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25.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2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59.xml" ContentType="application/vnd.openxmlformats-officedocument.drawing+xml"/>
  <Override PartName="/xl/drawings/drawing6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charts/chart53.xml" ContentType="application/vnd.openxmlformats-officedocument.drawingml.chart+xml"/>
  <Override PartName="/xl/drawings/drawing63.xml" ContentType="application/vnd.openxmlformats-officedocument.drawing+xml"/>
  <Override PartName="/xl/charts/chart54.xml" ContentType="application/vnd.openxmlformats-officedocument.drawingml.chart+xml"/>
  <Override PartName="/xl/drawings/drawing64.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67.xml" ContentType="application/vnd.openxmlformats-officedocument.drawing+xml"/>
  <Override PartName="/xl/charts/chart59.xml" ContentType="application/vnd.openxmlformats-officedocument.drawingml.chart+xml"/>
  <Override PartName="/xl/drawings/drawing68.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②_ver.1.0.5\新しいフォルダー\"/>
    </mc:Choice>
  </mc:AlternateContent>
  <xr:revisionPtr revIDLastSave="0" documentId="13_ncr:1_{02DD84B2-AED4-4BF8-836D-884316754D9A}" xr6:coauthVersionLast="36" xr6:coauthVersionMax="36" xr10:uidLastSave="{00000000-0000-0000-0000-000000000000}"/>
  <bookViews>
    <workbookView xWindow="0" yWindow="0" windowWidth="28800" windowHeight="12135" tabRatio="791" xr2:uid="{00000000-000D-0000-FFFF-FFFF00000000}"/>
  </bookViews>
  <sheets>
    <sheet name="年齢別_健診受診率" sheetId="59" r:id="rId1"/>
    <sheet name="年齢別_健診受診率グラフ" sheetId="60" r:id="rId2"/>
    <sheet name="要介護度別_健診受診率" sheetId="157" r:id="rId3"/>
    <sheet name="要介護度別_健診受診率グラフ" sheetId="158" r:id="rId4"/>
    <sheet name="男女別_健診受診率" sheetId="152" r:id="rId5"/>
    <sheet name="地区別_健診受診率" sheetId="37" r:id="rId6"/>
    <sheet name="地区別_健診受診率グラフ" sheetId="73" r:id="rId7"/>
    <sheet name="地区別_健診受診率MAP" sheetId="99" r:id="rId8"/>
    <sheet name="市区町村別_健診受診率" sheetId="36" r:id="rId9"/>
    <sheet name="市町村別_健診受診率グラフ" sheetId="43" r:id="rId10"/>
    <sheet name="市区町村別_健診受診率MAP" sheetId="100" r:id="rId11"/>
    <sheet name="指導対象者群分析" sheetId="120" r:id="rId12"/>
    <sheet name="地区別_指導対象者群分析" sheetId="121" r:id="rId13"/>
    <sheet name="地区別_有所見者医療機関未受診グラフ" sheetId="122" r:id="rId14"/>
    <sheet name="地区別_状態不明者グラフ" sheetId="123" r:id="rId15"/>
    <sheet name="市区町村別_指導対象者群分析" sheetId="124" r:id="rId16"/>
    <sheet name="市町村別_有所見者医療機関未受診グラフ" sheetId="125" r:id="rId17"/>
    <sheet name="市町村別_状態不明者グラフ" sheetId="126" r:id="rId18"/>
    <sheet name="指導対象者群別歯科医療費" sheetId="127" r:id="rId19"/>
    <sheet name="地区別_指導対象者群別歯科医療費" sheetId="128" r:id="rId20"/>
    <sheet name="地区別_歯科健診受診治療中者歯科医療費グラフ" sheetId="129" r:id="rId21"/>
    <sheet name="地区別_歯科健診未受診治療中者歯科医療費グラフ" sheetId="130" r:id="rId22"/>
    <sheet name="市区町村別_指導対象者群別歯科医療費" sheetId="131" r:id="rId23"/>
    <sheet name="市町村別_歯科健診受診治療中者歯科医療費グラフ" sheetId="132" r:id="rId24"/>
    <sheet name="市町村別_歯科健診未受診治療中者歯科医療費グラフ" sheetId="133" r:id="rId25"/>
    <sheet name="有所見者割合" sheetId="134" r:id="rId26"/>
    <sheet name="地区別_有所見者割合" sheetId="135" r:id="rId27"/>
    <sheet name="地区別_現在歯グラフ" sheetId="136" r:id="rId28"/>
    <sheet name="地区別_現在歯MAP" sheetId="137" r:id="rId29"/>
    <sheet name="地区別_咬合グラフ" sheetId="138" r:id="rId30"/>
    <sheet name="地区別_咬合MAP" sheetId="139" r:id="rId31"/>
    <sheet name="地区別_歯垢グラフ" sheetId="84" r:id="rId32"/>
    <sheet name="地区別_歯垢MAP" sheetId="101" r:id="rId33"/>
    <sheet name="地区別_食渣グラフ" sheetId="86" r:id="rId34"/>
    <sheet name="地区別_食渣MAP" sheetId="102" r:id="rId35"/>
    <sheet name="地区別_舌苔グラフ" sheetId="140" r:id="rId36"/>
    <sheet name="地区別_舌苔MAP" sheetId="141" r:id="rId37"/>
    <sheet name="地区別_口臭グラフ" sheetId="88" r:id="rId38"/>
    <sheet name="地区別_口臭MAP" sheetId="103" r:id="rId39"/>
    <sheet name="地区別_口腔乾燥グラフ" sheetId="90" r:id="rId40"/>
    <sheet name="地区別_口腔乾燥MAP" sheetId="104" r:id="rId41"/>
    <sheet name="地区別_咀嚼能力グラフ" sheetId="92" r:id="rId42"/>
    <sheet name="地区別_咀嚼能力MAP" sheetId="105" r:id="rId43"/>
    <sheet name="地区別_舌･口唇機能グラフ" sheetId="94" r:id="rId44"/>
    <sheet name="地区別_舌･口唇機能MAP" sheetId="106" r:id="rId45"/>
    <sheet name="地区別_嚥下機能(唾液の飲込)グラフ" sheetId="96" r:id="rId46"/>
    <sheet name="地区別_嚥下機能(唾液の飲込)MAP" sheetId="107" r:id="rId47"/>
    <sheet name="地区別_嚥下機能(総合判定)グラフ" sheetId="148" r:id="rId48"/>
    <sheet name="地区別_嚥下機能(総合判定)MAP" sheetId="149" r:id="rId49"/>
    <sheet name="市区町村別_有所見者割合" sheetId="40" r:id="rId50"/>
    <sheet name="市町村別_現在歯グラフ" sheetId="142" r:id="rId51"/>
    <sheet name="市区町村別_現在歯MAP" sheetId="143" r:id="rId52"/>
    <sheet name="市町村別_咬合グラフ" sheetId="144" r:id="rId53"/>
    <sheet name="市区町村別_咬合MAP" sheetId="145" r:id="rId54"/>
    <sheet name="市町村別_歯垢グラフ" sheetId="46" r:id="rId55"/>
    <sheet name="市区町村別_歯垢MAP" sheetId="108" r:id="rId56"/>
    <sheet name="市町村別_食渣グラフ" sheetId="47" r:id="rId57"/>
    <sheet name="市区町村別_食渣MAP" sheetId="109" r:id="rId58"/>
    <sheet name="市町村別_舌苔グラフ" sheetId="146" r:id="rId59"/>
    <sheet name="市区町村別_舌苔MAP" sheetId="147" r:id="rId60"/>
    <sheet name="市町村別_口臭グラフ" sheetId="48" r:id="rId61"/>
    <sheet name="市区町村別_口臭MAP" sheetId="111" r:id="rId62"/>
    <sheet name="市町村別_口腔乾燥グラフ" sheetId="112" r:id="rId63"/>
    <sheet name="市区町村別_口腔乾燥MAP" sheetId="110" r:id="rId64"/>
    <sheet name="市町村別_咀嚼能力グラフ" sheetId="50" r:id="rId65"/>
    <sheet name="市区町村別_咀嚼能力MAP" sheetId="113" r:id="rId66"/>
    <sheet name="市町村別_舌･口唇機能グラフ" sheetId="51" r:id="rId67"/>
    <sheet name="市区町村別_舌･口唇機能MAP" sheetId="114" r:id="rId68"/>
    <sheet name="市町村別_嚥下機能(唾液の飲込)グラフ" sheetId="52" r:id="rId69"/>
    <sheet name="市区町村別_嚥下機能(唾液の飲込)MAP" sheetId="115" r:id="rId70"/>
    <sheet name="市町村別_嚥下機能(総合判定)グラフ" sheetId="150" r:id="rId71"/>
    <sheet name="市区町村別_嚥下機能(総合判定)MAP" sheetId="151" r:id="rId72"/>
    <sheet name="年齢階層別_EAT10別" sheetId="79" r:id="rId73"/>
    <sheet name="地区別_EAT10別" sheetId="69" r:id="rId74"/>
    <sheet name="地区別_EAT10別グラフ" sheetId="97" r:id="rId75"/>
    <sheet name="市区町村別_EAT10別" sheetId="53" r:id="rId76"/>
    <sheet name="市町村別_EAT10別グラフ" sheetId="75" r:id="rId77"/>
    <sheet name="市区町村別_EAT10別MAP" sheetId="116" r:id="rId78"/>
    <sheet name="EAT10別高齢者の疾病" sheetId="80" r:id="rId79"/>
    <sheet name="地区別_EAT10別高齢者の疾病" sheetId="71" r:id="rId80"/>
    <sheet name="地区別_3点以上高齢者の疾病患者割合グラフ" sheetId="98" r:id="rId81"/>
    <sheet name="市区町村別_EAT10別高齢者の疾病" sheetId="70" r:id="rId82"/>
    <sheet name="市町村別_3点以上高齢者の疾病患者割合グラフ" sheetId="76" r:id="rId83"/>
    <sheet name="市区町村別_3点以上高齢者の疾病患者割合MAP" sheetId="117" r:id="rId84"/>
    <sheet name="歯科健診受診率と関連する要因の重回帰分析結果" sheetId="159" r:id="rId85"/>
    <sheet name="歯科健診受診率との相関" sheetId="160" r:id="rId86"/>
  </sheets>
  <definedNames>
    <definedName name="_xlnm._FilterDatabase" localSheetId="83" hidden="1">市区町村別_3点以上高齢者の疾病患者割合MAP!$A$6:$Q$6</definedName>
    <definedName name="_xlnm._FilterDatabase" localSheetId="75" hidden="1">市区町村別_EAT10別!$B$1:$AB$304</definedName>
    <definedName name="_xlnm._FilterDatabase" localSheetId="77" hidden="1">市区町村別_EAT10別MAP!$A$6:$Q$6</definedName>
    <definedName name="_xlnm._FilterDatabase" localSheetId="81" hidden="1">市区町村別_EAT10別高齢者の疾病!$B$1:$AW$1279</definedName>
    <definedName name="_xlnm._FilterDatabase" localSheetId="8" hidden="1">市区町村別_健診受診率!$B$1:$AA$79</definedName>
    <definedName name="_xlnm._FilterDatabase" localSheetId="10" hidden="1">市区町村別_健診受診率MAP!$A$6:$Q$6</definedName>
    <definedName name="_xlnm._FilterDatabase" localSheetId="51" hidden="1">市区町村別_現在歯MAP!$A$6:$Q$6</definedName>
    <definedName name="_xlnm._FilterDatabase" localSheetId="63" hidden="1">市区町村別_口腔乾燥MAP!$A$6:$Q$6</definedName>
    <definedName name="_xlnm._FilterDatabase" localSheetId="61" hidden="1">市区町村別_口臭MAP!$A$6:$Q$6</definedName>
    <definedName name="_xlnm._FilterDatabase" localSheetId="15" hidden="1">市区町村別_指導対象者群分析!$B$1:$P$80</definedName>
    <definedName name="_xlnm._FilterDatabase" localSheetId="22" hidden="1">市区町村別_指導対象者群別歯科医療費!$B$1:$AE$80</definedName>
    <definedName name="_xlnm._FilterDatabase" localSheetId="55" hidden="1">市区町村別_歯垢MAP!$A$6:$Q$6</definedName>
    <definedName name="_xlnm._FilterDatabase" localSheetId="57" hidden="1">市区町村別_食渣MAP!$A$6:$Q$6</definedName>
    <definedName name="_xlnm._FilterDatabase" localSheetId="67" hidden="1">市区町村別_舌･口唇機能MAP!$A$6:$Q$6</definedName>
    <definedName name="_xlnm._FilterDatabase" localSheetId="59" hidden="1">市区町村別_舌苔MAP!$A$6:$Q$6</definedName>
    <definedName name="_xlnm._FilterDatabase" localSheetId="49" hidden="1">市区町村別_有所見者割合!$B$1:$AJ$81</definedName>
    <definedName name="_xlnm._FilterDatabase" localSheetId="65" hidden="1">市区町村別_咀嚼能力MAP!$A$6:$Q$6</definedName>
    <definedName name="_xlnm._FilterDatabase" localSheetId="53" hidden="1">市区町村別_咬合MAP!$A$6:$Q$6</definedName>
    <definedName name="_xlnm._FilterDatabase" localSheetId="71" hidden="1">'市区町村別_嚥下機能(総合判定)MAP'!$A$6:$Q$6</definedName>
    <definedName name="_xlnm._FilterDatabase" localSheetId="69" hidden="1">'市区町村別_嚥下機能(唾液の飲込)MAP'!$A$6:$Q$6</definedName>
    <definedName name="_xlnm._FilterDatabase" localSheetId="85" hidden="1">歯科健診受診率との相関!$C$5:$K$12</definedName>
    <definedName name="_xlnm._FilterDatabase" localSheetId="73" hidden="1">地区別_EAT10別!$B$1:$AB$40</definedName>
    <definedName name="_xlnm._FilterDatabase" localSheetId="79" hidden="1">地区別_EAT10別高齢者の疾病!$B$1:$AW$157</definedName>
    <definedName name="_xlnm._FilterDatabase" localSheetId="5" hidden="1">地区別_健診受診率!$B$1:$AA$13</definedName>
    <definedName name="_xlnm._FilterDatabase" localSheetId="12" hidden="1">地区別_指導対象者群分析!$B$1:$P$14</definedName>
    <definedName name="_xlnm._FilterDatabase" localSheetId="19" hidden="1">地区別_指導対象者群別歯科医療費!$B$1:$AE$14</definedName>
    <definedName name="_xlnm._FilterDatabase" localSheetId="26" hidden="1">地区別_有所見者割合!$B$1:$AJ$15</definedName>
    <definedName name="_Order1" hidden="1">255</definedName>
    <definedName name="_xlnm.Print_Area" localSheetId="78">EAT10別高齢者の疾病!$A$1:$N$108</definedName>
    <definedName name="_xlnm.Print_Area" localSheetId="83">市区町村別_3点以上高齢者の疾病患者割合MAP!$A$1:$O$84</definedName>
    <definedName name="_xlnm.Print_Area" localSheetId="75">市区町村別_EAT10別!$A$1:$AB$304</definedName>
    <definedName name="_xlnm.Print_Area" localSheetId="77">市区町村別_EAT10別MAP!$A$1:$O$84</definedName>
    <definedName name="_xlnm.Print_Area" localSheetId="81">市区町村別_EAT10別高齢者の疾病!$A$1:$AW$1279</definedName>
    <definedName name="_xlnm.Print_Area" localSheetId="8">市区町村別_健診受診率!$A$1:$AA$79</definedName>
    <definedName name="_xlnm.Print_Area" localSheetId="10">市区町村別_健診受診率MAP!$A$1:$O$84</definedName>
    <definedName name="_xlnm.Print_Area" localSheetId="51">市区町村別_現在歯MAP!$A$1:$O$84</definedName>
    <definedName name="_xlnm.Print_Area" localSheetId="63">市区町村別_口腔乾燥MAP!$A$1:$O$84</definedName>
    <definedName name="_xlnm.Print_Area" localSheetId="61">市区町村別_口臭MAP!$A$1:$O$84</definedName>
    <definedName name="_xlnm.Print_Area" localSheetId="15">市区町村別_指導対象者群分析!$A$1:$P$80</definedName>
    <definedName name="_xlnm.Print_Area" localSheetId="22">市区町村別_指導対象者群別歯科医療費!$A$1:$AE$80</definedName>
    <definedName name="_xlnm.Print_Area" localSheetId="55">市区町村別_歯垢MAP!$A$1:$O$84</definedName>
    <definedName name="_xlnm.Print_Area" localSheetId="57">市区町村別_食渣MAP!$A$1:$O$84</definedName>
    <definedName name="_xlnm.Print_Area" localSheetId="67">市区町村別_舌･口唇機能MAP!$A$1:$O$84</definedName>
    <definedName name="_xlnm.Print_Area" localSheetId="59">市区町村別_舌苔MAP!$A$1:$O$84</definedName>
    <definedName name="_xlnm.Print_Area" localSheetId="49">市区町村別_有所見者割合!$A$1:$AJ$81</definedName>
    <definedName name="_xlnm.Print_Area" localSheetId="65">市区町村別_咀嚼能力MAP!$A$1:$O$84</definedName>
    <definedName name="_xlnm.Print_Area" localSheetId="53">市区町村別_咬合MAP!$A$1:$O$84</definedName>
    <definedName name="_xlnm.Print_Area" localSheetId="71">'市区町村別_嚥下機能(総合判定)MAP'!$A$1:$O$84</definedName>
    <definedName name="_xlnm.Print_Area" localSheetId="69">'市区町村別_嚥下機能(唾液の飲込)MAP'!$A$1:$O$84</definedName>
    <definedName name="_xlnm.Print_Area" localSheetId="82">市町村別_3点以上高齢者の疾病患者割合グラフ!$A$1:$J$154</definedName>
    <definedName name="_xlnm.Print_Area" localSheetId="76">市町村別_EAT10別グラフ!$A$1:$J$154</definedName>
    <definedName name="_xlnm.Print_Area" localSheetId="9">市町村別_健診受診率グラフ!$A$1:$J$154</definedName>
    <definedName name="_xlnm.Print_Area" localSheetId="50">市町村別_現在歯グラフ!$A$1:$J$154</definedName>
    <definedName name="_xlnm.Print_Area" localSheetId="62">市町村別_口腔乾燥グラフ!$A$1:$J$154</definedName>
    <definedName name="_xlnm.Print_Area" localSheetId="60">市町村別_口臭グラフ!$A$1:$J$154</definedName>
    <definedName name="_xlnm.Print_Area" localSheetId="23">市町村別_歯科健診受診治療中者歯科医療費グラフ!$A$1:$J$154</definedName>
    <definedName name="_xlnm.Print_Area" localSheetId="24">市町村別_歯科健診未受診治療中者歯科医療費グラフ!$A$1:$J$154</definedName>
    <definedName name="_xlnm.Print_Area" localSheetId="54">市町村別_歯垢グラフ!$A$1:$J$154</definedName>
    <definedName name="_xlnm.Print_Area" localSheetId="17">市町村別_状態不明者グラフ!$A$1:$J$154</definedName>
    <definedName name="_xlnm.Print_Area" localSheetId="56">市町村別_食渣グラフ!$A$1:$J$154</definedName>
    <definedName name="_xlnm.Print_Area" localSheetId="66">市町村別_舌･口唇機能グラフ!$A$1:$J$154</definedName>
    <definedName name="_xlnm.Print_Area" localSheetId="58">市町村別_舌苔グラフ!$A$1:$J$154</definedName>
    <definedName name="_xlnm.Print_Area" localSheetId="16">市町村別_有所見者医療機関未受診グラフ!$A$1:$J$154</definedName>
    <definedName name="_xlnm.Print_Area" localSheetId="64">市町村別_咀嚼能力グラフ!$A$1:$J$154</definedName>
    <definedName name="_xlnm.Print_Area" localSheetId="52">市町村別_咬合グラフ!$A$1:$J$154</definedName>
    <definedName name="_xlnm.Print_Area" localSheetId="70">'市町村別_嚥下機能(総合判定)グラフ'!$A$1:$J$154</definedName>
    <definedName name="_xlnm.Print_Area" localSheetId="68">'市町村別_嚥下機能(唾液の飲込)グラフ'!$A$1:$J$154</definedName>
    <definedName name="_xlnm.Print_Area" localSheetId="11">指導対象者群分析!$A$1:$O$56</definedName>
    <definedName name="_xlnm.Print_Area" localSheetId="18">指導対象者群別歯科医療費!$A$1:$I$52</definedName>
    <definedName name="_xlnm.Print_Area" localSheetId="85">歯科健診受診率との相関!$A$1:$J$12</definedName>
    <definedName name="_xlnm.Print_Area" localSheetId="84">歯科健診受診率と関連する要因の重回帰分析結果!$A$1:$H$39</definedName>
    <definedName name="_xlnm.Print_Area" localSheetId="4">男女別_健診受診率!$A$1:$F$6</definedName>
    <definedName name="_xlnm.Print_Area" localSheetId="80">地区別_3点以上高齢者の疾病患者割合グラフ!$A$1:$J$77</definedName>
    <definedName name="_xlnm.Print_Area" localSheetId="73">地区別_EAT10別!$A$1:$AB$40</definedName>
    <definedName name="_xlnm.Print_Area" localSheetId="74">地区別_EAT10別グラフ!$A$1:$J$76</definedName>
    <definedName name="_xlnm.Print_Area" localSheetId="79">地区別_EAT10別高齢者の疾病!$A$1:$AW$157</definedName>
    <definedName name="_xlnm.Print_Area" localSheetId="5">地区別_健診受診率!$A$1:$AA$13</definedName>
    <definedName name="_xlnm.Print_Area" localSheetId="7">地区別_健診受診率MAP!$A$1:$O$84</definedName>
    <definedName name="_xlnm.Print_Area" localSheetId="6">地区別_健診受診率グラフ!$A$1:$J$76</definedName>
    <definedName name="_xlnm.Print_Area" localSheetId="28">地区別_現在歯MAP!$A$1:$O$84</definedName>
    <definedName name="_xlnm.Print_Area" localSheetId="27">地区別_現在歯グラフ!$A$1:$J$77</definedName>
    <definedName name="_xlnm.Print_Area" localSheetId="40">地区別_口腔乾燥MAP!$A$1:$O$84</definedName>
    <definedName name="_xlnm.Print_Area" localSheetId="39">地区別_口腔乾燥グラフ!$A$1:$J$77</definedName>
    <definedName name="_xlnm.Print_Area" localSheetId="38">地区別_口臭MAP!$A$1:$O$84</definedName>
    <definedName name="_xlnm.Print_Area" localSheetId="37">地区別_口臭グラフ!$A$1:$J$77</definedName>
    <definedName name="_xlnm.Print_Area" localSheetId="12">地区別_指導対象者群分析!$A$1:$P$14</definedName>
    <definedName name="_xlnm.Print_Area" localSheetId="19">地区別_指導対象者群別歯科医療費!$A$1:$AE$14</definedName>
    <definedName name="_xlnm.Print_Area" localSheetId="20">地区別_歯科健診受診治療中者歯科医療費グラフ!$A$1:$J$77</definedName>
    <definedName name="_xlnm.Print_Area" localSheetId="21">地区別_歯科健診未受診治療中者歯科医療費グラフ!$A$1:$J$77</definedName>
    <definedName name="_xlnm.Print_Area" localSheetId="32">地区別_歯垢MAP!$A$1:$O$84</definedName>
    <definedName name="_xlnm.Print_Area" localSheetId="31">地区別_歯垢グラフ!$A$1:$J$77</definedName>
    <definedName name="_xlnm.Print_Area" localSheetId="14">地区別_状態不明者グラフ!$A$1:$J$77</definedName>
    <definedName name="_xlnm.Print_Area" localSheetId="34">地区別_食渣MAP!$A$1:$O$84</definedName>
    <definedName name="_xlnm.Print_Area" localSheetId="33">地区別_食渣グラフ!$A$1:$J$77</definedName>
    <definedName name="_xlnm.Print_Area" localSheetId="44">地区別_舌･口唇機能MAP!$A$1:$O$84</definedName>
    <definedName name="_xlnm.Print_Area" localSheetId="43">地区別_舌･口唇機能グラフ!$A$1:$J$77</definedName>
    <definedName name="_xlnm.Print_Area" localSheetId="36">地区別_舌苔MAP!$A$1:$O$84</definedName>
    <definedName name="_xlnm.Print_Area" localSheetId="35">地区別_舌苔グラフ!$A$1:$J$77</definedName>
    <definedName name="_xlnm.Print_Area" localSheetId="13">地区別_有所見者医療機関未受診グラフ!$A$1:$J$77</definedName>
    <definedName name="_xlnm.Print_Area" localSheetId="26">地区別_有所見者割合!$A$1:$AJ$15</definedName>
    <definedName name="_xlnm.Print_Area" localSheetId="42">地区別_咀嚼能力MAP!$A$1:$O$84</definedName>
    <definedName name="_xlnm.Print_Area" localSheetId="41">地区別_咀嚼能力グラフ!$A$1:$J$77</definedName>
    <definedName name="_xlnm.Print_Area" localSheetId="30">地区別_咬合MAP!$A$1:$O$84</definedName>
    <definedName name="_xlnm.Print_Area" localSheetId="29">地区別_咬合グラフ!$A$1:$J$77</definedName>
    <definedName name="_xlnm.Print_Area" localSheetId="48">'地区別_嚥下機能(総合判定)MAP'!$A$1:$O$84</definedName>
    <definedName name="_xlnm.Print_Area" localSheetId="47">'地区別_嚥下機能(総合判定)グラフ'!$A$1:$J$77</definedName>
    <definedName name="_xlnm.Print_Area" localSheetId="46">'地区別_嚥下機能(唾液の飲込)MAP'!$A$1:$O$84</definedName>
    <definedName name="_xlnm.Print_Area" localSheetId="45">'地区別_嚥下機能(唾液の飲込)グラフ'!$A$1:$J$77</definedName>
    <definedName name="_xlnm.Print_Area" localSheetId="72">年齢階層別_EAT10別!$A$1:$N$56</definedName>
    <definedName name="_xlnm.Print_Area" localSheetId="0">年齢別_健診受診率!$A$1:$F$30</definedName>
    <definedName name="_xlnm.Print_Area" localSheetId="1">年齢別_健診受診率グラフ!$A$1:$I$77</definedName>
    <definedName name="_xlnm.Print_Area" localSheetId="25">有所見者割合!$A$1:$I$61</definedName>
    <definedName name="_xlnm.Print_Area" localSheetId="2">要介護度別_健診受診率!$A$1:$E$12</definedName>
    <definedName name="_xlnm.Print_Area" localSheetId="3">要介護度別_健診受診率グラフ!$A$1:$I$77</definedName>
    <definedName name="_xlnm.Print_Titles" localSheetId="75">市区町村別_EAT10別!$A:$D,市区町村別_EAT10別!$1:$4</definedName>
    <definedName name="_xlnm.Print_Titles" localSheetId="81">市区町村別_EAT10別高齢者の疾病!$A:$D,市区町村別_EAT10別高齢者の疾病!$1:$4</definedName>
    <definedName name="_xlnm.Print_Titles" localSheetId="8">市区町村別_健診受診率!$A:$C,市区町村別_健診受診率!$1:$4</definedName>
    <definedName name="_xlnm.Print_Titles" localSheetId="15">市区町村別_指導対象者群分析!$A:$D,市区町村別_指導対象者群分析!$1:$5</definedName>
    <definedName name="_xlnm.Print_Titles" localSheetId="22">市区町村別_指導対象者群別歯科医療費!$A:$C,市区町村別_指導対象者群別歯科医療費!$1:$5</definedName>
    <definedName name="_xlnm.Print_Titles" localSheetId="49">市区町村別_有所見者割合!$A:$C,市区町村別_有所見者割合!$1:$6</definedName>
    <definedName name="_xlnm.Print_Titles" localSheetId="85">歯科健診受診率との相関!$B:$E,歯科健診受診率との相関!$1:$4</definedName>
    <definedName name="_xlnm.Print_Titles" localSheetId="73">地区別_EAT10別!$A:$D,地区別_EAT10別!$1:$4</definedName>
    <definedName name="_xlnm.Print_Titles" localSheetId="79">地区別_EAT10別高齢者の疾病!$A:$D,地区別_EAT10別高齢者の疾病!$1:$4</definedName>
    <definedName name="_xlnm.Print_Titles" localSheetId="5">地区別_健診受診率!$A:$C,地区別_健診受診率!$1:$4</definedName>
    <definedName name="_xlnm.Print_Titles" localSheetId="12">地区別_指導対象者群分析!$A:$C,地区別_指導対象者群分析!$1:$5</definedName>
    <definedName name="_xlnm.Print_Titles" localSheetId="19">地区別_指導対象者群別歯科医療費!$A:$C,地区別_指導対象者群別歯科医療費!$1:$5</definedName>
    <definedName name="_xlnm.Print_Titles" localSheetId="26">地区別_有所見者割合!$A:$C,地区別_有所見者割合!$1:$6</definedName>
  </definedNames>
  <calcPr calcId="191029"/>
</workbook>
</file>

<file path=xl/calcChain.xml><?xml version="1.0" encoding="utf-8"?>
<calcChain xmlns="http://schemas.openxmlformats.org/spreadsheetml/2006/main">
  <c r="CM15" i="40" l="1"/>
  <c r="CM49" i="40"/>
  <c r="CM48" i="40"/>
  <c r="CM47" i="40"/>
  <c r="CM46" i="40"/>
  <c r="CM45" i="40"/>
  <c r="CM44" i="40"/>
  <c r="CM43" i="40"/>
  <c r="CM42" i="40"/>
  <c r="CM41" i="40"/>
  <c r="CM40" i="40"/>
  <c r="CM39" i="40"/>
  <c r="CM38" i="40"/>
  <c r="CM37" i="40"/>
  <c r="CM36" i="40"/>
  <c r="CM35" i="40"/>
  <c r="CM34" i="40"/>
  <c r="CM33" i="40"/>
  <c r="CM32" i="40"/>
  <c r="CM31" i="40"/>
  <c r="CM30" i="40"/>
  <c r="CM29" i="40"/>
  <c r="CM28" i="40"/>
  <c r="CM27" i="40"/>
  <c r="CM26" i="40"/>
  <c r="CM25" i="40"/>
  <c r="CM24" i="40"/>
  <c r="CM23" i="40"/>
  <c r="CM22" i="40"/>
  <c r="CM21" i="40"/>
  <c r="CM20" i="40"/>
  <c r="CM19" i="40"/>
  <c r="CM18" i="40"/>
  <c r="CM17" i="40"/>
  <c r="CM16" i="40"/>
  <c r="CM14" i="40"/>
  <c r="CM13" i="40"/>
  <c r="CM12" i="40"/>
  <c r="CM11" i="40"/>
  <c r="CM10" i="40"/>
  <c r="CM9" i="40"/>
  <c r="CM8" i="40"/>
  <c r="CS49" i="40" l="1"/>
  <c r="BO21" i="40"/>
  <c r="CI45" i="70"/>
  <c r="CI44" i="70"/>
  <c r="CI11" i="70"/>
  <c r="BK6" i="53" l="1"/>
  <c r="BK7" i="53"/>
  <c r="BK8" i="53"/>
  <c r="BK9" i="53"/>
  <c r="BK10" i="53"/>
  <c r="BK11" i="53"/>
  <c r="BK12" i="53"/>
  <c r="BK13" i="53"/>
  <c r="BK14" i="53"/>
  <c r="BK15" i="53"/>
  <c r="BK16" i="53"/>
  <c r="BK17" i="53"/>
  <c r="BK18" i="53"/>
  <c r="BK19" i="53"/>
  <c r="BK20" i="53"/>
  <c r="BK21" i="53"/>
  <c r="BK22" i="53"/>
  <c r="BK23" i="53"/>
  <c r="BK24" i="53"/>
  <c r="BK25" i="53"/>
  <c r="BK26" i="53"/>
  <c r="BK27" i="53"/>
  <c r="BK28" i="53"/>
  <c r="BK29" i="53"/>
  <c r="BK30" i="53"/>
  <c r="BK31" i="53"/>
  <c r="BK32" i="53"/>
  <c r="BK33" i="53"/>
  <c r="BK34" i="53"/>
  <c r="BK35" i="53"/>
  <c r="BK36" i="53"/>
  <c r="BK37" i="53"/>
  <c r="BK38" i="53"/>
  <c r="BK39" i="53"/>
  <c r="BK40" i="53"/>
  <c r="BK41" i="53"/>
  <c r="BK42" i="53"/>
  <c r="BK43" i="53"/>
  <c r="BK44" i="53"/>
  <c r="BK45" i="53"/>
  <c r="BK46" i="53"/>
  <c r="BK47" i="53"/>
  <c r="BK5"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6" i="53"/>
  <c r="AW7" i="53"/>
  <c r="AW8" i="53"/>
  <c r="AW9" i="53"/>
  <c r="AW10" i="53"/>
  <c r="AW11" i="53"/>
  <c r="AW12" i="53"/>
  <c r="AW13" i="53"/>
  <c r="AW14" i="53"/>
  <c r="AW15" i="53"/>
  <c r="AW16" i="53"/>
  <c r="AW17" i="53"/>
  <c r="AW18" i="53"/>
  <c r="AW19" i="53"/>
  <c r="AW20" i="53"/>
  <c r="AW21" i="53"/>
  <c r="AW22" i="53"/>
  <c r="AW23" i="53"/>
  <c r="AW24" i="53"/>
  <c r="AW25" i="53"/>
  <c r="AW26" i="53"/>
  <c r="AW5" i="53"/>
  <c r="D15" i="135" l="1"/>
  <c r="E15" i="135"/>
  <c r="G15" i="135"/>
  <c r="H15" i="135"/>
  <c r="J15" i="135"/>
  <c r="K15" i="135"/>
  <c r="M15" i="135"/>
  <c r="N15" i="135"/>
  <c r="P15" i="135"/>
  <c r="Q15" i="135"/>
  <c r="S15" i="135"/>
  <c r="T15" i="135"/>
  <c r="V15" i="135"/>
  <c r="W15" i="135"/>
  <c r="Y15" i="135"/>
  <c r="Z15" i="135"/>
  <c r="AB15" i="135"/>
  <c r="AC15" i="135"/>
  <c r="AE15" i="135"/>
  <c r="AF15" i="135"/>
  <c r="AH15" i="135"/>
  <c r="AI15" i="135"/>
  <c r="F5" i="37" l="1"/>
  <c r="F6" i="37"/>
  <c r="F7" i="37"/>
  <c r="F8" i="37"/>
  <c r="F9" i="37"/>
  <c r="F10" i="37"/>
  <c r="F11" i="37"/>
  <c r="F12" i="37"/>
  <c r="I5" i="37"/>
  <c r="I6" i="37"/>
  <c r="I7" i="37"/>
  <c r="C25" i="59" l="1"/>
  <c r="D25" i="59"/>
  <c r="E25" i="59" l="1"/>
  <c r="M25" i="59" s="1"/>
  <c r="W37" i="69" l="1"/>
  <c r="AG5" i="70" l="1"/>
  <c r="AF5" i="70"/>
  <c r="AG22" i="70" l="1"/>
  <c r="E11" i="157" l="1"/>
  <c r="I11" i="157" s="1"/>
  <c r="E10" i="157"/>
  <c r="I10" i="157" s="1"/>
  <c r="E9" i="157"/>
  <c r="I9" i="157" s="1"/>
  <c r="E8" i="157"/>
  <c r="I8" i="157" s="1"/>
  <c r="E7" i="157"/>
  <c r="I7" i="157" s="1"/>
  <c r="E6" i="157"/>
  <c r="I6" i="157" s="1"/>
  <c r="E5" i="157"/>
  <c r="I5" i="157" s="1"/>
  <c r="E4" i="157"/>
  <c r="I4" i="157" s="1"/>
  <c r="E4" i="152" l="1"/>
  <c r="E5" i="152"/>
  <c r="F5" i="71" l="1"/>
  <c r="E5" i="71"/>
  <c r="E9" i="69" l="1"/>
  <c r="E13" i="69"/>
  <c r="E17" i="69"/>
  <c r="E21" i="69"/>
  <c r="E25" i="69"/>
  <c r="E29" i="69"/>
  <c r="AL18" i="70" l="1"/>
  <c r="CO6" i="70"/>
  <c r="CO7" i="70"/>
  <c r="CO8" i="70"/>
  <c r="CO9" i="70"/>
  <c r="CO10" i="70"/>
  <c r="CO11" i="70"/>
  <c r="CO12" i="70"/>
  <c r="CO13" i="70"/>
  <c r="CO14" i="70"/>
  <c r="CO15" i="70"/>
  <c r="CO16" i="70"/>
  <c r="CO17" i="70"/>
  <c r="CO18" i="70"/>
  <c r="CO19" i="70"/>
  <c r="CO20" i="70"/>
  <c r="CO21" i="70"/>
  <c r="CO22" i="70"/>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5" i="70"/>
  <c r="CC6" i="70"/>
  <c r="CC7" i="70"/>
  <c r="CC8" i="70"/>
  <c r="CC9" i="70"/>
  <c r="CC10" i="70"/>
  <c r="CC11" i="70"/>
  <c r="CC12" i="70"/>
  <c r="CC13" i="70"/>
  <c r="CC14" i="70"/>
  <c r="CC15" i="70"/>
  <c r="CC16" i="70"/>
  <c r="CC17" i="70"/>
  <c r="CC18" i="70"/>
  <c r="CC19" i="70"/>
  <c r="CC20" i="70"/>
  <c r="CC21" i="70"/>
  <c r="CC22" i="70"/>
  <c r="CC23" i="70"/>
  <c r="CC24" i="70"/>
  <c r="CC25" i="70"/>
  <c r="CC26" i="70"/>
  <c r="CC27" i="70"/>
  <c r="CC28" i="70"/>
  <c r="CC29" i="70"/>
  <c r="CC30" i="70"/>
  <c r="CG6" i="70" s="1"/>
  <c r="CC31" i="70"/>
  <c r="CC32" i="70"/>
  <c r="CC33" i="70"/>
  <c r="CC34" i="70"/>
  <c r="CC35" i="70"/>
  <c r="CC36" i="70"/>
  <c r="CC37" i="70"/>
  <c r="CC38" i="70"/>
  <c r="CG7" i="70" s="1"/>
  <c r="CC39" i="70"/>
  <c r="CG8" i="70" s="1"/>
  <c r="CC40" i="70"/>
  <c r="CG9" i="70" s="1"/>
  <c r="CC41" i="70"/>
  <c r="CG10" i="70" s="1"/>
  <c r="CC42" i="70"/>
  <c r="CG11" i="70" s="1"/>
  <c r="CC43" i="70"/>
  <c r="CG12" i="70" s="1"/>
  <c r="CC44" i="70"/>
  <c r="CG13" i="70" s="1"/>
  <c r="CC45" i="70"/>
  <c r="CG14" i="70" s="1"/>
  <c r="CC46" i="70"/>
  <c r="CG15" i="70" s="1"/>
  <c r="CC47" i="70"/>
  <c r="CG16" i="70" s="1"/>
  <c r="CC48" i="70"/>
  <c r="CG17" i="70" s="1"/>
  <c r="CC49" i="70"/>
  <c r="CG18" i="70" s="1"/>
  <c r="CC50" i="70"/>
  <c r="CG19" i="70" s="1"/>
  <c r="CC51" i="70"/>
  <c r="CG20" i="70" s="1"/>
  <c r="CC52" i="70"/>
  <c r="CG21" i="70" s="1"/>
  <c r="CC53" i="70"/>
  <c r="CG22" i="70" s="1"/>
  <c r="CC54" i="70"/>
  <c r="CG23" i="70" s="1"/>
  <c r="CC55" i="70"/>
  <c r="CG24" i="70" s="1"/>
  <c r="CC56" i="70"/>
  <c r="CG25" i="70" s="1"/>
  <c r="CC57" i="70"/>
  <c r="CG26" i="70" s="1"/>
  <c r="CC58" i="70"/>
  <c r="CG27" i="70" s="1"/>
  <c r="CC59" i="70"/>
  <c r="CG28" i="70" s="1"/>
  <c r="CC60" i="70"/>
  <c r="CG29" i="70" s="1"/>
  <c r="CC61" i="70"/>
  <c r="CG30" i="70" s="1"/>
  <c r="CC62" i="70"/>
  <c r="CG31" i="70" s="1"/>
  <c r="CC63" i="70"/>
  <c r="CG32" i="70" s="1"/>
  <c r="CC64" i="70"/>
  <c r="CG33" i="70" s="1"/>
  <c r="CC65" i="70"/>
  <c r="CG34" i="70" s="1"/>
  <c r="CC66" i="70"/>
  <c r="CG35" i="70" s="1"/>
  <c r="CC67" i="70"/>
  <c r="CG36" i="70" s="1"/>
  <c r="CC68" i="70"/>
  <c r="CG37" i="70" s="1"/>
  <c r="CC69" i="70"/>
  <c r="CG38" i="70" s="1"/>
  <c r="CC70" i="70"/>
  <c r="CG39" i="70" s="1"/>
  <c r="CC71" i="70"/>
  <c r="CG40" i="70" s="1"/>
  <c r="CC72" i="70"/>
  <c r="CG41" i="70" s="1"/>
  <c r="CC73" i="70"/>
  <c r="CG42" i="70" s="1"/>
  <c r="CC74" i="70"/>
  <c r="CG43" i="70" s="1"/>
  <c r="CC75" i="70"/>
  <c r="CG44" i="70" s="1"/>
  <c r="CC76" i="70"/>
  <c r="CG45" i="70" s="1"/>
  <c r="CC77" i="70"/>
  <c r="CG46" i="70" s="1"/>
  <c r="CC78" i="70"/>
  <c r="CG47" i="70" s="1"/>
  <c r="CC5" i="70"/>
  <c r="CG5" i="70" s="1"/>
  <c r="BA6" i="53"/>
  <c r="BA7" i="53"/>
  <c r="BA8" i="53"/>
  <c r="BA9" i="53"/>
  <c r="BA10" i="53"/>
  <c r="BA11" i="53"/>
  <c r="BA12" i="53"/>
  <c r="BA13" i="53"/>
  <c r="BA14" i="53"/>
  <c r="BA15" i="53"/>
  <c r="BA16" i="53"/>
  <c r="BA17" i="53"/>
  <c r="BA18" i="53"/>
  <c r="BA19" i="53"/>
  <c r="BA20" i="53"/>
  <c r="BA21" i="53"/>
  <c r="BA22" i="53"/>
  <c r="BA23" i="53"/>
  <c r="BA24" i="53"/>
  <c r="BA25" i="53"/>
  <c r="BA26" i="53"/>
  <c r="BA27" i="53"/>
  <c r="BA28" i="53"/>
  <c r="BA29" i="53"/>
  <c r="BA30" i="53"/>
  <c r="BA31" i="53"/>
  <c r="BA32" i="53"/>
  <c r="BA33" i="53"/>
  <c r="BA34" i="53"/>
  <c r="BA35" i="53"/>
  <c r="BA36" i="53"/>
  <c r="BA37" i="53"/>
  <c r="BA38" i="53"/>
  <c r="BA39" i="53"/>
  <c r="BA40" i="53"/>
  <c r="BA41" i="53"/>
  <c r="BA42" i="53"/>
  <c r="BA43" i="53"/>
  <c r="BA44" i="53"/>
  <c r="BA45" i="53"/>
  <c r="BA46" i="53"/>
  <c r="BA47" i="53"/>
  <c r="BA5" i="53"/>
  <c r="I7" i="40"/>
  <c r="FX8" i="40" l="1"/>
  <c r="FY8" i="40" s="1"/>
  <c r="FX9" i="40"/>
  <c r="FY9" i="40" s="1"/>
  <c r="FX10" i="40"/>
  <c r="FY10" i="40" s="1"/>
  <c r="FX11" i="40"/>
  <c r="FY11" i="40"/>
  <c r="FX12" i="40"/>
  <c r="FY12" i="40"/>
  <c r="FX13" i="40"/>
  <c r="FY13" i="40" s="1"/>
  <c r="FX14" i="40"/>
  <c r="FY14" i="40" s="1"/>
  <c r="FX15" i="40"/>
  <c r="FY15" i="40" s="1"/>
  <c r="FX16" i="40"/>
  <c r="FY16" i="40" s="1"/>
  <c r="FX17" i="40"/>
  <c r="FY17" i="40" s="1"/>
  <c r="FX18" i="40"/>
  <c r="FY18" i="40" s="1"/>
  <c r="FX19" i="40"/>
  <c r="FY19" i="40" s="1"/>
  <c r="FX20" i="40"/>
  <c r="FY20" i="40"/>
  <c r="FX21" i="40"/>
  <c r="FY21" i="40" s="1"/>
  <c r="FX22" i="40"/>
  <c r="FY22" i="40" s="1"/>
  <c r="FX23" i="40"/>
  <c r="FY23" i="40" s="1"/>
  <c r="FX24" i="40"/>
  <c r="FY24" i="40" s="1"/>
  <c r="FX25" i="40"/>
  <c r="FY25" i="40" s="1"/>
  <c r="FX26" i="40"/>
  <c r="FY26" i="40" s="1"/>
  <c r="FX27" i="40"/>
  <c r="FY27" i="40" s="1"/>
  <c r="FX28" i="40"/>
  <c r="FY28" i="40" s="1"/>
  <c r="FX29" i="40"/>
  <c r="FY29" i="40" s="1"/>
  <c r="FX30" i="40"/>
  <c r="FY30" i="40"/>
  <c r="FX31" i="40"/>
  <c r="FY31" i="40" s="1"/>
  <c r="FX32" i="40"/>
  <c r="FY32" i="40" s="1"/>
  <c r="FX33" i="40"/>
  <c r="FY33" i="40" s="1"/>
  <c r="FX34" i="40"/>
  <c r="FY34" i="40" s="1"/>
  <c r="FX35" i="40"/>
  <c r="FY35" i="40" s="1"/>
  <c r="FX36" i="40"/>
  <c r="FY36" i="40" s="1"/>
  <c r="FX37" i="40"/>
  <c r="FY37" i="40" s="1"/>
  <c r="FX38" i="40"/>
  <c r="FY38" i="40" s="1"/>
  <c r="FX39" i="40"/>
  <c r="FY39" i="40" s="1"/>
  <c r="FX40" i="40"/>
  <c r="FY40" i="40" s="1"/>
  <c r="FX41" i="40"/>
  <c r="FY41" i="40" s="1"/>
  <c r="FX42" i="40"/>
  <c r="FY42" i="40"/>
  <c r="FX43" i="40"/>
  <c r="FY43" i="40"/>
  <c r="FX44" i="40"/>
  <c r="FY44" i="40" s="1"/>
  <c r="FX45" i="40"/>
  <c r="FY45" i="40" s="1"/>
  <c r="FX46" i="40"/>
  <c r="FY46" i="40" s="1"/>
  <c r="FX47" i="40"/>
  <c r="FY47" i="40" s="1"/>
  <c r="FX48" i="40"/>
  <c r="FY48" i="40" s="1"/>
  <c r="FX49" i="40"/>
  <c r="FY49" i="40" s="1"/>
  <c r="FS8" i="40"/>
  <c r="FT8" i="40" s="1"/>
  <c r="FS9" i="40"/>
  <c r="FT9" i="40" s="1"/>
  <c r="FS10" i="40"/>
  <c r="FT10" i="40"/>
  <c r="FS11" i="40"/>
  <c r="FT11" i="40"/>
  <c r="FS12" i="40"/>
  <c r="FT12" i="40" s="1"/>
  <c r="FS13" i="40"/>
  <c r="FT13" i="40" s="1"/>
  <c r="FS14" i="40"/>
  <c r="FT14" i="40" s="1"/>
  <c r="FS15" i="40"/>
  <c r="FT15" i="40" s="1"/>
  <c r="FS16" i="40"/>
  <c r="FT16" i="40"/>
  <c r="FS17" i="40"/>
  <c r="FT17" i="40" s="1"/>
  <c r="FS18" i="40"/>
  <c r="FT18" i="40" s="1"/>
  <c r="FS19" i="40"/>
  <c r="FT19" i="40" s="1"/>
  <c r="FS20" i="40"/>
  <c r="FT20" i="40" s="1"/>
  <c r="FS21" i="40"/>
  <c r="FT21" i="40" s="1"/>
  <c r="FS22" i="40"/>
  <c r="FT22" i="40"/>
  <c r="FS23" i="40"/>
  <c r="FT23" i="40" s="1"/>
  <c r="FS24" i="40"/>
  <c r="FT24" i="40"/>
  <c r="FS25" i="40"/>
  <c r="FT25" i="40" s="1"/>
  <c r="FS26" i="40"/>
  <c r="FT26" i="40" s="1"/>
  <c r="FS27" i="40"/>
  <c r="FT27" i="40" s="1"/>
  <c r="FS28" i="40"/>
  <c r="FT28" i="40"/>
  <c r="FS29" i="40"/>
  <c r="FT29" i="40" s="1"/>
  <c r="FS30" i="40"/>
  <c r="FT30" i="40"/>
  <c r="FS31" i="40"/>
  <c r="FT31" i="40" s="1"/>
  <c r="FS32" i="40"/>
  <c r="FT32" i="40" s="1"/>
  <c r="FS33" i="40"/>
  <c r="FT33" i="40" s="1"/>
  <c r="FS34" i="40"/>
  <c r="FT34" i="40" s="1"/>
  <c r="FS35" i="40"/>
  <c r="FT35" i="40"/>
  <c r="FS36" i="40"/>
  <c r="FT36" i="40" s="1"/>
  <c r="FS37" i="40"/>
  <c r="FT37" i="40" s="1"/>
  <c r="FS38" i="40"/>
  <c r="FT38" i="40"/>
  <c r="FS39" i="40"/>
  <c r="FT39" i="40"/>
  <c r="FS40" i="40"/>
  <c r="FT40" i="40"/>
  <c r="FS41" i="40"/>
  <c r="FT41" i="40" s="1"/>
  <c r="FS42" i="40"/>
  <c r="FT42" i="40" s="1"/>
  <c r="FS43" i="40"/>
  <c r="FT43" i="40" s="1"/>
  <c r="FS44" i="40"/>
  <c r="FT44" i="40"/>
  <c r="FS45" i="40"/>
  <c r="FT45" i="40" s="1"/>
  <c r="FS46" i="40"/>
  <c r="FT46" i="40"/>
  <c r="FS47" i="40"/>
  <c r="FT47" i="40" s="1"/>
  <c r="FS48" i="40"/>
  <c r="FT48" i="40" s="1"/>
  <c r="FS49" i="40"/>
  <c r="FT49" i="40" s="1"/>
  <c r="FN8" i="40"/>
  <c r="FO8" i="40" s="1"/>
  <c r="FN9" i="40"/>
  <c r="FO9" i="40" s="1"/>
  <c r="FN10" i="40"/>
  <c r="FO10" i="40" s="1"/>
  <c r="FN11" i="40"/>
  <c r="FO11" i="40" s="1"/>
  <c r="FN12" i="40"/>
  <c r="FO12" i="40" s="1"/>
  <c r="FN13" i="40"/>
  <c r="FO13" i="40" s="1"/>
  <c r="FN14" i="40"/>
  <c r="FO14" i="40" s="1"/>
  <c r="FN15" i="40"/>
  <c r="FO15" i="40" s="1"/>
  <c r="FN16" i="40"/>
  <c r="FO16" i="40" s="1"/>
  <c r="FN17" i="40"/>
  <c r="FO17" i="40" s="1"/>
  <c r="FN18" i="40"/>
  <c r="FO18" i="40"/>
  <c r="FN19" i="40"/>
  <c r="FO19" i="40" s="1"/>
  <c r="FN20" i="40"/>
  <c r="FO20" i="40"/>
  <c r="FN21" i="40"/>
  <c r="FO21" i="40" s="1"/>
  <c r="FN22" i="40"/>
  <c r="FO22" i="40"/>
  <c r="FN23" i="40"/>
  <c r="FO23" i="40" s="1"/>
  <c r="FN24" i="40"/>
  <c r="FO24" i="40" s="1"/>
  <c r="FN25" i="40"/>
  <c r="FO25" i="40" s="1"/>
  <c r="FN26" i="40"/>
  <c r="FO26" i="40"/>
  <c r="FN27" i="40"/>
  <c r="FO27" i="40" s="1"/>
  <c r="FN28" i="40"/>
  <c r="FO28" i="40"/>
  <c r="FN29" i="40"/>
  <c r="FO29" i="40" s="1"/>
  <c r="FN30" i="40"/>
  <c r="FO30" i="40"/>
  <c r="FN31" i="40"/>
  <c r="FO31" i="40" s="1"/>
  <c r="FN32" i="40"/>
  <c r="FO32" i="40" s="1"/>
  <c r="FN33" i="40"/>
  <c r="FO33" i="40" s="1"/>
  <c r="FN34" i="40"/>
  <c r="FO34" i="40"/>
  <c r="FN35" i="40"/>
  <c r="FO35" i="40" s="1"/>
  <c r="FN36" i="40"/>
  <c r="FO36" i="40"/>
  <c r="FN37" i="40"/>
  <c r="FO37" i="40" s="1"/>
  <c r="FN38" i="40"/>
  <c r="FO38" i="40"/>
  <c r="FN39" i="40"/>
  <c r="FO39" i="40" s="1"/>
  <c r="FN40" i="40"/>
  <c r="FO40" i="40" s="1"/>
  <c r="FN41" i="40"/>
  <c r="FO41" i="40" s="1"/>
  <c r="FN42" i="40"/>
  <c r="FO42" i="40"/>
  <c r="FN43" i="40"/>
  <c r="FO43" i="40" s="1"/>
  <c r="FN44" i="40"/>
  <c r="FO44" i="40"/>
  <c r="FN45" i="40"/>
  <c r="FO45" i="40" s="1"/>
  <c r="FN46" i="40"/>
  <c r="FO46" i="40"/>
  <c r="FN47" i="40"/>
  <c r="FO47" i="40" s="1"/>
  <c r="FN48" i="40"/>
  <c r="FO48" i="40" s="1"/>
  <c r="FN49" i="40"/>
  <c r="FO49" i="40" s="1"/>
  <c r="FI8" i="40"/>
  <c r="FJ8" i="40"/>
  <c r="FI9" i="40"/>
  <c r="FJ9" i="40" s="1"/>
  <c r="FI10" i="40"/>
  <c r="FJ10" i="40"/>
  <c r="FI11" i="40"/>
  <c r="FJ11" i="40" s="1"/>
  <c r="FI12" i="40"/>
  <c r="FJ12" i="40"/>
  <c r="FI13" i="40"/>
  <c r="FJ13" i="40" s="1"/>
  <c r="FI14" i="40"/>
  <c r="FJ14" i="40" s="1"/>
  <c r="FI15" i="40"/>
  <c r="FJ15" i="40" s="1"/>
  <c r="FI16" i="40"/>
  <c r="FJ16" i="40"/>
  <c r="FI17" i="40"/>
  <c r="FJ17" i="40" s="1"/>
  <c r="FI18" i="40"/>
  <c r="FJ18" i="40" s="1"/>
  <c r="FI19" i="40"/>
  <c r="FJ19" i="40" s="1"/>
  <c r="FI20" i="40"/>
  <c r="FJ20" i="40" s="1"/>
  <c r="FI21" i="40"/>
  <c r="FJ21" i="40" s="1"/>
  <c r="FI22" i="40"/>
  <c r="FJ22" i="40" s="1"/>
  <c r="FI23" i="40"/>
  <c r="FJ23" i="40"/>
  <c r="FI24" i="40"/>
  <c r="FJ24" i="40"/>
  <c r="FI25" i="40"/>
  <c r="FJ25" i="40" s="1"/>
  <c r="FI26" i="40"/>
  <c r="FJ26" i="40" s="1"/>
  <c r="FI27" i="40"/>
  <c r="FJ27" i="40" s="1"/>
  <c r="FI28" i="40"/>
  <c r="FJ28" i="40"/>
  <c r="FI29" i="40"/>
  <c r="FJ29" i="40" s="1"/>
  <c r="FI30" i="40"/>
  <c r="FJ30" i="40"/>
  <c r="FI31" i="40"/>
  <c r="FJ31" i="40"/>
  <c r="FI32" i="40"/>
  <c r="FJ32" i="40" s="1"/>
  <c r="FI33" i="40"/>
  <c r="FJ33" i="40" s="1"/>
  <c r="FI34" i="40"/>
  <c r="FJ34" i="40" s="1"/>
  <c r="FI35" i="40"/>
  <c r="FJ35" i="40"/>
  <c r="FI36" i="40"/>
  <c r="FJ36" i="40" s="1"/>
  <c r="FI37" i="40"/>
  <c r="FJ37" i="40" s="1"/>
  <c r="FI38" i="40"/>
  <c r="FJ38" i="40"/>
  <c r="FI39" i="40"/>
  <c r="FJ39" i="40"/>
  <c r="FI40" i="40"/>
  <c r="FJ40" i="40"/>
  <c r="FI41" i="40"/>
  <c r="FJ41" i="40" s="1"/>
  <c r="FI42" i="40"/>
  <c r="FJ42" i="40" s="1"/>
  <c r="FI43" i="40"/>
  <c r="FJ43" i="40" s="1"/>
  <c r="FI44" i="40"/>
  <c r="FJ44" i="40" s="1"/>
  <c r="FI45" i="40"/>
  <c r="FJ45" i="40" s="1"/>
  <c r="FI46" i="40"/>
  <c r="FJ46" i="40"/>
  <c r="FI47" i="40"/>
  <c r="FJ47" i="40"/>
  <c r="FI48" i="40"/>
  <c r="FJ48" i="40" s="1"/>
  <c r="FI49" i="40"/>
  <c r="FJ49" i="40" s="1"/>
  <c r="FD49" i="40"/>
  <c r="FE49" i="40" s="1"/>
  <c r="FD8" i="40"/>
  <c r="FE8" i="40"/>
  <c r="FD9" i="40"/>
  <c r="FE9" i="40" s="1"/>
  <c r="FD10" i="40"/>
  <c r="FE10" i="40" s="1"/>
  <c r="FD11" i="40"/>
  <c r="FE11" i="40"/>
  <c r="FD12" i="40"/>
  <c r="FE12" i="40" s="1"/>
  <c r="FD13" i="40"/>
  <c r="FE13" i="40" s="1"/>
  <c r="FD14" i="40"/>
  <c r="FE14" i="40" s="1"/>
  <c r="FD15" i="40"/>
  <c r="FE15" i="40" s="1"/>
  <c r="FD16" i="40"/>
  <c r="FE16" i="40" s="1"/>
  <c r="FD17" i="40"/>
  <c r="FE17" i="40" s="1"/>
  <c r="FD18" i="40"/>
  <c r="FE18" i="40" s="1"/>
  <c r="FD19" i="40"/>
  <c r="FE19" i="40"/>
  <c r="FD20" i="40"/>
  <c r="FE20" i="40" s="1"/>
  <c r="FD21" i="40"/>
  <c r="FE21" i="40" s="1"/>
  <c r="FD22" i="40"/>
  <c r="FE22" i="40" s="1"/>
  <c r="FD23" i="40"/>
  <c r="FE23" i="40" s="1"/>
  <c r="FD24" i="40"/>
  <c r="FE24" i="40" s="1"/>
  <c r="FD25" i="40"/>
  <c r="FE25" i="40" s="1"/>
  <c r="FD26" i="40"/>
  <c r="FE26" i="40" s="1"/>
  <c r="FD27" i="40"/>
  <c r="FE27" i="40" s="1"/>
  <c r="FD28" i="40"/>
  <c r="FE28" i="40" s="1"/>
  <c r="FD29" i="40"/>
  <c r="FE29" i="40" s="1"/>
  <c r="FD30" i="40"/>
  <c r="FE30" i="40" s="1"/>
  <c r="FD31" i="40"/>
  <c r="FE31" i="40" s="1"/>
  <c r="FD32" i="40"/>
  <c r="FE32" i="40" s="1"/>
  <c r="FD33" i="40"/>
  <c r="FE33" i="40" s="1"/>
  <c r="FD34" i="40"/>
  <c r="FE34" i="40" s="1"/>
  <c r="FD35" i="40"/>
  <c r="FE35" i="40"/>
  <c r="FD36" i="40"/>
  <c r="FE36" i="40" s="1"/>
  <c r="FD37" i="40"/>
  <c r="FE37" i="40" s="1"/>
  <c r="FD38" i="40"/>
  <c r="FE38" i="40"/>
  <c r="FD39" i="40"/>
  <c r="FE39" i="40" s="1"/>
  <c r="FD40" i="40"/>
  <c r="FE40" i="40"/>
  <c r="FD41" i="40"/>
  <c r="FE41" i="40" s="1"/>
  <c r="FD42" i="40"/>
  <c r="FE42" i="40"/>
  <c r="FD43" i="40"/>
  <c r="FE43" i="40"/>
  <c r="FD44" i="40"/>
  <c r="FE44" i="40" s="1"/>
  <c r="FD45" i="40"/>
  <c r="FE45" i="40" s="1"/>
  <c r="FD46" i="40"/>
  <c r="FE46" i="40" s="1"/>
  <c r="FD47" i="40"/>
  <c r="FE47" i="40"/>
  <c r="FD48" i="40"/>
  <c r="FE48" i="40" s="1"/>
  <c r="EY8" i="40"/>
  <c r="EZ8" i="40" s="1"/>
  <c r="EY9" i="40"/>
  <c r="EZ9" i="40" s="1"/>
  <c r="EY10" i="40"/>
  <c r="EZ10" i="40" s="1"/>
  <c r="EY11" i="40"/>
  <c r="EZ11" i="40" s="1"/>
  <c r="EY12" i="40"/>
  <c r="EZ12" i="40" s="1"/>
  <c r="EY13" i="40"/>
  <c r="EZ13" i="40" s="1"/>
  <c r="EY14" i="40"/>
  <c r="EZ14" i="40" s="1"/>
  <c r="EY15" i="40"/>
  <c r="EZ15" i="40" s="1"/>
  <c r="EY16" i="40"/>
  <c r="EZ16" i="40" s="1"/>
  <c r="EY17" i="40"/>
  <c r="EZ17" i="40" s="1"/>
  <c r="EY18" i="40"/>
  <c r="EZ18" i="40" s="1"/>
  <c r="EY19" i="40"/>
  <c r="EZ19" i="40" s="1"/>
  <c r="EY20" i="40"/>
  <c r="EZ20" i="40" s="1"/>
  <c r="EY21" i="40"/>
  <c r="EZ21" i="40" s="1"/>
  <c r="EY22" i="40"/>
  <c r="EZ22" i="40" s="1"/>
  <c r="EY23" i="40"/>
  <c r="EZ23" i="40" s="1"/>
  <c r="EY24" i="40"/>
  <c r="EZ24" i="40" s="1"/>
  <c r="EY25" i="40"/>
  <c r="EZ25" i="40" s="1"/>
  <c r="EY26" i="40"/>
  <c r="EZ26" i="40" s="1"/>
  <c r="EY27" i="40"/>
  <c r="EZ27" i="40" s="1"/>
  <c r="EY28" i="40"/>
  <c r="EZ28" i="40" s="1"/>
  <c r="EY29" i="40"/>
  <c r="EZ29" i="40" s="1"/>
  <c r="EY30" i="40"/>
  <c r="EZ30" i="40" s="1"/>
  <c r="EY31" i="40"/>
  <c r="EZ31" i="40" s="1"/>
  <c r="EY32" i="40"/>
  <c r="EZ32" i="40" s="1"/>
  <c r="EY33" i="40"/>
  <c r="EZ33" i="40" s="1"/>
  <c r="EY34" i="40"/>
  <c r="EZ34" i="40" s="1"/>
  <c r="EY35" i="40"/>
  <c r="EZ35" i="40" s="1"/>
  <c r="EY36" i="40"/>
  <c r="EZ36" i="40" s="1"/>
  <c r="EY37" i="40"/>
  <c r="EZ37" i="40" s="1"/>
  <c r="EY38" i="40"/>
  <c r="EZ38" i="40" s="1"/>
  <c r="EY39" i="40"/>
  <c r="EZ39" i="40" s="1"/>
  <c r="EY40" i="40"/>
  <c r="EZ40" i="40" s="1"/>
  <c r="EY41" i="40"/>
  <c r="EZ41" i="40" s="1"/>
  <c r="EY42" i="40"/>
  <c r="EZ42" i="40" s="1"/>
  <c r="EY43" i="40"/>
  <c r="EZ43" i="40" s="1"/>
  <c r="EY44" i="40"/>
  <c r="EZ44" i="40" s="1"/>
  <c r="EY45" i="40"/>
  <c r="EZ45" i="40" s="1"/>
  <c r="EY46" i="40"/>
  <c r="EZ46" i="40" s="1"/>
  <c r="EY47" i="40"/>
  <c r="EZ47" i="40" s="1"/>
  <c r="EY48" i="40"/>
  <c r="EZ48" i="40" s="1"/>
  <c r="EY49" i="40"/>
  <c r="EZ49" i="40" s="1"/>
  <c r="ET8" i="40"/>
  <c r="EU8" i="40" s="1"/>
  <c r="ET9" i="40"/>
  <c r="EU9" i="40" s="1"/>
  <c r="ET10" i="40"/>
  <c r="EU10" i="40" s="1"/>
  <c r="ET11" i="40"/>
  <c r="EU11" i="40" s="1"/>
  <c r="ET12" i="40"/>
  <c r="EU12" i="40" s="1"/>
  <c r="ET13" i="40"/>
  <c r="EU13" i="40" s="1"/>
  <c r="ET14" i="40"/>
  <c r="EU14" i="40" s="1"/>
  <c r="ET15" i="40"/>
  <c r="EU15" i="40" s="1"/>
  <c r="ET16" i="40"/>
  <c r="EU16" i="40" s="1"/>
  <c r="ET17" i="40"/>
  <c r="EU17" i="40" s="1"/>
  <c r="ET18" i="40"/>
  <c r="EU18" i="40" s="1"/>
  <c r="ET19" i="40"/>
  <c r="EU19" i="40" s="1"/>
  <c r="ET20" i="40"/>
  <c r="EU20" i="40" s="1"/>
  <c r="ET21" i="40"/>
  <c r="EU21" i="40" s="1"/>
  <c r="ET22" i="40"/>
  <c r="EU22" i="40" s="1"/>
  <c r="ET23" i="40"/>
  <c r="EU23" i="40" s="1"/>
  <c r="ET24" i="40"/>
  <c r="EU24" i="40" s="1"/>
  <c r="ET25" i="40"/>
  <c r="EU25" i="40" s="1"/>
  <c r="ET26" i="40"/>
  <c r="EU26" i="40" s="1"/>
  <c r="ET27" i="40"/>
  <c r="EU27" i="40" s="1"/>
  <c r="ET28" i="40"/>
  <c r="EU28" i="40" s="1"/>
  <c r="ET29" i="40"/>
  <c r="EU29" i="40" s="1"/>
  <c r="ET30" i="40"/>
  <c r="EU30" i="40" s="1"/>
  <c r="ET31" i="40"/>
  <c r="EU31" i="40" s="1"/>
  <c r="ET32" i="40"/>
  <c r="EU32" i="40" s="1"/>
  <c r="ET33" i="40"/>
  <c r="EU33" i="40" s="1"/>
  <c r="ET34" i="40"/>
  <c r="EU34" i="40" s="1"/>
  <c r="ET35" i="40"/>
  <c r="EU35" i="40" s="1"/>
  <c r="ET36" i="40"/>
  <c r="EU36" i="40" s="1"/>
  <c r="ET37" i="40"/>
  <c r="EU37" i="40" s="1"/>
  <c r="ET38" i="40"/>
  <c r="EU38" i="40" s="1"/>
  <c r="ET39" i="40"/>
  <c r="EU39" i="40" s="1"/>
  <c r="ET40" i="40"/>
  <c r="EU40" i="40" s="1"/>
  <c r="ET41" i="40"/>
  <c r="EU41" i="40" s="1"/>
  <c r="ET42" i="40"/>
  <c r="EU42" i="40" s="1"/>
  <c r="ET43" i="40"/>
  <c r="EU43" i="40" s="1"/>
  <c r="ET44" i="40"/>
  <c r="EU44" i="40" s="1"/>
  <c r="ET45" i="40"/>
  <c r="EU45" i="40" s="1"/>
  <c r="ET46" i="40"/>
  <c r="EU46" i="40" s="1"/>
  <c r="ET47" i="40"/>
  <c r="EU47" i="40" s="1"/>
  <c r="ET48" i="40"/>
  <c r="EU48" i="40" s="1"/>
  <c r="ET49" i="40"/>
  <c r="EU49" i="40" s="1"/>
  <c r="EO8" i="40"/>
  <c r="EP8" i="40" s="1"/>
  <c r="EO9" i="40"/>
  <c r="EP9" i="40" s="1"/>
  <c r="EO10" i="40"/>
  <c r="EP10" i="40" s="1"/>
  <c r="EO11" i="40"/>
  <c r="EP11" i="40" s="1"/>
  <c r="EO12" i="40"/>
  <c r="EP12" i="40" s="1"/>
  <c r="EO13" i="40"/>
  <c r="EP13" i="40" s="1"/>
  <c r="EO14" i="40"/>
  <c r="EP14" i="40" s="1"/>
  <c r="EO15" i="40"/>
  <c r="EP15" i="40" s="1"/>
  <c r="EO16" i="40"/>
  <c r="EP16" i="40" s="1"/>
  <c r="EO17" i="40"/>
  <c r="EP17" i="40" s="1"/>
  <c r="EO18" i="40"/>
  <c r="EP18" i="40" s="1"/>
  <c r="EO19" i="40"/>
  <c r="EP19" i="40" s="1"/>
  <c r="EO20" i="40"/>
  <c r="EP20" i="40" s="1"/>
  <c r="EO21" i="40"/>
  <c r="EP21" i="40" s="1"/>
  <c r="EO22" i="40"/>
  <c r="EP22" i="40" s="1"/>
  <c r="EO23" i="40"/>
  <c r="EP23" i="40" s="1"/>
  <c r="EO24" i="40"/>
  <c r="EP24" i="40" s="1"/>
  <c r="EO25" i="40"/>
  <c r="EP25" i="40" s="1"/>
  <c r="EO26" i="40"/>
  <c r="EP26" i="40" s="1"/>
  <c r="EO27" i="40"/>
  <c r="EP27" i="40" s="1"/>
  <c r="EO28" i="40"/>
  <c r="EP28" i="40" s="1"/>
  <c r="EO29" i="40"/>
  <c r="EP29" i="40" s="1"/>
  <c r="EO30" i="40"/>
  <c r="EP30" i="40" s="1"/>
  <c r="EO31" i="40"/>
  <c r="EP31" i="40" s="1"/>
  <c r="EO32" i="40"/>
  <c r="EP32" i="40"/>
  <c r="EO33" i="40"/>
  <c r="EP33" i="40" s="1"/>
  <c r="EO34" i="40"/>
  <c r="EP34" i="40" s="1"/>
  <c r="EO35" i="40"/>
  <c r="EP35" i="40" s="1"/>
  <c r="EO36" i="40"/>
  <c r="EP36" i="40" s="1"/>
  <c r="EO37" i="40"/>
  <c r="EP37" i="40" s="1"/>
  <c r="EO38" i="40"/>
  <c r="EP38" i="40" s="1"/>
  <c r="EO39" i="40"/>
  <c r="EP39" i="40" s="1"/>
  <c r="EO40" i="40"/>
  <c r="EP40" i="40" s="1"/>
  <c r="EO41" i="40"/>
  <c r="EP41" i="40" s="1"/>
  <c r="EO42" i="40"/>
  <c r="EP42" i="40" s="1"/>
  <c r="EO43" i="40"/>
  <c r="EP43" i="40" s="1"/>
  <c r="EO44" i="40"/>
  <c r="EP44" i="40" s="1"/>
  <c r="EO45" i="40"/>
  <c r="EP45" i="40" s="1"/>
  <c r="EO46" i="40"/>
  <c r="EP46" i="40" s="1"/>
  <c r="EO47" i="40"/>
  <c r="EP47" i="40" s="1"/>
  <c r="EO48" i="40"/>
  <c r="EP48" i="40" s="1"/>
  <c r="EO49" i="40"/>
  <c r="EP49" i="40" s="1"/>
  <c r="EJ8" i="40"/>
  <c r="EK8" i="40" s="1"/>
  <c r="EJ9" i="40"/>
  <c r="EK9" i="40" s="1"/>
  <c r="EJ10" i="40"/>
  <c r="EK10" i="40" s="1"/>
  <c r="EJ11" i="40"/>
  <c r="EK11" i="40" s="1"/>
  <c r="EJ12" i="40"/>
  <c r="EK12" i="40" s="1"/>
  <c r="EJ13" i="40"/>
  <c r="EK13" i="40" s="1"/>
  <c r="EJ14" i="40"/>
  <c r="EK14" i="40" s="1"/>
  <c r="EJ15" i="40"/>
  <c r="EK15" i="40" s="1"/>
  <c r="EJ16" i="40"/>
  <c r="EK16" i="40" s="1"/>
  <c r="EJ17" i="40"/>
  <c r="EK17" i="40" s="1"/>
  <c r="EJ18" i="40"/>
  <c r="EK18" i="40"/>
  <c r="EJ19" i="40"/>
  <c r="EK19" i="40" s="1"/>
  <c r="EJ20" i="40"/>
  <c r="EK20" i="40" s="1"/>
  <c r="EJ21" i="40"/>
  <c r="EK21" i="40" s="1"/>
  <c r="EJ22" i="40"/>
  <c r="EK22" i="40" s="1"/>
  <c r="EJ23" i="40"/>
  <c r="EK23" i="40" s="1"/>
  <c r="EJ24" i="40"/>
  <c r="EK24" i="40" s="1"/>
  <c r="EJ25" i="40"/>
  <c r="EK25" i="40" s="1"/>
  <c r="EJ26" i="40"/>
  <c r="EK26" i="40" s="1"/>
  <c r="EJ27" i="40"/>
  <c r="EK27" i="40" s="1"/>
  <c r="EJ28" i="40"/>
  <c r="EK28" i="40" s="1"/>
  <c r="EJ29" i="40"/>
  <c r="EK29" i="40" s="1"/>
  <c r="EJ30" i="40"/>
  <c r="EK30" i="40" s="1"/>
  <c r="EJ31" i="40"/>
  <c r="EK31" i="40"/>
  <c r="EJ32" i="40"/>
  <c r="EK32" i="40" s="1"/>
  <c r="EJ33" i="40"/>
  <c r="EK33" i="40" s="1"/>
  <c r="EJ34" i="40"/>
  <c r="EK34" i="40" s="1"/>
  <c r="EJ35" i="40"/>
  <c r="EK35" i="40"/>
  <c r="EJ36" i="40"/>
  <c r="EK36" i="40" s="1"/>
  <c r="EJ37" i="40"/>
  <c r="EK37" i="40" s="1"/>
  <c r="EJ38" i="40"/>
  <c r="EK38" i="40" s="1"/>
  <c r="EJ39" i="40"/>
  <c r="EK39" i="40" s="1"/>
  <c r="EJ40" i="40"/>
  <c r="EK40" i="40" s="1"/>
  <c r="EJ41" i="40"/>
  <c r="EK41" i="40" s="1"/>
  <c r="EJ42" i="40"/>
  <c r="EK42" i="40"/>
  <c r="EJ43" i="40"/>
  <c r="EK43" i="40" s="1"/>
  <c r="EJ44" i="40"/>
  <c r="EK44" i="40" s="1"/>
  <c r="EJ45" i="40"/>
  <c r="EK45" i="40" s="1"/>
  <c r="EJ46" i="40"/>
  <c r="EK46" i="40" s="1"/>
  <c r="EJ47" i="40"/>
  <c r="EK47" i="40" s="1"/>
  <c r="EJ48" i="40"/>
  <c r="EK48" i="40" s="1"/>
  <c r="EJ49" i="40"/>
  <c r="EK49" i="40" s="1"/>
  <c r="EE8" i="40"/>
  <c r="EF8" i="40"/>
  <c r="EE9" i="40"/>
  <c r="EF9" i="40" s="1"/>
  <c r="EE10" i="40"/>
  <c r="EF10" i="40"/>
  <c r="EE11" i="40"/>
  <c r="EF11" i="40" s="1"/>
  <c r="EE12" i="40"/>
  <c r="EF12" i="40" s="1"/>
  <c r="EE13" i="40"/>
  <c r="EF13" i="40" s="1"/>
  <c r="EE14" i="40"/>
  <c r="EF14" i="40" s="1"/>
  <c r="EE15" i="40"/>
  <c r="EF15" i="40" s="1"/>
  <c r="EE16" i="40"/>
  <c r="EF16" i="40"/>
  <c r="EE17" i="40"/>
  <c r="EF17" i="40" s="1"/>
  <c r="EE18" i="40"/>
  <c r="EF18" i="40"/>
  <c r="EE19" i="40"/>
  <c r="EF19" i="40" s="1"/>
  <c r="EE20" i="40"/>
  <c r="EF20" i="40"/>
  <c r="EE21" i="40"/>
  <c r="EF21" i="40" s="1"/>
  <c r="EE22" i="40"/>
  <c r="EF22" i="40" s="1"/>
  <c r="EE23" i="40"/>
  <c r="EF23" i="40" s="1"/>
  <c r="EE24" i="40"/>
  <c r="EF24" i="40"/>
  <c r="EE25" i="40"/>
  <c r="EF25" i="40" s="1"/>
  <c r="EE26" i="40"/>
  <c r="EF26" i="40"/>
  <c r="EE27" i="40"/>
  <c r="EF27" i="40" s="1"/>
  <c r="EE28" i="40"/>
  <c r="EF28" i="40"/>
  <c r="EE29" i="40"/>
  <c r="EF29" i="40" s="1"/>
  <c r="EE30" i="40"/>
  <c r="EF30" i="40" s="1"/>
  <c r="EE31" i="40"/>
  <c r="EF31" i="40" s="1"/>
  <c r="EE32" i="40"/>
  <c r="EF32" i="40"/>
  <c r="EE33" i="40"/>
  <c r="EF33" i="40" s="1"/>
  <c r="EE34" i="40"/>
  <c r="EF34" i="40"/>
  <c r="EE35" i="40"/>
  <c r="EF35" i="40" s="1"/>
  <c r="EE36" i="40"/>
  <c r="EF36" i="40"/>
  <c r="EE37" i="40"/>
  <c r="EF37" i="40" s="1"/>
  <c r="EE38" i="40"/>
  <c r="EF38" i="40" s="1"/>
  <c r="EE39" i="40"/>
  <c r="EF39" i="40" s="1"/>
  <c r="EE40" i="40"/>
  <c r="EF40" i="40"/>
  <c r="EE41" i="40"/>
  <c r="EF41" i="40" s="1"/>
  <c r="EE42" i="40"/>
  <c r="EF42" i="40"/>
  <c r="EE43" i="40"/>
  <c r="EF43" i="40" s="1"/>
  <c r="EE44" i="40"/>
  <c r="EF44" i="40"/>
  <c r="EE45" i="40"/>
  <c r="EF45" i="40" s="1"/>
  <c r="EE46" i="40"/>
  <c r="EF46" i="40" s="1"/>
  <c r="EE47" i="40"/>
  <c r="EF47" i="40" s="1"/>
  <c r="EE48" i="40"/>
  <c r="EF48" i="40"/>
  <c r="EE49" i="40"/>
  <c r="EF49" i="40" s="1"/>
  <c r="DZ8" i="40"/>
  <c r="EA8" i="40"/>
  <c r="DZ9" i="40"/>
  <c r="EA9" i="40" s="1"/>
  <c r="DZ10" i="40"/>
  <c r="EA10" i="40"/>
  <c r="DZ11" i="40"/>
  <c r="EA11" i="40" s="1"/>
  <c r="DZ12" i="40"/>
  <c r="EA12" i="40" s="1"/>
  <c r="DZ13" i="40"/>
  <c r="EA13" i="40" s="1"/>
  <c r="DZ14" i="40"/>
  <c r="EA14" i="40"/>
  <c r="DZ15" i="40"/>
  <c r="EA15" i="40" s="1"/>
  <c r="DZ16" i="40"/>
  <c r="EA16" i="40"/>
  <c r="DZ17" i="40"/>
  <c r="EA17" i="40" s="1"/>
  <c r="DZ18" i="40"/>
  <c r="EA18" i="40" s="1"/>
  <c r="DZ19" i="40"/>
  <c r="EA19" i="40" s="1"/>
  <c r="DZ20" i="40"/>
  <c r="EA20" i="40" s="1"/>
  <c r="DZ21" i="40"/>
  <c r="EA21" i="40" s="1"/>
  <c r="DZ22" i="40"/>
  <c r="EA22" i="40"/>
  <c r="DZ23" i="40"/>
  <c r="EA23" i="40" s="1"/>
  <c r="DZ24" i="40"/>
  <c r="EA24" i="40"/>
  <c r="DZ25" i="40"/>
  <c r="EA25" i="40" s="1"/>
  <c r="DZ26" i="40"/>
  <c r="EA26" i="40" s="1"/>
  <c r="DZ27" i="40"/>
  <c r="EA27" i="40" s="1"/>
  <c r="DZ28" i="40"/>
  <c r="EA28" i="40" s="1"/>
  <c r="DZ29" i="40"/>
  <c r="EA29" i="40" s="1"/>
  <c r="DZ30" i="40"/>
  <c r="EA30" i="40"/>
  <c r="DZ31" i="40"/>
  <c r="EA31" i="40" s="1"/>
  <c r="DZ32" i="40"/>
  <c r="EA32" i="40" s="1"/>
  <c r="DZ33" i="40"/>
  <c r="EA33" i="40" s="1"/>
  <c r="DZ34" i="40"/>
  <c r="EA34" i="40"/>
  <c r="DZ35" i="40"/>
  <c r="EA35" i="40" s="1"/>
  <c r="DZ36" i="40"/>
  <c r="EA36" i="40" s="1"/>
  <c r="DZ37" i="40"/>
  <c r="EA37" i="40" s="1"/>
  <c r="DZ38" i="40"/>
  <c r="EA38" i="40"/>
  <c r="DZ39" i="40"/>
  <c r="EA39" i="40" s="1"/>
  <c r="DZ40" i="40"/>
  <c r="EA40" i="40"/>
  <c r="DZ41" i="40"/>
  <c r="EA41" i="40" s="1"/>
  <c r="DZ42" i="40"/>
  <c r="EA42" i="40"/>
  <c r="DZ43" i="40"/>
  <c r="EA43" i="40" s="1"/>
  <c r="DZ44" i="40"/>
  <c r="EA44" i="40" s="1"/>
  <c r="DZ45" i="40"/>
  <c r="EA45" i="40" s="1"/>
  <c r="DZ46" i="40"/>
  <c r="EA46" i="40"/>
  <c r="DZ47" i="40"/>
  <c r="EA47" i="40" s="1"/>
  <c r="DZ48" i="40"/>
  <c r="EA48" i="40"/>
  <c r="DZ49" i="40"/>
  <c r="EA49" i="40" s="1"/>
  <c r="EE7" i="40"/>
  <c r="EF7" i="40" s="1"/>
  <c r="EJ7" i="40"/>
  <c r="EK7" i="40" s="1"/>
  <c r="EO7" i="40"/>
  <c r="EP7" i="40" s="1"/>
  <c r="ET7" i="40"/>
  <c r="EU7" i="40" s="1"/>
  <c r="EY7" i="40"/>
  <c r="EZ7" i="40" s="1"/>
  <c r="FD7" i="40"/>
  <c r="FE7" i="40" s="1"/>
  <c r="FI7" i="40"/>
  <c r="FJ7" i="40" s="1"/>
  <c r="FN7" i="40"/>
  <c r="FO7" i="40" s="1"/>
  <c r="FS7" i="40"/>
  <c r="FT7" i="40" s="1"/>
  <c r="FX7" i="40"/>
  <c r="FY7" i="40" s="1"/>
  <c r="EA7" i="40"/>
  <c r="DZ7" i="40"/>
  <c r="W6" i="131"/>
  <c r="AZ7" i="131"/>
  <c r="AZ8" i="131"/>
  <c r="AZ9" i="131"/>
  <c r="AZ10" i="131"/>
  <c r="AZ11" i="131"/>
  <c r="AZ12" i="131"/>
  <c r="AZ13" i="131"/>
  <c r="AZ14" i="131"/>
  <c r="AZ15" i="131"/>
  <c r="AZ16" i="131"/>
  <c r="AZ17" i="131"/>
  <c r="AZ18" i="131"/>
  <c r="AZ19" i="131"/>
  <c r="AZ20" i="131"/>
  <c r="AZ21" i="131"/>
  <c r="AZ22" i="131"/>
  <c r="AZ23" i="131"/>
  <c r="AZ24" i="131"/>
  <c r="AZ25" i="131"/>
  <c r="AZ26" i="131"/>
  <c r="AZ27" i="131"/>
  <c r="AZ28" i="131"/>
  <c r="AZ29" i="131"/>
  <c r="AZ30" i="131"/>
  <c r="AZ31" i="131"/>
  <c r="AZ32" i="131"/>
  <c r="AZ33" i="131"/>
  <c r="AZ34" i="131"/>
  <c r="AZ35" i="131"/>
  <c r="AZ36" i="131"/>
  <c r="AZ37" i="131"/>
  <c r="AZ38" i="131"/>
  <c r="AZ39" i="131"/>
  <c r="AZ40" i="131"/>
  <c r="AZ41" i="131"/>
  <c r="AZ42" i="131"/>
  <c r="AZ43" i="131"/>
  <c r="AZ44" i="131"/>
  <c r="AZ45" i="131"/>
  <c r="AZ46" i="131"/>
  <c r="AZ47" i="131"/>
  <c r="AZ48" i="131"/>
  <c r="AW7" i="131"/>
  <c r="AW8" i="131"/>
  <c r="AW9" i="131"/>
  <c r="AW10" i="131"/>
  <c r="AW11" i="131"/>
  <c r="AW12" i="131"/>
  <c r="AW13" i="131"/>
  <c r="AW14" i="131"/>
  <c r="AW15" i="131"/>
  <c r="AW16" i="131"/>
  <c r="AW17" i="131"/>
  <c r="AW18" i="131"/>
  <c r="AW19" i="131"/>
  <c r="AW20" i="131"/>
  <c r="AW21" i="131"/>
  <c r="AW22" i="131"/>
  <c r="AW23" i="131"/>
  <c r="AW24" i="131"/>
  <c r="AW25" i="131"/>
  <c r="AW26" i="131"/>
  <c r="AW27" i="131"/>
  <c r="AW28" i="131"/>
  <c r="AW29" i="131"/>
  <c r="AW30" i="131"/>
  <c r="AW31" i="131"/>
  <c r="AW32" i="131"/>
  <c r="AW33" i="131"/>
  <c r="AW34" i="131"/>
  <c r="AW35" i="131"/>
  <c r="AW36" i="131"/>
  <c r="AW37" i="131"/>
  <c r="AW38" i="131"/>
  <c r="AW39" i="131"/>
  <c r="AW40" i="131"/>
  <c r="AW41" i="131"/>
  <c r="AW42" i="131"/>
  <c r="AW43" i="131"/>
  <c r="AW44" i="131"/>
  <c r="AW45" i="131"/>
  <c r="AW46" i="131"/>
  <c r="AW47" i="131"/>
  <c r="AW48" i="131"/>
  <c r="AZ6" i="131"/>
  <c r="AW6" i="131"/>
  <c r="AR7" i="124"/>
  <c r="AS7" i="124"/>
  <c r="AR8" i="124"/>
  <c r="AS8" i="124" s="1"/>
  <c r="AR9" i="124"/>
  <c r="AS9" i="124"/>
  <c r="AR10" i="124"/>
  <c r="AS10" i="124" s="1"/>
  <c r="AR11" i="124"/>
  <c r="AS11" i="124" s="1"/>
  <c r="AR12" i="124"/>
  <c r="AS12" i="124" s="1"/>
  <c r="AR13" i="124"/>
  <c r="AS13" i="124" s="1"/>
  <c r="AR14" i="124"/>
  <c r="AS14" i="124" s="1"/>
  <c r="AR15" i="124"/>
  <c r="AS15" i="124"/>
  <c r="AR16" i="124"/>
  <c r="AS16" i="124" s="1"/>
  <c r="AR17" i="124"/>
  <c r="AS17" i="124" s="1"/>
  <c r="AR18" i="124"/>
  <c r="AS18" i="124" s="1"/>
  <c r="AR19" i="124"/>
  <c r="AS19" i="124" s="1"/>
  <c r="AR20" i="124"/>
  <c r="AS20" i="124" s="1"/>
  <c r="AR21" i="124"/>
  <c r="AS21" i="124"/>
  <c r="AR22" i="124"/>
  <c r="AS22" i="124" s="1"/>
  <c r="AR23" i="124"/>
  <c r="AS23" i="124"/>
  <c r="AR24" i="124"/>
  <c r="AS24" i="124" s="1"/>
  <c r="AR25" i="124"/>
  <c r="AS25" i="124" s="1"/>
  <c r="AR26" i="124"/>
  <c r="AS26" i="124" s="1"/>
  <c r="AR27" i="124"/>
  <c r="AS27" i="124"/>
  <c r="AR28" i="124"/>
  <c r="AS28" i="124" s="1"/>
  <c r="AR29" i="124"/>
  <c r="AS29" i="124" s="1"/>
  <c r="AR30" i="124"/>
  <c r="AS30" i="124" s="1"/>
  <c r="AR31" i="124"/>
  <c r="AS31" i="124" s="1"/>
  <c r="AR32" i="124"/>
  <c r="AS32" i="124" s="1"/>
  <c r="AR33" i="124"/>
  <c r="AS33" i="124"/>
  <c r="AR34" i="124"/>
  <c r="AS34" i="124" s="1"/>
  <c r="AR35" i="124"/>
  <c r="AS35" i="124"/>
  <c r="AR36" i="124"/>
  <c r="AS36" i="124" s="1"/>
  <c r="AR37" i="124"/>
  <c r="AS37" i="124"/>
  <c r="AR38" i="124"/>
  <c r="AS38" i="124" s="1"/>
  <c r="AR39" i="124"/>
  <c r="AS39" i="124" s="1"/>
  <c r="AR40" i="124"/>
  <c r="AS40" i="124" s="1"/>
  <c r="AR41" i="124"/>
  <c r="AS41" i="124" s="1"/>
  <c r="AR42" i="124"/>
  <c r="AS42" i="124" s="1"/>
  <c r="AR43" i="124"/>
  <c r="AS43" i="124"/>
  <c r="AR44" i="124"/>
  <c r="AS44" i="124" s="1"/>
  <c r="AR45" i="124"/>
  <c r="AS45" i="124" s="1"/>
  <c r="AR46" i="124"/>
  <c r="AS46" i="124" s="1"/>
  <c r="AR47" i="124"/>
  <c r="AS47" i="124"/>
  <c r="AR48" i="124"/>
  <c r="AS48" i="124" s="1"/>
  <c r="AR6" i="124"/>
  <c r="AS6" i="124" s="1"/>
  <c r="AM7" i="124"/>
  <c r="AN7" i="124" s="1"/>
  <c r="AM8" i="124"/>
  <c r="AN8" i="124" s="1"/>
  <c r="AM9" i="124"/>
  <c r="AN9" i="124" s="1"/>
  <c r="AM10" i="124"/>
  <c r="AN10" i="124" s="1"/>
  <c r="AM11" i="124"/>
  <c r="AN11" i="124" s="1"/>
  <c r="AM12" i="124"/>
  <c r="AN12" i="124" s="1"/>
  <c r="AM13" i="124"/>
  <c r="AN13" i="124" s="1"/>
  <c r="AM14" i="124"/>
  <c r="AN14" i="124" s="1"/>
  <c r="AM15" i="124"/>
  <c r="AN15" i="124" s="1"/>
  <c r="AM16" i="124"/>
  <c r="AN16" i="124" s="1"/>
  <c r="AM17" i="124"/>
  <c r="AN17" i="124" s="1"/>
  <c r="AM18" i="124"/>
  <c r="AN18" i="124" s="1"/>
  <c r="AM19" i="124"/>
  <c r="AN19" i="124" s="1"/>
  <c r="AM20" i="124"/>
  <c r="AN20" i="124" s="1"/>
  <c r="AM21" i="124"/>
  <c r="AN21" i="124" s="1"/>
  <c r="AM22" i="124"/>
  <c r="AN22" i="124" s="1"/>
  <c r="AM23" i="124"/>
  <c r="AN23" i="124" s="1"/>
  <c r="AM24" i="124"/>
  <c r="AN24" i="124" s="1"/>
  <c r="AM25" i="124"/>
  <c r="AN25" i="124" s="1"/>
  <c r="AM26" i="124"/>
  <c r="AN26" i="124" s="1"/>
  <c r="AM27" i="124"/>
  <c r="AN27" i="124" s="1"/>
  <c r="AM28" i="124"/>
  <c r="AN28" i="124" s="1"/>
  <c r="AM29" i="124"/>
  <c r="AN29" i="124" s="1"/>
  <c r="AM30" i="124"/>
  <c r="AN30" i="124" s="1"/>
  <c r="AM31" i="124"/>
  <c r="AN31" i="124" s="1"/>
  <c r="AM32" i="124"/>
  <c r="AN32" i="124" s="1"/>
  <c r="AM33" i="124"/>
  <c r="AN33" i="124" s="1"/>
  <c r="AM34" i="124"/>
  <c r="AN34" i="124" s="1"/>
  <c r="AM35" i="124"/>
  <c r="AN35" i="124" s="1"/>
  <c r="AM36" i="124"/>
  <c r="AN36" i="124" s="1"/>
  <c r="AM37" i="124"/>
  <c r="AN37" i="124" s="1"/>
  <c r="AM38" i="124"/>
  <c r="AN38" i="124" s="1"/>
  <c r="AM39" i="124"/>
  <c r="AN39" i="124" s="1"/>
  <c r="AM40" i="124"/>
  <c r="AN40" i="124" s="1"/>
  <c r="AM41" i="124"/>
  <c r="AN41" i="124" s="1"/>
  <c r="AM42" i="124"/>
  <c r="AN42" i="124" s="1"/>
  <c r="AM43" i="124"/>
  <c r="AN43" i="124" s="1"/>
  <c r="AM44" i="124"/>
  <c r="AN44" i="124" s="1"/>
  <c r="AM45" i="124"/>
  <c r="AN45" i="124" s="1"/>
  <c r="AM46" i="124"/>
  <c r="AN46" i="124" s="1"/>
  <c r="AM47" i="124"/>
  <c r="AN47" i="124" s="1"/>
  <c r="AM48" i="124"/>
  <c r="AN48" i="124" s="1"/>
  <c r="AM6" i="124"/>
  <c r="AN6" i="124" s="1"/>
  <c r="AL47" i="36" l="1"/>
  <c r="AL6" i="36"/>
  <c r="AL7" i="36"/>
  <c r="AL8" i="36"/>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5" i="36"/>
  <c r="I40" i="69" l="1"/>
  <c r="I39" i="69"/>
  <c r="I38" i="69"/>
  <c r="I37" i="69"/>
  <c r="F37" i="69"/>
  <c r="F38" i="69"/>
  <c r="F39" i="69"/>
  <c r="F40" i="69"/>
  <c r="P13" i="37" l="1"/>
  <c r="Q13" i="37"/>
  <c r="D13" i="37" l="1"/>
  <c r="E13" i="37"/>
  <c r="AG1246" i="70" l="1"/>
  <c r="AG1229" i="70"/>
  <c r="AG1212" i="70"/>
  <c r="AG1195" i="70"/>
  <c r="AG1178" i="70"/>
  <c r="AG1161" i="70"/>
  <c r="AG1144" i="70"/>
  <c r="AG1127" i="70"/>
  <c r="AG1110" i="70"/>
  <c r="AG1093" i="70"/>
  <c r="AG1076" i="70"/>
  <c r="AG1059" i="70"/>
  <c r="AG1042" i="70"/>
  <c r="AG1025" i="70"/>
  <c r="AG1008" i="70"/>
  <c r="AG991" i="70"/>
  <c r="AG974" i="70"/>
  <c r="AG957" i="70"/>
  <c r="AG940" i="70"/>
  <c r="AG923" i="70"/>
  <c r="AG906" i="70"/>
  <c r="AG889" i="70"/>
  <c r="AG872" i="70"/>
  <c r="AG855" i="70"/>
  <c r="AG838" i="70"/>
  <c r="AG821" i="70"/>
  <c r="AG804" i="70"/>
  <c r="AG787" i="70"/>
  <c r="AG770" i="70"/>
  <c r="AG753" i="70"/>
  <c r="AG736" i="70"/>
  <c r="AG719" i="70"/>
  <c r="AG702" i="70"/>
  <c r="AG685" i="70"/>
  <c r="AG668" i="70"/>
  <c r="AG651" i="70"/>
  <c r="AG634" i="70"/>
  <c r="AG617" i="70"/>
  <c r="AG600" i="70"/>
  <c r="AG583" i="70"/>
  <c r="AG566" i="70"/>
  <c r="AG549" i="70"/>
  <c r="AG532" i="70"/>
  <c r="AG515" i="70"/>
  <c r="AG498" i="70"/>
  <c r="AG481" i="70"/>
  <c r="AG464" i="70"/>
  <c r="AG447" i="70"/>
  <c r="AG430" i="70"/>
  <c r="AG413" i="70"/>
  <c r="AG396" i="70"/>
  <c r="AG379" i="70"/>
  <c r="AG362" i="70"/>
  <c r="AG345" i="70"/>
  <c r="AG328" i="70"/>
  <c r="AG311" i="70"/>
  <c r="AG294" i="70"/>
  <c r="AG277" i="70"/>
  <c r="AG260" i="70"/>
  <c r="AG243" i="70"/>
  <c r="AG226" i="70"/>
  <c r="AG209" i="70"/>
  <c r="AG192" i="70"/>
  <c r="AG175" i="70"/>
  <c r="AG158" i="70"/>
  <c r="AG141" i="70"/>
  <c r="AG124" i="70"/>
  <c r="AG107" i="70"/>
  <c r="AG90" i="70"/>
  <c r="AG73" i="70"/>
  <c r="AG56" i="70"/>
  <c r="AG39" i="70"/>
  <c r="AF1246" i="70"/>
  <c r="AF1229" i="70"/>
  <c r="AF1212" i="70"/>
  <c r="AF1195" i="70"/>
  <c r="AF1178" i="70"/>
  <c r="AF1161" i="70"/>
  <c r="AF1144" i="70"/>
  <c r="AF1127" i="70"/>
  <c r="AF1110" i="70"/>
  <c r="AF1093" i="70"/>
  <c r="AF1076" i="70"/>
  <c r="AF1059" i="70"/>
  <c r="AF1042" i="70"/>
  <c r="AF1025" i="70"/>
  <c r="AF1008" i="70"/>
  <c r="AF991" i="70"/>
  <c r="AF974" i="70"/>
  <c r="AF957" i="70"/>
  <c r="AF940" i="70"/>
  <c r="AF923" i="70"/>
  <c r="AF906" i="70"/>
  <c r="AF889" i="70"/>
  <c r="AF872" i="70"/>
  <c r="AF855" i="70"/>
  <c r="AF838" i="70"/>
  <c r="AF821" i="70"/>
  <c r="AF804" i="70"/>
  <c r="AF787" i="70"/>
  <c r="AF770" i="70"/>
  <c r="AF753" i="70"/>
  <c r="AF736" i="70"/>
  <c r="AF719" i="70"/>
  <c r="AF702" i="70"/>
  <c r="AF685" i="70"/>
  <c r="AF668" i="70"/>
  <c r="AF651" i="70"/>
  <c r="AF634" i="70"/>
  <c r="AF617" i="70"/>
  <c r="AF600" i="70"/>
  <c r="AF583" i="70"/>
  <c r="AF566" i="70"/>
  <c r="AF549" i="70"/>
  <c r="AF532" i="70"/>
  <c r="AF515" i="70"/>
  <c r="AF498" i="70"/>
  <c r="AF481" i="70"/>
  <c r="AF464" i="70"/>
  <c r="AF447" i="70"/>
  <c r="AF430" i="70"/>
  <c r="AF413" i="70"/>
  <c r="AF396" i="70"/>
  <c r="AF379" i="70"/>
  <c r="AF362" i="70"/>
  <c r="AF345" i="70"/>
  <c r="AF328" i="70"/>
  <c r="AF311" i="70"/>
  <c r="AF294" i="70"/>
  <c r="AF277" i="70"/>
  <c r="AF260" i="70"/>
  <c r="AF243" i="70"/>
  <c r="AF226" i="70"/>
  <c r="AF209" i="70"/>
  <c r="AF192" i="70"/>
  <c r="AF175" i="70"/>
  <c r="AF158" i="70"/>
  <c r="AF141" i="70"/>
  <c r="AF124" i="70"/>
  <c r="AF107" i="70"/>
  <c r="AF90" i="70"/>
  <c r="AF73" i="70"/>
  <c r="AF56" i="70"/>
  <c r="AF39" i="70"/>
  <c r="AF22" i="70"/>
  <c r="X1246" i="70"/>
  <c r="X1229" i="70"/>
  <c r="X1212" i="70"/>
  <c r="X1195" i="70"/>
  <c r="X1178" i="70"/>
  <c r="X1161" i="70"/>
  <c r="X1144" i="70"/>
  <c r="X1127" i="70"/>
  <c r="X1110" i="70"/>
  <c r="X1093" i="70"/>
  <c r="X1076" i="70"/>
  <c r="X1059" i="70"/>
  <c r="X1042" i="70"/>
  <c r="X1025" i="70"/>
  <c r="X1008" i="70"/>
  <c r="X991" i="70"/>
  <c r="X974" i="70"/>
  <c r="X957" i="70"/>
  <c r="X940" i="70"/>
  <c r="X923" i="70"/>
  <c r="X906" i="70"/>
  <c r="X889" i="70"/>
  <c r="X872" i="70"/>
  <c r="X855" i="70"/>
  <c r="X838" i="70"/>
  <c r="X821" i="70"/>
  <c r="X804" i="70"/>
  <c r="X787" i="70"/>
  <c r="X770" i="70"/>
  <c r="X753" i="70"/>
  <c r="X736" i="70"/>
  <c r="X719" i="70"/>
  <c r="X702" i="70"/>
  <c r="X685" i="70"/>
  <c r="X668" i="70"/>
  <c r="X651" i="70"/>
  <c r="X634" i="70"/>
  <c r="X617" i="70"/>
  <c r="X600" i="70"/>
  <c r="X583" i="70"/>
  <c r="X566" i="70"/>
  <c r="X549" i="70"/>
  <c r="X532" i="70"/>
  <c r="X515" i="70"/>
  <c r="X498" i="70"/>
  <c r="X481" i="70"/>
  <c r="X464" i="70"/>
  <c r="X447" i="70"/>
  <c r="X430" i="70"/>
  <c r="X413" i="70"/>
  <c r="X396" i="70"/>
  <c r="X379" i="70"/>
  <c r="X362" i="70"/>
  <c r="X345" i="70"/>
  <c r="X328" i="70"/>
  <c r="X311" i="70"/>
  <c r="X294" i="70"/>
  <c r="X277" i="70"/>
  <c r="X260" i="70"/>
  <c r="X243" i="70"/>
  <c r="X226" i="70"/>
  <c r="X209" i="70"/>
  <c r="X192" i="70"/>
  <c r="X175" i="70"/>
  <c r="X158" i="70"/>
  <c r="X141" i="70"/>
  <c r="X124" i="70"/>
  <c r="X107" i="70"/>
  <c r="X90" i="70"/>
  <c r="X73" i="70"/>
  <c r="X56" i="70"/>
  <c r="X39" i="70"/>
  <c r="X22" i="70"/>
  <c r="W1246" i="70"/>
  <c r="W1229" i="70"/>
  <c r="W1212" i="70"/>
  <c r="W1195" i="70"/>
  <c r="W1178" i="70"/>
  <c r="W1161" i="70"/>
  <c r="W1144" i="70"/>
  <c r="W1127" i="70"/>
  <c r="W1110" i="70"/>
  <c r="W1093" i="70"/>
  <c r="W1076" i="70"/>
  <c r="W1059" i="70"/>
  <c r="W1042" i="70"/>
  <c r="W1025" i="70"/>
  <c r="W1008" i="70"/>
  <c r="W991" i="70"/>
  <c r="W974" i="70"/>
  <c r="W957" i="70"/>
  <c r="W940" i="70"/>
  <c r="W923" i="70"/>
  <c r="W906" i="70"/>
  <c r="W889" i="70"/>
  <c r="W872" i="70"/>
  <c r="W855" i="70"/>
  <c r="W838" i="70"/>
  <c r="W821" i="70"/>
  <c r="W804" i="70"/>
  <c r="W787" i="70"/>
  <c r="W770" i="70"/>
  <c r="W753" i="70"/>
  <c r="W736" i="70"/>
  <c r="W719" i="70"/>
  <c r="W702" i="70"/>
  <c r="W685" i="70"/>
  <c r="W668" i="70"/>
  <c r="W651" i="70"/>
  <c r="W634" i="70"/>
  <c r="W617" i="70"/>
  <c r="W600" i="70"/>
  <c r="W583" i="70"/>
  <c r="W566" i="70"/>
  <c r="W549" i="70"/>
  <c r="W532" i="70"/>
  <c r="W515" i="70"/>
  <c r="W498" i="70"/>
  <c r="W481" i="70"/>
  <c r="W464" i="70"/>
  <c r="W447" i="70"/>
  <c r="W430" i="70"/>
  <c r="W413" i="70"/>
  <c r="W396" i="70"/>
  <c r="W379" i="70"/>
  <c r="W362" i="70"/>
  <c r="W345" i="70"/>
  <c r="W328" i="70"/>
  <c r="W311" i="70"/>
  <c r="W294" i="70"/>
  <c r="W277" i="70"/>
  <c r="W260" i="70"/>
  <c r="W243" i="70"/>
  <c r="W226" i="70"/>
  <c r="W209" i="70"/>
  <c r="W192" i="70"/>
  <c r="W175" i="70"/>
  <c r="W158" i="70"/>
  <c r="W141" i="70"/>
  <c r="W124" i="70"/>
  <c r="W107" i="70"/>
  <c r="W90" i="70"/>
  <c r="W73" i="70"/>
  <c r="W56" i="70"/>
  <c r="W39" i="70"/>
  <c r="W22" i="70"/>
  <c r="X5" i="70"/>
  <c r="W5" i="70"/>
  <c r="O1246" i="70"/>
  <c r="O1229" i="70"/>
  <c r="O1212" i="70"/>
  <c r="O1195" i="70"/>
  <c r="O1178" i="70"/>
  <c r="O1161" i="70"/>
  <c r="O1144" i="70"/>
  <c r="O1127" i="70"/>
  <c r="O1110" i="70"/>
  <c r="O1093" i="70"/>
  <c r="O1076" i="70"/>
  <c r="O1059" i="70"/>
  <c r="O1042" i="70"/>
  <c r="O1025" i="70"/>
  <c r="O1008" i="70"/>
  <c r="O991" i="70"/>
  <c r="O974" i="70"/>
  <c r="O957" i="70"/>
  <c r="O940" i="70"/>
  <c r="O923" i="70"/>
  <c r="O906" i="70"/>
  <c r="O889" i="70"/>
  <c r="O872" i="70"/>
  <c r="O855" i="70"/>
  <c r="O838" i="70"/>
  <c r="O821" i="70"/>
  <c r="O804" i="70"/>
  <c r="O787" i="70"/>
  <c r="O770" i="70"/>
  <c r="O753" i="70"/>
  <c r="O736" i="70"/>
  <c r="O719" i="70"/>
  <c r="O702" i="70"/>
  <c r="O685" i="70"/>
  <c r="O668" i="70"/>
  <c r="O651" i="70"/>
  <c r="O634" i="70"/>
  <c r="O617" i="70"/>
  <c r="O600" i="70"/>
  <c r="O583" i="70"/>
  <c r="O566" i="70"/>
  <c r="O549" i="70"/>
  <c r="O532" i="70"/>
  <c r="O515" i="70"/>
  <c r="O498" i="70"/>
  <c r="O481" i="70"/>
  <c r="O464" i="70"/>
  <c r="O447" i="70"/>
  <c r="O430" i="70"/>
  <c r="O413" i="70"/>
  <c r="O396" i="70"/>
  <c r="O379" i="70"/>
  <c r="O362" i="70"/>
  <c r="O345" i="70"/>
  <c r="O328" i="70"/>
  <c r="O311" i="70"/>
  <c r="O294" i="70"/>
  <c r="O277" i="70"/>
  <c r="O260" i="70"/>
  <c r="O243" i="70"/>
  <c r="O226" i="70"/>
  <c r="O209" i="70"/>
  <c r="O192" i="70"/>
  <c r="O175" i="70"/>
  <c r="O158" i="70"/>
  <c r="O141" i="70"/>
  <c r="O124" i="70"/>
  <c r="O107" i="70"/>
  <c r="O90" i="70"/>
  <c r="O73" i="70"/>
  <c r="O56" i="70"/>
  <c r="O39" i="70"/>
  <c r="O22" i="70"/>
  <c r="O5" i="70"/>
  <c r="N1246" i="70"/>
  <c r="N1229" i="70"/>
  <c r="N1212" i="70"/>
  <c r="N1195" i="70"/>
  <c r="N1178" i="70"/>
  <c r="N1161" i="70"/>
  <c r="N1144" i="70"/>
  <c r="N1127" i="70"/>
  <c r="N1110" i="70"/>
  <c r="N1093" i="70"/>
  <c r="N1076" i="70"/>
  <c r="N1059" i="70"/>
  <c r="N1042" i="70"/>
  <c r="N1025" i="70"/>
  <c r="N1008" i="70"/>
  <c r="N991" i="70"/>
  <c r="N974" i="70"/>
  <c r="N957" i="70"/>
  <c r="N940" i="70"/>
  <c r="N923" i="70"/>
  <c r="N906" i="70"/>
  <c r="N889" i="70"/>
  <c r="N872" i="70"/>
  <c r="N855" i="70"/>
  <c r="N838" i="70"/>
  <c r="N821" i="70"/>
  <c r="N804" i="70"/>
  <c r="N787" i="70"/>
  <c r="N770" i="70"/>
  <c r="N753" i="70"/>
  <c r="N736" i="70"/>
  <c r="N719" i="70"/>
  <c r="N702" i="70"/>
  <c r="N685" i="70"/>
  <c r="N668" i="70"/>
  <c r="N651" i="70"/>
  <c r="N634" i="70"/>
  <c r="N617" i="70"/>
  <c r="N600" i="70"/>
  <c r="N583" i="70"/>
  <c r="N566" i="70"/>
  <c r="N549" i="70"/>
  <c r="N532" i="70"/>
  <c r="N515" i="70"/>
  <c r="N498" i="70"/>
  <c r="N481" i="70"/>
  <c r="N464" i="70"/>
  <c r="N447" i="70"/>
  <c r="N430" i="70"/>
  <c r="N413" i="70"/>
  <c r="N396" i="70"/>
  <c r="N379" i="70"/>
  <c r="N362" i="70"/>
  <c r="N345" i="70"/>
  <c r="N328" i="70"/>
  <c r="N311" i="70"/>
  <c r="N294" i="70"/>
  <c r="N277" i="70"/>
  <c r="N260" i="70"/>
  <c r="N243" i="70"/>
  <c r="N226" i="70"/>
  <c r="N209" i="70"/>
  <c r="N192" i="70"/>
  <c r="N175" i="70"/>
  <c r="N158" i="70"/>
  <c r="N141" i="70"/>
  <c r="N124" i="70"/>
  <c r="N107" i="70"/>
  <c r="N90" i="70"/>
  <c r="N73" i="70"/>
  <c r="N56" i="70"/>
  <c r="N39" i="70"/>
  <c r="N22" i="70"/>
  <c r="N5" i="70"/>
  <c r="F1246" i="70"/>
  <c r="F1229" i="70"/>
  <c r="F1212" i="70"/>
  <c r="F1195" i="70"/>
  <c r="F1178" i="70"/>
  <c r="F1161" i="70"/>
  <c r="F1144" i="70"/>
  <c r="F1127" i="70"/>
  <c r="F1110" i="70"/>
  <c r="F1093" i="70"/>
  <c r="F1076" i="70"/>
  <c r="F1059" i="70"/>
  <c r="F1042" i="70"/>
  <c r="F1025" i="70"/>
  <c r="F1008" i="70"/>
  <c r="F991" i="70"/>
  <c r="F974" i="70"/>
  <c r="F957" i="70"/>
  <c r="F940" i="70"/>
  <c r="F923" i="70"/>
  <c r="F906" i="70"/>
  <c r="F889" i="70"/>
  <c r="F872" i="70"/>
  <c r="F855" i="70"/>
  <c r="F838" i="70"/>
  <c r="F821" i="70"/>
  <c r="F804" i="70"/>
  <c r="F787" i="70"/>
  <c r="F770" i="70"/>
  <c r="F753" i="70"/>
  <c r="F736" i="70"/>
  <c r="F719" i="70"/>
  <c r="F702" i="70"/>
  <c r="F685" i="70"/>
  <c r="F668" i="70"/>
  <c r="F651" i="70"/>
  <c r="F634" i="70"/>
  <c r="F617" i="70"/>
  <c r="F600" i="70"/>
  <c r="F583" i="70"/>
  <c r="F566" i="70"/>
  <c r="F549" i="70"/>
  <c r="F532" i="70"/>
  <c r="F515" i="70"/>
  <c r="F498" i="70"/>
  <c r="F481" i="70"/>
  <c r="F464" i="70"/>
  <c r="F447" i="70"/>
  <c r="F430" i="70"/>
  <c r="F413" i="70"/>
  <c r="F396" i="70"/>
  <c r="F379" i="70"/>
  <c r="F362" i="70"/>
  <c r="F345" i="70"/>
  <c r="F328" i="70"/>
  <c r="F311" i="70"/>
  <c r="F294" i="70"/>
  <c r="F277" i="70"/>
  <c r="F260" i="70"/>
  <c r="F243" i="70"/>
  <c r="F226" i="70"/>
  <c r="F209" i="70"/>
  <c r="F192" i="70"/>
  <c r="F175" i="70"/>
  <c r="F158" i="70"/>
  <c r="F141" i="70"/>
  <c r="F124" i="70"/>
  <c r="F107" i="70"/>
  <c r="F90" i="70"/>
  <c r="F73" i="70"/>
  <c r="F56" i="70"/>
  <c r="F39" i="70"/>
  <c r="F22" i="70"/>
  <c r="F5" i="70"/>
  <c r="E1246" i="70"/>
  <c r="E1229" i="70"/>
  <c r="E1212" i="70"/>
  <c r="E1195" i="70"/>
  <c r="E1178" i="70"/>
  <c r="E1161" i="70"/>
  <c r="E1144" i="70"/>
  <c r="E1127" i="70"/>
  <c r="E1110" i="70"/>
  <c r="E1093" i="70"/>
  <c r="E1076" i="70"/>
  <c r="E1059" i="70"/>
  <c r="E1042" i="70"/>
  <c r="E1025" i="70"/>
  <c r="E1008" i="70"/>
  <c r="E991" i="70"/>
  <c r="E974" i="70"/>
  <c r="E957" i="70"/>
  <c r="E940" i="70"/>
  <c r="E923" i="70"/>
  <c r="E906" i="70"/>
  <c r="E889" i="70"/>
  <c r="E872" i="70"/>
  <c r="E855" i="70"/>
  <c r="E838" i="70"/>
  <c r="E821" i="70"/>
  <c r="E804" i="70"/>
  <c r="E787" i="70"/>
  <c r="E770" i="70"/>
  <c r="E753" i="70"/>
  <c r="E736" i="70"/>
  <c r="E719" i="70"/>
  <c r="E702" i="70"/>
  <c r="E685" i="70"/>
  <c r="E668" i="70"/>
  <c r="E651" i="70"/>
  <c r="E634" i="70"/>
  <c r="E617" i="70"/>
  <c r="E600" i="70"/>
  <c r="E583" i="70"/>
  <c r="E566" i="70"/>
  <c r="E549" i="70"/>
  <c r="E532" i="70"/>
  <c r="E515" i="70"/>
  <c r="E498" i="70"/>
  <c r="E481" i="70"/>
  <c r="E464" i="70"/>
  <c r="E447" i="70"/>
  <c r="E430" i="70"/>
  <c r="E413" i="70"/>
  <c r="E396" i="70"/>
  <c r="E379" i="70"/>
  <c r="E362" i="70"/>
  <c r="E345" i="70"/>
  <c r="E328" i="70"/>
  <c r="E311" i="70"/>
  <c r="E294" i="70"/>
  <c r="E277" i="70"/>
  <c r="E260" i="70"/>
  <c r="E243" i="70"/>
  <c r="E226" i="70"/>
  <c r="E209" i="70"/>
  <c r="E192" i="70"/>
  <c r="E175" i="70"/>
  <c r="E158" i="70"/>
  <c r="E141" i="70"/>
  <c r="E124" i="70"/>
  <c r="E107" i="70"/>
  <c r="E90" i="70"/>
  <c r="E73" i="70"/>
  <c r="E56" i="70"/>
  <c r="E39" i="70"/>
  <c r="E22" i="70"/>
  <c r="E5" i="70"/>
  <c r="BI78" i="70"/>
  <c r="AP1246" i="70" s="1"/>
  <c r="BI77" i="70"/>
  <c r="AP1229" i="70" s="1"/>
  <c r="BI76" i="70"/>
  <c r="AP1212" i="70" s="1"/>
  <c r="BI75" i="70"/>
  <c r="AP1195" i="70" s="1"/>
  <c r="BI74" i="70"/>
  <c r="AP1178" i="70" s="1"/>
  <c r="BI73" i="70"/>
  <c r="AP1161" i="70" s="1"/>
  <c r="BI72" i="70"/>
  <c r="AP1144" i="70" s="1"/>
  <c r="BI71" i="70"/>
  <c r="AP1127" i="70" s="1"/>
  <c r="BI70" i="70"/>
  <c r="AP1110" i="70" s="1"/>
  <c r="BI69" i="70"/>
  <c r="AP1093" i="70" s="1"/>
  <c r="BI68" i="70"/>
  <c r="AP1076" i="70" s="1"/>
  <c r="BI67" i="70"/>
  <c r="AP1059" i="70" s="1"/>
  <c r="BI66" i="70"/>
  <c r="AP1042" i="70" s="1"/>
  <c r="BI65" i="70"/>
  <c r="AP1025" i="70" s="1"/>
  <c r="BI64" i="70"/>
  <c r="AP1008" i="70" s="1"/>
  <c r="BI63" i="70"/>
  <c r="AP991" i="70" s="1"/>
  <c r="BI62" i="70"/>
  <c r="AP974" i="70" s="1"/>
  <c r="BI61" i="70"/>
  <c r="AP957" i="70" s="1"/>
  <c r="BI60" i="70"/>
  <c r="AP940" i="70" s="1"/>
  <c r="BI59" i="70"/>
  <c r="AP923" i="70" s="1"/>
  <c r="BI58" i="70"/>
  <c r="AP906" i="70" s="1"/>
  <c r="BI57" i="70"/>
  <c r="AP889" i="70" s="1"/>
  <c r="BI56" i="70"/>
  <c r="AP872" i="70" s="1"/>
  <c r="BI55" i="70"/>
  <c r="AP855" i="70" s="1"/>
  <c r="BI54" i="70"/>
  <c r="AP838" i="70" s="1"/>
  <c r="BI53" i="70"/>
  <c r="AP821" i="70" s="1"/>
  <c r="BI52" i="70"/>
  <c r="AP804" i="70" s="1"/>
  <c r="BI51" i="70"/>
  <c r="AP787" i="70" s="1"/>
  <c r="BI50" i="70"/>
  <c r="AP770" i="70" s="1"/>
  <c r="BI49" i="70"/>
  <c r="AP753" i="70" s="1"/>
  <c r="BI48" i="70"/>
  <c r="AP736" i="70" s="1"/>
  <c r="BI47" i="70"/>
  <c r="AP719" i="70" s="1"/>
  <c r="BI46" i="70"/>
  <c r="AP702" i="70" s="1"/>
  <c r="BI45" i="70"/>
  <c r="AP685" i="70" s="1"/>
  <c r="BI44" i="70"/>
  <c r="AP668" i="70" s="1"/>
  <c r="BI43" i="70"/>
  <c r="AP651" i="70" s="1"/>
  <c r="BI42" i="70"/>
  <c r="AP634" i="70" s="1"/>
  <c r="BI41" i="70"/>
  <c r="AP617" i="70" s="1"/>
  <c r="BI40" i="70"/>
  <c r="AP600" i="70" s="1"/>
  <c r="BI39" i="70"/>
  <c r="AP583" i="70" s="1"/>
  <c r="BI38" i="70"/>
  <c r="AP566" i="70" s="1"/>
  <c r="BI37" i="70"/>
  <c r="AP549" i="70" s="1"/>
  <c r="BI36" i="70"/>
  <c r="AP532" i="70" s="1"/>
  <c r="BI35" i="70"/>
  <c r="AP515" i="70" s="1"/>
  <c r="BI34" i="70"/>
  <c r="AP498" i="70" s="1"/>
  <c r="BI33" i="70"/>
  <c r="AP481" i="70" s="1"/>
  <c r="BI32" i="70"/>
  <c r="AP464" i="70" s="1"/>
  <c r="BI31" i="70"/>
  <c r="AP447" i="70" s="1"/>
  <c r="BI30" i="70"/>
  <c r="AP430" i="70" s="1"/>
  <c r="BI29" i="70"/>
  <c r="AP413" i="70" s="1"/>
  <c r="BI28" i="70"/>
  <c r="AP396" i="70" s="1"/>
  <c r="BI27" i="70"/>
  <c r="AP379" i="70" s="1"/>
  <c r="BI26" i="70"/>
  <c r="AP362" i="70" s="1"/>
  <c r="BI25" i="70"/>
  <c r="AP345" i="70" s="1"/>
  <c r="BI24" i="70"/>
  <c r="AP328" i="70" s="1"/>
  <c r="BI23" i="70"/>
  <c r="AP311" i="70" s="1"/>
  <c r="BI22" i="70"/>
  <c r="AP294" i="70" s="1"/>
  <c r="BI21" i="70"/>
  <c r="AP277" i="70" s="1"/>
  <c r="BI20" i="70"/>
  <c r="AP260" i="70" s="1"/>
  <c r="BI19" i="70"/>
  <c r="AP243" i="70" s="1"/>
  <c r="BI18" i="70"/>
  <c r="AP226" i="70" s="1"/>
  <c r="BI17" i="70"/>
  <c r="AP209" i="70" s="1"/>
  <c r="BI16" i="70"/>
  <c r="AP192" i="70" s="1"/>
  <c r="BI15" i="70"/>
  <c r="AP175" i="70" s="1"/>
  <c r="BI14" i="70"/>
  <c r="AP158" i="70" s="1"/>
  <c r="BI13" i="70"/>
  <c r="AP141" i="70" s="1"/>
  <c r="BI12" i="70"/>
  <c r="AP124" i="70" s="1"/>
  <c r="BI11" i="70"/>
  <c r="AP107" i="70" s="1"/>
  <c r="BI10" i="70"/>
  <c r="AP90" i="70" s="1"/>
  <c r="BI9" i="70"/>
  <c r="AP73" i="70" s="1"/>
  <c r="BI8" i="70"/>
  <c r="AP56" i="70" s="1"/>
  <c r="BI7" i="70"/>
  <c r="AP39" i="70" s="1"/>
  <c r="BI6" i="70"/>
  <c r="AP22" i="70" s="1"/>
  <c r="BD78" i="70"/>
  <c r="AO1246" i="70" s="1"/>
  <c r="BD77" i="70"/>
  <c r="AO1229" i="70" s="1"/>
  <c r="BD76" i="70"/>
  <c r="AO1212" i="70" s="1"/>
  <c r="BD75" i="70"/>
  <c r="AO1195" i="70" s="1"/>
  <c r="BD74" i="70"/>
  <c r="AO1178" i="70" s="1"/>
  <c r="BD73" i="70"/>
  <c r="AO1161" i="70" s="1"/>
  <c r="BD72" i="70"/>
  <c r="AO1144" i="70" s="1"/>
  <c r="BD71" i="70"/>
  <c r="AO1127" i="70" s="1"/>
  <c r="BD70" i="70"/>
  <c r="AO1110" i="70" s="1"/>
  <c r="BD69" i="70"/>
  <c r="AO1093" i="70" s="1"/>
  <c r="BD68" i="70"/>
  <c r="AO1076" i="70" s="1"/>
  <c r="BD67" i="70"/>
  <c r="AO1059" i="70" s="1"/>
  <c r="BD66" i="70"/>
  <c r="AO1042" i="70" s="1"/>
  <c r="BD65" i="70"/>
  <c r="AO1025" i="70" s="1"/>
  <c r="BD64" i="70"/>
  <c r="AO1008" i="70" s="1"/>
  <c r="BD63" i="70"/>
  <c r="AO991" i="70" s="1"/>
  <c r="BD62" i="70"/>
  <c r="AO974" i="70" s="1"/>
  <c r="BD61" i="70"/>
  <c r="AO957" i="70" s="1"/>
  <c r="BD60" i="70"/>
  <c r="AO940" i="70" s="1"/>
  <c r="BD59" i="70"/>
  <c r="AO923" i="70" s="1"/>
  <c r="BD58" i="70"/>
  <c r="AO906" i="70" s="1"/>
  <c r="BD57" i="70"/>
  <c r="AO889" i="70" s="1"/>
  <c r="BD56" i="70"/>
  <c r="AO872" i="70" s="1"/>
  <c r="BD55" i="70"/>
  <c r="AO855" i="70" s="1"/>
  <c r="BD54" i="70"/>
  <c r="AO838" i="70" s="1"/>
  <c r="BD53" i="70"/>
  <c r="AO821" i="70" s="1"/>
  <c r="BD52" i="70"/>
  <c r="AO804" i="70" s="1"/>
  <c r="BD51" i="70"/>
  <c r="AO787" i="70" s="1"/>
  <c r="BD50" i="70"/>
  <c r="AO770" i="70" s="1"/>
  <c r="BD49" i="70"/>
  <c r="AO753" i="70" s="1"/>
  <c r="BD48" i="70"/>
  <c r="AO736" i="70" s="1"/>
  <c r="BD47" i="70"/>
  <c r="AO719" i="70" s="1"/>
  <c r="BD46" i="70"/>
  <c r="AO702" i="70" s="1"/>
  <c r="BD45" i="70"/>
  <c r="AO685" i="70" s="1"/>
  <c r="BD44" i="70"/>
  <c r="AO668" i="70" s="1"/>
  <c r="BD43" i="70"/>
  <c r="AO651" i="70" s="1"/>
  <c r="BD42" i="70"/>
  <c r="AO634" i="70" s="1"/>
  <c r="BD41" i="70"/>
  <c r="AO617" i="70" s="1"/>
  <c r="BD40" i="70"/>
  <c r="AO600" i="70" s="1"/>
  <c r="BD39" i="70"/>
  <c r="AO583" i="70" s="1"/>
  <c r="BD38" i="70"/>
  <c r="AO566" i="70" s="1"/>
  <c r="BD37" i="70"/>
  <c r="AO549" i="70" s="1"/>
  <c r="BD36" i="70"/>
  <c r="AO532" i="70" s="1"/>
  <c r="BD35" i="70"/>
  <c r="AO515" i="70" s="1"/>
  <c r="BD34" i="70"/>
  <c r="AO498" i="70" s="1"/>
  <c r="BD33" i="70"/>
  <c r="AO481" i="70" s="1"/>
  <c r="BD32" i="70"/>
  <c r="AO464" i="70" s="1"/>
  <c r="BD31" i="70"/>
  <c r="AO447" i="70" s="1"/>
  <c r="BD30" i="70"/>
  <c r="AO430" i="70" s="1"/>
  <c r="BD29" i="70"/>
  <c r="AO413" i="70" s="1"/>
  <c r="BD28" i="70"/>
  <c r="AO396" i="70" s="1"/>
  <c r="BD27" i="70"/>
  <c r="AO379" i="70" s="1"/>
  <c r="BD26" i="70"/>
  <c r="AO362" i="70" s="1"/>
  <c r="BD25" i="70"/>
  <c r="AO345" i="70" s="1"/>
  <c r="BD24" i="70"/>
  <c r="AO328" i="70" s="1"/>
  <c r="BD23" i="70"/>
  <c r="AO311" i="70" s="1"/>
  <c r="BD22" i="70"/>
  <c r="AO294" i="70" s="1"/>
  <c r="BD21" i="70"/>
  <c r="AO277" i="70" s="1"/>
  <c r="BD20" i="70"/>
  <c r="AO260" i="70" s="1"/>
  <c r="BD19" i="70"/>
  <c r="AO243" i="70" s="1"/>
  <c r="BD18" i="70"/>
  <c r="AO226" i="70" s="1"/>
  <c r="BD17" i="70"/>
  <c r="AO209" i="70" s="1"/>
  <c r="BD16" i="70"/>
  <c r="AO192" i="70" s="1"/>
  <c r="BD15" i="70"/>
  <c r="AO175" i="70" s="1"/>
  <c r="BD14" i="70"/>
  <c r="AO158" i="70" s="1"/>
  <c r="BD13" i="70"/>
  <c r="AO141" i="70" s="1"/>
  <c r="BD12" i="70"/>
  <c r="AO124" i="70" s="1"/>
  <c r="BD11" i="70"/>
  <c r="AO107" i="70" s="1"/>
  <c r="BD10" i="70"/>
  <c r="AO90" i="70" s="1"/>
  <c r="BD9" i="70"/>
  <c r="AO73" i="70" s="1"/>
  <c r="BD8" i="70"/>
  <c r="AO56" i="70" s="1"/>
  <c r="BD7" i="70"/>
  <c r="AO39" i="70" s="1"/>
  <c r="BD6" i="70"/>
  <c r="AO22" i="70" s="1"/>
  <c r="BI5" i="70"/>
  <c r="AP5" i="70" s="1"/>
  <c r="BD5" i="70"/>
  <c r="AO5" i="70" s="1"/>
  <c r="W33" i="69"/>
  <c r="W29" i="69"/>
  <c r="W25" i="69"/>
  <c r="W21" i="69"/>
  <c r="W17" i="69"/>
  <c r="W13" i="69"/>
  <c r="W9" i="69"/>
  <c r="W5" i="69"/>
  <c r="T33" i="69"/>
  <c r="T29" i="69"/>
  <c r="T25" i="69"/>
  <c r="T21" i="69"/>
  <c r="T17" i="69"/>
  <c r="T13" i="69"/>
  <c r="T9" i="69"/>
  <c r="T5" i="69"/>
  <c r="Q33" i="69"/>
  <c r="Q29" i="69"/>
  <c r="Q25" i="69"/>
  <c r="Q21" i="69"/>
  <c r="Q17" i="69"/>
  <c r="Q13" i="69"/>
  <c r="Q9" i="69"/>
  <c r="Q5" i="69"/>
  <c r="N33" i="69"/>
  <c r="N29" i="69"/>
  <c r="N25" i="69"/>
  <c r="N21" i="69"/>
  <c r="N17" i="69"/>
  <c r="N13" i="69"/>
  <c r="N9" i="69"/>
  <c r="N5" i="69"/>
  <c r="K33" i="69"/>
  <c r="K29" i="69"/>
  <c r="K25" i="69"/>
  <c r="K21" i="69"/>
  <c r="K17" i="69"/>
  <c r="K13" i="69"/>
  <c r="K9" i="69"/>
  <c r="K5" i="69"/>
  <c r="H33" i="69"/>
  <c r="H29" i="69"/>
  <c r="H25" i="69"/>
  <c r="H21" i="69"/>
  <c r="H17" i="69"/>
  <c r="H13" i="69"/>
  <c r="H9" i="69"/>
  <c r="H5" i="69"/>
  <c r="E33" i="69"/>
  <c r="E5" i="69"/>
  <c r="AG124" i="71"/>
  <c r="AG107" i="71"/>
  <c r="AG90" i="71"/>
  <c r="AG73" i="71"/>
  <c r="AG56" i="71"/>
  <c r="AG39" i="71"/>
  <c r="AG22" i="71"/>
  <c r="AG5" i="71"/>
  <c r="AF124" i="71"/>
  <c r="AF107" i="71"/>
  <c r="AF90" i="71"/>
  <c r="AF73" i="71"/>
  <c r="AF56" i="71"/>
  <c r="AF39" i="71"/>
  <c r="AF22" i="71"/>
  <c r="AF5" i="71"/>
  <c r="X124" i="71"/>
  <c r="X107" i="71"/>
  <c r="X90" i="71"/>
  <c r="X73" i="71"/>
  <c r="X56" i="71"/>
  <c r="X39" i="71"/>
  <c r="X22" i="71"/>
  <c r="X5" i="71"/>
  <c r="W124" i="71"/>
  <c r="W107" i="71"/>
  <c r="W90" i="71"/>
  <c r="W73" i="71"/>
  <c r="W56" i="71"/>
  <c r="W39" i="71"/>
  <c r="W22" i="71"/>
  <c r="W5" i="71"/>
  <c r="O124" i="71"/>
  <c r="O107" i="71"/>
  <c r="O90" i="71"/>
  <c r="O73" i="71"/>
  <c r="O56" i="71"/>
  <c r="O39" i="71"/>
  <c r="O22" i="71"/>
  <c r="O5" i="71"/>
  <c r="N5" i="71"/>
  <c r="F124" i="71"/>
  <c r="F107" i="71"/>
  <c r="F90" i="71"/>
  <c r="F73" i="71"/>
  <c r="F56" i="71"/>
  <c r="F39" i="71"/>
  <c r="F22" i="71"/>
  <c r="N124" i="71"/>
  <c r="N107" i="71"/>
  <c r="N90" i="71"/>
  <c r="N73" i="71"/>
  <c r="N56" i="71"/>
  <c r="N39" i="71"/>
  <c r="N22" i="71"/>
  <c r="E124" i="71"/>
  <c r="E107" i="71"/>
  <c r="E90" i="71"/>
  <c r="E73" i="71"/>
  <c r="E56" i="71"/>
  <c r="E39" i="71"/>
  <c r="E22" i="71"/>
  <c r="BI12" i="71"/>
  <c r="AP124" i="71" s="1"/>
  <c r="BI11" i="71"/>
  <c r="AP107" i="71" s="1"/>
  <c r="BI10" i="71"/>
  <c r="AP90" i="71" s="1"/>
  <c r="BI9" i="71"/>
  <c r="AP73" i="71" s="1"/>
  <c r="BI8" i="71"/>
  <c r="AP56" i="71" s="1"/>
  <c r="BI7" i="71"/>
  <c r="AP39" i="71" s="1"/>
  <c r="BI6" i="71"/>
  <c r="AP22" i="71" s="1"/>
  <c r="BI5" i="71"/>
  <c r="AP5" i="71" s="1"/>
  <c r="BD12" i="71"/>
  <c r="AO124" i="71" s="1"/>
  <c r="BD11" i="71"/>
  <c r="AO107" i="71" s="1"/>
  <c r="BD10" i="71"/>
  <c r="AO90" i="71" s="1"/>
  <c r="BD9" i="71"/>
  <c r="AO73" i="71" s="1"/>
  <c r="BD8" i="71"/>
  <c r="AO56" i="71" s="1"/>
  <c r="BD7" i="71"/>
  <c r="AO39" i="71" s="1"/>
  <c r="BD6" i="71"/>
  <c r="AO22" i="71" s="1"/>
  <c r="BD5" i="71"/>
  <c r="AO5" i="71" s="1"/>
  <c r="AL78" i="53"/>
  <c r="Z297" i="53" s="1"/>
  <c r="AL77" i="53"/>
  <c r="Z293" i="53" s="1"/>
  <c r="AL76" i="53"/>
  <c r="Z289" i="53" s="1"/>
  <c r="AL75" i="53"/>
  <c r="Z285" i="53" s="1"/>
  <c r="AL74" i="53"/>
  <c r="Z281" i="53" s="1"/>
  <c r="AL73" i="53"/>
  <c r="Z277" i="53" s="1"/>
  <c r="AL72" i="53"/>
  <c r="Z273" i="53" s="1"/>
  <c r="AL71" i="53"/>
  <c r="Z269" i="53" s="1"/>
  <c r="AL70" i="53"/>
  <c r="Z265" i="53" s="1"/>
  <c r="AL69" i="53"/>
  <c r="Z261" i="53" s="1"/>
  <c r="AL68" i="53"/>
  <c r="Z257" i="53" s="1"/>
  <c r="AL67" i="53"/>
  <c r="Z253" i="53" s="1"/>
  <c r="AL66" i="53"/>
  <c r="Z249" i="53" s="1"/>
  <c r="AL65" i="53"/>
  <c r="Z245" i="53" s="1"/>
  <c r="AL64" i="53"/>
  <c r="Z241" i="53" s="1"/>
  <c r="AL63" i="53"/>
  <c r="Z237" i="53" s="1"/>
  <c r="AL62" i="53"/>
  <c r="Z233" i="53" s="1"/>
  <c r="AL61" i="53"/>
  <c r="Z229" i="53" s="1"/>
  <c r="AL60" i="53"/>
  <c r="Z225" i="53" s="1"/>
  <c r="AL59" i="53"/>
  <c r="Z221" i="53" s="1"/>
  <c r="AL58" i="53"/>
  <c r="Z217" i="53" s="1"/>
  <c r="AL57" i="53"/>
  <c r="Z213" i="53" s="1"/>
  <c r="AL56" i="53"/>
  <c r="Z209" i="53" s="1"/>
  <c r="AL55" i="53"/>
  <c r="Z205" i="53" s="1"/>
  <c r="AL54" i="53"/>
  <c r="Z201" i="53" s="1"/>
  <c r="AL53" i="53"/>
  <c r="Z197" i="53" s="1"/>
  <c r="AL52" i="53"/>
  <c r="Z193" i="53" s="1"/>
  <c r="AL51" i="53"/>
  <c r="Z189" i="53" s="1"/>
  <c r="AL50" i="53"/>
  <c r="Z185" i="53" s="1"/>
  <c r="AL49" i="53"/>
  <c r="Z181" i="53" s="1"/>
  <c r="AL48" i="53"/>
  <c r="Z177" i="53" s="1"/>
  <c r="AL47" i="53"/>
  <c r="Z173" i="53" s="1"/>
  <c r="AL46" i="53"/>
  <c r="Z169" i="53" s="1"/>
  <c r="AL45" i="53"/>
  <c r="Z165" i="53" s="1"/>
  <c r="AL44" i="53"/>
  <c r="Z161" i="53" s="1"/>
  <c r="AL43" i="53"/>
  <c r="Z157" i="53" s="1"/>
  <c r="AL42" i="53"/>
  <c r="Z153" i="53" s="1"/>
  <c r="AL41" i="53"/>
  <c r="Z149" i="53" s="1"/>
  <c r="AL40" i="53"/>
  <c r="Z145" i="53" s="1"/>
  <c r="AL39" i="53"/>
  <c r="Z141" i="53" s="1"/>
  <c r="AL38" i="53"/>
  <c r="Z137" i="53" s="1"/>
  <c r="AL37" i="53"/>
  <c r="Z133" i="53" s="1"/>
  <c r="AL36" i="53"/>
  <c r="Z129" i="53" s="1"/>
  <c r="AL35" i="53"/>
  <c r="Z125" i="53" s="1"/>
  <c r="AL34" i="53"/>
  <c r="Z121" i="53" s="1"/>
  <c r="AL33" i="53"/>
  <c r="Z117" i="53" s="1"/>
  <c r="AL32" i="53"/>
  <c r="Z113" i="53" s="1"/>
  <c r="AL31" i="53"/>
  <c r="Z109" i="53" s="1"/>
  <c r="AL30" i="53"/>
  <c r="Z105" i="53" s="1"/>
  <c r="AL29" i="53"/>
  <c r="Z101" i="53" s="1"/>
  <c r="AL28" i="53"/>
  <c r="Z97" i="53" s="1"/>
  <c r="AL27" i="53"/>
  <c r="Z93" i="53" s="1"/>
  <c r="AL26" i="53"/>
  <c r="Z89" i="53" s="1"/>
  <c r="AL25" i="53"/>
  <c r="Z85" i="53" s="1"/>
  <c r="AL24" i="53"/>
  <c r="Z81" i="53" s="1"/>
  <c r="AL23" i="53"/>
  <c r="Z77" i="53" s="1"/>
  <c r="AL22" i="53"/>
  <c r="Z73" i="53" s="1"/>
  <c r="AL21" i="53"/>
  <c r="Z69" i="53" s="1"/>
  <c r="AL20" i="53"/>
  <c r="Z65" i="53" s="1"/>
  <c r="AL19" i="53"/>
  <c r="Z61" i="53" s="1"/>
  <c r="AL18" i="53"/>
  <c r="Z57" i="53" s="1"/>
  <c r="AL17" i="53"/>
  <c r="Z53" i="53" s="1"/>
  <c r="AL16" i="53"/>
  <c r="Z49" i="53" s="1"/>
  <c r="AL15" i="53"/>
  <c r="Z45" i="53" s="1"/>
  <c r="AL14" i="53"/>
  <c r="Z41" i="53" s="1"/>
  <c r="AL13" i="53"/>
  <c r="Z37" i="53" s="1"/>
  <c r="AL12" i="53"/>
  <c r="Z33" i="53" s="1"/>
  <c r="AL11" i="53"/>
  <c r="Z29" i="53" s="1"/>
  <c r="AL10" i="53"/>
  <c r="Z25" i="53" s="1"/>
  <c r="AL9" i="53"/>
  <c r="Z21" i="53" s="1"/>
  <c r="AL8" i="53"/>
  <c r="Z17" i="53" s="1"/>
  <c r="AL7" i="53"/>
  <c r="Z13" i="53" s="1"/>
  <c r="AL6" i="53"/>
  <c r="Z9" i="53" s="1"/>
  <c r="AL5" i="53"/>
  <c r="Z5" i="53" s="1"/>
  <c r="AL12" i="69"/>
  <c r="Z33" i="69" s="1"/>
  <c r="AL11" i="69"/>
  <c r="Z29" i="69" s="1"/>
  <c r="AL10" i="69"/>
  <c r="Z25" i="69" s="1"/>
  <c r="AL9" i="69"/>
  <c r="Z21" i="69" s="1"/>
  <c r="AL8" i="69"/>
  <c r="Z17" i="69" s="1"/>
  <c r="AL7" i="69"/>
  <c r="Z13" i="69" s="1"/>
  <c r="AL6" i="69"/>
  <c r="Z9" i="69" s="1"/>
  <c r="AL5" i="69"/>
  <c r="W297" i="53"/>
  <c r="W293" i="53"/>
  <c r="W289" i="53"/>
  <c r="W285" i="53"/>
  <c r="W281" i="53"/>
  <c r="W277" i="53"/>
  <c r="W273" i="53"/>
  <c r="W269" i="53"/>
  <c r="W265" i="53"/>
  <c r="W261" i="53"/>
  <c r="W257" i="53"/>
  <c r="W253" i="53"/>
  <c r="W249" i="53"/>
  <c r="W245" i="53"/>
  <c r="W241" i="53"/>
  <c r="W237" i="53"/>
  <c r="W233" i="53"/>
  <c r="W229" i="53"/>
  <c r="W225" i="53"/>
  <c r="W221" i="53"/>
  <c r="W217" i="53"/>
  <c r="W213" i="53"/>
  <c r="W209" i="53"/>
  <c r="W205" i="53"/>
  <c r="W201" i="53"/>
  <c r="W197" i="53"/>
  <c r="W193" i="53"/>
  <c r="W189" i="53"/>
  <c r="W185" i="53"/>
  <c r="W181" i="53"/>
  <c r="W177" i="53"/>
  <c r="W173" i="53"/>
  <c r="W169" i="53"/>
  <c r="W165" i="53"/>
  <c r="W161" i="53"/>
  <c r="W157" i="53"/>
  <c r="W153" i="53"/>
  <c r="W149" i="53"/>
  <c r="W145" i="53"/>
  <c r="W141" i="53"/>
  <c r="W137" i="53"/>
  <c r="W133" i="53"/>
  <c r="W129" i="53"/>
  <c r="W125" i="53"/>
  <c r="W121" i="53"/>
  <c r="W117" i="53"/>
  <c r="W113" i="53"/>
  <c r="W109" i="53"/>
  <c r="W105" i="53"/>
  <c r="W101" i="53"/>
  <c r="W97" i="53"/>
  <c r="W93" i="53"/>
  <c r="W89" i="53"/>
  <c r="W85" i="53"/>
  <c r="W81" i="53"/>
  <c r="W77" i="53"/>
  <c r="W73" i="53"/>
  <c r="W69" i="53"/>
  <c r="W65" i="53"/>
  <c r="W61" i="53"/>
  <c r="W57" i="53"/>
  <c r="W53" i="53"/>
  <c r="W49" i="53"/>
  <c r="W45" i="53"/>
  <c r="W41" i="53"/>
  <c r="W37" i="53"/>
  <c r="W33" i="53"/>
  <c r="W29" i="53"/>
  <c r="W25" i="53"/>
  <c r="W21" i="53"/>
  <c r="W17" i="53"/>
  <c r="W13" i="53"/>
  <c r="W9" i="53"/>
  <c r="W5" i="53"/>
  <c r="T297" i="53"/>
  <c r="T293" i="53"/>
  <c r="T289" i="53"/>
  <c r="T285" i="53"/>
  <c r="T281" i="53"/>
  <c r="T277" i="53"/>
  <c r="T273" i="53"/>
  <c r="T269" i="53"/>
  <c r="T265" i="53"/>
  <c r="T261" i="53"/>
  <c r="T257" i="53"/>
  <c r="T253" i="53"/>
  <c r="T249" i="53"/>
  <c r="T245" i="53"/>
  <c r="T241" i="53"/>
  <c r="T237" i="53"/>
  <c r="T233" i="53"/>
  <c r="T229" i="53"/>
  <c r="T225" i="53"/>
  <c r="T221" i="53"/>
  <c r="T217" i="53"/>
  <c r="T213" i="53"/>
  <c r="T209" i="53"/>
  <c r="T205" i="53"/>
  <c r="T201" i="53"/>
  <c r="T197" i="53"/>
  <c r="T193" i="53"/>
  <c r="T189" i="53"/>
  <c r="T185" i="53"/>
  <c r="T181" i="53"/>
  <c r="T177" i="53"/>
  <c r="T173" i="53"/>
  <c r="T169" i="53"/>
  <c r="T165" i="53"/>
  <c r="T161" i="53"/>
  <c r="T157" i="53"/>
  <c r="T153" i="53"/>
  <c r="T149" i="53"/>
  <c r="T145" i="53"/>
  <c r="T141" i="53"/>
  <c r="T137" i="53"/>
  <c r="T133" i="53"/>
  <c r="T129" i="53"/>
  <c r="T125" i="53"/>
  <c r="T121" i="53"/>
  <c r="T117" i="53"/>
  <c r="T113" i="53"/>
  <c r="T109" i="53"/>
  <c r="T105" i="53"/>
  <c r="T101" i="53"/>
  <c r="T97" i="53"/>
  <c r="T93" i="53"/>
  <c r="T89" i="53"/>
  <c r="T85" i="53"/>
  <c r="T81" i="53"/>
  <c r="T77" i="53"/>
  <c r="T73" i="53"/>
  <c r="T69" i="53"/>
  <c r="T65" i="53"/>
  <c r="T61" i="53"/>
  <c r="T57" i="53"/>
  <c r="T53" i="53"/>
  <c r="T49" i="53"/>
  <c r="T45" i="53"/>
  <c r="T41" i="53"/>
  <c r="T37" i="53"/>
  <c r="T33" i="53"/>
  <c r="T29" i="53"/>
  <c r="T25" i="53"/>
  <c r="T21" i="53"/>
  <c r="T17" i="53"/>
  <c r="T13" i="53"/>
  <c r="T9" i="53"/>
  <c r="T5" i="53"/>
  <c r="Q297" i="53"/>
  <c r="Q293" i="53"/>
  <c r="Q289" i="53"/>
  <c r="Q285" i="53"/>
  <c r="Q281" i="53"/>
  <c r="Q277" i="53"/>
  <c r="Q273" i="53"/>
  <c r="Q269" i="53"/>
  <c r="Q265" i="53"/>
  <c r="Q261" i="53"/>
  <c r="Q257" i="53"/>
  <c r="Q253" i="53"/>
  <c r="Q249" i="53"/>
  <c r="Q245" i="53"/>
  <c r="Q241" i="53"/>
  <c r="Q237" i="53"/>
  <c r="Q233" i="53"/>
  <c r="Q229" i="53"/>
  <c r="Q225" i="53"/>
  <c r="Q221" i="53"/>
  <c r="Q217" i="53"/>
  <c r="Q213" i="53"/>
  <c r="Q209" i="53"/>
  <c r="Q205" i="53"/>
  <c r="Q201" i="53"/>
  <c r="Q197" i="53"/>
  <c r="Q193" i="53"/>
  <c r="Q189" i="53"/>
  <c r="Q185" i="53"/>
  <c r="Q181" i="53"/>
  <c r="Q177" i="53"/>
  <c r="Q173" i="53"/>
  <c r="Q169" i="53"/>
  <c r="Q165" i="53"/>
  <c r="Q161" i="53"/>
  <c r="Q157" i="53"/>
  <c r="Q153" i="53"/>
  <c r="Q149" i="53"/>
  <c r="Q145" i="53"/>
  <c r="Q141" i="53"/>
  <c r="Q137" i="53"/>
  <c r="Q133" i="53"/>
  <c r="Q129" i="53"/>
  <c r="Q125" i="53"/>
  <c r="Q121" i="53"/>
  <c r="Q117" i="53"/>
  <c r="Q113" i="53"/>
  <c r="Q109" i="53"/>
  <c r="Q105" i="53"/>
  <c r="Q101" i="53"/>
  <c r="Q97" i="53"/>
  <c r="Q93" i="53"/>
  <c r="Q89" i="53"/>
  <c r="Q85" i="53"/>
  <c r="Q81" i="53"/>
  <c r="Q77" i="53"/>
  <c r="Q73" i="53"/>
  <c r="Q69" i="53"/>
  <c r="Q65" i="53"/>
  <c r="Q61" i="53"/>
  <c r="Q57" i="53"/>
  <c r="Q53" i="53"/>
  <c r="Q49" i="53"/>
  <c r="Q45" i="53"/>
  <c r="Q41" i="53"/>
  <c r="Q37" i="53"/>
  <c r="Q33" i="53"/>
  <c r="Q29" i="53"/>
  <c r="Q25" i="53"/>
  <c r="Q21" i="53"/>
  <c r="Q17" i="53"/>
  <c r="Q13" i="53"/>
  <c r="Q9" i="53"/>
  <c r="Q5" i="53"/>
  <c r="N297" i="53"/>
  <c r="N293" i="53"/>
  <c r="N289" i="53"/>
  <c r="N285" i="53"/>
  <c r="N281" i="53"/>
  <c r="N277" i="53"/>
  <c r="N273" i="53"/>
  <c r="N269" i="53"/>
  <c r="N265" i="53"/>
  <c r="N261" i="53"/>
  <c r="N257" i="53"/>
  <c r="N253" i="53"/>
  <c r="N249" i="53"/>
  <c r="N245" i="53"/>
  <c r="N241" i="53"/>
  <c r="N237" i="53"/>
  <c r="N233" i="53"/>
  <c r="N229" i="53"/>
  <c r="N225" i="53"/>
  <c r="N221" i="53"/>
  <c r="N217" i="53"/>
  <c r="N213" i="53"/>
  <c r="N209" i="53"/>
  <c r="N205" i="53"/>
  <c r="N201" i="53"/>
  <c r="N197" i="53"/>
  <c r="N193" i="53"/>
  <c r="N189" i="53"/>
  <c r="N185" i="53"/>
  <c r="N181" i="53"/>
  <c r="N177" i="53"/>
  <c r="N173" i="53"/>
  <c r="N169" i="53"/>
  <c r="N165" i="53"/>
  <c r="N161" i="53"/>
  <c r="N157" i="53"/>
  <c r="N153" i="53"/>
  <c r="N149" i="53"/>
  <c r="N145" i="53"/>
  <c r="N141" i="53"/>
  <c r="N137" i="53"/>
  <c r="N133" i="53"/>
  <c r="N129" i="53"/>
  <c r="N125" i="53"/>
  <c r="N121" i="53"/>
  <c r="N117" i="53"/>
  <c r="N113" i="53"/>
  <c r="N109" i="53"/>
  <c r="N105" i="53"/>
  <c r="N101" i="53"/>
  <c r="N97" i="53"/>
  <c r="N93" i="53"/>
  <c r="N89" i="53"/>
  <c r="N85" i="53"/>
  <c r="N81" i="53"/>
  <c r="N77" i="53"/>
  <c r="N73" i="53"/>
  <c r="N69" i="53"/>
  <c r="N65" i="53"/>
  <c r="N61" i="53"/>
  <c r="N57" i="53"/>
  <c r="N53" i="53"/>
  <c r="N49" i="53"/>
  <c r="N45" i="53"/>
  <c r="N41" i="53"/>
  <c r="N37" i="53"/>
  <c r="N33" i="53"/>
  <c r="N29" i="53"/>
  <c r="N25" i="53"/>
  <c r="N21" i="53"/>
  <c r="N17" i="53"/>
  <c r="N13" i="53"/>
  <c r="N9" i="53"/>
  <c r="N5" i="53"/>
  <c r="K297" i="53"/>
  <c r="K293" i="53"/>
  <c r="K289" i="53"/>
  <c r="K285" i="53"/>
  <c r="K281" i="53"/>
  <c r="K277" i="53"/>
  <c r="K273" i="53"/>
  <c r="K269" i="53"/>
  <c r="K265" i="53"/>
  <c r="K261" i="53"/>
  <c r="K257" i="53"/>
  <c r="K253" i="53"/>
  <c r="K249" i="53"/>
  <c r="K245" i="53"/>
  <c r="K241" i="53"/>
  <c r="K237" i="53"/>
  <c r="K233" i="53"/>
  <c r="K229" i="53"/>
  <c r="K225" i="53"/>
  <c r="K221" i="53"/>
  <c r="K217" i="53"/>
  <c r="K213" i="53"/>
  <c r="K209" i="53"/>
  <c r="K205" i="53"/>
  <c r="K201" i="53"/>
  <c r="K197" i="53"/>
  <c r="K193" i="53"/>
  <c r="K189" i="53"/>
  <c r="K185" i="53"/>
  <c r="K181" i="53"/>
  <c r="K177" i="53"/>
  <c r="K173" i="53"/>
  <c r="K169" i="53"/>
  <c r="K165" i="53"/>
  <c r="K161" i="53"/>
  <c r="K157" i="53"/>
  <c r="K153" i="53"/>
  <c r="K149" i="53"/>
  <c r="K145" i="53"/>
  <c r="K141" i="53"/>
  <c r="K137" i="53"/>
  <c r="K133" i="53"/>
  <c r="K129" i="53"/>
  <c r="K125" i="53"/>
  <c r="K121" i="53"/>
  <c r="K117" i="53"/>
  <c r="K113" i="53"/>
  <c r="K109" i="53"/>
  <c r="K105" i="53"/>
  <c r="K101" i="53"/>
  <c r="K97" i="53"/>
  <c r="K93" i="53"/>
  <c r="K89" i="53"/>
  <c r="K85" i="53"/>
  <c r="K81" i="53"/>
  <c r="K77" i="53"/>
  <c r="K73" i="53"/>
  <c r="K69" i="53"/>
  <c r="K65" i="53"/>
  <c r="K61" i="53"/>
  <c r="K57" i="53"/>
  <c r="K53" i="53"/>
  <c r="K49" i="53"/>
  <c r="K45" i="53"/>
  <c r="K41" i="53"/>
  <c r="K37" i="53"/>
  <c r="K33" i="53"/>
  <c r="K29" i="53"/>
  <c r="K25" i="53"/>
  <c r="K21" i="53"/>
  <c r="K17" i="53"/>
  <c r="K13" i="53"/>
  <c r="K9" i="53"/>
  <c r="K5" i="53"/>
  <c r="H297" i="53"/>
  <c r="H293" i="53"/>
  <c r="H289" i="53"/>
  <c r="H285" i="53"/>
  <c r="H281" i="53"/>
  <c r="H277" i="53"/>
  <c r="H273" i="53"/>
  <c r="H269" i="53"/>
  <c r="H265" i="53"/>
  <c r="H261" i="53"/>
  <c r="H257" i="53"/>
  <c r="H253" i="53"/>
  <c r="H249" i="53"/>
  <c r="H245" i="53"/>
  <c r="H241" i="53"/>
  <c r="H237" i="53"/>
  <c r="H233" i="53"/>
  <c r="H229" i="53"/>
  <c r="H225" i="53"/>
  <c r="H221" i="53"/>
  <c r="H217" i="53"/>
  <c r="H213" i="53"/>
  <c r="H209" i="53"/>
  <c r="H205" i="53"/>
  <c r="H201" i="53"/>
  <c r="H197" i="53"/>
  <c r="H193" i="53"/>
  <c r="H189" i="53"/>
  <c r="H185" i="53"/>
  <c r="H181" i="53"/>
  <c r="H177" i="53"/>
  <c r="H173" i="53"/>
  <c r="H169" i="53"/>
  <c r="H165" i="53"/>
  <c r="H161" i="53"/>
  <c r="H157" i="53"/>
  <c r="H153" i="53"/>
  <c r="H149" i="53"/>
  <c r="H145" i="53"/>
  <c r="H141" i="53"/>
  <c r="H137" i="53"/>
  <c r="H133" i="53"/>
  <c r="H129" i="53"/>
  <c r="H125" i="53"/>
  <c r="H121" i="53"/>
  <c r="H117" i="53"/>
  <c r="H113" i="53"/>
  <c r="H109" i="53"/>
  <c r="H105" i="53"/>
  <c r="H101" i="53"/>
  <c r="H97" i="53"/>
  <c r="H93" i="53"/>
  <c r="H89" i="53"/>
  <c r="H85" i="53"/>
  <c r="H81" i="53"/>
  <c r="H77" i="53"/>
  <c r="H73" i="53"/>
  <c r="H69" i="53"/>
  <c r="H65" i="53"/>
  <c r="H61" i="53"/>
  <c r="H57" i="53"/>
  <c r="H53" i="53"/>
  <c r="H49" i="53"/>
  <c r="H45" i="53"/>
  <c r="H41" i="53"/>
  <c r="H37" i="53"/>
  <c r="H33" i="53"/>
  <c r="H29" i="53"/>
  <c r="H25" i="53"/>
  <c r="H21" i="53"/>
  <c r="H17" i="53"/>
  <c r="H13" i="53"/>
  <c r="H9" i="53"/>
  <c r="H5" i="53"/>
  <c r="E297" i="53"/>
  <c r="E293" i="53"/>
  <c r="E289" i="53"/>
  <c r="E285" i="53"/>
  <c r="E281" i="53"/>
  <c r="E277" i="53"/>
  <c r="E273" i="53"/>
  <c r="E269" i="53"/>
  <c r="E265" i="53"/>
  <c r="E261" i="53"/>
  <c r="E257" i="53"/>
  <c r="E253" i="53"/>
  <c r="E249" i="53"/>
  <c r="E245" i="53"/>
  <c r="E241" i="53"/>
  <c r="E237" i="53"/>
  <c r="E233" i="53"/>
  <c r="E229" i="53"/>
  <c r="E225" i="53"/>
  <c r="E221" i="53"/>
  <c r="E217" i="53"/>
  <c r="E213" i="53"/>
  <c r="E209" i="53"/>
  <c r="E205" i="53"/>
  <c r="E201" i="53"/>
  <c r="E197" i="53"/>
  <c r="E193" i="53"/>
  <c r="E189" i="53"/>
  <c r="E185" i="53"/>
  <c r="E181" i="53"/>
  <c r="E177" i="53"/>
  <c r="E173" i="53"/>
  <c r="E169" i="53"/>
  <c r="E165" i="53"/>
  <c r="E161" i="53"/>
  <c r="E157" i="53"/>
  <c r="E153" i="53"/>
  <c r="E149" i="53"/>
  <c r="E145" i="53"/>
  <c r="E141" i="53"/>
  <c r="E137" i="53"/>
  <c r="E133" i="53"/>
  <c r="E129" i="53"/>
  <c r="E125" i="53"/>
  <c r="E121" i="53"/>
  <c r="E117" i="53"/>
  <c r="E113" i="53"/>
  <c r="E109" i="53"/>
  <c r="E105" i="53"/>
  <c r="E101" i="53"/>
  <c r="E97" i="53"/>
  <c r="E93" i="53"/>
  <c r="E89" i="53"/>
  <c r="E85" i="53"/>
  <c r="E81" i="53"/>
  <c r="E77" i="53"/>
  <c r="E73" i="53"/>
  <c r="E69" i="53"/>
  <c r="E65" i="53"/>
  <c r="E61" i="53"/>
  <c r="E57" i="53"/>
  <c r="E53" i="53"/>
  <c r="E49" i="53"/>
  <c r="E45" i="53"/>
  <c r="E41" i="53"/>
  <c r="E37" i="53"/>
  <c r="E33" i="53"/>
  <c r="E29" i="53"/>
  <c r="E25" i="53"/>
  <c r="E21" i="53"/>
  <c r="E17" i="53"/>
  <c r="E13" i="53"/>
  <c r="E9" i="53"/>
  <c r="E5" i="53"/>
  <c r="T37" i="69"/>
  <c r="Q37" i="69"/>
  <c r="N37" i="69"/>
  <c r="K37" i="69"/>
  <c r="H37" i="69"/>
  <c r="E37" i="69"/>
  <c r="Z5" i="69" l="1"/>
  <c r="Z37" i="69"/>
  <c r="R57" i="71"/>
  <c r="R61" i="71"/>
  <c r="R65" i="71"/>
  <c r="R69" i="71"/>
  <c r="R56" i="71"/>
  <c r="R68" i="71"/>
  <c r="R58" i="71"/>
  <c r="R62" i="71"/>
  <c r="R66" i="71"/>
  <c r="R70" i="71"/>
  <c r="R64" i="71"/>
  <c r="R59" i="71"/>
  <c r="R63" i="71"/>
  <c r="R67" i="71"/>
  <c r="R71" i="71"/>
  <c r="R60" i="71"/>
  <c r="R72" i="71"/>
  <c r="R73" i="71"/>
  <c r="R77" i="71"/>
  <c r="R81" i="71"/>
  <c r="R85" i="71"/>
  <c r="R89" i="71"/>
  <c r="R80" i="71"/>
  <c r="R74" i="71"/>
  <c r="R78" i="71"/>
  <c r="R82" i="71"/>
  <c r="R86" i="71"/>
  <c r="R76" i="71"/>
  <c r="R84" i="71"/>
  <c r="R75" i="71"/>
  <c r="R79" i="71"/>
  <c r="R83" i="71"/>
  <c r="R87" i="71"/>
  <c r="R88" i="71"/>
  <c r="R125" i="71"/>
  <c r="R129" i="71"/>
  <c r="R133" i="71"/>
  <c r="R137" i="71"/>
  <c r="R136" i="71"/>
  <c r="R126" i="71"/>
  <c r="R130" i="71"/>
  <c r="R134" i="71"/>
  <c r="R138" i="71"/>
  <c r="R128" i="71"/>
  <c r="R140" i="71"/>
  <c r="R127" i="71"/>
  <c r="R131" i="71"/>
  <c r="R135" i="71"/>
  <c r="R139" i="71"/>
  <c r="R124" i="71"/>
  <c r="R132" i="71"/>
  <c r="R25" i="71"/>
  <c r="R29" i="71"/>
  <c r="R33" i="71"/>
  <c r="R37" i="71"/>
  <c r="R28" i="71"/>
  <c r="R22" i="71"/>
  <c r="R26" i="71"/>
  <c r="R30" i="71"/>
  <c r="R34" i="71"/>
  <c r="R38" i="71"/>
  <c r="R24" i="71"/>
  <c r="R36" i="71"/>
  <c r="R23" i="71"/>
  <c r="R27" i="71"/>
  <c r="R31" i="71"/>
  <c r="R35" i="71"/>
  <c r="R32" i="71"/>
  <c r="R93" i="71"/>
  <c r="R97" i="71"/>
  <c r="R101" i="71"/>
  <c r="R105" i="71"/>
  <c r="R96" i="71"/>
  <c r="R104" i="71"/>
  <c r="R90" i="71"/>
  <c r="R94" i="71"/>
  <c r="R98" i="71"/>
  <c r="R102" i="71"/>
  <c r="R106" i="71"/>
  <c r="R92" i="71"/>
  <c r="R91" i="71"/>
  <c r="R95" i="71"/>
  <c r="R99" i="71"/>
  <c r="R103" i="71"/>
  <c r="R100" i="71"/>
  <c r="R5" i="71"/>
  <c r="R9" i="71"/>
  <c r="R13" i="71"/>
  <c r="R17" i="71"/>
  <c r="R21" i="71"/>
  <c r="R8" i="71"/>
  <c r="R20" i="71"/>
  <c r="R6" i="71"/>
  <c r="R10" i="71"/>
  <c r="R14" i="71"/>
  <c r="R18" i="71"/>
  <c r="R12" i="71"/>
  <c r="R7" i="71"/>
  <c r="R11" i="71"/>
  <c r="R15" i="71"/>
  <c r="R19" i="71"/>
  <c r="R16" i="71"/>
  <c r="R41" i="71"/>
  <c r="R45" i="71"/>
  <c r="R49" i="71"/>
  <c r="R53" i="71"/>
  <c r="R40" i="71"/>
  <c r="R44" i="71"/>
  <c r="R42" i="71"/>
  <c r="R46" i="71"/>
  <c r="R50" i="71"/>
  <c r="R54" i="71"/>
  <c r="R52" i="71"/>
  <c r="R39" i="71"/>
  <c r="R43" i="71"/>
  <c r="R47" i="71"/>
  <c r="R51" i="71"/>
  <c r="R55" i="71"/>
  <c r="R48" i="71"/>
  <c r="R109" i="71"/>
  <c r="R113" i="71"/>
  <c r="R117" i="71"/>
  <c r="R121" i="71"/>
  <c r="R116" i="71"/>
  <c r="R110" i="71"/>
  <c r="R114" i="71"/>
  <c r="R118" i="71"/>
  <c r="R122" i="71"/>
  <c r="R112" i="71"/>
  <c r="R120" i="71"/>
  <c r="R107" i="71"/>
  <c r="R111" i="71"/>
  <c r="R115" i="71"/>
  <c r="R119" i="71"/>
  <c r="R123" i="71"/>
  <c r="R108" i="71"/>
  <c r="AJ7" i="135"/>
  <c r="AG7" i="135"/>
  <c r="AD7" i="135"/>
  <c r="AA7" i="135"/>
  <c r="X7" i="135"/>
  <c r="U7" i="135"/>
  <c r="R7" i="135"/>
  <c r="O7" i="135"/>
  <c r="L7" i="135"/>
  <c r="I7" i="135"/>
  <c r="F7" i="135"/>
  <c r="R7" i="40"/>
  <c r="U7" i="40"/>
  <c r="X7" i="40"/>
  <c r="AA7" i="40"/>
  <c r="AD7" i="40"/>
  <c r="AG7" i="40"/>
  <c r="AJ7" i="40"/>
  <c r="L7" i="40"/>
  <c r="F7" i="40"/>
  <c r="G6" i="131"/>
  <c r="AE6" i="128"/>
  <c r="AA6" i="128"/>
  <c r="W6" i="128"/>
  <c r="S6" i="128"/>
  <c r="O6" i="128"/>
  <c r="K6" i="128"/>
  <c r="Y5" i="36"/>
  <c r="F5" i="36"/>
  <c r="BL5" i="70" l="1"/>
  <c r="O7" i="40"/>
  <c r="X5" i="36" l="1"/>
  <c r="U5" i="36"/>
  <c r="R5" i="36"/>
  <c r="O5" i="36"/>
  <c r="L5" i="36"/>
  <c r="I5" i="36"/>
  <c r="F9" i="36"/>
  <c r="F8" i="36"/>
  <c r="F7" i="36"/>
  <c r="F6" i="36"/>
  <c r="X5" i="37"/>
  <c r="U5" i="37"/>
  <c r="R5" i="37"/>
  <c r="O5" i="37"/>
  <c r="L5" i="37"/>
  <c r="Z12" i="37"/>
  <c r="Z11" i="37"/>
  <c r="Z10" i="37"/>
  <c r="Z9" i="37"/>
  <c r="Z8" i="37"/>
  <c r="Z7" i="37"/>
  <c r="Z6" i="37"/>
  <c r="Z5" i="37"/>
  <c r="Y12" i="37"/>
  <c r="Y11" i="37"/>
  <c r="BL11" i="71" s="1"/>
  <c r="Y10" i="37"/>
  <c r="Y9" i="37"/>
  <c r="BL9" i="71" s="1"/>
  <c r="Y8" i="37"/>
  <c r="BL8" i="71" s="1"/>
  <c r="Y7" i="37"/>
  <c r="BL7" i="71" s="1"/>
  <c r="Y6" i="37"/>
  <c r="BL6" i="71" s="1"/>
  <c r="Y5" i="37"/>
  <c r="D4" i="59"/>
  <c r="C4" i="59"/>
  <c r="D5" i="59"/>
  <c r="C5" i="59"/>
  <c r="D24" i="59"/>
  <c r="C24" i="59"/>
  <c r="C6" i="59"/>
  <c r="D23" i="59"/>
  <c r="C23" i="59"/>
  <c r="D22" i="59"/>
  <c r="C22" i="59"/>
  <c r="D21" i="59"/>
  <c r="C21" i="59"/>
  <c r="D20" i="59"/>
  <c r="C20" i="59"/>
  <c r="D19" i="59"/>
  <c r="C19" i="59"/>
  <c r="D18" i="59"/>
  <c r="C18" i="59"/>
  <c r="D17" i="59"/>
  <c r="C17" i="59"/>
  <c r="D16" i="59"/>
  <c r="C16" i="59"/>
  <c r="D15" i="59"/>
  <c r="C15" i="59"/>
  <c r="D14" i="59"/>
  <c r="C14" i="59"/>
  <c r="D13" i="59"/>
  <c r="C13" i="59"/>
  <c r="D12" i="59"/>
  <c r="C12" i="59"/>
  <c r="D11" i="59"/>
  <c r="C11" i="59"/>
  <c r="D10" i="59"/>
  <c r="C10" i="59"/>
  <c r="D9" i="59"/>
  <c r="C9" i="59"/>
  <c r="D8" i="59"/>
  <c r="C8" i="59"/>
  <c r="D7" i="59"/>
  <c r="C7" i="59"/>
  <c r="D6" i="59"/>
  <c r="BL12" i="71" l="1"/>
  <c r="BL10" i="71"/>
  <c r="BL5" i="71"/>
  <c r="AA5" i="37"/>
  <c r="V5" i="71" l="1"/>
  <c r="V6" i="71"/>
  <c r="AB79" i="13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AB33" i="131"/>
  <c r="AB32" i="131"/>
  <c r="AB31" i="131"/>
  <c r="AB30" i="131"/>
  <c r="AB29" i="131"/>
  <c r="AB28" i="131"/>
  <c r="AB27" i="131"/>
  <c r="AB26" i="131"/>
  <c r="AB25" i="131"/>
  <c r="AB24" i="131"/>
  <c r="AB23" i="131"/>
  <c r="AB22" i="131"/>
  <c r="AB21" i="131"/>
  <c r="AB20" i="131"/>
  <c r="AB19" i="131"/>
  <c r="AB18" i="131"/>
  <c r="AB17" i="131"/>
  <c r="AB16" i="131"/>
  <c r="AB15" i="131"/>
  <c r="AB14" i="131"/>
  <c r="AB13" i="131"/>
  <c r="AB12" i="131"/>
  <c r="AB11" i="131"/>
  <c r="AB10" i="131"/>
  <c r="AB9" i="131"/>
  <c r="AB8" i="131"/>
  <c r="AB7" i="131"/>
  <c r="X79" i="131"/>
  <c r="X78" i="131"/>
  <c r="X77" i="131"/>
  <c r="X76" i="131"/>
  <c r="X75" i="131"/>
  <c r="X74" i="131"/>
  <c r="X73" i="131"/>
  <c r="X72" i="131"/>
  <c r="X71" i="131"/>
  <c r="X70" i="131"/>
  <c r="X69" i="131"/>
  <c r="X68" i="131"/>
  <c r="X67" i="131"/>
  <c r="X66" i="131"/>
  <c r="X65" i="131"/>
  <c r="X64" i="131"/>
  <c r="X63" i="131"/>
  <c r="X62" i="131"/>
  <c r="X61" i="131"/>
  <c r="X60" i="131"/>
  <c r="X59" i="131"/>
  <c r="X58" i="131"/>
  <c r="X57" i="131"/>
  <c r="X56" i="131"/>
  <c r="X55" i="131"/>
  <c r="X54" i="131"/>
  <c r="X53" i="131"/>
  <c r="X52" i="131"/>
  <c r="X51" i="131"/>
  <c r="X50" i="131"/>
  <c r="X49" i="131"/>
  <c r="X48" i="131"/>
  <c r="X47" i="131"/>
  <c r="X46" i="131"/>
  <c r="X45" i="131"/>
  <c r="X44" i="131"/>
  <c r="X43" i="131"/>
  <c r="X42" i="131"/>
  <c r="X41" i="131"/>
  <c r="X40" i="131"/>
  <c r="X39" i="131"/>
  <c r="X38" i="131"/>
  <c r="X37" i="131"/>
  <c r="X36" i="131"/>
  <c r="X35" i="131"/>
  <c r="X34" i="131"/>
  <c r="X33" i="131"/>
  <c r="X32" i="131"/>
  <c r="X31" i="131"/>
  <c r="X30" i="131"/>
  <c r="X29" i="131"/>
  <c r="X28" i="131"/>
  <c r="X27" i="131"/>
  <c r="X26" i="131"/>
  <c r="X25" i="131"/>
  <c r="X24" i="131"/>
  <c r="X23" i="131"/>
  <c r="X22" i="131"/>
  <c r="X21" i="131"/>
  <c r="X20" i="131"/>
  <c r="X19" i="131"/>
  <c r="X18" i="131"/>
  <c r="X17" i="131"/>
  <c r="X16" i="131"/>
  <c r="X15" i="131"/>
  <c r="X14" i="131"/>
  <c r="X13" i="131"/>
  <c r="X12" i="131"/>
  <c r="X11" i="131"/>
  <c r="X10" i="131"/>
  <c r="X9" i="131"/>
  <c r="X8" i="131"/>
  <c r="X7" i="131"/>
  <c r="T79" i="131"/>
  <c r="T78" i="131"/>
  <c r="T77" i="131"/>
  <c r="T76" i="131"/>
  <c r="T75" i="131"/>
  <c r="T74" i="131"/>
  <c r="T73" i="131"/>
  <c r="T72" i="131"/>
  <c r="T71" i="131"/>
  <c r="T70" i="131"/>
  <c r="T69" i="131"/>
  <c r="T68" i="131"/>
  <c r="T67" i="131"/>
  <c r="T66" i="131"/>
  <c r="T65" i="131"/>
  <c r="T64" i="131"/>
  <c r="T63" i="131"/>
  <c r="T62" i="131"/>
  <c r="T61" i="131"/>
  <c r="T60" i="131"/>
  <c r="T59" i="131"/>
  <c r="T58" i="131"/>
  <c r="T57" i="131"/>
  <c r="T56" i="131"/>
  <c r="T55" i="131"/>
  <c r="T54" i="131"/>
  <c r="T53" i="131"/>
  <c r="T52" i="131"/>
  <c r="T51" i="131"/>
  <c r="T50" i="131"/>
  <c r="T49" i="131"/>
  <c r="T48" i="131"/>
  <c r="T47" i="131"/>
  <c r="T46" i="131"/>
  <c r="T45" i="131"/>
  <c r="T44" i="131"/>
  <c r="T43" i="131"/>
  <c r="T42" i="131"/>
  <c r="T41" i="131"/>
  <c r="T40" i="131"/>
  <c r="T39" i="131"/>
  <c r="T38" i="131"/>
  <c r="T37" i="131"/>
  <c r="T36" i="131"/>
  <c r="T35" i="131"/>
  <c r="T34" i="131"/>
  <c r="T33" i="131"/>
  <c r="T32" i="131"/>
  <c r="T31" i="131"/>
  <c r="T30" i="131"/>
  <c r="T29" i="131"/>
  <c r="T28" i="131"/>
  <c r="T27" i="131"/>
  <c r="T26" i="131"/>
  <c r="T25" i="131"/>
  <c r="T24" i="131"/>
  <c r="T23" i="131"/>
  <c r="T22" i="131"/>
  <c r="T21" i="131"/>
  <c r="T20" i="131"/>
  <c r="T19" i="131"/>
  <c r="T18" i="131"/>
  <c r="T17" i="131"/>
  <c r="T16" i="131"/>
  <c r="T15" i="131"/>
  <c r="T14" i="131"/>
  <c r="T13" i="131"/>
  <c r="T12" i="131"/>
  <c r="T11" i="131"/>
  <c r="T10" i="131"/>
  <c r="T9" i="131"/>
  <c r="T8" i="131"/>
  <c r="T7" i="131"/>
  <c r="P79" i="131"/>
  <c r="P78" i="131"/>
  <c r="P77" i="131"/>
  <c r="P76" i="131"/>
  <c r="P75" i="131"/>
  <c r="P74" i="131"/>
  <c r="P73" i="131"/>
  <c r="P72" i="131"/>
  <c r="P71" i="131"/>
  <c r="P70" i="131"/>
  <c r="P69" i="131"/>
  <c r="P68" i="131"/>
  <c r="P67" i="131"/>
  <c r="P66" i="131"/>
  <c r="P65" i="131"/>
  <c r="P64" i="131"/>
  <c r="P63" i="131"/>
  <c r="P62" i="131"/>
  <c r="P61" i="131"/>
  <c r="P60" i="131"/>
  <c r="P59" i="131"/>
  <c r="P58" i="131"/>
  <c r="P57" i="131"/>
  <c r="P56" i="131"/>
  <c r="P55" i="131"/>
  <c r="P54" i="131"/>
  <c r="P53" i="131"/>
  <c r="P52"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6" i="131"/>
  <c r="P15" i="131"/>
  <c r="P14" i="131"/>
  <c r="P13" i="131"/>
  <c r="P12" i="131"/>
  <c r="P11" i="131"/>
  <c r="P10" i="131"/>
  <c r="P9" i="131"/>
  <c r="P8" i="131"/>
  <c r="P7" i="131"/>
  <c r="H79" i="131"/>
  <c r="H78" i="131"/>
  <c r="H77" i="131"/>
  <c r="H76" i="131"/>
  <c r="H75" i="131"/>
  <c r="H74" i="131"/>
  <c r="H73" i="131"/>
  <c r="H72" i="131"/>
  <c r="H71" i="131"/>
  <c r="H70" i="131"/>
  <c r="H69" i="131"/>
  <c r="H68" i="131"/>
  <c r="H67" i="131"/>
  <c r="H66" i="131"/>
  <c r="H65" i="131"/>
  <c r="H64" i="131"/>
  <c r="H63" i="131"/>
  <c r="H62" i="131"/>
  <c r="H61" i="131"/>
  <c r="H60" i="131"/>
  <c r="H59" i="131"/>
  <c r="H58" i="131"/>
  <c r="H57" i="131"/>
  <c r="H56" i="131"/>
  <c r="H55" i="131"/>
  <c r="H54" i="131"/>
  <c r="H53" i="131"/>
  <c r="H52" i="131"/>
  <c r="H51" i="131"/>
  <c r="H50" i="131"/>
  <c r="H49" i="131"/>
  <c r="H48" i="131"/>
  <c r="H47" i="131"/>
  <c r="H46" i="131"/>
  <c r="H45" i="131"/>
  <c r="H44" i="131"/>
  <c r="H43" i="131"/>
  <c r="H42" i="131"/>
  <c r="H41" i="131"/>
  <c r="H40" i="131"/>
  <c r="H39" i="131"/>
  <c r="H38" i="131"/>
  <c r="H37" i="131"/>
  <c r="H36" i="131"/>
  <c r="H35" i="131"/>
  <c r="H34" i="131"/>
  <c r="H33" i="131"/>
  <c r="H32" i="131"/>
  <c r="H31" i="131"/>
  <c r="H30" i="131"/>
  <c r="H29" i="131"/>
  <c r="H28" i="131"/>
  <c r="H27" i="131"/>
  <c r="H26" i="131"/>
  <c r="H25" i="131"/>
  <c r="H24" i="131"/>
  <c r="H23" i="131"/>
  <c r="H22" i="131"/>
  <c r="H21" i="131"/>
  <c r="H20" i="131"/>
  <c r="H19" i="131"/>
  <c r="H18" i="131"/>
  <c r="H17" i="131"/>
  <c r="H16" i="131"/>
  <c r="H15" i="131"/>
  <c r="H14" i="131"/>
  <c r="H13" i="131"/>
  <c r="H12" i="131"/>
  <c r="H11" i="131"/>
  <c r="H10" i="131"/>
  <c r="H9" i="131"/>
  <c r="H8" i="131"/>
  <c r="H7" i="131"/>
  <c r="D79" i="131"/>
  <c r="D78" i="131"/>
  <c r="D77" i="131"/>
  <c r="D76" i="131"/>
  <c r="D75" i="131"/>
  <c r="D74" i="131"/>
  <c r="D73" i="131"/>
  <c r="D72" i="131"/>
  <c r="D71" i="131"/>
  <c r="D70" i="131"/>
  <c r="D69" i="131"/>
  <c r="D68" i="131"/>
  <c r="D67" i="131"/>
  <c r="D66" i="131"/>
  <c r="D65" i="131"/>
  <c r="D64" i="131"/>
  <c r="D63" i="131"/>
  <c r="D62" i="131"/>
  <c r="D61" i="131"/>
  <c r="D60" i="131"/>
  <c r="D59" i="131"/>
  <c r="D58" i="131"/>
  <c r="D57" i="131"/>
  <c r="D56" i="131"/>
  <c r="D55" i="131"/>
  <c r="D54" i="131"/>
  <c r="D53" i="131"/>
  <c r="D52" i="131"/>
  <c r="D51" i="131"/>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D20" i="131"/>
  <c r="D19" i="131"/>
  <c r="D18" i="131"/>
  <c r="D17" i="131"/>
  <c r="D16" i="131"/>
  <c r="D15" i="131"/>
  <c r="D14" i="131"/>
  <c r="D13" i="131"/>
  <c r="D12" i="131"/>
  <c r="D11" i="131"/>
  <c r="D10" i="131"/>
  <c r="D9" i="131"/>
  <c r="D8" i="131"/>
  <c r="D7" i="131"/>
  <c r="AB6" i="131"/>
  <c r="X6" i="131"/>
  <c r="T6" i="131"/>
  <c r="P6" i="131"/>
  <c r="H6" i="131"/>
  <c r="D6" i="131"/>
  <c r="G79" i="131" l="1"/>
  <c r="G78" i="131"/>
  <c r="G77" i="131"/>
  <c r="G76" i="131"/>
  <c r="G75" i="131"/>
  <c r="G74" i="131"/>
  <c r="G73" i="131"/>
  <c r="G72" i="131"/>
  <c r="G71" i="131"/>
  <c r="G70" i="131"/>
  <c r="G69" i="131"/>
  <c r="G68" i="131"/>
  <c r="G67" i="131"/>
  <c r="G66" i="131"/>
  <c r="G65" i="131"/>
  <c r="G64" i="131"/>
  <c r="G63" i="131"/>
  <c r="G62" i="131"/>
  <c r="G61" i="131"/>
  <c r="G60" i="131"/>
  <c r="G59" i="131"/>
  <c r="G58" i="131"/>
  <c r="G57" i="131"/>
  <c r="G56" i="131"/>
  <c r="G55" i="131"/>
  <c r="G54" i="131"/>
  <c r="G53" i="131"/>
  <c r="G52" i="131"/>
  <c r="G51" i="131"/>
  <c r="G50" i="131"/>
  <c r="G49" i="131"/>
  <c r="G48" i="131"/>
  <c r="G47" i="131"/>
  <c r="G46" i="131"/>
  <c r="G45" i="131"/>
  <c r="G44" i="131"/>
  <c r="G43" i="131"/>
  <c r="G42" i="131"/>
  <c r="G41" i="131"/>
  <c r="G40" i="131"/>
  <c r="G39" i="131"/>
  <c r="G38" i="131"/>
  <c r="G37" i="131"/>
  <c r="G36" i="131"/>
  <c r="G35" i="131"/>
  <c r="G34" i="131"/>
  <c r="G33" i="131"/>
  <c r="G32" i="131"/>
  <c r="G31" i="131"/>
  <c r="G30" i="131"/>
  <c r="G29" i="131"/>
  <c r="G28" i="131"/>
  <c r="G27" i="131"/>
  <c r="G26" i="131"/>
  <c r="G25" i="131"/>
  <c r="G24" i="131"/>
  <c r="G23" i="131"/>
  <c r="G22" i="131"/>
  <c r="G21" i="131"/>
  <c r="G20" i="131"/>
  <c r="G19" i="131"/>
  <c r="G18" i="131"/>
  <c r="G17" i="131"/>
  <c r="G16" i="131"/>
  <c r="G15" i="131"/>
  <c r="G14" i="131"/>
  <c r="G13" i="131"/>
  <c r="G12" i="131"/>
  <c r="G11" i="131"/>
  <c r="G10" i="131"/>
  <c r="G9" i="131"/>
  <c r="G8" i="131"/>
  <c r="G7" i="131"/>
  <c r="K79" i="131"/>
  <c r="K78" i="131"/>
  <c r="K77" i="131"/>
  <c r="K76" i="131"/>
  <c r="K75" i="131"/>
  <c r="K74" i="131"/>
  <c r="K73" i="131"/>
  <c r="K72" i="131"/>
  <c r="K71" i="131"/>
  <c r="K70" i="131"/>
  <c r="K69" i="131"/>
  <c r="K68" i="131"/>
  <c r="K67" i="131"/>
  <c r="K66" i="131"/>
  <c r="K65" i="131"/>
  <c r="K64" i="131"/>
  <c r="K63" i="131"/>
  <c r="K62" i="131"/>
  <c r="K61" i="131"/>
  <c r="K60" i="131"/>
  <c r="K59" i="131"/>
  <c r="K58" i="131"/>
  <c r="K57" i="131"/>
  <c r="K56" i="131"/>
  <c r="K55" i="131"/>
  <c r="K54" i="131"/>
  <c r="K53" i="131"/>
  <c r="K52" i="131"/>
  <c r="K51" i="131"/>
  <c r="K50" i="131"/>
  <c r="K49" i="131"/>
  <c r="K48" i="131"/>
  <c r="K47" i="131"/>
  <c r="K46" i="131"/>
  <c r="K45" i="131"/>
  <c r="K44" i="131"/>
  <c r="K43" i="131"/>
  <c r="K42" i="131"/>
  <c r="K41" i="131"/>
  <c r="K40" i="131"/>
  <c r="K39" i="131"/>
  <c r="K38" i="131"/>
  <c r="K37" i="131"/>
  <c r="K36" i="131"/>
  <c r="K35" i="131"/>
  <c r="K34" i="131"/>
  <c r="K33" i="131"/>
  <c r="K32" i="131"/>
  <c r="K31" i="131"/>
  <c r="K30" i="131"/>
  <c r="K29" i="131"/>
  <c r="K28" i="131"/>
  <c r="K27" i="131"/>
  <c r="K26" i="131"/>
  <c r="K25" i="131"/>
  <c r="K24" i="131"/>
  <c r="K23" i="131"/>
  <c r="K22" i="131"/>
  <c r="K21" i="131"/>
  <c r="K20" i="131"/>
  <c r="K19" i="131"/>
  <c r="K18" i="131"/>
  <c r="K17" i="131"/>
  <c r="K16" i="131"/>
  <c r="K15" i="131"/>
  <c r="K14" i="131"/>
  <c r="K13" i="131"/>
  <c r="K12" i="131"/>
  <c r="K11" i="131"/>
  <c r="K10" i="131"/>
  <c r="K9" i="131"/>
  <c r="K8" i="131"/>
  <c r="K7" i="131"/>
  <c r="K6" i="131"/>
  <c r="O79" i="131"/>
  <c r="O78" i="131"/>
  <c r="O77" i="131"/>
  <c r="O76" i="131"/>
  <c r="O75" i="131"/>
  <c r="O74" i="131"/>
  <c r="O73" i="131"/>
  <c r="O72" i="131"/>
  <c r="O71" i="131"/>
  <c r="O70" i="131"/>
  <c r="O69" i="131"/>
  <c r="O68" i="131"/>
  <c r="O67" i="131"/>
  <c r="O66" i="131"/>
  <c r="O65" i="131"/>
  <c r="O64" i="131"/>
  <c r="O63" i="131"/>
  <c r="O62" i="131"/>
  <c r="O61" i="131"/>
  <c r="O60" i="131"/>
  <c r="O59" i="131"/>
  <c r="O58" i="131"/>
  <c r="O57" i="131"/>
  <c r="O56" i="131"/>
  <c r="O55" i="131"/>
  <c r="O54" i="131"/>
  <c r="O53" i="131"/>
  <c r="O52" i="131"/>
  <c r="O51" i="131"/>
  <c r="O50" i="131"/>
  <c r="O49" i="131"/>
  <c r="O48" i="131"/>
  <c r="O47" i="131"/>
  <c r="O46" i="131"/>
  <c r="O45" i="131"/>
  <c r="O44" i="131"/>
  <c r="O43" i="131"/>
  <c r="O42" i="131"/>
  <c r="O41" i="131"/>
  <c r="O40" i="131"/>
  <c r="O39" i="131"/>
  <c r="O38" i="131"/>
  <c r="O37" i="131"/>
  <c r="O36" i="131"/>
  <c r="O35" i="131"/>
  <c r="O34" i="131"/>
  <c r="O33" i="131"/>
  <c r="O32" i="131"/>
  <c r="O31" i="131"/>
  <c r="O30" i="131"/>
  <c r="O29" i="131"/>
  <c r="O28" i="131"/>
  <c r="O27" i="131"/>
  <c r="O26" i="131"/>
  <c r="O25" i="131"/>
  <c r="O24" i="131"/>
  <c r="O23" i="131"/>
  <c r="O22" i="131"/>
  <c r="O21" i="131"/>
  <c r="O20" i="131"/>
  <c r="O19" i="131"/>
  <c r="O18" i="131"/>
  <c r="O17" i="131"/>
  <c r="O16" i="131"/>
  <c r="O15" i="131"/>
  <c r="O14" i="131"/>
  <c r="O13" i="131"/>
  <c r="O12" i="131"/>
  <c r="O11" i="131"/>
  <c r="O10" i="131"/>
  <c r="O9" i="131"/>
  <c r="O8" i="131"/>
  <c r="O7" i="131"/>
  <c r="O6" i="131"/>
  <c r="AB13" i="128"/>
  <c r="AB12" i="128"/>
  <c r="AB11" i="128"/>
  <c r="AB10" i="128"/>
  <c r="AB9" i="128"/>
  <c r="AB8" i="128"/>
  <c r="AB7" i="128"/>
  <c r="X13" i="128"/>
  <c r="X12" i="128"/>
  <c r="X11" i="128"/>
  <c r="X10" i="128"/>
  <c r="X9" i="128"/>
  <c r="X8" i="128"/>
  <c r="X7" i="128"/>
  <c r="P13" i="128"/>
  <c r="P12" i="128"/>
  <c r="P11" i="128"/>
  <c r="P10" i="128"/>
  <c r="P9" i="128"/>
  <c r="P8" i="128"/>
  <c r="P7" i="128"/>
  <c r="P6" i="128"/>
  <c r="T13" i="128"/>
  <c r="T12" i="128"/>
  <c r="T11" i="128"/>
  <c r="T10" i="128"/>
  <c r="T9" i="128"/>
  <c r="T8" i="128"/>
  <c r="T7" i="128"/>
  <c r="H13" i="128"/>
  <c r="H12" i="128"/>
  <c r="H11" i="128"/>
  <c r="H10" i="128"/>
  <c r="H9" i="128"/>
  <c r="H8" i="128"/>
  <c r="H7" i="128"/>
  <c r="D13" i="128"/>
  <c r="D12" i="128"/>
  <c r="D11" i="128"/>
  <c r="D10" i="128"/>
  <c r="D9" i="128"/>
  <c r="D8" i="128"/>
  <c r="D7" i="128"/>
  <c r="AB6" i="128"/>
  <c r="X6" i="128"/>
  <c r="T6" i="128"/>
  <c r="H6" i="128"/>
  <c r="D6" i="128"/>
  <c r="F14" i="128"/>
  <c r="E14" i="128"/>
  <c r="G13" i="128"/>
  <c r="G12" i="128"/>
  <c r="G11" i="128"/>
  <c r="G10" i="128"/>
  <c r="G9" i="128"/>
  <c r="G8" i="128"/>
  <c r="G7" i="128"/>
  <c r="G6" i="128"/>
  <c r="J14" i="128"/>
  <c r="I14" i="128"/>
  <c r="K13" i="128"/>
  <c r="K12" i="128"/>
  <c r="K11" i="128"/>
  <c r="K10" i="128"/>
  <c r="K9" i="128"/>
  <c r="K8" i="128"/>
  <c r="K7" i="128"/>
  <c r="N14" i="128"/>
  <c r="M14" i="128"/>
  <c r="O13" i="128"/>
  <c r="O12" i="128"/>
  <c r="O11" i="128"/>
  <c r="O10" i="128"/>
  <c r="O9" i="128"/>
  <c r="O8" i="128"/>
  <c r="O7" i="128"/>
  <c r="N80" i="131" l="1"/>
  <c r="F6" i="127"/>
  <c r="M80" i="131"/>
  <c r="E6" i="127"/>
  <c r="F5" i="127"/>
  <c r="J80" i="131"/>
  <c r="K14" i="128"/>
  <c r="I80" i="131"/>
  <c r="E5" i="127"/>
  <c r="F4" i="127"/>
  <c r="F80" i="131"/>
  <c r="E80" i="131"/>
  <c r="E4" i="127"/>
  <c r="G14" i="128"/>
  <c r="O14" i="128"/>
  <c r="O80" i="131" l="1"/>
  <c r="G6" i="127"/>
  <c r="K80" i="131"/>
  <c r="G5" i="127"/>
  <c r="G80" i="131"/>
  <c r="G4" i="127"/>
  <c r="AA12" i="69"/>
  <c r="G81" i="40"/>
  <c r="D81" i="40"/>
  <c r="D5" i="134"/>
  <c r="D4" i="134"/>
  <c r="AR1261" i="70" l="1"/>
  <c r="AR1260" i="70"/>
  <c r="AR1259" i="70"/>
  <c r="AR1258" i="70"/>
  <c r="AR1257" i="70"/>
  <c r="AR1256" i="70"/>
  <c r="AR1255" i="70"/>
  <c r="AR1254" i="70"/>
  <c r="AR1253" i="70"/>
  <c r="AR1252" i="70"/>
  <c r="AR1251" i="70"/>
  <c r="AR1250" i="70"/>
  <c r="AR1249" i="70"/>
  <c r="AR1248" i="70"/>
  <c r="AR1247" i="70"/>
  <c r="AR1246" i="70"/>
  <c r="AR1244" i="70"/>
  <c r="AR1243" i="70"/>
  <c r="AR1242" i="70"/>
  <c r="AR1241" i="70"/>
  <c r="AR1240" i="70"/>
  <c r="AR1239" i="70"/>
  <c r="AR1238" i="70"/>
  <c r="AR1237" i="70"/>
  <c r="AR1236" i="70"/>
  <c r="AR1235" i="70"/>
  <c r="AR1234" i="70"/>
  <c r="AR1233" i="70"/>
  <c r="AR1232" i="70"/>
  <c r="AR1231" i="70"/>
  <c r="AR1230" i="70"/>
  <c r="AR1229" i="70"/>
  <c r="AR1227" i="70"/>
  <c r="AR1226" i="70"/>
  <c r="AR1225" i="70"/>
  <c r="AR1224" i="70"/>
  <c r="AR1223" i="70"/>
  <c r="AR1222" i="70"/>
  <c r="AR1221" i="70"/>
  <c r="AR1220" i="70"/>
  <c r="AR1219" i="70"/>
  <c r="AR1218" i="70"/>
  <c r="AR1217" i="70"/>
  <c r="AR1216" i="70"/>
  <c r="AR1215" i="70"/>
  <c r="AR1214" i="70"/>
  <c r="AR1213" i="70"/>
  <c r="AR1212" i="70"/>
  <c r="AR1210" i="70"/>
  <c r="AR1209" i="70"/>
  <c r="AR1208" i="70"/>
  <c r="AR1207" i="70"/>
  <c r="AR1206" i="70"/>
  <c r="AR1205" i="70"/>
  <c r="AR1204" i="70"/>
  <c r="AR1203" i="70"/>
  <c r="AR1202" i="70"/>
  <c r="AR1201" i="70"/>
  <c r="AR1200" i="70"/>
  <c r="AR1199" i="70"/>
  <c r="AR1198" i="70"/>
  <c r="AR1197" i="70"/>
  <c r="AR1196" i="70"/>
  <c r="AR1195" i="70"/>
  <c r="AR1193" i="70"/>
  <c r="AR1192" i="70"/>
  <c r="AR1191" i="70"/>
  <c r="AR1190" i="70"/>
  <c r="AR1189" i="70"/>
  <c r="AR1188" i="70"/>
  <c r="AR1187" i="70"/>
  <c r="AR1186" i="70"/>
  <c r="AR1185" i="70"/>
  <c r="AR1184" i="70"/>
  <c r="AR1183" i="70"/>
  <c r="AR1182" i="70"/>
  <c r="AR1181" i="70"/>
  <c r="AR1180" i="70"/>
  <c r="AR1179" i="70"/>
  <c r="AR1178" i="70"/>
  <c r="AR1176" i="70"/>
  <c r="AR1175" i="70"/>
  <c r="AR1174" i="70"/>
  <c r="AR1173" i="70"/>
  <c r="AR1172" i="70"/>
  <c r="AR1171" i="70"/>
  <c r="AR1170" i="70"/>
  <c r="AR1169" i="70"/>
  <c r="AR1168" i="70"/>
  <c r="AR1167" i="70"/>
  <c r="AR1166" i="70"/>
  <c r="AR1165" i="70"/>
  <c r="AR1164" i="70"/>
  <c r="AR1163" i="70"/>
  <c r="AR1162" i="70"/>
  <c r="AR1161" i="70"/>
  <c r="AR1159" i="70"/>
  <c r="AR1158" i="70"/>
  <c r="AR1157" i="70"/>
  <c r="AR1156" i="70"/>
  <c r="AR1155" i="70"/>
  <c r="AR1154" i="70"/>
  <c r="AR1153" i="70"/>
  <c r="AR1152" i="70"/>
  <c r="AR1151" i="70"/>
  <c r="AR1150" i="70"/>
  <c r="AR1149" i="70"/>
  <c r="AR1148" i="70"/>
  <c r="AR1147" i="70"/>
  <c r="AR1146" i="70"/>
  <c r="AR1145" i="70"/>
  <c r="AR1144" i="70"/>
  <c r="AR1142" i="70"/>
  <c r="AR1141" i="70"/>
  <c r="AR1140" i="70"/>
  <c r="AR1139" i="70"/>
  <c r="AR1138" i="70"/>
  <c r="AR1137" i="70"/>
  <c r="AR1136" i="70"/>
  <c r="AR1135" i="70"/>
  <c r="AR1134" i="70"/>
  <c r="AR1133" i="70"/>
  <c r="AR1132" i="70"/>
  <c r="AR1131" i="70"/>
  <c r="AR1130" i="70"/>
  <c r="AR1129" i="70"/>
  <c r="AR1128" i="70"/>
  <c r="AR1127" i="70"/>
  <c r="AR1125" i="70"/>
  <c r="AR1124" i="70"/>
  <c r="AR1123" i="70"/>
  <c r="AR1122" i="70"/>
  <c r="AR1121" i="70"/>
  <c r="AR1120" i="70"/>
  <c r="AR1119" i="70"/>
  <c r="AR1118" i="70"/>
  <c r="AR1117" i="70"/>
  <c r="AR1116" i="70"/>
  <c r="AR1115" i="70"/>
  <c r="AR1114" i="70"/>
  <c r="AR1113" i="70"/>
  <c r="AR1112" i="70"/>
  <c r="AR1111" i="70"/>
  <c r="AR1110" i="70"/>
  <c r="AR1108" i="70"/>
  <c r="AR1107" i="70"/>
  <c r="AR1106" i="70"/>
  <c r="AR1105" i="70"/>
  <c r="AR1104" i="70"/>
  <c r="AR1103" i="70"/>
  <c r="AR1102" i="70"/>
  <c r="AR1101" i="70"/>
  <c r="AR1100" i="70"/>
  <c r="AR1099" i="70"/>
  <c r="AR1098" i="70"/>
  <c r="AR1097" i="70"/>
  <c r="AR1096" i="70"/>
  <c r="AR1095" i="70"/>
  <c r="AR1094" i="70"/>
  <c r="AR1093" i="70"/>
  <c r="AR1091" i="70"/>
  <c r="AR1090" i="70"/>
  <c r="AR1089" i="70"/>
  <c r="AR1088" i="70"/>
  <c r="AR1087" i="70"/>
  <c r="AR1086" i="70"/>
  <c r="AR1085" i="70"/>
  <c r="AR1084" i="70"/>
  <c r="AR1083" i="70"/>
  <c r="AR1082" i="70"/>
  <c r="AR1081" i="70"/>
  <c r="AR1080" i="70"/>
  <c r="AR1079" i="70"/>
  <c r="AR1078" i="70"/>
  <c r="AR1077" i="70"/>
  <c r="AR1076" i="70"/>
  <c r="AR1074" i="70"/>
  <c r="AR1073" i="70"/>
  <c r="AR1072" i="70"/>
  <c r="AR1071" i="70"/>
  <c r="AR1070" i="70"/>
  <c r="AR1069" i="70"/>
  <c r="AR1068" i="70"/>
  <c r="AR1067" i="70"/>
  <c r="AR1066" i="70"/>
  <c r="AR1065" i="70"/>
  <c r="AR1064" i="70"/>
  <c r="AR1063" i="70"/>
  <c r="AR1062" i="70"/>
  <c r="AR1061" i="70"/>
  <c r="AR1060" i="70"/>
  <c r="AR1059" i="70"/>
  <c r="AR1057" i="70"/>
  <c r="AR1056" i="70"/>
  <c r="AR1055" i="70"/>
  <c r="AR1054" i="70"/>
  <c r="AR1053" i="70"/>
  <c r="AR1052" i="70"/>
  <c r="AR1051" i="70"/>
  <c r="AR1050" i="70"/>
  <c r="AR1049" i="70"/>
  <c r="AR1048" i="70"/>
  <c r="AR1047" i="70"/>
  <c r="AR1046" i="70"/>
  <c r="AR1045" i="70"/>
  <c r="AR1044" i="70"/>
  <c r="AR1043" i="70"/>
  <c r="AR1042" i="70"/>
  <c r="AR1040" i="70"/>
  <c r="AR1039" i="70"/>
  <c r="AR1038" i="70"/>
  <c r="AR1037" i="70"/>
  <c r="AR1036" i="70"/>
  <c r="AR1035" i="70"/>
  <c r="AR1034" i="70"/>
  <c r="AR1033" i="70"/>
  <c r="AR1032" i="70"/>
  <c r="AR1031" i="70"/>
  <c r="AR1030" i="70"/>
  <c r="AR1029" i="70"/>
  <c r="AR1028" i="70"/>
  <c r="AR1027" i="70"/>
  <c r="AR1026" i="70"/>
  <c r="AR1025" i="70"/>
  <c r="AR1023" i="70"/>
  <c r="AR1022" i="70"/>
  <c r="AR1021" i="70"/>
  <c r="AR1020" i="70"/>
  <c r="AR1019" i="70"/>
  <c r="AR1018" i="70"/>
  <c r="AR1017" i="70"/>
  <c r="AR1016" i="70"/>
  <c r="AR1015" i="70"/>
  <c r="AR1014" i="70"/>
  <c r="AR1013" i="70"/>
  <c r="AR1012" i="70"/>
  <c r="AR1011" i="70"/>
  <c r="AR1010" i="70"/>
  <c r="AR1009" i="70"/>
  <c r="AR1008" i="70"/>
  <c r="AR1006" i="70"/>
  <c r="AR1005" i="70"/>
  <c r="AR1004" i="70"/>
  <c r="AR1003" i="70"/>
  <c r="AR1002" i="70"/>
  <c r="AR1001" i="70"/>
  <c r="AR1000" i="70"/>
  <c r="AR999" i="70"/>
  <c r="AR998" i="70"/>
  <c r="AR997" i="70"/>
  <c r="AR996" i="70"/>
  <c r="AR995" i="70"/>
  <c r="AR994" i="70"/>
  <c r="AR993" i="70"/>
  <c r="AR992" i="70"/>
  <c r="AR991" i="70"/>
  <c r="AR989" i="70"/>
  <c r="AR988" i="70"/>
  <c r="AR987" i="70"/>
  <c r="AR986" i="70"/>
  <c r="AR985" i="70"/>
  <c r="AR984" i="70"/>
  <c r="AR983" i="70"/>
  <c r="AR982" i="70"/>
  <c r="AR981" i="70"/>
  <c r="AR980" i="70"/>
  <c r="AR979" i="70"/>
  <c r="AR978" i="70"/>
  <c r="AR977" i="70"/>
  <c r="AR976" i="70"/>
  <c r="AR975" i="70"/>
  <c r="AR974" i="70"/>
  <c r="AR972" i="70"/>
  <c r="AR971" i="70"/>
  <c r="AR970" i="70"/>
  <c r="AR969" i="70"/>
  <c r="AR968" i="70"/>
  <c r="AR967" i="70"/>
  <c r="AR966" i="70"/>
  <c r="AR965" i="70"/>
  <c r="AR964" i="70"/>
  <c r="AR963" i="70"/>
  <c r="AR962" i="70"/>
  <c r="AR961" i="70"/>
  <c r="AR960" i="70"/>
  <c r="AR959" i="70"/>
  <c r="AR958" i="70"/>
  <c r="AR957" i="70"/>
  <c r="AR955" i="70"/>
  <c r="AR954" i="70"/>
  <c r="AR953" i="70"/>
  <c r="AR952" i="70"/>
  <c r="AR951" i="70"/>
  <c r="AR950" i="70"/>
  <c r="AR949" i="70"/>
  <c r="AR948" i="70"/>
  <c r="AR947" i="70"/>
  <c r="AR946" i="70"/>
  <c r="AR945" i="70"/>
  <c r="AR944" i="70"/>
  <c r="AR943" i="70"/>
  <c r="AR942" i="70"/>
  <c r="AR941" i="70"/>
  <c r="AR940" i="70"/>
  <c r="AR938" i="70"/>
  <c r="AR937" i="70"/>
  <c r="AR936" i="70"/>
  <c r="AR935" i="70"/>
  <c r="AR934" i="70"/>
  <c r="AR933" i="70"/>
  <c r="AR932" i="70"/>
  <c r="AR931" i="70"/>
  <c r="AR930" i="70"/>
  <c r="AR929" i="70"/>
  <c r="AR928" i="70"/>
  <c r="AR927" i="70"/>
  <c r="AR926" i="70"/>
  <c r="AR925" i="70"/>
  <c r="AR924" i="70"/>
  <c r="AR923" i="70"/>
  <c r="AR921" i="70"/>
  <c r="AR920" i="70"/>
  <c r="AR919" i="70"/>
  <c r="AR918" i="70"/>
  <c r="AR917" i="70"/>
  <c r="AR916" i="70"/>
  <c r="AR915" i="70"/>
  <c r="AR914" i="70"/>
  <c r="AR913" i="70"/>
  <c r="AR912" i="70"/>
  <c r="AR911" i="70"/>
  <c r="AR910" i="70"/>
  <c r="AR909" i="70"/>
  <c r="AR908" i="70"/>
  <c r="AR907" i="70"/>
  <c r="AR906" i="70"/>
  <c r="AR904" i="70"/>
  <c r="AR903" i="70"/>
  <c r="AR902" i="70"/>
  <c r="AR901" i="70"/>
  <c r="AR900" i="70"/>
  <c r="AR899" i="70"/>
  <c r="AR898" i="70"/>
  <c r="AR897" i="70"/>
  <c r="AR896" i="70"/>
  <c r="AR895" i="70"/>
  <c r="AR894" i="70"/>
  <c r="AR893" i="70"/>
  <c r="AR892" i="70"/>
  <c r="AR891" i="70"/>
  <c r="AR890" i="70"/>
  <c r="AR889" i="70"/>
  <c r="AR887" i="70"/>
  <c r="AR886" i="70"/>
  <c r="AR885" i="70"/>
  <c r="AR884" i="70"/>
  <c r="AR883" i="70"/>
  <c r="AR882" i="70"/>
  <c r="AR881" i="70"/>
  <c r="AR880" i="70"/>
  <c r="AR879" i="70"/>
  <c r="AR878" i="70"/>
  <c r="AR877" i="70"/>
  <c r="AR876" i="70"/>
  <c r="AR875" i="70"/>
  <c r="AR874" i="70"/>
  <c r="AR873" i="70"/>
  <c r="AR872" i="70"/>
  <c r="AR870" i="70"/>
  <c r="AR869" i="70"/>
  <c r="AR868" i="70"/>
  <c r="AR867" i="70"/>
  <c r="AR866" i="70"/>
  <c r="AR865" i="70"/>
  <c r="AR864" i="70"/>
  <c r="AR863" i="70"/>
  <c r="AR862" i="70"/>
  <c r="AR861" i="70"/>
  <c r="AR860" i="70"/>
  <c r="AR859" i="70"/>
  <c r="AR858" i="70"/>
  <c r="AR857" i="70"/>
  <c r="AR856" i="70"/>
  <c r="AR855" i="70"/>
  <c r="AR853" i="70"/>
  <c r="AR852" i="70"/>
  <c r="AR851" i="70"/>
  <c r="AR850" i="70"/>
  <c r="AR849" i="70"/>
  <c r="AR848" i="70"/>
  <c r="AR847" i="70"/>
  <c r="AR846" i="70"/>
  <c r="AR845" i="70"/>
  <c r="AR844" i="70"/>
  <c r="AR843" i="70"/>
  <c r="AR842" i="70"/>
  <c r="AR841" i="70"/>
  <c r="AR840" i="70"/>
  <c r="AR839" i="70"/>
  <c r="AR838" i="70"/>
  <c r="AR836" i="70"/>
  <c r="AR835" i="70"/>
  <c r="AR834" i="70"/>
  <c r="AR833" i="70"/>
  <c r="AR832" i="70"/>
  <c r="AR831" i="70"/>
  <c r="AR830" i="70"/>
  <c r="AR829" i="70"/>
  <c r="AR828" i="70"/>
  <c r="AR827" i="70"/>
  <c r="AR826" i="70"/>
  <c r="AR825" i="70"/>
  <c r="AR824" i="70"/>
  <c r="AR823" i="70"/>
  <c r="AR822" i="70"/>
  <c r="AR821" i="70"/>
  <c r="AR819" i="70"/>
  <c r="AR818" i="70"/>
  <c r="AR817" i="70"/>
  <c r="AR816" i="70"/>
  <c r="AR815" i="70"/>
  <c r="AR814" i="70"/>
  <c r="AR813" i="70"/>
  <c r="AR812" i="70"/>
  <c r="AR811" i="70"/>
  <c r="AR810" i="70"/>
  <c r="AR809" i="70"/>
  <c r="AR808" i="70"/>
  <c r="AR807" i="70"/>
  <c r="AR806" i="70"/>
  <c r="AR805" i="70"/>
  <c r="AR804" i="70"/>
  <c r="AR802" i="70"/>
  <c r="AR801" i="70"/>
  <c r="AR800" i="70"/>
  <c r="AR799" i="70"/>
  <c r="AR798" i="70"/>
  <c r="AR797" i="70"/>
  <c r="AR796" i="70"/>
  <c r="AR795" i="70"/>
  <c r="AR794" i="70"/>
  <c r="AR793" i="70"/>
  <c r="AR792" i="70"/>
  <c r="AR791" i="70"/>
  <c r="AR790" i="70"/>
  <c r="AR789" i="70"/>
  <c r="AR788" i="70"/>
  <c r="AR787" i="70"/>
  <c r="AR785" i="70"/>
  <c r="AR784" i="70"/>
  <c r="AR783" i="70"/>
  <c r="AR782" i="70"/>
  <c r="AR781" i="70"/>
  <c r="AR780" i="70"/>
  <c r="AR779" i="70"/>
  <c r="AR778" i="70"/>
  <c r="AR777" i="70"/>
  <c r="AR776" i="70"/>
  <c r="AR775" i="70"/>
  <c r="AR774" i="70"/>
  <c r="AR773" i="70"/>
  <c r="AR772" i="70"/>
  <c r="AR771" i="70"/>
  <c r="AR770" i="70"/>
  <c r="AR768" i="70"/>
  <c r="AR767" i="70"/>
  <c r="AR766" i="70"/>
  <c r="AR765" i="70"/>
  <c r="AR764" i="70"/>
  <c r="AR763" i="70"/>
  <c r="AR762" i="70"/>
  <c r="AR761" i="70"/>
  <c r="AR760" i="70"/>
  <c r="AR759" i="70"/>
  <c r="AR758" i="70"/>
  <c r="AR757" i="70"/>
  <c r="AR756" i="70"/>
  <c r="AR755" i="70"/>
  <c r="AR754" i="70"/>
  <c r="AR753" i="70"/>
  <c r="AR751" i="70"/>
  <c r="AR750" i="70"/>
  <c r="AR749" i="70"/>
  <c r="AR748" i="70"/>
  <c r="AR747" i="70"/>
  <c r="AR746" i="70"/>
  <c r="AR745" i="70"/>
  <c r="AR744" i="70"/>
  <c r="AR743" i="70"/>
  <c r="AR742" i="70"/>
  <c r="AR741" i="70"/>
  <c r="AR740" i="70"/>
  <c r="AR739" i="70"/>
  <c r="AR738" i="70"/>
  <c r="AR737" i="70"/>
  <c r="AR736" i="70"/>
  <c r="AR734" i="70"/>
  <c r="AR733" i="70"/>
  <c r="AR732" i="70"/>
  <c r="AR731" i="70"/>
  <c r="AR730" i="70"/>
  <c r="AR729" i="70"/>
  <c r="AR728" i="70"/>
  <c r="AR727" i="70"/>
  <c r="AR726" i="70"/>
  <c r="AR725" i="70"/>
  <c r="AR724" i="70"/>
  <c r="AR723" i="70"/>
  <c r="AR722" i="70"/>
  <c r="AR721" i="70"/>
  <c r="AR720" i="70"/>
  <c r="AR719" i="70"/>
  <c r="AR717" i="70"/>
  <c r="AR716" i="70"/>
  <c r="AR715" i="70"/>
  <c r="AR714" i="70"/>
  <c r="AR713" i="70"/>
  <c r="AR712" i="70"/>
  <c r="AR711" i="70"/>
  <c r="AR710" i="70"/>
  <c r="AR709" i="70"/>
  <c r="AR708" i="70"/>
  <c r="AR707" i="70"/>
  <c r="AR706" i="70"/>
  <c r="AR705" i="70"/>
  <c r="AR704" i="70"/>
  <c r="AR703" i="70"/>
  <c r="AR702" i="70"/>
  <c r="AR700" i="70"/>
  <c r="AR699" i="70"/>
  <c r="AR698" i="70"/>
  <c r="AR697" i="70"/>
  <c r="AR696" i="70"/>
  <c r="AR695" i="70"/>
  <c r="AR694" i="70"/>
  <c r="AR693" i="70"/>
  <c r="AR692" i="70"/>
  <c r="AR691" i="70"/>
  <c r="AR690" i="70"/>
  <c r="AR689" i="70"/>
  <c r="AR688" i="70"/>
  <c r="AR687" i="70"/>
  <c r="AR686" i="70"/>
  <c r="AR685" i="70"/>
  <c r="AR683" i="70"/>
  <c r="AR682" i="70"/>
  <c r="AR681" i="70"/>
  <c r="AR680" i="70"/>
  <c r="AR679" i="70"/>
  <c r="AR678" i="70"/>
  <c r="AR677" i="70"/>
  <c r="AR676" i="70"/>
  <c r="AR675" i="70"/>
  <c r="AR674" i="70"/>
  <c r="AR673" i="70"/>
  <c r="AR672" i="70"/>
  <c r="AR671" i="70"/>
  <c r="AR670" i="70"/>
  <c r="AR669" i="70"/>
  <c r="AR668" i="70"/>
  <c r="AR666" i="70"/>
  <c r="AR665" i="70"/>
  <c r="AR664" i="70"/>
  <c r="AR663" i="70"/>
  <c r="AR662" i="70"/>
  <c r="AR661" i="70"/>
  <c r="AR660" i="70"/>
  <c r="AR659" i="70"/>
  <c r="AR658" i="70"/>
  <c r="AR657" i="70"/>
  <c r="AR656" i="70"/>
  <c r="AR655" i="70"/>
  <c r="AR654" i="70"/>
  <c r="AR653" i="70"/>
  <c r="AR652" i="70"/>
  <c r="AR651" i="70"/>
  <c r="AR649" i="70"/>
  <c r="AR648" i="70"/>
  <c r="AR647" i="70"/>
  <c r="AR646" i="70"/>
  <c r="AR645" i="70"/>
  <c r="AR644" i="70"/>
  <c r="AR643" i="70"/>
  <c r="AR642" i="70"/>
  <c r="AR641" i="70"/>
  <c r="AR640" i="70"/>
  <c r="AR639" i="70"/>
  <c r="AR638" i="70"/>
  <c r="AR637" i="70"/>
  <c r="AR636" i="70"/>
  <c r="AR635" i="70"/>
  <c r="AR634" i="70"/>
  <c r="AR632" i="70"/>
  <c r="AR631" i="70"/>
  <c r="AR630" i="70"/>
  <c r="AR629" i="70"/>
  <c r="AR628" i="70"/>
  <c r="AR627" i="70"/>
  <c r="AR626" i="70"/>
  <c r="AR625" i="70"/>
  <c r="AR624" i="70"/>
  <c r="AR623" i="70"/>
  <c r="AR622" i="70"/>
  <c r="AR621" i="70"/>
  <c r="AR620" i="70"/>
  <c r="AR619" i="70"/>
  <c r="AR618" i="70"/>
  <c r="AR617" i="70"/>
  <c r="AR615" i="70"/>
  <c r="AR614" i="70"/>
  <c r="AR613" i="70"/>
  <c r="AR612" i="70"/>
  <c r="AR611" i="70"/>
  <c r="AR610" i="70"/>
  <c r="AR609" i="70"/>
  <c r="AR608" i="70"/>
  <c r="AR607" i="70"/>
  <c r="AR606" i="70"/>
  <c r="AR605" i="70"/>
  <c r="AR604" i="70"/>
  <c r="AR603" i="70"/>
  <c r="AR602" i="70"/>
  <c r="AR601" i="70"/>
  <c r="AR600" i="70"/>
  <c r="AR598" i="70"/>
  <c r="AR597" i="70"/>
  <c r="AR596" i="70"/>
  <c r="AR595" i="70"/>
  <c r="AR594" i="70"/>
  <c r="AR593" i="70"/>
  <c r="AR592" i="70"/>
  <c r="AR591" i="70"/>
  <c r="AR590" i="70"/>
  <c r="AR589" i="70"/>
  <c r="AR588" i="70"/>
  <c r="AR587" i="70"/>
  <c r="AR586" i="70"/>
  <c r="AR585" i="70"/>
  <c r="AR584" i="70"/>
  <c r="AR583" i="70"/>
  <c r="AR581" i="70"/>
  <c r="AR580" i="70"/>
  <c r="AR579" i="70"/>
  <c r="AR578" i="70"/>
  <c r="AR577" i="70"/>
  <c r="AR576" i="70"/>
  <c r="AR575" i="70"/>
  <c r="AR574" i="70"/>
  <c r="AR573" i="70"/>
  <c r="AR572" i="70"/>
  <c r="AR571" i="70"/>
  <c r="AR570" i="70"/>
  <c r="AR569" i="70"/>
  <c r="AR568" i="70"/>
  <c r="AR567" i="70"/>
  <c r="AR566" i="70"/>
  <c r="AR564" i="70"/>
  <c r="AR563" i="70"/>
  <c r="AR562" i="70"/>
  <c r="AR561" i="70"/>
  <c r="AR560" i="70"/>
  <c r="AR559" i="70"/>
  <c r="AR558" i="70"/>
  <c r="AR557" i="70"/>
  <c r="AR556" i="70"/>
  <c r="AR555" i="70"/>
  <c r="AR554" i="70"/>
  <c r="AR553" i="70"/>
  <c r="AR552" i="70"/>
  <c r="AR551" i="70"/>
  <c r="AR550" i="70"/>
  <c r="AR549" i="70"/>
  <c r="AR547" i="70"/>
  <c r="AR546" i="70"/>
  <c r="AR545" i="70"/>
  <c r="AR544" i="70"/>
  <c r="AR543" i="70"/>
  <c r="AR542" i="70"/>
  <c r="AR541" i="70"/>
  <c r="AR540" i="70"/>
  <c r="AR539" i="70"/>
  <c r="AR538" i="70"/>
  <c r="AR537" i="70"/>
  <c r="AR536" i="70"/>
  <c r="AR535" i="70"/>
  <c r="AR534" i="70"/>
  <c r="AR533" i="70"/>
  <c r="AR532" i="70"/>
  <c r="AR530" i="70"/>
  <c r="AR529" i="70"/>
  <c r="AR528" i="70"/>
  <c r="AR527" i="70"/>
  <c r="AR526" i="70"/>
  <c r="AR525" i="70"/>
  <c r="AR524" i="70"/>
  <c r="AR523" i="70"/>
  <c r="AR522" i="70"/>
  <c r="AR521" i="70"/>
  <c r="AR520" i="70"/>
  <c r="AR519" i="70"/>
  <c r="AR518" i="70"/>
  <c r="AR517" i="70"/>
  <c r="AR516" i="70"/>
  <c r="AR515" i="70"/>
  <c r="AR513" i="70"/>
  <c r="AR512" i="70"/>
  <c r="AR511" i="70"/>
  <c r="AR510" i="70"/>
  <c r="AR509" i="70"/>
  <c r="AR508" i="70"/>
  <c r="AR507" i="70"/>
  <c r="AR506" i="70"/>
  <c r="AR505" i="70"/>
  <c r="AR504" i="70"/>
  <c r="AR503" i="70"/>
  <c r="AR502" i="70"/>
  <c r="AR501" i="70"/>
  <c r="AR500" i="70"/>
  <c r="AR499" i="70"/>
  <c r="AR498" i="70"/>
  <c r="AR496" i="70"/>
  <c r="AR495" i="70"/>
  <c r="AR494" i="70"/>
  <c r="AR493" i="70"/>
  <c r="AR492" i="70"/>
  <c r="AR491" i="70"/>
  <c r="AR490" i="70"/>
  <c r="AR489" i="70"/>
  <c r="AR488" i="70"/>
  <c r="AR487" i="70"/>
  <c r="AR486" i="70"/>
  <c r="AR485" i="70"/>
  <c r="AR484" i="70"/>
  <c r="AR483" i="70"/>
  <c r="AR482" i="70"/>
  <c r="AR481" i="70"/>
  <c r="AR479" i="70"/>
  <c r="AR478" i="70"/>
  <c r="AR477" i="70"/>
  <c r="AR476" i="70"/>
  <c r="AR475" i="70"/>
  <c r="AR474" i="70"/>
  <c r="AR473" i="70"/>
  <c r="AR472" i="70"/>
  <c r="AR471" i="70"/>
  <c r="AR470" i="70"/>
  <c r="AR469" i="70"/>
  <c r="AR468" i="70"/>
  <c r="AR467" i="70"/>
  <c r="AR466" i="70"/>
  <c r="AR465" i="70"/>
  <c r="AR464" i="70"/>
  <c r="AR462" i="70"/>
  <c r="AR461" i="70"/>
  <c r="AR460" i="70"/>
  <c r="AR459" i="70"/>
  <c r="AR458" i="70"/>
  <c r="AR457" i="70"/>
  <c r="AR456" i="70"/>
  <c r="AR455" i="70"/>
  <c r="AR454" i="70"/>
  <c r="AR453" i="70"/>
  <c r="AR452" i="70"/>
  <c r="AR451" i="70"/>
  <c r="AR450" i="70"/>
  <c r="AR449" i="70"/>
  <c r="AR448" i="70"/>
  <c r="AR447" i="70"/>
  <c r="AR445" i="70"/>
  <c r="AR444" i="70"/>
  <c r="AR443" i="70"/>
  <c r="AR442" i="70"/>
  <c r="AR441" i="70"/>
  <c r="AR440" i="70"/>
  <c r="AR439" i="70"/>
  <c r="AR438" i="70"/>
  <c r="AR437" i="70"/>
  <c r="AR436" i="70"/>
  <c r="AR435" i="70"/>
  <c r="AR434" i="70"/>
  <c r="AR433" i="70"/>
  <c r="AR432" i="70"/>
  <c r="AR431" i="70"/>
  <c r="AR430" i="70"/>
  <c r="AR428" i="70"/>
  <c r="AR427" i="70"/>
  <c r="AR426" i="70"/>
  <c r="AR425" i="70"/>
  <c r="AR424" i="70"/>
  <c r="AR423" i="70"/>
  <c r="AR422" i="70"/>
  <c r="AR421" i="70"/>
  <c r="AR420" i="70"/>
  <c r="AR419" i="70"/>
  <c r="AR418" i="70"/>
  <c r="AR417" i="70"/>
  <c r="AR416" i="70"/>
  <c r="AR415" i="70"/>
  <c r="AR414" i="70"/>
  <c r="AR413" i="70"/>
  <c r="AR411" i="70"/>
  <c r="AR410" i="70"/>
  <c r="AR409" i="70"/>
  <c r="AR408" i="70"/>
  <c r="AR407" i="70"/>
  <c r="AR406" i="70"/>
  <c r="AR405" i="70"/>
  <c r="AR404" i="70"/>
  <c r="AR403" i="70"/>
  <c r="AR402" i="70"/>
  <c r="AR401" i="70"/>
  <c r="AR400" i="70"/>
  <c r="AR399" i="70"/>
  <c r="AR398" i="70"/>
  <c r="AR397" i="70"/>
  <c r="AR396" i="70"/>
  <c r="AR394" i="70"/>
  <c r="AR393" i="70"/>
  <c r="AR392" i="70"/>
  <c r="AR391" i="70"/>
  <c r="AR390" i="70"/>
  <c r="AR389" i="70"/>
  <c r="AR388" i="70"/>
  <c r="AR387" i="70"/>
  <c r="AR386" i="70"/>
  <c r="AR385" i="70"/>
  <c r="AR384" i="70"/>
  <c r="AR383" i="70"/>
  <c r="AR382" i="70"/>
  <c r="AR381" i="70"/>
  <c r="AR380" i="70"/>
  <c r="AR379" i="70"/>
  <c r="AR377" i="70"/>
  <c r="AR376" i="70"/>
  <c r="AR375" i="70"/>
  <c r="AR374" i="70"/>
  <c r="AR373" i="70"/>
  <c r="AR372" i="70"/>
  <c r="AR371" i="70"/>
  <c r="AR370" i="70"/>
  <c r="AR369" i="70"/>
  <c r="AR368" i="70"/>
  <c r="AR367" i="70"/>
  <c r="AR366" i="70"/>
  <c r="AR365" i="70"/>
  <c r="AR364" i="70"/>
  <c r="AR363" i="70"/>
  <c r="AR362" i="70"/>
  <c r="AR360" i="70"/>
  <c r="AR359" i="70"/>
  <c r="AR358" i="70"/>
  <c r="AR357" i="70"/>
  <c r="AR356" i="70"/>
  <c r="AR355" i="70"/>
  <c r="AR354" i="70"/>
  <c r="AR353" i="70"/>
  <c r="AR352" i="70"/>
  <c r="AR351" i="70"/>
  <c r="AR350" i="70"/>
  <c r="AR349" i="70"/>
  <c r="AR348" i="70"/>
  <c r="AR347" i="70"/>
  <c r="AR346" i="70"/>
  <c r="AR345" i="70"/>
  <c r="AR343" i="70"/>
  <c r="AR342" i="70"/>
  <c r="AR341" i="70"/>
  <c r="AR340" i="70"/>
  <c r="AR339" i="70"/>
  <c r="AR338" i="70"/>
  <c r="AR337" i="70"/>
  <c r="AR336" i="70"/>
  <c r="AR335" i="70"/>
  <c r="AR334" i="70"/>
  <c r="AR333" i="70"/>
  <c r="AR332" i="70"/>
  <c r="AR331" i="70"/>
  <c r="AR330" i="70"/>
  <c r="AR329" i="70"/>
  <c r="AR328" i="70"/>
  <c r="AR326" i="70"/>
  <c r="AR325" i="70"/>
  <c r="AR324" i="70"/>
  <c r="AR323" i="70"/>
  <c r="AR322" i="70"/>
  <c r="AR321" i="70"/>
  <c r="AR320" i="70"/>
  <c r="AR319" i="70"/>
  <c r="AR318" i="70"/>
  <c r="AR317" i="70"/>
  <c r="AR316" i="70"/>
  <c r="AR315" i="70"/>
  <c r="AR314" i="70"/>
  <c r="AR313" i="70"/>
  <c r="AR312" i="70"/>
  <c r="AR311" i="70"/>
  <c r="AR309" i="70"/>
  <c r="AR308" i="70"/>
  <c r="AR307" i="70"/>
  <c r="AR306" i="70"/>
  <c r="AR305" i="70"/>
  <c r="AR304" i="70"/>
  <c r="AR303" i="70"/>
  <c r="AR302" i="70"/>
  <c r="AR301" i="70"/>
  <c r="AR300" i="70"/>
  <c r="AR299" i="70"/>
  <c r="AR298" i="70"/>
  <c r="AR297" i="70"/>
  <c r="AR296" i="70"/>
  <c r="AR295" i="70"/>
  <c r="AR294" i="70"/>
  <c r="AR292" i="70"/>
  <c r="AR291" i="70"/>
  <c r="AR290" i="70"/>
  <c r="AR289" i="70"/>
  <c r="AR288" i="70"/>
  <c r="AR287" i="70"/>
  <c r="AR286" i="70"/>
  <c r="AR285" i="70"/>
  <c r="AR284" i="70"/>
  <c r="AR283" i="70"/>
  <c r="AR282" i="70"/>
  <c r="AR281" i="70"/>
  <c r="AR280" i="70"/>
  <c r="AR279" i="70"/>
  <c r="AR278" i="70"/>
  <c r="AR277" i="70"/>
  <c r="AR275" i="70"/>
  <c r="AR274" i="70"/>
  <c r="AR273" i="70"/>
  <c r="AR272" i="70"/>
  <c r="AR271" i="70"/>
  <c r="AR270" i="70"/>
  <c r="AR269" i="70"/>
  <c r="AR268" i="70"/>
  <c r="AR267" i="70"/>
  <c r="AR266" i="70"/>
  <c r="AR265" i="70"/>
  <c r="AR264" i="70"/>
  <c r="AR263" i="70"/>
  <c r="AR262" i="70"/>
  <c r="AR261" i="70"/>
  <c r="AR260" i="70"/>
  <c r="AR258" i="70"/>
  <c r="AR257" i="70"/>
  <c r="AR256" i="70"/>
  <c r="AR255" i="70"/>
  <c r="AR254" i="70"/>
  <c r="AR253" i="70"/>
  <c r="AR252" i="70"/>
  <c r="AR251" i="70"/>
  <c r="AR250" i="70"/>
  <c r="AR249" i="70"/>
  <c r="AR248" i="70"/>
  <c r="AR247" i="70"/>
  <c r="AR246" i="70"/>
  <c r="AR245" i="70"/>
  <c r="AR244" i="70"/>
  <c r="AR243" i="70"/>
  <c r="AR241" i="70"/>
  <c r="AR240" i="70"/>
  <c r="AR239" i="70"/>
  <c r="AR238" i="70"/>
  <c r="AR237" i="70"/>
  <c r="AR236" i="70"/>
  <c r="AR235" i="70"/>
  <c r="AR234" i="70"/>
  <c r="AR233" i="70"/>
  <c r="AR232" i="70"/>
  <c r="AR231" i="70"/>
  <c r="AR230" i="70"/>
  <c r="AR229" i="70"/>
  <c r="AR228" i="70"/>
  <c r="AR227" i="70"/>
  <c r="AR226" i="70"/>
  <c r="AR224" i="70"/>
  <c r="AR223" i="70"/>
  <c r="AR222" i="70"/>
  <c r="AR221" i="70"/>
  <c r="AR220" i="70"/>
  <c r="AR219" i="70"/>
  <c r="AR218" i="70"/>
  <c r="AR217" i="70"/>
  <c r="AR216" i="70"/>
  <c r="AR215" i="70"/>
  <c r="AR214" i="70"/>
  <c r="AR213" i="70"/>
  <c r="AR212" i="70"/>
  <c r="AR211" i="70"/>
  <c r="AR210" i="70"/>
  <c r="AR209" i="70"/>
  <c r="AR207" i="70"/>
  <c r="AR206" i="70"/>
  <c r="AR205" i="70"/>
  <c r="AR204" i="70"/>
  <c r="AR203" i="70"/>
  <c r="AR202" i="70"/>
  <c r="AR201" i="70"/>
  <c r="AR200" i="70"/>
  <c r="AR199" i="70"/>
  <c r="AR198" i="70"/>
  <c r="AR197" i="70"/>
  <c r="AR196" i="70"/>
  <c r="AR195" i="70"/>
  <c r="AR194" i="70"/>
  <c r="AR193" i="70"/>
  <c r="AR192" i="70"/>
  <c r="AR190" i="70"/>
  <c r="AR189" i="70"/>
  <c r="AR188" i="70"/>
  <c r="AR187" i="70"/>
  <c r="AR186" i="70"/>
  <c r="AR185" i="70"/>
  <c r="AR184" i="70"/>
  <c r="AR183" i="70"/>
  <c r="AR182" i="70"/>
  <c r="AR181" i="70"/>
  <c r="AR180" i="70"/>
  <c r="AR179" i="70"/>
  <c r="AR178" i="70"/>
  <c r="AR177" i="70"/>
  <c r="AR176" i="70"/>
  <c r="AR175" i="70"/>
  <c r="AR173" i="70"/>
  <c r="AR172" i="70"/>
  <c r="AR171" i="70"/>
  <c r="AR170" i="70"/>
  <c r="AR169" i="70"/>
  <c r="AR168" i="70"/>
  <c r="AR167" i="70"/>
  <c r="AR166" i="70"/>
  <c r="AR165" i="70"/>
  <c r="AR164" i="70"/>
  <c r="AR163" i="70"/>
  <c r="AR162" i="70"/>
  <c r="AR161" i="70"/>
  <c r="AR160" i="70"/>
  <c r="AR159" i="70"/>
  <c r="AR158" i="70"/>
  <c r="AR156" i="70"/>
  <c r="AR155" i="70"/>
  <c r="AR154" i="70"/>
  <c r="AR153" i="70"/>
  <c r="AR152" i="70"/>
  <c r="AR151" i="70"/>
  <c r="AR150" i="70"/>
  <c r="AR149" i="70"/>
  <c r="AR148" i="70"/>
  <c r="AR147" i="70"/>
  <c r="AR146" i="70"/>
  <c r="AR145" i="70"/>
  <c r="AR144" i="70"/>
  <c r="AR143" i="70"/>
  <c r="AR142" i="70"/>
  <c r="AR141" i="70"/>
  <c r="AR139" i="70"/>
  <c r="AR138" i="70"/>
  <c r="AR137" i="70"/>
  <c r="AR136" i="70"/>
  <c r="AR135" i="70"/>
  <c r="AR134" i="70"/>
  <c r="AR133" i="70"/>
  <c r="AR132" i="70"/>
  <c r="AR131" i="70"/>
  <c r="AR130" i="70"/>
  <c r="AR129" i="70"/>
  <c r="AR128" i="70"/>
  <c r="AR127" i="70"/>
  <c r="AR126" i="70"/>
  <c r="AR125" i="70"/>
  <c r="AR124" i="70"/>
  <c r="AR122" i="70"/>
  <c r="AR121" i="70"/>
  <c r="AR120" i="70"/>
  <c r="AR119" i="70"/>
  <c r="AR118" i="70"/>
  <c r="AR117" i="70"/>
  <c r="AR116" i="70"/>
  <c r="AR115" i="70"/>
  <c r="AR114" i="70"/>
  <c r="AR113" i="70"/>
  <c r="AR112" i="70"/>
  <c r="AR111" i="70"/>
  <c r="AR110" i="70"/>
  <c r="AR109" i="70"/>
  <c r="AR108" i="70"/>
  <c r="AR107" i="70"/>
  <c r="AR105" i="70"/>
  <c r="AR104" i="70"/>
  <c r="AR103" i="70"/>
  <c r="AR102" i="70"/>
  <c r="AR101" i="70"/>
  <c r="AR100" i="70"/>
  <c r="AR99" i="70"/>
  <c r="AR98" i="70"/>
  <c r="AR97" i="70"/>
  <c r="AR96" i="70"/>
  <c r="AR95" i="70"/>
  <c r="AR94" i="70"/>
  <c r="AR93" i="70"/>
  <c r="AR92" i="70"/>
  <c r="AR91" i="70"/>
  <c r="AR90" i="70"/>
  <c r="AR88" i="70"/>
  <c r="AR87" i="70"/>
  <c r="AR86" i="70"/>
  <c r="AR85" i="70"/>
  <c r="AR84" i="70"/>
  <c r="AR83" i="70"/>
  <c r="AR82" i="70"/>
  <c r="AR81" i="70"/>
  <c r="AR80" i="70"/>
  <c r="AR79" i="70"/>
  <c r="AR78" i="70"/>
  <c r="AR77" i="70"/>
  <c r="AR76" i="70"/>
  <c r="AR75" i="70"/>
  <c r="AR74" i="70"/>
  <c r="AR73" i="70"/>
  <c r="AR71" i="70"/>
  <c r="AR70" i="70"/>
  <c r="AR69" i="70"/>
  <c r="AR68" i="70"/>
  <c r="AR67" i="70"/>
  <c r="AR66" i="70"/>
  <c r="AR65" i="70"/>
  <c r="AR64" i="70"/>
  <c r="AR63" i="70"/>
  <c r="AR62" i="70"/>
  <c r="AR61" i="70"/>
  <c r="AR60" i="70"/>
  <c r="AR59" i="70"/>
  <c r="AR58" i="70"/>
  <c r="AR57" i="70"/>
  <c r="AR56" i="70"/>
  <c r="AR54" i="70"/>
  <c r="AR53" i="70"/>
  <c r="AR52" i="70"/>
  <c r="AR51" i="70"/>
  <c r="AR50" i="70"/>
  <c r="AR49" i="70"/>
  <c r="AR48" i="70"/>
  <c r="AR47" i="70"/>
  <c r="AR46" i="70"/>
  <c r="AR45" i="70"/>
  <c r="AR44" i="70"/>
  <c r="AR43" i="70"/>
  <c r="AR42" i="70"/>
  <c r="AR41" i="70"/>
  <c r="AR40" i="70"/>
  <c r="AR39" i="70"/>
  <c r="AR37" i="70"/>
  <c r="AR36" i="70"/>
  <c r="AR35" i="70"/>
  <c r="AR34" i="70"/>
  <c r="AR33" i="70"/>
  <c r="AR32" i="70"/>
  <c r="AR31" i="70"/>
  <c r="AR30" i="70"/>
  <c r="AR29" i="70"/>
  <c r="AR28" i="70"/>
  <c r="AR27" i="70"/>
  <c r="AR26" i="70"/>
  <c r="AR25" i="70"/>
  <c r="AR24" i="70"/>
  <c r="AR23" i="70"/>
  <c r="AR22" i="70"/>
  <c r="AR139" i="71"/>
  <c r="AR138" i="71"/>
  <c r="AR137" i="71"/>
  <c r="AR136" i="71"/>
  <c r="AR135" i="71"/>
  <c r="AR134" i="71"/>
  <c r="AR133" i="71"/>
  <c r="AR132" i="71"/>
  <c r="AR131" i="71"/>
  <c r="AR130" i="71"/>
  <c r="AR129" i="71"/>
  <c r="AR128" i="71"/>
  <c r="AR127" i="71"/>
  <c r="AR126" i="71"/>
  <c r="AR125" i="71"/>
  <c r="AR124" i="71"/>
  <c r="AR122" i="71"/>
  <c r="AR121" i="71"/>
  <c r="AR120" i="71"/>
  <c r="AR119" i="71"/>
  <c r="AR118" i="71"/>
  <c r="AR117" i="71"/>
  <c r="AR116" i="71"/>
  <c r="AR115" i="71"/>
  <c r="AR114" i="71"/>
  <c r="AR113" i="71"/>
  <c r="AR112" i="71"/>
  <c r="AR111" i="71"/>
  <c r="AR110" i="71"/>
  <c r="AR109" i="71"/>
  <c r="AR108" i="71"/>
  <c r="AR107" i="71"/>
  <c r="AR105" i="71"/>
  <c r="AR104" i="71"/>
  <c r="AR103" i="71"/>
  <c r="AR102" i="71"/>
  <c r="AR101" i="71"/>
  <c r="AR100" i="71"/>
  <c r="AR99" i="71"/>
  <c r="AR98" i="71"/>
  <c r="AR97" i="71"/>
  <c r="AR96" i="71"/>
  <c r="AR95" i="71"/>
  <c r="AR94" i="71"/>
  <c r="AR93" i="71"/>
  <c r="AR92" i="71"/>
  <c r="AR91" i="71"/>
  <c r="AR90" i="71"/>
  <c r="AR88" i="71"/>
  <c r="AR87" i="71"/>
  <c r="AR86" i="71"/>
  <c r="AR85" i="71"/>
  <c r="AR84" i="71"/>
  <c r="AR83" i="71"/>
  <c r="AR82" i="71"/>
  <c r="AR81" i="71"/>
  <c r="AR80" i="71"/>
  <c r="AR79" i="71"/>
  <c r="AR78" i="71"/>
  <c r="AR77" i="71"/>
  <c r="AR76" i="71"/>
  <c r="AR75" i="71"/>
  <c r="AR74" i="71"/>
  <c r="AR73" i="71"/>
  <c r="AR71" i="71"/>
  <c r="AR70" i="71"/>
  <c r="AR69" i="71"/>
  <c r="AR68" i="71"/>
  <c r="AR67" i="71"/>
  <c r="AR66" i="71"/>
  <c r="AR65" i="71"/>
  <c r="AR64" i="71"/>
  <c r="AR63" i="71"/>
  <c r="AR62" i="71"/>
  <c r="AR61" i="71"/>
  <c r="AR60" i="71"/>
  <c r="AR59" i="71"/>
  <c r="AR58" i="71"/>
  <c r="AR57" i="71"/>
  <c r="AR56" i="71"/>
  <c r="AR54" i="71"/>
  <c r="AR53" i="71"/>
  <c r="AR52" i="71"/>
  <c r="AR51" i="71"/>
  <c r="AR50" i="71"/>
  <c r="AR49" i="71"/>
  <c r="AR48" i="71"/>
  <c r="AR47" i="71"/>
  <c r="AR46" i="71"/>
  <c r="AR45" i="71"/>
  <c r="AR44" i="71"/>
  <c r="AR43" i="71"/>
  <c r="AR42" i="71"/>
  <c r="AR41" i="71"/>
  <c r="AR40" i="71"/>
  <c r="AR39" i="71"/>
  <c r="AR37" i="71"/>
  <c r="AR36" i="71"/>
  <c r="AR35" i="71"/>
  <c r="AR34" i="71"/>
  <c r="AR33" i="71"/>
  <c r="AR32" i="71"/>
  <c r="AR31" i="71"/>
  <c r="AR30" i="71"/>
  <c r="AR29" i="71"/>
  <c r="AR28" i="71"/>
  <c r="AR27" i="71"/>
  <c r="AR26" i="71"/>
  <c r="AR25" i="71"/>
  <c r="AR24" i="71"/>
  <c r="AR23" i="71"/>
  <c r="AR22" i="71"/>
  <c r="BG7" i="40" l="1"/>
  <c r="BE7" i="40"/>
  <c r="BC7" i="40"/>
  <c r="BA7" i="40"/>
  <c r="AY7" i="40"/>
  <c r="AW7" i="40"/>
  <c r="AU7" i="40"/>
  <c r="AS7" i="40"/>
  <c r="AQ7" i="40"/>
  <c r="AO7" i="40"/>
  <c r="AM7" i="40"/>
  <c r="AJ80" i="40"/>
  <c r="BG49" i="40" s="1"/>
  <c r="AJ79" i="40"/>
  <c r="BG48" i="40" s="1"/>
  <c r="AJ78" i="40"/>
  <c r="BG47" i="40" s="1"/>
  <c r="AJ77" i="40"/>
  <c r="BG46" i="40" s="1"/>
  <c r="AJ76" i="40"/>
  <c r="BG45" i="40" s="1"/>
  <c r="AJ75" i="40"/>
  <c r="BG44" i="40" s="1"/>
  <c r="AJ74" i="40"/>
  <c r="BG43" i="40" s="1"/>
  <c r="AJ73" i="40"/>
  <c r="BG42" i="40" s="1"/>
  <c r="AJ72" i="40"/>
  <c r="BG41" i="40" s="1"/>
  <c r="AJ71" i="40"/>
  <c r="BG40" i="40" s="1"/>
  <c r="AJ70" i="40"/>
  <c r="BG39" i="40" s="1"/>
  <c r="AJ69" i="40"/>
  <c r="BG38" i="40" s="1"/>
  <c r="AJ68" i="40"/>
  <c r="BG37" i="40" s="1"/>
  <c r="AJ67" i="40"/>
  <c r="BG36" i="40" s="1"/>
  <c r="AJ66" i="40"/>
  <c r="BG35" i="40" s="1"/>
  <c r="AJ65" i="40"/>
  <c r="BG34" i="40" s="1"/>
  <c r="AJ64" i="40"/>
  <c r="BG33" i="40" s="1"/>
  <c r="AJ63" i="40"/>
  <c r="BG32" i="40" s="1"/>
  <c r="AJ62" i="40"/>
  <c r="BG31" i="40" s="1"/>
  <c r="AJ61" i="40"/>
  <c r="BG30" i="40" s="1"/>
  <c r="AJ60" i="40"/>
  <c r="BG29" i="40" s="1"/>
  <c r="AJ59" i="40"/>
  <c r="BG28" i="40" s="1"/>
  <c r="AJ58" i="40"/>
  <c r="BG27" i="40" s="1"/>
  <c r="AJ57" i="40"/>
  <c r="BG26" i="40" s="1"/>
  <c r="AJ56" i="40"/>
  <c r="BG25" i="40" s="1"/>
  <c r="AJ55" i="40"/>
  <c r="BG24" i="40" s="1"/>
  <c r="AJ54" i="40"/>
  <c r="BG23" i="40" s="1"/>
  <c r="AJ53" i="40"/>
  <c r="BG22" i="40" s="1"/>
  <c r="AJ52" i="40"/>
  <c r="BG21" i="40" s="1"/>
  <c r="AJ51" i="40"/>
  <c r="BG20" i="40" s="1"/>
  <c r="AJ50" i="40"/>
  <c r="BG19" i="40" s="1"/>
  <c r="AJ49" i="40"/>
  <c r="BG18" i="40" s="1"/>
  <c r="AJ48" i="40"/>
  <c r="BG17" i="40" s="1"/>
  <c r="AJ47" i="40"/>
  <c r="BG16" i="40" s="1"/>
  <c r="AJ46" i="40"/>
  <c r="BG15" i="40" s="1"/>
  <c r="AJ45" i="40"/>
  <c r="BG14" i="40" s="1"/>
  <c r="AJ44" i="40"/>
  <c r="BG13" i="40" s="1"/>
  <c r="AJ43" i="40"/>
  <c r="BG12" i="40" s="1"/>
  <c r="AJ42" i="40"/>
  <c r="BG11" i="40" s="1"/>
  <c r="AJ41" i="40"/>
  <c r="BG10" i="40" s="1"/>
  <c r="AJ40" i="40"/>
  <c r="BG9" i="40" s="1"/>
  <c r="AJ39" i="40"/>
  <c r="AJ38" i="40"/>
  <c r="AJ37" i="40"/>
  <c r="AJ36" i="40"/>
  <c r="AJ35" i="40"/>
  <c r="AJ34" i="40"/>
  <c r="AJ33" i="40"/>
  <c r="AJ32" i="40"/>
  <c r="AJ31" i="40"/>
  <c r="AJ30" i="40"/>
  <c r="AJ29" i="40"/>
  <c r="AJ28" i="40"/>
  <c r="AJ27" i="40"/>
  <c r="AJ26" i="40"/>
  <c r="AJ25" i="40"/>
  <c r="AJ24" i="40"/>
  <c r="AJ23" i="40"/>
  <c r="AJ22" i="40"/>
  <c r="AJ21" i="40"/>
  <c r="AJ20" i="40"/>
  <c r="AJ19" i="40"/>
  <c r="AJ18" i="40"/>
  <c r="AJ17" i="40"/>
  <c r="AJ16" i="40"/>
  <c r="AJ15" i="40"/>
  <c r="AJ14" i="40"/>
  <c r="AJ13" i="40"/>
  <c r="AJ12" i="40"/>
  <c r="AJ11" i="40"/>
  <c r="AJ10" i="40"/>
  <c r="AJ9" i="40"/>
  <c r="AJ8" i="40"/>
  <c r="AJ14" i="135"/>
  <c r="AJ13" i="135"/>
  <c r="AJ12" i="135"/>
  <c r="AJ11" i="135"/>
  <c r="AJ10" i="135"/>
  <c r="AJ9" i="135"/>
  <c r="AJ8" i="135"/>
  <c r="AG80" i="40"/>
  <c r="BE49" i="40" s="1"/>
  <c r="AG79" i="40"/>
  <c r="BE48" i="40" s="1"/>
  <c r="AG78" i="40"/>
  <c r="BE47" i="40" s="1"/>
  <c r="AG77" i="40"/>
  <c r="BE46" i="40" s="1"/>
  <c r="AG76" i="40"/>
  <c r="BE45" i="40" s="1"/>
  <c r="AG75" i="40"/>
  <c r="BE44" i="40" s="1"/>
  <c r="AG74" i="40"/>
  <c r="BE43" i="40" s="1"/>
  <c r="AG73" i="40"/>
  <c r="BE42" i="40" s="1"/>
  <c r="AG72" i="40"/>
  <c r="BE41" i="40" s="1"/>
  <c r="AG71" i="40"/>
  <c r="BE40" i="40" s="1"/>
  <c r="AG70" i="40"/>
  <c r="BE39" i="40" s="1"/>
  <c r="AG69" i="40"/>
  <c r="BE38" i="40" s="1"/>
  <c r="AG68" i="40"/>
  <c r="BE37" i="40" s="1"/>
  <c r="AG67" i="40"/>
  <c r="BE36" i="40" s="1"/>
  <c r="AG66" i="40"/>
  <c r="BE35" i="40" s="1"/>
  <c r="AG65" i="40"/>
  <c r="BE34" i="40" s="1"/>
  <c r="AG64" i="40"/>
  <c r="BE33" i="40" s="1"/>
  <c r="AG63" i="40"/>
  <c r="BE32" i="40" s="1"/>
  <c r="AG62" i="40"/>
  <c r="BE31" i="40" s="1"/>
  <c r="AG61" i="40"/>
  <c r="BE30" i="40" s="1"/>
  <c r="AG60" i="40"/>
  <c r="BE29" i="40" s="1"/>
  <c r="AG59" i="40"/>
  <c r="BE28" i="40" s="1"/>
  <c r="AG58" i="40"/>
  <c r="BE27" i="40" s="1"/>
  <c r="AG57" i="40"/>
  <c r="BE26" i="40" s="1"/>
  <c r="AG56" i="40"/>
  <c r="BE25" i="40" s="1"/>
  <c r="AG55" i="40"/>
  <c r="BE24" i="40" s="1"/>
  <c r="AG54" i="40"/>
  <c r="BE23" i="40" s="1"/>
  <c r="AG53" i="40"/>
  <c r="BE22" i="40" s="1"/>
  <c r="AG52" i="40"/>
  <c r="BE21" i="40" s="1"/>
  <c r="AG51" i="40"/>
  <c r="BE20" i="40" s="1"/>
  <c r="AG50" i="40"/>
  <c r="BE19" i="40" s="1"/>
  <c r="AG49" i="40"/>
  <c r="BE18" i="40" s="1"/>
  <c r="AG48" i="40"/>
  <c r="BE17" i="40" s="1"/>
  <c r="AG47" i="40"/>
  <c r="BE16" i="40" s="1"/>
  <c r="AG46" i="40"/>
  <c r="BE15" i="40" s="1"/>
  <c r="AG45" i="40"/>
  <c r="BE14" i="40" s="1"/>
  <c r="AG44" i="40"/>
  <c r="BE13" i="40" s="1"/>
  <c r="AG43" i="40"/>
  <c r="BE12" i="40" s="1"/>
  <c r="AG42" i="40"/>
  <c r="BE11" i="40" s="1"/>
  <c r="AG41" i="40"/>
  <c r="BE10" i="40" s="1"/>
  <c r="AG40" i="40"/>
  <c r="BE9" i="40" s="1"/>
  <c r="AG39" i="40"/>
  <c r="AG38" i="40"/>
  <c r="AG37" i="40"/>
  <c r="AG36" i="40"/>
  <c r="AG35" i="40"/>
  <c r="AG34" i="40"/>
  <c r="AG33" i="40"/>
  <c r="AG32" i="40"/>
  <c r="AG31" i="40"/>
  <c r="AG30" i="40"/>
  <c r="AG29" i="40"/>
  <c r="AG28" i="40"/>
  <c r="AG27" i="40"/>
  <c r="AG26" i="40"/>
  <c r="AG25" i="40"/>
  <c r="AG24" i="40"/>
  <c r="AG23" i="40"/>
  <c r="AG22" i="40"/>
  <c r="AG21" i="40"/>
  <c r="AG20" i="40"/>
  <c r="AG19" i="40"/>
  <c r="AG18" i="40"/>
  <c r="AG17" i="40"/>
  <c r="AG16" i="40"/>
  <c r="AG15" i="40"/>
  <c r="AG14" i="40"/>
  <c r="AG13" i="40"/>
  <c r="AG12" i="40"/>
  <c r="AG11" i="40"/>
  <c r="AG10" i="40"/>
  <c r="AG9" i="40"/>
  <c r="AG8" i="40"/>
  <c r="AD80" i="40"/>
  <c r="BC49" i="40" s="1"/>
  <c r="AD79" i="40"/>
  <c r="BC48" i="40" s="1"/>
  <c r="AD78" i="40"/>
  <c r="BC47" i="40" s="1"/>
  <c r="AD77" i="40"/>
  <c r="BC46" i="40" s="1"/>
  <c r="AD76" i="40"/>
  <c r="BC45" i="40" s="1"/>
  <c r="AD75" i="40"/>
  <c r="BC44" i="40" s="1"/>
  <c r="AD74" i="40"/>
  <c r="BC43" i="40" s="1"/>
  <c r="AD73" i="40"/>
  <c r="BC42" i="40" s="1"/>
  <c r="AD72" i="40"/>
  <c r="BC41" i="40" s="1"/>
  <c r="AD71" i="40"/>
  <c r="BC40" i="40" s="1"/>
  <c r="AD70" i="40"/>
  <c r="BC39" i="40" s="1"/>
  <c r="AD69" i="40"/>
  <c r="BC38" i="40" s="1"/>
  <c r="AD68" i="40"/>
  <c r="BC37" i="40" s="1"/>
  <c r="AD67" i="40"/>
  <c r="BC36" i="40" s="1"/>
  <c r="AD66" i="40"/>
  <c r="BC35" i="40" s="1"/>
  <c r="AD65" i="40"/>
  <c r="BC34" i="40" s="1"/>
  <c r="AD64" i="40"/>
  <c r="BC33" i="40" s="1"/>
  <c r="AD63" i="40"/>
  <c r="BC32" i="40" s="1"/>
  <c r="AD62" i="40"/>
  <c r="BC31" i="40" s="1"/>
  <c r="AD61" i="40"/>
  <c r="BC30" i="40" s="1"/>
  <c r="AD60" i="40"/>
  <c r="BC29" i="40" s="1"/>
  <c r="AD59" i="40"/>
  <c r="BC28" i="40" s="1"/>
  <c r="AD58" i="40"/>
  <c r="BC27" i="40" s="1"/>
  <c r="AD57" i="40"/>
  <c r="BC26" i="40" s="1"/>
  <c r="AD56" i="40"/>
  <c r="BC25" i="40" s="1"/>
  <c r="AD55" i="40"/>
  <c r="BC24" i="40" s="1"/>
  <c r="AD54" i="40"/>
  <c r="BC23" i="40" s="1"/>
  <c r="AD53" i="40"/>
  <c r="BC22" i="40" s="1"/>
  <c r="AD52" i="40"/>
  <c r="BC21" i="40" s="1"/>
  <c r="AD51" i="40"/>
  <c r="BC20" i="40" s="1"/>
  <c r="AD50" i="40"/>
  <c r="BC19" i="40" s="1"/>
  <c r="AD49" i="40"/>
  <c r="BC18" i="40" s="1"/>
  <c r="AD48" i="40"/>
  <c r="BC17" i="40" s="1"/>
  <c r="AD47" i="40"/>
  <c r="BC16" i="40" s="1"/>
  <c r="AD46" i="40"/>
  <c r="BC15" i="40" s="1"/>
  <c r="AD45" i="40"/>
  <c r="BC14" i="40" s="1"/>
  <c r="AD44" i="40"/>
  <c r="BC13" i="40" s="1"/>
  <c r="AD43" i="40"/>
  <c r="BC12" i="40" s="1"/>
  <c r="AD42" i="40"/>
  <c r="BC11" i="40" s="1"/>
  <c r="AD41" i="40"/>
  <c r="BC10" i="40" s="1"/>
  <c r="AD40" i="40"/>
  <c r="BC9" i="40" s="1"/>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A80" i="40"/>
  <c r="BA49" i="40" s="1"/>
  <c r="AA79" i="40"/>
  <c r="BA48" i="40" s="1"/>
  <c r="AA78" i="40"/>
  <c r="BA47" i="40" s="1"/>
  <c r="AA77" i="40"/>
  <c r="BA46" i="40" s="1"/>
  <c r="AA76" i="40"/>
  <c r="BA45" i="40" s="1"/>
  <c r="AA75" i="40"/>
  <c r="BA44" i="40" s="1"/>
  <c r="AA74" i="40"/>
  <c r="BA43" i="40" s="1"/>
  <c r="AA73" i="40"/>
  <c r="BA42" i="40" s="1"/>
  <c r="AA72" i="40"/>
  <c r="BA41" i="40" s="1"/>
  <c r="AA71" i="40"/>
  <c r="BA40" i="40" s="1"/>
  <c r="AA70" i="40"/>
  <c r="BA39" i="40" s="1"/>
  <c r="AA69" i="40"/>
  <c r="BA38" i="40" s="1"/>
  <c r="AA68" i="40"/>
  <c r="BA37" i="40" s="1"/>
  <c r="AA67" i="40"/>
  <c r="BA36" i="40" s="1"/>
  <c r="AA66" i="40"/>
  <c r="BA35" i="40" s="1"/>
  <c r="AA65" i="40"/>
  <c r="BA34" i="40" s="1"/>
  <c r="AA64" i="40"/>
  <c r="BA33" i="40" s="1"/>
  <c r="AA63" i="40"/>
  <c r="BA32" i="40" s="1"/>
  <c r="AA62" i="40"/>
  <c r="BA31" i="40" s="1"/>
  <c r="AA61" i="40"/>
  <c r="BA30" i="40" s="1"/>
  <c r="AA60" i="40"/>
  <c r="BA29" i="40" s="1"/>
  <c r="AA59" i="40"/>
  <c r="BA28" i="40" s="1"/>
  <c r="AA58" i="40"/>
  <c r="BA27" i="40" s="1"/>
  <c r="AA57" i="40"/>
  <c r="BA26" i="40" s="1"/>
  <c r="AA56" i="40"/>
  <c r="BA25" i="40" s="1"/>
  <c r="AA55" i="40"/>
  <c r="BA24" i="40" s="1"/>
  <c r="AA54" i="40"/>
  <c r="BA23" i="40" s="1"/>
  <c r="AA53" i="40"/>
  <c r="BA22" i="40" s="1"/>
  <c r="AA52" i="40"/>
  <c r="BA21" i="40" s="1"/>
  <c r="AA51" i="40"/>
  <c r="BA20" i="40" s="1"/>
  <c r="AA50" i="40"/>
  <c r="BA19" i="40" s="1"/>
  <c r="AA49" i="40"/>
  <c r="BA18" i="40" s="1"/>
  <c r="AA48" i="40"/>
  <c r="BA17" i="40" s="1"/>
  <c r="AA47" i="40"/>
  <c r="BA16" i="40" s="1"/>
  <c r="AA46" i="40"/>
  <c r="BA15" i="40" s="1"/>
  <c r="AA45" i="40"/>
  <c r="BA14" i="40" s="1"/>
  <c r="AA44" i="40"/>
  <c r="BA13" i="40" s="1"/>
  <c r="AA43" i="40"/>
  <c r="BA12" i="40" s="1"/>
  <c r="AA42" i="40"/>
  <c r="BA11" i="40" s="1"/>
  <c r="AA41" i="40"/>
  <c r="BA10" i="40" s="1"/>
  <c r="AA40" i="40"/>
  <c r="BA9" i="40" s="1"/>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X80" i="40"/>
  <c r="AY49" i="40" s="1"/>
  <c r="X79" i="40"/>
  <c r="AY48" i="40" s="1"/>
  <c r="X78" i="40"/>
  <c r="AY47" i="40" s="1"/>
  <c r="X77" i="40"/>
  <c r="AY46" i="40" s="1"/>
  <c r="X76" i="40"/>
  <c r="AY45" i="40" s="1"/>
  <c r="X75" i="40"/>
  <c r="AY44" i="40" s="1"/>
  <c r="X74" i="40"/>
  <c r="AY43" i="40" s="1"/>
  <c r="X73" i="40"/>
  <c r="AY42" i="40" s="1"/>
  <c r="X72" i="40"/>
  <c r="AY41" i="40" s="1"/>
  <c r="X71" i="40"/>
  <c r="AY40" i="40" s="1"/>
  <c r="X70" i="40"/>
  <c r="AY39" i="40" s="1"/>
  <c r="X69" i="40"/>
  <c r="AY38" i="40" s="1"/>
  <c r="X68" i="40"/>
  <c r="AY37" i="40" s="1"/>
  <c r="X67" i="40"/>
  <c r="AY36" i="40" s="1"/>
  <c r="X66" i="40"/>
  <c r="AY35" i="40" s="1"/>
  <c r="X65" i="40"/>
  <c r="AY34" i="40" s="1"/>
  <c r="X64" i="40"/>
  <c r="AY33" i="40" s="1"/>
  <c r="X63" i="40"/>
  <c r="AY32" i="40" s="1"/>
  <c r="X62" i="40"/>
  <c r="AY31" i="40" s="1"/>
  <c r="X61" i="40"/>
  <c r="AY30" i="40" s="1"/>
  <c r="X60" i="40"/>
  <c r="AY29" i="40" s="1"/>
  <c r="X59" i="40"/>
  <c r="AY28" i="40" s="1"/>
  <c r="X58" i="40"/>
  <c r="AY27" i="40" s="1"/>
  <c r="X57" i="40"/>
  <c r="AY26" i="40" s="1"/>
  <c r="X56" i="40"/>
  <c r="AY25" i="40" s="1"/>
  <c r="X55" i="40"/>
  <c r="AY24" i="40" s="1"/>
  <c r="X54" i="40"/>
  <c r="AY23" i="40" s="1"/>
  <c r="X53" i="40"/>
  <c r="AY22" i="40" s="1"/>
  <c r="X52" i="40"/>
  <c r="AY21" i="40" s="1"/>
  <c r="X51" i="40"/>
  <c r="AY20" i="40" s="1"/>
  <c r="X50" i="40"/>
  <c r="AY19" i="40" s="1"/>
  <c r="X49" i="40"/>
  <c r="AY18" i="40" s="1"/>
  <c r="X48" i="40"/>
  <c r="AY17" i="40" s="1"/>
  <c r="X47" i="40"/>
  <c r="AY16" i="40" s="1"/>
  <c r="X46" i="40"/>
  <c r="AY15" i="40" s="1"/>
  <c r="X45" i="40"/>
  <c r="AY14" i="40" s="1"/>
  <c r="X44" i="40"/>
  <c r="AY13" i="40" s="1"/>
  <c r="X43" i="40"/>
  <c r="AY12" i="40" s="1"/>
  <c r="X42" i="40"/>
  <c r="AY11" i="40" s="1"/>
  <c r="X41" i="40"/>
  <c r="AY10" i="40" s="1"/>
  <c r="X40" i="40"/>
  <c r="AY9" i="40" s="1"/>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U80" i="40"/>
  <c r="AW49" i="40" s="1"/>
  <c r="U79" i="40"/>
  <c r="AW48" i="40" s="1"/>
  <c r="U78" i="40"/>
  <c r="AW47" i="40" s="1"/>
  <c r="U77" i="40"/>
  <c r="AW46" i="40" s="1"/>
  <c r="U76" i="40"/>
  <c r="AW45" i="40" s="1"/>
  <c r="U75" i="40"/>
  <c r="AW44" i="40" s="1"/>
  <c r="U74" i="40"/>
  <c r="AW43" i="40" s="1"/>
  <c r="U73" i="40"/>
  <c r="AW42" i="40" s="1"/>
  <c r="U72" i="40"/>
  <c r="AW41" i="40" s="1"/>
  <c r="U71" i="40"/>
  <c r="AW40" i="40" s="1"/>
  <c r="U70" i="40"/>
  <c r="AW39" i="40" s="1"/>
  <c r="U69" i="40"/>
  <c r="AW38" i="40" s="1"/>
  <c r="U68" i="40"/>
  <c r="AW37" i="40" s="1"/>
  <c r="U67" i="40"/>
  <c r="AW36" i="40" s="1"/>
  <c r="U66" i="40"/>
  <c r="AW35" i="40" s="1"/>
  <c r="U65" i="40"/>
  <c r="AW34" i="40" s="1"/>
  <c r="U64" i="40"/>
  <c r="AW33" i="40" s="1"/>
  <c r="U63" i="40"/>
  <c r="AW32" i="40" s="1"/>
  <c r="U62" i="40"/>
  <c r="AW31" i="40" s="1"/>
  <c r="U61" i="40"/>
  <c r="AW30" i="40" s="1"/>
  <c r="U60" i="40"/>
  <c r="AW29" i="40" s="1"/>
  <c r="U59" i="40"/>
  <c r="AW28" i="40" s="1"/>
  <c r="U58" i="40"/>
  <c r="AW27" i="40" s="1"/>
  <c r="U57" i="40"/>
  <c r="AW26" i="40" s="1"/>
  <c r="U56" i="40"/>
  <c r="AW25" i="40" s="1"/>
  <c r="U55" i="40"/>
  <c r="AW24" i="40" s="1"/>
  <c r="U54" i="40"/>
  <c r="AW23" i="40" s="1"/>
  <c r="U53" i="40"/>
  <c r="AW22" i="40" s="1"/>
  <c r="U52" i="40"/>
  <c r="AW21" i="40" s="1"/>
  <c r="U51" i="40"/>
  <c r="AW20" i="40" s="1"/>
  <c r="U50" i="40"/>
  <c r="AW19" i="40" s="1"/>
  <c r="U49" i="40"/>
  <c r="AW18" i="40" s="1"/>
  <c r="U48" i="40"/>
  <c r="AW17" i="40" s="1"/>
  <c r="U47" i="40"/>
  <c r="AW16" i="40" s="1"/>
  <c r="U46" i="40"/>
  <c r="AW15" i="40" s="1"/>
  <c r="U45" i="40"/>
  <c r="AW14" i="40" s="1"/>
  <c r="U44" i="40"/>
  <c r="AW13" i="40" s="1"/>
  <c r="U43" i="40"/>
  <c r="AW12" i="40" s="1"/>
  <c r="U42" i="40"/>
  <c r="AW11" i="40" s="1"/>
  <c r="U41" i="40"/>
  <c r="AW10" i="40" s="1"/>
  <c r="U40" i="40"/>
  <c r="AW9" i="40" s="1"/>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R80" i="40"/>
  <c r="AU49" i="40" s="1"/>
  <c r="R79" i="40"/>
  <c r="AU48" i="40" s="1"/>
  <c r="R78" i="40"/>
  <c r="AU47" i="40" s="1"/>
  <c r="R77" i="40"/>
  <c r="AU46" i="40" s="1"/>
  <c r="R76" i="40"/>
  <c r="AU45" i="40" s="1"/>
  <c r="R75" i="40"/>
  <c r="AU44" i="40" s="1"/>
  <c r="R74" i="40"/>
  <c r="AU43" i="40" s="1"/>
  <c r="R73" i="40"/>
  <c r="AU42" i="40" s="1"/>
  <c r="R72" i="40"/>
  <c r="AU41" i="40" s="1"/>
  <c r="R71" i="40"/>
  <c r="AU40" i="40" s="1"/>
  <c r="R70" i="40"/>
  <c r="AU39" i="40" s="1"/>
  <c r="R69" i="40"/>
  <c r="AU38" i="40" s="1"/>
  <c r="R68" i="40"/>
  <c r="AU37" i="40" s="1"/>
  <c r="R67" i="40"/>
  <c r="AU36" i="40" s="1"/>
  <c r="R66" i="40"/>
  <c r="AU35" i="40" s="1"/>
  <c r="R65" i="40"/>
  <c r="AU34" i="40" s="1"/>
  <c r="R64" i="40"/>
  <c r="AU33" i="40" s="1"/>
  <c r="R63" i="40"/>
  <c r="AU32" i="40" s="1"/>
  <c r="R62" i="40"/>
  <c r="AU31" i="40" s="1"/>
  <c r="R61" i="40"/>
  <c r="AU30" i="40" s="1"/>
  <c r="R60" i="40"/>
  <c r="AU29" i="40" s="1"/>
  <c r="R59" i="40"/>
  <c r="AU28" i="40" s="1"/>
  <c r="R58" i="40"/>
  <c r="AU27" i="40" s="1"/>
  <c r="R57" i="40"/>
  <c r="AU26" i="40" s="1"/>
  <c r="R56" i="40"/>
  <c r="AU25" i="40" s="1"/>
  <c r="R55" i="40"/>
  <c r="AU24" i="40" s="1"/>
  <c r="R54" i="40"/>
  <c r="AU23" i="40" s="1"/>
  <c r="R53" i="40"/>
  <c r="AU22" i="40" s="1"/>
  <c r="R52" i="40"/>
  <c r="AU21" i="40" s="1"/>
  <c r="R51" i="40"/>
  <c r="AU20" i="40" s="1"/>
  <c r="R50" i="40"/>
  <c r="AU19" i="40" s="1"/>
  <c r="R49" i="40"/>
  <c r="AU18" i="40" s="1"/>
  <c r="R48" i="40"/>
  <c r="AU17" i="40" s="1"/>
  <c r="R47" i="40"/>
  <c r="AU16" i="40" s="1"/>
  <c r="R46" i="40"/>
  <c r="AU15" i="40" s="1"/>
  <c r="R45" i="40"/>
  <c r="AU14" i="40" s="1"/>
  <c r="R44" i="40"/>
  <c r="AU13" i="40" s="1"/>
  <c r="R43" i="40"/>
  <c r="AU12" i="40" s="1"/>
  <c r="R42" i="40"/>
  <c r="AU11" i="40" s="1"/>
  <c r="R41" i="40"/>
  <c r="AU10" i="40" s="1"/>
  <c r="R40" i="40"/>
  <c r="AU9" i="40" s="1"/>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O80" i="40"/>
  <c r="AS49" i="40" s="1"/>
  <c r="O79" i="40"/>
  <c r="AS48" i="40" s="1"/>
  <c r="O78" i="40"/>
  <c r="AS47" i="40" s="1"/>
  <c r="O77" i="40"/>
  <c r="AS46" i="40" s="1"/>
  <c r="O76" i="40"/>
  <c r="AS45" i="40" s="1"/>
  <c r="O75" i="40"/>
  <c r="AS44" i="40" s="1"/>
  <c r="O74" i="40"/>
  <c r="AS43" i="40" s="1"/>
  <c r="O73" i="40"/>
  <c r="AS42" i="40" s="1"/>
  <c r="O72" i="40"/>
  <c r="AS41" i="40" s="1"/>
  <c r="O71" i="40"/>
  <c r="AS40" i="40" s="1"/>
  <c r="O70" i="40"/>
  <c r="AS39" i="40" s="1"/>
  <c r="O69" i="40"/>
  <c r="AS38" i="40" s="1"/>
  <c r="O68" i="40"/>
  <c r="AS37" i="40" s="1"/>
  <c r="O67" i="40"/>
  <c r="AS36" i="40" s="1"/>
  <c r="O66" i="40"/>
  <c r="AS35" i="40" s="1"/>
  <c r="O65" i="40"/>
  <c r="AS34" i="40" s="1"/>
  <c r="O64" i="40"/>
  <c r="AS33" i="40" s="1"/>
  <c r="O63" i="40"/>
  <c r="AS32" i="40" s="1"/>
  <c r="O62" i="40"/>
  <c r="AS31" i="40" s="1"/>
  <c r="O61" i="40"/>
  <c r="AS30" i="40" s="1"/>
  <c r="O60" i="40"/>
  <c r="AS29" i="40" s="1"/>
  <c r="O59" i="40"/>
  <c r="AS28" i="40" s="1"/>
  <c r="O58" i="40"/>
  <c r="AS27" i="40" s="1"/>
  <c r="O57" i="40"/>
  <c r="AS26" i="40" s="1"/>
  <c r="O56" i="40"/>
  <c r="AS25" i="40" s="1"/>
  <c r="O55" i="40"/>
  <c r="AS24" i="40" s="1"/>
  <c r="O54" i="40"/>
  <c r="AS23" i="40" s="1"/>
  <c r="O53" i="40"/>
  <c r="AS22" i="40" s="1"/>
  <c r="O52" i="40"/>
  <c r="AS21" i="40" s="1"/>
  <c r="O51" i="40"/>
  <c r="AS20" i="40" s="1"/>
  <c r="O50" i="40"/>
  <c r="AS19" i="40" s="1"/>
  <c r="O49" i="40"/>
  <c r="AS18" i="40" s="1"/>
  <c r="O48" i="40"/>
  <c r="AS17" i="40" s="1"/>
  <c r="O47" i="40"/>
  <c r="AS16" i="40" s="1"/>
  <c r="O46" i="40"/>
  <c r="AS15" i="40" s="1"/>
  <c r="O45" i="40"/>
  <c r="AS14" i="40" s="1"/>
  <c r="O44" i="40"/>
  <c r="AS13" i="40" s="1"/>
  <c r="O43" i="40"/>
  <c r="AS12" i="40" s="1"/>
  <c r="O42" i="40"/>
  <c r="AS11" i="40" s="1"/>
  <c r="O41" i="40"/>
  <c r="AS10" i="40" s="1"/>
  <c r="O40" i="40"/>
  <c r="AS9" i="40" s="1"/>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L80" i="40"/>
  <c r="AQ49" i="40" s="1"/>
  <c r="L79" i="40"/>
  <c r="AQ48" i="40" s="1"/>
  <c r="L78" i="40"/>
  <c r="AQ47" i="40" s="1"/>
  <c r="L77" i="40"/>
  <c r="AQ46" i="40" s="1"/>
  <c r="L76" i="40"/>
  <c r="AQ45" i="40" s="1"/>
  <c r="L75" i="40"/>
  <c r="AQ44" i="40" s="1"/>
  <c r="L74" i="40"/>
  <c r="AQ43" i="40" s="1"/>
  <c r="L73" i="40"/>
  <c r="AQ42" i="40" s="1"/>
  <c r="L72" i="40"/>
  <c r="AQ41" i="40" s="1"/>
  <c r="L71" i="40"/>
  <c r="AQ40" i="40" s="1"/>
  <c r="L70" i="40"/>
  <c r="AQ39" i="40" s="1"/>
  <c r="L69" i="40"/>
  <c r="AQ38" i="40" s="1"/>
  <c r="L68" i="40"/>
  <c r="AQ37" i="40" s="1"/>
  <c r="L67" i="40"/>
  <c r="AQ36" i="40" s="1"/>
  <c r="L66" i="40"/>
  <c r="AQ35" i="40" s="1"/>
  <c r="L65" i="40"/>
  <c r="AQ34" i="40" s="1"/>
  <c r="L64" i="40"/>
  <c r="AQ33" i="40" s="1"/>
  <c r="L63" i="40"/>
  <c r="AQ32" i="40" s="1"/>
  <c r="L62" i="40"/>
  <c r="AQ31" i="40" s="1"/>
  <c r="L61" i="40"/>
  <c r="AQ30" i="40" s="1"/>
  <c r="L60" i="40"/>
  <c r="AQ29" i="40" s="1"/>
  <c r="L59" i="40"/>
  <c r="AQ28" i="40" s="1"/>
  <c r="L58" i="40"/>
  <c r="AQ27" i="40" s="1"/>
  <c r="L57" i="40"/>
  <c r="AQ26" i="40" s="1"/>
  <c r="L56" i="40"/>
  <c r="AQ25" i="40" s="1"/>
  <c r="L55" i="40"/>
  <c r="AQ24" i="40" s="1"/>
  <c r="L54" i="40"/>
  <c r="AQ23" i="40" s="1"/>
  <c r="L53" i="40"/>
  <c r="AQ22" i="40" s="1"/>
  <c r="L52" i="40"/>
  <c r="AQ21" i="40" s="1"/>
  <c r="L51" i="40"/>
  <c r="AQ20" i="40" s="1"/>
  <c r="L50" i="40"/>
  <c r="AQ19" i="40" s="1"/>
  <c r="L49" i="40"/>
  <c r="AQ18" i="40" s="1"/>
  <c r="L48" i="40"/>
  <c r="AQ17" i="40" s="1"/>
  <c r="L47" i="40"/>
  <c r="AQ16" i="40" s="1"/>
  <c r="L46" i="40"/>
  <c r="AQ15" i="40" s="1"/>
  <c r="L45" i="40"/>
  <c r="AQ14" i="40" s="1"/>
  <c r="L44" i="40"/>
  <c r="AQ13" i="40" s="1"/>
  <c r="L43" i="40"/>
  <c r="AQ12" i="40" s="1"/>
  <c r="L42" i="40"/>
  <c r="AQ11" i="40" s="1"/>
  <c r="L41" i="40"/>
  <c r="AQ10" i="40" s="1"/>
  <c r="L40" i="40"/>
  <c r="AQ9" i="40" s="1"/>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I80" i="40"/>
  <c r="AO49" i="40" s="1"/>
  <c r="I79" i="40"/>
  <c r="AO48" i="40" s="1"/>
  <c r="I78" i="40"/>
  <c r="AO47" i="40" s="1"/>
  <c r="I77" i="40"/>
  <c r="AO46" i="40" s="1"/>
  <c r="I76" i="40"/>
  <c r="AO45" i="40" s="1"/>
  <c r="I75" i="40"/>
  <c r="AO44" i="40" s="1"/>
  <c r="I74" i="40"/>
  <c r="AO43" i="40" s="1"/>
  <c r="I73" i="40"/>
  <c r="AO42" i="40" s="1"/>
  <c r="I72" i="40"/>
  <c r="AO41" i="40" s="1"/>
  <c r="I71" i="40"/>
  <c r="AO40" i="40" s="1"/>
  <c r="I70" i="40"/>
  <c r="AO39" i="40" s="1"/>
  <c r="I69" i="40"/>
  <c r="AO38" i="40" s="1"/>
  <c r="I68" i="40"/>
  <c r="AO37" i="40" s="1"/>
  <c r="I67" i="40"/>
  <c r="AO36" i="40" s="1"/>
  <c r="I66" i="40"/>
  <c r="AO35" i="40" s="1"/>
  <c r="I65" i="40"/>
  <c r="AO34" i="40" s="1"/>
  <c r="I64" i="40"/>
  <c r="AO33" i="40" s="1"/>
  <c r="I63" i="40"/>
  <c r="AO32" i="40" s="1"/>
  <c r="I62" i="40"/>
  <c r="AO31" i="40" s="1"/>
  <c r="I61" i="40"/>
  <c r="AO30" i="40" s="1"/>
  <c r="I60" i="40"/>
  <c r="AO29" i="40" s="1"/>
  <c r="I59" i="40"/>
  <c r="AO28" i="40" s="1"/>
  <c r="I58" i="40"/>
  <c r="AO27" i="40" s="1"/>
  <c r="I57" i="40"/>
  <c r="AO26" i="40" s="1"/>
  <c r="I56" i="40"/>
  <c r="AO25" i="40" s="1"/>
  <c r="I55" i="40"/>
  <c r="AO24" i="40" s="1"/>
  <c r="I54" i="40"/>
  <c r="AO23" i="40" s="1"/>
  <c r="I53" i="40"/>
  <c r="AO22" i="40" s="1"/>
  <c r="I52" i="40"/>
  <c r="AO21" i="40" s="1"/>
  <c r="I51" i="40"/>
  <c r="AO20" i="40" s="1"/>
  <c r="I50" i="40"/>
  <c r="AO19" i="40" s="1"/>
  <c r="I49" i="40"/>
  <c r="AO18" i="40" s="1"/>
  <c r="I48" i="40"/>
  <c r="AO17" i="40" s="1"/>
  <c r="I47" i="40"/>
  <c r="AO16" i="40" s="1"/>
  <c r="I46" i="40"/>
  <c r="AO15" i="40" s="1"/>
  <c r="I45" i="40"/>
  <c r="AO14" i="40" s="1"/>
  <c r="I44" i="40"/>
  <c r="AO13" i="40" s="1"/>
  <c r="I43" i="40"/>
  <c r="AO12" i="40" s="1"/>
  <c r="I42" i="40"/>
  <c r="AO11" i="40" s="1"/>
  <c r="I41" i="40"/>
  <c r="AO10" i="40" s="1"/>
  <c r="I40" i="40"/>
  <c r="AO9" i="40" s="1"/>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F80" i="40"/>
  <c r="AM49" i="40" s="1"/>
  <c r="F79" i="40"/>
  <c r="AM48" i="40" s="1"/>
  <c r="F78" i="40"/>
  <c r="AM47" i="40" s="1"/>
  <c r="F77" i="40"/>
  <c r="AM46" i="40" s="1"/>
  <c r="F76" i="40"/>
  <c r="AM45" i="40" s="1"/>
  <c r="F75" i="40"/>
  <c r="AM44" i="40" s="1"/>
  <c r="F74" i="40"/>
  <c r="AM43" i="40" s="1"/>
  <c r="F73" i="40"/>
  <c r="AM42" i="40" s="1"/>
  <c r="F72" i="40"/>
  <c r="AM41" i="40" s="1"/>
  <c r="F71" i="40"/>
  <c r="AM40" i="40" s="1"/>
  <c r="F70" i="40"/>
  <c r="AM39" i="40" s="1"/>
  <c r="F69" i="40"/>
  <c r="AM38" i="40" s="1"/>
  <c r="F68" i="40"/>
  <c r="AM37" i="40" s="1"/>
  <c r="F67" i="40"/>
  <c r="AM36" i="40" s="1"/>
  <c r="F66" i="40"/>
  <c r="AM35" i="40" s="1"/>
  <c r="F65" i="40"/>
  <c r="AM34" i="40" s="1"/>
  <c r="F64" i="40"/>
  <c r="AM33" i="40" s="1"/>
  <c r="F63" i="40"/>
  <c r="AM32" i="40" s="1"/>
  <c r="F62" i="40"/>
  <c r="AM31" i="40" s="1"/>
  <c r="F61" i="40"/>
  <c r="AM30" i="40" s="1"/>
  <c r="F60" i="40"/>
  <c r="AM29" i="40" s="1"/>
  <c r="F59" i="40"/>
  <c r="AM28" i="40" s="1"/>
  <c r="F58" i="40"/>
  <c r="AM27" i="40" s="1"/>
  <c r="F57" i="40"/>
  <c r="AM26" i="40" s="1"/>
  <c r="F56" i="40"/>
  <c r="AM25" i="40" s="1"/>
  <c r="F55" i="40"/>
  <c r="AM24" i="40" s="1"/>
  <c r="F54" i="40"/>
  <c r="AM23" i="40" s="1"/>
  <c r="F53" i="40"/>
  <c r="AM22" i="40" s="1"/>
  <c r="F52" i="40"/>
  <c r="AM21" i="40" s="1"/>
  <c r="F51" i="40"/>
  <c r="AM20" i="40" s="1"/>
  <c r="F50" i="40"/>
  <c r="AM19" i="40" s="1"/>
  <c r="F49" i="40"/>
  <c r="AM18" i="40" s="1"/>
  <c r="F48" i="40"/>
  <c r="AM17" i="40" s="1"/>
  <c r="F47" i="40"/>
  <c r="AM16" i="40" s="1"/>
  <c r="F46" i="40"/>
  <c r="AM15" i="40" s="1"/>
  <c r="F45" i="40"/>
  <c r="AM14" i="40" s="1"/>
  <c r="F44" i="40"/>
  <c r="AM13" i="40" s="1"/>
  <c r="F43" i="40"/>
  <c r="AM12" i="40" s="1"/>
  <c r="F42" i="40"/>
  <c r="AM11" i="40" s="1"/>
  <c r="F41" i="40"/>
  <c r="AM10" i="40" s="1"/>
  <c r="F40" i="40"/>
  <c r="AM9" i="40" s="1"/>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BG8" i="40" l="1"/>
  <c r="BE8" i="40"/>
  <c r="DL44" i="40" s="1"/>
  <c r="BC8" i="40"/>
  <c r="DF8" i="40" s="1"/>
  <c r="BA8" i="40"/>
  <c r="CZ8" i="40" s="1"/>
  <c r="AY8" i="40"/>
  <c r="CT8" i="40" s="1"/>
  <c r="AW8" i="40"/>
  <c r="CN7" i="40" s="1"/>
  <c r="AU8" i="40"/>
  <c r="CH7" i="40" s="1"/>
  <c r="AS8" i="40"/>
  <c r="CB8" i="40" s="1"/>
  <c r="AQ8" i="40"/>
  <c r="BV8" i="40" s="1"/>
  <c r="AO8" i="40"/>
  <c r="BP7" i="40" s="1"/>
  <c r="AM8" i="40"/>
  <c r="BJ8" i="40" s="1"/>
  <c r="CH8" i="40"/>
  <c r="DL7" i="40"/>
  <c r="DR8" i="40"/>
  <c r="DR7" i="40"/>
  <c r="DS7" i="40" s="1"/>
  <c r="BQ14" i="135"/>
  <c r="BQ12" i="135"/>
  <c r="BQ10" i="135"/>
  <c r="BQ8" i="135"/>
  <c r="BQ13" i="135"/>
  <c r="BQ11" i="135"/>
  <c r="BQ9" i="135"/>
  <c r="BQ7" i="135"/>
  <c r="E14" i="134"/>
  <c r="AI81" i="40"/>
  <c r="D14" i="134"/>
  <c r="AH81" i="40"/>
  <c r="AJ15" i="135"/>
  <c r="DR33" i="40"/>
  <c r="DR48" i="40"/>
  <c r="CT33" i="40"/>
  <c r="DF47" i="40"/>
  <c r="DF39" i="40"/>
  <c r="DF31" i="40"/>
  <c r="DF15" i="40"/>
  <c r="DF46" i="40"/>
  <c r="DF38" i="40"/>
  <c r="DF22" i="40"/>
  <c r="DF14" i="40"/>
  <c r="DF45" i="40"/>
  <c r="DF29" i="40"/>
  <c r="DF21" i="40"/>
  <c r="DF13" i="40"/>
  <c r="DF36" i="40"/>
  <c r="DF28" i="40"/>
  <c r="DF20" i="40"/>
  <c r="DF43" i="40"/>
  <c r="DF35" i="40"/>
  <c r="DF27" i="40"/>
  <c r="DF11" i="40"/>
  <c r="DF42" i="40"/>
  <c r="DF34" i="40"/>
  <c r="DF18" i="40"/>
  <c r="DF10" i="40"/>
  <c r="BP14" i="40"/>
  <c r="BP22" i="40"/>
  <c r="BP46" i="40"/>
  <c r="BV10" i="40"/>
  <c r="BV26" i="40"/>
  <c r="BV34" i="40"/>
  <c r="BV42" i="40"/>
  <c r="CT32" i="40"/>
  <c r="CZ12" i="40"/>
  <c r="DR16" i="40"/>
  <c r="BJ17" i="40"/>
  <c r="BP15" i="40"/>
  <c r="BP39" i="40"/>
  <c r="BP47" i="40"/>
  <c r="BV19" i="40"/>
  <c r="BV27" i="40"/>
  <c r="BV35" i="40"/>
  <c r="CH9" i="40"/>
  <c r="CH41" i="40"/>
  <c r="CZ13" i="40"/>
  <c r="CZ45" i="40"/>
  <c r="DF25" i="40"/>
  <c r="DR17" i="40"/>
  <c r="DR49" i="40"/>
  <c r="CT47" i="40"/>
  <c r="CT31" i="40"/>
  <c r="CT23" i="40"/>
  <c r="CT15" i="40"/>
  <c r="CT38" i="40"/>
  <c r="CT30" i="40"/>
  <c r="CT22" i="40"/>
  <c r="CT45" i="40"/>
  <c r="CT37" i="40"/>
  <c r="CT29" i="40"/>
  <c r="CT13" i="40"/>
  <c r="CT44" i="40"/>
  <c r="CT36" i="40"/>
  <c r="CT20" i="40"/>
  <c r="CT12" i="40"/>
  <c r="CT43" i="40"/>
  <c r="CT27" i="40"/>
  <c r="CT19" i="40"/>
  <c r="CT11" i="40"/>
  <c r="CT34" i="40"/>
  <c r="CT26" i="40"/>
  <c r="CT18" i="40"/>
  <c r="BJ18" i="40"/>
  <c r="BP16" i="40"/>
  <c r="BP24" i="40"/>
  <c r="BP40" i="40"/>
  <c r="BP48" i="40"/>
  <c r="BV12" i="40"/>
  <c r="BV28" i="40"/>
  <c r="BV36" i="40"/>
  <c r="BV44" i="40"/>
  <c r="CH16" i="40"/>
  <c r="CH48" i="40"/>
  <c r="CN28" i="40"/>
  <c r="CZ20" i="40"/>
  <c r="CY20" i="40" s="1"/>
  <c r="DB20" i="40" s="1"/>
  <c r="DC20" i="40" s="1"/>
  <c r="DF32" i="40"/>
  <c r="DL12" i="40"/>
  <c r="DR24" i="40"/>
  <c r="DL43" i="40"/>
  <c r="DL35" i="40"/>
  <c r="DL27" i="40"/>
  <c r="DL11" i="40"/>
  <c r="DL42" i="40"/>
  <c r="DL34" i="40"/>
  <c r="DL18" i="40"/>
  <c r="DL10" i="40"/>
  <c r="DL49" i="40"/>
  <c r="DL33" i="40"/>
  <c r="DL25" i="40"/>
  <c r="DL17" i="40"/>
  <c r="DL48" i="40"/>
  <c r="DL40" i="40"/>
  <c r="DL32" i="40"/>
  <c r="DL16" i="40"/>
  <c r="DL47" i="40"/>
  <c r="DL39" i="40"/>
  <c r="DL23" i="40"/>
  <c r="DL15" i="40"/>
  <c r="DL46" i="40"/>
  <c r="DL30" i="40"/>
  <c r="DL22" i="40"/>
  <c r="DL14" i="40"/>
  <c r="BP9" i="40"/>
  <c r="BP17" i="40"/>
  <c r="BP25" i="40"/>
  <c r="BP41" i="40"/>
  <c r="BP49" i="40"/>
  <c r="BV13" i="40"/>
  <c r="BV21" i="40"/>
  <c r="BV29" i="40"/>
  <c r="BV37" i="40"/>
  <c r="BV45" i="40"/>
  <c r="CH17" i="40"/>
  <c r="CN29" i="40"/>
  <c r="CT9" i="40"/>
  <c r="CT41" i="40"/>
  <c r="CZ21" i="40"/>
  <c r="DF33" i="40"/>
  <c r="DL13" i="40"/>
  <c r="DR25" i="40"/>
  <c r="CH47" i="40"/>
  <c r="CH39" i="40"/>
  <c r="CH31" i="40"/>
  <c r="CH23" i="40"/>
  <c r="CH15" i="40"/>
  <c r="CH46" i="40"/>
  <c r="CH38" i="40"/>
  <c r="CH30" i="40"/>
  <c r="CH22" i="40"/>
  <c r="CH14" i="40"/>
  <c r="CH45" i="40"/>
  <c r="CH37" i="40"/>
  <c r="CH29" i="40"/>
  <c r="CH21" i="40"/>
  <c r="CH13" i="40"/>
  <c r="CH44" i="40"/>
  <c r="CH36" i="40"/>
  <c r="CH28" i="40"/>
  <c r="CH20" i="40"/>
  <c r="CH12" i="40"/>
  <c r="CH43" i="40"/>
  <c r="CH35" i="40"/>
  <c r="CH27" i="40"/>
  <c r="CH19" i="40"/>
  <c r="CH11" i="40"/>
  <c r="CH42" i="40"/>
  <c r="CH34" i="40"/>
  <c r="CH26" i="40"/>
  <c r="CH18" i="40"/>
  <c r="CH10" i="40"/>
  <c r="BJ20" i="40"/>
  <c r="BP10" i="40"/>
  <c r="BP18" i="40"/>
  <c r="BP26" i="40"/>
  <c r="BP42" i="40"/>
  <c r="BV14" i="40"/>
  <c r="BV22" i="40"/>
  <c r="BV30" i="40"/>
  <c r="BV38" i="40"/>
  <c r="BV46" i="40"/>
  <c r="CH24" i="40"/>
  <c r="CT16" i="40"/>
  <c r="CT48" i="40"/>
  <c r="DF40" i="40"/>
  <c r="DL20" i="40"/>
  <c r="DR32" i="40"/>
  <c r="CN43" i="40"/>
  <c r="CN35" i="40"/>
  <c r="CN27" i="40"/>
  <c r="CN19" i="40"/>
  <c r="CN11" i="40"/>
  <c r="CN42" i="40"/>
  <c r="CN34" i="40"/>
  <c r="CN26" i="40"/>
  <c r="CN18" i="40"/>
  <c r="CN10" i="40"/>
  <c r="CN49" i="40"/>
  <c r="CN41" i="40"/>
  <c r="CN33" i="40"/>
  <c r="CN25" i="40"/>
  <c r="CN17" i="40"/>
  <c r="CN9" i="40"/>
  <c r="CN48" i="40"/>
  <c r="CN40" i="40"/>
  <c r="CN32" i="40"/>
  <c r="CN24" i="40"/>
  <c r="CN16" i="40"/>
  <c r="CN39" i="40"/>
  <c r="CN31" i="40"/>
  <c r="CN23" i="40"/>
  <c r="CN15" i="40"/>
  <c r="CN46" i="40"/>
  <c r="CN38" i="40"/>
  <c r="CN30" i="40"/>
  <c r="CN22" i="40"/>
  <c r="CN14" i="40"/>
  <c r="CZ43" i="40"/>
  <c r="CZ35" i="40"/>
  <c r="CZ27" i="40"/>
  <c r="CZ19" i="40"/>
  <c r="CZ11" i="40"/>
  <c r="CZ42" i="40"/>
  <c r="CZ34" i="40"/>
  <c r="CZ26" i="40"/>
  <c r="CZ18" i="40"/>
  <c r="CY18" i="40" s="1"/>
  <c r="CZ10" i="40"/>
  <c r="CZ49" i="40"/>
  <c r="CZ41" i="40"/>
  <c r="CZ33" i="40"/>
  <c r="CZ25" i="40"/>
  <c r="CZ17" i="40"/>
  <c r="CZ9" i="40"/>
  <c r="CZ48" i="40"/>
  <c r="CZ40" i="40"/>
  <c r="CZ32" i="40"/>
  <c r="CZ24" i="40"/>
  <c r="CZ16" i="40"/>
  <c r="CZ47" i="40"/>
  <c r="CZ39" i="40"/>
  <c r="CZ31" i="40"/>
  <c r="CZ23" i="40"/>
  <c r="CZ15" i="40"/>
  <c r="CZ46" i="40"/>
  <c r="CZ38" i="40"/>
  <c r="CZ30" i="40"/>
  <c r="CZ22" i="40"/>
  <c r="CZ14" i="40"/>
  <c r="BJ45" i="40"/>
  <c r="BP11" i="40"/>
  <c r="BP19" i="40"/>
  <c r="BP27" i="40"/>
  <c r="BP35" i="40"/>
  <c r="BP43" i="40"/>
  <c r="BV15" i="40"/>
  <c r="BV23" i="40"/>
  <c r="BV31" i="40"/>
  <c r="BV39" i="40"/>
  <c r="BV47" i="40"/>
  <c r="CB45" i="40"/>
  <c r="CH25" i="40"/>
  <c r="CN37" i="40"/>
  <c r="CT17" i="40"/>
  <c r="CT49" i="40"/>
  <c r="CZ29" i="40"/>
  <c r="DF9" i="40"/>
  <c r="DF41" i="40"/>
  <c r="DL21" i="40"/>
  <c r="DR47" i="40"/>
  <c r="DR39" i="40"/>
  <c r="DR31" i="40"/>
  <c r="DR23" i="40"/>
  <c r="DR15" i="40"/>
  <c r="DR46" i="40"/>
  <c r="DR38" i="40"/>
  <c r="DR30" i="40"/>
  <c r="DR22" i="40"/>
  <c r="DR14" i="40"/>
  <c r="DR45" i="40"/>
  <c r="DR37" i="40"/>
  <c r="DR29" i="40"/>
  <c r="DR21" i="40"/>
  <c r="DR13" i="40"/>
  <c r="DR44" i="40"/>
  <c r="DR36" i="40"/>
  <c r="DR28" i="40"/>
  <c r="DR20" i="40"/>
  <c r="DR12" i="40"/>
  <c r="DR43" i="40"/>
  <c r="DR35" i="40"/>
  <c r="DR27" i="40"/>
  <c r="DR19" i="40"/>
  <c r="DR11" i="40"/>
  <c r="DQ11" i="40" s="1"/>
  <c r="DT11" i="40" s="1"/>
  <c r="DU11" i="40" s="1"/>
  <c r="DR42" i="40"/>
  <c r="DR34" i="40"/>
  <c r="DR26" i="40"/>
  <c r="DR18" i="40"/>
  <c r="DR10" i="40"/>
  <c r="BJ30" i="40"/>
  <c r="BJ38" i="40"/>
  <c r="BJ46" i="40"/>
  <c r="BP12" i="40"/>
  <c r="BP20" i="40"/>
  <c r="BP28" i="40"/>
  <c r="BP36" i="40"/>
  <c r="BP44" i="40"/>
  <c r="BV16" i="40"/>
  <c r="BV24" i="40"/>
  <c r="BV32" i="40"/>
  <c r="BV40" i="40"/>
  <c r="BV48" i="40"/>
  <c r="CH32" i="40"/>
  <c r="CN12" i="40"/>
  <c r="CN44" i="40"/>
  <c r="CT24" i="40"/>
  <c r="CZ36" i="40"/>
  <c r="DF16" i="40"/>
  <c r="DF48" i="40"/>
  <c r="DL28" i="40"/>
  <c r="DR40" i="40"/>
  <c r="BJ15" i="40"/>
  <c r="BJ23" i="40"/>
  <c r="BJ31" i="40"/>
  <c r="BJ39" i="40"/>
  <c r="BP13" i="40"/>
  <c r="BP21" i="40"/>
  <c r="BP29" i="40"/>
  <c r="BP37" i="40"/>
  <c r="BV9" i="40"/>
  <c r="BV17" i="40"/>
  <c r="BV25" i="40"/>
  <c r="BV33" i="40"/>
  <c r="BV41" i="40"/>
  <c r="CH33" i="40"/>
  <c r="CN13" i="40"/>
  <c r="CN45" i="40"/>
  <c r="CT25" i="40"/>
  <c r="CZ37" i="40"/>
  <c r="DF17" i="40"/>
  <c r="DF49" i="40"/>
  <c r="DL29" i="40"/>
  <c r="DR9" i="40"/>
  <c r="DR41" i="40"/>
  <c r="CB21" i="40" l="1"/>
  <c r="CB22" i="40"/>
  <c r="CB44" i="40"/>
  <c r="CB25" i="40"/>
  <c r="CB13" i="40"/>
  <c r="CB12" i="40"/>
  <c r="CB30" i="40"/>
  <c r="CB33" i="40"/>
  <c r="CC33" i="40" s="1"/>
  <c r="CB15" i="40"/>
  <c r="CB10" i="40"/>
  <c r="CB23" i="40"/>
  <c r="CB18" i="40"/>
  <c r="CB20" i="40"/>
  <c r="CB47" i="40"/>
  <c r="CB42" i="40"/>
  <c r="CB16" i="40"/>
  <c r="CA16" i="40" s="1"/>
  <c r="CD16" i="40" s="1"/>
  <c r="CE16" i="40" s="1"/>
  <c r="CB11" i="40"/>
  <c r="CB40" i="40"/>
  <c r="CB35" i="40"/>
  <c r="CB48" i="40"/>
  <c r="CB43" i="40"/>
  <c r="BJ37" i="40"/>
  <c r="BJ35" i="40"/>
  <c r="BJ29" i="40"/>
  <c r="BI29" i="40" s="1"/>
  <c r="BL29" i="40" s="1"/>
  <c r="BM29" i="40" s="1"/>
  <c r="BJ27" i="40"/>
  <c r="BJ24" i="40"/>
  <c r="BJ21" i="40"/>
  <c r="BJ44" i="40"/>
  <c r="BJ19" i="40"/>
  <c r="BJ49" i="40"/>
  <c r="BJ22" i="40"/>
  <c r="BJ13" i="40"/>
  <c r="BI13" i="40" s="1"/>
  <c r="BL13" i="40" s="1"/>
  <c r="BM13" i="40" s="1"/>
  <c r="BJ36" i="40"/>
  <c r="BJ11" i="40"/>
  <c r="BJ42" i="40"/>
  <c r="BJ41" i="40"/>
  <c r="BJ14" i="40"/>
  <c r="BJ28" i="40"/>
  <c r="BJ26" i="40"/>
  <c r="BJ25" i="40"/>
  <c r="BI25" i="40" s="1"/>
  <c r="BL25" i="40" s="1"/>
  <c r="BM25" i="40" s="1"/>
  <c r="BJ12" i="40"/>
  <c r="BJ10" i="40"/>
  <c r="BJ9" i="40"/>
  <c r="BJ43" i="40"/>
  <c r="DF7" i="40"/>
  <c r="BJ40" i="40"/>
  <c r="CH49" i="40"/>
  <c r="CT7" i="40"/>
  <c r="CZ44" i="40"/>
  <c r="CN47" i="40"/>
  <c r="DL8" i="40"/>
  <c r="CB29" i="40"/>
  <c r="BP31" i="40"/>
  <c r="CB38" i="40"/>
  <c r="CB31" i="40"/>
  <c r="CB24" i="40"/>
  <c r="CA24" i="40" s="1"/>
  <c r="CD24" i="40" s="1"/>
  <c r="CE24" i="40" s="1"/>
  <c r="CB9" i="40"/>
  <c r="CB41" i="40"/>
  <c r="CB26" i="40"/>
  <c r="CB19" i="40"/>
  <c r="CN20" i="40"/>
  <c r="BP38" i="40"/>
  <c r="DL36" i="40"/>
  <c r="CZ7" i="40"/>
  <c r="BP34" i="40"/>
  <c r="DL45" i="40"/>
  <c r="CB37" i="40"/>
  <c r="BP33" i="40"/>
  <c r="DL38" i="40"/>
  <c r="DL31" i="40"/>
  <c r="DL24" i="40"/>
  <c r="DL9" i="40"/>
  <c r="DK9" i="40" s="1"/>
  <c r="DN9" i="40" s="1"/>
  <c r="DO9" i="40" s="1"/>
  <c r="DL41" i="40"/>
  <c r="DL26" i="40"/>
  <c r="DL19" i="40"/>
  <c r="CT40" i="40"/>
  <c r="CB36" i="40"/>
  <c r="BV20" i="40"/>
  <c r="BP32" i="40"/>
  <c r="BJ34" i="40"/>
  <c r="BI34" i="40" s="1"/>
  <c r="BL34" i="40" s="1"/>
  <c r="BM34" i="40" s="1"/>
  <c r="CT10" i="40"/>
  <c r="CT42" i="40"/>
  <c r="CT35" i="40"/>
  <c r="CT28" i="40"/>
  <c r="CT21" i="40"/>
  <c r="CT14" i="40"/>
  <c r="CT46" i="40"/>
  <c r="CT39" i="40"/>
  <c r="CS39" i="40" s="1"/>
  <c r="CV39" i="40" s="1"/>
  <c r="CW39" i="40" s="1"/>
  <c r="DL37" i="40"/>
  <c r="CN21" i="40"/>
  <c r="BV43" i="40"/>
  <c r="BV11" i="40"/>
  <c r="BP23" i="40"/>
  <c r="BJ33" i="40"/>
  <c r="CB14" i="40"/>
  <c r="CB46" i="40"/>
  <c r="CC46" i="40" s="1"/>
  <c r="CB39" i="40"/>
  <c r="CB32" i="40"/>
  <c r="CB17" i="40"/>
  <c r="CB49" i="40"/>
  <c r="CB34" i="40"/>
  <c r="CB27" i="40"/>
  <c r="DF24" i="40"/>
  <c r="CH40" i="40"/>
  <c r="CG40" i="40" s="1"/>
  <c r="CJ40" i="40" s="1"/>
  <c r="CK40" i="40" s="1"/>
  <c r="BV18" i="40"/>
  <c r="BP30" i="40"/>
  <c r="BJ32" i="40"/>
  <c r="DF26" i="40"/>
  <c r="DF19" i="40"/>
  <c r="DF12" i="40"/>
  <c r="DG12" i="40" s="1"/>
  <c r="DF44" i="40"/>
  <c r="DF37" i="40"/>
  <c r="DE37" i="40" s="1"/>
  <c r="DH37" i="40" s="1"/>
  <c r="DI37" i="40" s="1"/>
  <c r="DF30" i="40"/>
  <c r="DF23" i="40"/>
  <c r="CN36" i="40"/>
  <c r="CZ28" i="40"/>
  <c r="CB28" i="40"/>
  <c r="CB7" i="40"/>
  <c r="CN8" i="40"/>
  <c r="BJ47" i="40"/>
  <c r="BJ48" i="40"/>
  <c r="BJ16" i="40"/>
  <c r="BI16" i="40" s="1"/>
  <c r="BL16" i="40" s="1"/>
  <c r="BM16" i="40" s="1"/>
  <c r="BP45" i="40"/>
  <c r="BV7" i="40"/>
  <c r="BP8" i="40"/>
  <c r="BV49" i="40"/>
  <c r="BW49" i="40" s="1"/>
  <c r="BJ7" i="40"/>
  <c r="CY19" i="40"/>
  <c r="DB19" i="40" s="1"/>
  <c r="DC19" i="40" s="1"/>
  <c r="CO49" i="40"/>
  <c r="CP49" i="40"/>
  <c r="CQ49" i="40" s="1"/>
  <c r="CO48" i="40"/>
  <c r="CP48" i="40"/>
  <c r="CQ48" i="40" s="1"/>
  <c r="CO47" i="40"/>
  <c r="CP47" i="40"/>
  <c r="CQ47" i="40" s="1"/>
  <c r="CY37" i="40"/>
  <c r="DB37" i="40" s="1"/>
  <c r="DC37" i="40" s="1"/>
  <c r="DA37" i="40"/>
  <c r="BO29" i="40"/>
  <c r="BR29" i="40" s="1"/>
  <c r="BS29" i="40" s="1"/>
  <c r="BQ29" i="40"/>
  <c r="CY36" i="40"/>
  <c r="DB36" i="40" s="1"/>
  <c r="DC36" i="40" s="1"/>
  <c r="DA36" i="40"/>
  <c r="BO12" i="40"/>
  <c r="BR12" i="40" s="1"/>
  <c r="BS12" i="40" s="1"/>
  <c r="BQ12" i="40"/>
  <c r="DQ19" i="40"/>
  <c r="DT19" i="40" s="1"/>
  <c r="DU19" i="40" s="1"/>
  <c r="DS19" i="40"/>
  <c r="DQ37" i="40"/>
  <c r="DT37" i="40" s="1"/>
  <c r="DU37" i="40" s="1"/>
  <c r="DS37" i="40"/>
  <c r="DK21" i="40"/>
  <c r="DN21" i="40" s="1"/>
  <c r="DO21" i="40" s="1"/>
  <c r="DM21" i="40"/>
  <c r="BU31" i="40"/>
  <c r="BX31" i="40" s="1"/>
  <c r="BY31" i="40" s="1"/>
  <c r="BW31" i="40"/>
  <c r="CY16" i="40"/>
  <c r="DB16" i="40" s="1"/>
  <c r="DC16" i="40" s="1"/>
  <c r="DA16" i="40"/>
  <c r="DB18" i="40"/>
  <c r="DC18" i="40" s="1"/>
  <c r="DA18" i="40"/>
  <c r="CP31" i="40"/>
  <c r="CQ31" i="40" s="1"/>
  <c r="CO31" i="40"/>
  <c r="CP41" i="40"/>
  <c r="CQ41" i="40" s="1"/>
  <c r="CO41" i="40"/>
  <c r="DQ32" i="40"/>
  <c r="DT32" i="40" s="1"/>
  <c r="DU32" i="40" s="1"/>
  <c r="DS32" i="40"/>
  <c r="BU22" i="40"/>
  <c r="BX22" i="40" s="1"/>
  <c r="BY22" i="40" s="1"/>
  <c r="BW22" i="40"/>
  <c r="CG42" i="40"/>
  <c r="CJ42" i="40" s="1"/>
  <c r="CK42" i="40" s="1"/>
  <c r="CI42" i="40"/>
  <c r="CG21" i="40"/>
  <c r="CJ21" i="40" s="1"/>
  <c r="CK21" i="40" s="1"/>
  <c r="CI21" i="40"/>
  <c r="CG39" i="40"/>
  <c r="CJ39" i="40" s="1"/>
  <c r="CK39" i="40" s="1"/>
  <c r="CI39" i="40"/>
  <c r="BU45" i="40"/>
  <c r="BX45" i="40" s="1"/>
  <c r="BY45" i="40" s="1"/>
  <c r="BW45" i="40"/>
  <c r="BI35" i="40"/>
  <c r="BL35" i="40" s="1"/>
  <c r="BM35" i="40" s="1"/>
  <c r="BK35" i="40"/>
  <c r="DK24" i="40"/>
  <c r="DN24" i="40" s="1"/>
  <c r="DO24" i="40" s="1"/>
  <c r="DM24" i="40"/>
  <c r="DK26" i="40"/>
  <c r="DN26" i="40" s="1"/>
  <c r="DO26" i="40" s="1"/>
  <c r="DM26" i="40"/>
  <c r="CS40" i="40"/>
  <c r="CV40" i="40" s="1"/>
  <c r="CW40" i="40" s="1"/>
  <c r="CU40" i="40"/>
  <c r="BO40" i="40"/>
  <c r="BR40" i="40" s="1"/>
  <c r="BS40" i="40" s="1"/>
  <c r="BQ40" i="40"/>
  <c r="CS19" i="40"/>
  <c r="CV19" i="40" s="1"/>
  <c r="CW19" i="40" s="1"/>
  <c r="CU19" i="40"/>
  <c r="CS44" i="40"/>
  <c r="CV44" i="40" s="1"/>
  <c r="CW44" i="40" s="1"/>
  <c r="CU44" i="40"/>
  <c r="CS30" i="40"/>
  <c r="CV30" i="40" s="1"/>
  <c r="CW30" i="40" s="1"/>
  <c r="CU30" i="40"/>
  <c r="DQ49" i="40"/>
  <c r="DT49" i="40" s="1"/>
  <c r="DU49" i="40" s="1"/>
  <c r="DS49" i="40"/>
  <c r="CG9" i="40"/>
  <c r="CJ9" i="40" s="1"/>
  <c r="CK9" i="40" s="1"/>
  <c r="CI9" i="40"/>
  <c r="BI17" i="40"/>
  <c r="BL17" i="40" s="1"/>
  <c r="BM17" i="40" s="1"/>
  <c r="BK17" i="40"/>
  <c r="CA47" i="40"/>
  <c r="CD47" i="40" s="1"/>
  <c r="CE47" i="40" s="1"/>
  <c r="CC47" i="40"/>
  <c r="CA34" i="40"/>
  <c r="CD34" i="40" s="1"/>
  <c r="CE34" i="40" s="1"/>
  <c r="CC34" i="40"/>
  <c r="BU26" i="40"/>
  <c r="BX26" i="40" s="1"/>
  <c r="BY26" i="40" s="1"/>
  <c r="BW26" i="40"/>
  <c r="DE19" i="40"/>
  <c r="DH19" i="40" s="1"/>
  <c r="DI19" i="40" s="1"/>
  <c r="DG19" i="40"/>
  <c r="DE12" i="40"/>
  <c r="DH12" i="40" s="1"/>
  <c r="DI12" i="40" s="1"/>
  <c r="DE30" i="40"/>
  <c r="DH30" i="40" s="1"/>
  <c r="DI30" i="40" s="1"/>
  <c r="DG30" i="40"/>
  <c r="DK44" i="40"/>
  <c r="DN44" i="40" s="1"/>
  <c r="DO44" i="40" s="1"/>
  <c r="DM44" i="40"/>
  <c r="CA28" i="40"/>
  <c r="CD28" i="40" s="1"/>
  <c r="CE28" i="40" s="1"/>
  <c r="CC28" i="40"/>
  <c r="CY28" i="40"/>
  <c r="DB28" i="40" s="1"/>
  <c r="DC28" i="40" s="1"/>
  <c r="DA28" i="40"/>
  <c r="DK29" i="40"/>
  <c r="DN29" i="40" s="1"/>
  <c r="DO29" i="40" s="1"/>
  <c r="DM29" i="40"/>
  <c r="CS25" i="40"/>
  <c r="CV25" i="40" s="1"/>
  <c r="CW25" i="40" s="1"/>
  <c r="CU25" i="40"/>
  <c r="CA21" i="40"/>
  <c r="CD21" i="40" s="1"/>
  <c r="CE21" i="40" s="1"/>
  <c r="CC21" i="40"/>
  <c r="BU17" i="40"/>
  <c r="BX17" i="40" s="1"/>
  <c r="BY17" i="40" s="1"/>
  <c r="BW17" i="40"/>
  <c r="BR21" i="40"/>
  <c r="BS21" i="40" s="1"/>
  <c r="BQ21" i="40"/>
  <c r="BI23" i="40"/>
  <c r="BL23" i="40" s="1"/>
  <c r="BM23" i="40" s="1"/>
  <c r="BK23" i="40"/>
  <c r="DK28" i="40"/>
  <c r="DN28" i="40" s="1"/>
  <c r="DO28" i="40" s="1"/>
  <c r="DM28" i="40"/>
  <c r="CS24" i="40"/>
  <c r="CV24" i="40" s="1"/>
  <c r="CW24" i="40" s="1"/>
  <c r="CU24" i="40"/>
  <c r="CA20" i="40"/>
  <c r="CD20" i="40" s="1"/>
  <c r="CE20" i="40" s="1"/>
  <c r="CC20" i="40"/>
  <c r="BU24" i="40"/>
  <c r="BX24" i="40" s="1"/>
  <c r="BY24" i="40" s="1"/>
  <c r="BW24" i="40"/>
  <c r="BO36" i="40"/>
  <c r="BR36" i="40" s="1"/>
  <c r="BS36" i="40" s="1"/>
  <c r="BQ36" i="40"/>
  <c r="BI46" i="40"/>
  <c r="BL46" i="40" s="1"/>
  <c r="BM46" i="40" s="1"/>
  <c r="BK46" i="40"/>
  <c r="BI14" i="40"/>
  <c r="BL14" i="40" s="1"/>
  <c r="BM14" i="40" s="1"/>
  <c r="BK14" i="40"/>
  <c r="DQ34" i="40"/>
  <c r="DT34" i="40" s="1"/>
  <c r="DU34" i="40" s="1"/>
  <c r="DS34" i="40"/>
  <c r="DQ27" i="40"/>
  <c r="DT27" i="40" s="1"/>
  <c r="DU27" i="40" s="1"/>
  <c r="DS27" i="40"/>
  <c r="DQ20" i="40"/>
  <c r="DT20" i="40" s="1"/>
  <c r="DU20" i="40" s="1"/>
  <c r="DS20" i="40"/>
  <c r="DQ13" i="40"/>
  <c r="DT13" i="40" s="1"/>
  <c r="DU13" i="40" s="1"/>
  <c r="DS13" i="40"/>
  <c r="DQ45" i="40"/>
  <c r="DT45" i="40" s="1"/>
  <c r="DU45" i="40" s="1"/>
  <c r="DS45" i="40"/>
  <c r="DQ38" i="40"/>
  <c r="DT38" i="40" s="1"/>
  <c r="DU38" i="40" s="1"/>
  <c r="DS38" i="40"/>
  <c r="DQ31" i="40"/>
  <c r="DT31" i="40" s="1"/>
  <c r="DU31" i="40" s="1"/>
  <c r="DS31" i="40"/>
  <c r="DE41" i="40"/>
  <c r="DH41" i="40" s="1"/>
  <c r="DI41" i="40" s="1"/>
  <c r="DG41" i="40"/>
  <c r="CS17" i="40"/>
  <c r="CV17" i="40" s="1"/>
  <c r="CW17" i="40" s="1"/>
  <c r="CU17" i="40"/>
  <c r="CA13" i="40"/>
  <c r="CD13" i="40" s="1"/>
  <c r="CE13" i="40" s="1"/>
  <c r="CC13" i="40"/>
  <c r="BU23" i="40"/>
  <c r="BX23" i="40" s="1"/>
  <c r="BY23" i="40" s="1"/>
  <c r="BW23" i="40"/>
  <c r="BO27" i="40"/>
  <c r="BR27" i="40" s="1"/>
  <c r="BS27" i="40" s="1"/>
  <c r="BQ27" i="40"/>
  <c r="BI37" i="40"/>
  <c r="BL37" i="40" s="1"/>
  <c r="BM37" i="40" s="1"/>
  <c r="BK37" i="40"/>
  <c r="CY14" i="40"/>
  <c r="DB14" i="40" s="1"/>
  <c r="DC14" i="40" s="1"/>
  <c r="DA14" i="40"/>
  <c r="CY46" i="40"/>
  <c r="DB46" i="40" s="1"/>
  <c r="DC46" i="40" s="1"/>
  <c r="DA46" i="40"/>
  <c r="CY39" i="40"/>
  <c r="DB39" i="40" s="1"/>
  <c r="DC39" i="40" s="1"/>
  <c r="DA39" i="40"/>
  <c r="CY24" i="40"/>
  <c r="DB24" i="40" s="1"/>
  <c r="DC24" i="40" s="1"/>
  <c r="DA24" i="40"/>
  <c r="CY9" i="40"/>
  <c r="DB9" i="40" s="1"/>
  <c r="DC9" i="40" s="1"/>
  <c r="DA9" i="40"/>
  <c r="CY41" i="40"/>
  <c r="DB41" i="40" s="1"/>
  <c r="DC41" i="40" s="1"/>
  <c r="DA41" i="40"/>
  <c r="CY26" i="40"/>
  <c r="DB26" i="40" s="1"/>
  <c r="DC26" i="40" s="1"/>
  <c r="DA26" i="40"/>
  <c r="DA19" i="40"/>
  <c r="CP14" i="40"/>
  <c r="CQ14" i="40" s="1"/>
  <c r="CO14" i="40"/>
  <c r="CP46" i="40"/>
  <c r="CQ46" i="40" s="1"/>
  <c r="CO46" i="40"/>
  <c r="CP39" i="40"/>
  <c r="CQ39" i="40" s="1"/>
  <c r="CO39" i="40"/>
  <c r="CP32" i="40"/>
  <c r="CQ32" i="40" s="1"/>
  <c r="CO32" i="40"/>
  <c r="CP17" i="40"/>
  <c r="CQ17" i="40" s="1"/>
  <c r="CO17" i="40"/>
  <c r="CP34" i="40"/>
  <c r="CQ34" i="40" s="1"/>
  <c r="CO34" i="40"/>
  <c r="CP27" i="40"/>
  <c r="CQ27" i="40" s="1"/>
  <c r="CO27" i="40"/>
  <c r="DK20" i="40"/>
  <c r="DN20" i="40" s="1"/>
  <c r="DO20" i="40" s="1"/>
  <c r="DM20" i="40"/>
  <c r="CS16" i="40"/>
  <c r="CV16" i="40" s="1"/>
  <c r="CW16" i="40" s="1"/>
  <c r="CU16" i="40"/>
  <c r="BU46" i="40"/>
  <c r="BX46" i="40" s="1"/>
  <c r="BY46" i="40" s="1"/>
  <c r="BW46" i="40"/>
  <c r="BU14" i="40"/>
  <c r="BX14" i="40" s="1"/>
  <c r="BY14" i="40" s="1"/>
  <c r="BW14" i="40"/>
  <c r="BO18" i="40"/>
  <c r="BR18" i="40" s="1"/>
  <c r="BS18" i="40" s="1"/>
  <c r="BQ18" i="40"/>
  <c r="BI28" i="40"/>
  <c r="BL28" i="40" s="1"/>
  <c r="BM28" i="40" s="1"/>
  <c r="BK28" i="40"/>
  <c r="CG18" i="40"/>
  <c r="CJ18" i="40" s="1"/>
  <c r="CK18" i="40" s="1"/>
  <c r="CI18" i="40"/>
  <c r="CG11" i="40"/>
  <c r="CJ11" i="40" s="1"/>
  <c r="CK11" i="40" s="1"/>
  <c r="CI11" i="40"/>
  <c r="CG43" i="40"/>
  <c r="CJ43" i="40" s="1"/>
  <c r="CK43" i="40" s="1"/>
  <c r="CI43" i="40"/>
  <c r="CG36" i="40"/>
  <c r="CJ36" i="40" s="1"/>
  <c r="CK36" i="40" s="1"/>
  <c r="CI36" i="40"/>
  <c r="CG29" i="40"/>
  <c r="CJ29" i="40" s="1"/>
  <c r="CK29" i="40" s="1"/>
  <c r="CI29" i="40"/>
  <c r="CG22" i="40"/>
  <c r="CJ22" i="40" s="1"/>
  <c r="CK22" i="40" s="1"/>
  <c r="CI22" i="40"/>
  <c r="CG15" i="40"/>
  <c r="CJ15" i="40" s="1"/>
  <c r="CK15" i="40" s="1"/>
  <c r="CI15" i="40"/>
  <c r="CG47" i="40"/>
  <c r="CJ47" i="40" s="1"/>
  <c r="CK47" i="40" s="1"/>
  <c r="CI47" i="40"/>
  <c r="DE33" i="40"/>
  <c r="DH33" i="40" s="1"/>
  <c r="DI33" i="40" s="1"/>
  <c r="DG33" i="40"/>
  <c r="CP29" i="40"/>
  <c r="CQ29" i="40" s="1"/>
  <c r="CO29" i="40"/>
  <c r="BU37" i="40"/>
  <c r="BX37" i="40" s="1"/>
  <c r="BY37" i="40" s="1"/>
  <c r="BW37" i="40"/>
  <c r="BO49" i="40"/>
  <c r="BR49" i="40" s="1"/>
  <c r="BS49" i="40" s="1"/>
  <c r="BQ49" i="40"/>
  <c r="BO17" i="40"/>
  <c r="BR17" i="40" s="1"/>
  <c r="BS17" i="40" s="1"/>
  <c r="BQ17" i="40"/>
  <c r="BI27" i="40"/>
  <c r="BL27" i="40" s="1"/>
  <c r="BM27" i="40" s="1"/>
  <c r="BK27" i="40"/>
  <c r="DK22" i="40"/>
  <c r="DN22" i="40" s="1"/>
  <c r="DO22" i="40" s="1"/>
  <c r="DM22" i="40"/>
  <c r="DK15" i="40"/>
  <c r="DN15" i="40" s="1"/>
  <c r="DO15" i="40" s="1"/>
  <c r="DM15" i="40"/>
  <c r="DK47" i="40"/>
  <c r="DN47" i="40" s="1"/>
  <c r="DO47" i="40" s="1"/>
  <c r="DM47" i="40"/>
  <c r="DK32" i="40"/>
  <c r="DN32" i="40" s="1"/>
  <c r="DO32" i="40" s="1"/>
  <c r="DM32" i="40"/>
  <c r="DK17" i="40"/>
  <c r="DN17" i="40" s="1"/>
  <c r="DO17" i="40" s="1"/>
  <c r="DM17" i="40"/>
  <c r="DK49" i="40"/>
  <c r="DN49" i="40" s="1"/>
  <c r="DO49" i="40" s="1"/>
  <c r="DM49" i="40"/>
  <c r="DK34" i="40"/>
  <c r="DN34" i="40" s="1"/>
  <c r="DO34" i="40" s="1"/>
  <c r="DM34" i="40"/>
  <c r="DK27" i="40"/>
  <c r="DN27" i="40" s="1"/>
  <c r="DO27" i="40" s="1"/>
  <c r="DM27" i="40"/>
  <c r="DK12" i="40"/>
  <c r="DN12" i="40" s="1"/>
  <c r="DO12" i="40" s="1"/>
  <c r="DM12" i="40"/>
  <c r="CS8" i="40"/>
  <c r="CV8" i="40" s="1"/>
  <c r="CW8" i="40" s="1"/>
  <c r="CU8" i="40"/>
  <c r="CA36" i="40"/>
  <c r="CD36" i="40" s="1"/>
  <c r="CE36" i="40" s="1"/>
  <c r="CC36" i="40"/>
  <c r="BU20" i="40"/>
  <c r="BX20" i="40" s="1"/>
  <c r="BY20" i="40" s="1"/>
  <c r="BW20" i="40"/>
  <c r="BO32" i="40"/>
  <c r="BR32" i="40" s="1"/>
  <c r="BS32" i="40" s="1"/>
  <c r="BQ32" i="40"/>
  <c r="BI42" i="40"/>
  <c r="BL42" i="40" s="1"/>
  <c r="BM42" i="40" s="1"/>
  <c r="BK42" i="40"/>
  <c r="BI10" i="40"/>
  <c r="BL10" i="40" s="1"/>
  <c r="BM10" i="40" s="1"/>
  <c r="BK10" i="40"/>
  <c r="CS34" i="40"/>
  <c r="CV34" i="40" s="1"/>
  <c r="CW34" i="40" s="1"/>
  <c r="CU34" i="40"/>
  <c r="CS27" i="40"/>
  <c r="CV27" i="40" s="1"/>
  <c r="CW27" i="40" s="1"/>
  <c r="CU27" i="40"/>
  <c r="CS20" i="40"/>
  <c r="CV20" i="40" s="1"/>
  <c r="CW20" i="40" s="1"/>
  <c r="CU20" i="40"/>
  <c r="CS13" i="40"/>
  <c r="CV13" i="40" s="1"/>
  <c r="CW13" i="40" s="1"/>
  <c r="CU13" i="40"/>
  <c r="CS45" i="40"/>
  <c r="CV45" i="40" s="1"/>
  <c r="CW45" i="40" s="1"/>
  <c r="CU45" i="40"/>
  <c r="CS38" i="40"/>
  <c r="CV38" i="40" s="1"/>
  <c r="CW38" i="40" s="1"/>
  <c r="CU38" i="40"/>
  <c r="CS31" i="40"/>
  <c r="CV31" i="40" s="1"/>
  <c r="CW31" i="40" s="1"/>
  <c r="CU31" i="40"/>
  <c r="DQ17" i="40"/>
  <c r="DT17" i="40" s="1"/>
  <c r="DU17" i="40" s="1"/>
  <c r="DS17" i="40"/>
  <c r="CY13" i="40"/>
  <c r="DB13" i="40" s="1"/>
  <c r="DC13" i="40" s="1"/>
  <c r="DA13" i="40"/>
  <c r="CA29" i="40"/>
  <c r="CD29" i="40" s="1"/>
  <c r="CE29" i="40" s="1"/>
  <c r="CC29" i="40"/>
  <c r="BU19" i="40"/>
  <c r="BX19" i="40" s="1"/>
  <c r="BY19" i="40" s="1"/>
  <c r="BW19" i="40"/>
  <c r="BO31" i="40"/>
  <c r="BR31" i="40" s="1"/>
  <c r="BS31" i="40" s="1"/>
  <c r="BQ31" i="40"/>
  <c r="BI41" i="40"/>
  <c r="BL41" i="40" s="1"/>
  <c r="BM41" i="40" s="1"/>
  <c r="BK41" i="40"/>
  <c r="BI9" i="40"/>
  <c r="BL9" i="40" s="1"/>
  <c r="BM9" i="40" s="1"/>
  <c r="BK9" i="40"/>
  <c r="CA30" i="40"/>
  <c r="CD30" i="40" s="1"/>
  <c r="CE30" i="40" s="1"/>
  <c r="CC30" i="40"/>
  <c r="CA23" i="40"/>
  <c r="CD23" i="40" s="1"/>
  <c r="CE23" i="40" s="1"/>
  <c r="CC23" i="40"/>
  <c r="CA8" i="40"/>
  <c r="CD8" i="40" s="1"/>
  <c r="CE8" i="40" s="1"/>
  <c r="CC8" i="40"/>
  <c r="CA40" i="40"/>
  <c r="CD40" i="40" s="1"/>
  <c r="CE40" i="40" s="1"/>
  <c r="CC40" i="40"/>
  <c r="CA25" i="40"/>
  <c r="CD25" i="40" s="1"/>
  <c r="CE25" i="40" s="1"/>
  <c r="CC25" i="40"/>
  <c r="CA10" i="40"/>
  <c r="CD10" i="40" s="1"/>
  <c r="CE10" i="40" s="1"/>
  <c r="CC10" i="40"/>
  <c r="CA42" i="40"/>
  <c r="CD42" i="40" s="1"/>
  <c r="CE42" i="40" s="1"/>
  <c r="CC42" i="40"/>
  <c r="CA35" i="40"/>
  <c r="CD35" i="40" s="1"/>
  <c r="CE35" i="40" s="1"/>
  <c r="CC35" i="40"/>
  <c r="CY12" i="40"/>
  <c r="DB12" i="40" s="1"/>
  <c r="DC12" i="40" s="1"/>
  <c r="DA12" i="40"/>
  <c r="CG8" i="40"/>
  <c r="CJ8" i="40" s="1"/>
  <c r="CK8" i="40" s="1"/>
  <c r="CI8" i="40"/>
  <c r="BU18" i="40"/>
  <c r="BX18" i="40" s="1"/>
  <c r="BY18" i="40" s="1"/>
  <c r="BW18" i="40"/>
  <c r="BO30" i="40"/>
  <c r="BR30" i="40" s="1"/>
  <c r="BS30" i="40" s="1"/>
  <c r="BQ30" i="40"/>
  <c r="BI40" i="40"/>
  <c r="BL40" i="40" s="1"/>
  <c r="BM40" i="40" s="1"/>
  <c r="BK40" i="40"/>
  <c r="BI8" i="40"/>
  <c r="BL8" i="40" s="1"/>
  <c r="BM8" i="40" s="1"/>
  <c r="BK8" i="40"/>
  <c r="DE34" i="40"/>
  <c r="DH34" i="40" s="1"/>
  <c r="DI34" i="40" s="1"/>
  <c r="DG34" i="40"/>
  <c r="DE27" i="40"/>
  <c r="DH27" i="40" s="1"/>
  <c r="DI27" i="40" s="1"/>
  <c r="DG27" i="40"/>
  <c r="DE20" i="40"/>
  <c r="DH20" i="40" s="1"/>
  <c r="DI20" i="40" s="1"/>
  <c r="DG20" i="40"/>
  <c r="DE13" i="40"/>
  <c r="DH13" i="40" s="1"/>
  <c r="DI13" i="40" s="1"/>
  <c r="DG13" i="40"/>
  <c r="DE45" i="40"/>
  <c r="DH45" i="40" s="1"/>
  <c r="DI45" i="40" s="1"/>
  <c r="DG45" i="40"/>
  <c r="DE38" i="40"/>
  <c r="DH38" i="40" s="1"/>
  <c r="DI38" i="40" s="1"/>
  <c r="DG38" i="40"/>
  <c r="DE31" i="40"/>
  <c r="DH31" i="40" s="1"/>
  <c r="DI31" i="40" s="1"/>
  <c r="DG31" i="40"/>
  <c r="BO45" i="40"/>
  <c r="BR45" i="40" s="1"/>
  <c r="BS45" i="40" s="1"/>
  <c r="BQ45" i="40"/>
  <c r="DQ48" i="40"/>
  <c r="DT48" i="40" s="1"/>
  <c r="DU48" i="40" s="1"/>
  <c r="DS48" i="40"/>
  <c r="CY44" i="40"/>
  <c r="DB44" i="40" s="1"/>
  <c r="DC44" i="40" s="1"/>
  <c r="DA44" i="40"/>
  <c r="DQ9" i="40"/>
  <c r="DT9" i="40" s="1"/>
  <c r="DU9" i="40" s="1"/>
  <c r="DS9" i="40"/>
  <c r="BU25" i="40"/>
  <c r="BX25" i="40" s="1"/>
  <c r="BY25" i="40" s="1"/>
  <c r="BW25" i="40"/>
  <c r="DQ8" i="40"/>
  <c r="DT8" i="40" s="1"/>
  <c r="DU8" i="40" s="1"/>
  <c r="DS8" i="40"/>
  <c r="BU32" i="40"/>
  <c r="BX32" i="40" s="1"/>
  <c r="BY32" i="40" s="1"/>
  <c r="BW32" i="40"/>
  <c r="BI22" i="40"/>
  <c r="BL22" i="40" s="1"/>
  <c r="BM22" i="40" s="1"/>
  <c r="BK22" i="40"/>
  <c r="DQ12" i="40"/>
  <c r="DT12" i="40" s="1"/>
  <c r="DU12" i="40" s="1"/>
  <c r="DS12" i="40"/>
  <c r="DQ30" i="40"/>
  <c r="DT30" i="40" s="1"/>
  <c r="DU30" i="40" s="1"/>
  <c r="DS30" i="40"/>
  <c r="CA45" i="40"/>
  <c r="CD45" i="40" s="1"/>
  <c r="CE45" i="40" s="1"/>
  <c r="CC45" i="40"/>
  <c r="BI45" i="40"/>
  <c r="BL45" i="40" s="1"/>
  <c r="BM45" i="40" s="1"/>
  <c r="BK45" i="40"/>
  <c r="CY31" i="40"/>
  <c r="DB31" i="40" s="1"/>
  <c r="DC31" i="40" s="1"/>
  <c r="DA31" i="40"/>
  <c r="CY33" i="40"/>
  <c r="DB33" i="40" s="1"/>
  <c r="DC33" i="40" s="1"/>
  <c r="DA33" i="40"/>
  <c r="CY43" i="40"/>
  <c r="DB43" i="40" s="1"/>
  <c r="DC43" i="40" s="1"/>
  <c r="DA43" i="40"/>
  <c r="CP24" i="40"/>
  <c r="CQ24" i="40" s="1"/>
  <c r="CO24" i="40"/>
  <c r="CP26" i="40"/>
  <c r="CQ26" i="40" s="1"/>
  <c r="CO26" i="40"/>
  <c r="CS48" i="40"/>
  <c r="CV48" i="40" s="1"/>
  <c r="CW48" i="40" s="1"/>
  <c r="CU48" i="40"/>
  <c r="BO26" i="40"/>
  <c r="BR26" i="40" s="1"/>
  <c r="BS26" i="40" s="1"/>
  <c r="BQ26" i="40"/>
  <c r="CG35" i="40"/>
  <c r="CJ35" i="40" s="1"/>
  <c r="CK35" i="40" s="1"/>
  <c r="CI35" i="40"/>
  <c r="CG46" i="40"/>
  <c r="CJ46" i="40" s="1"/>
  <c r="CK46" i="40" s="1"/>
  <c r="CI46" i="40"/>
  <c r="CS9" i="40"/>
  <c r="CV9" i="40" s="1"/>
  <c r="CW9" i="40" s="1"/>
  <c r="CU9" i="40"/>
  <c r="BO25" i="40"/>
  <c r="BR25" i="40" s="1"/>
  <c r="BS25" i="40" s="1"/>
  <c r="BQ25" i="40"/>
  <c r="DK39" i="40"/>
  <c r="DN39" i="40" s="1"/>
  <c r="DO39" i="40" s="1"/>
  <c r="DM39" i="40"/>
  <c r="DK41" i="40"/>
  <c r="DN41" i="40" s="1"/>
  <c r="DO41" i="40" s="1"/>
  <c r="DM41" i="40"/>
  <c r="DQ24" i="40"/>
  <c r="DT24" i="40" s="1"/>
  <c r="DU24" i="40" s="1"/>
  <c r="DS24" i="40"/>
  <c r="CG16" i="40"/>
  <c r="CJ16" i="40" s="1"/>
  <c r="CK16" i="40" s="1"/>
  <c r="CI16" i="40"/>
  <c r="BO8" i="40"/>
  <c r="BR8" i="40" s="1"/>
  <c r="BS8" i="40" s="1"/>
  <c r="BQ8" i="40"/>
  <c r="BI18" i="40"/>
  <c r="BL18" i="40" s="1"/>
  <c r="BM18" i="40" s="1"/>
  <c r="BK18" i="40"/>
  <c r="CS12" i="40"/>
  <c r="CV12" i="40" s="1"/>
  <c r="CW12" i="40" s="1"/>
  <c r="CU12" i="40"/>
  <c r="CS23" i="40"/>
  <c r="CV23" i="40" s="1"/>
  <c r="CW23" i="40" s="1"/>
  <c r="CU23" i="40"/>
  <c r="BU27" i="40"/>
  <c r="BX27" i="40" s="1"/>
  <c r="BY27" i="40" s="1"/>
  <c r="BW27" i="40"/>
  <c r="CA22" i="40"/>
  <c r="CD22" i="40" s="1"/>
  <c r="CE22" i="40" s="1"/>
  <c r="CC22" i="40"/>
  <c r="CA32" i="40"/>
  <c r="CD32" i="40" s="1"/>
  <c r="CE32" i="40" s="1"/>
  <c r="CC32" i="40"/>
  <c r="CA49" i="40"/>
  <c r="CD49" i="40" s="1"/>
  <c r="CE49" i="40" s="1"/>
  <c r="CC49" i="40"/>
  <c r="BO38" i="40"/>
  <c r="BR38" i="40" s="1"/>
  <c r="BS38" i="40" s="1"/>
  <c r="BQ38" i="40"/>
  <c r="DE26" i="40"/>
  <c r="DH26" i="40" s="1"/>
  <c r="DI26" i="40" s="1"/>
  <c r="DG26" i="40"/>
  <c r="DE44" i="40"/>
  <c r="DH44" i="40" s="1"/>
  <c r="DI44" i="40" s="1"/>
  <c r="DG44" i="40"/>
  <c r="DE23" i="40"/>
  <c r="DH23" i="40" s="1"/>
  <c r="DI23" i="40" s="1"/>
  <c r="DG23" i="40"/>
  <c r="DQ33" i="40"/>
  <c r="DT33" i="40" s="1"/>
  <c r="DU33" i="40" s="1"/>
  <c r="DS33" i="40"/>
  <c r="DE49" i="40"/>
  <c r="DH49" i="40" s="1"/>
  <c r="DI49" i="40" s="1"/>
  <c r="DG49" i="40"/>
  <c r="CP45" i="40"/>
  <c r="CQ45" i="40" s="1"/>
  <c r="CO45" i="40"/>
  <c r="BU41" i="40"/>
  <c r="BX41" i="40" s="1"/>
  <c r="BY41" i="40" s="1"/>
  <c r="BW41" i="40"/>
  <c r="BU9" i="40"/>
  <c r="BX9" i="40" s="1"/>
  <c r="BY9" i="40" s="1"/>
  <c r="BW9" i="40"/>
  <c r="BO13" i="40"/>
  <c r="BR13" i="40" s="1"/>
  <c r="BS13" i="40" s="1"/>
  <c r="BQ13" i="40"/>
  <c r="BI15" i="40"/>
  <c r="BL15" i="40" s="1"/>
  <c r="BM15" i="40" s="1"/>
  <c r="BK15" i="40"/>
  <c r="DE48" i="40"/>
  <c r="DH48" i="40" s="1"/>
  <c r="DI48" i="40" s="1"/>
  <c r="DG48" i="40"/>
  <c r="CP44" i="40"/>
  <c r="CQ44" i="40" s="1"/>
  <c r="CO44" i="40"/>
  <c r="BU48" i="40"/>
  <c r="BX48" i="40" s="1"/>
  <c r="BY48" i="40" s="1"/>
  <c r="BW48" i="40"/>
  <c r="BU16" i="40"/>
  <c r="BX16" i="40" s="1"/>
  <c r="BY16" i="40" s="1"/>
  <c r="BW16" i="40"/>
  <c r="BO28" i="40"/>
  <c r="BR28" i="40" s="1"/>
  <c r="BS28" i="40" s="1"/>
  <c r="BQ28" i="40"/>
  <c r="BI38" i="40"/>
  <c r="BL38" i="40" s="1"/>
  <c r="BM38" i="40" s="1"/>
  <c r="BK38" i="40"/>
  <c r="DQ10" i="40"/>
  <c r="DT10" i="40" s="1"/>
  <c r="DU10" i="40" s="1"/>
  <c r="DS10" i="40"/>
  <c r="DQ42" i="40"/>
  <c r="DT42" i="40" s="1"/>
  <c r="DU42" i="40" s="1"/>
  <c r="DS42" i="40"/>
  <c r="DQ35" i="40"/>
  <c r="DT35" i="40" s="1"/>
  <c r="DU35" i="40" s="1"/>
  <c r="DS35" i="40"/>
  <c r="DQ28" i="40"/>
  <c r="DT28" i="40" s="1"/>
  <c r="DU28" i="40" s="1"/>
  <c r="DS28" i="40"/>
  <c r="DQ21" i="40"/>
  <c r="DT21" i="40" s="1"/>
  <c r="DU21" i="40" s="1"/>
  <c r="DS21" i="40"/>
  <c r="DQ14" i="40"/>
  <c r="DT14" i="40" s="1"/>
  <c r="DU14" i="40" s="1"/>
  <c r="DS14" i="40"/>
  <c r="DQ46" i="40"/>
  <c r="DT46" i="40" s="1"/>
  <c r="DU46" i="40" s="1"/>
  <c r="DS46" i="40"/>
  <c r="DQ39" i="40"/>
  <c r="DT39" i="40" s="1"/>
  <c r="DU39" i="40" s="1"/>
  <c r="DS39" i="40"/>
  <c r="DE9" i="40"/>
  <c r="DH9" i="40" s="1"/>
  <c r="DI9" i="40" s="1"/>
  <c r="DG9" i="40"/>
  <c r="CP37" i="40"/>
  <c r="CQ37" i="40" s="1"/>
  <c r="CO37" i="40"/>
  <c r="BU47" i="40"/>
  <c r="BX47" i="40" s="1"/>
  <c r="BY47" i="40" s="1"/>
  <c r="BW47" i="40"/>
  <c r="BU15" i="40"/>
  <c r="BX15" i="40" s="1"/>
  <c r="BY15" i="40" s="1"/>
  <c r="BW15" i="40"/>
  <c r="BO19" i="40"/>
  <c r="BR19" i="40" s="1"/>
  <c r="BS19" i="40" s="1"/>
  <c r="BQ19" i="40"/>
  <c r="CY22" i="40"/>
  <c r="DB22" i="40" s="1"/>
  <c r="DC22" i="40" s="1"/>
  <c r="DA22" i="40"/>
  <c r="CY15" i="40"/>
  <c r="DB15" i="40" s="1"/>
  <c r="DC15" i="40" s="1"/>
  <c r="DA15" i="40"/>
  <c r="CY47" i="40"/>
  <c r="DB47" i="40" s="1"/>
  <c r="DC47" i="40" s="1"/>
  <c r="DA47" i="40"/>
  <c r="CY32" i="40"/>
  <c r="DB32" i="40" s="1"/>
  <c r="DC32" i="40" s="1"/>
  <c r="DA32" i="40"/>
  <c r="CY17" i="40"/>
  <c r="DB17" i="40" s="1"/>
  <c r="DC17" i="40" s="1"/>
  <c r="DA17" i="40"/>
  <c r="CY49" i="40"/>
  <c r="DB49" i="40" s="1"/>
  <c r="DC49" i="40" s="1"/>
  <c r="DA49" i="40"/>
  <c r="CY34" i="40"/>
  <c r="DB34" i="40" s="1"/>
  <c r="DC34" i="40" s="1"/>
  <c r="DA34" i="40"/>
  <c r="CY27" i="40"/>
  <c r="DB27" i="40" s="1"/>
  <c r="DC27" i="40" s="1"/>
  <c r="DA27" i="40"/>
  <c r="CP22" i="40"/>
  <c r="CQ22" i="40" s="1"/>
  <c r="CO22" i="40"/>
  <c r="CP15" i="40"/>
  <c r="CQ15" i="40" s="1"/>
  <c r="CO15" i="40"/>
  <c r="CP8" i="40"/>
  <c r="CQ8" i="40" s="1"/>
  <c r="CO8" i="40"/>
  <c r="CP40" i="40"/>
  <c r="CQ40" i="40" s="1"/>
  <c r="CO40" i="40"/>
  <c r="CP25" i="40"/>
  <c r="CQ25" i="40" s="1"/>
  <c r="CO25" i="40"/>
  <c r="CP10" i="40"/>
  <c r="CQ10" i="40" s="1"/>
  <c r="CO10" i="40"/>
  <c r="CP42" i="40"/>
  <c r="CQ42" i="40" s="1"/>
  <c r="CO42" i="40"/>
  <c r="CP35" i="40"/>
  <c r="CQ35" i="40" s="1"/>
  <c r="CO35" i="40"/>
  <c r="DE40" i="40"/>
  <c r="DH40" i="40" s="1"/>
  <c r="DI40" i="40" s="1"/>
  <c r="DG40" i="40"/>
  <c r="CG24" i="40"/>
  <c r="CJ24" i="40" s="1"/>
  <c r="CK24" i="40" s="1"/>
  <c r="CI24" i="40"/>
  <c r="BU38" i="40"/>
  <c r="BX38" i="40" s="1"/>
  <c r="BY38" i="40" s="1"/>
  <c r="BW38" i="40"/>
  <c r="BO42" i="40"/>
  <c r="BR42" i="40" s="1"/>
  <c r="BS42" i="40" s="1"/>
  <c r="BQ42" i="40"/>
  <c r="BO10" i="40"/>
  <c r="BR10" i="40" s="1"/>
  <c r="BS10" i="40" s="1"/>
  <c r="BQ10" i="40"/>
  <c r="BI20" i="40"/>
  <c r="BL20" i="40" s="1"/>
  <c r="BM20" i="40" s="1"/>
  <c r="BK20" i="40"/>
  <c r="CG26" i="40"/>
  <c r="CJ26" i="40" s="1"/>
  <c r="CK26" i="40" s="1"/>
  <c r="CI26" i="40"/>
  <c r="CG19" i="40"/>
  <c r="CJ19" i="40" s="1"/>
  <c r="CK19" i="40" s="1"/>
  <c r="CI19" i="40"/>
  <c r="CG12" i="40"/>
  <c r="CJ12" i="40" s="1"/>
  <c r="CK12" i="40" s="1"/>
  <c r="CI12" i="40"/>
  <c r="CG44" i="40"/>
  <c r="CJ44" i="40" s="1"/>
  <c r="CK44" i="40" s="1"/>
  <c r="CI44" i="40"/>
  <c r="CG37" i="40"/>
  <c r="CJ37" i="40" s="1"/>
  <c r="CK37" i="40" s="1"/>
  <c r="CI37" i="40"/>
  <c r="CG30" i="40"/>
  <c r="CJ30" i="40" s="1"/>
  <c r="CK30" i="40" s="1"/>
  <c r="CI30" i="40"/>
  <c r="CG23" i="40"/>
  <c r="CJ23" i="40" s="1"/>
  <c r="CK23" i="40" s="1"/>
  <c r="CI23" i="40"/>
  <c r="DQ25" i="40"/>
  <c r="DT25" i="40" s="1"/>
  <c r="DU25" i="40" s="1"/>
  <c r="DS25" i="40"/>
  <c r="CY21" i="40"/>
  <c r="DB21" i="40" s="1"/>
  <c r="DC21" i="40" s="1"/>
  <c r="DA21" i="40"/>
  <c r="CG17" i="40"/>
  <c r="CJ17" i="40" s="1"/>
  <c r="CK17" i="40" s="1"/>
  <c r="CI17" i="40"/>
  <c r="BU29" i="40"/>
  <c r="BX29" i="40" s="1"/>
  <c r="BY29" i="40" s="1"/>
  <c r="BW29" i="40"/>
  <c r="BO41" i="40"/>
  <c r="BR41" i="40" s="1"/>
  <c r="BS41" i="40" s="1"/>
  <c r="BQ41" i="40"/>
  <c r="BO9" i="40"/>
  <c r="BR9" i="40" s="1"/>
  <c r="BS9" i="40" s="1"/>
  <c r="BQ9" i="40"/>
  <c r="BI19" i="40"/>
  <c r="BL19" i="40" s="1"/>
  <c r="BM19" i="40" s="1"/>
  <c r="BK19" i="40"/>
  <c r="DK30" i="40"/>
  <c r="DN30" i="40" s="1"/>
  <c r="DO30" i="40" s="1"/>
  <c r="DM30" i="40"/>
  <c r="DK23" i="40"/>
  <c r="DN23" i="40" s="1"/>
  <c r="DO23" i="40" s="1"/>
  <c r="DM23" i="40"/>
  <c r="DK8" i="40"/>
  <c r="DN8" i="40" s="1"/>
  <c r="DO8" i="40" s="1"/>
  <c r="DM8" i="40"/>
  <c r="DK40" i="40"/>
  <c r="DN40" i="40" s="1"/>
  <c r="DO40" i="40" s="1"/>
  <c r="DM40" i="40"/>
  <c r="DK25" i="40"/>
  <c r="DN25" i="40" s="1"/>
  <c r="DO25" i="40" s="1"/>
  <c r="DM25" i="40"/>
  <c r="DK10" i="40"/>
  <c r="DN10" i="40" s="1"/>
  <c r="DO10" i="40" s="1"/>
  <c r="DM10" i="40"/>
  <c r="DK42" i="40"/>
  <c r="DN42" i="40" s="1"/>
  <c r="DO42" i="40" s="1"/>
  <c r="DM42" i="40"/>
  <c r="DK35" i="40"/>
  <c r="DN35" i="40" s="1"/>
  <c r="DO35" i="40" s="1"/>
  <c r="DM35" i="40"/>
  <c r="DE32" i="40"/>
  <c r="DH32" i="40" s="1"/>
  <c r="DI32" i="40" s="1"/>
  <c r="DG32" i="40"/>
  <c r="CP28" i="40"/>
  <c r="CQ28" i="40" s="1"/>
  <c r="CO28" i="40"/>
  <c r="BU44" i="40"/>
  <c r="BX44" i="40" s="1"/>
  <c r="BY44" i="40" s="1"/>
  <c r="BW44" i="40"/>
  <c r="BU12" i="40"/>
  <c r="BX12" i="40" s="1"/>
  <c r="BY12" i="40" s="1"/>
  <c r="BW12" i="40"/>
  <c r="BO24" i="40"/>
  <c r="BR24" i="40" s="1"/>
  <c r="BS24" i="40" s="1"/>
  <c r="BQ24" i="40"/>
  <c r="CS10" i="40"/>
  <c r="CV10" i="40" s="1"/>
  <c r="CW10" i="40" s="1"/>
  <c r="CU10" i="40"/>
  <c r="CS42" i="40"/>
  <c r="CV42" i="40" s="1"/>
  <c r="CW42" i="40" s="1"/>
  <c r="CU42" i="40"/>
  <c r="CS35" i="40"/>
  <c r="CV35" i="40" s="1"/>
  <c r="CW35" i="40" s="1"/>
  <c r="CU35" i="40"/>
  <c r="CS28" i="40"/>
  <c r="CV28" i="40" s="1"/>
  <c r="CW28" i="40" s="1"/>
  <c r="CU28" i="40"/>
  <c r="CS21" i="40"/>
  <c r="CV21" i="40" s="1"/>
  <c r="CW21" i="40" s="1"/>
  <c r="CU21" i="40"/>
  <c r="CS14" i="40"/>
  <c r="CV14" i="40" s="1"/>
  <c r="CW14" i="40" s="1"/>
  <c r="CU14" i="40"/>
  <c r="CS46" i="40"/>
  <c r="CV46" i="40" s="1"/>
  <c r="CW46" i="40" s="1"/>
  <c r="CU46" i="40"/>
  <c r="DK37" i="40"/>
  <c r="DN37" i="40" s="1"/>
  <c r="DO37" i="40" s="1"/>
  <c r="DM37" i="40"/>
  <c r="CP21" i="40"/>
  <c r="CQ21" i="40" s="1"/>
  <c r="CO21" i="40"/>
  <c r="BU43" i="40"/>
  <c r="BX43" i="40" s="1"/>
  <c r="BY43" i="40" s="1"/>
  <c r="BW43" i="40"/>
  <c r="BU11" i="40"/>
  <c r="BX11" i="40" s="1"/>
  <c r="BY11" i="40" s="1"/>
  <c r="BW11" i="40"/>
  <c r="BO23" i="40"/>
  <c r="BR23" i="40" s="1"/>
  <c r="BS23" i="40" s="1"/>
  <c r="BQ23" i="40"/>
  <c r="BI33" i="40"/>
  <c r="BL33" i="40" s="1"/>
  <c r="BM33" i="40" s="1"/>
  <c r="BK33" i="40"/>
  <c r="CA38" i="40"/>
  <c r="CD38" i="40" s="1"/>
  <c r="CE38" i="40" s="1"/>
  <c r="CC38" i="40"/>
  <c r="CA31" i="40"/>
  <c r="CD31" i="40" s="1"/>
  <c r="CE31" i="40" s="1"/>
  <c r="CC31" i="40"/>
  <c r="CA48" i="40"/>
  <c r="CD48" i="40" s="1"/>
  <c r="CE48" i="40" s="1"/>
  <c r="CC48" i="40"/>
  <c r="CA18" i="40"/>
  <c r="CD18" i="40" s="1"/>
  <c r="CE18" i="40" s="1"/>
  <c r="CC18" i="40"/>
  <c r="CA11" i="40"/>
  <c r="CD11" i="40" s="1"/>
  <c r="CE11" i="40" s="1"/>
  <c r="CC11" i="40"/>
  <c r="CA43" i="40"/>
  <c r="CD43" i="40" s="1"/>
  <c r="CE43" i="40" s="1"/>
  <c r="CC43" i="40"/>
  <c r="CS32" i="40"/>
  <c r="CV32" i="40" s="1"/>
  <c r="CW32" i="40" s="1"/>
  <c r="CU32" i="40"/>
  <c r="BU42" i="40"/>
  <c r="BX42" i="40" s="1"/>
  <c r="BY42" i="40" s="1"/>
  <c r="BW42" i="40"/>
  <c r="BU10" i="40"/>
  <c r="BX10" i="40" s="1"/>
  <c r="BY10" i="40" s="1"/>
  <c r="BW10" i="40"/>
  <c r="BO22" i="40"/>
  <c r="BR22" i="40" s="1"/>
  <c r="BS22" i="40" s="1"/>
  <c r="BQ22" i="40"/>
  <c r="BI32" i="40"/>
  <c r="BL32" i="40" s="1"/>
  <c r="BM32" i="40" s="1"/>
  <c r="BK32" i="40"/>
  <c r="DE10" i="40"/>
  <c r="DH10" i="40" s="1"/>
  <c r="DI10" i="40" s="1"/>
  <c r="DG10" i="40"/>
  <c r="DE42" i="40"/>
  <c r="DH42" i="40" s="1"/>
  <c r="DI42" i="40" s="1"/>
  <c r="DG42" i="40"/>
  <c r="DE35" i="40"/>
  <c r="DH35" i="40" s="1"/>
  <c r="DI35" i="40" s="1"/>
  <c r="DG35" i="40"/>
  <c r="DE28" i="40"/>
  <c r="DH28" i="40" s="1"/>
  <c r="DI28" i="40" s="1"/>
  <c r="DG28" i="40"/>
  <c r="DE21" i="40"/>
  <c r="DH21" i="40" s="1"/>
  <c r="DI21" i="40" s="1"/>
  <c r="DG21" i="40"/>
  <c r="DE14" i="40"/>
  <c r="DH14" i="40" s="1"/>
  <c r="DI14" i="40" s="1"/>
  <c r="DG14" i="40"/>
  <c r="DE46" i="40"/>
  <c r="DH46" i="40" s="1"/>
  <c r="DI46" i="40" s="1"/>
  <c r="DG46" i="40"/>
  <c r="DE39" i="40"/>
  <c r="DH39" i="40" s="1"/>
  <c r="DI39" i="40" s="1"/>
  <c r="DG39" i="40"/>
  <c r="CS33" i="40"/>
  <c r="CV33" i="40" s="1"/>
  <c r="CW33" i="40" s="1"/>
  <c r="CU33" i="40"/>
  <c r="DK36" i="40"/>
  <c r="DN36" i="40" s="1"/>
  <c r="DO36" i="40" s="1"/>
  <c r="DM36" i="40"/>
  <c r="BU49" i="40"/>
  <c r="BX49" i="40" s="1"/>
  <c r="BY49" i="40" s="1"/>
  <c r="CG33" i="40"/>
  <c r="CJ33" i="40" s="1"/>
  <c r="CK33" i="40" s="1"/>
  <c r="CI33" i="40"/>
  <c r="BI31" i="40"/>
  <c r="BL31" i="40" s="1"/>
  <c r="BM31" i="40" s="1"/>
  <c r="BK31" i="40"/>
  <c r="CG32" i="40"/>
  <c r="CJ32" i="40" s="1"/>
  <c r="CK32" i="40" s="1"/>
  <c r="CI32" i="40"/>
  <c r="BO44" i="40"/>
  <c r="BR44" i="40" s="1"/>
  <c r="BS44" i="40" s="1"/>
  <c r="BQ44" i="40"/>
  <c r="DQ26" i="40"/>
  <c r="DT26" i="40" s="1"/>
  <c r="DU26" i="40" s="1"/>
  <c r="DS26" i="40"/>
  <c r="DQ44" i="40"/>
  <c r="DT44" i="40" s="1"/>
  <c r="DU44" i="40" s="1"/>
  <c r="DS44" i="40"/>
  <c r="DQ23" i="40"/>
  <c r="DT23" i="40" s="1"/>
  <c r="DU23" i="40" s="1"/>
  <c r="DS23" i="40"/>
  <c r="CV49" i="40"/>
  <c r="CW49" i="40" s="1"/>
  <c r="CU49" i="40"/>
  <c r="BO35" i="40"/>
  <c r="BR35" i="40" s="1"/>
  <c r="BS35" i="40" s="1"/>
  <c r="BQ35" i="40"/>
  <c r="CY38" i="40"/>
  <c r="DB38" i="40" s="1"/>
  <c r="DC38" i="40" s="1"/>
  <c r="DA38" i="40"/>
  <c r="CY48" i="40"/>
  <c r="DB48" i="40" s="1"/>
  <c r="DC48" i="40" s="1"/>
  <c r="DA48" i="40"/>
  <c r="CY11" i="40"/>
  <c r="DB11" i="40" s="1"/>
  <c r="DC11" i="40" s="1"/>
  <c r="DA11" i="40"/>
  <c r="CP38" i="40"/>
  <c r="CQ38" i="40" s="1"/>
  <c r="CO38" i="40"/>
  <c r="CP9" i="40"/>
  <c r="CQ9" i="40" s="1"/>
  <c r="CO9" i="40"/>
  <c r="CP19" i="40"/>
  <c r="CQ19" i="40" s="1"/>
  <c r="CO19" i="40"/>
  <c r="CA12" i="40"/>
  <c r="CD12" i="40" s="1"/>
  <c r="CE12" i="40" s="1"/>
  <c r="CC12" i="40"/>
  <c r="BI36" i="40"/>
  <c r="BL36" i="40" s="1"/>
  <c r="BM36" i="40" s="1"/>
  <c r="BK36" i="40"/>
  <c r="CG10" i="40"/>
  <c r="CJ10" i="40" s="1"/>
  <c r="CK10" i="40" s="1"/>
  <c r="CI10" i="40"/>
  <c r="CG28" i="40"/>
  <c r="CJ28" i="40" s="1"/>
  <c r="CK28" i="40" s="1"/>
  <c r="CI28" i="40"/>
  <c r="CG14" i="40"/>
  <c r="CJ14" i="40" s="1"/>
  <c r="CK14" i="40" s="1"/>
  <c r="CI14" i="40"/>
  <c r="DK13" i="40"/>
  <c r="DN13" i="40" s="1"/>
  <c r="DO13" i="40" s="1"/>
  <c r="DM13" i="40"/>
  <c r="BU13" i="40"/>
  <c r="BX13" i="40" s="1"/>
  <c r="BY13" i="40" s="1"/>
  <c r="BW13" i="40"/>
  <c r="DK14" i="40"/>
  <c r="DN14" i="40" s="1"/>
  <c r="DO14" i="40" s="1"/>
  <c r="DM14" i="40"/>
  <c r="DK46" i="40"/>
  <c r="DN46" i="40" s="1"/>
  <c r="DO46" i="40" s="1"/>
  <c r="DM46" i="40"/>
  <c r="DM9" i="40"/>
  <c r="DK19" i="40"/>
  <c r="DN19" i="40" s="1"/>
  <c r="DO19" i="40" s="1"/>
  <c r="DM19" i="40"/>
  <c r="BU28" i="40"/>
  <c r="BX28" i="40" s="1"/>
  <c r="BY28" i="40" s="1"/>
  <c r="BW28" i="40"/>
  <c r="CS26" i="40"/>
  <c r="CV26" i="40" s="1"/>
  <c r="CW26" i="40" s="1"/>
  <c r="CU26" i="40"/>
  <c r="CS37" i="40"/>
  <c r="CV37" i="40" s="1"/>
  <c r="CW37" i="40" s="1"/>
  <c r="CU37" i="40"/>
  <c r="CY45" i="40"/>
  <c r="DB45" i="40" s="1"/>
  <c r="DC45" i="40" s="1"/>
  <c r="DA45" i="40"/>
  <c r="BO39" i="40"/>
  <c r="BR39" i="40" s="1"/>
  <c r="BS39" i="40" s="1"/>
  <c r="BQ39" i="40"/>
  <c r="BI49" i="40"/>
  <c r="BL49" i="40" s="1"/>
  <c r="BM49" i="40" s="1"/>
  <c r="BK49" i="40"/>
  <c r="CA15" i="40"/>
  <c r="CD15" i="40" s="1"/>
  <c r="CE15" i="40" s="1"/>
  <c r="CC15" i="40"/>
  <c r="CA17" i="40"/>
  <c r="CD17" i="40" s="1"/>
  <c r="CE17" i="40" s="1"/>
  <c r="CC17" i="40"/>
  <c r="CA27" i="40"/>
  <c r="CD27" i="40" s="1"/>
  <c r="CE27" i="40" s="1"/>
  <c r="CC27" i="40"/>
  <c r="DE24" i="40"/>
  <c r="DH24" i="40" s="1"/>
  <c r="DI24" i="40" s="1"/>
  <c r="DG24" i="40"/>
  <c r="BI48" i="40"/>
  <c r="BL48" i="40" s="1"/>
  <c r="BM48" i="40" s="1"/>
  <c r="BK48" i="40"/>
  <c r="DQ41" i="40"/>
  <c r="DT41" i="40" s="1"/>
  <c r="DU41" i="40" s="1"/>
  <c r="DS41" i="40"/>
  <c r="DE17" i="40"/>
  <c r="DH17" i="40" s="1"/>
  <c r="DI17" i="40" s="1"/>
  <c r="DG17" i="40"/>
  <c r="CP13" i="40"/>
  <c r="CQ13" i="40" s="1"/>
  <c r="CO13" i="40"/>
  <c r="BU33" i="40"/>
  <c r="BX33" i="40" s="1"/>
  <c r="BY33" i="40" s="1"/>
  <c r="BW33" i="40"/>
  <c r="BO37" i="40"/>
  <c r="BR37" i="40" s="1"/>
  <c r="BS37" i="40" s="1"/>
  <c r="BQ37" i="40"/>
  <c r="BI39" i="40"/>
  <c r="BL39" i="40" s="1"/>
  <c r="BM39" i="40" s="1"/>
  <c r="BK39" i="40"/>
  <c r="DQ40" i="40"/>
  <c r="DT40" i="40" s="1"/>
  <c r="DU40" i="40" s="1"/>
  <c r="DS40" i="40"/>
  <c r="DE16" i="40"/>
  <c r="DH16" i="40" s="1"/>
  <c r="DI16" i="40" s="1"/>
  <c r="DG16" i="40"/>
  <c r="CP12" i="40"/>
  <c r="CQ12" i="40" s="1"/>
  <c r="CO12" i="40"/>
  <c r="BU40" i="40"/>
  <c r="BX40" i="40" s="1"/>
  <c r="BY40" i="40" s="1"/>
  <c r="BW40" i="40"/>
  <c r="BU8" i="40"/>
  <c r="BX8" i="40" s="1"/>
  <c r="BY8" i="40" s="1"/>
  <c r="BW8" i="40"/>
  <c r="BO20" i="40"/>
  <c r="BR20" i="40" s="1"/>
  <c r="BS20" i="40" s="1"/>
  <c r="BQ20" i="40"/>
  <c r="BI30" i="40"/>
  <c r="BL30" i="40" s="1"/>
  <c r="BM30" i="40" s="1"/>
  <c r="BK30" i="40"/>
  <c r="DQ18" i="40"/>
  <c r="DT18" i="40" s="1"/>
  <c r="DU18" i="40" s="1"/>
  <c r="DS18" i="40"/>
  <c r="DS11" i="40"/>
  <c r="DV11" i="40" s="1"/>
  <c r="DQ43" i="40"/>
  <c r="DT43" i="40" s="1"/>
  <c r="DU43" i="40" s="1"/>
  <c r="DS43" i="40"/>
  <c r="DQ36" i="40"/>
  <c r="DT36" i="40" s="1"/>
  <c r="DU36" i="40" s="1"/>
  <c r="DS36" i="40"/>
  <c r="DQ29" i="40"/>
  <c r="DT29" i="40" s="1"/>
  <c r="DU29" i="40" s="1"/>
  <c r="DS29" i="40"/>
  <c r="DQ22" i="40"/>
  <c r="DT22" i="40" s="1"/>
  <c r="DU22" i="40" s="1"/>
  <c r="DS22" i="40"/>
  <c r="DQ15" i="40"/>
  <c r="DT15" i="40" s="1"/>
  <c r="DU15" i="40" s="1"/>
  <c r="DS15" i="40"/>
  <c r="DQ47" i="40"/>
  <c r="DT47" i="40" s="1"/>
  <c r="DU47" i="40" s="1"/>
  <c r="DS47" i="40"/>
  <c r="CY29" i="40"/>
  <c r="DB29" i="40" s="1"/>
  <c r="DC29" i="40" s="1"/>
  <c r="DA29" i="40"/>
  <c r="CG25" i="40"/>
  <c r="CJ25" i="40" s="1"/>
  <c r="CK25" i="40" s="1"/>
  <c r="CI25" i="40"/>
  <c r="BU39" i="40"/>
  <c r="BX39" i="40" s="1"/>
  <c r="BY39" i="40" s="1"/>
  <c r="BW39" i="40"/>
  <c r="BO43" i="40"/>
  <c r="BR43" i="40" s="1"/>
  <c r="BS43" i="40" s="1"/>
  <c r="BQ43" i="40"/>
  <c r="BO11" i="40"/>
  <c r="BR11" i="40" s="1"/>
  <c r="BS11" i="40" s="1"/>
  <c r="BQ11" i="40"/>
  <c r="BI21" i="40"/>
  <c r="BL21" i="40" s="1"/>
  <c r="BM21" i="40" s="1"/>
  <c r="BK21" i="40"/>
  <c r="CY30" i="40"/>
  <c r="DB30" i="40" s="1"/>
  <c r="DC30" i="40" s="1"/>
  <c r="DA30" i="40"/>
  <c r="CY23" i="40"/>
  <c r="DB23" i="40" s="1"/>
  <c r="DC23" i="40" s="1"/>
  <c r="DA23" i="40"/>
  <c r="CY8" i="40"/>
  <c r="DB8" i="40" s="1"/>
  <c r="DC8" i="40" s="1"/>
  <c r="DA8" i="40"/>
  <c r="CY40" i="40"/>
  <c r="DB40" i="40" s="1"/>
  <c r="DC40" i="40" s="1"/>
  <c r="DA40" i="40"/>
  <c r="CY25" i="40"/>
  <c r="DB25" i="40" s="1"/>
  <c r="DC25" i="40" s="1"/>
  <c r="DA25" i="40"/>
  <c r="CY10" i="40"/>
  <c r="DB10" i="40" s="1"/>
  <c r="DC10" i="40" s="1"/>
  <c r="DA10" i="40"/>
  <c r="CY42" i="40"/>
  <c r="DB42" i="40" s="1"/>
  <c r="DC42" i="40" s="1"/>
  <c r="DA42" i="40"/>
  <c r="CY35" i="40"/>
  <c r="DB35" i="40" s="1"/>
  <c r="DC35" i="40" s="1"/>
  <c r="DA35" i="40"/>
  <c r="CP30" i="40"/>
  <c r="CQ30" i="40" s="1"/>
  <c r="CO30" i="40"/>
  <c r="CP23" i="40"/>
  <c r="CQ23" i="40" s="1"/>
  <c r="CO23" i="40"/>
  <c r="CP16" i="40"/>
  <c r="CQ16" i="40" s="1"/>
  <c r="CO16" i="40"/>
  <c r="CP33" i="40"/>
  <c r="CQ33" i="40" s="1"/>
  <c r="CO33" i="40"/>
  <c r="CP18" i="40"/>
  <c r="CQ18" i="40" s="1"/>
  <c r="CO18" i="40"/>
  <c r="CP11" i="40"/>
  <c r="CQ11" i="40" s="1"/>
  <c r="CO11" i="40"/>
  <c r="CP43" i="40"/>
  <c r="CQ43" i="40" s="1"/>
  <c r="CO43" i="40"/>
  <c r="DE8" i="40"/>
  <c r="DH8" i="40" s="1"/>
  <c r="DI8" i="40" s="1"/>
  <c r="DG8" i="40"/>
  <c r="CA44" i="40"/>
  <c r="CD44" i="40" s="1"/>
  <c r="CE44" i="40" s="1"/>
  <c r="CC44" i="40"/>
  <c r="BU30" i="40"/>
  <c r="BX30" i="40" s="1"/>
  <c r="BY30" i="40" s="1"/>
  <c r="BW30" i="40"/>
  <c r="BO34" i="40"/>
  <c r="BR34" i="40" s="1"/>
  <c r="BS34" i="40" s="1"/>
  <c r="BQ34" i="40"/>
  <c r="BI44" i="40"/>
  <c r="BL44" i="40" s="1"/>
  <c r="BM44" i="40" s="1"/>
  <c r="BK44" i="40"/>
  <c r="BI12" i="40"/>
  <c r="BL12" i="40" s="1"/>
  <c r="BM12" i="40" s="1"/>
  <c r="BK12" i="40"/>
  <c r="CG34" i="40"/>
  <c r="CJ34" i="40" s="1"/>
  <c r="CK34" i="40" s="1"/>
  <c r="CI34" i="40"/>
  <c r="CG27" i="40"/>
  <c r="CJ27" i="40" s="1"/>
  <c r="CK27" i="40" s="1"/>
  <c r="CI27" i="40"/>
  <c r="CG20" i="40"/>
  <c r="CJ20" i="40" s="1"/>
  <c r="CK20" i="40" s="1"/>
  <c r="CI20" i="40"/>
  <c r="CG13" i="40"/>
  <c r="CJ13" i="40" s="1"/>
  <c r="CK13" i="40" s="1"/>
  <c r="CI13" i="40"/>
  <c r="CG45" i="40"/>
  <c r="CJ45" i="40" s="1"/>
  <c r="CK45" i="40" s="1"/>
  <c r="CI45" i="40"/>
  <c r="CG38" i="40"/>
  <c r="CJ38" i="40" s="1"/>
  <c r="CK38" i="40" s="1"/>
  <c r="CI38" i="40"/>
  <c r="CG31" i="40"/>
  <c r="CJ31" i="40" s="1"/>
  <c r="CK31" i="40" s="1"/>
  <c r="CI31" i="40"/>
  <c r="DK45" i="40"/>
  <c r="DN45" i="40" s="1"/>
  <c r="DO45" i="40" s="1"/>
  <c r="DM45" i="40"/>
  <c r="CS41" i="40"/>
  <c r="CV41" i="40" s="1"/>
  <c r="CW41" i="40" s="1"/>
  <c r="CU41" i="40"/>
  <c r="CA37" i="40"/>
  <c r="CD37" i="40" s="1"/>
  <c r="CE37" i="40" s="1"/>
  <c r="CC37" i="40"/>
  <c r="BU21" i="40"/>
  <c r="BX21" i="40" s="1"/>
  <c r="BY21" i="40" s="1"/>
  <c r="BW21" i="40"/>
  <c r="BO33" i="40"/>
  <c r="BR33" i="40" s="1"/>
  <c r="BS33" i="40" s="1"/>
  <c r="BQ33" i="40"/>
  <c r="BI43" i="40"/>
  <c r="BL43" i="40" s="1"/>
  <c r="BM43" i="40" s="1"/>
  <c r="BK43" i="40"/>
  <c r="BI11" i="40"/>
  <c r="BL11" i="40" s="1"/>
  <c r="BM11" i="40" s="1"/>
  <c r="BK11" i="40"/>
  <c r="DK38" i="40"/>
  <c r="DN38" i="40" s="1"/>
  <c r="DO38" i="40" s="1"/>
  <c r="DM38" i="40"/>
  <c r="DK31" i="40"/>
  <c r="DN31" i="40" s="1"/>
  <c r="DO31" i="40" s="1"/>
  <c r="DM31" i="40"/>
  <c r="DK16" i="40"/>
  <c r="DN16" i="40" s="1"/>
  <c r="DO16" i="40" s="1"/>
  <c r="DM16" i="40"/>
  <c r="DK48" i="40"/>
  <c r="DN48" i="40" s="1"/>
  <c r="DO48" i="40" s="1"/>
  <c r="DM48" i="40"/>
  <c r="DK33" i="40"/>
  <c r="DN33" i="40" s="1"/>
  <c r="DO33" i="40" s="1"/>
  <c r="DM33" i="40"/>
  <c r="DK18" i="40"/>
  <c r="DN18" i="40" s="1"/>
  <c r="DO18" i="40" s="1"/>
  <c r="DM18" i="40"/>
  <c r="DK11" i="40"/>
  <c r="DN11" i="40" s="1"/>
  <c r="DO11" i="40" s="1"/>
  <c r="DM11" i="40"/>
  <c r="DK43" i="40"/>
  <c r="DN43" i="40" s="1"/>
  <c r="DO43" i="40" s="1"/>
  <c r="DM43" i="40"/>
  <c r="DA20" i="40"/>
  <c r="DD20" i="40" s="1"/>
  <c r="CG48" i="40"/>
  <c r="CJ48" i="40" s="1"/>
  <c r="CK48" i="40" s="1"/>
  <c r="CI48" i="40"/>
  <c r="BU36" i="40"/>
  <c r="BX36" i="40" s="1"/>
  <c r="BY36" i="40" s="1"/>
  <c r="BW36" i="40"/>
  <c r="BO48" i="40"/>
  <c r="BR48" i="40" s="1"/>
  <c r="BS48" i="40" s="1"/>
  <c r="BQ48" i="40"/>
  <c r="BO16" i="40"/>
  <c r="BR16" i="40" s="1"/>
  <c r="BS16" i="40" s="1"/>
  <c r="BQ16" i="40"/>
  <c r="BI26" i="40"/>
  <c r="BL26" i="40" s="1"/>
  <c r="BM26" i="40" s="1"/>
  <c r="BK26" i="40"/>
  <c r="CS18" i="40"/>
  <c r="CV18" i="40" s="1"/>
  <c r="CW18" i="40" s="1"/>
  <c r="CU18" i="40"/>
  <c r="CS11" i="40"/>
  <c r="CV11" i="40" s="1"/>
  <c r="CW11" i="40" s="1"/>
  <c r="CU11" i="40"/>
  <c r="CS43" i="40"/>
  <c r="CV43" i="40" s="1"/>
  <c r="CW43" i="40" s="1"/>
  <c r="CU43" i="40"/>
  <c r="CS36" i="40"/>
  <c r="CV36" i="40" s="1"/>
  <c r="CW36" i="40" s="1"/>
  <c r="CU36" i="40"/>
  <c r="CS29" i="40"/>
  <c r="CV29" i="40" s="1"/>
  <c r="CW29" i="40" s="1"/>
  <c r="CU29" i="40"/>
  <c r="CS22" i="40"/>
  <c r="CV22" i="40" s="1"/>
  <c r="CW22" i="40" s="1"/>
  <c r="CU22" i="40"/>
  <c r="CS15" i="40"/>
  <c r="CV15" i="40" s="1"/>
  <c r="CW15" i="40" s="1"/>
  <c r="CU15" i="40"/>
  <c r="CS47" i="40"/>
  <c r="CV47" i="40" s="1"/>
  <c r="CW47" i="40" s="1"/>
  <c r="CU47" i="40"/>
  <c r="DE25" i="40"/>
  <c r="DH25" i="40" s="1"/>
  <c r="DI25" i="40" s="1"/>
  <c r="DG25" i="40"/>
  <c r="CG41" i="40"/>
  <c r="CJ41" i="40" s="1"/>
  <c r="CK41" i="40" s="1"/>
  <c r="CI41" i="40"/>
  <c r="BU35" i="40"/>
  <c r="BX35" i="40" s="1"/>
  <c r="BY35" i="40" s="1"/>
  <c r="BW35" i="40"/>
  <c r="BO47" i="40"/>
  <c r="BR47" i="40" s="1"/>
  <c r="BS47" i="40" s="1"/>
  <c r="BQ47" i="40"/>
  <c r="BO15" i="40"/>
  <c r="BR15" i="40" s="1"/>
  <c r="BS15" i="40" s="1"/>
  <c r="BQ15" i="40"/>
  <c r="CA14" i="40"/>
  <c r="CD14" i="40" s="1"/>
  <c r="CE14" i="40" s="1"/>
  <c r="CC14" i="40"/>
  <c r="CA39" i="40"/>
  <c r="CD39" i="40" s="1"/>
  <c r="CE39" i="40" s="1"/>
  <c r="CC39" i="40"/>
  <c r="CA9" i="40"/>
  <c r="CD9" i="40" s="1"/>
  <c r="CE9" i="40" s="1"/>
  <c r="CC9" i="40"/>
  <c r="CA41" i="40"/>
  <c r="CD41" i="40" s="1"/>
  <c r="CE41" i="40" s="1"/>
  <c r="CC41" i="40"/>
  <c r="CA26" i="40"/>
  <c r="CD26" i="40" s="1"/>
  <c r="CE26" i="40" s="1"/>
  <c r="CC26" i="40"/>
  <c r="CA19" i="40"/>
  <c r="CD19" i="40" s="1"/>
  <c r="CE19" i="40" s="1"/>
  <c r="CC19" i="40"/>
  <c r="DQ16" i="40"/>
  <c r="DT16" i="40" s="1"/>
  <c r="DU16" i="40" s="1"/>
  <c r="DS16" i="40"/>
  <c r="CP20" i="40"/>
  <c r="CQ20" i="40" s="1"/>
  <c r="CO20" i="40"/>
  <c r="BU34" i="40"/>
  <c r="BX34" i="40" s="1"/>
  <c r="BY34" i="40" s="1"/>
  <c r="BW34" i="40"/>
  <c r="BO46" i="40"/>
  <c r="BR46" i="40" s="1"/>
  <c r="BS46" i="40" s="1"/>
  <c r="BQ46" i="40"/>
  <c r="BO14" i="40"/>
  <c r="BR14" i="40" s="1"/>
  <c r="BS14" i="40" s="1"/>
  <c r="BQ14" i="40"/>
  <c r="BI24" i="40"/>
  <c r="BL24" i="40" s="1"/>
  <c r="BM24" i="40" s="1"/>
  <c r="BK24" i="40"/>
  <c r="DE18" i="40"/>
  <c r="DH18" i="40" s="1"/>
  <c r="DI18" i="40" s="1"/>
  <c r="DG18" i="40"/>
  <c r="DE11" i="40"/>
  <c r="DH11" i="40" s="1"/>
  <c r="DI11" i="40" s="1"/>
  <c r="DG11" i="40"/>
  <c r="DE43" i="40"/>
  <c r="DH43" i="40" s="1"/>
  <c r="DI43" i="40" s="1"/>
  <c r="DG43" i="40"/>
  <c r="DE36" i="40"/>
  <c r="DH36" i="40" s="1"/>
  <c r="DI36" i="40" s="1"/>
  <c r="DG36" i="40"/>
  <c r="DE29" i="40"/>
  <c r="DH29" i="40" s="1"/>
  <c r="DI29" i="40" s="1"/>
  <c r="DG29" i="40"/>
  <c r="DE22" i="40"/>
  <c r="DH22" i="40" s="1"/>
  <c r="DI22" i="40" s="1"/>
  <c r="DG22" i="40"/>
  <c r="DE15" i="40"/>
  <c r="DH15" i="40" s="1"/>
  <c r="DI15" i="40" s="1"/>
  <c r="DG15" i="40"/>
  <c r="DE47" i="40"/>
  <c r="DH47" i="40" s="1"/>
  <c r="DI47" i="40" s="1"/>
  <c r="DG47" i="40"/>
  <c r="BI47" i="40"/>
  <c r="BL47" i="40" s="1"/>
  <c r="BM47" i="40" s="1"/>
  <c r="BK47" i="40"/>
  <c r="CP36" i="40"/>
  <c r="CQ36" i="40" s="1"/>
  <c r="CO36" i="40"/>
  <c r="CG49" i="40"/>
  <c r="CJ49" i="40" s="1"/>
  <c r="CK49" i="40" s="1"/>
  <c r="CI49" i="40"/>
  <c r="BP11" i="135"/>
  <c r="BR11" i="135"/>
  <c r="BP10" i="135"/>
  <c r="BR10" i="135"/>
  <c r="BP13" i="135"/>
  <c r="BR13" i="135"/>
  <c r="BP9" i="135"/>
  <c r="BR9" i="135"/>
  <c r="BP7" i="135"/>
  <c r="BR7" i="135"/>
  <c r="BP14" i="135"/>
  <c r="BR14" i="135"/>
  <c r="BP12" i="135"/>
  <c r="BR12" i="135"/>
  <c r="BP8" i="135"/>
  <c r="BR8" i="135"/>
  <c r="DQ7" i="40"/>
  <c r="DT7" i="40" s="1"/>
  <c r="DU7" i="40" s="1"/>
  <c r="DV7" i="40" s="1"/>
  <c r="F14" i="134"/>
  <c r="AJ81" i="40"/>
  <c r="CN8" i="135"/>
  <c r="CO8" i="135" s="1"/>
  <c r="CN7" i="135"/>
  <c r="CO7" i="135" s="1"/>
  <c r="CN14" i="135"/>
  <c r="CO14" i="135" s="1"/>
  <c r="CN13" i="135"/>
  <c r="CO13" i="135" s="1"/>
  <c r="CN12" i="135"/>
  <c r="CO12" i="135" s="1"/>
  <c r="CN11" i="135"/>
  <c r="CO11" i="135" s="1"/>
  <c r="CN10" i="135"/>
  <c r="CO10" i="135" s="1"/>
  <c r="CN9" i="135"/>
  <c r="CO9" i="135" s="1"/>
  <c r="CA33" i="40" l="1"/>
  <c r="CD33" i="40" s="1"/>
  <c r="CE33" i="40" s="1"/>
  <c r="CF33" i="40" s="1"/>
  <c r="BK13" i="40"/>
  <c r="CI40" i="40"/>
  <c r="DG37" i="40"/>
  <c r="BK29" i="40"/>
  <c r="CA46" i="40"/>
  <c r="CD46" i="40" s="1"/>
  <c r="CE46" i="40" s="1"/>
  <c r="CF46" i="40" s="1"/>
  <c r="CC16" i="40"/>
  <c r="CU39" i="40"/>
  <c r="CX39" i="40" s="1"/>
  <c r="BK34" i="40"/>
  <c r="CC24" i="40"/>
  <c r="BK25" i="40"/>
  <c r="CX16" i="40"/>
  <c r="CR17" i="40"/>
  <c r="CR14" i="40"/>
  <c r="CF30" i="40"/>
  <c r="BZ19" i="40"/>
  <c r="CX31" i="40"/>
  <c r="CX20" i="40"/>
  <c r="DP49" i="40"/>
  <c r="DP15" i="40"/>
  <c r="BT49" i="40"/>
  <c r="CL47" i="40"/>
  <c r="CL36" i="40"/>
  <c r="DD13" i="40"/>
  <c r="CX45" i="40"/>
  <c r="CX34" i="40"/>
  <c r="BZ20" i="40"/>
  <c r="DP27" i="40"/>
  <c r="DP32" i="40"/>
  <c r="CR29" i="40"/>
  <c r="CL22" i="40"/>
  <c r="CL11" i="40"/>
  <c r="BZ14" i="40"/>
  <c r="CR27" i="40"/>
  <c r="CR39" i="40"/>
  <c r="BK16" i="40"/>
  <c r="BZ18" i="40"/>
  <c r="DD12" i="40"/>
  <c r="CF42" i="40"/>
  <c r="CF25" i="40"/>
  <c r="DJ27" i="40"/>
  <c r="BT30" i="40"/>
  <c r="CF35" i="40"/>
  <c r="CF40" i="40"/>
  <c r="BN9" i="40"/>
  <c r="CF29" i="40"/>
  <c r="CX38" i="40"/>
  <c r="CX27" i="40"/>
  <c r="BT32" i="40"/>
  <c r="DP12" i="40"/>
  <c r="DP17" i="40"/>
  <c r="DP22" i="40"/>
  <c r="BZ37" i="40"/>
  <c r="CL15" i="40"/>
  <c r="CL43" i="40"/>
  <c r="BT18" i="40"/>
  <c r="DP20" i="40"/>
  <c r="CR32" i="40"/>
  <c r="DP18" i="40"/>
  <c r="DP31" i="40"/>
  <c r="BT33" i="40"/>
  <c r="DP45" i="40"/>
  <c r="CL13" i="40"/>
  <c r="CF44" i="40"/>
  <c r="CR18" i="40"/>
  <c r="CR30" i="40"/>
  <c r="DD25" i="40"/>
  <c r="DD30" i="40"/>
  <c r="BZ39" i="40"/>
  <c r="DV15" i="40"/>
  <c r="DV43" i="40"/>
  <c r="DP43" i="40"/>
  <c r="DP48" i="40"/>
  <c r="CF37" i="40"/>
  <c r="CL38" i="40"/>
  <c r="CL27" i="40"/>
  <c r="BT34" i="40"/>
  <c r="CR43" i="40"/>
  <c r="CR16" i="40"/>
  <c r="DD42" i="40"/>
  <c r="BT11" i="40"/>
  <c r="DD29" i="40"/>
  <c r="DV29" i="40"/>
  <c r="DD8" i="40"/>
  <c r="CR47" i="40"/>
  <c r="CR49" i="40"/>
  <c r="BN43" i="40"/>
  <c r="BZ21" i="40"/>
  <c r="CL31" i="40"/>
  <c r="CL45" i="40"/>
  <c r="CL20" i="40"/>
  <c r="CL34" i="40"/>
  <c r="BN44" i="40"/>
  <c r="BZ30" i="40"/>
  <c r="DJ8" i="40"/>
  <c r="CR33" i="40"/>
  <c r="CR23" i="40"/>
  <c r="DD35" i="40"/>
  <c r="DD10" i="40"/>
  <c r="DD40" i="40"/>
  <c r="DD23" i="40"/>
  <c r="BN21" i="40"/>
  <c r="BT43" i="40"/>
  <c r="CL25" i="40"/>
  <c r="DV47" i="40"/>
  <c r="DV22" i="40"/>
  <c r="DV36" i="40"/>
  <c r="DD36" i="40"/>
  <c r="DP11" i="40"/>
  <c r="DP33" i="40"/>
  <c r="DP16" i="40"/>
  <c r="DP38" i="40"/>
  <c r="CX41" i="40"/>
  <c r="CR11" i="40"/>
  <c r="CR48" i="40"/>
  <c r="DD43" i="40"/>
  <c r="CF45" i="40"/>
  <c r="BZ32" i="40"/>
  <c r="DD44" i="40"/>
  <c r="DJ38" i="40"/>
  <c r="DD9" i="40"/>
  <c r="DD14" i="40"/>
  <c r="CF13" i="40"/>
  <c r="DV38" i="40"/>
  <c r="DV27" i="40"/>
  <c r="BT36" i="40"/>
  <c r="DP28" i="40"/>
  <c r="CF21" i="40"/>
  <c r="CF28" i="40"/>
  <c r="DJ19" i="40"/>
  <c r="CF47" i="40"/>
  <c r="CX30" i="40"/>
  <c r="CX40" i="40"/>
  <c r="BZ45" i="40"/>
  <c r="BZ22" i="40"/>
  <c r="DP21" i="40"/>
  <c r="DJ47" i="40"/>
  <c r="DJ36" i="40"/>
  <c r="CR20" i="40"/>
  <c r="CF41" i="40"/>
  <c r="BT47" i="40"/>
  <c r="CX47" i="40"/>
  <c r="CX36" i="40"/>
  <c r="CL48" i="40"/>
  <c r="DV40" i="40"/>
  <c r="CR13" i="40"/>
  <c r="DJ24" i="40"/>
  <c r="CX26" i="40"/>
  <c r="DP46" i="40"/>
  <c r="CL14" i="40"/>
  <c r="CF12" i="40"/>
  <c r="DD11" i="40"/>
  <c r="CX49" i="40"/>
  <c r="BT44" i="40"/>
  <c r="BZ49" i="40"/>
  <c r="DJ46" i="40"/>
  <c r="DJ35" i="40"/>
  <c r="BT22" i="40"/>
  <c r="CF43" i="40"/>
  <c r="CF48" i="40"/>
  <c r="CR21" i="40"/>
  <c r="CX14" i="40"/>
  <c r="CX42" i="40"/>
  <c r="BZ12" i="40"/>
  <c r="DP35" i="40"/>
  <c r="DP40" i="40"/>
  <c r="CL17" i="40"/>
  <c r="CL30" i="40"/>
  <c r="CL19" i="40"/>
  <c r="BT42" i="40"/>
  <c r="CR35" i="40"/>
  <c r="CR40" i="40"/>
  <c r="DD27" i="40"/>
  <c r="DD32" i="40"/>
  <c r="CR37" i="40"/>
  <c r="DV14" i="40"/>
  <c r="DV42" i="40"/>
  <c r="BZ16" i="40"/>
  <c r="CR45" i="40"/>
  <c r="DJ37" i="40"/>
  <c r="CL40" i="40"/>
  <c r="BZ27" i="40"/>
  <c r="DP39" i="40"/>
  <c r="CL35" i="40"/>
  <c r="CR24" i="40"/>
  <c r="DV9" i="40"/>
  <c r="DJ31" i="40"/>
  <c r="DJ45" i="40"/>
  <c r="DJ20" i="40"/>
  <c r="DJ34" i="40"/>
  <c r="DD19" i="40"/>
  <c r="CF8" i="40"/>
  <c r="BZ8" i="40"/>
  <c r="BT8" i="40"/>
  <c r="CX8" i="40"/>
  <c r="DD24" i="40"/>
  <c r="CX17" i="40"/>
  <c r="DV45" i="40"/>
  <c r="DV34" i="40"/>
  <c r="BZ24" i="40"/>
  <c r="CX25" i="40"/>
  <c r="DP44" i="40"/>
  <c r="CX44" i="40"/>
  <c r="DP26" i="40"/>
  <c r="CL39" i="40"/>
  <c r="DV32" i="40"/>
  <c r="DD16" i="40"/>
  <c r="DV37" i="40"/>
  <c r="BT29" i="40"/>
  <c r="DD18" i="40"/>
  <c r="CL49" i="40"/>
  <c r="DJ15" i="40"/>
  <c r="DJ43" i="40"/>
  <c r="BT14" i="40"/>
  <c r="DV16" i="40"/>
  <c r="CF9" i="40"/>
  <c r="CF14" i="40"/>
  <c r="BZ35" i="40"/>
  <c r="CX15" i="40"/>
  <c r="CX43" i="40"/>
  <c r="BT16" i="40"/>
  <c r="DV18" i="40"/>
  <c r="BZ40" i="40"/>
  <c r="DJ17" i="40"/>
  <c r="CF27" i="40"/>
  <c r="BT39" i="40"/>
  <c r="BZ28" i="40"/>
  <c r="DP14" i="40"/>
  <c r="CL28" i="40"/>
  <c r="CR19" i="40"/>
  <c r="DD48" i="40"/>
  <c r="DV23" i="40"/>
  <c r="CL32" i="40"/>
  <c r="DP36" i="40"/>
  <c r="DJ14" i="40"/>
  <c r="DJ42" i="40"/>
  <c r="BZ10" i="40"/>
  <c r="CF11" i="40"/>
  <c r="CF16" i="40"/>
  <c r="BT23" i="40"/>
  <c r="DP37" i="40"/>
  <c r="CX21" i="40"/>
  <c r="CX10" i="40"/>
  <c r="BZ44" i="40"/>
  <c r="DP42" i="40"/>
  <c r="DP8" i="40"/>
  <c r="BT9" i="40"/>
  <c r="DD21" i="40"/>
  <c r="CL37" i="40"/>
  <c r="CL26" i="40"/>
  <c r="BZ38" i="40"/>
  <c r="CR42" i="40"/>
  <c r="CR8" i="40"/>
  <c r="DD34" i="40"/>
  <c r="DD47" i="40"/>
  <c r="BT19" i="40"/>
  <c r="DJ9" i="40"/>
  <c r="DV21" i="40"/>
  <c r="DV10" i="40"/>
  <c r="BZ48" i="40"/>
  <c r="BT13" i="40"/>
  <c r="DJ49" i="40"/>
  <c r="DJ44" i="40"/>
  <c r="CF49" i="40"/>
  <c r="CX23" i="40"/>
  <c r="CL16" i="40"/>
  <c r="BT25" i="40"/>
  <c r="BT26" i="40"/>
  <c r="DD26" i="40"/>
  <c r="DD39" i="40"/>
  <c r="BT27" i="40"/>
  <c r="DJ41" i="40"/>
  <c r="DV13" i="40"/>
  <c r="CF20" i="40"/>
  <c r="BT21" i="40"/>
  <c r="DP29" i="40"/>
  <c r="DJ30" i="40"/>
  <c r="BZ26" i="40"/>
  <c r="CL9" i="40"/>
  <c r="CX19" i="40"/>
  <c r="DP24" i="40"/>
  <c r="CL21" i="40"/>
  <c r="CR41" i="40"/>
  <c r="DV19" i="40"/>
  <c r="DD37" i="40"/>
  <c r="CR36" i="40"/>
  <c r="DJ22" i="40"/>
  <c r="DJ11" i="40"/>
  <c r="BT46" i="40"/>
  <c r="CF19" i="40"/>
  <c r="CF24" i="40"/>
  <c r="CL41" i="40"/>
  <c r="CX22" i="40"/>
  <c r="CX11" i="40"/>
  <c r="BT48" i="40"/>
  <c r="CR12" i="40"/>
  <c r="BT37" i="40"/>
  <c r="DV41" i="40"/>
  <c r="CF17" i="40"/>
  <c r="DD45" i="40"/>
  <c r="DP19" i="40"/>
  <c r="BZ13" i="40"/>
  <c r="CL10" i="40"/>
  <c r="CR9" i="40"/>
  <c r="DD38" i="40"/>
  <c r="DV44" i="40"/>
  <c r="CX33" i="40"/>
  <c r="DJ21" i="40"/>
  <c r="DJ10" i="40"/>
  <c r="BZ42" i="40"/>
  <c r="CF18" i="40"/>
  <c r="CF31" i="40"/>
  <c r="BZ11" i="40"/>
  <c r="CX28" i="40"/>
  <c r="CR28" i="40"/>
  <c r="DP10" i="40"/>
  <c r="DP23" i="40"/>
  <c r="BT41" i="40"/>
  <c r="DV25" i="40"/>
  <c r="CL44" i="40"/>
  <c r="CL24" i="40"/>
  <c r="CR10" i="40"/>
  <c r="CR15" i="40"/>
  <c r="DD49" i="40"/>
  <c r="DD15" i="40"/>
  <c r="BZ15" i="40"/>
  <c r="DV39" i="40"/>
  <c r="DV28" i="40"/>
  <c r="CR44" i="40"/>
  <c r="BZ9" i="40"/>
  <c r="DV33" i="40"/>
  <c r="DJ26" i="40"/>
  <c r="CF32" i="40"/>
  <c r="CX12" i="40"/>
  <c r="DV24" i="40"/>
  <c r="CX9" i="40"/>
  <c r="CX48" i="40"/>
  <c r="DD33" i="40"/>
  <c r="DV30" i="40"/>
  <c r="DV8" i="40"/>
  <c r="DV48" i="40"/>
  <c r="DD41" i="40"/>
  <c r="DD46" i="40"/>
  <c r="BZ23" i="40"/>
  <c r="DV31" i="40"/>
  <c r="DV20" i="40"/>
  <c r="CX24" i="40"/>
  <c r="BZ17" i="40"/>
  <c r="DD28" i="40"/>
  <c r="DJ12" i="40"/>
  <c r="CF34" i="40"/>
  <c r="DV49" i="40"/>
  <c r="BT40" i="40"/>
  <c r="CL42" i="40"/>
  <c r="CR31" i="40"/>
  <c r="BZ31" i="40"/>
  <c r="BT12" i="40"/>
  <c r="DJ29" i="40"/>
  <c r="DJ18" i="40"/>
  <c r="BZ34" i="40"/>
  <c r="CF26" i="40"/>
  <c r="CF39" i="40"/>
  <c r="BT15" i="40"/>
  <c r="DJ25" i="40"/>
  <c r="CX29" i="40"/>
  <c r="CX18" i="40"/>
  <c r="BZ36" i="40"/>
  <c r="BT20" i="40"/>
  <c r="DJ16" i="40"/>
  <c r="BZ33" i="40"/>
  <c r="CF15" i="40"/>
  <c r="CX37" i="40"/>
  <c r="DP9" i="40"/>
  <c r="DP13" i="40"/>
  <c r="CR38" i="40"/>
  <c r="BT35" i="40"/>
  <c r="DV26" i="40"/>
  <c r="CL33" i="40"/>
  <c r="DJ39" i="40"/>
  <c r="DJ28" i="40"/>
  <c r="CX32" i="40"/>
  <c r="CF38" i="40"/>
  <c r="BZ43" i="40"/>
  <c r="CX46" i="40"/>
  <c r="CX35" i="40"/>
  <c r="BT24" i="40"/>
  <c r="DJ32" i="40"/>
  <c r="DP25" i="40"/>
  <c r="DP30" i="40"/>
  <c r="BZ29" i="40"/>
  <c r="CL23" i="40"/>
  <c r="CL12" i="40"/>
  <c r="BT10" i="40"/>
  <c r="DJ40" i="40"/>
  <c r="CR25" i="40"/>
  <c r="CR22" i="40"/>
  <c r="DD17" i="40"/>
  <c r="DD22" i="40"/>
  <c r="BZ47" i="40"/>
  <c r="DV46" i="40"/>
  <c r="DV35" i="40"/>
  <c r="BT28" i="40"/>
  <c r="DJ48" i="40"/>
  <c r="BZ41" i="40"/>
  <c r="DJ23" i="40"/>
  <c r="BT38" i="40"/>
  <c r="CF22" i="40"/>
  <c r="DP41" i="40"/>
  <c r="CL46" i="40"/>
  <c r="CR26" i="40"/>
  <c r="DD31" i="40"/>
  <c r="DV12" i="40"/>
  <c r="BZ25" i="40"/>
  <c r="BT45" i="40"/>
  <c r="DJ13" i="40"/>
  <c r="BN8" i="40"/>
  <c r="CL8" i="40"/>
  <c r="CF10" i="40"/>
  <c r="CF23" i="40"/>
  <c r="BT31" i="40"/>
  <c r="DV17" i="40"/>
  <c r="CX13" i="40"/>
  <c r="BN10" i="40"/>
  <c r="CF36" i="40"/>
  <c r="DP34" i="40"/>
  <c r="DP47" i="40"/>
  <c r="BT17" i="40"/>
  <c r="DJ33" i="40"/>
  <c r="CL29" i="40"/>
  <c r="CL18" i="40"/>
  <c r="BZ46" i="40"/>
  <c r="CR34" i="40"/>
  <c r="CR46" i="40"/>
  <c r="BN11" i="40"/>
  <c r="BN12" i="40"/>
  <c r="BN40" i="40"/>
  <c r="BN41" i="40"/>
  <c r="BN42" i="40"/>
  <c r="BN27" i="40"/>
  <c r="BN28" i="40"/>
  <c r="BN47" i="40"/>
  <c r="BN39" i="40"/>
  <c r="BN48" i="40"/>
  <c r="BN36" i="40"/>
  <c r="BN32" i="40"/>
  <c r="BN18" i="40"/>
  <c r="BN14" i="40"/>
  <c r="BN13" i="40"/>
  <c r="BN24" i="40"/>
  <c r="BN25" i="40"/>
  <c r="BN26" i="40"/>
  <c r="BN30" i="40"/>
  <c r="BN49" i="40"/>
  <c r="BN31" i="40"/>
  <c r="BN33" i="40"/>
  <c r="BN34" i="40"/>
  <c r="BN19" i="40"/>
  <c r="BN20" i="40"/>
  <c r="BN29" i="40"/>
  <c r="BN38" i="40"/>
  <c r="BN15" i="40"/>
  <c r="BN45" i="40"/>
  <c r="BN22" i="40"/>
  <c r="BN37" i="40"/>
  <c r="BN46" i="40"/>
  <c r="BN23" i="40"/>
  <c r="BN16" i="40"/>
  <c r="BN17" i="40"/>
  <c r="BN35" i="40"/>
  <c r="FV44" i="40"/>
  <c r="FW44" i="40" s="1"/>
  <c r="FZ44" i="40" s="1"/>
  <c r="FV36" i="40"/>
  <c r="FW36" i="40" s="1"/>
  <c r="FZ36" i="40" s="1"/>
  <c r="FV28" i="40"/>
  <c r="FW28" i="40" s="1"/>
  <c r="FZ28" i="40" s="1"/>
  <c r="FV20" i="40"/>
  <c r="FW20" i="40" s="1"/>
  <c r="FZ20" i="40" s="1"/>
  <c r="FV12" i="40"/>
  <c r="FW12" i="40" s="1"/>
  <c r="FZ12" i="40" s="1"/>
  <c r="FV43" i="40"/>
  <c r="FW43" i="40" s="1"/>
  <c r="FZ43" i="40" s="1"/>
  <c r="FV35" i="40"/>
  <c r="FW35" i="40" s="1"/>
  <c r="FZ35" i="40" s="1"/>
  <c r="FV27" i="40"/>
  <c r="FW27" i="40" s="1"/>
  <c r="FZ27" i="40" s="1"/>
  <c r="FV19" i="40"/>
  <c r="FW19" i="40" s="1"/>
  <c r="FZ19" i="40" s="1"/>
  <c r="FV11" i="40"/>
  <c r="FW11" i="40" s="1"/>
  <c r="FZ11" i="40" s="1"/>
  <c r="FV42" i="40"/>
  <c r="FW42" i="40" s="1"/>
  <c r="FZ42" i="40" s="1"/>
  <c r="FV34" i="40"/>
  <c r="FW34" i="40" s="1"/>
  <c r="FZ34" i="40" s="1"/>
  <c r="FV26" i="40"/>
  <c r="FW26" i="40" s="1"/>
  <c r="FZ26" i="40" s="1"/>
  <c r="FV18" i="40"/>
  <c r="FW18" i="40" s="1"/>
  <c r="FZ18" i="40" s="1"/>
  <c r="FV10" i="40"/>
  <c r="FW10" i="40" s="1"/>
  <c r="FZ10" i="40" s="1"/>
  <c r="FV49" i="40"/>
  <c r="FW49" i="40" s="1"/>
  <c r="FZ49" i="40" s="1"/>
  <c r="FV41" i="40"/>
  <c r="FW41" i="40" s="1"/>
  <c r="FZ41" i="40" s="1"/>
  <c r="FV33" i="40"/>
  <c r="FW33" i="40" s="1"/>
  <c r="FZ33" i="40" s="1"/>
  <c r="FV25" i="40"/>
  <c r="FW25" i="40" s="1"/>
  <c r="FZ25" i="40" s="1"/>
  <c r="FV17" i="40"/>
  <c r="FW17" i="40" s="1"/>
  <c r="FZ17" i="40" s="1"/>
  <c r="FV9" i="40"/>
  <c r="FW9" i="40" s="1"/>
  <c r="FZ9" i="40" s="1"/>
  <c r="FV48" i="40"/>
  <c r="FW48" i="40" s="1"/>
  <c r="FZ48" i="40" s="1"/>
  <c r="FV40" i="40"/>
  <c r="FW40" i="40" s="1"/>
  <c r="FZ40" i="40" s="1"/>
  <c r="FV32" i="40"/>
  <c r="FW32" i="40" s="1"/>
  <c r="FZ32" i="40" s="1"/>
  <c r="FV24" i="40"/>
  <c r="FW24" i="40" s="1"/>
  <c r="FZ24" i="40" s="1"/>
  <c r="FV16" i="40"/>
  <c r="FW16" i="40" s="1"/>
  <c r="FZ16" i="40" s="1"/>
  <c r="FV8" i="40"/>
  <c r="FW8" i="40" s="1"/>
  <c r="FZ8" i="40" s="1"/>
  <c r="FV47" i="40"/>
  <c r="FW47" i="40" s="1"/>
  <c r="FZ47" i="40" s="1"/>
  <c r="FV39" i="40"/>
  <c r="FW39" i="40" s="1"/>
  <c r="FZ39" i="40" s="1"/>
  <c r="FV31" i="40"/>
  <c r="FW31" i="40" s="1"/>
  <c r="FZ31" i="40" s="1"/>
  <c r="FV23" i="40"/>
  <c r="FW23" i="40" s="1"/>
  <c r="FZ23" i="40" s="1"/>
  <c r="FV15" i="40"/>
  <c r="FW15" i="40" s="1"/>
  <c r="FZ15" i="40" s="1"/>
  <c r="FV7" i="40"/>
  <c r="FW7" i="40" s="1"/>
  <c r="FZ7" i="40" s="1"/>
  <c r="FV46" i="40"/>
  <c r="FW46" i="40" s="1"/>
  <c r="FZ46" i="40" s="1"/>
  <c r="FV38" i="40"/>
  <c r="FW38" i="40" s="1"/>
  <c r="FZ38" i="40" s="1"/>
  <c r="FV30" i="40"/>
  <c r="FW30" i="40" s="1"/>
  <c r="FZ30" i="40" s="1"/>
  <c r="FV22" i="40"/>
  <c r="FW22" i="40" s="1"/>
  <c r="FZ22" i="40" s="1"/>
  <c r="FV14" i="40"/>
  <c r="FW14" i="40" s="1"/>
  <c r="FZ14" i="40" s="1"/>
  <c r="FV45" i="40"/>
  <c r="FW45" i="40" s="1"/>
  <c r="FZ45" i="40" s="1"/>
  <c r="FV37" i="40"/>
  <c r="FW37" i="40" s="1"/>
  <c r="FZ37" i="40" s="1"/>
  <c r="FV29" i="40"/>
  <c r="FW29" i="40" s="1"/>
  <c r="FZ29" i="40" s="1"/>
  <c r="FV21" i="40"/>
  <c r="FW21" i="40" s="1"/>
  <c r="FZ21" i="40" s="1"/>
  <c r="FV13" i="40"/>
  <c r="FW13" i="40" s="1"/>
  <c r="FZ13" i="40" s="1"/>
  <c r="CO7" i="40"/>
  <c r="DG7" i="40"/>
  <c r="CU7" i="40"/>
  <c r="DM7" i="40"/>
  <c r="DA7" i="40"/>
  <c r="DE7" i="40" l="1"/>
  <c r="DH7" i="40" s="1"/>
  <c r="DI7" i="40" s="1"/>
  <c r="DJ7" i="40" s="1"/>
  <c r="CS7" i="40"/>
  <c r="CV7" i="40" s="1"/>
  <c r="CW7" i="40" s="1"/>
  <c r="CX7" i="40" s="1"/>
  <c r="CY7" i="40"/>
  <c r="DB7" i="40" s="1"/>
  <c r="DC7" i="40" s="1"/>
  <c r="DD7" i="40" s="1"/>
  <c r="DK7" i="40"/>
  <c r="DN7" i="40" s="1"/>
  <c r="DO7" i="40" s="1"/>
  <c r="DP7" i="40" s="1"/>
  <c r="AG14" i="135"/>
  <c r="AD14" i="135"/>
  <c r="AA14" i="135"/>
  <c r="X14" i="135"/>
  <c r="U14" i="135"/>
  <c r="R14" i="135"/>
  <c r="O14" i="135"/>
  <c r="L14" i="135"/>
  <c r="I14" i="135"/>
  <c r="F14" i="135"/>
  <c r="AG13" i="135"/>
  <c r="AD13" i="135"/>
  <c r="AA13" i="135"/>
  <c r="X13" i="135"/>
  <c r="U13" i="135"/>
  <c r="R13" i="135"/>
  <c r="O13" i="135"/>
  <c r="L13" i="135"/>
  <c r="I13" i="135"/>
  <c r="F13" i="135"/>
  <c r="AG12" i="135"/>
  <c r="AD12" i="135"/>
  <c r="AA12" i="135"/>
  <c r="X12" i="135"/>
  <c r="U12" i="135"/>
  <c r="R12" i="135"/>
  <c r="O12" i="135"/>
  <c r="L12" i="135"/>
  <c r="I12" i="135"/>
  <c r="F12" i="135"/>
  <c r="AG11" i="135"/>
  <c r="AD11" i="135"/>
  <c r="AA11" i="135"/>
  <c r="X11" i="135"/>
  <c r="U11" i="135"/>
  <c r="R11" i="135"/>
  <c r="O11" i="135"/>
  <c r="L11" i="135"/>
  <c r="I11" i="135"/>
  <c r="F11" i="135"/>
  <c r="AG10" i="135"/>
  <c r="AD10" i="135"/>
  <c r="AA10" i="135"/>
  <c r="X10" i="135"/>
  <c r="U10" i="135"/>
  <c r="R10" i="135"/>
  <c r="O10" i="135"/>
  <c r="L10" i="135"/>
  <c r="I10" i="135"/>
  <c r="F10" i="135"/>
  <c r="AG9" i="135"/>
  <c r="AD9" i="135"/>
  <c r="AA9" i="135"/>
  <c r="X9" i="135"/>
  <c r="U9" i="135"/>
  <c r="R9" i="135"/>
  <c r="O9" i="135"/>
  <c r="L9" i="135"/>
  <c r="I9" i="135"/>
  <c r="F9" i="135"/>
  <c r="AG8" i="135"/>
  <c r="AD8" i="135"/>
  <c r="AA8" i="135"/>
  <c r="X8" i="135"/>
  <c r="U8" i="135"/>
  <c r="R8" i="135"/>
  <c r="O8" i="135"/>
  <c r="L8" i="135"/>
  <c r="I8" i="135"/>
  <c r="F8" i="135"/>
  <c r="AE79" i="131"/>
  <c r="AJ48" i="131" s="1"/>
  <c r="AA79" i="131"/>
  <c r="W79" i="131"/>
  <c r="AH48" i="131" s="1"/>
  <c r="S79" i="131"/>
  <c r="AE78" i="131"/>
  <c r="AJ47" i="131" s="1"/>
  <c r="AA78" i="131"/>
  <c r="W78" i="131"/>
  <c r="AH47" i="131" s="1"/>
  <c r="S78" i="131"/>
  <c r="AE77" i="131"/>
  <c r="AJ46" i="131" s="1"/>
  <c r="AA77" i="131"/>
  <c r="W77" i="131"/>
  <c r="AH46" i="131" s="1"/>
  <c r="S77" i="131"/>
  <c r="AE76" i="131"/>
  <c r="AJ45" i="131" s="1"/>
  <c r="AA76" i="131"/>
  <c r="W76" i="131"/>
  <c r="AH45" i="131" s="1"/>
  <c r="S76" i="131"/>
  <c r="AE75" i="131"/>
  <c r="AJ44" i="131" s="1"/>
  <c r="AA75" i="131"/>
  <c r="W75" i="131"/>
  <c r="AH44" i="131" s="1"/>
  <c r="S75" i="131"/>
  <c r="AE74" i="131"/>
  <c r="AJ43" i="131" s="1"/>
  <c r="AA74" i="131"/>
  <c r="W74" i="131"/>
  <c r="AH43" i="131" s="1"/>
  <c r="S74" i="131"/>
  <c r="AE73" i="131"/>
  <c r="AJ42" i="131" s="1"/>
  <c r="AA73" i="131"/>
  <c r="W73" i="131"/>
  <c r="AH42" i="131" s="1"/>
  <c r="S73" i="131"/>
  <c r="AE72" i="131"/>
  <c r="AJ41" i="131" s="1"/>
  <c r="AA72" i="131"/>
  <c r="W72" i="131"/>
  <c r="AH41" i="131" s="1"/>
  <c r="S72" i="131"/>
  <c r="AE71" i="131"/>
  <c r="AJ40" i="131" s="1"/>
  <c r="AA71" i="131"/>
  <c r="W71" i="131"/>
  <c r="AH40" i="131" s="1"/>
  <c r="S71" i="131"/>
  <c r="AE70" i="131"/>
  <c r="AJ39" i="131" s="1"/>
  <c r="AA70" i="131"/>
  <c r="W70" i="131"/>
  <c r="AH39" i="131" s="1"/>
  <c r="S70" i="131"/>
  <c r="AE69" i="131"/>
  <c r="AJ38" i="131" s="1"/>
  <c r="AA69" i="131"/>
  <c r="W69" i="131"/>
  <c r="AH38" i="131" s="1"/>
  <c r="S69" i="131"/>
  <c r="AE68" i="131"/>
  <c r="AJ37" i="131" s="1"/>
  <c r="AA68" i="131"/>
  <c r="W68" i="131"/>
  <c r="AH37" i="131" s="1"/>
  <c r="S68" i="131"/>
  <c r="AE67" i="131"/>
  <c r="AJ36" i="131" s="1"/>
  <c r="AA67" i="131"/>
  <c r="W67" i="131"/>
  <c r="AH36" i="131" s="1"/>
  <c r="S67" i="131"/>
  <c r="AE66" i="131"/>
  <c r="AJ35" i="131" s="1"/>
  <c r="AA66" i="131"/>
  <c r="W66" i="131"/>
  <c r="AH35" i="131" s="1"/>
  <c r="S66" i="131"/>
  <c r="AE65" i="131"/>
  <c r="AJ34" i="131" s="1"/>
  <c r="AA65" i="131"/>
  <c r="W65" i="131"/>
  <c r="AH34" i="131" s="1"/>
  <c r="S65" i="131"/>
  <c r="AE64" i="131"/>
  <c r="AJ33" i="131" s="1"/>
  <c r="AA64" i="131"/>
  <c r="W64" i="131"/>
  <c r="AH33" i="131" s="1"/>
  <c r="S64" i="131"/>
  <c r="AE63" i="131"/>
  <c r="AJ32" i="131" s="1"/>
  <c r="AA63" i="131"/>
  <c r="W63" i="131"/>
  <c r="AH32" i="131" s="1"/>
  <c r="S63" i="131"/>
  <c r="AE62" i="131"/>
  <c r="AJ31" i="131" s="1"/>
  <c r="AA62" i="131"/>
  <c r="W62" i="131"/>
  <c r="AH31" i="131" s="1"/>
  <c r="S62" i="131"/>
  <c r="AE61" i="131"/>
  <c r="AJ30" i="131" s="1"/>
  <c r="AA61" i="131"/>
  <c r="W61" i="131"/>
  <c r="AH30" i="131" s="1"/>
  <c r="S61" i="131"/>
  <c r="AE60" i="131"/>
  <c r="AJ29" i="131" s="1"/>
  <c r="AA60" i="131"/>
  <c r="W60" i="131"/>
  <c r="AH29" i="131" s="1"/>
  <c r="S60" i="131"/>
  <c r="AE59" i="131"/>
  <c r="AJ28" i="131" s="1"/>
  <c r="AA59" i="131"/>
  <c r="W59" i="131"/>
  <c r="AH28" i="131" s="1"/>
  <c r="S59" i="131"/>
  <c r="AE58" i="131"/>
  <c r="AJ27" i="131" s="1"/>
  <c r="AA58" i="131"/>
  <c r="W58" i="131"/>
  <c r="AH27" i="131" s="1"/>
  <c r="S58" i="131"/>
  <c r="AE57" i="131"/>
  <c r="AJ26" i="131" s="1"/>
  <c r="AA57" i="131"/>
  <c r="W57" i="131"/>
  <c r="AH26" i="131" s="1"/>
  <c r="S57" i="131"/>
  <c r="AE56" i="131"/>
  <c r="AJ25" i="131" s="1"/>
  <c r="AA56" i="131"/>
  <c r="W56" i="131"/>
  <c r="AH25" i="131" s="1"/>
  <c r="S56" i="131"/>
  <c r="AE55" i="131"/>
  <c r="AJ24" i="131" s="1"/>
  <c r="AA55" i="131"/>
  <c r="W55" i="131"/>
  <c r="AH24" i="131" s="1"/>
  <c r="S55" i="131"/>
  <c r="AE54" i="131"/>
  <c r="AJ23" i="131" s="1"/>
  <c r="AA54" i="131"/>
  <c r="W54" i="131"/>
  <c r="AH23" i="131" s="1"/>
  <c r="S54" i="131"/>
  <c r="AE53" i="131"/>
  <c r="AJ22" i="131" s="1"/>
  <c r="AA53" i="131"/>
  <c r="W53" i="131"/>
  <c r="AH22" i="131" s="1"/>
  <c r="S53" i="131"/>
  <c r="AE52" i="131"/>
  <c r="AJ21" i="131" s="1"/>
  <c r="AA52" i="131"/>
  <c r="W52" i="131"/>
  <c r="AH21" i="131" s="1"/>
  <c r="S52" i="131"/>
  <c r="AE51" i="131"/>
  <c r="AJ20" i="131" s="1"/>
  <c r="AA51" i="131"/>
  <c r="W51" i="131"/>
  <c r="AH20" i="131" s="1"/>
  <c r="S51" i="131"/>
  <c r="AE50" i="131"/>
  <c r="AJ19" i="131" s="1"/>
  <c r="AA50" i="131"/>
  <c r="W50" i="131"/>
  <c r="AH19" i="131" s="1"/>
  <c r="S50" i="131"/>
  <c r="AE49" i="131"/>
  <c r="AJ18" i="131" s="1"/>
  <c r="AA49" i="131"/>
  <c r="W49" i="131"/>
  <c r="AH18" i="131" s="1"/>
  <c r="S49" i="131"/>
  <c r="AE48" i="131"/>
  <c r="AJ17" i="131" s="1"/>
  <c r="AA48" i="131"/>
  <c r="W48" i="131"/>
  <c r="AH17" i="131" s="1"/>
  <c r="S48" i="131"/>
  <c r="AE47" i="131"/>
  <c r="AJ16" i="131" s="1"/>
  <c r="AA47" i="131"/>
  <c r="W47" i="131"/>
  <c r="AH16" i="131" s="1"/>
  <c r="S47" i="131"/>
  <c r="AE46" i="131"/>
  <c r="AJ15" i="131" s="1"/>
  <c r="AA46" i="131"/>
  <c r="W46" i="131"/>
  <c r="AH15" i="131" s="1"/>
  <c r="S46" i="131"/>
  <c r="AE45" i="131"/>
  <c r="AJ14" i="131" s="1"/>
  <c r="AA45" i="131"/>
  <c r="W45" i="131"/>
  <c r="AH14" i="131" s="1"/>
  <c r="S45" i="131"/>
  <c r="AE44" i="131"/>
  <c r="AJ13" i="131" s="1"/>
  <c r="AA44" i="131"/>
  <c r="W44" i="131"/>
  <c r="AH13" i="131" s="1"/>
  <c r="S44" i="131"/>
  <c r="AE43" i="131"/>
  <c r="AJ12" i="131" s="1"/>
  <c r="AA43" i="131"/>
  <c r="W43" i="131"/>
  <c r="AH12" i="131" s="1"/>
  <c r="S43" i="131"/>
  <c r="AE42" i="131"/>
  <c r="AJ11" i="131" s="1"/>
  <c r="AA42" i="131"/>
  <c r="W42" i="131"/>
  <c r="AH11" i="131" s="1"/>
  <c r="S42" i="131"/>
  <c r="AE41" i="131"/>
  <c r="AJ10" i="131" s="1"/>
  <c r="AA41" i="131"/>
  <c r="W41" i="131"/>
  <c r="AH10" i="131" s="1"/>
  <c r="S41" i="131"/>
  <c r="AE40" i="131"/>
  <c r="AJ9" i="131" s="1"/>
  <c r="AA40" i="131"/>
  <c r="W40" i="131"/>
  <c r="AH9" i="131" s="1"/>
  <c r="S40" i="131"/>
  <c r="AE39" i="131"/>
  <c r="AJ8" i="131" s="1"/>
  <c r="AA39" i="131"/>
  <c r="W39" i="131"/>
  <c r="AH8" i="131" s="1"/>
  <c r="S39" i="131"/>
  <c r="AE38" i="131"/>
  <c r="AA38" i="131"/>
  <c r="W38" i="131"/>
  <c r="S38" i="131"/>
  <c r="AE37" i="131"/>
  <c r="AA37" i="131"/>
  <c r="W37" i="131"/>
  <c r="S37" i="131"/>
  <c r="AE36" i="131"/>
  <c r="AA36" i="131"/>
  <c r="W36" i="131"/>
  <c r="S36" i="131"/>
  <c r="AE35" i="131"/>
  <c r="AA35" i="131"/>
  <c r="W35" i="131"/>
  <c r="S35" i="131"/>
  <c r="AE34" i="131"/>
  <c r="AA34" i="131"/>
  <c r="W34" i="131"/>
  <c r="S34" i="131"/>
  <c r="AE33" i="131"/>
  <c r="AA33" i="131"/>
  <c r="W33" i="131"/>
  <c r="S33" i="131"/>
  <c r="AE32" i="131"/>
  <c r="AA32" i="131"/>
  <c r="W32" i="131"/>
  <c r="S32" i="131"/>
  <c r="AE31" i="131"/>
  <c r="AA31" i="131"/>
  <c r="W31" i="131"/>
  <c r="S31" i="131"/>
  <c r="AE30" i="131"/>
  <c r="AA30" i="131"/>
  <c r="W30" i="131"/>
  <c r="S30" i="131"/>
  <c r="AE29" i="131"/>
  <c r="AA29" i="131"/>
  <c r="W29" i="131"/>
  <c r="S29" i="131"/>
  <c r="AE28" i="131"/>
  <c r="AA28" i="131"/>
  <c r="W28" i="131"/>
  <c r="S28" i="131"/>
  <c r="AE27" i="131"/>
  <c r="AA27" i="131"/>
  <c r="W27" i="131"/>
  <c r="S27" i="131"/>
  <c r="AE26" i="131"/>
  <c r="AA26" i="131"/>
  <c r="W26" i="131"/>
  <c r="S26" i="131"/>
  <c r="AE25" i="131"/>
  <c r="AA25" i="131"/>
  <c r="W25" i="131"/>
  <c r="S25" i="131"/>
  <c r="AE24" i="131"/>
  <c r="AA24" i="131"/>
  <c r="W24" i="131"/>
  <c r="S24" i="131"/>
  <c r="AE23" i="131"/>
  <c r="AA23" i="131"/>
  <c r="W23" i="131"/>
  <c r="S23" i="131"/>
  <c r="AE22" i="131"/>
  <c r="AA22" i="131"/>
  <c r="W22" i="131"/>
  <c r="S22" i="131"/>
  <c r="AE21" i="131"/>
  <c r="AA21" i="131"/>
  <c r="W21" i="131"/>
  <c r="S21" i="131"/>
  <c r="AE20" i="131"/>
  <c r="AA20" i="131"/>
  <c r="W20" i="131"/>
  <c r="S20" i="131"/>
  <c r="AE19" i="131"/>
  <c r="AA19" i="131"/>
  <c r="W19" i="131"/>
  <c r="S19" i="131"/>
  <c r="AE18" i="131"/>
  <c r="AA18" i="131"/>
  <c r="W18" i="131"/>
  <c r="S18" i="131"/>
  <c r="AE17" i="131"/>
  <c r="AA17" i="131"/>
  <c r="W17" i="131"/>
  <c r="S17" i="131"/>
  <c r="AE16" i="131"/>
  <c r="AA16" i="131"/>
  <c r="W16" i="131"/>
  <c r="S16" i="131"/>
  <c r="AE15" i="131"/>
  <c r="AA15" i="131"/>
  <c r="W15" i="131"/>
  <c r="S15" i="131"/>
  <c r="AE14" i="131"/>
  <c r="AA14" i="131"/>
  <c r="W14" i="131"/>
  <c r="S14" i="131"/>
  <c r="AE13" i="131"/>
  <c r="AA13" i="131"/>
  <c r="W13" i="131"/>
  <c r="S13" i="131"/>
  <c r="AE12" i="131"/>
  <c r="AA12" i="131"/>
  <c r="W12" i="131"/>
  <c r="S12" i="131"/>
  <c r="AE11" i="131"/>
  <c r="AA11" i="131"/>
  <c r="W11" i="131"/>
  <c r="S11" i="131"/>
  <c r="AE10" i="131"/>
  <c r="AA10" i="131"/>
  <c r="W10" i="131"/>
  <c r="S10" i="131"/>
  <c r="AE9" i="131"/>
  <c r="AA9" i="131"/>
  <c r="W9" i="131"/>
  <c r="S9" i="131"/>
  <c r="AE8" i="131"/>
  <c r="AA8" i="131"/>
  <c r="W8" i="131"/>
  <c r="S8" i="131"/>
  <c r="AE7" i="131"/>
  <c r="AA7" i="131"/>
  <c r="W7" i="131"/>
  <c r="S7" i="131"/>
  <c r="AE6" i="131"/>
  <c r="AA6" i="131"/>
  <c r="AH6" i="131"/>
  <c r="S6" i="131"/>
  <c r="AD14" i="128"/>
  <c r="AC14" i="128"/>
  <c r="Z14" i="128"/>
  <c r="Y14" i="128"/>
  <c r="V14" i="128"/>
  <c r="U14" i="128"/>
  <c r="R14" i="128"/>
  <c r="Q14" i="128"/>
  <c r="AE13" i="128"/>
  <c r="AA13" i="128"/>
  <c r="W13" i="128"/>
  <c r="S13" i="128"/>
  <c r="AE12" i="128"/>
  <c r="AA12" i="128"/>
  <c r="W12" i="128"/>
  <c r="S12" i="128"/>
  <c r="AE11" i="128"/>
  <c r="AA11" i="128"/>
  <c r="W11" i="128"/>
  <c r="S11" i="128"/>
  <c r="AE10" i="128"/>
  <c r="AA10" i="128"/>
  <c r="W10" i="128"/>
  <c r="S10" i="128"/>
  <c r="AE9" i="128"/>
  <c r="AA9" i="128"/>
  <c r="W9" i="128"/>
  <c r="S9" i="128"/>
  <c r="AE8" i="128"/>
  <c r="AA8" i="128"/>
  <c r="W8" i="128"/>
  <c r="S8" i="128"/>
  <c r="AE7" i="128"/>
  <c r="AA7" i="128"/>
  <c r="W7" i="128"/>
  <c r="S7" i="128"/>
  <c r="P79" i="124"/>
  <c r="U48" i="124" s="1"/>
  <c r="N79" i="124"/>
  <c r="L79" i="124"/>
  <c r="S48" i="124" s="1"/>
  <c r="J79" i="124"/>
  <c r="H79" i="124"/>
  <c r="F79" i="124"/>
  <c r="L79" i="131" s="1"/>
  <c r="P78" i="124"/>
  <c r="U47" i="124" s="1"/>
  <c r="N78" i="124"/>
  <c r="L78" i="124"/>
  <c r="S47" i="124" s="1"/>
  <c r="J78" i="124"/>
  <c r="H78" i="124"/>
  <c r="F78" i="124"/>
  <c r="L78" i="131" s="1"/>
  <c r="P77" i="124"/>
  <c r="U46" i="124" s="1"/>
  <c r="N77" i="124"/>
  <c r="L77" i="124"/>
  <c r="S46" i="124" s="1"/>
  <c r="J77" i="124"/>
  <c r="H77" i="124"/>
  <c r="F77" i="124"/>
  <c r="L77" i="131" s="1"/>
  <c r="P76" i="124"/>
  <c r="U45" i="124" s="1"/>
  <c r="N76" i="124"/>
  <c r="L76" i="124"/>
  <c r="S45" i="124" s="1"/>
  <c r="J76" i="124"/>
  <c r="H76" i="124"/>
  <c r="F76" i="124"/>
  <c r="L76" i="131" s="1"/>
  <c r="P75" i="124"/>
  <c r="U44" i="124" s="1"/>
  <c r="N75" i="124"/>
  <c r="L75" i="124"/>
  <c r="S44" i="124" s="1"/>
  <c r="J75" i="124"/>
  <c r="H75" i="124"/>
  <c r="F75" i="124"/>
  <c r="L75" i="131" s="1"/>
  <c r="P74" i="124"/>
  <c r="U43" i="124" s="1"/>
  <c r="N74" i="124"/>
  <c r="L74" i="124"/>
  <c r="S43" i="124" s="1"/>
  <c r="J74" i="124"/>
  <c r="H74" i="124"/>
  <c r="F74" i="124"/>
  <c r="L74" i="131" s="1"/>
  <c r="P73" i="124"/>
  <c r="U42" i="124" s="1"/>
  <c r="N73" i="124"/>
  <c r="L73" i="124"/>
  <c r="S42" i="124" s="1"/>
  <c r="J73" i="124"/>
  <c r="H73" i="124"/>
  <c r="F73" i="124"/>
  <c r="L73" i="131" s="1"/>
  <c r="P72" i="124"/>
  <c r="U41" i="124" s="1"/>
  <c r="N72" i="124"/>
  <c r="L72" i="124"/>
  <c r="S41" i="124" s="1"/>
  <c r="J72" i="124"/>
  <c r="H72" i="124"/>
  <c r="F72" i="124"/>
  <c r="L72" i="131" s="1"/>
  <c r="P71" i="124"/>
  <c r="U40" i="124" s="1"/>
  <c r="N71" i="124"/>
  <c r="L71" i="124"/>
  <c r="S40" i="124" s="1"/>
  <c r="J71" i="124"/>
  <c r="H71" i="124"/>
  <c r="F71" i="124"/>
  <c r="L71" i="131" s="1"/>
  <c r="P70" i="124"/>
  <c r="U39" i="124" s="1"/>
  <c r="N70" i="124"/>
  <c r="L70" i="124"/>
  <c r="S39" i="124" s="1"/>
  <c r="J70" i="124"/>
  <c r="H70" i="124"/>
  <c r="F70" i="124"/>
  <c r="L70" i="131" s="1"/>
  <c r="P69" i="124"/>
  <c r="U38" i="124" s="1"/>
  <c r="N69" i="124"/>
  <c r="L69" i="124"/>
  <c r="S38" i="124" s="1"/>
  <c r="J69" i="124"/>
  <c r="H69" i="124"/>
  <c r="F69" i="124"/>
  <c r="L69" i="131" s="1"/>
  <c r="P68" i="124"/>
  <c r="U37" i="124" s="1"/>
  <c r="N68" i="124"/>
  <c r="L68" i="124"/>
  <c r="S37" i="124" s="1"/>
  <c r="J68" i="124"/>
  <c r="H68" i="124"/>
  <c r="F68" i="124"/>
  <c r="L68" i="131" s="1"/>
  <c r="P67" i="124"/>
  <c r="U36" i="124" s="1"/>
  <c r="N67" i="124"/>
  <c r="L67" i="124"/>
  <c r="S36" i="124" s="1"/>
  <c r="J67" i="124"/>
  <c r="H67" i="124"/>
  <c r="F67" i="124"/>
  <c r="L67" i="131" s="1"/>
  <c r="P66" i="124"/>
  <c r="U35" i="124" s="1"/>
  <c r="N66" i="124"/>
  <c r="L66" i="124"/>
  <c r="S35" i="124" s="1"/>
  <c r="J66" i="124"/>
  <c r="H66" i="124"/>
  <c r="F66" i="124"/>
  <c r="L66" i="131" s="1"/>
  <c r="P65" i="124"/>
  <c r="U34" i="124" s="1"/>
  <c r="N65" i="124"/>
  <c r="L65" i="124"/>
  <c r="S34" i="124" s="1"/>
  <c r="J65" i="124"/>
  <c r="H65" i="124"/>
  <c r="F65" i="124"/>
  <c r="L65" i="131" s="1"/>
  <c r="P64" i="124"/>
  <c r="U33" i="124" s="1"/>
  <c r="N64" i="124"/>
  <c r="L64" i="124"/>
  <c r="S33" i="124" s="1"/>
  <c r="J64" i="124"/>
  <c r="H64" i="124"/>
  <c r="F64" i="124"/>
  <c r="L64" i="131" s="1"/>
  <c r="P63" i="124"/>
  <c r="U32" i="124" s="1"/>
  <c r="N63" i="124"/>
  <c r="L63" i="124"/>
  <c r="S32" i="124" s="1"/>
  <c r="J63" i="124"/>
  <c r="H63" i="124"/>
  <c r="F63" i="124"/>
  <c r="L63" i="131" s="1"/>
  <c r="P62" i="124"/>
  <c r="U31" i="124" s="1"/>
  <c r="N62" i="124"/>
  <c r="L62" i="124"/>
  <c r="S31" i="124" s="1"/>
  <c r="J62" i="124"/>
  <c r="H62" i="124"/>
  <c r="F62" i="124"/>
  <c r="L62" i="131" s="1"/>
  <c r="P61" i="124"/>
  <c r="U30" i="124" s="1"/>
  <c r="N61" i="124"/>
  <c r="L61" i="124"/>
  <c r="S30" i="124" s="1"/>
  <c r="J61" i="124"/>
  <c r="H61" i="124"/>
  <c r="F61" i="124"/>
  <c r="L61" i="131" s="1"/>
  <c r="P60" i="124"/>
  <c r="U29" i="124" s="1"/>
  <c r="N60" i="124"/>
  <c r="L60" i="124"/>
  <c r="S29" i="124" s="1"/>
  <c r="J60" i="124"/>
  <c r="H60" i="124"/>
  <c r="F60" i="124"/>
  <c r="L60" i="131" s="1"/>
  <c r="P59" i="124"/>
  <c r="U28" i="124" s="1"/>
  <c r="N59" i="124"/>
  <c r="L59" i="124"/>
  <c r="S28" i="124" s="1"/>
  <c r="J59" i="124"/>
  <c r="H59" i="124"/>
  <c r="F59" i="124"/>
  <c r="L59" i="131" s="1"/>
  <c r="P58" i="124"/>
  <c r="U27" i="124" s="1"/>
  <c r="N58" i="124"/>
  <c r="L58" i="124"/>
  <c r="S27" i="124" s="1"/>
  <c r="J58" i="124"/>
  <c r="H58" i="124"/>
  <c r="F58" i="124"/>
  <c r="L58" i="131" s="1"/>
  <c r="P57" i="124"/>
  <c r="U26" i="124" s="1"/>
  <c r="N57" i="124"/>
  <c r="L57" i="124"/>
  <c r="S26" i="124" s="1"/>
  <c r="J57" i="124"/>
  <c r="H57" i="124"/>
  <c r="F57" i="124"/>
  <c r="L57" i="131" s="1"/>
  <c r="P56" i="124"/>
  <c r="U25" i="124" s="1"/>
  <c r="N56" i="124"/>
  <c r="L56" i="124"/>
  <c r="S25" i="124" s="1"/>
  <c r="J56" i="124"/>
  <c r="H56" i="124"/>
  <c r="F56" i="124"/>
  <c r="L56" i="131" s="1"/>
  <c r="P55" i="124"/>
  <c r="U24" i="124" s="1"/>
  <c r="N55" i="124"/>
  <c r="L55" i="124"/>
  <c r="S24" i="124" s="1"/>
  <c r="J55" i="124"/>
  <c r="H55" i="124"/>
  <c r="F55" i="124"/>
  <c r="L55" i="131" s="1"/>
  <c r="P54" i="124"/>
  <c r="U23" i="124" s="1"/>
  <c r="N54" i="124"/>
  <c r="L54" i="124"/>
  <c r="S23" i="124" s="1"/>
  <c r="J54" i="124"/>
  <c r="H54" i="124"/>
  <c r="F54" i="124"/>
  <c r="L54" i="131" s="1"/>
  <c r="P53" i="124"/>
  <c r="U22" i="124" s="1"/>
  <c r="N53" i="124"/>
  <c r="L53" i="124"/>
  <c r="S22" i="124" s="1"/>
  <c r="J53" i="124"/>
  <c r="H53" i="124"/>
  <c r="F53" i="124"/>
  <c r="L53" i="131" s="1"/>
  <c r="P52" i="124"/>
  <c r="U21" i="124" s="1"/>
  <c r="N52" i="124"/>
  <c r="L52" i="124"/>
  <c r="S21" i="124" s="1"/>
  <c r="J52" i="124"/>
  <c r="H52" i="124"/>
  <c r="F52" i="124"/>
  <c r="L52" i="131" s="1"/>
  <c r="P51" i="124"/>
  <c r="U20" i="124" s="1"/>
  <c r="N51" i="124"/>
  <c r="L51" i="124"/>
  <c r="S20" i="124" s="1"/>
  <c r="J51" i="124"/>
  <c r="H51" i="124"/>
  <c r="F51" i="124"/>
  <c r="L51" i="131" s="1"/>
  <c r="P50" i="124"/>
  <c r="U19" i="124" s="1"/>
  <c r="N50" i="124"/>
  <c r="L50" i="124"/>
  <c r="S19" i="124" s="1"/>
  <c r="J50" i="124"/>
  <c r="H50" i="124"/>
  <c r="F50" i="124"/>
  <c r="L50" i="131" s="1"/>
  <c r="P49" i="124"/>
  <c r="U18" i="124" s="1"/>
  <c r="N49" i="124"/>
  <c r="L49" i="124"/>
  <c r="S18" i="124" s="1"/>
  <c r="J49" i="124"/>
  <c r="H49" i="124"/>
  <c r="F49" i="124"/>
  <c r="L49" i="131" s="1"/>
  <c r="P48" i="124"/>
  <c r="U17" i="124" s="1"/>
  <c r="N48" i="124"/>
  <c r="L48" i="124"/>
  <c r="S17" i="124" s="1"/>
  <c r="J48" i="124"/>
  <c r="H48" i="124"/>
  <c r="F48" i="124"/>
  <c r="L48" i="131" s="1"/>
  <c r="P47" i="124"/>
  <c r="U16" i="124" s="1"/>
  <c r="N47" i="124"/>
  <c r="L47" i="124"/>
  <c r="S16" i="124" s="1"/>
  <c r="J47" i="124"/>
  <c r="H47" i="124"/>
  <c r="F47" i="124"/>
  <c r="L47" i="131" s="1"/>
  <c r="P46" i="124"/>
  <c r="U15" i="124" s="1"/>
  <c r="N46" i="124"/>
  <c r="L46" i="124"/>
  <c r="S15" i="124" s="1"/>
  <c r="J46" i="124"/>
  <c r="H46" i="124"/>
  <c r="F46" i="124"/>
  <c r="L46" i="131" s="1"/>
  <c r="P45" i="124"/>
  <c r="U14" i="124" s="1"/>
  <c r="N45" i="124"/>
  <c r="L45" i="124"/>
  <c r="S14" i="124" s="1"/>
  <c r="J45" i="124"/>
  <c r="H45" i="124"/>
  <c r="F45" i="124"/>
  <c r="L45" i="131" s="1"/>
  <c r="P44" i="124"/>
  <c r="U13" i="124" s="1"/>
  <c r="N44" i="124"/>
  <c r="L44" i="124"/>
  <c r="S13" i="124" s="1"/>
  <c r="J44" i="124"/>
  <c r="H44" i="124"/>
  <c r="F44" i="124"/>
  <c r="L44" i="131" s="1"/>
  <c r="P43" i="124"/>
  <c r="U12" i="124" s="1"/>
  <c r="N43" i="124"/>
  <c r="L43" i="124"/>
  <c r="S12" i="124" s="1"/>
  <c r="J43" i="124"/>
  <c r="H43" i="124"/>
  <c r="F43" i="124"/>
  <c r="L43" i="131" s="1"/>
  <c r="P42" i="124"/>
  <c r="U11" i="124" s="1"/>
  <c r="N42" i="124"/>
  <c r="L42" i="124"/>
  <c r="S11" i="124" s="1"/>
  <c r="J42" i="124"/>
  <c r="H42" i="124"/>
  <c r="F42" i="124"/>
  <c r="L42" i="131" s="1"/>
  <c r="P41" i="124"/>
  <c r="U10" i="124" s="1"/>
  <c r="N41" i="124"/>
  <c r="L41" i="124"/>
  <c r="S10" i="124" s="1"/>
  <c r="J41" i="124"/>
  <c r="H41" i="124"/>
  <c r="F41" i="124"/>
  <c r="L41" i="131" s="1"/>
  <c r="P40" i="124"/>
  <c r="U9" i="124" s="1"/>
  <c r="N40" i="124"/>
  <c r="L40" i="124"/>
  <c r="S9" i="124" s="1"/>
  <c r="J40" i="124"/>
  <c r="H40" i="124"/>
  <c r="F40" i="124"/>
  <c r="L40" i="131" s="1"/>
  <c r="P39" i="124"/>
  <c r="U8" i="124" s="1"/>
  <c r="N39" i="124"/>
  <c r="L39" i="124"/>
  <c r="S8" i="124" s="1"/>
  <c r="J39" i="124"/>
  <c r="H39" i="124"/>
  <c r="F39" i="124"/>
  <c r="L39" i="131" s="1"/>
  <c r="P38" i="124"/>
  <c r="N38" i="124"/>
  <c r="L38" i="124"/>
  <c r="J38" i="124"/>
  <c r="H38" i="124"/>
  <c r="F38" i="124"/>
  <c r="L38" i="131" s="1"/>
  <c r="P37" i="124"/>
  <c r="N37" i="124"/>
  <c r="L37" i="124"/>
  <c r="J37" i="124"/>
  <c r="H37" i="124"/>
  <c r="F37" i="124"/>
  <c r="L37" i="131" s="1"/>
  <c r="P36" i="124"/>
  <c r="N36" i="124"/>
  <c r="L36" i="124"/>
  <c r="J36" i="124"/>
  <c r="H36" i="124"/>
  <c r="F36" i="124"/>
  <c r="L36" i="131" s="1"/>
  <c r="P35" i="124"/>
  <c r="N35" i="124"/>
  <c r="L35" i="124"/>
  <c r="J35" i="124"/>
  <c r="H35" i="124"/>
  <c r="F35" i="124"/>
  <c r="L35" i="131" s="1"/>
  <c r="P34" i="124"/>
  <c r="N34" i="124"/>
  <c r="L34" i="124"/>
  <c r="J34" i="124"/>
  <c r="H34" i="124"/>
  <c r="F34" i="124"/>
  <c r="L34" i="131" s="1"/>
  <c r="P33" i="124"/>
  <c r="N33" i="124"/>
  <c r="L33" i="124"/>
  <c r="J33" i="124"/>
  <c r="H33" i="124"/>
  <c r="F33" i="124"/>
  <c r="L33" i="131" s="1"/>
  <c r="P32" i="124"/>
  <c r="N32" i="124"/>
  <c r="L32" i="124"/>
  <c r="J32" i="124"/>
  <c r="H32" i="124"/>
  <c r="F32" i="124"/>
  <c r="P31" i="124"/>
  <c r="N31" i="124"/>
  <c r="L31" i="124"/>
  <c r="J31" i="124"/>
  <c r="H31" i="124"/>
  <c r="F31" i="124"/>
  <c r="P30" i="124"/>
  <c r="N30" i="124"/>
  <c r="L30" i="124"/>
  <c r="J30" i="124"/>
  <c r="H30" i="124"/>
  <c r="F30" i="124"/>
  <c r="L30" i="131" s="1"/>
  <c r="P29" i="124"/>
  <c r="N29" i="124"/>
  <c r="L29" i="124"/>
  <c r="J29" i="124"/>
  <c r="H29" i="124"/>
  <c r="F29" i="124"/>
  <c r="L29" i="131" s="1"/>
  <c r="P28" i="124"/>
  <c r="N28" i="124"/>
  <c r="L28" i="124"/>
  <c r="J28" i="124"/>
  <c r="H28" i="124"/>
  <c r="F28" i="124"/>
  <c r="L28" i="131" s="1"/>
  <c r="P27" i="124"/>
  <c r="N27" i="124"/>
  <c r="L27" i="124"/>
  <c r="J27" i="124"/>
  <c r="H27" i="124"/>
  <c r="F27" i="124"/>
  <c r="L27" i="131" s="1"/>
  <c r="P26" i="124"/>
  <c r="N26" i="124"/>
  <c r="L26" i="124"/>
  <c r="J26" i="124"/>
  <c r="H26" i="124"/>
  <c r="F26" i="124"/>
  <c r="L26" i="131" s="1"/>
  <c r="P25" i="124"/>
  <c r="N25" i="124"/>
  <c r="L25" i="124"/>
  <c r="J25" i="124"/>
  <c r="H25" i="124"/>
  <c r="F25" i="124"/>
  <c r="L25" i="131" s="1"/>
  <c r="P24" i="124"/>
  <c r="N24" i="124"/>
  <c r="L24" i="124"/>
  <c r="J24" i="124"/>
  <c r="H24" i="124"/>
  <c r="F24" i="124"/>
  <c r="L24" i="131" s="1"/>
  <c r="P23" i="124"/>
  <c r="N23" i="124"/>
  <c r="L23" i="124"/>
  <c r="J23" i="124"/>
  <c r="H23" i="124"/>
  <c r="F23" i="124"/>
  <c r="L23" i="131" s="1"/>
  <c r="P22" i="124"/>
  <c r="N22" i="124"/>
  <c r="L22" i="124"/>
  <c r="J22" i="124"/>
  <c r="H22" i="124"/>
  <c r="F22" i="124"/>
  <c r="L22" i="131" s="1"/>
  <c r="P21" i="124"/>
  <c r="N21" i="124"/>
  <c r="L21" i="124"/>
  <c r="J21" i="124"/>
  <c r="H21" i="124"/>
  <c r="F21" i="124"/>
  <c r="L21" i="131" s="1"/>
  <c r="P20" i="124"/>
  <c r="N20" i="124"/>
  <c r="L20" i="124"/>
  <c r="J20" i="124"/>
  <c r="H20" i="124"/>
  <c r="F20" i="124"/>
  <c r="L20" i="131" s="1"/>
  <c r="P19" i="124"/>
  <c r="N19" i="124"/>
  <c r="L19" i="124"/>
  <c r="J19" i="124"/>
  <c r="H19" i="124"/>
  <c r="F19" i="124"/>
  <c r="L19" i="131" s="1"/>
  <c r="P18" i="124"/>
  <c r="N18" i="124"/>
  <c r="L18" i="124"/>
  <c r="J18" i="124"/>
  <c r="H18" i="124"/>
  <c r="F18" i="124"/>
  <c r="L18" i="131" s="1"/>
  <c r="P17" i="124"/>
  <c r="N17" i="124"/>
  <c r="L17" i="124"/>
  <c r="J17" i="124"/>
  <c r="H17" i="124"/>
  <c r="F17" i="124"/>
  <c r="L17" i="131" s="1"/>
  <c r="P16" i="124"/>
  <c r="N16" i="124"/>
  <c r="L16" i="124"/>
  <c r="J16" i="124"/>
  <c r="H16" i="124"/>
  <c r="F16" i="124"/>
  <c r="L16" i="131" s="1"/>
  <c r="P15" i="124"/>
  <c r="N15" i="124"/>
  <c r="L15" i="124"/>
  <c r="J15" i="124"/>
  <c r="H15" i="124"/>
  <c r="F15" i="124"/>
  <c r="L15" i="131" s="1"/>
  <c r="P14" i="124"/>
  <c r="N14" i="124"/>
  <c r="L14" i="124"/>
  <c r="J14" i="124"/>
  <c r="H14" i="124"/>
  <c r="F14" i="124"/>
  <c r="L14" i="131" s="1"/>
  <c r="P13" i="124"/>
  <c r="N13" i="124"/>
  <c r="L13" i="124"/>
  <c r="J13" i="124"/>
  <c r="H13" i="124"/>
  <c r="F13" i="124"/>
  <c r="L13" i="131" s="1"/>
  <c r="P12" i="124"/>
  <c r="N12" i="124"/>
  <c r="L12" i="124"/>
  <c r="J12" i="124"/>
  <c r="H12" i="124"/>
  <c r="F12" i="124"/>
  <c r="L12" i="131" s="1"/>
  <c r="P11" i="124"/>
  <c r="N11" i="124"/>
  <c r="L11" i="124"/>
  <c r="J11" i="124"/>
  <c r="H11" i="124"/>
  <c r="F11" i="124"/>
  <c r="L11" i="131" s="1"/>
  <c r="P10" i="124"/>
  <c r="N10" i="124"/>
  <c r="L10" i="124"/>
  <c r="J10" i="124"/>
  <c r="H10" i="124"/>
  <c r="F10" i="124"/>
  <c r="L10" i="131" s="1"/>
  <c r="P9" i="124"/>
  <c r="N9" i="124"/>
  <c r="L9" i="124"/>
  <c r="J9" i="124"/>
  <c r="H9" i="124"/>
  <c r="F9" i="124"/>
  <c r="L9" i="131" s="1"/>
  <c r="P8" i="124"/>
  <c r="N8" i="124"/>
  <c r="L8" i="124"/>
  <c r="J8" i="124"/>
  <c r="H8" i="124"/>
  <c r="F8" i="124"/>
  <c r="L8" i="131" s="1"/>
  <c r="P7" i="124"/>
  <c r="N7" i="124"/>
  <c r="L7" i="124"/>
  <c r="J7" i="124"/>
  <c r="H7" i="124"/>
  <c r="F7" i="124"/>
  <c r="P6" i="124"/>
  <c r="N6" i="124"/>
  <c r="L6" i="124"/>
  <c r="J6" i="124"/>
  <c r="H6" i="124"/>
  <c r="F6" i="124"/>
  <c r="O14" i="121"/>
  <c r="M14" i="121"/>
  <c r="K14" i="121"/>
  <c r="I14" i="121"/>
  <c r="G14" i="121"/>
  <c r="E14" i="121"/>
  <c r="D14" i="121"/>
  <c r="P13" i="121"/>
  <c r="N13" i="121"/>
  <c r="L13" i="121"/>
  <c r="J13" i="121"/>
  <c r="H13" i="121"/>
  <c r="F13" i="121"/>
  <c r="P12" i="121"/>
  <c r="N12" i="121"/>
  <c r="L12" i="121"/>
  <c r="J12" i="121"/>
  <c r="H12" i="121"/>
  <c r="F12" i="121"/>
  <c r="L12" i="128" s="1"/>
  <c r="P11" i="121"/>
  <c r="N11" i="121"/>
  <c r="L11" i="121"/>
  <c r="J11" i="121"/>
  <c r="H11" i="121"/>
  <c r="F11" i="121"/>
  <c r="P10" i="121"/>
  <c r="N10" i="121"/>
  <c r="L10" i="121"/>
  <c r="J10" i="121"/>
  <c r="H10" i="121"/>
  <c r="F10" i="121"/>
  <c r="L10" i="128" s="1"/>
  <c r="P9" i="121"/>
  <c r="N9" i="121"/>
  <c r="L9" i="121"/>
  <c r="J9" i="121"/>
  <c r="H9" i="121"/>
  <c r="F9" i="121"/>
  <c r="L9" i="128" s="1"/>
  <c r="P8" i="121"/>
  <c r="N8" i="121"/>
  <c r="L8" i="121"/>
  <c r="J8" i="121"/>
  <c r="H8" i="121"/>
  <c r="F8" i="121"/>
  <c r="L8" i="128" s="1"/>
  <c r="P7" i="121"/>
  <c r="N7" i="121"/>
  <c r="L7" i="121"/>
  <c r="J7" i="121"/>
  <c r="H7" i="121"/>
  <c r="F7" i="121"/>
  <c r="L7" i="128" s="1"/>
  <c r="P6" i="121"/>
  <c r="N6" i="121"/>
  <c r="L6" i="121"/>
  <c r="J6" i="121"/>
  <c r="H6" i="121"/>
  <c r="F6" i="121"/>
  <c r="BN14" i="135" l="1"/>
  <c r="BN9" i="135"/>
  <c r="BN13" i="135"/>
  <c r="BN10" i="135"/>
  <c r="BN12" i="135"/>
  <c r="BN8" i="135"/>
  <c r="BN7" i="135"/>
  <c r="BN11" i="135"/>
  <c r="BK8" i="135"/>
  <c r="BK10" i="135"/>
  <c r="BK14" i="135"/>
  <c r="BK11" i="135"/>
  <c r="BL11" i="135" s="1"/>
  <c r="BK7" i="135"/>
  <c r="BK13" i="135"/>
  <c r="BK12" i="135"/>
  <c r="BK9" i="135"/>
  <c r="BH14" i="135"/>
  <c r="BH9" i="135"/>
  <c r="BH13" i="135"/>
  <c r="BH10" i="135"/>
  <c r="BI10" i="135" s="1"/>
  <c r="BH12" i="135"/>
  <c r="BH11" i="135"/>
  <c r="BH7" i="135"/>
  <c r="BH8" i="135"/>
  <c r="BE14" i="135"/>
  <c r="BE12" i="135"/>
  <c r="BF12" i="135" s="1"/>
  <c r="BE10" i="135"/>
  <c r="BE8" i="135"/>
  <c r="BF8" i="135" s="1"/>
  <c r="BE13" i="135"/>
  <c r="BE11" i="135"/>
  <c r="BE7" i="135"/>
  <c r="BE9" i="135"/>
  <c r="BB14" i="135"/>
  <c r="BB7" i="135"/>
  <c r="BB8" i="135"/>
  <c r="BB13" i="135"/>
  <c r="BC13" i="135" s="1"/>
  <c r="BB12" i="135"/>
  <c r="BB10" i="135"/>
  <c r="BC10" i="135" s="1"/>
  <c r="BB9" i="135"/>
  <c r="BB11" i="135"/>
  <c r="AY8" i="135"/>
  <c r="AZ8" i="135" s="1"/>
  <c r="AY7" i="135"/>
  <c r="AV8" i="135"/>
  <c r="AV7" i="135"/>
  <c r="AS8" i="135"/>
  <c r="AS7" i="135"/>
  <c r="AP7" i="135"/>
  <c r="AP8" i="135"/>
  <c r="AQ8" i="135" s="1"/>
  <c r="AM8" i="135"/>
  <c r="AM7" i="135"/>
  <c r="AJ7" i="131"/>
  <c r="AR31" i="131" s="1"/>
  <c r="AQ31" i="131" s="1"/>
  <c r="AS31" i="131" s="1"/>
  <c r="AT31" i="131" s="1"/>
  <c r="AJ6" i="131"/>
  <c r="AH7" i="131"/>
  <c r="AN6" i="131" s="1"/>
  <c r="AM6" i="131" s="1"/>
  <c r="AO6" i="131" s="1"/>
  <c r="AP6" i="131" s="1"/>
  <c r="AJ11" i="128"/>
  <c r="AJ13" i="128"/>
  <c r="AJ7" i="128"/>
  <c r="AI7" i="128" s="1"/>
  <c r="AJ10" i="128"/>
  <c r="AJ12" i="128"/>
  <c r="AJ9" i="128"/>
  <c r="AJ6" i="128"/>
  <c r="AI6" i="128" s="1"/>
  <c r="AJ8" i="128"/>
  <c r="AH11" i="128"/>
  <c r="AG11" i="128" s="1"/>
  <c r="AH10" i="128"/>
  <c r="AH7" i="128"/>
  <c r="AG7" i="128" s="1"/>
  <c r="AH12" i="128"/>
  <c r="AH13" i="128"/>
  <c r="AG13" i="128" s="1"/>
  <c r="AH8" i="128"/>
  <c r="AH9" i="128"/>
  <c r="AH6" i="128"/>
  <c r="AG6" i="128" s="1"/>
  <c r="U7" i="124"/>
  <c r="U6" i="124"/>
  <c r="S7" i="124"/>
  <c r="Y22" i="124" s="1"/>
  <c r="S6" i="124"/>
  <c r="S11" i="121"/>
  <c r="S7" i="121"/>
  <c r="S12" i="121"/>
  <c r="S10" i="121"/>
  <c r="S6" i="121"/>
  <c r="S8" i="121"/>
  <c r="S13" i="121"/>
  <c r="S9" i="121"/>
  <c r="V11" i="121"/>
  <c r="V7" i="121"/>
  <c r="U7" i="121" s="1"/>
  <c r="V10" i="121"/>
  <c r="U10" i="121" s="1"/>
  <c r="V6" i="121"/>
  <c r="V12" i="121"/>
  <c r="U12" i="121" s="1"/>
  <c r="V13" i="121"/>
  <c r="V9" i="121"/>
  <c r="V8" i="121"/>
  <c r="U8" i="121" s="1"/>
  <c r="L11" i="128"/>
  <c r="L13" i="128"/>
  <c r="L6" i="131"/>
  <c r="L32" i="131"/>
  <c r="L7" i="131"/>
  <c r="L31" i="131"/>
  <c r="L6" i="128"/>
  <c r="D80" i="131"/>
  <c r="D9" i="127"/>
  <c r="H80" i="131"/>
  <c r="T80" i="131"/>
  <c r="P80" i="131"/>
  <c r="U9" i="121"/>
  <c r="U11" i="121"/>
  <c r="U13" i="121"/>
  <c r="J29" i="120"/>
  <c r="D10" i="127"/>
  <c r="BO13" i="135"/>
  <c r="BO12" i="135"/>
  <c r="BO9" i="135"/>
  <c r="BL13" i="135"/>
  <c r="BI14" i="135"/>
  <c r="BC8" i="135"/>
  <c r="BC14" i="135"/>
  <c r="AY11" i="135"/>
  <c r="AY10" i="135"/>
  <c r="AY9" i="135"/>
  <c r="AY14" i="135"/>
  <c r="AY13" i="135"/>
  <c r="AY12" i="135"/>
  <c r="AV10" i="135"/>
  <c r="AW10" i="135" s="1"/>
  <c r="AV9" i="135"/>
  <c r="AW9" i="135" s="1"/>
  <c r="AV14" i="135"/>
  <c r="AV13" i="135"/>
  <c r="AW13" i="135" s="1"/>
  <c r="AV12" i="135"/>
  <c r="AW12" i="135" s="1"/>
  <c r="AV11" i="135"/>
  <c r="AW11" i="135" s="1"/>
  <c r="AS9" i="135"/>
  <c r="AS14" i="135"/>
  <c r="AS13" i="135"/>
  <c r="AS12" i="135"/>
  <c r="AS11" i="135"/>
  <c r="AT11" i="135" s="1"/>
  <c r="AS10" i="135"/>
  <c r="AT10" i="135" s="1"/>
  <c r="AP14" i="135"/>
  <c r="AP13" i="135"/>
  <c r="AQ13" i="135" s="1"/>
  <c r="AP12" i="135"/>
  <c r="AP11" i="135"/>
  <c r="AQ11" i="135" s="1"/>
  <c r="AP10" i="135"/>
  <c r="AP9" i="135"/>
  <c r="AQ9" i="135" s="1"/>
  <c r="AM14" i="135"/>
  <c r="AM13" i="135"/>
  <c r="AM12" i="135"/>
  <c r="AM11" i="135"/>
  <c r="AM10" i="135"/>
  <c r="AM9" i="135"/>
  <c r="E13" i="134"/>
  <c r="AF81" i="40"/>
  <c r="D13" i="134"/>
  <c r="AE81" i="40"/>
  <c r="AC81" i="40"/>
  <c r="E12" i="134"/>
  <c r="AB81" i="40"/>
  <c r="D12" i="134"/>
  <c r="Z81" i="40"/>
  <c r="E11" i="134"/>
  <c r="D11" i="134"/>
  <c r="Y81" i="40"/>
  <c r="E10" i="134"/>
  <c r="W81" i="40"/>
  <c r="V81" i="40"/>
  <c r="D10" i="134"/>
  <c r="E9" i="134"/>
  <c r="T81" i="40"/>
  <c r="S81" i="40"/>
  <c r="D9" i="134"/>
  <c r="Q81" i="40"/>
  <c r="E8" i="134"/>
  <c r="D8" i="134"/>
  <c r="P81" i="40"/>
  <c r="E7" i="134"/>
  <c r="N81" i="40"/>
  <c r="D7" i="134"/>
  <c r="M81" i="40"/>
  <c r="E6" i="134"/>
  <c r="K81" i="40"/>
  <c r="D6" i="134"/>
  <c r="J81" i="40"/>
  <c r="E5" i="134"/>
  <c r="H81" i="40"/>
  <c r="E4" i="134"/>
  <c r="E81" i="40"/>
  <c r="F10" i="127"/>
  <c r="F9" i="127"/>
  <c r="F8" i="127"/>
  <c r="S14" i="128"/>
  <c r="AB80" i="131"/>
  <c r="X80" i="131"/>
  <c r="D8" i="127"/>
  <c r="T14" i="128"/>
  <c r="F29" i="120"/>
  <c r="I80" i="124"/>
  <c r="X14" i="128"/>
  <c r="H29" i="120"/>
  <c r="K80" i="124"/>
  <c r="AB14" i="128"/>
  <c r="M80" i="124"/>
  <c r="L29" i="120"/>
  <c r="O80" i="124"/>
  <c r="D4" i="127"/>
  <c r="D14" i="128"/>
  <c r="D80" i="124"/>
  <c r="F14" i="121"/>
  <c r="H14" i="128"/>
  <c r="D5" i="127"/>
  <c r="C33" i="120"/>
  <c r="E80" i="124"/>
  <c r="P14" i="128"/>
  <c r="D7" i="127"/>
  <c r="D29" i="120"/>
  <c r="G80" i="124"/>
  <c r="W14" i="128"/>
  <c r="U80" i="131"/>
  <c r="E8" i="127"/>
  <c r="V80" i="131"/>
  <c r="Y80" i="131"/>
  <c r="E9" i="127"/>
  <c r="AA14" i="128"/>
  <c r="Z80" i="131"/>
  <c r="E10" i="127"/>
  <c r="AC80" i="131"/>
  <c r="Q80" i="131"/>
  <c r="E7" i="127"/>
  <c r="AD80" i="131"/>
  <c r="R80" i="131"/>
  <c r="F7" i="127"/>
  <c r="AE14" i="128"/>
  <c r="AG12" i="128"/>
  <c r="AI13" i="128"/>
  <c r="AG10" i="128"/>
  <c r="BA14" i="135"/>
  <c r="X15" i="135"/>
  <c r="O15" i="135"/>
  <c r="F15" i="135"/>
  <c r="R15" i="135"/>
  <c r="AD15" i="135"/>
  <c r="I15" i="135"/>
  <c r="U15" i="135"/>
  <c r="AG15" i="135"/>
  <c r="AR47" i="131"/>
  <c r="AQ47" i="131" s="1"/>
  <c r="AS47" i="131" s="1"/>
  <c r="AT47" i="131" s="1"/>
  <c r="AR42" i="131"/>
  <c r="AN45" i="131"/>
  <c r="AM45" i="131" s="1"/>
  <c r="AO45" i="131" s="1"/>
  <c r="AP45" i="131" s="1"/>
  <c r="AN13" i="131"/>
  <c r="AM13" i="131" s="1"/>
  <c r="AO13" i="131" s="1"/>
  <c r="AP13" i="131" s="1"/>
  <c r="AN46" i="131"/>
  <c r="AN14" i="131"/>
  <c r="AM14" i="131" s="1"/>
  <c r="AO14" i="131" s="1"/>
  <c r="AP14" i="131" s="1"/>
  <c r="AN44" i="131"/>
  <c r="AM44" i="131" s="1"/>
  <c r="AO44" i="131" s="1"/>
  <c r="AP44" i="131" s="1"/>
  <c r="AN28" i="131"/>
  <c r="AM28" i="131" s="1"/>
  <c r="AO28" i="131" s="1"/>
  <c r="AP28" i="131" s="1"/>
  <c r="AN20" i="131"/>
  <c r="AM20" i="131" s="1"/>
  <c r="AO20" i="131" s="1"/>
  <c r="AP20" i="131" s="1"/>
  <c r="AN12" i="131"/>
  <c r="AN38" i="131"/>
  <c r="AN43" i="131"/>
  <c r="AM43" i="131" s="1"/>
  <c r="AO43" i="131" s="1"/>
  <c r="AP43" i="131" s="1"/>
  <c r="AN27" i="131"/>
  <c r="AM27" i="131" s="1"/>
  <c r="AO27" i="131" s="1"/>
  <c r="AP27" i="131" s="1"/>
  <c r="AN19" i="131"/>
  <c r="AM19" i="131" s="1"/>
  <c r="AO19" i="131" s="1"/>
  <c r="AP19" i="131" s="1"/>
  <c r="AN11" i="131"/>
  <c r="AM11" i="131" s="1"/>
  <c r="AO11" i="131" s="1"/>
  <c r="AP11" i="131" s="1"/>
  <c r="AN22" i="131"/>
  <c r="AN42" i="131"/>
  <c r="AN26" i="131"/>
  <c r="AN18" i="131"/>
  <c r="AN10" i="131"/>
  <c r="AM10" i="131" s="1"/>
  <c r="AO10" i="131" s="1"/>
  <c r="AP10" i="131" s="1"/>
  <c r="AN30" i="131"/>
  <c r="AN41" i="131"/>
  <c r="AM41" i="131" s="1"/>
  <c r="AO41" i="131" s="1"/>
  <c r="AP41" i="131" s="1"/>
  <c r="AN25" i="131"/>
  <c r="AM25" i="131" s="1"/>
  <c r="AO25" i="131" s="1"/>
  <c r="AP25" i="131" s="1"/>
  <c r="AN17" i="131"/>
  <c r="AM17" i="131" s="1"/>
  <c r="AO17" i="131" s="1"/>
  <c r="AP17" i="131" s="1"/>
  <c r="AN9" i="131"/>
  <c r="AM9" i="131" s="1"/>
  <c r="AO9" i="131" s="1"/>
  <c r="AP9" i="131" s="1"/>
  <c r="AN48" i="131"/>
  <c r="AM48" i="131" s="1"/>
  <c r="AO48" i="131" s="1"/>
  <c r="AP48" i="131" s="1"/>
  <c r="AN40" i="131"/>
  <c r="AM40" i="131" s="1"/>
  <c r="AO40" i="131" s="1"/>
  <c r="AP40" i="131" s="1"/>
  <c r="AN32" i="131"/>
  <c r="AM32" i="131" s="1"/>
  <c r="AO32" i="131" s="1"/>
  <c r="AP32" i="131" s="1"/>
  <c r="AN24" i="131"/>
  <c r="AM24" i="131" s="1"/>
  <c r="AO24" i="131" s="1"/>
  <c r="AP24" i="131" s="1"/>
  <c r="AN16" i="131"/>
  <c r="AM16" i="131" s="1"/>
  <c r="AO16" i="131" s="1"/>
  <c r="AP16" i="131" s="1"/>
  <c r="AN8" i="131"/>
  <c r="AN47" i="131"/>
  <c r="AM47" i="131" s="1"/>
  <c r="AO47" i="131" s="1"/>
  <c r="AP47" i="131" s="1"/>
  <c r="AN39" i="131"/>
  <c r="AM39" i="131" s="1"/>
  <c r="AO39" i="131" s="1"/>
  <c r="AP39" i="131" s="1"/>
  <c r="AN31" i="131"/>
  <c r="AM31" i="131" s="1"/>
  <c r="AO31" i="131" s="1"/>
  <c r="AP31" i="131" s="1"/>
  <c r="AN23" i="131"/>
  <c r="AM23" i="131" s="1"/>
  <c r="AO23" i="131" s="1"/>
  <c r="AP23" i="131" s="1"/>
  <c r="AN15" i="131"/>
  <c r="AM15" i="131" s="1"/>
  <c r="AO15" i="131" s="1"/>
  <c r="AP15" i="131" s="1"/>
  <c r="L14" i="121"/>
  <c r="N14" i="121"/>
  <c r="H14" i="121"/>
  <c r="P14" i="121"/>
  <c r="J14" i="121"/>
  <c r="L15" i="135"/>
  <c r="AI10" i="128"/>
  <c r="AG8" i="128"/>
  <c r="AI11" i="128"/>
  <c r="AA15" i="135"/>
  <c r="AI8" i="128"/>
  <c r="AG9" i="128"/>
  <c r="AI12" i="128"/>
  <c r="AI9" i="128"/>
  <c r="AR11" i="135"/>
  <c r="BJ13" i="135"/>
  <c r="BM9" i="135"/>
  <c r="BA10" i="135"/>
  <c r="AR35" i="131" l="1"/>
  <c r="AQ35" i="131" s="1"/>
  <c r="AS35" i="131" s="1"/>
  <c r="AT35" i="131" s="1"/>
  <c r="AN21" i="131"/>
  <c r="AM21" i="131" s="1"/>
  <c r="AO21" i="131" s="1"/>
  <c r="AP21" i="131" s="1"/>
  <c r="AN33" i="131"/>
  <c r="AM33" i="131" s="1"/>
  <c r="AO33" i="131" s="1"/>
  <c r="AP33" i="131" s="1"/>
  <c r="AN34" i="131"/>
  <c r="AN35" i="131"/>
  <c r="AM35" i="131" s="1"/>
  <c r="AO35" i="131" s="1"/>
  <c r="AP35" i="131" s="1"/>
  <c r="AN36" i="131"/>
  <c r="AM36" i="131" s="1"/>
  <c r="AO36" i="131" s="1"/>
  <c r="AP36" i="131" s="1"/>
  <c r="AN29" i="131"/>
  <c r="AM29" i="131" s="1"/>
  <c r="AO29" i="131" s="1"/>
  <c r="AP29" i="131" s="1"/>
  <c r="AR41" i="131"/>
  <c r="AQ41" i="131" s="1"/>
  <c r="AS41" i="131" s="1"/>
  <c r="AT41" i="131" s="1"/>
  <c r="AR44" i="131"/>
  <c r="AQ44" i="131" s="1"/>
  <c r="AS44" i="131" s="1"/>
  <c r="AT44" i="131" s="1"/>
  <c r="AR10" i="131"/>
  <c r="AQ10" i="131" s="1"/>
  <c r="AS10" i="131" s="1"/>
  <c r="AT10" i="131" s="1"/>
  <c r="AR16" i="131"/>
  <c r="AQ16" i="131" s="1"/>
  <c r="AS16" i="131" s="1"/>
  <c r="AT16" i="131" s="1"/>
  <c r="AR34" i="131"/>
  <c r="AQ34" i="131" s="1"/>
  <c r="AS34" i="131" s="1"/>
  <c r="AT34" i="131" s="1"/>
  <c r="AR15" i="131"/>
  <c r="AQ15" i="131" s="1"/>
  <c r="AS15" i="131" s="1"/>
  <c r="AT15" i="131" s="1"/>
  <c r="AN37" i="131"/>
  <c r="AM37" i="131" s="1"/>
  <c r="AO37" i="131" s="1"/>
  <c r="AP37" i="131" s="1"/>
  <c r="AR27" i="131"/>
  <c r="AQ27" i="131" s="1"/>
  <c r="AS27" i="131" s="1"/>
  <c r="AT27" i="131" s="1"/>
  <c r="AR9" i="131"/>
  <c r="AQ9" i="131" s="1"/>
  <c r="AS9" i="131" s="1"/>
  <c r="AT9" i="131" s="1"/>
  <c r="AR48" i="131"/>
  <c r="AQ48" i="131" s="1"/>
  <c r="AS48" i="131" s="1"/>
  <c r="AT48" i="131" s="1"/>
  <c r="AR17" i="131"/>
  <c r="AQ17" i="131" s="1"/>
  <c r="AS17" i="131" s="1"/>
  <c r="AT17" i="131" s="1"/>
  <c r="AR12" i="131"/>
  <c r="AQ12" i="131" s="1"/>
  <c r="AS12" i="131" s="1"/>
  <c r="AT12" i="131" s="1"/>
  <c r="AR32" i="131"/>
  <c r="AQ32" i="131" s="1"/>
  <c r="AS32" i="131" s="1"/>
  <c r="AT32" i="131" s="1"/>
  <c r="AR36" i="131"/>
  <c r="AQ36" i="131" s="1"/>
  <c r="AS36" i="131" s="1"/>
  <c r="AT36" i="131" s="1"/>
  <c r="AR21" i="131"/>
  <c r="AQ21" i="131" s="1"/>
  <c r="AS21" i="131" s="1"/>
  <c r="AT21" i="131" s="1"/>
  <c r="AR29" i="131"/>
  <c r="AQ29" i="131" s="1"/>
  <c r="AS29" i="131" s="1"/>
  <c r="AT29" i="131" s="1"/>
  <c r="AR39" i="131"/>
  <c r="AQ39" i="131" s="1"/>
  <c r="AS39" i="131" s="1"/>
  <c r="AT39" i="131" s="1"/>
  <c r="Y33" i="124"/>
  <c r="AR6" i="131"/>
  <c r="AQ6" i="131" s="1"/>
  <c r="AS6" i="131" s="1"/>
  <c r="AT6" i="131" s="1"/>
  <c r="AR30" i="131"/>
  <c r="Y30" i="124"/>
  <c r="AR38" i="131"/>
  <c r="AQ38" i="131" s="1"/>
  <c r="AS38" i="131" s="1"/>
  <c r="AT38" i="131" s="1"/>
  <c r="Y8" i="124"/>
  <c r="Y27" i="124"/>
  <c r="Y44" i="124"/>
  <c r="Y10" i="124"/>
  <c r="Y24" i="124"/>
  <c r="Y35" i="124"/>
  <c r="Y13" i="124"/>
  <c r="Y38" i="124"/>
  <c r="X38" i="124" s="1"/>
  <c r="AA38" i="124" s="1"/>
  <c r="AB38" i="124" s="1"/>
  <c r="Y18" i="124"/>
  <c r="Y40" i="124"/>
  <c r="Y43" i="124"/>
  <c r="X43" i="124" s="1"/>
  <c r="AA43" i="124" s="1"/>
  <c r="AB43" i="124" s="1"/>
  <c r="Y21" i="124"/>
  <c r="Y46" i="124"/>
  <c r="Y31" i="124"/>
  <c r="Y16" i="124"/>
  <c r="Y34" i="124"/>
  <c r="X34" i="124" s="1"/>
  <c r="AA34" i="124" s="1"/>
  <c r="AB34" i="124" s="1"/>
  <c r="Y25" i="124"/>
  <c r="Y12" i="124"/>
  <c r="Y37" i="124"/>
  <c r="X37" i="124" s="1"/>
  <c r="AA37" i="124" s="1"/>
  <c r="AB37" i="124" s="1"/>
  <c r="Y32" i="124"/>
  <c r="Y42" i="124"/>
  <c r="Y41" i="124"/>
  <c r="Y20" i="124"/>
  <c r="Y45" i="124"/>
  <c r="Z45" i="124" s="1"/>
  <c r="Y48" i="124"/>
  <c r="Y23" i="124"/>
  <c r="Y11" i="124"/>
  <c r="X11" i="124" s="1"/>
  <c r="AA11" i="124" s="1"/>
  <c r="AB11" i="124" s="1"/>
  <c r="Y28" i="124"/>
  <c r="Y14" i="124"/>
  <c r="Y26" i="124"/>
  <c r="Y9" i="124"/>
  <c r="Y15" i="124"/>
  <c r="X15" i="124" s="1"/>
  <c r="AA15" i="124" s="1"/>
  <c r="AB15" i="124" s="1"/>
  <c r="Y29" i="124"/>
  <c r="Y17" i="124"/>
  <c r="Y39" i="124"/>
  <c r="Z39" i="124" s="1"/>
  <c r="Y19" i="124"/>
  <c r="Y36" i="124"/>
  <c r="BJ11" i="135"/>
  <c r="AO8" i="135"/>
  <c r="AN7" i="131"/>
  <c r="AM7" i="131" s="1"/>
  <c r="AO7" i="131" s="1"/>
  <c r="AP7" i="131" s="1"/>
  <c r="AR7" i="131"/>
  <c r="AQ7" i="131" s="1"/>
  <c r="AS7" i="131" s="1"/>
  <c r="AT7" i="131" s="1"/>
  <c r="AR25" i="131"/>
  <c r="AQ25" i="131" s="1"/>
  <c r="AS25" i="131" s="1"/>
  <c r="AT25" i="131" s="1"/>
  <c r="AR18" i="131"/>
  <c r="AQ18" i="131" s="1"/>
  <c r="AS18" i="131" s="1"/>
  <c r="AT18" i="131" s="1"/>
  <c r="AR11" i="131"/>
  <c r="AQ11" i="131" s="1"/>
  <c r="AS11" i="131" s="1"/>
  <c r="AT11" i="131" s="1"/>
  <c r="AR43" i="131"/>
  <c r="AQ43" i="131" s="1"/>
  <c r="AS43" i="131" s="1"/>
  <c r="AT43" i="131" s="1"/>
  <c r="AR20" i="131"/>
  <c r="AQ20" i="131" s="1"/>
  <c r="AS20" i="131" s="1"/>
  <c r="AT20" i="131" s="1"/>
  <c r="AR24" i="131"/>
  <c r="AQ24" i="131" s="1"/>
  <c r="AS24" i="131" s="1"/>
  <c r="AT24" i="131" s="1"/>
  <c r="AR37" i="131"/>
  <c r="AQ37" i="131" s="1"/>
  <c r="AS37" i="131" s="1"/>
  <c r="AT37" i="131" s="1"/>
  <c r="AR14" i="131"/>
  <c r="AQ14" i="131" s="1"/>
  <c r="AS14" i="131" s="1"/>
  <c r="AT14" i="131" s="1"/>
  <c r="AR46" i="131"/>
  <c r="AQ46" i="131" s="1"/>
  <c r="AS46" i="131" s="1"/>
  <c r="AT46" i="131" s="1"/>
  <c r="AR23" i="131"/>
  <c r="AQ23" i="131" s="1"/>
  <c r="AS23" i="131" s="1"/>
  <c r="AT23" i="131" s="1"/>
  <c r="AR33" i="131"/>
  <c r="AQ33" i="131" s="1"/>
  <c r="AS33" i="131" s="1"/>
  <c r="AT33" i="131" s="1"/>
  <c r="AR26" i="131"/>
  <c r="AQ26" i="131" s="1"/>
  <c r="AS26" i="131" s="1"/>
  <c r="AT26" i="131" s="1"/>
  <c r="AR19" i="131"/>
  <c r="AQ19" i="131" s="1"/>
  <c r="AS19" i="131" s="1"/>
  <c r="AT19" i="131" s="1"/>
  <c r="AR8" i="131"/>
  <c r="AQ8" i="131" s="1"/>
  <c r="AS8" i="131" s="1"/>
  <c r="AT8" i="131" s="1"/>
  <c r="AR28" i="131"/>
  <c r="AQ28" i="131" s="1"/>
  <c r="AS28" i="131" s="1"/>
  <c r="AT28" i="131" s="1"/>
  <c r="AR13" i="131"/>
  <c r="AQ13" i="131" s="1"/>
  <c r="AS13" i="131" s="1"/>
  <c r="AT13" i="131" s="1"/>
  <c r="AR45" i="131"/>
  <c r="AQ45" i="131" s="1"/>
  <c r="AS45" i="131" s="1"/>
  <c r="AT45" i="131" s="1"/>
  <c r="AR22" i="131"/>
  <c r="AQ22" i="131" s="1"/>
  <c r="AS22" i="131" s="1"/>
  <c r="AT22" i="131" s="1"/>
  <c r="AR40" i="131"/>
  <c r="AQ40" i="131" s="1"/>
  <c r="AS40" i="131" s="1"/>
  <c r="AT40" i="131" s="1"/>
  <c r="AO11" i="135"/>
  <c r="Y47" i="124"/>
  <c r="X47" i="124" s="1"/>
  <c r="AA47" i="124" s="1"/>
  <c r="AB47" i="124" s="1"/>
  <c r="AE6" i="124"/>
  <c r="AE7" i="124"/>
  <c r="Y7" i="124"/>
  <c r="Y6" i="124"/>
  <c r="X6" i="124" s="1"/>
  <c r="AA6" i="124" s="1"/>
  <c r="AB6" i="124" s="1"/>
  <c r="AU11" i="135"/>
  <c r="BA8" i="135"/>
  <c r="CJ9" i="135"/>
  <c r="CK9" i="135" s="1"/>
  <c r="CF14" i="135"/>
  <c r="CG14" i="135" s="1"/>
  <c r="CD13" i="135"/>
  <c r="CE13" i="135" s="1"/>
  <c r="CB9" i="135"/>
  <c r="CC9" i="135" s="1"/>
  <c r="BV13" i="135"/>
  <c r="BW13" i="135" s="1"/>
  <c r="BZ10" i="135"/>
  <c r="CA10" i="135" s="1"/>
  <c r="AL10" i="128"/>
  <c r="AK12" i="128"/>
  <c r="L80" i="131"/>
  <c r="BD8" i="135"/>
  <c r="AM8" i="131"/>
  <c r="AO8" i="131" s="1"/>
  <c r="AP8" i="131" s="1"/>
  <c r="AM18" i="131"/>
  <c r="AO18" i="131" s="1"/>
  <c r="AP18" i="131" s="1"/>
  <c r="AM22" i="131"/>
  <c r="AO22" i="131" s="1"/>
  <c r="AP22" i="131" s="1"/>
  <c r="AM12" i="131"/>
  <c r="AO12" i="131" s="1"/>
  <c r="AP12" i="131" s="1"/>
  <c r="AM42" i="131"/>
  <c r="AO42" i="131" s="1"/>
  <c r="AP42" i="131" s="1"/>
  <c r="AM38" i="131"/>
  <c r="AO38" i="131" s="1"/>
  <c r="AP38" i="131" s="1"/>
  <c r="AM26" i="131"/>
  <c r="AO26" i="131" s="1"/>
  <c r="AP26" i="131" s="1"/>
  <c r="AQ42" i="131"/>
  <c r="AS42" i="131" s="1"/>
  <c r="AT42" i="131" s="1"/>
  <c r="AQ30" i="131"/>
  <c r="AS30" i="131" s="1"/>
  <c r="AT30" i="131" s="1"/>
  <c r="AM30" i="131"/>
  <c r="AO30" i="131" s="1"/>
  <c r="AP30" i="131" s="1"/>
  <c r="AM34" i="131"/>
  <c r="AO34" i="131" s="1"/>
  <c r="AP34" i="131" s="1"/>
  <c r="AM46" i="131"/>
  <c r="AO46" i="131" s="1"/>
  <c r="AP46" i="131" s="1"/>
  <c r="AK7" i="128"/>
  <c r="Z48" i="124"/>
  <c r="X48" i="124"/>
  <c r="AA48" i="124" s="1"/>
  <c r="AB48" i="124" s="1"/>
  <c r="CF13" i="135"/>
  <c r="CG13" i="135" s="1"/>
  <c r="AX8" i="135"/>
  <c r="BA13" i="135"/>
  <c r="AO13" i="135"/>
  <c r="BG14" i="135"/>
  <c r="CF7" i="135"/>
  <c r="CG7" i="135" s="1"/>
  <c r="BG10" i="135"/>
  <c r="CF9" i="135"/>
  <c r="CG9" i="135" s="1"/>
  <c r="R8" i="121"/>
  <c r="T8" i="121"/>
  <c r="T7" i="121"/>
  <c r="R7" i="121"/>
  <c r="T13" i="121"/>
  <c r="R13" i="121"/>
  <c r="T12" i="121"/>
  <c r="R12" i="121"/>
  <c r="T11" i="121"/>
  <c r="R11" i="121"/>
  <c r="T10" i="121"/>
  <c r="R10" i="121"/>
  <c r="R9" i="121"/>
  <c r="T9" i="121"/>
  <c r="AU7" i="135"/>
  <c r="AW7" i="135"/>
  <c r="AL7" i="135"/>
  <c r="AN7" i="135"/>
  <c r="AR7" i="135"/>
  <c r="AT7" i="135"/>
  <c r="AN14" i="135"/>
  <c r="AL14" i="135"/>
  <c r="AX11" i="135"/>
  <c r="AZ11" i="135"/>
  <c r="BD14" i="135"/>
  <c r="BF14" i="135"/>
  <c r="BG9" i="135"/>
  <c r="BI9" i="135"/>
  <c r="BJ10" i="135"/>
  <c r="BL10" i="135"/>
  <c r="BG7" i="135"/>
  <c r="BI7" i="135"/>
  <c r="AN11" i="135"/>
  <c r="AL11" i="135"/>
  <c r="AR8" i="135"/>
  <c r="AT8" i="135"/>
  <c r="BJ7" i="135"/>
  <c r="BL7" i="135"/>
  <c r="BM12" i="135"/>
  <c r="AO9" i="135"/>
  <c r="BA7" i="135"/>
  <c r="BC7" i="135"/>
  <c r="AU13" i="135"/>
  <c r="AU10" i="135"/>
  <c r="BD12" i="135"/>
  <c r="AR10" i="135"/>
  <c r="AN8" i="135"/>
  <c r="AL8" i="135"/>
  <c r="AN12" i="135"/>
  <c r="AL12" i="135"/>
  <c r="AO10" i="135"/>
  <c r="AQ10" i="135"/>
  <c r="AO14" i="135"/>
  <c r="AQ14" i="135"/>
  <c r="AR12" i="135"/>
  <c r="AT12" i="135"/>
  <c r="AR9" i="135"/>
  <c r="AT9" i="135"/>
  <c r="AU14" i="135"/>
  <c r="AW14" i="135"/>
  <c r="AX12" i="135"/>
  <c r="AZ12" i="135"/>
  <c r="AX9" i="135"/>
  <c r="AZ9" i="135"/>
  <c r="BA11" i="135"/>
  <c r="BC11" i="135"/>
  <c r="BD9" i="135"/>
  <c r="BF9" i="135"/>
  <c r="BD13" i="135"/>
  <c r="BF13" i="135"/>
  <c r="BG11" i="135"/>
  <c r="BI11" i="135"/>
  <c r="BJ8" i="135"/>
  <c r="BL8" i="135"/>
  <c r="BJ12" i="135"/>
  <c r="BL12" i="135"/>
  <c r="BM10" i="135"/>
  <c r="BO10" i="135"/>
  <c r="BM14" i="135"/>
  <c r="BO14" i="135"/>
  <c r="BD7" i="135"/>
  <c r="BF7" i="135"/>
  <c r="AN10" i="135"/>
  <c r="AL10" i="135"/>
  <c r="AO12" i="135"/>
  <c r="AQ12" i="135"/>
  <c r="AR14" i="135"/>
  <c r="AT14" i="135"/>
  <c r="AX14" i="135"/>
  <c r="AZ14" i="135"/>
  <c r="BA9" i="135"/>
  <c r="BC9" i="135"/>
  <c r="BD11" i="135"/>
  <c r="BF11" i="135"/>
  <c r="BG13" i="135"/>
  <c r="BI13" i="135"/>
  <c r="BJ14" i="135"/>
  <c r="BL14" i="135"/>
  <c r="BM7" i="135"/>
  <c r="BO7" i="135"/>
  <c r="BM13" i="135"/>
  <c r="AO7" i="135"/>
  <c r="AQ7" i="135"/>
  <c r="AU12" i="135"/>
  <c r="AU9" i="135"/>
  <c r="AX7" i="135"/>
  <c r="AZ7" i="135"/>
  <c r="AN9" i="135"/>
  <c r="AL9" i="135"/>
  <c r="AN13" i="135"/>
  <c r="AL13" i="135"/>
  <c r="AR13" i="135"/>
  <c r="AT13" i="135"/>
  <c r="AU8" i="135"/>
  <c r="AW8" i="135"/>
  <c r="AX13" i="135"/>
  <c r="AZ13" i="135"/>
  <c r="AX10" i="135"/>
  <c r="AZ10" i="135"/>
  <c r="BA12" i="135"/>
  <c r="BC12" i="135"/>
  <c r="BD10" i="135"/>
  <c r="BF10" i="135"/>
  <c r="BG8" i="135"/>
  <c r="BI8" i="135"/>
  <c r="BG12" i="135"/>
  <c r="BI12" i="135"/>
  <c r="BJ9" i="135"/>
  <c r="BL9" i="135"/>
  <c r="BM11" i="135"/>
  <c r="BO11" i="135"/>
  <c r="BM8" i="135"/>
  <c r="BO8" i="135"/>
  <c r="X23" i="124"/>
  <c r="AA23" i="124" s="1"/>
  <c r="AB23" i="124" s="1"/>
  <c r="Z23" i="124"/>
  <c r="X21" i="124"/>
  <c r="AA21" i="124" s="1"/>
  <c r="AB21" i="124" s="1"/>
  <c r="Z21" i="124"/>
  <c r="X31" i="124"/>
  <c r="AA31" i="124" s="1"/>
  <c r="AB31" i="124" s="1"/>
  <c r="Z31" i="124"/>
  <c r="X17" i="124"/>
  <c r="AA17" i="124" s="1"/>
  <c r="AB17" i="124" s="1"/>
  <c r="Z17" i="124"/>
  <c r="X26" i="124"/>
  <c r="AA26" i="124" s="1"/>
  <c r="AB26" i="124" s="1"/>
  <c r="Z26" i="124"/>
  <c r="X39" i="124"/>
  <c r="AA39" i="124" s="1"/>
  <c r="AB39" i="124" s="1"/>
  <c r="X9" i="124"/>
  <c r="AA9" i="124" s="1"/>
  <c r="AB9" i="124" s="1"/>
  <c r="Z9" i="124"/>
  <c r="X19" i="124"/>
  <c r="AA19" i="124" s="1"/>
  <c r="AB19" i="124" s="1"/>
  <c r="Z19" i="124"/>
  <c r="X36" i="124"/>
  <c r="AA36" i="124" s="1"/>
  <c r="AB36" i="124" s="1"/>
  <c r="Z36" i="124"/>
  <c r="X29" i="124"/>
  <c r="AA29" i="124" s="1"/>
  <c r="AB29" i="124" s="1"/>
  <c r="Z29" i="124"/>
  <c r="X14" i="124"/>
  <c r="AA14" i="124" s="1"/>
  <c r="AB14" i="124" s="1"/>
  <c r="Z14" i="124"/>
  <c r="X46" i="124"/>
  <c r="AA46" i="124" s="1"/>
  <c r="AB46" i="124" s="1"/>
  <c r="Z46" i="124"/>
  <c r="X7" i="124"/>
  <c r="AA7" i="124" s="1"/>
  <c r="AB7" i="124" s="1"/>
  <c r="Z7" i="124"/>
  <c r="X8" i="124"/>
  <c r="AA8" i="124" s="1"/>
  <c r="AB8" i="124" s="1"/>
  <c r="Z8" i="124"/>
  <c r="X25" i="124"/>
  <c r="AA25" i="124" s="1"/>
  <c r="AB25" i="124" s="1"/>
  <c r="Z25" i="124"/>
  <c r="X27" i="124"/>
  <c r="AA27" i="124" s="1"/>
  <c r="AB27" i="124" s="1"/>
  <c r="Z27" i="124"/>
  <c r="X12" i="124"/>
  <c r="AA12" i="124" s="1"/>
  <c r="AB12" i="124" s="1"/>
  <c r="Z12" i="124"/>
  <c r="X44" i="124"/>
  <c r="AA44" i="124" s="1"/>
  <c r="AB44" i="124" s="1"/>
  <c r="Z44" i="124"/>
  <c r="X22" i="124"/>
  <c r="AA22" i="124" s="1"/>
  <c r="AB22" i="124" s="1"/>
  <c r="Z22" i="124"/>
  <c r="X18" i="124"/>
  <c r="AA18" i="124" s="1"/>
  <c r="AB18" i="124" s="1"/>
  <c r="Z18" i="124"/>
  <c r="X40" i="124"/>
  <c r="AA40" i="124" s="1"/>
  <c r="AB40" i="124" s="1"/>
  <c r="Z40" i="124"/>
  <c r="X28" i="124"/>
  <c r="AA28" i="124" s="1"/>
  <c r="AB28" i="124" s="1"/>
  <c r="Z28" i="124"/>
  <c r="X16" i="124"/>
  <c r="AA16" i="124" s="1"/>
  <c r="AB16" i="124" s="1"/>
  <c r="Z16" i="124"/>
  <c r="X33" i="124"/>
  <c r="AA33" i="124" s="1"/>
  <c r="AB33" i="124" s="1"/>
  <c r="Z33" i="124"/>
  <c r="X32" i="124"/>
  <c r="AA32" i="124" s="1"/>
  <c r="AB32" i="124" s="1"/>
  <c r="Z32" i="124"/>
  <c r="X10" i="124"/>
  <c r="AA10" i="124" s="1"/>
  <c r="AB10" i="124" s="1"/>
  <c r="Z10" i="124"/>
  <c r="X42" i="124"/>
  <c r="AA42" i="124" s="1"/>
  <c r="AB42" i="124" s="1"/>
  <c r="Z42" i="124"/>
  <c r="X24" i="124"/>
  <c r="AA24" i="124" s="1"/>
  <c r="AB24" i="124" s="1"/>
  <c r="Z24" i="124"/>
  <c r="X41" i="124"/>
  <c r="AA41" i="124" s="1"/>
  <c r="AB41" i="124" s="1"/>
  <c r="Z41" i="124"/>
  <c r="X35" i="124"/>
  <c r="AA35" i="124" s="1"/>
  <c r="AB35" i="124" s="1"/>
  <c r="Z35" i="124"/>
  <c r="X20" i="124"/>
  <c r="AA20" i="124" s="1"/>
  <c r="AB20" i="124" s="1"/>
  <c r="Z20" i="124"/>
  <c r="X13" i="124"/>
  <c r="AA13" i="124" s="1"/>
  <c r="AB13" i="124" s="1"/>
  <c r="Z13" i="124"/>
  <c r="X45" i="124"/>
  <c r="AA45" i="124" s="1"/>
  <c r="AB45" i="124" s="1"/>
  <c r="X30" i="124"/>
  <c r="AA30" i="124" s="1"/>
  <c r="AB30" i="124" s="1"/>
  <c r="Z30" i="124"/>
  <c r="W11" i="121"/>
  <c r="W7" i="121"/>
  <c r="W8" i="121"/>
  <c r="W9" i="121"/>
  <c r="W13" i="121"/>
  <c r="W10" i="121"/>
  <c r="W12" i="121"/>
  <c r="U6" i="121"/>
  <c r="W6" i="121"/>
  <c r="R6" i="121"/>
  <c r="T6" i="121"/>
  <c r="AL9" i="128"/>
  <c r="CF8" i="135"/>
  <c r="CG8" i="135" s="1"/>
  <c r="CF10" i="135"/>
  <c r="CG10" i="135" s="1"/>
  <c r="CF11" i="135"/>
  <c r="CG11" i="135" s="1"/>
  <c r="CF12" i="135"/>
  <c r="CG12" i="135" s="1"/>
  <c r="CB10" i="135"/>
  <c r="CC10" i="135" s="1"/>
  <c r="CB8" i="135"/>
  <c r="CC8" i="135" s="1"/>
  <c r="CB11" i="135"/>
  <c r="CC11" i="135" s="1"/>
  <c r="CB13" i="135"/>
  <c r="CC13" i="135" s="1"/>
  <c r="CB14" i="135"/>
  <c r="CC14" i="135" s="1"/>
  <c r="CB12" i="135"/>
  <c r="CC12" i="135" s="1"/>
  <c r="AG81" i="40"/>
  <c r="F13" i="134"/>
  <c r="CL13" i="135"/>
  <c r="CM13" i="135" s="1"/>
  <c r="CL12" i="135"/>
  <c r="CM12" i="135" s="1"/>
  <c r="CL11" i="135"/>
  <c r="CM11" i="135" s="1"/>
  <c r="CL10" i="135"/>
  <c r="CM10" i="135" s="1"/>
  <c r="CL9" i="135"/>
  <c r="CM9" i="135" s="1"/>
  <c r="CL8" i="135"/>
  <c r="CM8" i="135" s="1"/>
  <c r="CL14" i="135"/>
  <c r="CM14" i="135" s="1"/>
  <c r="CL7" i="135"/>
  <c r="CM7" i="135" s="1"/>
  <c r="F12" i="134"/>
  <c r="AD81" i="40"/>
  <c r="AA81" i="40"/>
  <c r="F11" i="134"/>
  <c r="X81" i="40"/>
  <c r="F10" i="134"/>
  <c r="CD12" i="135"/>
  <c r="CE12" i="135" s="1"/>
  <c r="F9" i="134"/>
  <c r="U81" i="40"/>
  <c r="CD14" i="135"/>
  <c r="CE14" i="135" s="1"/>
  <c r="CD7" i="135"/>
  <c r="CE7" i="135" s="1"/>
  <c r="CD8" i="135"/>
  <c r="CE8" i="135" s="1"/>
  <c r="CD9" i="135"/>
  <c r="CE9" i="135" s="1"/>
  <c r="CD10" i="135"/>
  <c r="CE10" i="135" s="1"/>
  <c r="CD11" i="135"/>
  <c r="CE11" i="135" s="1"/>
  <c r="F8" i="134"/>
  <c r="R81" i="40"/>
  <c r="O81" i="40"/>
  <c r="F7" i="134"/>
  <c r="L81" i="40"/>
  <c r="F6" i="134"/>
  <c r="AK9" i="128"/>
  <c r="S80" i="131"/>
  <c r="G7" i="127"/>
  <c r="AL11" i="128"/>
  <c r="G10" i="127"/>
  <c r="AL6" i="128"/>
  <c r="G9" i="127"/>
  <c r="AK8" i="128"/>
  <c r="G8" i="127"/>
  <c r="BV12" i="135"/>
  <c r="BW12" i="135" s="1"/>
  <c r="BV11" i="135"/>
  <c r="BW11" i="135" s="1"/>
  <c r="F5" i="134"/>
  <c r="I81" i="40"/>
  <c r="BV14" i="135"/>
  <c r="BW14" i="135" s="1"/>
  <c r="BV7" i="135"/>
  <c r="BW7" i="135" s="1"/>
  <c r="BV9" i="135"/>
  <c r="BW9" i="135" s="1"/>
  <c r="BV8" i="135"/>
  <c r="BW8" i="135" s="1"/>
  <c r="BV10" i="135"/>
  <c r="BW10" i="135" s="1"/>
  <c r="F81" i="40"/>
  <c r="F4" i="134"/>
  <c r="H80" i="124"/>
  <c r="N80" i="124"/>
  <c r="L14" i="128"/>
  <c r="D6" i="127"/>
  <c r="J33" i="120"/>
  <c r="F80" i="124"/>
  <c r="J80" i="124"/>
  <c r="L80" i="124"/>
  <c r="P80" i="124"/>
  <c r="AK13" i="128"/>
  <c r="AK6" i="128"/>
  <c r="AK10" i="128"/>
  <c r="W80" i="131"/>
  <c r="AK11" i="128"/>
  <c r="AL12" i="128"/>
  <c r="AL13" i="128"/>
  <c r="AL8" i="128"/>
  <c r="AA80" i="131"/>
  <c r="AE80" i="131"/>
  <c r="AL7" i="128"/>
  <c r="CB7" i="135"/>
  <c r="CC7" i="135" s="1"/>
  <c r="BZ11" i="135"/>
  <c r="CA11" i="135" s="1"/>
  <c r="CJ8" i="135"/>
  <c r="CK8" i="135" s="1"/>
  <c r="CJ7" i="135"/>
  <c r="CK7" i="135" s="1"/>
  <c r="BZ12" i="135"/>
  <c r="CA12" i="135" s="1"/>
  <c r="BZ13" i="135"/>
  <c r="CA13" i="135" s="1"/>
  <c r="BZ14" i="135"/>
  <c r="CA14" i="135" s="1"/>
  <c r="CJ13" i="135"/>
  <c r="CK13" i="135" s="1"/>
  <c r="BZ7" i="135"/>
  <c r="CA7" i="135" s="1"/>
  <c r="CJ14" i="135"/>
  <c r="CK14" i="135" s="1"/>
  <c r="CJ11" i="135"/>
  <c r="CK11" i="135" s="1"/>
  <c r="BT13" i="135"/>
  <c r="BU13" i="135" s="1"/>
  <c r="BT12" i="135"/>
  <c r="BU12" i="135" s="1"/>
  <c r="BT10" i="135"/>
  <c r="BU10" i="135" s="1"/>
  <c r="BT9" i="135"/>
  <c r="BU9" i="135" s="1"/>
  <c r="BT8" i="135"/>
  <c r="BU8" i="135" s="1"/>
  <c r="BT7" i="135"/>
  <c r="BU7" i="135" s="1"/>
  <c r="BT14" i="135"/>
  <c r="BU14" i="135" s="1"/>
  <c r="BT11" i="135"/>
  <c r="BU11" i="135" s="1"/>
  <c r="BZ8" i="135"/>
  <c r="CA8" i="135" s="1"/>
  <c r="CJ10" i="135"/>
  <c r="CK10" i="135" s="1"/>
  <c r="CJ12" i="135"/>
  <c r="CK12" i="135" s="1"/>
  <c r="BZ9" i="135"/>
  <c r="CA9" i="135" s="1"/>
  <c r="AE47" i="124"/>
  <c r="AE39" i="124"/>
  <c r="AE31" i="124"/>
  <c r="AE23" i="124"/>
  <c r="AE15" i="124"/>
  <c r="AE9" i="124"/>
  <c r="AE46" i="124"/>
  <c r="AE38" i="124"/>
  <c r="AE30" i="124"/>
  <c r="AE22" i="124"/>
  <c r="AE14" i="124"/>
  <c r="AE41" i="124"/>
  <c r="AE45" i="124"/>
  <c r="AE37" i="124"/>
  <c r="AE29" i="124"/>
  <c r="AE21" i="124"/>
  <c r="AE13" i="124"/>
  <c r="AE17" i="124"/>
  <c r="AE44" i="124"/>
  <c r="AE36" i="124"/>
  <c r="AE28" i="124"/>
  <c r="AE20" i="124"/>
  <c r="AE12" i="124"/>
  <c r="AE33" i="124"/>
  <c r="AE43" i="124"/>
  <c r="AE35" i="124"/>
  <c r="AE27" i="124"/>
  <c r="AE19" i="124"/>
  <c r="AE11" i="124"/>
  <c r="AE42" i="124"/>
  <c r="AE34" i="124"/>
  <c r="AE26" i="124"/>
  <c r="AE18" i="124"/>
  <c r="AE10" i="124"/>
  <c r="AE48" i="124"/>
  <c r="AE40" i="124"/>
  <c r="AE32" i="124"/>
  <c r="AE24" i="124"/>
  <c r="AE16" i="124"/>
  <c r="AE8" i="124"/>
  <c r="AE25" i="124"/>
  <c r="Z13" i="121"/>
  <c r="AA13" i="121" s="1"/>
  <c r="Z11" i="121"/>
  <c r="AA11" i="121" s="1"/>
  <c r="Z9" i="121"/>
  <c r="AA9" i="121" s="1"/>
  <c r="Z12" i="121"/>
  <c r="AA12" i="121" s="1"/>
  <c r="Z10" i="121"/>
  <c r="AA10" i="121" s="1"/>
  <c r="Z6" i="121"/>
  <c r="AA6" i="121" s="1"/>
  <c r="Z8" i="121"/>
  <c r="AA8" i="121" s="1"/>
  <c r="Z7" i="121"/>
  <c r="AA7" i="121" s="1"/>
  <c r="CH14" i="135"/>
  <c r="CI14" i="135" s="1"/>
  <c r="CH13" i="135"/>
  <c r="CI13" i="135" s="1"/>
  <c r="CH12" i="135"/>
  <c r="CI12" i="135" s="1"/>
  <c r="CH11" i="135"/>
  <c r="CI11" i="135" s="1"/>
  <c r="CH10" i="135"/>
  <c r="CI10" i="135" s="1"/>
  <c r="CH9" i="135"/>
  <c r="CI9" i="135" s="1"/>
  <c r="CH8" i="135"/>
  <c r="CI8" i="135" s="1"/>
  <c r="CH7" i="135"/>
  <c r="CI7" i="135" s="1"/>
  <c r="X13" i="121"/>
  <c r="Y13" i="121" s="1"/>
  <c r="X11" i="121"/>
  <c r="Y11" i="121" s="1"/>
  <c r="X9" i="121"/>
  <c r="Y9" i="121" s="1"/>
  <c r="X7" i="121"/>
  <c r="Y7" i="121" s="1"/>
  <c r="X6" i="121"/>
  <c r="Y6" i="121" s="1"/>
  <c r="X12" i="121"/>
  <c r="Y12" i="121" s="1"/>
  <c r="X10" i="121"/>
  <c r="Y10" i="121" s="1"/>
  <c r="X8" i="121"/>
  <c r="Y8" i="121" s="1"/>
  <c r="BX14" i="135"/>
  <c r="BY14" i="135" s="1"/>
  <c r="BX13" i="135"/>
  <c r="BY13" i="135" s="1"/>
  <c r="BX12" i="135"/>
  <c r="BY12" i="135" s="1"/>
  <c r="BX11" i="135"/>
  <c r="BY11" i="135" s="1"/>
  <c r="BX10" i="135"/>
  <c r="BY10" i="135" s="1"/>
  <c r="BX9" i="135"/>
  <c r="BY9" i="135" s="1"/>
  <c r="BX8" i="135"/>
  <c r="BY8" i="135" s="1"/>
  <c r="BX7" i="135"/>
  <c r="BY7" i="135" s="1"/>
  <c r="Z15" i="124" l="1"/>
  <c r="Z34" i="124"/>
  <c r="Z38" i="124"/>
  <c r="Z11" i="124"/>
  <c r="Z37" i="124"/>
  <c r="AC37" i="124" s="1"/>
  <c r="Z43" i="124"/>
  <c r="AC43" i="124" s="1"/>
  <c r="Z47" i="124"/>
  <c r="AC47" i="124" s="1"/>
  <c r="Z6" i="124"/>
  <c r="AC6" i="124" s="1"/>
  <c r="AC13" i="124"/>
  <c r="AC35" i="124"/>
  <c r="AC24" i="124"/>
  <c r="AC33" i="124"/>
  <c r="AC28" i="124"/>
  <c r="AC12" i="124"/>
  <c r="AC25" i="124"/>
  <c r="AC46" i="124"/>
  <c r="AC29" i="124"/>
  <c r="AC15" i="124"/>
  <c r="AC9" i="124"/>
  <c r="AC11" i="124"/>
  <c r="AC31" i="124"/>
  <c r="AC22" i="124"/>
  <c r="AC38" i="124"/>
  <c r="AC20" i="124"/>
  <c r="AC42" i="124"/>
  <c r="AC16" i="124"/>
  <c r="AC44" i="124"/>
  <c r="AC27" i="124"/>
  <c r="AC8" i="124"/>
  <c r="AC7" i="124"/>
  <c r="AC14" i="124"/>
  <c r="AC36" i="124"/>
  <c r="AC19" i="124"/>
  <c r="AC39" i="124"/>
  <c r="AC17" i="124"/>
  <c r="AC21" i="124"/>
  <c r="AC23" i="124"/>
  <c r="AC45" i="124"/>
  <c r="AC41" i="124"/>
  <c r="AC32" i="124"/>
  <c r="AC40" i="124"/>
  <c r="AC30" i="124"/>
  <c r="AC10" i="124"/>
  <c r="AC18" i="124"/>
  <c r="AC34" i="124"/>
  <c r="AC26" i="124"/>
  <c r="AC48" i="124"/>
  <c r="AD16" i="124"/>
  <c r="AG16" i="124" s="1"/>
  <c r="AH16" i="124" s="1"/>
  <c r="AF16" i="124"/>
  <c r="AD48" i="124"/>
  <c r="AG48" i="124" s="1"/>
  <c r="AH48" i="124" s="1"/>
  <c r="AF48" i="124"/>
  <c r="AD29" i="124"/>
  <c r="AG29" i="124" s="1"/>
  <c r="AH29" i="124" s="1"/>
  <c r="AF29" i="124"/>
  <c r="AD38" i="124"/>
  <c r="AG38" i="124" s="1"/>
  <c r="AH38" i="124" s="1"/>
  <c r="AF38" i="124"/>
  <c r="AD24" i="124"/>
  <c r="AG24" i="124" s="1"/>
  <c r="AH24" i="124" s="1"/>
  <c r="AF24" i="124"/>
  <c r="AD42" i="124"/>
  <c r="AG42" i="124" s="1"/>
  <c r="AH42" i="124" s="1"/>
  <c r="AF42" i="124"/>
  <c r="AD35" i="124"/>
  <c r="AG35" i="124" s="1"/>
  <c r="AH35" i="124" s="1"/>
  <c r="AF35" i="124"/>
  <c r="AD20" i="124"/>
  <c r="AG20" i="124" s="1"/>
  <c r="AH20" i="124" s="1"/>
  <c r="AF20" i="124"/>
  <c r="AD17" i="124"/>
  <c r="AG17" i="124" s="1"/>
  <c r="AH17" i="124" s="1"/>
  <c r="AF17" i="124"/>
  <c r="AD37" i="124"/>
  <c r="AG37" i="124" s="1"/>
  <c r="AH37" i="124" s="1"/>
  <c r="AF37" i="124"/>
  <c r="AD14" i="124"/>
  <c r="AG14" i="124" s="1"/>
  <c r="AH14" i="124" s="1"/>
  <c r="AF14" i="124"/>
  <c r="AD46" i="124"/>
  <c r="AG46" i="124" s="1"/>
  <c r="AH46" i="124" s="1"/>
  <c r="AF46" i="124"/>
  <c r="AD23" i="124"/>
  <c r="AG23" i="124" s="1"/>
  <c r="AH23" i="124" s="1"/>
  <c r="AF23" i="124"/>
  <c r="AD27" i="124"/>
  <c r="AG27" i="124" s="1"/>
  <c r="AH27" i="124" s="1"/>
  <c r="AF27" i="124"/>
  <c r="AD12" i="124"/>
  <c r="AG12" i="124" s="1"/>
  <c r="AH12" i="124" s="1"/>
  <c r="AF12" i="124"/>
  <c r="AD47" i="124"/>
  <c r="AG47" i="124" s="1"/>
  <c r="AH47" i="124" s="1"/>
  <c r="AF47" i="124"/>
  <c r="AD10" i="124"/>
  <c r="AG10" i="124" s="1"/>
  <c r="AH10" i="124" s="1"/>
  <c r="AF10" i="124"/>
  <c r="AD25" i="124"/>
  <c r="AG25" i="124" s="1"/>
  <c r="AH25" i="124" s="1"/>
  <c r="AF25" i="124"/>
  <c r="AD32" i="124"/>
  <c r="AG32" i="124" s="1"/>
  <c r="AH32" i="124" s="1"/>
  <c r="AF32" i="124"/>
  <c r="AD18" i="124"/>
  <c r="AG18" i="124" s="1"/>
  <c r="AH18" i="124" s="1"/>
  <c r="AF18" i="124"/>
  <c r="AD11" i="124"/>
  <c r="AG11" i="124" s="1"/>
  <c r="AH11" i="124" s="1"/>
  <c r="AF11" i="124"/>
  <c r="AD43" i="124"/>
  <c r="AG43" i="124" s="1"/>
  <c r="AH43" i="124" s="1"/>
  <c r="AF43" i="124"/>
  <c r="AD28" i="124"/>
  <c r="AG28" i="124" s="1"/>
  <c r="AH28" i="124" s="1"/>
  <c r="AF28" i="124"/>
  <c r="AD13" i="124"/>
  <c r="AG13" i="124" s="1"/>
  <c r="AH13" i="124" s="1"/>
  <c r="AF13" i="124"/>
  <c r="AD45" i="124"/>
  <c r="AG45" i="124" s="1"/>
  <c r="AH45" i="124" s="1"/>
  <c r="AF45" i="124"/>
  <c r="AD22" i="124"/>
  <c r="AG22" i="124" s="1"/>
  <c r="AH22" i="124" s="1"/>
  <c r="AF22" i="124"/>
  <c r="AD9" i="124"/>
  <c r="AG9" i="124" s="1"/>
  <c r="AH9" i="124" s="1"/>
  <c r="AF9" i="124"/>
  <c r="AD31" i="124"/>
  <c r="AG31" i="124" s="1"/>
  <c r="AH31" i="124" s="1"/>
  <c r="AF31" i="124"/>
  <c r="AD34" i="124"/>
  <c r="AG34" i="124" s="1"/>
  <c r="AH34" i="124" s="1"/>
  <c r="AF34" i="124"/>
  <c r="AD44" i="124"/>
  <c r="AG44" i="124" s="1"/>
  <c r="AH44" i="124" s="1"/>
  <c r="AF44" i="124"/>
  <c r="AD15" i="124"/>
  <c r="AG15" i="124" s="1"/>
  <c r="AH15" i="124" s="1"/>
  <c r="AF15" i="124"/>
  <c r="AD8" i="124"/>
  <c r="AG8" i="124" s="1"/>
  <c r="AH8" i="124" s="1"/>
  <c r="AF8" i="124"/>
  <c r="AD40" i="124"/>
  <c r="AG40" i="124" s="1"/>
  <c r="AH40" i="124" s="1"/>
  <c r="AF40" i="124"/>
  <c r="AD26" i="124"/>
  <c r="AG26" i="124" s="1"/>
  <c r="AH26" i="124" s="1"/>
  <c r="AF26" i="124"/>
  <c r="AD19" i="124"/>
  <c r="AG19" i="124" s="1"/>
  <c r="AH19" i="124" s="1"/>
  <c r="AF19" i="124"/>
  <c r="AD33" i="124"/>
  <c r="AG33" i="124" s="1"/>
  <c r="AH33" i="124" s="1"/>
  <c r="AF33" i="124"/>
  <c r="AD36" i="124"/>
  <c r="AG36" i="124" s="1"/>
  <c r="AH36" i="124" s="1"/>
  <c r="AF36" i="124"/>
  <c r="AD21" i="124"/>
  <c r="AG21" i="124" s="1"/>
  <c r="AH21" i="124" s="1"/>
  <c r="AF21" i="124"/>
  <c r="AD41" i="124"/>
  <c r="AG41" i="124" s="1"/>
  <c r="AH41" i="124" s="1"/>
  <c r="AF41" i="124"/>
  <c r="AD30" i="124"/>
  <c r="AG30" i="124" s="1"/>
  <c r="AH30" i="124" s="1"/>
  <c r="AF30" i="124"/>
  <c r="AD7" i="124"/>
  <c r="AG7" i="124" s="1"/>
  <c r="AH7" i="124" s="1"/>
  <c r="AF7" i="124"/>
  <c r="AD39" i="124"/>
  <c r="AG39" i="124" s="1"/>
  <c r="AH39" i="124" s="1"/>
  <c r="AF39" i="124"/>
  <c r="AD6" i="124"/>
  <c r="AG6" i="124" s="1"/>
  <c r="AH6" i="124" s="1"/>
  <c r="AF6" i="124"/>
  <c r="AP9" i="124"/>
  <c r="AQ9" i="124" s="1"/>
  <c r="AT9" i="124" s="1"/>
  <c r="AP13" i="124"/>
  <c r="AQ13" i="124" s="1"/>
  <c r="AT13" i="124" s="1"/>
  <c r="AP17" i="124"/>
  <c r="AQ17" i="124" s="1"/>
  <c r="AT17" i="124" s="1"/>
  <c r="AP21" i="124"/>
  <c r="AQ21" i="124" s="1"/>
  <c r="AT21" i="124" s="1"/>
  <c r="AP25" i="124"/>
  <c r="AQ25" i="124" s="1"/>
  <c r="AT25" i="124" s="1"/>
  <c r="AP29" i="124"/>
  <c r="AQ29" i="124" s="1"/>
  <c r="AT29" i="124" s="1"/>
  <c r="AP33" i="124"/>
  <c r="AQ33" i="124" s="1"/>
  <c r="AT33" i="124" s="1"/>
  <c r="AP37" i="124"/>
  <c r="AQ37" i="124" s="1"/>
  <c r="AT37" i="124" s="1"/>
  <c r="AP48" i="124"/>
  <c r="AQ48" i="124" s="1"/>
  <c r="AT48" i="124" s="1"/>
  <c r="AP10" i="124"/>
  <c r="AQ10" i="124" s="1"/>
  <c r="AT10" i="124" s="1"/>
  <c r="AP14" i="124"/>
  <c r="AQ14" i="124" s="1"/>
  <c r="AT14" i="124" s="1"/>
  <c r="AP18" i="124"/>
  <c r="AQ18" i="124" s="1"/>
  <c r="AT18" i="124" s="1"/>
  <c r="AP22" i="124"/>
  <c r="AQ22" i="124" s="1"/>
  <c r="AT22" i="124" s="1"/>
  <c r="AP26" i="124"/>
  <c r="AQ26" i="124" s="1"/>
  <c r="AT26" i="124" s="1"/>
  <c r="AP30" i="124"/>
  <c r="AQ30" i="124" s="1"/>
  <c r="AT30" i="124" s="1"/>
  <c r="AP34" i="124"/>
  <c r="AQ34" i="124" s="1"/>
  <c r="AT34" i="124" s="1"/>
  <c r="AP38" i="124"/>
  <c r="AQ38" i="124" s="1"/>
  <c r="AT38" i="124" s="1"/>
  <c r="AP42" i="124"/>
  <c r="AQ42" i="124" s="1"/>
  <c r="AT42" i="124" s="1"/>
  <c r="AP46" i="124"/>
  <c r="AQ46" i="124" s="1"/>
  <c r="AT46" i="124" s="1"/>
  <c r="AP7" i="124"/>
  <c r="AQ7" i="124" s="1"/>
  <c r="AT7" i="124" s="1"/>
  <c r="AP11" i="124"/>
  <c r="AQ11" i="124" s="1"/>
  <c r="AT11" i="124" s="1"/>
  <c r="AP15" i="124"/>
  <c r="AQ15" i="124" s="1"/>
  <c r="AT15" i="124" s="1"/>
  <c r="AP19" i="124"/>
  <c r="AQ19" i="124" s="1"/>
  <c r="AT19" i="124" s="1"/>
  <c r="AP23" i="124"/>
  <c r="AQ23" i="124" s="1"/>
  <c r="AT23" i="124" s="1"/>
  <c r="AP27" i="124"/>
  <c r="AQ27" i="124" s="1"/>
  <c r="AT27" i="124" s="1"/>
  <c r="AP31" i="124"/>
  <c r="AQ31" i="124" s="1"/>
  <c r="AT31" i="124" s="1"/>
  <c r="AP35" i="124"/>
  <c r="AQ35" i="124" s="1"/>
  <c r="AT35" i="124" s="1"/>
  <c r="AP39" i="124"/>
  <c r="AQ39" i="124" s="1"/>
  <c r="AT39" i="124" s="1"/>
  <c r="AP43" i="124"/>
  <c r="AQ43" i="124" s="1"/>
  <c r="AT43" i="124" s="1"/>
  <c r="AP47" i="124"/>
  <c r="AQ47" i="124" s="1"/>
  <c r="AT47" i="124" s="1"/>
  <c r="AP8" i="124"/>
  <c r="AQ8" i="124" s="1"/>
  <c r="AT8" i="124" s="1"/>
  <c r="AP12" i="124"/>
  <c r="AQ12" i="124" s="1"/>
  <c r="AT12" i="124" s="1"/>
  <c r="AP16" i="124"/>
  <c r="AQ16" i="124" s="1"/>
  <c r="AT16" i="124" s="1"/>
  <c r="AP20" i="124"/>
  <c r="AQ20" i="124" s="1"/>
  <c r="AT20" i="124" s="1"/>
  <c r="AP24" i="124"/>
  <c r="AQ24" i="124" s="1"/>
  <c r="AT24" i="124" s="1"/>
  <c r="AP28" i="124"/>
  <c r="AQ28" i="124" s="1"/>
  <c r="AT28" i="124" s="1"/>
  <c r="AP32" i="124"/>
  <c r="AQ32" i="124" s="1"/>
  <c r="AT32" i="124" s="1"/>
  <c r="AP36" i="124"/>
  <c r="AQ36" i="124" s="1"/>
  <c r="AT36" i="124" s="1"/>
  <c r="AP40" i="124"/>
  <c r="AQ40" i="124" s="1"/>
  <c r="AT40" i="124" s="1"/>
  <c r="AP44" i="124"/>
  <c r="AQ44" i="124" s="1"/>
  <c r="AT44" i="124" s="1"/>
  <c r="AP6" i="124"/>
  <c r="AQ6" i="124" s="1"/>
  <c r="AT6" i="124" s="1"/>
  <c r="AP41" i="124"/>
  <c r="AQ41" i="124" s="1"/>
  <c r="AT41" i="124" s="1"/>
  <c r="AP45" i="124"/>
  <c r="AQ45" i="124" s="1"/>
  <c r="AT45" i="124" s="1"/>
  <c r="AK6" i="124"/>
  <c r="AL6" i="124" s="1"/>
  <c r="AO6" i="124" s="1"/>
  <c r="FQ45" i="40"/>
  <c r="FR45" i="40" s="1"/>
  <c r="FU45" i="40" s="1"/>
  <c r="FQ37" i="40"/>
  <c r="FR37" i="40" s="1"/>
  <c r="FU37" i="40" s="1"/>
  <c r="FQ29" i="40"/>
  <c r="FR29" i="40" s="1"/>
  <c r="FU29" i="40" s="1"/>
  <c r="FQ21" i="40"/>
  <c r="FR21" i="40" s="1"/>
  <c r="FU21" i="40" s="1"/>
  <c r="FQ13" i="40"/>
  <c r="FR13" i="40" s="1"/>
  <c r="FU13" i="40" s="1"/>
  <c r="FQ44" i="40"/>
  <c r="FR44" i="40" s="1"/>
  <c r="FU44" i="40" s="1"/>
  <c r="FQ36" i="40"/>
  <c r="FR36" i="40" s="1"/>
  <c r="FU36" i="40" s="1"/>
  <c r="FQ28" i="40"/>
  <c r="FR28" i="40" s="1"/>
  <c r="FU28" i="40" s="1"/>
  <c r="FQ20" i="40"/>
  <c r="FR20" i="40" s="1"/>
  <c r="FU20" i="40" s="1"/>
  <c r="FQ12" i="40"/>
  <c r="FR12" i="40" s="1"/>
  <c r="FU12" i="40" s="1"/>
  <c r="FQ43" i="40"/>
  <c r="FR43" i="40" s="1"/>
  <c r="FU43" i="40" s="1"/>
  <c r="FQ35" i="40"/>
  <c r="FR35" i="40" s="1"/>
  <c r="FU35" i="40" s="1"/>
  <c r="FQ27" i="40"/>
  <c r="FR27" i="40" s="1"/>
  <c r="FU27" i="40" s="1"/>
  <c r="FQ19" i="40"/>
  <c r="FR19" i="40" s="1"/>
  <c r="FU19" i="40" s="1"/>
  <c r="FQ11" i="40"/>
  <c r="FR11" i="40" s="1"/>
  <c r="FU11" i="40" s="1"/>
  <c r="FQ42" i="40"/>
  <c r="FR42" i="40" s="1"/>
  <c r="FU42" i="40" s="1"/>
  <c r="FQ34" i="40"/>
  <c r="FR34" i="40" s="1"/>
  <c r="FU34" i="40" s="1"/>
  <c r="FQ26" i="40"/>
  <c r="FR26" i="40" s="1"/>
  <c r="FU26" i="40" s="1"/>
  <c r="FQ18" i="40"/>
  <c r="FR18" i="40" s="1"/>
  <c r="FU18" i="40" s="1"/>
  <c r="FQ10" i="40"/>
  <c r="FR10" i="40" s="1"/>
  <c r="FU10" i="40" s="1"/>
  <c r="FQ49" i="40"/>
  <c r="FR49" i="40" s="1"/>
  <c r="FU49" i="40" s="1"/>
  <c r="FQ41" i="40"/>
  <c r="FR41" i="40" s="1"/>
  <c r="FU41" i="40" s="1"/>
  <c r="FQ33" i="40"/>
  <c r="FR33" i="40" s="1"/>
  <c r="FU33" i="40" s="1"/>
  <c r="FQ25" i="40"/>
  <c r="FR25" i="40" s="1"/>
  <c r="FU25" i="40" s="1"/>
  <c r="FQ17" i="40"/>
  <c r="FR17" i="40" s="1"/>
  <c r="FU17" i="40" s="1"/>
  <c r="FQ9" i="40"/>
  <c r="FR9" i="40" s="1"/>
  <c r="FU9" i="40" s="1"/>
  <c r="FQ48" i="40"/>
  <c r="FR48" i="40" s="1"/>
  <c r="FU48" i="40" s="1"/>
  <c r="FQ40" i="40"/>
  <c r="FR40" i="40" s="1"/>
  <c r="FU40" i="40" s="1"/>
  <c r="FQ32" i="40"/>
  <c r="FR32" i="40" s="1"/>
  <c r="FU32" i="40" s="1"/>
  <c r="FQ24" i="40"/>
  <c r="FR24" i="40" s="1"/>
  <c r="FU24" i="40" s="1"/>
  <c r="FQ16" i="40"/>
  <c r="FR16" i="40" s="1"/>
  <c r="FU16" i="40" s="1"/>
  <c r="FQ8" i="40"/>
  <c r="FR8" i="40" s="1"/>
  <c r="FU8" i="40" s="1"/>
  <c r="FQ47" i="40"/>
  <c r="FR47" i="40" s="1"/>
  <c r="FU47" i="40" s="1"/>
  <c r="FQ39" i="40"/>
  <c r="FR39" i="40" s="1"/>
  <c r="FU39" i="40" s="1"/>
  <c r="FQ31" i="40"/>
  <c r="FR31" i="40" s="1"/>
  <c r="FU31" i="40" s="1"/>
  <c r="FQ23" i="40"/>
  <c r="FR23" i="40" s="1"/>
  <c r="FU23" i="40" s="1"/>
  <c r="FQ15" i="40"/>
  <c r="FR15" i="40" s="1"/>
  <c r="FU15" i="40" s="1"/>
  <c r="FQ7" i="40"/>
  <c r="FR7" i="40" s="1"/>
  <c r="FU7" i="40" s="1"/>
  <c r="FQ46" i="40"/>
  <c r="FR46" i="40" s="1"/>
  <c r="FU46" i="40" s="1"/>
  <c r="FQ38" i="40"/>
  <c r="FR38" i="40" s="1"/>
  <c r="FU38" i="40" s="1"/>
  <c r="FQ30" i="40"/>
  <c r="FR30" i="40" s="1"/>
  <c r="FU30" i="40" s="1"/>
  <c r="FQ22" i="40"/>
  <c r="FR22" i="40" s="1"/>
  <c r="FU22" i="40" s="1"/>
  <c r="FQ14" i="40"/>
  <c r="FR14" i="40" s="1"/>
  <c r="FU14" i="40" s="1"/>
  <c r="FL49" i="40"/>
  <c r="FM49" i="40" s="1"/>
  <c r="FP49" i="40" s="1"/>
  <c r="FL41" i="40"/>
  <c r="FM41" i="40" s="1"/>
  <c r="FP41" i="40" s="1"/>
  <c r="FL33" i="40"/>
  <c r="FM33" i="40" s="1"/>
  <c r="FP33" i="40" s="1"/>
  <c r="FL25" i="40"/>
  <c r="FM25" i="40" s="1"/>
  <c r="FP25" i="40" s="1"/>
  <c r="FL17" i="40"/>
  <c r="FM17" i="40" s="1"/>
  <c r="FP17" i="40" s="1"/>
  <c r="FL9" i="40"/>
  <c r="FM9" i="40" s="1"/>
  <c r="FP9" i="40" s="1"/>
  <c r="FL15" i="40"/>
  <c r="FM15" i="40" s="1"/>
  <c r="FP15" i="40" s="1"/>
  <c r="FL29" i="40"/>
  <c r="FM29" i="40" s="1"/>
  <c r="FP29" i="40" s="1"/>
  <c r="FL20" i="40"/>
  <c r="FM20" i="40" s="1"/>
  <c r="FP20" i="40" s="1"/>
  <c r="FL35" i="40"/>
  <c r="FM35" i="40" s="1"/>
  <c r="FP35" i="40" s="1"/>
  <c r="FL48" i="40"/>
  <c r="FM48" i="40" s="1"/>
  <c r="FP48" i="40" s="1"/>
  <c r="FL40" i="40"/>
  <c r="FM40" i="40" s="1"/>
  <c r="FP40" i="40" s="1"/>
  <c r="FL32" i="40"/>
  <c r="FM32" i="40" s="1"/>
  <c r="FP32" i="40" s="1"/>
  <c r="FL24" i="40"/>
  <c r="FM24" i="40" s="1"/>
  <c r="FP24" i="40" s="1"/>
  <c r="FL16" i="40"/>
  <c r="FM16" i="40" s="1"/>
  <c r="FP16" i="40" s="1"/>
  <c r="FL8" i="40"/>
  <c r="FM8" i="40" s="1"/>
  <c r="FP8" i="40" s="1"/>
  <c r="FL31" i="40"/>
  <c r="FM31" i="40" s="1"/>
  <c r="FP31" i="40" s="1"/>
  <c r="FL23" i="40"/>
  <c r="FM23" i="40" s="1"/>
  <c r="FP23" i="40" s="1"/>
  <c r="FL14" i="40"/>
  <c r="FM14" i="40" s="1"/>
  <c r="FP14" i="40" s="1"/>
  <c r="FL21" i="40"/>
  <c r="FM21" i="40" s="1"/>
  <c r="FP21" i="40" s="1"/>
  <c r="FL36" i="40"/>
  <c r="FM36" i="40" s="1"/>
  <c r="FP36" i="40" s="1"/>
  <c r="FL12" i="40"/>
  <c r="FM12" i="40" s="1"/>
  <c r="FP12" i="40" s="1"/>
  <c r="FL26" i="40"/>
  <c r="FM26" i="40" s="1"/>
  <c r="FP26" i="40" s="1"/>
  <c r="FL47" i="40"/>
  <c r="FM47" i="40" s="1"/>
  <c r="FP47" i="40" s="1"/>
  <c r="FL39" i="40"/>
  <c r="FM39" i="40" s="1"/>
  <c r="FP39" i="40" s="1"/>
  <c r="FL7" i="40"/>
  <c r="FM7" i="40" s="1"/>
  <c r="FP7" i="40" s="1"/>
  <c r="FL19" i="40"/>
  <c r="FM19" i="40" s="1"/>
  <c r="FP19" i="40" s="1"/>
  <c r="FL46" i="40"/>
  <c r="FM46" i="40" s="1"/>
  <c r="FP46" i="40" s="1"/>
  <c r="FL38" i="40"/>
  <c r="FM38" i="40" s="1"/>
  <c r="FP38" i="40" s="1"/>
  <c r="FL30" i="40"/>
  <c r="FM30" i="40" s="1"/>
  <c r="FP30" i="40" s="1"/>
  <c r="FL22" i="40"/>
  <c r="FM22" i="40" s="1"/>
  <c r="FP22" i="40" s="1"/>
  <c r="FL13" i="40"/>
  <c r="FM13" i="40" s="1"/>
  <c r="FP13" i="40" s="1"/>
  <c r="FL28" i="40"/>
  <c r="FM28" i="40" s="1"/>
  <c r="FP28" i="40" s="1"/>
  <c r="FL11" i="40"/>
  <c r="FM11" i="40" s="1"/>
  <c r="FP11" i="40" s="1"/>
  <c r="FL45" i="40"/>
  <c r="FM45" i="40" s="1"/>
  <c r="FP45" i="40" s="1"/>
  <c r="FL37" i="40"/>
  <c r="FM37" i="40" s="1"/>
  <c r="FP37" i="40" s="1"/>
  <c r="FL27" i="40"/>
  <c r="FM27" i="40" s="1"/>
  <c r="FP27" i="40" s="1"/>
  <c r="FL10" i="40"/>
  <c r="FM10" i="40" s="1"/>
  <c r="FP10" i="40" s="1"/>
  <c r="FL44" i="40"/>
  <c r="FM44" i="40" s="1"/>
  <c r="FP44" i="40" s="1"/>
  <c r="FL43" i="40"/>
  <c r="FM43" i="40" s="1"/>
  <c r="FP43" i="40" s="1"/>
  <c r="FL42" i="40"/>
  <c r="FM42" i="40" s="1"/>
  <c r="FP42" i="40" s="1"/>
  <c r="FL34" i="40"/>
  <c r="FM34" i="40" s="1"/>
  <c r="FP34" i="40" s="1"/>
  <c r="FL18" i="40"/>
  <c r="FM18" i="40" s="1"/>
  <c r="FP18" i="40" s="1"/>
  <c r="FG43" i="40"/>
  <c r="FH43" i="40" s="1"/>
  <c r="FK43" i="40" s="1"/>
  <c r="FG35" i="40"/>
  <c r="FH35" i="40" s="1"/>
  <c r="FK35" i="40" s="1"/>
  <c r="FG27" i="40"/>
  <c r="FH27" i="40" s="1"/>
  <c r="FK27" i="40" s="1"/>
  <c r="FG19" i="40"/>
  <c r="FH19" i="40" s="1"/>
  <c r="FK19" i="40" s="1"/>
  <c r="FG11" i="40"/>
  <c r="FH11" i="40" s="1"/>
  <c r="FK11" i="40" s="1"/>
  <c r="FG25" i="40"/>
  <c r="FH25" i="40" s="1"/>
  <c r="FK25" i="40" s="1"/>
  <c r="FG32" i="40"/>
  <c r="FH32" i="40" s="1"/>
  <c r="FK32" i="40" s="1"/>
  <c r="FG8" i="40"/>
  <c r="FH8" i="40" s="1"/>
  <c r="FK8" i="40" s="1"/>
  <c r="FG38" i="40"/>
  <c r="FH38" i="40" s="1"/>
  <c r="FK38" i="40" s="1"/>
  <c r="FG21" i="40"/>
  <c r="FH21" i="40" s="1"/>
  <c r="FK21" i="40" s="1"/>
  <c r="FG12" i="40"/>
  <c r="FH12" i="40" s="1"/>
  <c r="FK12" i="40" s="1"/>
  <c r="FG42" i="40"/>
  <c r="FH42" i="40" s="1"/>
  <c r="FK42" i="40" s="1"/>
  <c r="FG34" i="40"/>
  <c r="FH34" i="40" s="1"/>
  <c r="FK34" i="40" s="1"/>
  <c r="FG26" i="40"/>
  <c r="FH26" i="40" s="1"/>
  <c r="FK26" i="40" s="1"/>
  <c r="FG18" i="40"/>
  <c r="FH18" i="40" s="1"/>
  <c r="FK18" i="40" s="1"/>
  <c r="FG10" i="40"/>
  <c r="FH10" i="40" s="1"/>
  <c r="FK10" i="40" s="1"/>
  <c r="FG41" i="40"/>
  <c r="FH41" i="40" s="1"/>
  <c r="FK41" i="40" s="1"/>
  <c r="FG17" i="40"/>
  <c r="FH17" i="40" s="1"/>
  <c r="FK17" i="40" s="1"/>
  <c r="FG16" i="40"/>
  <c r="FH16" i="40" s="1"/>
  <c r="FK16" i="40" s="1"/>
  <c r="FG15" i="40"/>
  <c r="FH15" i="40" s="1"/>
  <c r="FK15" i="40" s="1"/>
  <c r="FG14" i="40"/>
  <c r="FH14" i="40" s="1"/>
  <c r="FK14" i="40" s="1"/>
  <c r="FG37" i="40"/>
  <c r="FH37" i="40" s="1"/>
  <c r="FK37" i="40" s="1"/>
  <c r="FG49" i="40"/>
  <c r="FH49" i="40" s="1"/>
  <c r="FK49" i="40" s="1"/>
  <c r="FG33" i="40"/>
  <c r="FH33" i="40" s="1"/>
  <c r="FK33" i="40" s="1"/>
  <c r="FG9" i="40"/>
  <c r="FH9" i="40" s="1"/>
  <c r="FK9" i="40" s="1"/>
  <c r="FG39" i="40"/>
  <c r="FH39" i="40" s="1"/>
  <c r="FK39" i="40" s="1"/>
  <c r="FG48" i="40"/>
  <c r="FH48" i="40" s="1"/>
  <c r="FK48" i="40" s="1"/>
  <c r="FG40" i="40"/>
  <c r="FH40" i="40" s="1"/>
  <c r="FK40" i="40" s="1"/>
  <c r="FG24" i="40"/>
  <c r="FH24" i="40" s="1"/>
  <c r="FK24" i="40" s="1"/>
  <c r="FG23" i="40"/>
  <c r="FH23" i="40" s="1"/>
  <c r="FK23" i="40" s="1"/>
  <c r="FG30" i="40"/>
  <c r="FH30" i="40" s="1"/>
  <c r="FK30" i="40" s="1"/>
  <c r="FG22" i="40"/>
  <c r="FH22" i="40" s="1"/>
  <c r="FK22" i="40" s="1"/>
  <c r="FG29" i="40"/>
  <c r="FH29" i="40" s="1"/>
  <c r="FK29" i="40" s="1"/>
  <c r="FG20" i="40"/>
  <c r="FH20" i="40" s="1"/>
  <c r="FK20" i="40" s="1"/>
  <c r="FG47" i="40"/>
  <c r="FH47" i="40" s="1"/>
  <c r="FK47" i="40" s="1"/>
  <c r="FG31" i="40"/>
  <c r="FH31" i="40" s="1"/>
  <c r="FK31" i="40" s="1"/>
  <c r="FG7" i="40"/>
  <c r="FH7" i="40" s="1"/>
  <c r="FK7" i="40" s="1"/>
  <c r="FG13" i="40"/>
  <c r="FH13" i="40" s="1"/>
  <c r="FK13" i="40" s="1"/>
  <c r="FG46" i="40"/>
  <c r="FH46" i="40" s="1"/>
  <c r="FK46" i="40" s="1"/>
  <c r="FG45" i="40"/>
  <c r="FH45" i="40" s="1"/>
  <c r="FK45" i="40" s="1"/>
  <c r="FG44" i="40"/>
  <c r="FH44" i="40" s="1"/>
  <c r="FK44" i="40" s="1"/>
  <c r="FG36" i="40"/>
  <c r="FH36" i="40" s="1"/>
  <c r="FK36" i="40" s="1"/>
  <c r="FG28" i="40"/>
  <c r="FH28" i="40" s="1"/>
  <c r="FK28" i="40" s="1"/>
  <c r="FB45" i="40"/>
  <c r="FC45" i="40" s="1"/>
  <c r="FF45" i="40" s="1"/>
  <c r="FB37" i="40"/>
  <c r="FC37" i="40" s="1"/>
  <c r="FF37" i="40" s="1"/>
  <c r="FB29" i="40"/>
  <c r="FC29" i="40" s="1"/>
  <c r="FF29" i="40" s="1"/>
  <c r="FB21" i="40"/>
  <c r="FC21" i="40" s="1"/>
  <c r="FF21" i="40" s="1"/>
  <c r="FB13" i="40"/>
  <c r="FC13" i="40" s="1"/>
  <c r="FF13" i="40" s="1"/>
  <c r="FB7" i="40"/>
  <c r="FC7" i="40" s="1"/>
  <c r="FF7" i="40" s="1"/>
  <c r="FB36" i="40"/>
  <c r="FC36" i="40" s="1"/>
  <c r="FF36" i="40" s="1"/>
  <c r="FB28" i="40"/>
  <c r="FC28" i="40" s="1"/>
  <c r="FF28" i="40" s="1"/>
  <c r="FB12" i="40"/>
  <c r="FC12" i="40" s="1"/>
  <c r="FF12" i="40" s="1"/>
  <c r="FB11" i="40"/>
  <c r="FC11" i="40" s="1"/>
  <c r="FF11" i="40" s="1"/>
  <c r="FB18" i="40"/>
  <c r="FC18" i="40" s="1"/>
  <c r="FF18" i="40" s="1"/>
  <c r="FB9" i="40"/>
  <c r="FC9" i="40" s="1"/>
  <c r="FF9" i="40" s="1"/>
  <c r="FB16" i="40"/>
  <c r="FC16" i="40" s="1"/>
  <c r="FF16" i="40" s="1"/>
  <c r="FB39" i="40"/>
  <c r="FC39" i="40" s="1"/>
  <c r="FF39" i="40" s="1"/>
  <c r="FB30" i="40"/>
  <c r="FC30" i="40" s="1"/>
  <c r="FF30" i="40" s="1"/>
  <c r="FB44" i="40"/>
  <c r="FC44" i="40" s="1"/>
  <c r="FF44" i="40" s="1"/>
  <c r="FB20" i="40"/>
  <c r="FC20" i="40" s="1"/>
  <c r="FF20" i="40" s="1"/>
  <c r="FB42" i="40"/>
  <c r="FC42" i="40" s="1"/>
  <c r="FF42" i="40" s="1"/>
  <c r="FB10" i="40"/>
  <c r="FC10" i="40" s="1"/>
  <c r="FF10" i="40" s="1"/>
  <c r="FB17" i="40"/>
  <c r="FC17" i="40" s="1"/>
  <c r="FF17" i="40" s="1"/>
  <c r="FB40" i="40"/>
  <c r="FC40" i="40" s="1"/>
  <c r="FF40" i="40" s="1"/>
  <c r="FB15" i="40"/>
  <c r="FC15" i="40" s="1"/>
  <c r="FF15" i="40" s="1"/>
  <c r="FB43" i="40"/>
  <c r="FC43" i="40" s="1"/>
  <c r="FF43" i="40" s="1"/>
  <c r="FB35" i="40"/>
  <c r="FC35" i="40" s="1"/>
  <c r="FF35" i="40" s="1"/>
  <c r="FB27" i="40"/>
  <c r="FC27" i="40" s="1"/>
  <c r="FF27" i="40" s="1"/>
  <c r="FB19" i="40"/>
  <c r="FC19" i="40" s="1"/>
  <c r="FF19" i="40" s="1"/>
  <c r="FB34" i="40"/>
  <c r="FC34" i="40" s="1"/>
  <c r="FF34" i="40" s="1"/>
  <c r="FB25" i="40"/>
  <c r="FC25" i="40" s="1"/>
  <c r="FF25" i="40" s="1"/>
  <c r="FB32" i="40"/>
  <c r="FC32" i="40" s="1"/>
  <c r="FF32" i="40" s="1"/>
  <c r="FB23" i="40"/>
  <c r="FC23" i="40" s="1"/>
  <c r="FF23" i="40" s="1"/>
  <c r="FB26" i="40"/>
  <c r="FC26" i="40" s="1"/>
  <c r="FF26" i="40" s="1"/>
  <c r="FB14" i="40"/>
  <c r="FC14" i="40" s="1"/>
  <c r="FF14" i="40" s="1"/>
  <c r="FB49" i="40"/>
  <c r="FC49" i="40" s="1"/>
  <c r="FF49" i="40" s="1"/>
  <c r="FB41" i="40"/>
  <c r="FC41" i="40" s="1"/>
  <c r="FF41" i="40" s="1"/>
  <c r="FB33" i="40"/>
  <c r="FC33" i="40" s="1"/>
  <c r="FF33" i="40" s="1"/>
  <c r="FB24" i="40"/>
  <c r="FC24" i="40" s="1"/>
  <c r="FF24" i="40" s="1"/>
  <c r="FB8" i="40"/>
  <c r="FC8" i="40" s="1"/>
  <c r="FF8" i="40" s="1"/>
  <c r="FB31" i="40"/>
  <c r="FC31" i="40" s="1"/>
  <c r="FF31" i="40" s="1"/>
  <c r="FB46" i="40"/>
  <c r="FC46" i="40" s="1"/>
  <c r="FF46" i="40" s="1"/>
  <c r="FB48" i="40"/>
  <c r="FC48" i="40" s="1"/>
  <c r="FF48" i="40" s="1"/>
  <c r="FB38" i="40"/>
  <c r="FC38" i="40" s="1"/>
  <c r="FF38" i="40" s="1"/>
  <c r="FB47" i="40"/>
  <c r="FC47" i="40" s="1"/>
  <c r="FF47" i="40" s="1"/>
  <c r="FB22" i="40"/>
  <c r="FC22" i="40" s="1"/>
  <c r="FF22" i="40" s="1"/>
  <c r="EW47" i="40"/>
  <c r="EX47" i="40" s="1"/>
  <c r="FA47" i="40" s="1"/>
  <c r="EW39" i="40"/>
  <c r="EX39" i="40" s="1"/>
  <c r="FA39" i="40" s="1"/>
  <c r="EW31" i="40"/>
  <c r="EX31" i="40" s="1"/>
  <c r="FA31" i="40" s="1"/>
  <c r="EW23" i="40"/>
  <c r="EX23" i="40" s="1"/>
  <c r="FA23" i="40" s="1"/>
  <c r="EW15" i="40"/>
  <c r="EX15" i="40" s="1"/>
  <c r="FA15" i="40" s="1"/>
  <c r="EW14" i="40"/>
  <c r="EX14" i="40" s="1"/>
  <c r="FA14" i="40" s="1"/>
  <c r="EW37" i="40"/>
  <c r="EX37" i="40" s="1"/>
  <c r="FA37" i="40" s="1"/>
  <c r="EW13" i="40"/>
  <c r="EX13" i="40" s="1"/>
  <c r="FA13" i="40" s="1"/>
  <c r="EW12" i="40"/>
  <c r="EX12" i="40" s="1"/>
  <c r="FA12" i="40" s="1"/>
  <c r="EW27" i="40"/>
  <c r="EX27" i="40" s="1"/>
  <c r="FA27" i="40" s="1"/>
  <c r="EW34" i="40"/>
  <c r="EX34" i="40" s="1"/>
  <c r="FA34" i="40" s="1"/>
  <c r="EW49" i="40"/>
  <c r="EX49" i="40" s="1"/>
  <c r="FA49" i="40" s="1"/>
  <c r="EW24" i="40"/>
  <c r="EX24" i="40" s="1"/>
  <c r="FA24" i="40" s="1"/>
  <c r="EW46" i="40"/>
  <c r="EX46" i="40" s="1"/>
  <c r="FA46" i="40" s="1"/>
  <c r="EW38" i="40"/>
  <c r="EX38" i="40" s="1"/>
  <c r="FA38" i="40" s="1"/>
  <c r="EW30" i="40"/>
  <c r="EX30" i="40" s="1"/>
  <c r="FA30" i="40" s="1"/>
  <c r="EW22" i="40"/>
  <c r="EX22" i="40" s="1"/>
  <c r="FA22" i="40" s="1"/>
  <c r="EW29" i="40"/>
  <c r="EX29" i="40" s="1"/>
  <c r="FA29" i="40" s="1"/>
  <c r="EW20" i="40"/>
  <c r="EX20" i="40" s="1"/>
  <c r="FA20" i="40" s="1"/>
  <c r="EW35" i="40"/>
  <c r="EX35" i="40" s="1"/>
  <c r="FA35" i="40" s="1"/>
  <c r="EW18" i="40"/>
  <c r="EX18" i="40" s="1"/>
  <c r="FA18" i="40" s="1"/>
  <c r="EW17" i="40"/>
  <c r="EX17" i="40" s="1"/>
  <c r="FA17" i="40" s="1"/>
  <c r="EW45" i="40"/>
  <c r="EX45" i="40" s="1"/>
  <c r="FA45" i="40" s="1"/>
  <c r="EW21" i="40"/>
  <c r="EX21" i="40" s="1"/>
  <c r="FA21" i="40" s="1"/>
  <c r="EW11" i="40"/>
  <c r="EX11" i="40" s="1"/>
  <c r="FA11" i="40" s="1"/>
  <c r="EW10" i="40"/>
  <c r="EX10" i="40" s="1"/>
  <c r="FA10" i="40" s="1"/>
  <c r="EW33" i="40"/>
  <c r="EX33" i="40" s="1"/>
  <c r="FA33" i="40" s="1"/>
  <c r="EW44" i="40"/>
  <c r="EX44" i="40" s="1"/>
  <c r="FA44" i="40" s="1"/>
  <c r="EW36" i="40"/>
  <c r="EX36" i="40" s="1"/>
  <c r="FA36" i="40" s="1"/>
  <c r="EW28" i="40"/>
  <c r="EX28" i="40" s="1"/>
  <c r="FA28" i="40" s="1"/>
  <c r="EW7" i="40"/>
  <c r="EX7" i="40" s="1"/>
  <c r="FA7" i="40" s="1"/>
  <c r="EW26" i="40"/>
  <c r="EX26" i="40" s="1"/>
  <c r="FA26" i="40" s="1"/>
  <c r="EW41" i="40"/>
  <c r="EX41" i="40" s="1"/>
  <c r="FA41" i="40" s="1"/>
  <c r="EW8" i="40"/>
  <c r="EX8" i="40" s="1"/>
  <c r="FA8" i="40" s="1"/>
  <c r="EW43" i="40"/>
  <c r="EX43" i="40" s="1"/>
  <c r="FA43" i="40" s="1"/>
  <c r="EW19" i="40"/>
  <c r="EX19" i="40" s="1"/>
  <c r="FA19" i="40" s="1"/>
  <c r="EW25" i="40"/>
  <c r="EX25" i="40" s="1"/>
  <c r="FA25" i="40" s="1"/>
  <c r="EW42" i="40"/>
  <c r="EX42" i="40" s="1"/>
  <c r="FA42" i="40" s="1"/>
  <c r="EW9" i="40"/>
  <c r="EX9" i="40" s="1"/>
  <c r="FA9" i="40" s="1"/>
  <c r="EW48" i="40"/>
  <c r="EX48" i="40" s="1"/>
  <c r="FA48" i="40" s="1"/>
  <c r="EW40" i="40"/>
  <c r="EX40" i="40" s="1"/>
  <c r="FA40" i="40" s="1"/>
  <c r="EW32" i="40"/>
  <c r="EX32" i="40" s="1"/>
  <c r="FA32" i="40" s="1"/>
  <c r="EW16" i="40"/>
  <c r="EX16" i="40" s="1"/>
  <c r="FA16" i="40" s="1"/>
  <c r="ER49" i="40"/>
  <c r="ES49" i="40" s="1"/>
  <c r="EV49" i="40" s="1"/>
  <c r="ER41" i="40"/>
  <c r="ES41" i="40" s="1"/>
  <c r="EV41" i="40" s="1"/>
  <c r="ER33" i="40"/>
  <c r="ES33" i="40" s="1"/>
  <c r="EV33" i="40" s="1"/>
  <c r="ER25" i="40"/>
  <c r="ES25" i="40" s="1"/>
  <c r="EV25" i="40" s="1"/>
  <c r="ER17" i="40"/>
  <c r="ES17" i="40" s="1"/>
  <c r="EV17" i="40" s="1"/>
  <c r="ER9" i="40"/>
  <c r="ES9" i="40" s="1"/>
  <c r="EV9" i="40" s="1"/>
  <c r="ER8" i="40"/>
  <c r="ES8" i="40" s="1"/>
  <c r="EV8" i="40" s="1"/>
  <c r="ER31" i="40"/>
  <c r="ES31" i="40" s="1"/>
  <c r="EV31" i="40" s="1"/>
  <c r="ER21" i="40"/>
  <c r="ES21" i="40" s="1"/>
  <c r="EV21" i="40" s="1"/>
  <c r="ER20" i="40"/>
  <c r="ES20" i="40" s="1"/>
  <c r="EV20" i="40" s="1"/>
  <c r="ER11" i="40"/>
  <c r="ES11" i="40" s="1"/>
  <c r="EV11" i="40" s="1"/>
  <c r="ER18" i="40"/>
  <c r="ES18" i="40" s="1"/>
  <c r="EV18" i="40" s="1"/>
  <c r="ER48" i="40"/>
  <c r="ES48" i="40" s="1"/>
  <c r="EV48" i="40" s="1"/>
  <c r="ER40" i="40"/>
  <c r="ES40" i="40" s="1"/>
  <c r="EV40" i="40" s="1"/>
  <c r="ER32" i="40"/>
  <c r="ES32" i="40" s="1"/>
  <c r="EV32" i="40" s="1"/>
  <c r="ER24" i="40"/>
  <c r="ES24" i="40" s="1"/>
  <c r="EV24" i="40" s="1"/>
  <c r="ER16" i="40"/>
  <c r="ES16" i="40" s="1"/>
  <c r="EV16" i="40" s="1"/>
  <c r="ER23" i="40"/>
  <c r="ES23" i="40" s="1"/>
  <c r="EV23" i="40" s="1"/>
  <c r="ER13" i="40"/>
  <c r="ES13" i="40" s="1"/>
  <c r="EV13" i="40" s="1"/>
  <c r="ER34" i="40"/>
  <c r="ES34" i="40" s="1"/>
  <c r="EV34" i="40" s="1"/>
  <c r="ER47" i="40"/>
  <c r="ES47" i="40" s="1"/>
  <c r="EV47" i="40" s="1"/>
  <c r="ER39" i="40"/>
  <c r="ES39" i="40" s="1"/>
  <c r="EV39" i="40" s="1"/>
  <c r="ER15" i="40"/>
  <c r="ES15" i="40" s="1"/>
  <c r="EV15" i="40" s="1"/>
  <c r="ER36" i="40"/>
  <c r="ES36" i="40" s="1"/>
  <c r="EV36" i="40" s="1"/>
  <c r="ER27" i="40"/>
  <c r="ES27" i="40" s="1"/>
  <c r="EV27" i="40" s="1"/>
  <c r="ER10" i="40"/>
  <c r="ES10" i="40" s="1"/>
  <c r="EV10" i="40" s="1"/>
  <c r="ER46" i="40"/>
  <c r="ES46" i="40" s="1"/>
  <c r="EV46" i="40" s="1"/>
  <c r="ER38" i="40"/>
  <c r="ES38" i="40" s="1"/>
  <c r="EV38" i="40" s="1"/>
  <c r="ER30" i="40"/>
  <c r="ES30" i="40" s="1"/>
  <c r="EV30" i="40" s="1"/>
  <c r="ER22" i="40"/>
  <c r="ES22" i="40" s="1"/>
  <c r="EV22" i="40" s="1"/>
  <c r="ER14" i="40"/>
  <c r="ES14" i="40" s="1"/>
  <c r="EV14" i="40" s="1"/>
  <c r="ER29" i="40"/>
  <c r="ES29" i="40" s="1"/>
  <c r="EV29" i="40" s="1"/>
  <c r="ER12" i="40"/>
  <c r="ES12" i="40" s="1"/>
  <c r="EV12" i="40" s="1"/>
  <c r="ER19" i="40"/>
  <c r="ES19" i="40" s="1"/>
  <c r="EV19" i="40" s="1"/>
  <c r="ER26" i="40"/>
  <c r="ES26" i="40" s="1"/>
  <c r="EV26" i="40" s="1"/>
  <c r="ER45" i="40"/>
  <c r="ES45" i="40" s="1"/>
  <c r="EV45" i="40" s="1"/>
  <c r="ER37" i="40"/>
  <c r="ES37" i="40" s="1"/>
  <c r="EV37" i="40" s="1"/>
  <c r="ER44" i="40"/>
  <c r="ES44" i="40" s="1"/>
  <c r="EV44" i="40" s="1"/>
  <c r="ER35" i="40"/>
  <c r="ES35" i="40" s="1"/>
  <c r="EV35" i="40" s="1"/>
  <c r="ER7" i="40"/>
  <c r="ES7" i="40" s="1"/>
  <c r="EV7" i="40" s="1"/>
  <c r="ER28" i="40"/>
  <c r="ES28" i="40" s="1"/>
  <c r="EV28" i="40" s="1"/>
  <c r="ER43" i="40"/>
  <c r="ES43" i="40" s="1"/>
  <c r="EV43" i="40" s="1"/>
  <c r="ER42" i="40"/>
  <c r="ES42" i="40" s="1"/>
  <c r="EV42" i="40" s="1"/>
  <c r="EM43" i="40"/>
  <c r="EN43" i="40" s="1"/>
  <c r="EQ43" i="40" s="1"/>
  <c r="EM35" i="40"/>
  <c r="EN35" i="40" s="1"/>
  <c r="EQ35" i="40" s="1"/>
  <c r="EM27" i="40"/>
  <c r="EN27" i="40" s="1"/>
  <c r="EQ27" i="40" s="1"/>
  <c r="EM19" i="40"/>
  <c r="EN19" i="40" s="1"/>
  <c r="EQ19" i="40" s="1"/>
  <c r="EM11" i="40"/>
  <c r="EN11" i="40" s="1"/>
  <c r="EQ11" i="40" s="1"/>
  <c r="EM10" i="40"/>
  <c r="EN10" i="40" s="1"/>
  <c r="EQ10" i="40" s="1"/>
  <c r="EM33" i="40"/>
  <c r="EN33" i="40" s="1"/>
  <c r="EQ33" i="40" s="1"/>
  <c r="EM9" i="40"/>
  <c r="EN9" i="40" s="1"/>
  <c r="EQ9" i="40" s="1"/>
  <c r="EM38" i="40"/>
  <c r="EN38" i="40" s="1"/>
  <c r="EQ38" i="40" s="1"/>
  <c r="EM13" i="40"/>
  <c r="EN13" i="40" s="1"/>
  <c r="EQ13" i="40" s="1"/>
  <c r="EM42" i="40"/>
  <c r="EN42" i="40" s="1"/>
  <c r="EQ42" i="40" s="1"/>
  <c r="EM34" i="40"/>
  <c r="EN34" i="40" s="1"/>
  <c r="EQ34" i="40" s="1"/>
  <c r="EM26" i="40"/>
  <c r="EN26" i="40" s="1"/>
  <c r="EQ26" i="40" s="1"/>
  <c r="EM18" i="40"/>
  <c r="EN18" i="40" s="1"/>
  <c r="EQ18" i="40" s="1"/>
  <c r="EM7" i="40"/>
  <c r="EN7" i="40" s="1"/>
  <c r="EQ7" i="40" s="1"/>
  <c r="EM25" i="40"/>
  <c r="EN25" i="40" s="1"/>
  <c r="EQ25" i="40" s="1"/>
  <c r="EM30" i="40"/>
  <c r="EN30" i="40" s="1"/>
  <c r="EQ30" i="40" s="1"/>
  <c r="EM28" i="40"/>
  <c r="EN28" i="40" s="1"/>
  <c r="EQ28" i="40" s="1"/>
  <c r="EM49" i="40"/>
  <c r="EN49" i="40" s="1"/>
  <c r="EQ49" i="40" s="1"/>
  <c r="EM41" i="40"/>
  <c r="EN41" i="40" s="1"/>
  <c r="EQ41" i="40" s="1"/>
  <c r="EM17" i="40"/>
  <c r="EN17" i="40" s="1"/>
  <c r="EQ17" i="40" s="1"/>
  <c r="EM45" i="40"/>
  <c r="EN45" i="40" s="1"/>
  <c r="EQ45" i="40" s="1"/>
  <c r="EM48" i="40"/>
  <c r="EN48" i="40" s="1"/>
  <c r="EQ48" i="40" s="1"/>
  <c r="EM40" i="40"/>
  <c r="EN40" i="40" s="1"/>
  <c r="EQ40" i="40" s="1"/>
  <c r="EM32" i="40"/>
  <c r="EN32" i="40" s="1"/>
  <c r="EQ32" i="40" s="1"/>
  <c r="EM24" i="40"/>
  <c r="EN24" i="40" s="1"/>
  <c r="EQ24" i="40" s="1"/>
  <c r="EM16" i="40"/>
  <c r="EN16" i="40" s="1"/>
  <c r="EQ16" i="40" s="1"/>
  <c r="EM8" i="40"/>
  <c r="EN8" i="40" s="1"/>
  <c r="EQ8" i="40" s="1"/>
  <c r="EM31" i="40"/>
  <c r="EN31" i="40" s="1"/>
  <c r="EQ31" i="40" s="1"/>
  <c r="EM15" i="40"/>
  <c r="EN15" i="40" s="1"/>
  <c r="EQ15" i="40" s="1"/>
  <c r="EM22" i="40"/>
  <c r="EN22" i="40" s="1"/>
  <c r="EQ22" i="40" s="1"/>
  <c r="EM21" i="40"/>
  <c r="EN21" i="40" s="1"/>
  <c r="EQ21" i="40" s="1"/>
  <c r="EM20" i="40"/>
  <c r="EN20" i="40" s="1"/>
  <c r="EQ20" i="40" s="1"/>
  <c r="EM47" i="40"/>
  <c r="EN47" i="40" s="1"/>
  <c r="EQ47" i="40" s="1"/>
  <c r="EM39" i="40"/>
  <c r="EN39" i="40" s="1"/>
  <c r="EQ39" i="40" s="1"/>
  <c r="EM23" i="40"/>
  <c r="EN23" i="40" s="1"/>
  <c r="EQ23" i="40" s="1"/>
  <c r="EM14" i="40"/>
  <c r="EN14" i="40" s="1"/>
  <c r="EQ14" i="40" s="1"/>
  <c r="EM37" i="40"/>
  <c r="EN37" i="40" s="1"/>
  <c r="EQ37" i="40" s="1"/>
  <c r="EM12" i="40"/>
  <c r="EN12" i="40" s="1"/>
  <c r="EQ12" i="40" s="1"/>
  <c r="EM46" i="40"/>
  <c r="EN46" i="40" s="1"/>
  <c r="EQ46" i="40" s="1"/>
  <c r="EM29" i="40"/>
  <c r="EN29" i="40" s="1"/>
  <c r="EQ29" i="40" s="1"/>
  <c r="EM44" i="40"/>
  <c r="EN44" i="40" s="1"/>
  <c r="EQ44" i="40" s="1"/>
  <c r="EM36" i="40"/>
  <c r="EN36" i="40" s="1"/>
  <c r="EQ36" i="40" s="1"/>
  <c r="EH45" i="40"/>
  <c r="EI45" i="40" s="1"/>
  <c r="EL45" i="40" s="1"/>
  <c r="EH37" i="40"/>
  <c r="EI37" i="40" s="1"/>
  <c r="EL37" i="40" s="1"/>
  <c r="EH29" i="40"/>
  <c r="EI29" i="40" s="1"/>
  <c r="EL29" i="40" s="1"/>
  <c r="EH21" i="40"/>
  <c r="EI21" i="40" s="1"/>
  <c r="EL21" i="40" s="1"/>
  <c r="EH13" i="40"/>
  <c r="EI13" i="40" s="1"/>
  <c r="EL13" i="40" s="1"/>
  <c r="EH35" i="40"/>
  <c r="EI35" i="40" s="1"/>
  <c r="EL35" i="40" s="1"/>
  <c r="EH11" i="40"/>
  <c r="EI11" i="40" s="1"/>
  <c r="EL11" i="40" s="1"/>
  <c r="EH8" i="40"/>
  <c r="EI8" i="40" s="1"/>
  <c r="EL8" i="40" s="1"/>
  <c r="EH38" i="40"/>
  <c r="EI38" i="40" s="1"/>
  <c r="EL38" i="40" s="1"/>
  <c r="EH44" i="40"/>
  <c r="EI44" i="40" s="1"/>
  <c r="EL44" i="40" s="1"/>
  <c r="EH36" i="40"/>
  <c r="EI36" i="40" s="1"/>
  <c r="EL36" i="40" s="1"/>
  <c r="EH28" i="40"/>
  <c r="EI28" i="40" s="1"/>
  <c r="EL28" i="40" s="1"/>
  <c r="EH20" i="40"/>
  <c r="EI20" i="40" s="1"/>
  <c r="EL20" i="40" s="1"/>
  <c r="EH12" i="40"/>
  <c r="EI12" i="40" s="1"/>
  <c r="EL12" i="40" s="1"/>
  <c r="EH27" i="40"/>
  <c r="EI27" i="40" s="1"/>
  <c r="EL27" i="40" s="1"/>
  <c r="EH7" i="40"/>
  <c r="EI7" i="40" s="1"/>
  <c r="EL7" i="40" s="1"/>
  <c r="EH24" i="40"/>
  <c r="EI24" i="40" s="1"/>
  <c r="EL24" i="40" s="1"/>
  <c r="EH39" i="40"/>
  <c r="EI39" i="40" s="1"/>
  <c r="EL39" i="40" s="1"/>
  <c r="EH43" i="40"/>
  <c r="EI43" i="40" s="1"/>
  <c r="EL43" i="40" s="1"/>
  <c r="EH19" i="40"/>
  <c r="EI19" i="40" s="1"/>
  <c r="EL19" i="40" s="1"/>
  <c r="EH48" i="40"/>
  <c r="EI48" i="40" s="1"/>
  <c r="EL48" i="40" s="1"/>
  <c r="EH23" i="40"/>
  <c r="EI23" i="40" s="1"/>
  <c r="EL23" i="40" s="1"/>
  <c r="EH22" i="40"/>
  <c r="EI22" i="40" s="1"/>
  <c r="EL22" i="40" s="1"/>
  <c r="EH42" i="40"/>
  <c r="EI42" i="40" s="1"/>
  <c r="EL42" i="40" s="1"/>
  <c r="EH34" i="40"/>
  <c r="EI34" i="40" s="1"/>
  <c r="EL34" i="40" s="1"/>
  <c r="EH26" i="40"/>
  <c r="EI26" i="40" s="1"/>
  <c r="EL26" i="40" s="1"/>
  <c r="EH18" i="40"/>
  <c r="EI18" i="40" s="1"/>
  <c r="EL18" i="40" s="1"/>
  <c r="EH10" i="40"/>
  <c r="EI10" i="40" s="1"/>
  <c r="EL10" i="40" s="1"/>
  <c r="EH17" i="40"/>
  <c r="EI17" i="40" s="1"/>
  <c r="EL17" i="40" s="1"/>
  <c r="EH16" i="40"/>
  <c r="EI16" i="40" s="1"/>
  <c r="EL16" i="40" s="1"/>
  <c r="EH31" i="40"/>
  <c r="EI31" i="40" s="1"/>
  <c r="EL31" i="40" s="1"/>
  <c r="EH14" i="40"/>
  <c r="EI14" i="40" s="1"/>
  <c r="EL14" i="40" s="1"/>
  <c r="EH49" i="40"/>
  <c r="EI49" i="40" s="1"/>
  <c r="EL49" i="40" s="1"/>
  <c r="EH41" i="40"/>
  <c r="EI41" i="40" s="1"/>
  <c r="EL41" i="40" s="1"/>
  <c r="EH33" i="40"/>
  <c r="EI33" i="40" s="1"/>
  <c r="EL33" i="40" s="1"/>
  <c r="EH25" i="40"/>
  <c r="EI25" i="40" s="1"/>
  <c r="EL25" i="40" s="1"/>
  <c r="EH9" i="40"/>
  <c r="EI9" i="40" s="1"/>
  <c r="EL9" i="40" s="1"/>
  <c r="EH32" i="40"/>
  <c r="EI32" i="40" s="1"/>
  <c r="EL32" i="40" s="1"/>
  <c r="EH15" i="40"/>
  <c r="EI15" i="40" s="1"/>
  <c r="EL15" i="40" s="1"/>
  <c r="EH30" i="40"/>
  <c r="EI30" i="40" s="1"/>
  <c r="EL30" i="40" s="1"/>
  <c r="EH40" i="40"/>
  <c r="EI40" i="40" s="1"/>
  <c r="EL40" i="40" s="1"/>
  <c r="EH47" i="40"/>
  <c r="EI47" i="40" s="1"/>
  <c r="EL47" i="40" s="1"/>
  <c r="EH46" i="40"/>
  <c r="EI46" i="40" s="1"/>
  <c r="EL46" i="40" s="1"/>
  <c r="AY18" i="131"/>
  <c r="BA18" i="131" s="1"/>
  <c r="AV16" i="131"/>
  <c r="AX16" i="131" s="1"/>
  <c r="EC47" i="40"/>
  <c r="ED47" i="40" s="1"/>
  <c r="EG47" i="40" s="1"/>
  <c r="EC39" i="40"/>
  <c r="ED39" i="40" s="1"/>
  <c r="EG39" i="40" s="1"/>
  <c r="EC31" i="40"/>
  <c r="ED31" i="40" s="1"/>
  <c r="EG31" i="40" s="1"/>
  <c r="EC23" i="40"/>
  <c r="ED23" i="40" s="1"/>
  <c r="EG23" i="40" s="1"/>
  <c r="EC15" i="40"/>
  <c r="ED15" i="40" s="1"/>
  <c r="EG15" i="40" s="1"/>
  <c r="EC30" i="40"/>
  <c r="ED30" i="40" s="1"/>
  <c r="EG30" i="40" s="1"/>
  <c r="EC14" i="40"/>
  <c r="ED14" i="40" s="1"/>
  <c r="EG14" i="40" s="1"/>
  <c r="EC37" i="40"/>
  <c r="ED37" i="40" s="1"/>
  <c r="EG37" i="40" s="1"/>
  <c r="EC21" i="40"/>
  <c r="ED21" i="40" s="1"/>
  <c r="EG21" i="40" s="1"/>
  <c r="EC13" i="40"/>
  <c r="ED13" i="40" s="1"/>
  <c r="EG13" i="40" s="1"/>
  <c r="EC41" i="40"/>
  <c r="ED41" i="40" s="1"/>
  <c r="EG41" i="40" s="1"/>
  <c r="EC48" i="40"/>
  <c r="ED48" i="40" s="1"/>
  <c r="EG48" i="40" s="1"/>
  <c r="EC46" i="40"/>
  <c r="ED46" i="40" s="1"/>
  <c r="EG46" i="40" s="1"/>
  <c r="EC38" i="40"/>
  <c r="ED38" i="40" s="1"/>
  <c r="EG38" i="40" s="1"/>
  <c r="EC22" i="40"/>
  <c r="ED22" i="40" s="1"/>
  <c r="EG22" i="40" s="1"/>
  <c r="EC29" i="40"/>
  <c r="ED29" i="40" s="1"/>
  <c r="EG29" i="40" s="1"/>
  <c r="EC10" i="40"/>
  <c r="ED10" i="40" s="1"/>
  <c r="EG10" i="40" s="1"/>
  <c r="EC17" i="40"/>
  <c r="ED17" i="40" s="1"/>
  <c r="EG17" i="40" s="1"/>
  <c r="EC8" i="40"/>
  <c r="ED8" i="40" s="1"/>
  <c r="EG8" i="40" s="1"/>
  <c r="EC45" i="40"/>
  <c r="ED45" i="40" s="1"/>
  <c r="EG45" i="40" s="1"/>
  <c r="EC24" i="40"/>
  <c r="ED24" i="40" s="1"/>
  <c r="EG24" i="40" s="1"/>
  <c r="EC44" i="40"/>
  <c r="ED44" i="40" s="1"/>
  <c r="EG44" i="40" s="1"/>
  <c r="EC36" i="40"/>
  <c r="ED36" i="40" s="1"/>
  <c r="EG36" i="40" s="1"/>
  <c r="EC28" i="40"/>
  <c r="ED28" i="40" s="1"/>
  <c r="EG28" i="40" s="1"/>
  <c r="EC20" i="40"/>
  <c r="ED20" i="40" s="1"/>
  <c r="EG20" i="40" s="1"/>
  <c r="EC12" i="40"/>
  <c r="ED12" i="40" s="1"/>
  <c r="EG12" i="40" s="1"/>
  <c r="EC27" i="40"/>
  <c r="ED27" i="40" s="1"/>
  <c r="EG27" i="40" s="1"/>
  <c r="EC11" i="40"/>
  <c r="ED11" i="40" s="1"/>
  <c r="EG11" i="40" s="1"/>
  <c r="EC26" i="40"/>
  <c r="ED26" i="40" s="1"/>
  <c r="EG26" i="40" s="1"/>
  <c r="EC25" i="40"/>
  <c r="ED25" i="40" s="1"/>
  <c r="EG25" i="40" s="1"/>
  <c r="EC16" i="40"/>
  <c r="ED16" i="40" s="1"/>
  <c r="EG16" i="40" s="1"/>
  <c r="EC43" i="40"/>
  <c r="ED43" i="40" s="1"/>
  <c r="EG43" i="40" s="1"/>
  <c r="EC35" i="40"/>
  <c r="ED35" i="40" s="1"/>
  <c r="EG35" i="40" s="1"/>
  <c r="EC19" i="40"/>
  <c r="ED19" i="40" s="1"/>
  <c r="EG19" i="40" s="1"/>
  <c r="EC42" i="40"/>
  <c r="ED42" i="40" s="1"/>
  <c r="EG42" i="40" s="1"/>
  <c r="EC18" i="40"/>
  <c r="ED18" i="40" s="1"/>
  <c r="EG18" i="40" s="1"/>
  <c r="EC33" i="40"/>
  <c r="ED33" i="40" s="1"/>
  <c r="EG33" i="40" s="1"/>
  <c r="EC7" i="40"/>
  <c r="ED7" i="40" s="1"/>
  <c r="EG7" i="40" s="1"/>
  <c r="EC34" i="40"/>
  <c r="ED34" i="40" s="1"/>
  <c r="EG34" i="40" s="1"/>
  <c r="EC32" i="40"/>
  <c r="ED32" i="40" s="1"/>
  <c r="EG32" i="40" s="1"/>
  <c r="EC49" i="40"/>
  <c r="ED49" i="40" s="1"/>
  <c r="EG49" i="40" s="1"/>
  <c r="EC9" i="40"/>
  <c r="ED9" i="40" s="1"/>
  <c r="EG9" i="40" s="1"/>
  <c r="EC40" i="40"/>
  <c r="ED40" i="40" s="1"/>
  <c r="EG40" i="40" s="1"/>
  <c r="DX49" i="40"/>
  <c r="DY49" i="40" s="1"/>
  <c r="EB49" i="40" s="1"/>
  <c r="DX41" i="40"/>
  <c r="DY41" i="40" s="1"/>
  <c r="EB41" i="40" s="1"/>
  <c r="DX33" i="40"/>
  <c r="DY33" i="40" s="1"/>
  <c r="EB33" i="40" s="1"/>
  <c r="DX25" i="40"/>
  <c r="DY25" i="40" s="1"/>
  <c r="EB25" i="40" s="1"/>
  <c r="DX17" i="40"/>
  <c r="DY17" i="40" s="1"/>
  <c r="EB17" i="40" s="1"/>
  <c r="DX9" i="40"/>
  <c r="DY9" i="40" s="1"/>
  <c r="EB9" i="40" s="1"/>
  <c r="DX46" i="40"/>
  <c r="DY46" i="40" s="1"/>
  <c r="EB46" i="40" s="1"/>
  <c r="DX22" i="40"/>
  <c r="DY22" i="40" s="1"/>
  <c r="EB22" i="40" s="1"/>
  <c r="DX36" i="40"/>
  <c r="DY36" i="40" s="1"/>
  <c r="EB36" i="40" s="1"/>
  <c r="DX12" i="40"/>
  <c r="DY12" i="40" s="1"/>
  <c r="EB12" i="40" s="1"/>
  <c r="DX43" i="40"/>
  <c r="DY43" i="40" s="1"/>
  <c r="EB43" i="40" s="1"/>
  <c r="DX11" i="40"/>
  <c r="DY11" i="40" s="1"/>
  <c r="EB11" i="40" s="1"/>
  <c r="DX34" i="40"/>
  <c r="DY34" i="40" s="1"/>
  <c r="EB34" i="40" s="1"/>
  <c r="DX10" i="40"/>
  <c r="DY10" i="40" s="1"/>
  <c r="EB10" i="40" s="1"/>
  <c r="DX48" i="40"/>
  <c r="DY48" i="40" s="1"/>
  <c r="EB48" i="40" s="1"/>
  <c r="DX40" i="40"/>
  <c r="DY40" i="40" s="1"/>
  <c r="EB40" i="40" s="1"/>
  <c r="DX32" i="40"/>
  <c r="DY32" i="40" s="1"/>
  <c r="EB32" i="40" s="1"/>
  <c r="DX24" i="40"/>
  <c r="DY24" i="40" s="1"/>
  <c r="EB24" i="40" s="1"/>
  <c r="DX16" i="40"/>
  <c r="DY16" i="40" s="1"/>
  <c r="EB16" i="40" s="1"/>
  <c r="DX8" i="40"/>
  <c r="DY8" i="40" s="1"/>
  <c r="EB8" i="40" s="1"/>
  <c r="DX38" i="40"/>
  <c r="DY38" i="40" s="1"/>
  <c r="EB38" i="40" s="1"/>
  <c r="DX14" i="40"/>
  <c r="DY14" i="40" s="1"/>
  <c r="EB14" i="40" s="1"/>
  <c r="DX20" i="40"/>
  <c r="DY20" i="40" s="1"/>
  <c r="EB20" i="40" s="1"/>
  <c r="DX27" i="40"/>
  <c r="DY27" i="40" s="1"/>
  <c r="EB27" i="40" s="1"/>
  <c r="DX26" i="40"/>
  <c r="DY26" i="40" s="1"/>
  <c r="EB26" i="40" s="1"/>
  <c r="DX47" i="40"/>
  <c r="DY47" i="40" s="1"/>
  <c r="EB47" i="40" s="1"/>
  <c r="DX39" i="40"/>
  <c r="DY39" i="40" s="1"/>
  <c r="EB39" i="40" s="1"/>
  <c r="DX31" i="40"/>
  <c r="DY31" i="40" s="1"/>
  <c r="EB31" i="40" s="1"/>
  <c r="DX23" i="40"/>
  <c r="DY23" i="40" s="1"/>
  <c r="EB23" i="40" s="1"/>
  <c r="DX15" i="40"/>
  <c r="DY15" i="40" s="1"/>
  <c r="EB15" i="40" s="1"/>
  <c r="DX7" i="40"/>
  <c r="DY7" i="40" s="1"/>
  <c r="EB7" i="40" s="1"/>
  <c r="DX30" i="40"/>
  <c r="DY30" i="40" s="1"/>
  <c r="EB30" i="40" s="1"/>
  <c r="DX28" i="40"/>
  <c r="DY28" i="40" s="1"/>
  <c r="EB28" i="40" s="1"/>
  <c r="DX35" i="40"/>
  <c r="DY35" i="40" s="1"/>
  <c r="EB35" i="40" s="1"/>
  <c r="DX42" i="40"/>
  <c r="DY42" i="40" s="1"/>
  <c r="EB42" i="40" s="1"/>
  <c r="DX45" i="40"/>
  <c r="DY45" i="40" s="1"/>
  <c r="EB45" i="40" s="1"/>
  <c r="DX37" i="40"/>
  <c r="DY37" i="40" s="1"/>
  <c r="EB37" i="40" s="1"/>
  <c r="DX29" i="40"/>
  <c r="DY29" i="40" s="1"/>
  <c r="EB29" i="40" s="1"/>
  <c r="DX21" i="40"/>
  <c r="DY21" i="40" s="1"/>
  <c r="EB21" i="40" s="1"/>
  <c r="DX13" i="40"/>
  <c r="DY13" i="40" s="1"/>
  <c r="EB13" i="40" s="1"/>
  <c r="DX44" i="40"/>
  <c r="DY44" i="40" s="1"/>
  <c r="EB44" i="40" s="1"/>
  <c r="DX19" i="40"/>
  <c r="DY19" i="40" s="1"/>
  <c r="EB19" i="40" s="1"/>
  <c r="DX18" i="40"/>
  <c r="DY18" i="40" s="1"/>
  <c r="EB18" i="40" s="1"/>
  <c r="AY20" i="131"/>
  <c r="BA20" i="131" s="1"/>
  <c r="AY7" i="131"/>
  <c r="BA7" i="131" s="1"/>
  <c r="AY34" i="131"/>
  <c r="BA34" i="131" s="1"/>
  <c r="AY32" i="131"/>
  <c r="BA32" i="131" s="1"/>
  <c r="AY28" i="131"/>
  <c r="BA28" i="131" s="1"/>
  <c r="AY6" i="131"/>
  <c r="BA6" i="131" s="1"/>
  <c r="AY30" i="131"/>
  <c r="BA30" i="131" s="1"/>
  <c r="AY21" i="131"/>
  <c r="BA21" i="131" s="1"/>
  <c r="AY29" i="131"/>
  <c r="BA29" i="131" s="1"/>
  <c r="AY27" i="131"/>
  <c r="BA27" i="131" s="1"/>
  <c r="AY47" i="131"/>
  <c r="BA47" i="131" s="1"/>
  <c r="AY11" i="131"/>
  <c r="BA11" i="131" s="1"/>
  <c r="AY40" i="131"/>
  <c r="BA40" i="131" s="1"/>
  <c r="AY39" i="131"/>
  <c r="BA39" i="131" s="1"/>
  <c r="AY9" i="131"/>
  <c r="BA9" i="131" s="1"/>
  <c r="AY12" i="131"/>
  <c r="BA12" i="131" s="1"/>
  <c r="AY44" i="131"/>
  <c r="BA44" i="131" s="1"/>
  <c r="AV21" i="131"/>
  <c r="AX21" i="131" s="1"/>
  <c r="AV44" i="131"/>
  <c r="AX44" i="131" s="1"/>
  <c r="AV10" i="131"/>
  <c r="AX10" i="131" s="1"/>
  <c r="AV32" i="131"/>
  <c r="AX32" i="131" s="1"/>
  <c r="AV6" i="131"/>
  <c r="AX6" i="131" s="1"/>
  <c r="AV17" i="131"/>
  <c r="AX17" i="131" s="1"/>
  <c r="AV41" i="131"/>
  <c r="AX41" i="131" s="1"/>
  <c r="AV25" i="131"/>
  <c r="AX25" i="131" s="1"/>
  <c r="AV8" i="131"/>
  <c r="AX8" i="131" s="1"/>
  <c r="AV22" i="131"/>
  <c r="AX22" i="131" s="1"/>
  <c r="AY48" i="131"/>
  <c r="BA48" i="131" s="1"/>
  <c r="AV48" i="131"/>
  <c r="AX48" i="131" s="1"/>
  <c r="AV26" i="131"/>
  <c r="AX26" i="131" s="1"/>
  <c r="AV36" i="131"/>
  <c r="AX36" i="131" s="1"/>
  <c r="AV15" i="131"/>
  <c r="AX15" i="131" s="1"/>
  <c r="AV23" i="131"/>
  <c r="AX23" i="131" s="1"/>
  <c r="AV42" i="131"/>
  <c r="AX42" i="131" s="1"/>
  <c r="AV31" i="131"/>
  <c r="AX31" i="131" s="1"/>
  <c r="AV43" i="131"/>
  <c r="AX43" i="131" s="1"/>
  <c r="AV13" i="131"/>
  <c r="AX13" i="131" s="1"/>
  <c r="AV45" i="131"/>
  <c r="AX45" i="131" s="1"/>
  <c r="AV40" i="131"/>
  <c r="AX40" i="131" s="1"/>
  <c r="AV18" i="131"/>
  <c r="AX18" i="131" s="1"/>
  <c r="AV19" i="131"/>
  <c r="AX19" i="131" s="1"/>
  <c r="AY41" i="131"/>
  <c r="BA41" i="131" s="1"/>
  <c r="AY37" i="131"/>
  <c r="BA37" i="131" s="1"/>
  <c r="AV29" i="131"/>
  <c r="AX29" i="131" s="1"/>
  <c r="AV9" i="131"/>
  <c r="AX9" i="131" s="1"/>
  <c r="AV30" i="131"/>
  <c r="AX30" i="131" s="1"/>
  <c r="AV38" i="131"/>
  <c r="AX38" i="131" s="1"/>
  <c r="AV39" i="131"/>
  <c r="AX39" i="131" s="1"/>
  <c r="AV37" i="131"/>
  <c r="AX37" i="131" s="1"/>
  <c r="AV20" i="131"/>
  <c r="AX20" i="131" s="1"/>
  <c r="AV46" i="131"/>
  <c r="AX46" i="131" s="1"/>
  <c r="AV7" i="131"/>
  <c r="AX7" i="131" s="1"/>
  <c r="AV11" i="131"/>
  <c r="AX11" i="131" s="1"/>
  <c r="AV14" i="131"/>
  <c r="AX14" i="131" s="1"/>
  <c r="AV12" i="131"/>
  <c r="AX12" i="131" s="1"/>
  <c r="AY13" i="131"/>
  <c r="BA13" i="131" s="1"/>
  <c r="AY43" i="131"/>
  <c r="BA43" i="131" s="1"/>
  <c r="AV24" i="131"/>
  <c r="AX24" i="131" s="1"/>
  <c r="AY17" i="131"/>
  <c r="BA17" i="131" s="1"/>
  <c r="AV33" i="131"/>
  <c r="AX33" i="131" s="1"/>
  <c r="AV28" i="131"/>
  <c r="AX28" i="131" s="1"/>
  <c r="AV34" i="131"/>
  <c r="AX34" i="131" s="1"/>
  <c r="AV27" i="131"/>
  <c r="AX27" i="131" s="1"/>
  <c r="AV35" i="131"/>
  <c r="AX35" i="131" s="1"/>
  <c r="AV47" i="131"/>
  <c r="AX47" i="131" s="1"/>
  <c r="AY35" i="131"/>
  <c r="BA35" i="131" s="1"/>
  <c r="AY16" i="131"/>
  <c r="BA16" i="131" s="1"/>
  <c r="AY33" i="131"/>
  <c r="BA33" i="131" s="1"/>
  <c r="AY25" i="131"/>
  <c r="BA25" i="131" s="1"/>
  <c r="AY8" i="131"/>
  <c r="BA8" i="131" s="1"/>
  <c r="AY45" i="131"/>
  <c r="BA45" i="131" s="1"/>
  <c r="AY26" i="131"/>
  <c r="BA26" i="131" s="1"/>
  <c r="AY15" i="131"/>
  <c r="BA15" i="131" s="1"/>
  <c r="AY22" i="131"/>
  <c r="BA22" i="131" s="1"/>
  <c r="AY31" i="131"/>
  <c r="BA31" i="131" s="1"/>
  <c r="AY36" i="131"/>
  <c r="BA36" i="131" s="1"/>
  <c r="AY24" i="131"/>
  <c r="BA24" i="131" s="1"/>
  <c r="AY23" i="131"/>
  <c r="BA23" i="131" s="1"/>
  <c r="AY38" i="131"/>
  <c r="BA38" i="131" s="1"/>
  <c r="AY19" i="131"/>
  <c r="BA19" i="131" s="1"/>
  <c r="AY14" i="131"/>
  <c r="BA14" i="131" s="1"/>
  <c r="AY42" i="131"/>
  <c r="BA42" i="131" s="1"/>
  <c r="AY46" i="131"/>
  <c r="BA46" i="131" s="1"/>
  <c r="AY10" i="131"/>
  <c r="BA10" i="131" s="1"/>
  <c r="AK48" i="124"/>
  <c r="AL48" i="124" s="1"/>
  <c r="AO48" i="124" s="1"/>
  <c r="AK46" i="124"/>
  <c r="AL46" i="124" s="1"/>
  <c r="AO46" i="124" s="1"/>
  <c r="AK44" i="124"/>
  <c r="AL44" i="124" s="1"/>
  <c r="AO44" i="124" s="1"/>
  <c r="AK42" i="124"/>
  <c r="AL42" i="124" s="1"/>
  <c r="AO42" i="124" s="1"/>
  <c r="AK40" i="124"/>
  <c r="AL40" i="124" s="1"/>
  <c r="AO40" i="124" s="1"/>
  <c r="AK38" i="124"/>
  <c r="AL38" i="124" s="1"/>
  <c r="AO38" i="124" s="1"/>
  <c r="AK36" i="124"/>
  <c r="AL36" i="124" s="1"/>
  <c r="AO36" i="124" s="1"/>
  <c r="AK34" i="124"/>
  <c r="AL34" i="124" s="1"/>
  <c r="AO34" i="124" s="1"/>
  <c r="AK32" i="124"/>
  <c r="AL32" i="124" s="1"/>
  <c r="AO32" i="124" s="1"/>
  <c r="AK30" i="124"/>
  <c r="AL30" i="124" s="1"/>
  <c r="AO30" i="124" s="1"/>
  <c r="AK28" i="124"/>
  <c r="AL28" i="124" s="1"/>
  <c r="AO28" i="124" s="1"/>
  <c r="AK26" i="124"/>
  <c r="AL26" i="124" s="1"/>
  <c r="AO26" i="124" s="1"/>
  <c r="AK24" i="124"/>
  <c r="AL24" i="124" s="1"/>
  <c r="AO24" i="124" s="1"/>
  <c r="AK22" i="124"/>
  <c r="AL22" i="124" s="1"/>
  <c r="AO22" i="124" s="1"/>
  <c r="AK41" i="124"/>
  <c r="AL41" i="124" s="1"/>
  <c r="AO41" i="124" s="1"/>
  <c r="AK14" i="124"/>
  <c r="AL14" i="124" s="1"/>
  <c r="AO14" i="124" s="1"/>
  <c r="AK12" i="124"/>
  <c r="AL12" i="124" s="1"/>
  <c r="AO12" i="124" s="1"/>
  <c r="AK43" i="124"/>
  <c r="AL43" i="124" s="1"/>
  <c r="AO43" i="124" s="1"/>
  <c r="AK25" i="124"/>
  <c r="AL25" i="124" s="1"/>
  <c r="AO25" i="124" s="1"/>
  <c r="AK39" i="124"/>
  <c r="AL39" i="124" s="1"/>
  <c r="AO39" i="124" s="1"/>
  <c r="AK20" i="124"/>
  <c r="AL20" i="124" s="1"/>
  <c r="AO20" i="124" s="1"/>
  <c r="AK16" i="124"/>
  <c r="AL16" i="124" s="1"/>
  <c r="AO16" i="124" s="1"/>
  <c r="AK45" i="124"/>
  <c r="AL45" i="124" s="1"/>
  <c r="AO45" i="124" s="1"/>
  <c r="AK31" i="124"/>
  <c r="AL31" i="124" s="1"/>
  <c r="AO31" i="124" s="1"/>
  <c r="AK47" i="124"/>
  <c r="AL47" i="124" s="1"/>
  <c r="AO47" i="124" s="1"/>
  <c r="AK19" i="124"/>
  <c r="AL19" i="124" s="1"/>
  <c r="AO19" i="124" s="1"/>
  <c r="AK17" i="124"/>
  <c r="AL17" i="124" s="1"/>
  <c r="AO17" i="124" s="1"/>
  <c r="AK15" i="124"/>
  <c r="AL15" i="124" s="1"/>
  <c r="AO15" i="124" s="1"/>
  <c r="AK13" i="124"/>
  <c r="AL13" i="124" s="1"/>
  <c r="AO13" i="124" s="1"/>
  <c r="AK11" i="124"/>
  <c r="AL11" i="124" s="1"/>
  <c r="AO11" i="124" s="1"/>
  <c r="AK9" i="124"/>
  <c r="AL9" i="124" s="1"/>
  <c r="AO9" i="124" s="1"/>
  <c r="AK7" i="124"/>
  <c r="AL7" i="124" s="1"/>
  <c r="AO7" i="124" s="1"/>
  <c r="AK27" i="124"/>
  <c r="AL27" i="124" s="1"/>
  <c r="AO27" i="124" s="1"/>
  <c r="AK21" i="124"/>
  <c r="AL21" i="124" s="1"/>
  <c r="AO21" i="124" s="1"/>
  <c r="AK29" i="124"/>
  <c r="AL29" i="124" s="1"/>
  <c r="AO29" i="124" s="1"/>
  <c r="AK18" i="124"/>
  <c r="AL18" i="124" s="1"/>
  <c r="AO18" i="124" s="1"/>
  <c r="AK10" i="124"/>
  <c r="AL10" i="124" s="1"/>
  <c r="AO10" i="124" s="1"/>
  <c r="AK8" i="124"/>
  <c r="AL8" i="124" s="1"/>
  <c r="AO8" i="124" s="1"/>
  <c r="AK37" i="124"/>
  <c r="AL37" i="124" s="1"/>
  <c r="AO37" i="124" s="1"/>
  <c r="AK35" i="124"/>
  <c r="AL35" i="124" s="1"/>
  <c r="AO35" i="124" s="1"/>
  <c r="AK23" i="124"/>
  <c r="AL23" i="124" s="1"/>
  <c r="AO23" i="124" s="1"/>
  <c r="AK33" i="124"/>
  <c r="AL33" i="124" s="1"/>
  <c r="AO33" i="124" s="1"/>
  <c r="AI41" i="124" l="1"/>
  <c r="AI36" i="124"/>
  <c r="AI40" i="124"/>
  <c r="AI15" i="124"/>
  <c r="AI34" i="124"/>
  <c r="AI9" i="124"/>
  <c r="AI45" i="124"/>
  <c r="AI28" i="124"/>
  <c r="AI11" i="124"/>
  <c r="AI32" i="124"/>
  <c r="AI12" i="124"/>
  <c r="AI23" i="124"/>
  <c r="AI14" i="124"/>
  <c r="AI17" i="124"/>
  <c r="AI35" i="124"/>
  <c r="AI24" i="124"/>
  <c r="AI29" i="124"/>
  <c r="AI16" i="124"/>
  <c r="AI7" i="124"/>
  <c r="AI19" i="124"/>
  <c r="AI39" i="124"/>
  <c r="AI33" i="124"/>
  <c r="AI26" i="124"/>
  <c r="AI31" i="124"/>
  <c r="AI22" i="124"/>
  <c r="AI43" i="124"/>
  <c r="AI25" i="124"/>
  <c r="AI27" i="124"/>
  <c r="AI37" i="124"/>
  <c r="AI20" i="124"/>
  <c r="AI42" i="124"/>
  <c r="AI38" i="124"/>
  <c r="AI48" i="124"/>
  <c r="AI30" i="124"/>
  <c r="AI21" i="124"/>
  <c r="AI8" i="124"/>
  <c r="AI44" i="124"/>
  <c r="AI13" i="124"/>
  <c r="AI18" i="124"/>
  <c r="AI47" i="124"/>
  <c r="AI46" i="124"/>
  <c r="AI6" i="124"/>
  <c r="AI10" i="124"/>
  <c r="D5" i="70" l="1"/>
  <c r="BW7" i="40" l="1"/>
  <c r="BK7" i="40"/>
  <c r="CI7" i="40"/>
  <c r="CC7" i="40"/>
  <c r="BQ7" i="40"/>
  <c r="CM7" i="40"/>
  <c r="CP7" i="40" s="1"/>
  <c r="CQ7" i="40" s="1"/>
  <c r="CR7" i="40" s="1"/>
  <c r="G5" i="69"/>
  <c r="G6" i="69"/>
  <c r="G7" i="69"/>
  <c r="G8" i="69"/>
  <c r="M5" i="69"/>
  <c r="P5" i="69"/>
  <c r="S5" i="69"/>
  <c r="V5" i="69"/>
  <c r="Y5" i="69"/>
  <c r="AA5" i="69"/>
  <c r="M6" i="69"/>
  <c r="P6" i="69"/>
  <c r="S6" i="69"/>
  <c r="V6" i="69"/>
  <c r="Y6" i="69"/>
  <c r="AA6" i="69"/>
  <c r="M7" i="69"/>
  <c r="P7" i="69"/>
  <c r="S7" i="69"/>
  <c r="V7" i="69"/>
  <c r="Y7" i="69"/>
  <c r="AA7" i="69"/>
  <c r="M8" i="69"/>
  <c r="P8" i="69"/>
  <c r="S8" i="69"/>
  <c r="V8" i="69"/>
  <c r="Y8" i="69"/>
  <c r="AA8" i="69"/>
  <c r="CA7" i="40" l="1"/>
  <c r="CD7" i="40" s="1"/>
  <c r="CE7" i="40" s="1"/>
  <c r="CF7" i="40" s="1"/>
  <c r="CG7" i="40"/>
  <c r="CJ7" i="40" s="1"/>
  <c r="CK7" i="40" s="1"/>
  <c r="CL7" i="40" s="1"/>
  <c r="BI7" i="40"/>
  <c r="BL7" i="40" s="1"/>
  <c r="BM7" i="40" s="1"/>
  <c r="BN7" i="40" s="1"/>
  <c r="BO7" i="40"/>
  <c r="BR7" i="40" s="1"/>
  <c r="BS7" i="40" s="1"/>
  <c r="BT7" i="40" s="1"/>
  <c r="BU7" i="40"/>
  <c r="BX7" i="40" s="1"/>
  <c r="BY7" i="40" s="1"/>
  <c r="BZ7" i="40" s="1"/>
  <c r="AB8" i="69"/>
  <c r="AO5" i="69" s="1"/>
  <c r="AB6" i="69"/>
  <c r="AB7" i="69"/>
  <c r="AB5" i="69"/>
  <c r="D124" i="71" l="1"/>
  <c r="D107" i="71"/>
  <c r="D90" i="71"/>
  <c r="D73" i="71"/>
  <c r="D56" i="71"/>
  <c r="D39" i="71"/>
  <c r="D22" i="71"/>
  <c r="D5" i="71"/>
  <c r="AN21" i="70" l="1"/>
  <c r="AN20" i="70"/>
  <c r="AN19" i="70"/>
  <c r="AN18" i="70"/>
  <c r="AN17" i="70"/>
  <c r="AN16" i="70"/>
  <c r="AN15" i="70"/>
  <c r="AN14" i="70"/>
  <c r="AN13" i="70"/>
  <c r="AN12" i="70"/>
  <c r="AN11" i="70"/>
  <c r="AN10" i="70"/>
  <c r="AN9" i="70"/>
  <c r="AN8" i="70"/>
  <c r="AN7" i="70"/>
  <c r="AN6" i="70"/>
  <c r="AN5" i="70"/>
  <c r="AE21" i="70"/>
  <c r="AE20" i="70"/>
  <c r="AE19" i="70"/>
  <c r="AE18" i="70"/>
  <c r="AE17" i="70"/>
  <c r="AE16" i="70"/>
  <c r="AE15" i="70"/>
  <c r="AE14" i="70"/>
  <c r="AE13" i="70"/>
  <c r="AE12" i="70"/>
  <c r="AE11" i="70"/>
  <c r="AE10" i="70"/>
  <c r="AE9" i="70"/>
  <c r="AE8" i="70"/>
  <c r="AE7" i="70"/>
  <c r="AE6" i="70"/>
  <c r="AE5" i="70"/>
  <c r="V5" i="70"/>
  <c r="V21" i="70"/>
  <c r="V20" i="70"/>
  <c r="V19" i="70"/>
  <c r="V18" i="70"/>
  <c r="V17" i="70"/>
  <c r="V16" i="70"/>
  <c r="V15" i="70"/>
  <c r="V14" i="70"/>
  <c r="V13" i="70"/>
  <c r="V12" i="70"/>
  <c r="V11" i="70"/>
  <c r="V10" i="70"/>
  <c r="V9" i="70"/>
  <c r="V8" i="70"/>
  <c r="V7" i="70"/>
  <c r="V6" i="70"/>
  <c r="M21" i="70" l="1"/>
  <c r="M20" i="70"/>
  <c r="M19" i="70"/>
  <c r="M18" i="70"/>
  <c r="M17" i="70"/>
  <c r="M16" i="70"/>
  <c r="M15" i="70"/>
  <c r="M14" i="70"/>
  <c r="M13" i="70"/>
  <c r="M12" i="70"/>
  <c r="M11" i="70"/>
  <c r="M10" i="70"/>
  <c r="M9" i="70"/>
  <c r="M8" i="70"/>
  <c r="M7" i="70"/>
  <c r="M6" i="70"/>
  <c r="M5" i="70"/>
  <c r="AN5" i="71" l="1"/>
  <c r="AN140" i="71"/>
  <c r="AN139" i="71"/>
  <c r="AN138" i="71"/>
  <c r="AN137" i="71"/>
  <c r="AN136" i="71"/>
  <c r="AN135" i="71"/>
  <c r="AN134" i="71"/>
  <c r="AN133" i="71"/>
  <c r="AN132" i="71"/>
  <c r="AN131" i="71"/>
  <c r="AN130" i="71"/>
  <c r="AN129" i="71"/>
  <c r="AN128" i="71"/>
  <c r="AN127" i="71"/>
  <c r="AN126" i="71"/>
  <c r="AN125" i="71"/>
  <c r="AN124" i="71"/>
  <c r="AN123" i="71"/>
  <c r="AN122" i="71"/>
  <c r="AN121" i="71"/>
  <c r="AN120" i="71"/>
  <c r="AN119" i="71"/>
  <c r="AN118" i="71"/>
  <c r="AN117" i="71"/>
  <c r="AN116" i="71"/>
  <c r="AN115" i="71"/>
  <c r="AN114" i="71"/>
  <c r="AN113" i="71"/>
  <c r="AN112" i="71"/>
  <c r="AN111" i="71"/>
  <c r="AN110" i="71"/>
  <c r="AN109" i="71"/>
  <c r="AN108" i="71"/>
  <c r="AN107" i="71"/>
  <c r="AN106" i="71"/>
  <c r="AN105" i="71"/>
  <c r="AN104" i="71"/>
  <c r="AN103" i="71"/>
  <c r="AN102" i="71"/>
  <c r="AN101" i="71"/>
  <c r="AN100" i="71"/>
  <c r="AN99" i="71"/>
  <c r="AN98" i="71"/>
  <c r="AN97" i="71"/>
  <c r="AN96" i="71"/>
  <c r="AN95" i="71"/>
  <c r="AN94" i="71"/>
  <c r="AN93" i="71"/>
  <c r="AN92" i="71"/>
  <c r="AN91" i="71"/>
  <c r="AN90" i="71"/>
  <c r="AN89" i="71"/>
  <c r="AN88" i="71"/>
  <c r="AN87" i="71"/>
  <c r="AN86" i="71"/>
  <c r="AN85" i="71"/>
  <c r="AN84" i="71"/>
  <c r="AN83" i="71"/>
  <c r="AN82" i="71"/>
  <c r="AN81" i="71"/>
  <c r="AN80" i="71"/>
  <c r="AN79" i="71"/>
  <c r="AN78" i="71"/>
  <c r="AN77" i="71"/>
  <c r="AN76" i="71"/>
  <c r="AN75" i="71"/>
  <c r="AN74" i="71"/>
  <c r="AN73" i="71"/>
  <c r="AN72" i="71"/>
  <c r="AN71" i="71"/>
  <c r="AN70" i="71"/>
  <c r="AN69" i="71"/>
  <c r="AN68" i="71"/>
  <c r="AN67" i="71"/>
  <c r="AN66" i="71"/>
  <c r="AN65" i="71"/>
  <c r="AN64" i="71"/>
  <c r="AN63" i="71"/>
  <c r="AN62" i="71"/>
  <c r="AN61" i="71"/>
  <c r="AN60" i="71"/>
  <c r="AN59" i="71"/>
  <c r="AN58" i="71"/>
  <c r="AN57" i="71"/>
  <c r="AN56" i="71"/>
  <c r="AN55" i="71"/>
  <c r="AN54" i="71"/>
  <c r="AN53" i="71"/>
  <c r="AN52" i="71"/>
  <c r="AN51" i="71"/>
  <c r="AN50" i="71"/>
  <c r="AN49" i="71"/>
  <c r="AN48" i="71"/>
  <c r="AN47" i="71"/>
  <c r="AN46" i="71"/>
  <c r="AN45" i="71"/>
  <c r="AN44" i="71"/>
  <c r="AN43" i="71"/>
  <c r="AN42" i="71"/>
  <c r="AN41" i="71"/>
  <c r="AN40" i="71"/>
  <c r="AN39" i="71"/>
  <c r="AN38" i="71"/>
  <c r="AN37" i="71"/>
  <c r="AN36" i="71"/>
  <c r="AN35" i="71"/>
  <c r="AN34" i="71"/>
  <c r="AN33" i="71"/>
  <c r="AN32" i="71"/>
  <c r="AN31" i="71"/>
  <c r="AN30" i="71"/>
  <c r="AN29" i="71"/>
  <c r="AN28" i="71"/>
  <c r="AN27" i="71"/>
  <c r="AN26" i="71"/>
  <c r="AN25" i="71"/>
  <c r="AN24" i="71"/>
  <c r="AN23" i="71"/>
  <c r="AN22" i="71"/>
  <c r="AN21" i="71"/>
  <c r="AN20" i="71"/>
  <c r="AN19" i="71"/>
  <c r="AN18" i="71"/>
  <c r="AN17" i="71"/>
  <c r="AN16" i="71"/>
  <c r="AN15" i="71"/>
  <c r="AN14" i="71"/>
  <c r="AN13" i="71"/>
  <c r="AN12" i="71"/>
  <c r="AN11" i="71"/>
  <c r="AN10" i="71"/>
  <c r="AN9" i="71"/>
  <c r="AN8" i="71"/>
  <c r="AN7" i="71"/>
  <c r="AN6" i="71"/>
  <c r="AE140" i="71"/>
  <c r="AE139" i="71"/>
  <c r="AE138" i="71"/>
  <c r="AE137" i="71"/>
  <c r="AE136" i="71"/>
  <c r="AE135" i="71"/>
  <c r="AE134" i="71"/>
  <c r="AE133" i="71"/>
  <c r="AE132" i="71"/>
  <c r="AE131" i="71"/>
  <c r="AE130" i="71"/>
  <c r="AE129" i="71"/>
  <c r="AE128" i="71"/>
  <c r="AE127" i="71"/>
  <c r="AE126" i="71"/>
  <c r="AE125" i="71"/>
  <c r="AE124" i="71"/>
  <c r="AE123" i="71"/>
  <c r="AE122" i="71"/>
  <c r="AE121" i="71"/>
  <c r="AE120" i="71"/>
  <c r="AE119" i="71"/>
  <c r="AE118" i="71"/>
  <c r="AE117" i="71"/>
  <c r="AE116" i="71"/>
  <c r="AE115" i="71"/>
  <c r="AE114" i="71"/>
  <c r="AE113" i="71"/>
  <c r="AE112" i="71"/>
  <c r="AE111" i="71"/>
  <c r="AE110" i="71"/>
  <c r="AE109" i="71"/>
  <c r="AE108" i="71"/>
  <c r="AE107" i="71"/>
  <c r="AE106" i="71"/>
  <c r="AE105" i="71"/>
  <c r="AE104" i="71"/>
  <c r="AE103" i="71"/>
  <c r="AE102" i="71"/>
  <c r="AE101" i="71"/>
  <c r="AE100" i="71"/>
  <c r="AE99" i="71"/>
  <c r="AE98" i="71"/>
  <c r="AE97" i="71"/>
  <c r="AE96" i="71"/>
  <c r="AE95" i="71"/>
  <c r="AE94" i="71"/>
  <c r="AE93" i="71"/>
  <c r="AE92" i="71"/>
  <c r="AE91" i="71"/>
  <c r="AE90" i="71"/>
  <c r="AE89" i="71"/>
  <c r="AE88" i="71"/>
  <c r="AE87" i="71"/>
  <c r="AE86" i="71"/>
  <c r="AE85" i="71"/>
  <c r="AE84" i="71"/>
  <c r="AE83" i="71"/>
  <c r="AE82" i="71"/>
  <c r="AE81" i="71"/>
  <c r="AE80" i="71"/>
  <c r="AE79" i="71"/>
  <c r="AE78" i="71"/>
  <c r="AE77" i="71"/>
  <c r="AE76" i="71"/>
  <c r="AE75" i="71"/>
  <c r="AE74" i="71"/>
  <c r="AE73" i="71"/>
  <c r="AE72" i="71"/>
  <c r="AE71" i="71"/>
  <c r="AE70" i="71"/>
  <c r="AE69" i="71"/>
  <c r="AE68" i="71"/>
  <c r="AE67" i="71"/>
  <c r="AE66" i="71"/>
  <c r="AE65" i="71"/>
  <c r="AE64" i="71"/>
  <c r="AE63" i="71"/>
  <c r="AE62" i="71"/>
  <c r="AE61" i="71"/>
  <c r="AE60" i="71"/>
  <c r="AE59" i="71"/>
  <c r="AE58" i="71"/>
  <c r="AE57" i="71"/>
  <c r="AE56" i="71"/>
  <c r="AE55" i="71"/>
  <c r="AE54" i="71"/>
  <c r="AE53" i="71"/>
  <c r="AE52" i="71"/>
  <c r="AE51" i="71"/>
  <c r="AE50" i="71"/>
  <c r="AE49" i="71"/>
  <c r="AE48" i="71"/>
  <c r="AE47" i="71"/>
  <c r="AE46" i="71"/>
  <c r="AE45" i="71"/>
  <c r="AE44" i="71"/>
  <c r="AE43" i="71"/>
  <c r="AE42" i="71"/>
  <c r="AE41" i="71"/>
  <c r="AE40" i="71"/>
  <c r="AE39" i="71"/>
  <c r="AE38" i="71"/>
  <c r="AE37" i="71"/>
  <c r="AE36" i="71"/>
  <c r="AE35" i="71"/>
  <c r="AE34" i="71"/>
  <c r="AE33" i="71"/>
  <c r="AE32" i="71"/>
  <c r="AE31" i="71"/>
  <c r="AE30" i="71"/>
  <c r="AE29" i="71"/>
  <c r="AE28" i="71"/>
  <c r="AE27" i="71"/>
  <c r="AE26" i="71"/>
  <c r="AE25" i="71"/>
  <c r="AE24" i="71"/>
  <c r="AE23" i="71"/>
  <c r="AE22" i="71"/>
  <c r="AE21" i="71"/>
  <c r="AE20" i="71"/>
  <c r="AE19" i="71"/>
  <c r="AE18" i="71"/>
  <c r="AE17" i="71"/>
  <c r="AE16" i="71"/>
  <c r="AE15" i="71"/>
  <c r="AE14" i="71"/>
  <c r="AE13" i="71"/>
  <c r="AE12" i="71"/>
  <c r="AE11" i="71"/>
  <c r="AE10" i="71"/>
  <c r="AE9" i="71"/>
  <c r="AE8" i="71"/>
  <c r="AE7" i="71"/>
  <c r="AE6" i="71"/>
  <c r="AE5" i="71"/>
  <c r="V39" i="71"/>
  <c r="V22" i="71"/>
  <c r="V140" i="71"/>
  <c r="V139" i="71"/>
  <c r="V138" i="71"/>
  <c r="V137" i="71"/>
  <c r="V136" i="71"/>
  <c r="V135" i="71"/>
  <c r="V134" i="71"/>
  <c r="V133" i="71"/>
  <c r="V132" i="71"/>
  <c r="V131" i="71"/>
  <c r="V130" i="71"/>
  <c r="V129" i="71"/>
  <c r="V128" i="71"/>
  <c r="V127" i="71"/>
  <c r="V126" i="71"/>
  <c r="V125" i="71"/>
  <c r="V124" i="71"/>
  <c r="V123" i="71"/>
  <c r="V122" i="71"/>
  <c r="V121" i="71"/>
  <c r="V120" i="71"/>
  <c r="V119" i="71"/>
  <c r="V118" i="71"/>
  <c r="V117" i="71"/>
  <c r="V116" i="71"/>
  <c r="V115" i="71"/>
  <c r="V114" i="71"/>
  <c r="V113" i="71"/>
  <c r="V112" i="71"/>
  <c r="V111" i="71"/>
  <c r="V110" i="71"/>
  <c r="V109" i="71"/>
  <c r="V108" i="71"/>
  <c r="V107" i="71"/>
  <c r="V106" i="71"/>
  <c r="V105" i="71"/>
  <c r="V104" i="71"/>
  <c r="V103" i="71"/>
  <c r="V102" i="71"/>
  <c r="V101" i="71"/>
  <c r="V100" i="71"/>
  <c r="V99" i="71"/>
  <c r="V98" i="71"/>
  <c r="V97" i="71"/>
  <c r="V96" i="71"/>
  <c r="V95" i="71"/>
  <c r="V94" i="71"/>
  <c r="V93" i="71"/>
  <c r="V92" i="71"/>
  <c r="V91" i="71"/>
  <c r="V90" i="71"/>
  <c r="V89" i="71"/>
  <c r="V88" i="71"/>
  <c r="V87" i="71"/>
  <c r="V86" i="71"/>
  <c r="V85" i="71"/>
  <c r="V84" i="71"/>
  <c r="V83" i="71"/>
  <c r="V82" i="71"/>
  <c r="V81" i="71"/>
  <c r="V80" i="71"/>
  <c r="V79" i="71"/>
  <c r="V78" i="71"/>
  <c r="V77" i="71"/>
  <c r="V76" i="71"/>
  <c r="V75" i="71"/>
  <c r="V74" i="71"/>
  <c r="V73" i="71"/>
  <c r="V72" i="71"/>
  <c r="V71" i="71"/>
  <c r="V70" i="71"/>
  <c r="V69" i="71"/>
  <c r="V68" i="71"/>
  <c r="V67" i="71"/>
  <c r="V66" i="71"/>
  <c r="V65" i="71"/>
  <c r="V64" i="71"/>
  <c r="V63" i="71"/>
  <c r="V62" i="71"/>
  <c r="V61" i="71"/>
  <c r="V60" i="71"/>
  <c r="V59" i="71"/>
  <c r="V58" i="71"/>
  <c r="V57" i="71"/>
  <c r="V56" i="71"/>
  <c r="V55" i="71"/>
  <c r="V54" i="71"/>
  <c r="V53" i="71"/>
  <c r="V52" i="71"/>
  <c r="V51" i="71"/>
  <c r="V50" i="71"/>
  <c r="V49" i="71"/>
  <c r="V48" i="71"/>
  <c r="V47" i="71"/>
  <c r="V46" i="71"/>
  <c r="V45" i="71"/>
  <c r="V44" i="71"/>
  <c r="V43" i="71"/>
  <c r="V42" i="71"/>
  <c r="V41" i="71"/>
  <c r="V40" i="71"/>
  <c r="V38" i="71"/>
  <c r="V37" i="71"/>
  <c r="V36" i="71"/>
  <c r="V35" i="71"/>
  <c r="V34" i="71"/>
  <c r="V33" i="71"/>
  <c r="V32" i="71"/>
  <c r="V31" i="71"/>
  <c r="V30" i="71"/>
  <c r="V29" i="71"/>
  <c r="V28" i="71"/>
  <c r="V27" i="71"/>
  <c r="V26" i="71"/>
  <c r="V25" i="71"/>
  <c r="V24" i="71"/>
  <c r="V23" i="71"/>
  <c r="V21" i="71"/>
  <c r="V20" i="71"/>
  <c r="V19" i="71"/>
  <c r="V18" i="71"/>
  <c r="V17" i="71"/>
  <c r="V16" i="71"/>
  <c r="V15" i="71"/>
  <c r="V14" i="71"/>
  <c r="V13" i="71"/>
  <c r="V12" i="71"/>
  <c r="V11" i="71"/>
  <c r="V10" i="71"/>
  <c r="V9" i="71"/>
  <c r="V8" i="71"/>
  <c r="V7" i="71"/>
  <c r="M22" i="71"/>
  <c r="M38" i="71"/>
  <c r="M37" i="71"/>
  <c r="M36" i="71"/>
  <c r="M35" i="71"/>
  <c r="M34" i="71"/>
  <c r="M33" i="71"/>
  <c r="M32" i="71"/>
  <c r="M31" i="71"/>
  <c r="M30" i="71"/>
  <c r="M29" i="71"/>
  <c r="M28" i="71"/>
  <c r="M27" i="71"/>
  <c r="M26" i="71"/>
  <c r="M25" i="71"/>
  <c r="M24" i="71"/>
  <c r="M23" i="71"/>
  <c r="M55" i="71"/>
  <c r="M54" i="71"/>
  <c r="M53" i="71"/>
  <c r="M52" i="71"/>
  <c r="M51" i="71"/>
  <c r="M50" i="71"/>
  <c r="M49" i="71"/>
  <c r="M48" i="71"/>
  <c r="M47" i="71"/>
  <c r="M46" i="71"/>
  <c r="M45" i="71"/>
  <c r="M44" i="71"/>
  <c r="M43" i="71"/>
  <c r="M42" i="71"/>
  <c r="M41" i="71"/>
  <c r="M40" i="71"/>
  <c r="M72" i="71"/>
  <c r="M71" i="71"/>
  <c r="M70" i="71"/>
  <c r="M69" i="71"/>
  <c r="M68" i="71"/>
  <c r="M67" i="71"/>
  <c r="M66" i="71"/>
  <c r="M65" i="71"/>
  <c r="M64" i="71"/>
  <c r="M63" i="71"/>
  <c r="M62" i="71"/>
  <c r="M61" i="71"/>
  <c r="M60" i="71"/>
  <c r="M59" i="71"/>
  <c r="M58" i="71"/>
  <c r="M57" i="71"/>
  <c r="M89" i="71"/>
  <c r="M88" i="71"/>
  <c r="M87" i="71"/>
  <c r="M86" i="71"/>
  <c r="M85" i="71"/>
  <c r="M84" i="71"/>
  <c r="M83" i="71"/>
  <c r="M82" i="71"/>
  <c r="M81" i="71"/>
  <c r="M80" i="71"/>
  <c r="M79" i="71"/>
  <c r="M78" i="71"/>
  <c r="M77" i="71"/>
  <c r="M76" i="71"/>
  <c r="M75" i="71"/>
  <c r="M74" i="71"/>
  <c r="M106" i="71"/>
  <c r="M105" i="71"/>
  <c r="M104" i="71"/>
  <c r="M103" i="71"/>
  <c r="M102" i="71"/>
  <c r="M101" i="71"/>
  <c r="M100" i="71"/>
  <c r="M99" i="71"/>
  <c r="M98" i="71"/>
  <c r="M97" i="71"/>
  <c r="M96" i="71"/>
  <c r="M95" i="71"/>
  <c r="M94" i="71"/>
  <c r="M93" i="71"/>
  <c r="M92" i="71"/>
  <c r="M91" i="71"/>
  <c r="M123" i="71"/>
  <c r="M122" i="71"/>
  <c r="M121" i="71"/>
  <c r="M120" i="71"/>
  <c r="M119" i="71"/>
  <c r="M118" i="71"/>
  <c r="M117" i="71"/>
  <c r="M116" i="71"/>
  <c r="M115" i="71"/>
  <c r="M114" i="71"/>
  <c r="M113" i="71"/>
  <c r="M112" i="71"/>
  <c r="M111" i="71"/>
  <c r="M110" i="71"/>
  <c r="M109" i="71"/>
  <c r="M108" i="71"/>
  <c r="M140" i="71"/>
  <c r="M139" i="71"/>
  <c r="M138" i="71"/>
  <c r="M137" i="71"/>
  <c r="M136" i="71"/>
  <c r="M135" i="71"/>
  <c r="M134" i="71"/>
  <c r="M133" i="71"/>
  <c r="M132" i="71"/>
  <c r="M131" i="71"/>
  <c r="M130" i="71"/>
  <c r="M129" i="71"/>
  <c r="M128" i="71"/>
  <c r="M127" i="71"/>
  <c r="M126" i="71"/>
  <c r="M125" i="71"/>
  <c r="M124" i="71"/>
  <c r="M107" i="71"/>
  <c r="M90" i="71"/>
  <c r="M73" i="71"/>
  <c r="M56" i="71"/>
  <c r="M39" i="71"/>
  <c r="M6" i="71"/>
  <c r="M21" i="71"/>
  <c r="M20" i="71"/>
  <c r="M19" i="71"/>
  <c r="M18" i="71"/>
  <c r="M17" i="71"/>
  <c r="M16" i="71"/>
  <c r="M15" i="71"/>
  <c r="M14" i="71"/>
  <c r="M13" i="71"/>
  <c r="M12" i="71"/>
  <c r="M11" i="71"/>
  <c r="M10" i="71"/>
  <c r="M9" i="71"/>
  <c r="M8" i="71"/>
  <c r="M7" i="71"/>
  <c r="M5" i="71"/>
  <c r="E4" i="59" l="1"/>
  <c r="M4" i="59" s="1"/>
  <c r="AT1262" i="70"/>
  <c r="AL1262" i="70"/>
  <c r="AJ1262" i="70"/>
  <c r="AC1262" i="70"/>
  <c r="AA1262" i="70"/>
  <c r="T1262" i="70"/>
  <c r="R1262" i="70"/>
  <c r="K1262" i="70"/>
  <c r="AT1261" i="70"/>
  <c r="AM1261" i="70"/>
  <c r="AL1261" i="70"/>
  <c r="AJ1261" i="70"/>
  <c r="AD1261" i="70"/>
  <c r="AC1261" i="70"/>
  <c r="AA1261" i="70"/>
  <c r="U1261" i="70"/>
  <c r="T1261" i="70"/>
  <c r="R1261" i="70"/>
  <c r="L1261" i="70"/>
  <c r="K1261" i="70"/>
  <c r="I1261" i="70"/>
  <c r="AT1260" i="70"/>
  <c r="AM1260" i="70"/>
  <c r="AL1260" i="70"/>
  <c r="AJ1260" i="70"/>
  <c r="AD1260" i="70"/>
  <c r="AC1260" i="70"/>
  <c r="AA1260" i="70"/>
  <c r="U1260" i="70"/>
  <c r="T1260" i="70"/>
  <c r="R1260" i="70"/>
  <c r="L1260" i="70"/>
  <c r="K1260" i="70"/>
  <c r="I1260" i="70"/>
  <c r="AT1259" i="70"/>
  <c r="AM1259" i="70"/>
  <c r="AL1259" i="70"/>
  <c r="AJ1259" i="70"/>
  <c r="AD1259" i="70"/>
  <c r="AC1259" i="70"/>
  <c r="AA1259" i="70"/>
  <c r="U1259" i="70"/>
  <c r="T1259" i="70"/>
  <c r="R1259" i="70"/>
  <c r="L1259" i="70"/>
  <c r="K1259" i="70"/>
  <c r="I1259" i="70"/>
  <c r="AT1258" i="70"/>
  <c r="AM1258" i="70"/>
  <c r="AL1258" i="70"/>
  <c r="AJ1258" i="70"/>
  <c r="AD1258" i="70"/>
  <c r="AC1258" i="70"/>
  <c r="AA1258" i="70"/>
  <c r="U1258" i="70"/>
  <c r="T1258" i="70"/>
  <c r="R1258" i="70"/>
  <c r="L1258" i="70"/>
  <c r="K1258" i="70"/>
  <c r="I1258" i="70"/>
  <c r="AT1257" i="70"/>
  <c r="AM1257" i="70"/>
  <c r="AL1257" i="70"/>
  <c r="AJ1257" i="70"/>
  <c r="AD1257" i="70"/>
  <c r="AC1257" i="70"/>
  <c r="AA1257" i="70"/>
  <c r="U1257" i="70"/>
  <c r="T1257" i="70"/>
  <c r="R1257" i="70"/>
  <c r="L1257" i="70"/>
  <c r="K1257" i="70"/>
  <c r="I1257" i="70"/>
  <c r="AT1256" i="70"/>
  <c r="AM1256" i="70"/>
  <c r="AL1256" i="70"/>
  <c r="AJ1256" i="70"/>
  <c r="AD1256" i="70"/>
  <c r="AC1256" i="70"/>
  <c r="AA1256" i="70"/>
  <c r="U1256" i="70"/>
  <c r="T1256" i="70"/>
  <c r="R1256" i="70"/>
  <c r="L1256" i="70"/>
  <c r="K1256" i="70"/>
  <c r="I1256" i="70"/>
  <c r="AT1255" i="70"/>
  <c r="AM1255" i="70"/>
  <c r="AL1255" i="70"/>
  <c r="AJ1255" i="70"/>
  <c r="AD1255" i="70"/>
  <c r="AC1255" i="70"/>
  <c r="AA1255" i="70"/>
  <c r="U1255" i="70"/>
  <c r="T1255" i="70"/>
  <c r="R1255" i="70"/>
  <c r="L1255" i="70"/>
  <c r="K1255" i="70"/>
  <c r="I1255" i="70"/>
  <c r="AT1254" i="70"/>
  <c r="AM1254" i="70"/>
  <c r="AL1254" i="70"/>
  <c r="AJ1254" i="70"/>
  <c r="AD1254" i="70"/>
  <c r="AC1254" i="70"/>
  <c r="AA1254" i="70"/>
  <c r="U1254" i="70"/>
  <c r="T1254" i="70"/>
  <c r="R1254" i="70"/>
  <c r="L1254" i="70"/>
  <c r="K1254" i="70"/>
  <c r="I1254" i="70"/>
  <c r="AT1253" i="70"/>
  <c r="AM1253" i="70"/>
  <c r="AL1253" i="70"/>
  <c r="AJ1253" i="70"/>
  <c r="AD1253" i="70"/>
  <c r="AC1253" i="70"/>
  <c r="AA1253" i="70"/>
  <c r="U1253" i="70"/>
  <c r="T1253" i="70"/>
  <c r="R1253" i="70"/>
  <c r="L1253" i="70"/>
  <c r="K1253" i="70"/>
  <c r="I1253" i="70"/>
  <c r="AT1252" i="70"/>
  <c r="AM1252" i="70"/>
  <c r="AL1252" i="70"/>
  <c r="AJ1252" i="70"/>
  <c r="AD1252" i="70"/>
  <c r="AC1252" i="70"/>
  <c r="AA1252" i="70"/>
  <c r="U1252" i="70"/>
  <c r="T1252" i="70"/>
  <c r="R1252" i="70"/>
  <c r="L1252" i="70"/>
  <c r="K1252" i="70"/>
  <c r="I1252" i="70"/>
  <c r="AT1251" i="70"/>
  <c r="AM1251" i="70"/>
  <c r="AL1251" i="70"/>
  <c r="AJ1251" i="70"/>
  <c r="AD1251" i="70"/>
  <c r="AC1251" i="70"/>
  <c r="AA1251" i="70"/>
  <c r="U1251" i="70"/>
  <c r="T1251" i="70"/>
  <c r="R1251" i="70"/>
  <c r="L1251" i="70"/>
  <c r="K1251" i="70"/>
  <c r="I1251" i="70"/>
  <c r="AT1250" i="70"/>
  <c r="AM1250" i="70"/>
  <c r="AL1250" i="70"/>
  <c r="AJ1250" i="70"/>
  <c r="AD1250" i="70"/>
  <c r="AC1250" i="70"/>
  <c r="AA1250" i="70"/>
  <c r="U1250" i="70"/>
  <c r="T1250" i="70"/>
  <c r="R1250" i="70"/>
  <c r="L1250" i="70"/>
  <c r="K1250" i="70"/>
  <c r="I1250" i="70"/>
  <c r="AT1249" i="70"/>
  <c r="AM1249" i="70"/>
  <c r="AL1249" i="70"/>
  <c r="AJ1249" i="70"/>
  <c r="AD1249" i="70"/>
  <c r="AC1249" i="70"/>
  <c r="AA1249" i="70"/>
  <c r="U1249" i="70"/>
  <c r="T1249" i="70"/>
  <c r="R1249" i="70"/>
  <c r="L1249" i="70"/>
  <c r="K1249" i="70"/>
  <c r="I1249" i="70"/>
  <c r="AT1248" i="70"/>
  <c r="AM1248" i="70"/>
  <c r="AL1248" i="70"/>
  <c r="AJ1248" i="70"/>
  <c r="AD1248" i="70"/>
  <c r="AC1248" i="70"/>
  <c r="AA1248" i="70"/>
  <c r="U1248" i="70"/>
  <c r="T1248" i="70"/>
  <c r="R1248" i="70"/>
  <c r="L1248" i="70"/>
  <c r="K1248" i="70"/>
  <c r="I1248" i="70"/>
  <c r="AT1247" i="70"/>
  <c r="AM1247" i="70"/>
  <c r="AL1247" i="70"/>
  <c r="AJ1247" i="70"/>
  <c r="AD1247" i="70"/>
  <c r="AC1247" i="70"/>
  <c r="AA1247" i="70"/>
  <c r="U1247" i="70"/>
  <c r="T1247" i="70"/>
  <c r="R1247" i="70"/>
  <c r="L1247" i="70"/>
  <c r="K1247" i="70"/>
  <c r="I1247" i="70"/>
  <c r="AT1246" i="70"/>
  <c r="AM1246" i="70"/>
  <c r="AL1246" i="70"/>
  <c r="AJ1246" i="70"/>
  <c r="AD1246" i="70"/>
  <c r="AC1246" i="70"/>
  <c r="AA1246" i="70"/>
  <c r="U1246" i="70"/>
  <c r="T1246" i="70"/>
  <c r="R1246" i="70"/>
  <c r="L1246" i="70"/>
  <c r="K1246" i="70"/>
  <c r="I1246" i="70"/>
  <c r="AT1245" i="70"/>
  <c r="AL1245" i="70"/>
  <c r="CB77" i="70" s="1"/>
  <c r="CF46" i="70" s="1"/>
  <c r="AJ1245" i="70"/>
  <c r="AC1245" i="70"/>
  <c r="T1245" i="70"/>
  <c r="R1245" i="70"/>
  <c r="K1245" i="70"/>
  <c r="AT1244" i="70"/>
  <c r="AM1244" i="70"/>
  <c r="AL1244" i="70"/>
  <c r="AJ1244" i="70"/>
  <c r="AD1244" i="70"/>
  <c r="AC1244" i="70"/>
  <c r="AA1244" i="70"/>
  <c r="U1244" i="70"/>
  <c r="T1244" i="70"/>
  <c r="R1244" i="70"/>
  <c r="L1244" i="70"/>
  <c r="K1244" i="70"/>
  <c r="I1244" i="70"/>
  <c r="AT1243" i="70"/>
  <c r="AM1243" i="70"/>
  <c r="AL1243" i="70"/>
  <c r="AJ1243" i="70"/>
  <c r="AD1243" i="70"/>
  <c r="AC1243" i="70"/>
  <c r="AA1243" i="70"/>
  <c r="U1243" i="70"/>
  <c r="T1243" i="70"/>
  <c r="R1243" i="70"/>
  <c r="L1243" i="70"/>
  <c r="K1243" i="70"/>
  <c r="I1243" i="70"/>
  <c r="AT1242" i="70"/>
  <c r="AM1242" i="70"/>
  <c r="AL1242" i="70"/>
  <c r="AJ1242" i="70"/>
  <c r="AD1242" i="70"/>
  <c r="AC1242" i="70"/>
  <c r="AA1242" i="70"/>
  <c r="U1242" i="70"/>
  <c r="T1242" i="70"/>
  <c r="R1242" i="70"/>
  <c r="L1242" i="70"/>
  <c r="K1242" i="70"/>
  <c r="I1242" i="70"/>
  <c r="AT1241" i="70"/>
  <c r="AM1241" i="70"/>
  <c r="AL1241" i="70"/>
  <c r="AJ1241" i="70"/>
  <c r="AD1241" i="70"/>
  <c r="AC1241" i="70"/>
  <c r="AA1241" i="70"/>
  <c r="U1241" i="70"/>
  <c r="T1241" i="70"/>
  <c r="R1241" i="70"/>
  <c r="L1241" i="70"/>
  <c r="K1241" i="70"/>
  <c r="I1241" i="70"/>
  <c r="AT1240" i="70"/>
  <c r="AM1240" i="70"/>
  <c r="AL1240" i="70"/>
  <c r="AJ1240" i="70"/>
  <c r="AD1240" i="70"/>
  <c r="AC1240" i="70"/>
  <c r="AA1240" i="70"/>
  <c r="U1240" i="70"/>
  <c r="T1240" i="70"/>
  <c r="R1240" i="70"/>
  <c r="L1240" i="70"/>
  <c r="K1240" i="70"/>
  <c r="I1240" i="70"/>
  <c r="AT1239" i="70"/>
  <c r="AM1239" i="70"/>
  <c r="AL1239" i="70"/>
  <c r="AJ1239" i="70"/>
  <c r="AD1239" i="70"/>
  <c r="AC1239" i="70"/>
  <c r="AA1239" i="70"/>
  <c r="U1239" i="70"/>
  <c r="T1239" i="70"/>
  <c r="R1239" i="70"/>
  <c r="L1239" i="70"/>
  <c r="K1239" i="70"/>
  <c r="I1239" i="70"/>
  <c r="AT1238" i="70"/>
  <c r="AM1238" i="70"/>
  <c r="AL1238" i="70"/>
  <c r="AJ1238" i="70"/>
  <c r="AD1238" i="70"/>
  <c r="AC1238" i="70"/>
  <c r="AA1238" i="70"/>
  <c r="U1238" i="70"/>
  <c r="T1238" i="70"/>
  <c r="R1238" i="70"/>
  <c r="L1238" i="70"/>
  <c r="K1238" i="70"/>
  <c r="I1238" i="70"/>
  <c r="AT1237" i="70"/>
  <c r="AM1237" i="70"/>
  <c r="AL1237" i="70"/>
  <c r="AJ1237" i="70"/>
  <c r="AD1237" i="70"/>
  <c r="AC1237" i="70"/>
  <c r="AA1237" i="70"/>
  <c r="U1237" i="70"/>
  <c r="T1237" i="70"/>
  <c r="R1237" i="70"/>
  <c r="L1237" i="70"/>
  <c r="K1237" i="70"/>
  <c r="I1237" i="70"/>
  <c r="AT1236" i="70"/>
  <c r="AM1236" i="70"/>
  <c r="AL1236" i="70"/>
  <c r="AJ1236" i="70"/>
  <c r="AD1236" i="70"/>
  <c r="AC1236" i="70"/>
  <c r="AA1236" i="70"/>
  <c r="U1236" i="70"/>
  <c r="T1236" i="70"/>
  <c r="R1236" i="70"/>
  <c r="L1236" i="70"/>
  <c r="K1236" i="70"/>
  <c r="I1236" i="70"/>
  <c r="AT1235" i="70"/>
  <c r="AM1235" i="70"/>
  <c r="AL1235" i="70"/>
  <c r="AJ1235" i="70"/>
  <c r="AD1235" i="70"/>
  <c r="AC1235" i="70"/>
  <c r="AA1235" i="70"/>
  <c r="U1235" i="70"/>
  <c r="T1235" i="70"/>
  <c r="R1235" i="70"/>
  <c r="L1235" i="70"/>
  <c r="K1235" i="70"/>
  <c r="I1235" i="70"/>
  <c r="AT1234" i="70"/>
  <c r="AM1234" i="70"/>
  <c r="AL1234" i="70"/>
  <c r="AJ1234" i="70"/>
  <c r="AD1234" i="70"/>
  <c r="AC1234" i="70"/>
  <c r="AA1234" i="70"/>
  <c r="U1234" i="70"/>
  <c r="T1234" i="70"/>
  <c r="R1234" i="70"/>
  <c r="L1234" i="70"/>
  <c r="K1234" i="70"/>
  <c r="I1234" i="70"/>
  <c r="AT1233" i="70"/>
  <c r="AM1233" i="70"/>
  <c r="AL1233" i="70"/>
  <c r="AJ1233" i="70"/>
  <c r="AD1233" i="70"/>
  <c r="AC1233" i="70"/>
  <c r="AA1233" i="70"/>
  <c r="U1233" i="70"/>
  <c r="T1233" i="70"/>
  <c r="R1233" i="70"/>
  <c r="L1233" i="70"/>
  <c r="K1233" i="70"/>
  <c r="I1233" i="70"/>
  <c r="AT1232" i="70"/>
  <c r="AM1232" i="70"/>
  <c r="AL1232" i="70"/>
  <c r="AJ1232" i="70"/>
  <c r="AD1232" i="70"/>
  <c r="AC1232" i="70"/>
  <c r="AA1232" i="70"/>
  <c r="U1232" i="70"/>
  <c r="T1232" i="70"/>
  <c r="R1232" i="70"/>
  <c r="L1232" i="70"/>
  <c r="K1232" i="70"/>
  <c r="I1232" i="70"/>
  <c r="AT1231" i="70"/>
  <c r="AM1231" i="70"/>
  <c r="AL1231" i="70"/>
  <c r="AJ1231" i="70"/>
  <c r="AD1231" i="70"/>
  <c r="AC1231" i="70"/>
  <c r="AA1231" i="70"/>
  <c r="U1231" i="70"/>
  <c r="T1231" i="70"/>
  <c r="R1231" i="70"/>
  <c r="L1231" i="70"/>
  <c r="K1231" i="70"/>
  <c r="I1231" i="70"/>
  <c r="AT1230" i="70"/>
  <c r="AM1230" i="70"/>
  <c r="AL1230" i="70"/>
  <c r="AJ1230" i="70"/>
  <c r="AD1230" i="70"/>
  <c r="AC1230" i="70"/>
  <c r="AA1230" i="70"/>
  <c r="U1230" i="70"/>
  <c r="T1230" i="70"/>
  <c r="R1230" i="70"/>
  <c r="L1230" i="70"/>
  <c r="K1230" i="70"/>
  <c r="I1230" i="70"/>
  <c r="AT1229" i="70"/>
  <c r="AM1229" i="70"/>
  <c r="AL1229" i="70"/>
  <c r="AJ1229" i="70"/>
  <c r="AD1229" i="70"/>
  <c r="AC1229" i="70"/>
  <c r="AA1229" i="70"/>
  <c r="U1229" i="70"/>
  <c r="T1229" i="70"/>
  <c r="R1229" i="70"/>
  <c r="L1229" i="70"/>
  <c r="K1229" i="70"/>
  <c r="I1229" i="70"/>
  <c r="AT1228" i="70"/>
  <c r="AL1228" i="70"/>
  <c r="CB76" i="70" s="1"/>
  <c r="CF45" i="70" s="1"/>
  <c r="AM1228" i="70"/>
  <c r="AC1228" i="70"/>
  <c r="AD1228" i="70"/>
  <c r="T1228" i="70"/>
  <c r="U1228" i="70"/>
  <c r="K1228" i="70"/>
  <c r="AT1227" i="70"/>
  <c r="AM1227" i="70"/>
  <c r="AL1227" i="70"/>
  <c r="AJ1227" i="70"/>
  <c r="AD1227" i="70"/>
  <c r="AC1227" i="70"/>
  <c r="AA1227" i="70"/>
  <c r="U1227" i="70"/>
  <c r="T1227" i="70"/>
  <c r="R1227" i="70"/>
  <c r="L1227" i="70"/>
  <c r="K1227" i="70"/>
  <c r="I1227" i="70"/>
  <c r="AT1226" i="70"/>
  <c r="AM1226" i="70"/>
  <c r="AL1226" i="70"/>
  <c r="AJ1226" i="70"/>
  <c r="AD1226" i="70"/>
  <c r="AC1226" i="70"/>
  <c r="AA1226" i="70"/>
  <c r="U1226" i="70"/>
  <c r="T1226" i="70"/>
  <c r="R1226" i="70"/>
  <c r="L1226" i="70"/>
  <c r="K1226" i="70"/>
  <c r="I1226" i="70"/>
  <c r="AT1225" i="70"/>
  <c r="AM1225" i="70"/>
  <c r="AL1225" i="70"/>
  <c r="AJ1225" i="70"/>
  <c r="AD1225" i="70"/>
  <c r="AC1225" i="70"/>
  <c r="AA1225" i="70"/>
  <c r="U1225" i="70"/>
  <c r="T1225" i="70"/>
  <c r="R1225" i="70"/>
  <c r="L1225" i="70"/>
  <c r="K1225" i="70"/>
  <c r="I1225" i="70"/>
  <c r="AT1224" i="70"/>
  <c r="AM1224" i="70"/>
  <c r="AL1224" i="70"/>
  <c r="AJ1224" i="70"/>
  <c r="AD1224" i="70"/>
  <c r="AC1224" i="70"/>
  <c r="AA1224" i="70"/>
  <c r="U1224" i="70"/>
  <c r="T1224" i="70"/>
  <c r="R1224" i="70"/>
  <c r="L1224" i="70"/>
  <c r="K1224" i="70"/>
  <c r="I1224" i="70"/>
  <c r="AT1223" i="70"/>
  <c r="AM1223" i="70"/>
  <c r="AL1223" i="70"/>
  <c r="AJ1223" i="70"/>
  <c r="AD1223" i="70"/>
  <c r="AC1223" i="70"/>
  <c r="AA1223" i="70"/>
  <c r="U1223" i="70"/>
  <c r="T1223" i="70"/>
  <c r="R1223" i="70"/>
  <c r="L1223" i="70"/>
  <c r="K1223" i="70"/>
  <c r="I1223" i="70"/>
  <c r="AT1222" i="70"/>
  <c r="AM1222" i="70"/>
  <c r="AL1222" i="70"/>
  <c r="AJ1222" i="70"/>
  <c r="AD1222" i="70"/>
  <c r="AC1222" i="70"/>
  <c r="AA1222" i="70"/>
  <c r="U1222" i="70"/>
  <c r="T1222" i="70"/>
  <c r="R1222" i="70"/>
  <c r="L1222" i="70"/>
  <c r="K1222" i="70"/>
  <c r="I1222" i="70"/>
  <c r="AT1221" i="70"/>
  <c r="AM1221" i="70"/>
  <c r="AL1221" i="70"/>
  <c r="AJ1221" i="70"/>
  <c r="AD1221" i="70"/>
  <c r="AC1221" i="70"/>
  <c r="AA1221" i="70"/>
  <c r="U1221" i="70"/>
  <c r="T1221" i="70"/>
  <c r="R1221" i="70"/>
  <c r="L1221" i="70"/>
  <c r="K1221" i="70"/>
  <c r="I1221" i="70"/>
  <c r="AT1220" i="70"/>
  <c r="AM1220" i="70"/>
  <c r="AL1220" i="70"/>
  <c r="AJ1220" i="70"/>
  <c r="AD1220" i="70"/>
  <c r="AC1220" i="70"/>
  <c r="AA1220" i="70"/>
  <c r="U1220" i="70"/>
  <c r="T1220" i="70"/>
  <c r="R1220" i="70"/>
  <c r="L1220" i="70"/>
  <c r="K1220" i="70"/>
  <c r="I1220" i="70"/>
  <c r="AT1219" i="70"/>
  <c r="AM1219" i="70"/>
  <c r="AL1219" i="70"/>
  <c r="AJ1219" i="70"/>
  <c r="AD1219" i="70"/>
  <c r="AC1219" i="70"/>
  <c r="AA1219" i="70"/>
  <c r="U1219" i="70"/>
  <c r="T1219" i="70"/>
  <c r="R1219" i="70"/>
  <c r="L1219" i="70"/>
  <c r="K1219" i="70"/>
  <c r="I1219" i="70"/>
  <c r="AT1218" i="70"/>
  <c r="AM1218" i="70"/>
  <c r="AL1218" i="70"/>
  <c r="AJ1218" i="70"/>
  <c r="AD1218" i="70"/>
  <c r="AC1218" i="70"/>
  <c r="AA1218" i="70"/>
  <c r="U1218" i="70"/>
  <c r="T1218" i="70"/>
  <c r="R1218" i="70"/>
  <c r="L1218" i="70"/>
  <c r="K1218" i="70"/>
  <c r="I1218" i="70"/>
  <c r="AT1217" i="70"/>
  <c r="AM1217" i="70"/>
  <c r="AL1217" i="70"/>
  <c r="AJ1217" i="70"/>
  <c r="AD1217" i="70"/>
  <c r="AC1217" i="70"/>
  <c r="AA1217" i="70"/>
  <c r="U1217" i="70"/>
  <c r="T1217" i="70"/>
  <c r="R1217" i="70"/>
  <c r="L1217" i="70"/>
  <c r="K1217" i="70"/>
  <c r="I1217" i="70"/>
  <c r="AT1216" i="70"/>
  <c r="AM1216" i="70"/>
  <c r="AL1216" i="70"/>
  <c r="AJ1216" i="70"/>
  <c r="AD1216" i="70"/>
  <c r="AC1216" i="70"/>
  <c r="AA1216" i="70"/>
  <c r="U1216" i="70"/>
  <c r="T1216" i="70"/>
  <c r="R1216" i="70"/>
  <c r="L1216" i="70"/>
  <c r="K1216" i="70"/>
  <c r="I1216" i="70"/>
  <c r="AT1215" i="70"/>
  <c r="AM1215" i="70"/>
  <c r="AL1215" i="70"/>
  <c r="AJ1215" i="70"/>
  <c r="AD1215" i="70"/>
  <c r="AC1215" i="70"/>
  <c r="AA1215" i="70"/>
  <c r="U1215" i="70"/>
  <c r="T1215" i="70"/>
  <c r="R1215" i="70"/>
  <c r="L1215" i="70"/>
  <c r="K1215" i="70"/>
  <c r="I1215" i="70"/>
  <c r="AT1214" i="70"/>
  <c r="AM1214" i="70"/>
  <c r="AL1214" i="70"/>
  <c r="AJ1214" i="70"/>
  <c r="AD1214" i="70"/>
  <c r="AC1214" i="70"/>
  <c r="AA1214" i="70"/>
  <c r="U1214" i="70"/>
  <c r="T1214" i="70"/>
  <c r="R1214" i="70"/>
  <c r="L1214" i="70"/>
  <c r="K1214" i="70"/>
  <c r="I1214" i="70"/>
  <c r="AT1213" i="70"/>
  <c r="AM1213" i="70"/>
  <c r="AL1213" i="70"/>
  <c r="AJ1213" i="70"/>
  <c r="AD1213" i="70"/>
  <c r="AC1213" i="70"/>
  <c r="AA1213" i="70"/>
  <c r="U1213" i="70"/>
  <c r="T1213" i="70"/>
  <c r="R1213" i="70"/>
  <c r="L1213" i="70"/>
  <c r="K1213" i="70"/>
  <c r="I1213" i="70"/>
  <c r="AT1212" i="70"/>
  <c r="AM1212" i="70"/>
  <c r="AL1212" i="70"/>
  <c r="AJ1212" i="70"/>
  <c r="AD1212" i="70"/>
  <c r="AC1212" i="70"/>
  <c r="AA1212" i="70"/>
  <c r="U1212" i="70"/>
  <c r="T1212" i="70"/>
  <c r="R1212" i="70"/>
  <c r="L1212" i="70"/>
  <c r="K1212" i="70"/>
  <c r="I1212" i="70"/>
  <c r="AT1211" i="70"/>
  <c r="AL1211" i="70"/>
  <c r="CB75" i="70" s="1"/>
  <c r="CF44" i="70" s="1"/>
  <c r="AM1211" i="70"/>
  <c r="AC1211" i="70"/>
  <c r="AD1211" i="70"/>
  <c r="T1211" i="70"/>
  <c r="K1211" i="70"/>
  <c r="AT1210" i="70"/>
  <c r="AM1210" i="70"/>
  <c r="AL1210" i="70"/>
  <c r="AJ1210" i="70"/>
  <c r="AD1210" i="70"/>
  <c r="AC1210" i="70"/>
  <c r="AA1210" i="70"/>
  <c r="U1210" i="70"/>
  <c r="T1210" i="70"/>
  <c r="R1210" i="70"/>
  <c r="L1210" i="70"/>
  <c r="K1210" i="70"/>
  <c r="I1210" i="70"/>
  <c r="AT1209" i="70"/>
  <c r="AM1209" i="70"/>
  <c r="AL1209" i="70"/>
  <c r="AJ1209" i="70"/>
  <c r="AD1209" i="70"/>
  <c r="AC1209" i="70"/>
  <c r="AA1209" i="70"/>
  <c r="U1209" i="70"/>
  <c r="T1209" i="70"/>
  <c r="R1209" i="70"/>
  <c r="L1209" i="70"/>
  <c r="K1209" i="70"/>
  <c r="I1209" i="70"/>
  <c r="AT1208" i="70"/>
  <c r="AM1208" i="70"/>
  <c r="AL1208" i="70"/>
  <c r="AJ1208" i="70"/>
  <c r="AD1208" i="70"/>
  <c r="AC1208" i="70"/>
  <c r="AA1208" i="70"/>
  <c r="U1208" i="70"/>
  <c r="T1208" i="70"/>
  <c r="R1208" i="70"/>
  <c r="L1208" i="70"/>
  <c r="K1208" i="70"/>
  <c r="I1208" i="70"/>
  <c r="AT1207" i="70"/>
  <c r="AM1207" i="70"/>
  <c r="AL1207" i="70"/>
  <c r="AJ1207" i="70"/>
  <c r="AD1207" i="70"/>
  <c r="AC1207" i="70"/>
  <c r="AA1207" i="70"/>
  <c r="U1207" i="70"/>
  <c r="T1207" i="70"/>
  <c r="R1207" i="70"/>
  <c r="L1207" i="70"/>
  <c r="K1207" i="70"/>
  <c r="I1207" i="70"/>
  <c r="AT1206" i="70"/>
  <c r="AM1206" i="70"/>
  <c r="AL1206" i="70"/>
  <c r="AJ1206" i="70"/>
  <c r="AD1206" i="70"/>
  <c r="AC1206" i="70"/>
  <c r="AA1206" i="70"/>
  <c r="U1206" i="70"/>
  <c r="T1206" i="70"/>
  <c r="R1206" i="70"/>
  <c r="L1206" i="70"/>
  <c r="K1206" i="70"/>
  <c r="I1206" i="70"/>
  <c r="AT1205" i="70"/>
  <c r="AM1205" i="70"/>
  <c r="AL1205" i="70"/>
  <c r="AJ1205" i="70"/>
  <c r="AD1205" i="70"/>
  <c r="AC1205" i="70"/>
  <c r="AA1205" i="70"/>
  <c r="U1205" i="70"/>
  <c r="T1205" i="70"/>
  <c r="R1205" i="70"/>
  <c r="L1205" i="70"/>
  <c r="K1205" i="70"/>
  <c r="I1205" i="70"/>
  <c r="AT1204" i="70"/>
  <c r="AM1204" i="70"/>
  <c r="AL1204" i="70"/>
  <c r="AJ1204" i="70"/>
  <c r="AD1204" i="70"/>
  <c r="AC1204" i="70"/>
  <c r="AA1204" i="70"/>
  <c r="U1204" i="70"/>
  <c r="T1204" i="70"/>
  <c r="R1204" i="70"/>
  <c r="L1204" i="70"/>
  <c r="K1204" i="70"/>
  <c r="I1204" i="70"/>
  <c r="AT1203" i="70"/>
  <c r="AM1203" i="70"/>
  <c r="AL1203" i="70"/>
  <c r="AJ1203" i="70"/>
  <c r="AD1203" i="70"/>
  <c r="AC1203" i="70"/>
  <c r="AA1203" i="70"/>
  <c r="U1203" i="70"/>
  <c r="T1203" i="70"/>
  <c r="R1203" i="70"/>
  <c r="L1203" i="70"/>
  <c r="K1203" i="70"/>
  <c r="I1203" i="70"/>
  <c r="AT1202" i="70"/>
  <c r="AM1202" i="70"/>
  <c r="AL1202" i="70"/>
  <c r="AJ1202" i="70"/>
  <c r="AD1202" i="70"/>
  <c r="AC1202" i="70"/>
  <c r="AA1202" i="70"/>
  <c r="U1202" i="70"/>
  <c r="T1202" i="70"/>
  <c r="R1202" i="70"/>
  <c r="L1202" i="70"/>
  <c r="K1202" i="70"/>
  <c r="I1202" i="70"/>
  <c r="AT1201" i="70"/>
  <c r="AM1201" i="70"/>
  <c r="AL1201" i="70"/>
  <c r="AJ1201" i="70"/>
  <c r="AD1201" i="70"/>
  <c r="AC1201" i="70"/>
  <c r="AA1201" i="70"/>
  <c r="U1201" i="70"/>
  <c r="T1201" i="70"/>
  <c r="R1201" i="70"/>
  <c r="L1201" i="70"/>
  <c r="K1201" i="70"/>
  <c r="I1201" i="70"/>
  <c r="AT1200" i="70"/>
  <c r="AM1200" i="70"/>
  <c r="AL1200" i="70"/>
  <c r="AJ1200" i="70"/>
  <c r="AD1200" i="70"/>
  <c r="AC1200" i="70"/>
  <c r="AA1200" i="70"/>
  <c r="U1200" i="70"/>
  <c r="T1200" i="70"/>
  <c r="R1200" i="70"/>
  <c r="L1200" i="70"/>
  <c r="K1200" i="70"/>
  <c r="I1200" i="70"/>
  <c r="AT1199" i="70"/>
  <c r="AM1199" i="70"/>
  <c r="AL1199" i="70"/>
  <c r="AJ1199" i="70"/>
  <c r="AD1199" i="70"/>
  <c r="AC1199" i="70"/>
  <c r="AA1199" i="70"/>
  <c r="U1199" i="70"/>
  <c r="T1199" i="70"/>
  <c r="R1199" i="70"/>
  <c r="L1199" i="70"/>
  <c r="K1199" i="70"/>
  <c r="I1199" i="70"/>
  <c r="AT1198" i="70"/>
  <c r="AM1198" i="70"/>
  <c r="AL1198" i="70"/>
  <c r="AJ1198" i="70"/>
  <c r="AD1198" i="70"/>
  <c r="AC1198" i="70"/>
  <c r="AA1198" i="70"/>
  <c r="U1198" i="70"/>
  <c r="T1198" i="70"/>
  <c r="R1198" i="70"/>
  <c r="L1198" i="70"/>
  <c r="K1198" i="70"/>
  <c r="I1198" i="70"/>
  <c r="AT1197" i="70"/>
  <c r="AM1197" i="70"/>
  <c r="AL1197" i="70"/>
  <c r="AJ1197" i="70"/>
  <c r="AD1197" i="70"/>
  <c r="AC1197" i="70"/>
  <c r="AA1197" i="70"/>
  <c r="U1197" i="70"/>
  <c r="T1197" i="70"/>
  <c r="R1197" i="70"/>
  <c r="L1197" i="70"/>
  <c r="K1197" i="70"/>
  <c r="I1197" i="70"/>
  <c r="AT1196" i="70"/>
  <c r="AM1196" i="70"/>
  <c r="AL1196" i="70"/>
  <c r="AJ1196" i="70"/>
  <c r="AD1196" i="70"/>
  <c r="AC1196" i="70"/>
  <c r="AA1196" i="70"/>
  <c r="U1196" i="70"/>
  <c r="T1196" i="70"/>
  <c r="R1196" i="70"/>
  <c r="L1196" i="70"/>
  <c r="K1196" i="70"/>
  <c r="I1196" i="70"/>
  <c r="AT1195" i="70"/>
  <c r="AM1195" i="70"/>
  <c r="AL1195" i="70"/>
  <c r="AJ1195" i="70"/>
  <c r="AD1195" i="70"/>
  <c r="AC1195" i="70"/>
  <c r="AA1195" i="70"/>
  <c r="U1195" i="70"/>
  <c r="T1195" i="70"/>
  <c r="R1195" i="70"/>
  <c r="L1195" i="70"/>
  <c r="K1195" i="70"/>
  <c r="I1195" i="70"/>
  <c r="AT1194" i="70"/>
  <c r="AL1194" i="70"/>
  <c r="CB74" i="70" s="1"/>
  <c r="CF43" i="70" s="1"/>
  <c r="AJ1194" i="70"/>
  <c r="AC1194" i="70"/>
  <c r="AA1194" i="70"/>
  <c r="T1194" i="70"/>
  <c r="R1194" i="70"/>
  <c r="K1194" i="70"/>
  <c r="AT1193" i="70"/>
  <c r="AM1193" i="70"/>
  <c r="AL1193" i="70"/>
  <c r="AJ1193" i="70"/>
  <c r="AD1193" i="70"/>
  <c r="AC1193" i="70"/>
  <c r="AA1193" i="70"/>
  <c r="U1193" i="70"/>
  <c r="T1193" i="70"/>
  <c r="R1193" i="70"/>
  <c r="L1193" i="70"/>
  <c r="K1193" i="70"/>
  <c r="I1193" i="70"/>
  <c r="AT1192" i="70"/>
  <c r="AM1192" i="70"/>
  <c r="AL1192" i="70"/>
  <c r="AJ1192" i="70"/>
  <c r="AD1192" i="70"/>
  <c r="AC1192" i="70"/>
  <c r="AA1192" i="70"/>
  <c r="U1192" i="70"/>
  <c r="T1192" i="70"/>
  <c r="R1192" i="70"/>
  <c r="L1192" i="70"/>
  <c r="K1192" i="70"/>
  <c r="I1192" i="70"/>
  <c r="AT1191" i="70"/>
  <c r="AM1191" i="70"/>
  <c r="AL1191" i="70"/>
  <c r="AJ1191" i="70"/>
  <c r="AD1191" i="70"/>
  <c r="AC1191" i="70"/>
  <c r="AA1191" i="70"/>
  <c r="U1191" i="70"/>
  <c r="T1191" i="70"/>
  <c r="R1191" i="70"/>
  <c r="L1191" i="70"/>
  <c r="K1191" i="70"/>
  <c r="I1191" i="70"/>
  <c r="AT1190" i="70"/>
  <c r="AM1190" i="70"/>
  <c r="AL1190" i="70"/>
  <c r="AJ1190" i="70"/>
  <c r="AD1190" i="70"/>
  <c r="AC1190" i="70"/>
  <c r="AA1190" i="70"/>
  <c r="U1190" i="70"/>
  <c r="T1190" i="70"/>
  <c r="R1190" i="70"/>
  <c r="L1190" i="70"/>
  <c r="K1190" i="70"/>
  <c r="I1190" i="70"/>
  <c r="AT1189" i="70"/>
  <c r="AM1189" i="70"/>
  <c r="AL1189" i="70"/>
  <c r="AJ1189" i="70"/>
  <c r="AD1189" i="70"/>
  <c r="AC1189" i="70"/>
  <c r="AA1189" i="70"/>
  <c r="U1189" i="70"/>
  <c r="T1189" i="70"/>
  <c r="R1189" i="70"/>
  <c r="L1189" i="70"/>
  <c r="K1189" i="70"/>
  <c r="I1189" i="70"/>
  <c r="AT1188" i="70"/>
  <c r="AM1188" i="70"/>
  <c r="AL1188" i="70"/>
  <c r="AJ1188" i="70"/>
  <c r="AD1188" i="70"/>
  <c r="AC1188" i="70"/>
  <c r="AA1188" i="70"/>
  <c r="U1188" i="70"/>
  <c r="T1188" i="70"/>
  <c r="R1188" i="70"/>
  <c r="L1188" i="70"/>
  <c r="K1188" i="70"/>
  <c r="I1188" i="70"/>
  <c r="AT1187" i="70"/>
  <c r="AM1187" i="70"/>
  <c r="AL1187" i="70"/>
  <c r="AJ1187" i="70"/>
  <c r="AD1187" i="70"/>
  <c r="AC1187" i="70"/>
  <c r="AA1187" i="70"/>
  <c r="U1187" i="70"/>
  <c r="T1187" i="70"/>
  <c r="R1187" i="70"/>
  <c r="L1187" i="70"/>
  <c r="K1187" i="70"/>
  <c r="I1187" i="70"/>
  <c r="AT1186" i="70"/>
  <c r="AM1186" i="70"/>
  <c r="AL1186" i="70"/>
  <c r="AJ1186" i="70"/>
  <c r="AD1186" i="70"/>
  <c r="AC1186" i="70"/>
  <c r="AA1186" i="70"/>
  <c r="U1186" i="70"/>
  <c r="T1186" i="70"/>
  <c r="R1186" i="70"/>
  <c r="L1186" i="70"/>
  <c r="K1186" i="70"/>
  <c r="I1186" i="70"/>
  <c r="AT1185" i="70"/>
  <c r="AM1185" i="70"/>
  <c r="AL1185" i="70"/>
  <c r="AJ1185" i="70"/>
  <c r="AD1185" i="70"/>
  <c r="AC1185" i="70"/>
  <c r="AA1185" i="70"/>
  <c r="U1185" i="70"/>
  <c r="T1185" i="70"/>
  <c r="R1185" i="70"/>
  <c r="L1185" i="70"/>
  <c r="K1185" i="70"/>
  <c r="I1185" i="70"/>
  <c r="AT1184" i="70"/>
  <c r="AM1184" i="70"/>
  <c r="AL1184" i="70"/>
  <c r="AJ1184" i="70"/>
  <c r="AD1184" i="70"/>
  <c r="AC1184" i="70"/>
  <c r="AA1184" i="70"/>
  <c r="U1184" i="70"/>
  <c r="T1184" i="70"/>
  <c r="R1184" i="70"/>
  <c r="L1184" i="70"/>
  <c r="K1184" i="70"/>
  <c r="I1184" i="70"/>
  <c r="AT1183" i="70"/>
  <c r="AM1183" i="70"/>
  <c r="AL1183" i="70"/>
  <c r="AJ1183" i="70"/>
  <c r="AD1183" i="70"/>
  <c r="AC1183" i="70"/>
  <c r="AA1183" i="70"/>
  <c r="U1183" i="70"/>
  <c r="T1183" i="70"/>
  <c r="R1183" i="70"/>
  <c r="L1183" i="70"/>
  <c r="K1183" i="70"/>
  <c r="I1183" i="70"/>
  <c r="AT1182" i="70"/>
  <c r="AM1182" i="70"/>
  <c r="AL1182" i="70"/>
  <c r="AJ1182" i="70"/>
  <c r="AD1182" i="70"/>
  <c r="AC1182" i="70"/>
  <c r="AA1182" i="70"/>
  <c r="U1182" i="70"/>
  <c r="T1182" i="70"/>
  <c r="R1182" i="70"/>
  <c r="L1182" i="70"/>
  <c r="K1182" i="70"/>
  <c r="I1182" i="70"/>
  <c r="AT1181" i="70"/>
  <c r="AM1181" i="70"/>
  <c r="AL1181" i="70"/>
  <c r="AJ1181" i="70"/>
  <c r="AD1181" i="70"/>
  <c r="AC1181" i="70"/>
  <c r="AA1181" i="70"/>
  <c r="U1181" i="70"/>
  <c r="T1181" i="70"/>
  <c r="R1181" i="70"/>
  <c r="L1181" i="70"/>
  <c r="K1181" i="70"/>
  <c r="I1181" i="70"/>
  <c r="AT1180" i="70"/>
  <c r="AM1180" i="70"/>
  <c r="AL1180" i="70"/>
  <c r="AJ1180" i="70"/>
  <c r="AD1180" i="70"/>
  <c r="AC1180" i="70"/>
  <c r="AA1180" i="70"/>
  <c r="U1180" i="70"/>
  <c r="T1180" i="70"/>
  <c r="R1180" i="70"/>
  <c r="L1180" i="70"/>
  <c r="K1180" i="70"/>
  <c r="I1180" i="70"/>
  <c r="AT1179" i="70"/>
  <c r="AM1179" i="70"/>
  <c r="AL1179" i="70"/>
  <c r="AJ1179" i="70"/>
  <c r="AD1179" i="70"/>
  <c r="AC1179" i="70"/>
  <c r="AA1179" i="70"/>
  <c r="U1179" i="70"/>
  <c r="T1179" i="70"/>
  <c r="R1179" i="70"/>
  <c r="L1179" i="70"/>
  <c r="K1179" i="70"/>
  <c r="I1179" i="70"/>
  <c r="AT1178" i="70"/>
  <c r="AM1178" i="70"/>
  <c r="AL1178" i="70"/>
  <c r="AJ1178" i="70"/>
  <c r="AD1178" i="70"/>
  <c r="AC1178" i="70"/>
  <c r="AA1178" i="70"/>
  <c r="U1178" i="70"/>
  <c r="T1178" i="70"/>
  <c r="R1178" i="70"/>
  <c r="L1178" i="70"/>
  <c r="K1178" i="70"/>
  <c r="I1178" i="70"/>
  <c r="AT1177" i="70"/>
  <c r="AL1177" i="70"/>
  <c r="AM1177" i="70"/>
  <c r="AC1177" i="70"/>
  <c r="AD1177" i="70"/>
  <c r="T1177" i="70"/>
  <c r="U1177" i="70"/>
  <c r="K1177" i="70"/>
  <c r="AT1176" i="70"/>
  <c r="AM1176" i="70"/>
  <c r="AL1176" i="70"/>
  <c r="AJ1176" i="70"/>
  <c r="AD1176" i="70"/>
  <c r="AC1176" i="70"/>
  <c r="AA1176" i="70"/>
  <c r="U1176" i="70"/>
  <c r="T1176" i="70"/>
  <c r="R1176" i="70"/>
  <c r="L1176" i="70"/>
  <c r="K1176" i="70"/>
  <c r="I1176" i="70"/>
  <c r="AT1175" i="70"/>
  <c r="AM1175" i="70"/>
  <c r="AL1175" i="70"/>
  <c r="AJ1175" i="70"/>
  <c r="AD1175" i="70"/>
  <c r="AC1175" i="70"/>
  <c r="AA1175" i="70"/>
  <c r="U1175" i="70"/>
  <c r="T1175" i="70"/>
  <c r="R1175" i="70"/>
  <c r="L1175" i="70"/>
  <c r="K1175" i="70"/>
  <c r="I1175" i="70"/>
  <c r="AT1174" i="70"/>
  <c r="AM1174" i="70"/>
  <c r="AL1174" i="70"/>
  <c r="AJ1174" i="70"/>
  <c r="AD1174" i="70"/>
  <c r="AC1174" i="70"/>
  <c r="AA1174" i="70"/>
  <c r="U1174" i="70"/>
  <c r="T1174" i="70"/>
  <c r="R1174" i="70"/>
  <c r="L1174" i="70"/>
  <c r="K1174" i="70"/>
  <c r="I1174" i="70"/>
  <c r="AT1173" i="70"/>
  <c r="AM1173" i="70"/>
  <c r="AL1173" i="70"/>
  <c r="AJ1173" i="70"/>
  <c r="AD1173" i="70"/>
  <c r="AC1173" i="70"/>
  <c r="AA1173" i="70"/>
  <c r="U1173" i="70"/>
  <c r="T1173" i="70"/>
  <c r="R1173" i="70"/>
  <c r="L1173" i="70"/>
  <c r="K1173" i="70"/>
  <c r="I1173" i="70"/>
  <c r="AT1172" i="70"/>
  <c r="AM1172" i="70"/>
  <c r="AL1172" i="70"/>
  <c r="AJ1172" i="70"/>
  <c r="AD1172" i="70"/>
  <c r="AC1172" i="70"/>
  <c r="AA1172" i="70"/>
  <c r="U1172" i="70"/>
  <c r="T1172" i="70"/>
  <c r="R1172" i="70"/>
  <c r="L1172" i="70"/>
  <c r="K1172" i="70"/>
  <c r="I1172" i="70"/>
  <c r="AT1171" i="70"/>
  <c r="AM1171" i="70"/>
  <c r="AL1171" i="70"/>
  <c r="AJ1171" i="70"/>
  <c r="AD1171" i="70"/>
  <c r="AC1171" i="70"/>
  <c r="AA1171" i="70"/>
  <c r="U1171" i="70"/>
  <c r="T1171" i="70"/>
  <c r="R1171" i="70"/>
  <c r="L1171" i="70"/>
  <c r="K1171" i="70"/>
  <c r="I1171" i="70"/>
  <c r="AT1170" i="70"/>
  <c r="AM1170" i="70"/>
  <c r="AL1170" i="70"/>
  <c r="AJ1170" i="70"/>
  <c r="AD1170" i="70"/>
  <c r="AC1170" i="70"/>
  <c r="AA1170" i="70"/>
  <c r="U1170" i="70"/>
  <c r="T1170" i="70"/>
  <c r="R1170" i="70"/>
  <c r="L1170" i="70"/>
  <c r="K1170" i="70"/>
  <c r="I1170" i="70"/>
  <c r="AT1169" i="70"/>
  <c r="AM1169" i="70"/>
  <c r="AL1169" i="70"/>
  <c r="AJ1169" i="70"/>
  <c r="AD1169" i="70"/>
  <c r="AC1169" i="70"/>
  <c r="AA1169" i="70"/>
  <c r="U1169" i="70"/>
  <c r="T1169" i="70"/>
  <c r="R1169" i="70"/>
  <c r="L1169" i="70"/>
  <c r="K1169" i="70"/>
  <c r="I1169" i="70"/>
  <c r="AT1168" i="70"/>
  <c r="AM1168" i="70"/>
  <c r="AL1168" i="70"/>
  <c r="AJ1168" i="70"/>
  <c r="AD1168" i="70"/>
  <c r="AC1168" i="70"/>
  <c r="AA1168" i="70"/>
  <c r="U1168" i="70"/>
  <c r="T1168" i="70"/>
  <c r="R1168" i="70"/>
  <c r="L1168" i="70"/>
  <c r="K1168" i="70"/>
  <c r="I1168" i="70"/>
  <c r="AT1167" i="70"/>
  <c r="AM1167" i="70"/>
  <c r="AL1167" i="70"/>
  <c r="AJ1167" i="70"/>
  <c r="AD1167" i="70"/>
  <c r="AC1167" i="70"/>
  <c r="AA1167" i="70"/>
  <c r="U1167" i="70"/>
  <c r="T1167" i="70"/>
  <c r="R1167" i="70"/>
  <c r="L1167" i="70"/>
  <c r="K1167" i="70"/>
  <c r="I1167" i="70"/>
  <c r="AT1166" i="70"/>
  <c r="AM1166" i="70"/>
  <c r="AL1166" i="70"/>
  <c r="AJ1166" i="70"/>
  <c r="AD1166" i="70"/>
  <c r="AC1166" i="70"/>
  <c r="AA1166" i="70"/>
  <c r="U1166" i="70"/>
  <c r="T1166" i="70"/>
  <c r="R1166" i="70"/>
  <c r="L1166" i="70"/>
  <c r="K1166" i="70"/>
  <c r="I1166" i="70"/>
  <c r="AT1165" i="70"/>
  <c r="AM1165" i="70"/>
  <c r="AL1165" i="70"/>
  <c r="AJ1165" i="70"/>
  <c r="AD1165" i="70"/>
  <c r="AC1165" i="70"/>
  <c r="AA1165" i="70"/>
  <c r="U1165" i="70"/>
  <c r="T1165" i="70"/>
  <c r="R1165" i="70"/>
  <c r="L1165" i="70"/>
  <c r="K1165" i="70"/>
  <c r="I1165" i="70"/>
  <c r="AT1164" i="70"/>
  <c r="AM1164" i="70"/>
  <c r="AL1164" i="70"/>
  <c r="AJ1164" i="70"/>
  <c r="AD1164" i="70"/>
  <c r="AC1164" i="70"/>
  <c r="AA1164" i="70"/>
  <c r="U1164" i="70"/>
  <c r="T1164" i="70"/>
  <c r="R1164" i="70"/>
  <c r="L1164" i="70"/>
  <c r="K1164" i="70"/>
  <c r="I1164" i="70"/>
  <c r="AT1163" i="70"/>
  <c r="AM1163" i="70"/>
  <c r="AL1163" i="70"/>
  <c r="AJ1163" i="70"/>
  <c r="AD1163" i="70"/>
  <c r="AC1163" i="70"/>
  <c r="AA1163" i="70"/>
  <c r="U1163" i="70"/>
  <c r="T1163" i="70"/>
  <c r="R1163" i="70"/>
  <c r="L1163" i="70"/>
  <c r="K1163" i="70"/>
  <c r="I1163" i="70"/>
  <c r="AT1162" i="70"/>
  <c r="AM1162" i="70"/>
  <c r="AL1162" i="70"/>
  <c r="AJ1162" i="70"/>
  <c r="AD1162" i="70"/>
  <c r="AC1162" i="70"/>
  <c r="AA1162" i="70"/>
  <c r="U1162" i="70"/>
  <c r="T1162" i="70"/>
  <c r="R1162" i="70"/>
  <c r="L1162" i="70"/>
  <c r="K1162" i="70"/>
  <c r="I1162" i="70"/>
  <c r="AT1161" i="70"/>
  <c r="AM1161" i="70"/>
  <c r="AL1161" i="70"/>
  <c r="AJ1161" i="70"/>
  <c r="AD1161" i="70"/>
  <c r="AC1161" i="70"/>
  <c r="AA1161" i="70"/>
  <c r="U1161" i="70"/>
  <c r="T1161" i="70"/>
  <c r="R1161" i="70"/>
  <c r="L1161" i="70"/>
  <c r="K1161" i="70"/>
  <c r="I1161" i="70"/>
  <c r="AT1160" i="70"/>
  <c r="AL1160" i="70"/>
  <c r="AJ1160" i="70"/>
  <c r="AC1160" i="70"/>
  <c r="AA1160" i="70"/>
  <c r="T1160" i="70"/>
  <c r="U1160" i="70"/>
  <c r="K1160" i="70"/>
  <c r="AT1159" i="70"/>
  <c r="AM1159" i="70"/>
  <c r="AL1159" i="70"/>
  <c r="AJ1159" i="70"/>
  <c r="AD1159" i="70"/>
  <c r="AC1159" i="70"/>
  <c r="AA1159" i="70"/>
  <c r="U1159" i="70"/>
  <c r="T1159" i="70"/>
  <c r="R1159" i="70"/>
  <c r="L1159" i="70"/>
  <c r="K1159" i="70"/>
  <c r="I1159" i="70"/>
  <c r="AT1158" i="70"/>
  <c r="AM1158" i="70"/>
  <c r="AL1158" i="70"/>
  <c r="AJ1158" i="70"/>
  <c r="AD1158" i="70"/>
  <c r="AC1158" i="70"/>
  <c r="AA1158" i="70"/>
  <c r="U1158" i="70"/>
  <c r="T1158" i="70"/>
  <c r="R1158" i="70"/>
  <c r="L1158" i="70"/>
  <c r="K1158" i="70"/>
  <c r="I1158" i="70"/>
  <c r="AT1157" i="70"/>
  <c r="AM1157" i="70"/>
  <c r="AL1157" i="70"/>
  <c r="AJ1157" i="70"/>
  <c r="AD1157" i="70"/>
  <c r="AC1157" i="70"/>
  <c r="AA1157" i="70"/>
  <c r="U1157" i="70"/>
  <c r="T1157" i="70"/>
  <c r="R1157" i="70"/>
  <c r="L1157" i="70"/>
  <c r="K1157" i="70"/>
  <c r="I1157" i="70"/>
  <c r="AT1156" i="70"/>
  <c r="AM1156" i="70"/>
  <c r="AL1156" i="70"/>
  <c r="AJ1156" i="70"/>
  <c r="AD1156" i="70"/>
  <c r="AC1156" i="70"/>
  <c r="AA1156" i="70"/>
  <c r="U1156" i="70"/>
  <c r="T1156" i="70"/>
  <c r="R1156" i="70"/>
  <c r="L1156" i="70"/>
  <c r="K1156" i="70"/>
  <c r="I1156" i="70"/>
  <c r="AT1155" i="70"/>
  <c r="AM1155" i="70"/>
  <c r="AL1155" i="70"/>
  <c r="AJ1155" i="70"/>
  <c r="AD1155" i="70"/>
  <c r="AC1155" i="70"/>
  <c r="AA1155" i="70"/>
  <c r="U1155" i="70"/>
  <c r="T1155" i="70"/>
  <c r="R1155" i="70"/>
  <c r="L1155" i="70"/>
  <c r="K1155" i="70"/>
  <c r="I1155" i="70"/>
  <c r="AT1154" i="70"/>
  <c r="AM1154" i="70"/>
  <c r="AL1154" i="70"/>
  <c r="AJ1154" i="70"/>
  <c r="AD1154" i="70"/>
  <c r="AC1154" i="70"/>
  <c r="AA1154" i="70"/>
  <c r="U1154" i="70"/>
  <c r="T1154" i="70"/>
  <c r="R1154" i="70"/>
  <c r="L1154" i="70"/>
  <c r="K1154" i="70"/>
  <c r="I1154" i="70"/>
  <c r="AT1153" i="70"/>
  <c r="AM1153" i="70"/>
  <c r="AL1153" i="70"/>
  <c r="AJ1153" i="70"/>
  <c r="AD1153" i="70"/>
  <c r="AC1153" i="70"/>
  <c r="AA1153" i="70"/>
  <c r="U1153" i="70"/>
  <c r="T1153" i="70"/>
  <c r="R1153" i="70"/>
  <c r="L1153" i="70"/>
  <c r="K1153" i="70"/>
  <c r="I1153" i="70"/>
  <c r="AT1152" i="70"/>
  <c r="AM1152" i="70"/>
  <c r="AL1152" i="70"/>
  <c r="AJ1152" i="70"/>
  <c r="AD1152" i="70"/>
  <c r="AC1152" i="70"/>
  <c r="AA1152" i="70"/>
  <c r="U1152" i="70"/>
  <c r="T1152" i="70"/>
  <c r="R1152" i="70"/>
  <c r="L1152" i="70"/>
  <c r="K1152" i="70"/>
  <c r="I1152" i="70"/>
  <c r="AT1151" i="70"/>
  <c r="AM1151" i="70"/>
  <c r="AL1151" i="70"/>
  <c r="AJ1151" i="70"/>
  <c r="AD1151" i="70"/>
  <c r="AC1151" i="70"/>
  <c r="AA1151" i="70"/>
  <c r="U1151" i="70"/>
  <c r="T1151" i="70"/>
  <c r="R1151" i="70"/>
  <c r="L1151" i="70"/>
  <c r="K1151" i="70"/>
  <c r="I1151" i="70"/>
  <c r="AT1150" i="70"/>
  <c r="AM1150" i="70"/>
  <c r="AL1150" i="70"/>
  <c r="AJ1150" i="70"/>
  <c r="AD1150" i="70"/>
  <c r="AC1150" i="70"/>
  <c r="AA1150" i="70"/>
  <c r="U1150" i="70"/>
  <c r="T1150" i="70"/>
  <c r="R1150" i="70"/>
  <c r="L1150" i="70"/>
  <c r="K1150" i="70"/>
  <c r="I1150" i="70"/>
  <c r="AT1149" i="70"/>
  <c r="AM1149" i="70"/>
  <c r="AL1149" i="70"/>
  <c r="AJ1149" i="70"/>
  <c r="AD1149" i="70"/>
  <c r="AC1149" i="70"/>
  <c r="AA1149" i="70"/>
  <c r="U1149" i="70"/>
  <c r="T1149" i="70"/>
  <c r="R1149" i="70"/>
  <c r="L1149" i="70"/>
  <c r="K1149" i="70"/>
  <c r="I1149" i="70"/>
  <c r="AT1148" i="70"/>
  <c r="AM1148" i="70"/>
  <c r="AL1148" i="70"/>
  <c r="AJ1148" i="70"/>
  <c r="AD1148" i="70"/>
  <c r="AC1148" i="70"/>
  <c r="AA1148" i="70"/>
  <c r="U1148" i="70"/>
  <c r="T1148" i="70"/>
  <c r="R1148" i="70"/>
  <c r="L1148" i="70"/>
  <c r="K1148" i="70"/>
  <c r="I1148" i="70"/>
  <c r="AT1147" i="70"/>
  <c r="AM1147" i="70"/>
  <c r="AL1147" i="70"/>
  <c r="AJ1147" i="70"/>
  <c r="AD1147" i="70"/>
  <c r="AC1147" i="70"/>
  <c r="AA1147" i="70"/>
  <c r="U1147" i="70"/>
  <c r="T1147" i="70"/>
  <c r="R1147" i="70"/>
  <c r="L1147" i="70"/>
  <c r="K1147" i="70"/>
  <c r="I1147" i="70"/>
  <c r="AT1146" i="70"/>
  <c r="AM1146" i="70"/>
  <c r="AL1146" i="70"/>
  <c r="AJ1146" i="70"/>
  <c r="AD1146" i="70"/>
  <c r="AC1146" i="70"/>
  <c r="AA1146" i="70"/>
  <c r="U1146" i="70"/>
  <c r="T1146" i="70"/>
  <c r="R1146" i="70"/>
  <c r="L1146" i="70"/>
  <c r="K1146" i="70"/>
  <c r="I1146" i="70"/>
  <c r="AT1145" i="70"/>
  <c r="AM1145" i="70"/>
  <c r="AL1145" i="70"/>
  <c r="AJ1145" i="70"/>
  <c r="AD1145" i="70"/>
  <c r="AC1145" i="70"/>
  <c r="AA1145" i="70"/>
  <c r="U1145" i="70"/>
  <c r="T1145" i="70"/>
  <c r="R1145" i="70"/>
  <c r="L1145" i="70"/>
  <c r="K1145" i="70"/>
  <c r="I1145" i="70"/>
  <c r="AT1144" i="70"/>
  <c r="AM1144" i="70"/>
  <c r="AL1144" i="70"/>
  <c r="AJ1144" i="70"/>
  <c r="AD1144" i="70"/>
  <c r="AC1144" i="70"/>
  <c r="AA1144" i="70"/>
  <c r="U1144" i="70"/>
  <c r="T1144" i="70"/>
  <c r="R1144" i="70"/>
  <c r="L1144" i="70"/>
  <c r="K1144" i="70"/>
  <c r="I1144" i="70"/>
  <c r="AT1143" i="70"/>
  <c r="AL1143" i="70"/>
  <c r="CB71" i="70" s="1"/>
  <c r="CF40" i="70" s="1"/>
  <c r="AJ1143" i="70"/>
  <c r="AC1143" i="70"/>
  <c r="AA1143" i="70"/>
  <c r="T1143" i="70"/>
  <c r="R1143" i="70"/>
  <c r="K1143" i="70"/>
  <c r="AT1142" i="70"/>
  <c r="AM1142" i="70"/>
  <c r="AL1142" i="70"/>
  <c r="AJ1142" i="70"/>
  <c r="AD1142" i="70"/>
  <c r="AC1142" i="70"/>
  <c r="AA1142" i="70"/>
  <c r="U1142" i="70"/>
  <c r="T1142" i="70"/>
  <c r="R1142" i="70"/>
  <c r="L1142" i="70"/>
  <c r="K1142" i="70"/>
  <c r="I1142" i="70"/>
  <c r="AT1141" i="70"/>
  <c r="AM1141" i="70"/>
  <c r="AL1141" i="70"/>
  <c r="AJ1141" i="70"/>
  <c r="AD1141" i="70"/>
  <c r="AC1141" i="70"/>
  <c r="AA1141" i="70"/>
  <c r="U1141" i="70"/>
  <c r="T1141" i="70"/>
  <c r="R1141" i="70"/>
  <c r="L1141" i="70"/>
  <c r="K1141" i="70"/>
  <c r="I1141" i="70"/>
  <c r="AT1140" i="70"/>
  <c r="AM1140" i="70"/>
  <c r="AL1140" i="70"/>
  <c r="AJ1140" i="70"/>
  <c r="AD1140" i="70"/>
  <c r="AC1140" i="70"/>
  <c r="AA1140" i="70"/>
  <c r="U1140" i="70"/>
  <c r="T1140" i="70"/>
  <c r="R1140" i="70"/>
  <c r="L1140" i="70"/>
  <c r="K1140" i="70"/>
  <c r="I1140" i="70"/>
  <c r="AT1139" i="70"/>
  <c r="AM1139" i="70"/>
  <c r="AL1139" i="70"/>
  <c r="AJ1139" i="70"/>
  <c r="AD1139" i="70"/>
  <c r="AC1139" i="70"/>
  <c r="AA1139" i="70"/>
  <c r="U1139" i="70"/>
  <c r="T1139" i="70"/>
  <c r="R1139" i="70"/>
  <c r="L1139" i="70"/>
  <c r="K1139" i="70"/>
  <c r="I1139" i="70"/>
  <c r="AT1138" i="70"/>
  <c r="AM1138" i="70"/>
  <c r="AL1138" i="70"/>
  <c r="AJ1138" i="70"/>
  <c r="AD1138" i="70"/>
  <c r="AC1138" i="70"/>
  <c r="AA1138" i="70"/>
  <c r="U1138" i="70"/>
  <c r="T1138" i="70"/>
  <c r="R1138" i="70"/>
  <c r="L1138" i="70"/>
  <c r="K1138" i="70"/>
  <c r="I1138" i="70"/>
  <c r="AT1137" i="70"/>
  <c r="AM1137" i="70"/>
  <c r="AL1137" i="70"/>
  <c r="AJ1137" i="70"/>
  <c r="AD1137" i="70"/>
  <c r="AC1137" i="70"/>
  <c r="AA1137" i="70"/>
  <c r="U1137" i="70"/>
  <c r="T1137" i="70"/>
  <c r="R1137" i="70"/>
  <c r="L1137" i="70"/>
  <c r="K1137" i="70"/>
  <c r="I1137" i="70"/>
  <c r="AT1136" i="70"/>
  <c r="AM1136" i="70"/>
  <c r="AL1136" i="70"/>
  <c r="AJ1136" i="70"/>
  <c r="AD1136" i="70"/>
  <c r="AC1136" i="70"/>
  <c r="AA1136" i="70"/>
  <c r="U1136" i="70"/>
  <c r="T1136" i="70"/>
  <c r="R1136" i="70"/>
  <c r="L1136" i="70"/>
  <c r="K1136" i="70"/>
  <c r="I1136" i="70"/>
  <c r="AT1135" i="70"/>
  <c r="AM1135" i="70"/>
  <c r="AL1135" i="70"/>
  <c r="AJ1135" i="70"/>
  <c r="AD1135" i="70"/>
  <c r="AC1135" i="70"/>
  <c r="AA1135" i="70"/>
  <c r="U1135" i="70"/>
  <c r="T1135" i="70"/>
  <c r="R1135" i="70"/>
  <c r="L1135" i="70"/>
  <c r="K1135" i="70"/>
  <c r="I1135" i="70"/>
  <c r="AT1134" i="70"/>
  <c r="AM1134" i="70"/>
  <c r="AL1134" i="70"/>
  <c r="AJ1134" i="70"/>
  <c r="AD1134" i="70"/>
  <c r="AC1134" i="70"/>
  <c r="AA1134" i="70"/>
  <c r="U1134" i="70"/>
  <c r="T1134" i="70"/>
  <c r="R1134" i="70"/>
  <c r="L1134" i="70"/>
  <c r="K1134" i="70"/>
  <c r="I1134" i="70"/>
  <c r="AT1133" i="70"/>
  <c r="AM1133" i="70"/>
  <c r="AL1133" i="70"/>
  <c r="AJ1133" i="70"/>
  <c r="AD1133" i="70"/>
  <c r="AC1133" i="70"/>
  <c r="AA1133" i="70"/>
  <c r="U1133" i="70"/>
  <c r="T1133" i="70"/>
  <c r="R1133" i="70"/>
  <c r="L1133" i="70"/>
  <c r="K1133" i="70"/>
  <c r="I1133" i="70"/>
  <c r="AT1132" i="70"/>
  <c r="AM1132" i="70"/>
  <c r="AL1132" i="70"/>
  <c r="AJ1132" i="70"/>
  <c r="AD1132" i="70"/>
  <c r="AC1132" i="70"/>
  <c r="AA1132" i="70"/>
  <c r="U1132" i="70"/>
  <c r="T1132" i="70"/>
  <c r="R1132" i="70"/>
  <c r="L1132" i="70"/>
  <c r="K1132" i="70"/>
  <c r="I1132" i="70"/>
  <c r="AT1131" i="70"/>
  <c r="AM1131" i="70"/>
  <c r="AL1131" i="70"/>
  <c r="AJ1131" i="70"/>
  <c r="AD1131" i="70"/>
  <c r="AC1131" i="70"/>
  <c r="AA1131" i="70"/>
  <c r="U1131" i="70"/>
  <c r="T1131" i="70"/>
  <c r="R1131" i="70"/>
  <c r="L1131" i="70"/>
  <c r="K1131" i="70"/>
  <c r="I1131" i="70"/>
  <c r="AT1130" i="70"/>
  <c r="AM1130" i="70"/>
  <c r="AL1130" i="70"/>
  <c r="AJ1130" i="70"/>
  <c r="AD1130" i="70"/>
  <c r="AC1130" i="70"/>
  <c r="AA1130" i="70"/>
  <c r="U1130" i="70"/>
  <c r="T1130" i="70"/>
  <c r="R1130" i="70"/>
  <c r="L1130" i="70"/>
  <c r="K1130" i="70"/>
  <c r="I1130" i="70"/>
  <c r="AT1129" i="70"/>
  <c r="AM1129" i="70"/>
  <c r="AL1129" i="70"/>
  <c r="AJ1129" i="70"/>
  <c r="AD1129" i="70"/>
  <c r="AC1129" i="70"/>
  <c r="AA1129" i="70"/>
  <c r="U1129" i="70"/>
  <c r="T1129" i="70"/>
  <c r="R1129" i="70"/>
  <c r="L1129" i="70"/>
  <c r="K1129" i="70"/>
  <c r="I1129" i="70"/>
  <c r="AT1128" i="70"/>
  <c r="AM1128" i="70"/>
  <c r="AL1128" i="70"/>
  <c r="AJ1128" i="70"/>
  <c r="AD1128" i="70"/>
  <c r="AC1128" i="70"/>
  <c r="AA1128" i="70"/>
  <c r="U1128" i="70"/>
  <c r="T1128" i="70"/>
  <c r="R1128" i="70"/>
  <c r="L1128" i="70"/>
  <c r="K1128" i="70"/>
  <c r="I1128" i="70"/>
  <c r="AT1127" i="70"/>
  <c r="AM1127" i="70"/>
  <c r="AL1127" i="70"/>
  <c r="AJ1127" i="70"/>
  <c r="AD1127" i="70"/>
  <c r="AC1127" i="70"/>
  <c r="AA1127" i="70"/>
  <c r="U1127" i="70"/>
  <c r="T1127" i="70"/>
  <c r="R1127" i="70"/>
  <c r="L1127" i="70"/>
  <c r="K1127" i="70"/>
  <c r="I1127" i="70"/>
  <c r="AT1126" i="70"/>
  <c r="AL1126" i="70"/>
  <c r="AJ1126" i="70"/>
  <c r="AC1126" i="70"/>
  <c r="AA1126" i="70"/>
  <c r="T1126" i="70"/>
  <c r="R1126" i="70"/>
  <c r="K1126" i="70"/>
  <c r="AT1125" i="70"/>
  <c r="AM1125" i="70"/>
  <c r="AL1125" i="70"/>
  <c r="AJ1125" i="70"/>
  <c r="AD1125" i="70"/>
  <c r="AC1125" i="70"/>
  <c r="AA1125" i="70"/>
  <c r="U1125" i="70"/>
  <c r="T1125" i="70"/>
  <c r="R1125" i="70"/>
  <c r="L1125" i="70"/>
  <c r="K1125" i="70"/>
  <c r="I1125" i="70"/>
  <c r="AT1124" i="70"/>
  <c r="AM1124" i="70"/>
  <c r="AL1124" i="70"/>
  <c r="AJ1124" i="70"/>
  <c r="AD1124" i="70"/>
  <c r="AC1124" i="70"/>
  <c r="AA1124" i="70"/>
  <c r="U1124" i="70"/>
  <c r="T1124" i="70"/>
  <c r="R1124" i="70"/>
  <c r="L1124" i="70"/>
  <c r="K1124" i="70"/>
  <c r="I1124" i="70"/>
  <c r="AT1123" i="70"/>
  <c r="AM1123" i="70"/>
  <c r="AL1123" i="70"/>
  <c r="AJ1123" i="70"/>
  <c r="AD1123" i="70"/>
  <c r="AC1123" i="70"/>
  <c r="AA1123" i="70"/>
  <c r="U1123" i="70"/>
  <c r="T1123" i="70"/>
  <c r="R1123" i="70"/>
  <c r="L1123" i="70"/>
  <c r="K1123" i="70"/>
  <c r="I1123" i="70"/>
  <c r="AT1122" i="70"/>
  <c r="AM1122" i="70"/>
  <c r="AL1122" i="70"/>
  <c r="AJ1122" i="70"/>
  <c r="AD1122" i="70"/>
  <c r="AC1122" i="70"/>
  <c r="AA1122" i="70"/>
  <c r="U1122" i="70"/>
  <c r="T1122" i="70"/>
  <c r="R1122" i="70"/>
  <c r="L1122" i="70"/>
  <c r="K1122" i="70"/>
  <c r="I1122" i="70"/>
  <c r="AT1121" i="70"/>
  <c r="AM1121" i="70"/>
  <c r="AL1121" i="70"/>
  <c r="AJ1121" i="70"/>
  <c r="AD1121" i="70"/>
  <c r="AC1121" i="70"/>
  <c r="AA1121" i="70"/>
  <c r="U1121" i="70"/>
  <c r="T1121" i="70"/>
  <c r="R1121" i="70"/>
  <c r="L1121" i="70"/>
  <c r="K1121" i="70"/>
  <c r="I1121" i="70"/>
  <c r="AT1120" i="70"/>
  <c r="AM1120" i="70"/>
  <c r="AL1120" i="70"/>
  <c r="AJ1120" i="70"/>
  <c r="AD1120" i="70"/>
  <c r="AC1120" i="70"/>
  <c r="AA1120" i="70"/>
  <c r="U1120" i="70"/>
  <c r="T1120" i="70"/>
  <c r="R1120" i="70"/>
  <c r="L1120" i="70"/>
  <c r="K1120" i="70"/>
  <c r="I1120" i="70"/>
  <c r="AT1119" i="70"/>
  <c r="AM1119" i="70"/>
  <c r="AL1119" i="70"/>
  <c r="AJ1119" i="70"/>
  <c r="AD1119" i="70"/>
  <c r="AC1119" i="70"/>
  <c r="AA1119" i="70"/>
  <c r="U1119" i="70"/>
  <c r="T1119" i="70"/>
  <c r="R1119" i="70"/>
  <c r="L1119" i="70"/>
  <c r="K1119" i="70"/>
  <c r="I1119" i="70"/>
  <c r="AT1118" i="70"/>
  <c r="AM1118" i="70"/>
  <c r="AL1118" i="70"/>
  <c r="AJ1118" i="70"/>
  <c r="AD1118" i="70"/>
  <c r="AC1118" i="70"/>
  <c r="AA1118" i="70"/>
  <c r="U1118" i="70"/>
  <c r="T1118" i="70"/>
  <c r="R1118" i="70"/>
  <c r="L1118" i="70"/>
  <c r="K1118" i="70"/>
  <c r="I1118" i="70"/>
  <c r="AT1117" i="70"/>
  <c r="AM1117" i="70"/>
  <c r="AL1117" i="70"/>
  <c r="AJ1117" i="70"/>
  <c r="AD1117" i="70"/>
  <c r="AC1117" i="70"/>
  <c r="AA1117" i="70"/>
  <c r="U1117" i="70"/>
  <c r="T1117" i="70"/>
  <c r="R1117" i="70"/>
  <c r="L1117" i="70"/>
  <c r="K1117" i="70"/>
  <c r="I1117" i="70"/>
  <c r="AT1116" i="70"/>
  <c r="AM1116" i="70"/>
  <c r="AL1116" i="70"/>
  <c r="AJ1116" i="70"/>
  <c r="AD1116" i="70"/>
  <c r="AC1116" i="70"/>
  <c r="AA1116" i="70"/>
  <c r="U1116" i="70"/>
  <c r="T1116" i="70"/>
  <c r="R1116" i="70"/>
  <c r="L1116" i="70"/>
  <c r="K1116" i="70"/>
  <c r="I1116" i="70"/>
  <c r="AT1115" i="70"/>
  <c r="AM1115" i="70"/>
  <c r="AL1115" i="70"/>
  <c r="AJ1115" i="70"/>
  <c r="AD1115" i="70"/>
  <c r="AC1115" i="70"/>
  <c r="AA1115" i="70"/>
  <c r="U1115" i="70"/>
  <c r="T1115" i="70"/>
  <c r="R1115" i="70"/>
  <c r="L1115" i="70"/>
  <c r="K1115" i="70"/>
  <c r="I1115" i="70"/>
  <c r="AT1114" i="70"/>
  <c r="AM1114" i="70"/>
  <c r="AL1114" i="70"/>
  <c r="AJ1114" i="70"/>
  <c r="AD1114" i="70"/>
  <c r="AC1114" i="70"/>
  <c r="AA1114" i="70"/>
  <c r="U1114" i="70"/>
  <c r="T1114" i="70"/>
  <c r="R1114" i="70"/>
  <c r="L1114" i="70"/>
  <c r="K1114" i="70"/>
  <c r="I1114" i="70"/>
  <c r="AT1113" i="70"/>
  <c r="AM1113" i="70"/>
  <c r="AL1113" i="70"/>
  <c r="AJ1113" i="70"/>
  <c r="AD1113" i="70"/>
  <c r="AC1113" i="70"/>
  <c r="AA1113" i="70"/>
  <c r="U1113" i="70"/>
  <c r="T1113" i="70"/>
  <c r="R1113" i="70"/>
  <c r="L1113" i="70"/>
  <c r="K1113" i="70"/>
  <c r="I1113" i="70"/>
  <c r="AT1112" i="70"/>
  <c r="AM1112" i="70"/>
  <c r="AL1112" i="70"/>
  <c r="AJ1112" i="70"/>
  <c r="AD1112" i="70"/>
  <c r="AC1112" i="70"/>
  <c r="AA1112" i="70"/>
  <c r="U1112" i="70"/>
  <c r="T1112" i="70"/>
  <c r="R1112" i="70"/>
  <c r="L1112" i="70"/>
  <c r="K1112" i="70"/>
  <c r="I1112" i="70"/>
  <c r="AT1111" i="70"/>
  <c r="AM1111" i="70"/>
  <c r="AL1111" i="70"/>
  <c r="AJ1111" i="70"/>
  <c r="AD1111" i="70"/>
  <c r="AC1111" i="70"/>
  <c r="AA1111" i="70"/>
  <c r="U1111" i="70"/>
  <c r="T1111" i="70"/>
  <c r="R1111" i="70"/>
  <c r="L1111" i="70"/>
  <c r="K1111" i="70"/>
  <c r="I1111" i="70"/>
  <c r="AT1110" i="70"/>
  <c r="AM1110" i="70"/>
  <c r="AL1110" i="70"/>
  <c r="AJ1110" i="70"/>
  <c r="AD1110" i="70"/>
  <c r="AC1110" i="70"/>
  <c r="AA1110" i="70"/>
  <c r="U1110" i="70"/>
  <c r="T1110" i="70"/>
  <c r="R1110" i="70"/>
  <c r="L1110" i="70"/>
  <c r="K1110" i="70"/>
  <c r="I1110" i="70"/>
  <c r="AT1109" i="70"/>
  <c r="AL1109" i="70"/>
  <c r="CB69" i="70" s="1"/>
  <c r="CF38" i="70" s="1"/>
  <c r="AC1109" i="70"/>
  <c r="AA1109" i="70"/>
  <c r="T1109" i="70"/>
  <c r="R1109" i="70"/>
  <c r="K1109" i="70"/>
  <c r="AT1108" i="70"/>
  <c r="AM1108" i="70"/>
  <c r="AL1108" i="70"/>
  <c r="AJ1108" i="70"/>
  <c r="AD1108" i="70"/>
  <c r="AC1108" i="70"/>
  <c r="AA1108" i="70"/>
  <c r="U1108" i="70"/>
  <c r="T1108" i="70"/>
  <c r="R1108" i="70"/>
  <c r="L1108" i="70"/>
  <c r="K1108" i="70"/>
  <c r="I1108" i="70"/>
  <c r="AT1107" i="70"/>
  <c r="AM1107" i="70"/>
  <c r="AL1107" i="70"/>
  <c r="AJ1107" i="70"/>
  <c r="AD1107" i="70"/>
  <c r="AC1107" i="70"/>
  <c r="AA1107" i="70"/>
  <c r="U1107" i="70"/>
  <c r="T1107" i="70"/>
  <c r="R1107" i="70"/>
  <c r="L1107" i="70"/>
  <c r="K1107" i="70"/>
  <c r="I1107" i="70"/>
  <c r="AT1106" i="70"/>
  <c r="AM1106" i="70"/>
  <c r="AL1106" i="70"/>
  <c r="AJ1106" i="70"/>
  <c r="AD1106" i="70"/>
  <c r="AC1106" i="70"/>
  <c r="AA1106" i="70"/>
  <c r="U1106" i="70"/>
  <c r="T1106" i="70"/>
  <c r="R1106" i="70"/>
  <c r="L1106" i="70"/>
  <c r="K1106" i="70"/>
  <c r="I1106" i="70"/>
  <c r="AT1105" i="70"/>
  <c r="AM1105" i="70"/>
  <c r="AL1105" i="70"/>
  <c r="AJ1105" i="70"/>
  <c r="AD1105" i="70"/>
  <c r="AC1105" i="70"/>
  <c r="AA1105" i="70"/>
  <c r="U1105" i="70"/>
  <c r="T1105" i="70"/>
  <c r="R1105" i="70"/>
  <c r="L1105" i="70"/>
  <c r="K1105" i="70"/>
  <c r="I1105" i="70"/>
  <c r="AT1104" i="70"/>
  <c r="AM1104" i="70"/>
  <c r="AL1104" i="70"/>
  <c r="AJ1104" i="70"/>
  <c r="AD1104" i="70"/>
  <c r="AC1104" i="70"/>
  <c r="AA1104" i="70"/>
  <c r="U1104" i="70"/>
  <c r="T1104" i="70"/>
  <c r="R1104" i="70"/>
  <c r="L1104" i="70"/>
  <c r="K1104" i="70"/>
  <c r="I1104" i="70"/>
  <c r="AT1103" i="70"/>
  <c r="AM1103" i="70"/>
  <c r="AL1103" i="70"/>
  <c r="AJ1103" i="70"/>
  <c r="AD1103" i="70"/>
  <c r="AC1103" i="70"/>
  <c r="AA1103" i="70"/>
  <c r="U1103" i="70"/>
  <c r="T1103" i="70"/>
  <c r="R1103" i="70"/>
  <c r="L1103" i="70"/>
  <c r="K1103" i="70"/>
  <c r="I1103" i="70"/>
  <c r="AT1102" i="70"/>
  <c r="AM1102" i="70"/>
  <c r="AL1102" i="70"/>
  <c r="AJ1102" i="70"/>
  <c r="AD1102" i="70"/>
  <c r="AC1102" i="70"/>
  <c r="AA1102" i="70"/>
  <c r="U1102" i="70"/>
  <c r="T1102" i="70"/>
  <c r="R1102" i="70"/>
  <c r="L1102" i="70"/>
  <c r="K1102" i="70"/>
  <c r="I1102" i="70"/>
  <c r="AT1101" i="70"/>
  <c r="AM1101" i="70"/>
  <c r="AL1101" i="70"/>
  <c r="AJ1101" i="70"/>
  <c r="AD1101" i="70"/>
  <c r="AC1101" i="70"/>
  <c r="AA1101" i="70"/>
  <c r="U1101" i="70"/>
  <c r="T1101" i="70"/>
  <c r="R1101" i="70"/>
  <c r="L1101" i="70"/>
  <c r="K1101" i="70"/>
  <c r="I1101" i="70"/>
  <c r="AT1100" i="70"/>
  <c r="AM1100" i="70"/>
  <c r="AL1100" i="70"/>
  <c r="AJ1100" i="70"/>
  <c r="AD1100" i="70"/>
  <c r="AC1100" i="70"/>
  <c r="AA1100" i="70"/>
  <c r="U1100" i="70"/>
  <c r="T1100" i="70"/>
  <c r="R1100" i="70"/>
  <c r="L1100" i="70"/>
  <c r="K1100" i="70"/>
  <c r="I1100" i="70"/>
  <c r="AT1099" i="70"/>
  <c r="AM1099" i="70"/>
  <c r="AL1099" i="70"/>
  <c r="AJ1099" i="70"/>
  <c r="AD1099" i="70"/>
  <c r="AC1099" i="70"/>
  <c r="AA1099" i="70"/>
  <c r="U1099" i="70"/>
  <c r="T1099" i="70"/>
  <c r="R1099" i="70"/>
  <c r="L1099" i="70"/>
  <c r="K1099" i="70"/>
  <c r="I1099" i="70"/>
  <c r="AT1098" i="70"/>
  <c r="AM1098" i="70"/>
  <c r="AL1098" i="70"/>
  <c r="AJ1098" i="70"/>
  <c r="AD1098" i="70"/>
  <c r="AC1098" i="70"/>
  <c r="AA1098" i="70"/>
  <c r="U1098" i="70"/>
  <c r="T1098" i="70"/>
  <c r="R1098" i="70"/>
  <c r="L1098" i="70"/>
  <c r="K1098" i="70"/>
  <c r="I1098" i="70"/>
  <c r="AT1097" i="70"/>
  <c r="AM1097" i="70"/>
  <c r="AL1097" i="70"/>
  <c r="AJ1097" i="70"/>
  <c r="AD1097" i="70"/>
  <c r="AC1097" i="70"/>
  <c r="AA1097" i="70"/>
  <c r="U1097" i="70"/>
  <c r="T1097" i="70"/>
  <c r="R1097" i="70"/>
  <c r="L1097" i="70"/>
  <c r="K1097" i="70"/>
  <c r="I1097" i="70"/>
  <c r="AT1096" i="70"/>
  <c r="AM1096" i="70"/>
  <c r="AL1096" i="70"/>
  <c r="AJ1096" i="70"/>
  <c r="AD1096" i="70"/>
  <c r="AC1096" i="70"/>
  <c r="AA1096" i="70"/>
  <c r="U1096" i="70"/>
  <c r="T1096" i="70"/>
  <c r="R1096" i="70"/>
  <c r="L1096" i="70"/>
  <c r="K1096" i="70"/>
  <c r="I1096" i="70"/>
  <c r="AT1095" i="70"/>
  <c r="AM1095" i="70"/>
  <c r="AL1095" i="70"/>
  <c r="AJ1095" i="70"/>
  <c r="AD1095" i="70"/>
  <c r="AC1095" i="70"/>
  <c r="AA1095" i="70"/>
  <c r="U1095" i="70"/>
  <c r="T1095" i="70"/>
  <c r="R1095" i="70"/>
  <c r="L1095" i="70"/>
  <c r="K1095" i="70"/>
  <c r="I1095" i="70"/>
  <c r="AT1094" i="70"/>
  <c r="AM1094" i="70"/>
  <c r="AL1094" i="70"/>
  <c r="AJ1094" i="70"/>
  <c r="AD1094" i="70"/>
  <c r="AC1094" i="70"/>
  <c r="AA1094" i="70"/>
  <c r="U1094" i="70"/>
  <c r="T1094" i="70"/>
  <c r="R1094" i="70"/>
  <c r="L1094" i="70"/>
  <c r="K1094" i="70"/>
  <c r="I1094" i="70"/>
  <c r="AT1093" i="70"/>
  <c r="AM1093" i="70"/>
  <c r="AL1093" i="70"/>
  <c r="AJ1093" i="70"/>
  <c r="AD1093" i="70"/>
  <c r="AC1093" i="70"/>
  <c r="AA1093" i="70"/>
  <c r="U1093" i="70"/>
  <c r="T1093" i="70"/>
  <c r="R1093" i="70"/>
  <c r="L1093" i="70"/>
  <c r="K1093" i="70"/>
  <c r="I1093" i="70"/>
  <c r="AT1092" i="70"/>
  <c r="AL1092" i="70"/>
  <c r="CB68" i="70" s="1"/>
  <c r="CF37" i="70" s="1"/>
  <c r="AJ1092" i="70"/>
  <c r="AC1092" i="70"/>
  <c r="AA1092" i="70"/>
  <c r="T1092" i="70"/>
  <c r="R1092" i="70"/>
  <c r="K1092" i="70"/>
  <c r="AT1091" i="70"/>
  <c r="AM1091" i="70"/>
  <c r="AL1091" i="70"/>
  <c r="AJ1091" i="70"/>
  <c r="AD1091" i="70"/>
  <c r="AC1091" i="70"/>
  <c r="AA1091" i="70"/>
  <c r="U1091" i="70"/>
  <c r="T1091" i="70"/>
  <c r="R1091" i="70"/>
  <c r="L1091" i="70"/>
  <c r="K1091" i="70"/>
  <c r="I1091" i="70"/>
  <c r="AT1090" i="70"/>
  <c r="AM1090" i="70"/>
  <c r="AL1090" i="70"/>
  <c r="AJ1090" i="70"/>
  <c r="AD1090" i="70"/>
  <c r="AC1090" i="70"/>
  <c r="AA1090" i="70"/>
  <c r="U1090" i="70"/>
  <c r="T1090" i="70"/>
  <c r="R1090" i="70"/>
  <c r="L1090" i="70"/>
  <c r="K1090" i="70"/>
  <c r="I1090" i="70"/>
  <c r="AT1089" i="70"/>
  <c r="AM1089" i="70"/>
  <c r="AL1089" i="70"/>
  <c r="AJ1089" i="70"/>
  <c r="AD1089" i="70"/>
  <c r="AC1089" i="70"/>
  <c r="AA1089" i="70"/>
  <c r="U1089" i="70"/>
  <c r="T1089" i="70"/>
  <c r="R1089" i="70"/>
  <c r="L1089" i="70"/>
  <c r="K1089" i="70"/>
  <c r="I1089" i="70"/>
  <c r="AT1088" i="70"/>
  <c r="AM1088" i="70"/>
  <c r="AL1088" i="70"/>
  <c r="AJ1088" i="70"/>
  <c r="AD1088" i="70"/>
  <c r="AC1088" i="70"/>
  <c r="AA1088" i="70"/>
  <c r="U1088" i="70"/>
  <c r="T1088" i="70"/>
  <c r="R1088" i="70"/>
  <c r="L1088" i="70"/>
  <c r="K1088" i="70"/>
  <c r="I1088" i="70"/>
  <c r="AT1087" i="70"/>
  <c r="AM1087" i="70"/>
  <c r="AL1087" i="70"/>
  <c r="AJ1087" i="70"/>
  <c r="AD1087" i="70"/>
  <c r="AC1087" i="70"/>
  <c r="AA1087" i="70"/>
  <c r="U1087" i="70"/>
  <c r="T1087" i="70"/>
  <c r="R1087" i="70"/>
  <c r="L1087" i="70"/>
  <c r="K1087" i="70"/>
  <c r="I1087" i="70"/>
  <c r="AT1086" i="70"/>
  <c r="AM1086" i="70"/>
  <c r="AL1086" i="70"/>
  <c r="AJ1086" i="70"/>
  <c r="AD1086" i="70"/>
  <c r="AC1086" i="70"/>
  <c r="AA1086" i="70"/>
  <c r="U1086" i="70"/>
  <c r="T1086" i="70"/>
  <c r="R1086" i="70"/>
  <c r="L1086" i="70"/>
  <c r="K1086" i="70"/>
  <c r="I1086" i="70"/>
  <c r="AT1085" i="70"/>
  <c r="AM1085" i="70"/>
  <c r="AL1085" i="70"/>
  <c r="AJ1085" i="70"/>
  <c r="AD1085" i="70"/>
  <c r="AC1085" i="70"/>
  <c r="AA1085" i="70"/>
  <c r="U1085" i="70"/>
  <c r="T1085" i="70"/>
  <c r="R1085" i="70"/>
  <c r="L1085" i="70"/>
  <c r="K1085" i="70"/>
  <c r="I1085" i="70"/>
  <c r="AT1084" i="70"/>
  <c r="AM1084" i="70"/>
  <c r="AL1084" i="70"/>
  <c r="AJ1084" i="70"/>
  <c r="AD1084" i="70"/>
  <c r="AC1084" i="70"/>
  <c r="AA1084" i="70"/>
  <c r="U1084" i="70"/>
  <c r="T1084" i="70"/>
  <c r="R1084" i="70"/>
  <c r="L1084" i="70"/>
  <c r="K1084" i="70"/>
  <c r="I1084" i="70"/>
  <c r="AT1083" i="70"/>
  <c r="AM1083" i="70"/>
  <c r="AL1083" i="70"/>
  <c r="AJ1083" i="70"/>
  <c r="AD1083" i="70"/>
  <c r="AC1083" i="70"/>
  <c r="AA1083" i="70"/>
  <c r="U1083" i="70"/>
  <c r="T1083" i="70"/>
  <c r="R1083" i="70"/>
  <c r="L1083" i="70"/>
  <c r="K1083" i="70"/>
  <c r="I1083" i="70"/>
  <c r="AT1082" i="70"/>
  <c r="AM1082" i="70"/>
  <c r="AL1082" i="70"/>
  <c r="AJ1082" i="70"/>
  <c r="AD1082" i="70"/>
  <c r="AC1082" i="70"/>
  <c r="AA1082" i="70"/>
  <c r="U1082" i="70"/>
  <c r="T1082" i="70"/>
  <c r="R1082" i="70"/>
  <c r="L1082" i="70"/>
  <c r="K1082" i="70"/>
  <c r="I1082" i="70"/>
  <c r="AT1081" i="70"/>
  <c r="AM1081" i="70"/>
  <c r="AL1081" i="70"/>
  <c r="AJ1081" i="70"/>
  <c r="AD1081" i="70"/>
  <c r="AC1081" i="70"/>
  <c r="AA1081" i="70"/>
  <c r="U1081" i="70"/>
  <c r="T1081" i="70"/>
  <c r="R1081" i="70"/>
  <c r="L1081" i="70"/>
  <c r="K1081" i="70"/>
  <c r="I1081" i="70"/>
  <c r="AT1080" i="70"/>
  <c r="AM1080" i="70"/>
  <c r="AL1080" i="70"/>
  <c r="AJ1080" i="70"/>
  <c r="AD1080" i="70"/>
  <c r="AC1080" i="70"/>
  <c r="AA1080" i="70"/>
  <c r="U1080" i="70"/>
  <c r="T1080" i="70"/>
  <c r="R1080" i="70"/>
  <c r="L1080" i="70"/>
  <c r="K1080" i="70"/>
  <c r="I1080" i="70"/>
  <c r="AT1079" i="70"/>
  <c r="AM1079" i="70"/>
  <c r="AL1079" i="70"/>
  <c r="AJ1079" i="70"/>
  <c r="AD1079" i="70"/>
  <c r="AC1079" i="70"/>
  <c r="AA1079" i="70"/>
  <c r="U1079" i="70"/>
  <c r="T1079" i="70"/>
  <c r="R1079" i="70"/>
  <c r="L1079" i="70"/>
  <c r="K1079" i="70"/>
  <c r="I1079" i="70"/>
  <c r="AT1078" i="70"/>
  <c r="AM1078" i="70"/>
  <c r="AL1078" i="70"/>
  <c r="AJ1078" i="70"/>
  <c r="AD1078" i="70"/>
  <c r="AC1078" i="70"/>
  <c r="AA1078" i="70"/>
  <c r="U1078" i="70"/>
  <c r="T1078" i="70"/>
  <c r="R1078" i="70"/>
  <c r="L1078" i="70"/>
  <c r="K1078" i="70"/>
  <c r="I1078" i="70"/>
  <c r="AT1077" i="70"/>
  <c r="AM1077" i="70"/>
  <c r="AL1077" i="70"/>
  <c r="AJ1077" i="70"/>
  <c r="AD1077" i="70"/>
  <c r="AC1077" i="70"/>
  <c r="AA1077" i="70"/>
  <c r="U1077" i="70"/>
  <c r="T1077" i="70"/>
  <c r="R1077" i="70"/>
  <c r="L1077" i="70"/>
  <c r="K1077" i="70"/>
  <c r="I1077" i="70"/>
  <c r="AT1076" i="70"/>
  <c r="AM1076" i="70"/>
  <c r="AL1076" i="70"/>
  <c r="AJ1076" i="70"/>
  <c r="AD1076" i="70"/>
  <c r="AC1076" i="70"/>
  <c r="AA1076" i="70"/>
  <c r="U1076" i="70"/>
  <c r="T1076" i="70"/>
  <c r="R1076" i="70"/>
  <c r="L1076" i="70"/>
  <c r="K1076" i="70"/>
  <c r="I1076" i="70"/>
  <c r="AT1075" i="70"/>
  <c r="AL1075" i="70"/>
  <c r="CB67" i="70" s="1"/>
  <c r="CF36" i="70" s="1"/>
  <c r="AJ1075" i="70"/>
  <c r="AC1075" i="70"/>
  <c r="AA1075" i="70"/>
  <c r="T1075" i="70"/>
  <c r="R1075" i="70"/>
  <c r="K1075" i="70"/>
  <c r="AT1074" i="70"/>
  <c r="AM1074" i="70"/>
  <c r="AL1074" i="70"/>
  <c r="AJ1074" i="70"/>
  <c r="AD1074" i="70"/>
  <c r="AC1074" i="70"/>
  <c r="AA1074" i="70"/>
  <c r="U1074" i="70"/>
  <c r="T1074" i="70"/>
  <c r="R1074" i="70"/>
  <c r="L1074" i="70"/>
  <c r="K1074" i="70"/>
  <c r="I1074" i="70"/>
  <c r="AT1073" i="70"/>
  <c r="AM1073" i="70"/>
  <c r="AL1073" i="70"/>
  <c r="AJ1073" i="70"/>
  <c r="AD1073" i="70"/>
  <c r="AC1073" i="70"/>
  <c r="AA1073" i="70"/>
  <c r="U1073" i="70"/>
  <c r="T1073" i="70"/>
  <c r="R1073" i="70"/>
  <c r="L1073" i="70"/>
  <c r="K1073" i="70"/>
  <c r="I1073" i="70"/>
  <c r="AT1072" i="70"/>
  <c r="AM1072" i="70"/>
  <c r="AL1072" i="70"/>
  <c r="AJ1072" i="70"/>
  <c r="AD1072" i="70"/>
  <c r="AC1072" i="70"/>
  <c r="AA1072" i="70"/>
  <c r="U1072" i="70"/>
  <c r="T1072" i="70"/>
  <c r="R1072" i="70"/>
  <c r="L1072" i="70"/>
  <c r="K1072" i="70"/>
  <c r="I1072" i="70"/>
  <c r="AT1071" i="70"/>
  <c r="AM1071" i="70"/>
  <c r="AL1071" i="70"/>
  <c r="AJ1071" i="70"/>
  <c r="AD1071" i="70"/>
  <c r="AC1071" i="70"/>
  <c r="AA1071" i="70"/>
  <c r="U1071" i="70"/>
  <c r="T1071" i="70"/>
  <c r="R1071" i="70"/>
  <c r="L1071" i="70"/>
  <c r="K1071" i="70"/>
  <c r="I1071" i="70"/>
  <c r="AT1070" i="70"/>
  <c r="AM1070" i="70"/>
  <c r="AL1070" i="70"/>
  <c r="AJ1070" i="70"/>
  <c r="AD1070" i="70"/>
  <c r="AC1070" i="70"/>
  <c r="AA1070" i="70"/>
  <c r="U1070" i="70"/>
  <c r="T1070" i="70"/>
  <c r="R1070" i="70"/>
  <c r="L1070" i="70"/>
  <c r="K1070" i="70"/>
  <c r="I1070" i="70"/>
  <c r="AT1069" i="70"/>
  <c r="AM1069" i="70"/>
  <c r="AL1069" i="70"/>
  <c r="AJ1069" i="70"/>
  <c r="AD1069" i="70"/>
  <c r="AC1069" i="70"/>
  <c r="AA1069" i="70"/>
  <c r="U1069" i="70"/>
  <c r="T1069" i="70"/>
  <c r="R1069" i="70"/>
  <c r="L1069" i="70"/>
  <c r="K1069" i="70"/>
  <c r="I1069" i="70"/>
  <c r="AT1068" i="70"/>
  <c r="AM1068" i="70"/>
  <c r="AL1068" i="70"/>
  <c r="AJ1068" i="70"/>
  <c r="AD1068" i="70"/>
  <c r="AC1068" i="70"/>
  <c r="AA1068" i="70"/>
  <c r="U1068" i="70"/>
  <c r="T1068" i="70"/>
  <c r="R1068" i="70"/>
  <c r="L1068" i="70"/>
  <c r="K1068" i="70"/>
  <c r="I1068" i="70"/>
  <c r="AT1067" i="70"/>
  <c r="AM1067" i="70"/>
  <c r="AL1067" i="70"/>
  <c r="AJ1067" i="70"/>
  <c r="AD1067" i="70"/>
  <c r="AC1067" i="70"/>
  <c r="AA1067" i="70"/>
  <c r="U1067" i="70"/>
  <c r="T1067" i="70"/>
  <c r="R1067" i="70"/>
  <c r="L1067" i="70"/>
  <c r="K1067" i="70"/>
  <c r="I1067" i="70"/>
  <c r="AT1066" i="70"/>
  <c r="AM1066" i="70"/>
  <c r="AL1066" i="70"/>
  <c r="AJ1066" i="70"/>
  <c r="AD1066" i="70"/>
  <c r="AC1066" i="70"/>
  <c r="AA1066" i="70"/>
  <c r="U1066" i="70"/>
  <c r="T1066" i="70"/>
  <c r="R1066" i="70"/>
  <c r="L1066" i="70"/>
  <c r="K1066" i="70"/>
  <c r="I1066" i="70"/>
  <c r="AT1065" i="70"/>
  <c r="AM1065" i="70"/>
  <c r="AL1065" i="70"/>
  <c r="AJ1065" i="70"/>
  <c r="AD1065" i="70"/>
  <c r="AC1065" i="70"/>
  <c r="AA1065" i="70"/>
  <c r="U1065" i="70"/>
  <c r="T1065" i="70"/>
  <c r="R1065" i="70"/>
  <c r="L1065" i="70"/>
  <c r="K1065" i="70"/>
  <c r="I1065" i="70"/>
  <c r="AT1064" i="70"/>
  <c r="AM1064" i="70"/>
  <c r="AL1064" i="70"/>
  <c r="AJ1064" i="70"/>
  <c r="AD1064" i="70"/>
  <c r="AC1064" i="70"/>
  <c r="AA1064" i="70"/>
  <c r="U1064" i="70"/>
  <c r="T1064" i="70"/>
  <c r="R1064" i="70"/>
  <c r="L1064" i="70"/>
  <c r="K1064" i="70"/>
  <c r="I1064" i="70"/>
  <c r="AT1063" i="70"/>
  <c r="AM1063" i="70"/>
  <c r="AL1063" i="70"/>
  <c r="AJ1063" i="70"/>
  <c r="AD1063" i="70"/>
  <c r="AC1063" i="70"/>
  <c r="AA1063" i="70"/>
  <c r="U1063" i="70"/>
  <c r="T1063" i="70"/>
  <c r="R1063" i="70"/>
  <c r="L1063" i="70"/>
  <c r="K1063" i="70"/>
  <c r="I1063" i="70"/>
  <c r="AT1062" i="70"/>
  <c r="AM1062" i="70"/>
  <c r="AL1062" i="70"/>
  <c r="AJ1062" i="70"/>
  <c r="AD1062" i="70"/>
  <c r="AC1062" i="70"/>
  <c r="AA1062" i="70"/>
  <c r="U1062" i="70"/>
  <c r="T1062" i="70"/>
  <c r="R1062" i="70"/>
  <c r="L1062" i="70"/>
  <c r="K1062" i="70"/>
  <c r="I1062" i="70"/>
  <c r="AT1061" i="70"/>
  <c r="AM1061" i="70"/>
  <c r="AL1061" i="70"/>
  <c r="AJ1061" i="70"/>
  <c r="AD1061" i="70"/>
  <c r="AC1061" i="70"/>
  <c r="AA1061" i="70"/>
  <c r="U1061" i="70"/>
  <c r="T1061" i="70"/>
  <c r="R1061" i="70"/>
  <c r="L1061" i="70"/>
  <c r="K1061" i="70"/>
  <c r="I1061" i="70"/>
  <c r="AT1060" i="70"/>
  <c r="AM1060" i="70"/>
  <c r="AL1060" i="70"/>
  <c r="AJ1060" i="70"/>
  <c r="AD1060" i="70"/>
  <c r="AC1060" i="70"/>
  <c r="AA1060" i="70"/>
  <c r="U1060" i="70"/>
  <c r="T1060" i="70"/>
  <c r="R1060" i="70"/>
  <c r="L1060" i="70"/>
  <c r="K1060" i="70"/>
  <c r="I1060" i="70"/>
  <c r="AT1059" i="70"/>
  <c r="AM1059" i="70"/>
  <c r="AL1059" i="70"/>
  <c r="AJ1059" i="70"/>
  <c r="AD1059" i="70"/>
  <c r="AC1059" i="70"/>
  <c r="AA1059" i="70"/>
  <c r="U1059" i="70"/>
  <c r="T1059" i="70"/>
  <c r="R1059" i="70"/>
  <c r="L1059" i="70"/>
  <c r="K1059" i="70"/>
  <c r="I1059" i="70"/>
  <c r="AT1058" i="70"/>
  <c r="AL1058" i="70"/>
  <c r="CB66" i="70" s="1"/>
  <c r="CF35" i="70" s="1"/>
  <c r="AJ1058" i="70"/>
  <c r="AC1058" i="70"/>
  <c r="AA1058" i="70"/>
  <c r="T1058" i="70"/>
  <c r="R1058" i="70"/>
  <c r="K1058" i="70"/>
  <c r="AT1057" i="70"/>
  <c r="AM1057" i="70"/>
  <c r="AL1057" i="70"/>
  <c r="AJ1057" i="70"/>
  <c r="AD1057" i="70"/>
  <c r="AC1057" i="70"/>
  <c r="AA1057" i="70"/>
  <c r="U1057" i="70"/>
  <c r="T1057" i="70"/>
  <c r="R1057" i="70"/>
  <c r="L1057" i="70"/>
  <c r="K1057" i="70"/>
  <c r="I1057" i="70"/>
  <c r="AT1056" i="70"/>
  <c r="AM1056" i="70"/>
  <c r="AL1056" i="70"/>
  <c r="AJ1056" i="70"/>
  <c r="AD1056" i="70"/>
  <c r="AC1056" i="70"/>
  <c r="AA1056" i="70"/>
  <c r="U1056" i="70"/>
  <c r="T1056" i="70"/>
  <c r="R1056" i="70"/>
  <c r="L1056" i="70"/>
  <c r="K1056" i="70"/>
  <c r="I1056" i="70"/>
  <c r="AT1055" i="70"/>
  <c r="AM1055" i="70"/>
  <c r="AL1055" i="70"/>
  <c r="AJ1055" i="70"/>
  <c r="AD1055" i="70"/>
  <c r="AC1055" i="70"/>
  <c r="AA1055" i="70"/>
  <c r="U1055" i="70"/>
  <c r="T1055" i="70"/>
  <c r="R1055" i="70"/>
  <c r="L1055" i="70"/>
  <c r="K1055" i="70"/>
  <c r="I1055" i="70"/>
  <c r="AT1054" i="70"/>
  <c r="AM1054" i="70"/>
  <c r="AL1054" i="70"/>
  <c r="AJ1054" i="70"/>
  <c r="AD1054" i="70"/>
  <c r="AC1054" i="70"/>
  <c r="AA1054" i="70"/>
  <c r="U1054" i="70"/>
  <c r="T1054" i="70"/>
  <c r="R1054" i="70"/>
  <c r="L1054" i="70"/>
  <c r="K1054" i="70"/>
  <c r="I1054" i="70"/>
  <c r="AT1053" i="70"/>
  <c r="AM1053" i="70"/>
  <c r="AL1053" i="70"/>
  <c r="AJ1053" i="70"/>
  <c r="AD1053" i="70"/>
  <c r="AC1053" i="70"/>
  <c r="AA1053" i="70"/>
  <c r="U1053" i="70"/>
  <c r="T1053" i="70"/>
  <c r="R1053" i="70"/>
  <c r="L1053" i="70"/>
  <c r="K1053" i="70"/>
  <c r="I1053" i="70"/>
  <c r="AT1052" i="70"/>
  <c r="AM1052" i="70"/>
  <c r="AL1052" i="70"/>
  <c r="AJ1052" i="70"/>
  <c r="AD1052" i="70"/>
  <c r="AC1052" i="70"/>
  <c r="AA1052" i="70"/>
  <c r="U1052" i="70"/>
  <c r="T1052" i="70"/>
  <c r="R1052" i="70"/>
  <c r="L1052" i="70"/>
  <c r="K1052" i="70"/>
  <c r="I1052" i="70"/>
  <c r="AT1051" i="70"/>
  <c r="AM1051" i="70"/>
  <c r="AL1051" i="70"/>
  <c r="AJ1051" i="70"/>
  <c r="AD1051" i="70"/>
  <c r="AC1051" i="70"/>
  <c r="AA1051" i="70"/>
  <c r="U1051" i="70"/>
  <c r="T1051" i="70"/>
  <c r="R1051" i="70"/>
  <c r="L1051" i="70"/>
  <c r="K1051" i="70"/>
  <c r="I1051" i="70"/>
  <c r="AT1050" i="70"/>
  <c r="AM1050" i="70"/>
  <c r="AL1050" i="70"/>
  <c r="AJ1050" i="70"/>
  <c r="AD1050" i="70"/>
  <c r="AC1050" i="70"/>
  <c r="AA1050" i="70"/>
  <c r="U1050" i="70"/>
  <c r="T1050" i="70"/>
  <c r="R1050" i="70"/>
  <c r="L1050" i="70"/>
  <c r="K1050" i="70"/>
  <c r="I1050" i="70"/>
  <c r="AT1049" i="70"/>
  <c r="AM1049" i="70"/>
  <c r="AL1049" i="70"/>
  <c r="AJ1049" i="70"/>
  <c r="AD1049" i="70"/>
  <c r="AC1049" i="70"/>
  <c r="AA1049" i="70"/>
  <c r="U1049" i="70"/>
  <c r="T1049" i="70"/>
  <c r="R1049" i="70"/>
  <c r="L1049" i="70"/>
  <c r="K1049" i="70"/>
  <c r="I1049" i="70"/>
  <c r="AT1048" i="70"/>
  <c r="AM1048" i="70"/>
  <c r="AL1048" i="70"/>
  <c r="AJ1048" i="70"/>
  <c r="AD1048" i="70"/>
  <c r="AC1048" i="70"/>
  <c r="AA1048" i="70"/>
  <c r="U1048" i="70"/>
  <c r="T1048" i="70"/>
  <c r="R1048" i="70"/>
  <c r="L1048" i="70"/>
  <c r="K1048" i="70"/>
  <c r="I1048" i="70"/>
  <c r="AT1047" i="70"/>
  <c r="AM1047" i="70"/>
  <c r="AL1047" i="70"/>
  <c r="AJ1047" i="70"/>
  <c r="AD1047" i="70"/>
  <c r="AC1047" i="70"/>
  <c r="AA1047" i="70"/>
  <c r="U1047" i="70"/>
  <c r="T1047" i="70"/>
  <c r="R1047" i="70"/>
  <c r="L1047" i="70"/>
  <c r="K1047" i="70"/>
  <c r="I1047" i="70"/>
  <c r="AT1046" i="70"/>
  <c r="AM1046" i="70"/>
  <c r="AL1046" i="70"/>
  <c r="AJ1046" i="70"/>
  <c r="AD1046" i="70"/>
  <c r="AC1046" i="70"/>
  <c r="AA1046" i="70"/>
  <c r="U1046" i="70"/>
  <c r="T1046" i="70"/>
  <c r="R1046" i="70"/>
  <c r="L1046" i="70"/>
  <c r="K1046" i="70"/>
  <c r="I1046" i="70"/>
  <c r="AT1045" i="70"/>
  <c r="AM1045" i="70"/>
  <c r="AL1045" i="70"/>
  <c r="AJ1045" i="70"/>
  <c r="AD1045" i="70"/>
  <c r="AC1045" i="70"/>
  <c r="AA1045" i="70"/>
  <c r="U1045" i="70"/>
  <c r="T1045" i="70"/>
  <c r="R1045" i="70"/>
  <c r="L1045" i="70"/>
  <c r="K1045" i="70"/>
  <c r="I1045" i="70"/>
  <c r="AT1044" i="70"/>
  <c r="AM1044" i="70"/>
  <c r="AL1044" i="70"/>
  <c r="AJ1044" i="70"/>
  <c r="AD1044" i="70"/>
  <c r="AC1044" i="70"/>
  <c r="AA1044" i="70"/>
  <c r="U1044" i="70"/>
  <c r="T1044" i="70"/>
  <c r="R1044" i="70"/>
  <c r="L1044" i="70"/>
  <c r="K1044" i="70"/>
  <c r="I1044" i="70"/>
  <c r="AT1043" i="70"/>
  <c r="AM1043" i="70"/>
  <c r="AL1043" i="70"/>
  <c r="AJ1043" i="70"/>
  <c r="AD1043" i="70"/>
  <c r="AC1043" i="70"/>
  <c r="AA1043" i="70"/>
  <c r="U1043" i="70"/>
  <c r="T1043" i="70"/>
  <c r="R1043" i="70"/>
  <c r="L1043" i="70"/>
  <c r="K1043" i="70"/>
  <c r="I1043" i="70"/>
  <c r="AT1042" i="70"/>
  <c r="AM1042" i="70"/>
  <c r="AL1042" i="70"/>
  <c r="AJ1042" i="70"/>
  <c r="AD1042" i="70"/>
  <c r="AC1042" i="70"/>
  <c r="AA1042" i="70"/>
  <c r="U1042" i="70"/>
  <c r="T1042" i="70"/>
  <c r="R1042" i="70"/>
  <c r="L1042" i="70"/>
  <c r="K1042" i="70"/>
  <c r="I1042" i="70"/>
  <c r="AT1041" i="70"/>
  <c r="AL1041" i="70"/>
  <c r="CB65" i="70" s="1"/>
  <c r="CF34" i="70" s="1"/>
  <c r="AC1041" i="70"/>
  <c r="T1041" i="70"/>
  <c r="K1041" i="70"/>
  <c r="AT1040" i="70"/>
  <c r="AM1040" i="70"/>
  <c r="AL1040" i="70"/>
  <c r="AJ1040" i="70"/>
  <c r="AD1040" i="70"/>
  <c r="AC1040" i="70"/>
  <c r="AA1040" i="70"/>
  <c r="U1040" i="70"/>
  <c r="T1040" i="70"/>
  <c r="R1040" i="70"/>
  <c r="L1040" i="70"/>
  <c r="K1040" i="70"/>
  <c r="I1040" i="70"/>
  <c r="AT1039" i="70"/>
  <c r="AM1039" i="70"/>
  <c r="AL1039" i="70"/>
  <c r="AJ1039" i="70"/>
  <c r="AD1039" i="70"/>
  <c r="AC1039" i="70"/>
  <c r="AA1039" i="70"/>
  <c r="U1039" i="70"/>
  <c r="T1039" i="70"/>
  <c r="R1039" i="70"/>
  <c r="L1039" i="70"/>
  <c r="K1039" i="70"/>
  <c r="I1039" i="70"/>
  <c r="AT1038" i="70"/>
  <c r="AM1038" i="70"/>
  <c r="AL1038" i="70"/>
  <c r="AJ1038" i="70"/>
  <c r="AD1038" i="70"/>
  <c r="AC1038" i="70"/>
  <c r="AA1038" i="70"/>
  <c r="U1038" i="70"/>
  <c r="T1038" i="70"/>
  <c r="R1038" i="70"/>
  <c r="L1038" i="70"/>
  <c r="K1038" i="70"/>
  <c r="I1038" i="70"/>
  <c r="AT1037" i="70"/>
  <c r="AM1037" i="70"/>
  <c r="AL1037" i="70"/>
  <c r="AJ1037" i="70"/>
  <c r="AD1037" i="70"/>
  <c r="AC1037" i="70"/>
  <c r="AA1037" i="70"/>
  <c r="U1037" i="70"/>
  <c r="T1037" i="70"/>
  <c r="R1037" i="70"/>
  <c r="L1037" i="70"/>
  <c r="K1037" i="70"/>
  <c r="I1037" i="70"/>
  <c r="AT1036" i="70"/>
  <c r="AM1036" i="70"/>
  <c r="AL1036" i="70"/>
  <c r="AJ1036" i="70"/>
  <c r="AD1036" i="70"/>
  <c r="AC1036" i="70"/>
  <c r="AA1036" i="70"/>
  <c r="U1036" i="70"/>
  <c r="T1036" i="70"/>
  <c r="R1036" i="70"/>
  <c r="L1036" i="70"/>
  <c r="K1036" i="70"/>
  <c r="I1036" i="70"/>
  <c r="AT1035" i="70"/>
  <c r="AM1035" i="70"/>
  <c r="AL1035" i="70"/>
  <c r="AJ1035" i="70"/>
  <c r="AD1035" i="70"/>
  <c r="AC1035" i="70"/>
  <c r="AA1035" i="70"/>
  <c r="U1035" i="70"/>
  <c r="T1035" i="70"/>
  <c r="R1035" i="70"/>
  <c r="L1035" i="70"/>
  <c r="K1035" i="70"/>
  <c r="I1035" i="70"/>
  <c r="AT1034" i="70"/>
  <c r="AM1034" i="70"/>
  <c r="AL1034" i="70"/>
  <c r="AJ1034" i="70"/>
  <c r="AD1034" i="70"/>
  <c r="AC1034" i="70"/>
  <c r="AA1034" i="70"/>
  <c r="U1034" i="70"/>
  <c r="T1034" i="70"/>
  <c r="R1034" i="70"/>
  <c r="L1034" i="70"/>
  <c r="K1034" i="70"/>
  <c r="I1034" i="70"/>
  <c r="AT1033" i="70"/>
  <c r="AM1033" i="70"/>
  <c r="AL1033" i="70"/>
  <c r="AJ1033" i="70"/>
  <c r="AD1033" i="70"/>
  <c r="AC1033" i="70"/>
  <c r="AA1033" i="70"/>
  <c r="U1033" i="70"/>
  <c r="T1033" i="70"/>
  <c r="R1033" i="70"/>
  <c r="L1033" i="70"/>
  <c r="K1033" i="70"/>
  <c r="I1033" i="70"/>
  <c r="AT1032" i="70"/>
  <c r="AM1032" i="70"/>
  <c r="AL1032" i="70"/>
  <c r="AJ1032" i="70"/>
  <c r="AD1032" i="70"/>
  <c r="AC1032" i="70"/>
  <c r="AA1032" i="70"/>
  <c r="U1032" i="70"/>
  <c r="T1032" i="70"/>
  <c r="R1032" i="70"/>
  <c r="L1032" i="70"/>
  <c r="K1032" i="70"/>
  <c r="I1032" i="70"/>
  <c r="AT1031" i="70"/>
  <c r="AM1031" i="70"/>
  <c r="AL1031" i="70"/>
  <c r="AJ1031" i="70"/>
  <c r="AD1031" i="70"/>
  <c r="AC1031" i="70"/>
  <c r="AA1031" i="70"/>
  <c r="U1031" i="70"/>
  <c r="T1031" i="70"/>
  <c r="R1031" i="70"/>
  <c r="L1031" i="70"/>
  <c r="K1031" i="70"/>
  <c r="I1031" i="70"/>
  <c r="AT1030" i="70"/>
  <c r="AM1030" i="70"/>
  <c r="AL1030" i="70"/>
  <c r="AJ1030" i="70"/>
  <c r="AD1030" i="70"/>
  <c r="AC1030" i="70"/>
  <c r="AA1030" i="70"/>
  <c r="U1030" i="70"/>
  <c r="T1030" i="70"/>
  <c r="R1030" i="70"/>
  <c r="L1030" i="70"/>
  <c r="K1030" i="70"/>
  <c r="I1030" i="70"/>
  <c r="AT1029" i="70"/>
  <c r="AM1029" i="70"/>
  <c r="AL1029" i="70"/>
  <c r="AJ1029" i="70"/>
  <c r="AD1029" i="70"/>
  <c r="AC1029" i="70"/>
  <c r="AA1029" i="70"/>
  <c r="U1029" i="70"/>
  <c r="T1029" i="70"/>
  <c r="R1029" i="70"/>
  <c r="L1029" i="70"/>
  <c r="K1029" i="70"/>
  <c r="I1029" i="70"/>
  <c r="AT1028" i="70"/>
  <c r="AM1028" i="70"/>
  <c r="AL1028" i="70"/>
  <c r="AJ1028" i="70"/>
  <c r="AD1028" i="70"/>
  <c r="AC1028" i="70"/>
  <c r="AA1028" i="70"/>
  <c r="U1028" i="70"/>
  <c r="T1028" i="70"/>
  <c r="R1028" i="70"/>
  <c r="L1028" i="70"/>
  <c r="K1028" i="70"/>
  <c r="I1028" i="70"/>
  <c r="AT1027" i="70"/>
  <c r="AM1027" i="70"/>
  <c r="AL1027" i="70"/>
  <c r="AJ1027" i="70"/>
  <c r="AD1027" i="70"/>
  <c r="AC1027" i="70"/>
  <c r="AA1027" i="70"/>
  <c r="U1027" i="70"/>
  <c r="T1027" i="70"/>
  <c r="R1027" i="70"/>
  <c r="L1027" i="70"/>
  <c r="K1027" i="70"/>
  <c r="I1027" i="70"/>
  <c r="AT1026" i="70"/>
  <c r="AM1026" i="70"/>
  <c r="AL1026" i="70"/>
  <c r="AJ1026" i="70"/>
  <c r="AD1026" i="70"/>
  <c r="AC1026" i="70"/>
  <c r="AA1026" i="70"/>
  <c r="U1026" i="70"/>
  <c r="T1026" i="70"/>
  <c r="R1026" i="70"/>
  <c r="L1026" i="70"/>
  <c r="K1026" i="70"/>
  <c r="I1026" i="70"/>
  <c r="AT1025" i="70"/>
  <c r="AM1025" i="70"/>
  <c r="AL1025" i="70"/>
  <c r="AJ1025" i="70"/>
  <c r="AD1025" i="70"/>
  <c r="AC1025" i="70"/>
  <c r="AA1025" i="70"/>
  <c r="U1025" i="70"/>
  <c r="T1025" i="70"/>
  <c r="R1025" i="70"/>
  <c r="L1025" i="70"/>
  <c r="K1025" i="70"/>
  <c r="I1025" i="70"/>
  <c r="AT1024" i="70"/>
  <c r="AL1024" i="70"/>
  <c r="CB64" i="70" s="1"/>
  <c r="CF33" i="70" s="1"/>
  <c r="AM1024" i="70"/>
  <c r="AC1024" i="70"/>
  <c r="AD1024" i="70"/>
  <c r="T1024" i="70"/>
  <c r="U1024" i="70"/>
  <c r="K1024" i="70"/>
  <c r="AT1023" i="70"/>
  <c r="AM1023" i="70"/>
  <c r="AL1023" i="70"/>
  <c r="AJ1023" i="70"/>
  <c r="AD1023" i="70"/>
  <c r="AC1023" i="70"/>
  <c r="AA1023" i="70"/>
  <c r="U1023" i="70"/>
  <c r="T1023" i="70"/>
  <c r="R1023" i="70"/>
  <c r="L1023" i="70"/>
  <c r="K1023" i="70"/>
  <c r="I1023" i="70"/>
  <c r="AT1022" i="70"/>
  <c r="AM1022" i="70"/>
  <c r="AL1022" i="70"/>
  <c r="AJ1022" i="70"/>
  <c r="AD1022" i="70"/>
  <c r="AC1022" i="70"/>
  <c r="AA1022" i="70"/>
  <c r="U1022" i="70"/>
  <c r="T1022" i="70"/>
  <c r="R1022" i="70"/>
  <c r="L1022" i="70"/>
  <c r="K1022" i="70"/>
  <c r="I1022" i="70"/>
  <c r="AT1021" i="70"/>
  <c r="AM1021" i="70"/>
  <c r="AL1021" i="70"/>
  <c r="AJ1021" i="70"/>
  <c r="AD1021" i="70"/>
  <c r="AC1021" i="70"/>
  <c r="AA1021" i="70"/>
  <c r="U1021" i="70"/>
  <c r="T1021" i="70"/>
  <c r="R1021" i="70"/>
  <c r="L1021" i="70"/>
  <c r="K1021" i="70"/>
  <c r="I1021" i="70"/>
  <c r="AT1020" i="70"/>
  <c r="AM1020" i="70"/>
  <c r="AL1020" i="70"/>
  <c r="AJ1020" i="70"/>
  <c r="AD1020" i="70"/>
  <c r="AC1020" i="70"/>
  <c r="AA1020" i="70"/>
  <c r="U1020" i="70"/>
  <c r="T1020" i="70"/>
  <c r="R1020" i="70"/>
  <c r="L1020" i="70"/>
  <c r="K1020" i="70"/>
  <c r="I1020" i="70"/>
  <c r="AT1019" i="70"/>
  <c r="AM1019" i="70"/>
  <c r="AL1019" i="70"/>
  <c r="AJ1019" i="70"/>
  <c r="AD1019" i="70"/>
  <c r="AC1019" i="70"/>
  <c r="AA1019" i="70"/>
  <c r="U1019" i="70"/>
  <c r="T1019" i="70"/>
  <c r="R1019" i="70"/>
  <c r="L1019" i="70"/>
  <c r="K1019" i="70"/>
  <c r="I1019" i="70"/>
  <c r="AT1018" i="70"/>
  <c r="AM1018" i="70"/>
  <c r="AL1018" i="70"/>
  <c r="AJ1018" i="70"/>
  <c r="AD1018" i="70"/>
  <c r="AC1018" i="70"/>
  <c r="AA1018" i="70"/>
  <c r="U1018" i="70"/>
  <c r="T1018" i="70"/>
  <c r="R1018" i="70"/>
  <c r="L1018" i="70"/>
  <c r="K1018" i="70"/>
  <c r="I1018" i="70"/>
  <c r="AT1017" i="70"/>
  <c r="AM1017" i="70"/>
  <c r="AL1017" i="70"/>
  <c r="AJ1017" i="70"/>
  <c r="AD1017" i="70"/>
  <c r="AC1017" i="70"/>
  <c r="AA1017" i="70"/>
  <c r="U1017" i="70"/>
  <c r="T1017" i="70"/>
  <c r="R1017" i="70"/>
  <c r="L1017" i="70"/>
  <c r="K1017" i="70"/>
  <c r="I1017" i="70"/>
  <c r="AT1016" i="70"/>
  <c r="AM1016" i="70"/>
  <c r="AL1016" i="70"/>
  <c r="AJ1016" i="70"/>
  <c r="AD1016" i="70"/>
  <c r="AC1016" i="70"/>
  <c r="AA1016" i="70"/>
  <c r="U1016" i="70"/>
  <c r="T1016" i="70"/>
  <c r="R1016" i="70"/>
  <c r="L1016" i="70"/>
  <c r="K1016" i="70"/>
  <c r="I1016" i="70"/>
  <c r="AT1015" i="70"/>
  <c r="AM1015" i="70"/>
  <c r="AL1015" i="70"/>
  <c r="AJ1015" i="70"/>
  <c r="AD1015" i="70"/>
  <c r="AC1015" i="70"/>
  <c r="AA1015" i="70"/>
  <c r="U1015" i="70"/>
  <c r="T1015" i="70"/>
  <c r="R1015" i="70"/>
  <c r="L1015" i="70"/>
  <c r="K1015" i="70"/>
  <c r="I1015" i="70"/>
  <c r="AT1014" i="70"/>
  <c r="AM1014" i="70"/>
  <c r="AL1014" i="70"/>
  <c r="AJ1014" i="70"/>
  <c r="AD1014" i="70"/>
  <c r="AC1014" i="70"/>
  <c r="AA1014" i="70"/>
  <c r="U1014" i="70"/>
  <c r="T1014" i="70"/>
  <c r="R1014" i="70"/>
  <c r="L1014" i="70"/>
  <c r="K1014" i="70"/>
  <c r="I1014" i="70"/>
  <c r="AT1013" i="70"/>
  <c r="AM1013" i="70"/>
  <c r="AL1013" i="70"/>
  <c r="AJ1013" i="70"/>
  <c r="AD1013" i="70"/>
  <c r="AC1013" i="70"/>
  <c r="AA1013" i="70"/>
  <c r="U1013" i="70"/>
  <c r="T1013" i="70"/>
  <c r="R1013" i="70"/>
  <c r="L1013" i="70"/>
  <c r="K1013" i="70"/>
  <c r="I1013" i="70"/>
  <c r="AT1012" i="70"/>
  <c r="AM1012" i="70"/>
  <c r="AL1012" i="70"/>
  <c r="AJ1012" i="70"/>
  <c r="AD1012" i="70"/>
  <c r="AC1012" i="70"/>
  <c r="AA1012" i="70"/>
  <c r="U1012" i="70"/>
  <c r="T1012" i="70"/>
  <c r="R1012" i="70"/>
  <c r="L1012" i="70"/>
  <c r="K1012" i="70"/>
  <c r="I1012" i="70"/>
  <c r="AT1011" i="70"/>
  <c r="AM1011" i="70"/>
  <c r="AL1011" i="70"/>
  <c r="AJ1011" i="70"/>
  <c r="AD1011" i="70"/>
  <c r="AC1011" i="70"/>
  <c r="AA1011" i="70"/>
  <c r="U1011" i="70"/>
  <c r="T1011" i="70"/>
  <c r="R1011" i="70"/>
  <c r="L1011" i="70"/>
  <c r="K1011" i="70"/>
  <c r="I1011" i="70"/>
  <c r="AT1010" i="70"/>
  <c r="AM1010" i="70"/>
  <c r="AL1010" i="70"/>
  <c r="AJ1010" i="70"/>
  <c r="AD1010" i="70"/>
  <c r="AC1010" i="70"/>
  <c r="AA1010" i="70"/>
  <c r="U1010" i="70"/>
  <c r="T1010" i="70"/>
  <c r="R1010" i="70"/>
  <c r="L1010" i="70"/>
  <c r="K1010" i="70"/>
  <c r="I1010" i="70"/>
  <c r="AT1009" i="70"/>
  <c r="AM1009" i="70"/>
  <c r="AL1009" i="70"/>
  <c r="AJ1009" i="70"/>
  <c r="AD1009" i="70"/>
  <c r="AC1009" i="70"/>
  <c r="AA1009" i="70"/>
  <c r="U1009" i="70"/>
  <c r="T1009" i="70"/>
  <c r="R1009" i="70"/>
  <c r="L1009" i="70"/>
  <c r="K1009" i="70"/>
  <c r="I1009" i="70"/>
  <c r="AT1008" i="70"/>
  <c r="AM1008" i="70"/>
  <c r="AL1008" i="70"/>
  <c r="AJ1008" i="70"/>
  <c r="AD1008" i="70"/>
  <c r="AC1008" i="70"/>
  <c r="AA1008" i="70"/>
  <c r="U1008" i="70"/>
  <c r="T1008" i="70"/>
  <c r="R1008" i="70"/>
  <c r="L1008" i="70"/>
  <c r="K1008" i="70"/>
  <c r="I1008" i="70"/>
  <c r="AT1007" i="70"/>
  <c r="AL1007" i="70"/>
  <c r="CB63" i="70" s="1"/>
  <c r="CF32" i="70" s="1"/>
  <c r="AJ1007" i="70"/>
  <c r="AC1007" i="70"/>
  <c r="AD1007" i="70"/>
  <c r="T1007" i="70"/>
  <c r="U1007" i="70"/>
  <c r="K1007" i="70"/>
  <c r="AT1006" i="70"/>
  <c r="AM1006" i="70"/>
  <c r="AL1006" i="70"/>
  <c r="AJ1006" i="70"/>
  <c r="AD1006" i="70"/>
  <c r="AC1006" i="70"/>
  <c r="AA1006" i="70"/>
  <c r="U1006" i="70"/>
  <c r="T1006" i="70"/>
  <c r="R1006" i="70"/>
  <c r="L1006" i="70"/>
  <c r="K1006" i="70"/>
  <c r="I1006" i="70"/>
  <c r="AT1005" i="70"/>
  <c r="AM1005" i="70"/>
  <c r="AL1005" i="70"/>
  <c r="AJ1005" i="70"/>
  <c r="AD1005" i="70"/>
  <c r="AC1005" i="70"/>
  <c r="AA1005" i="70"/>
  <c r="U1005" i="70"/>
  <c r="T1005" i="70"/>
  <c r="R1005" i="70"/>
  <c r="L1005" i="70"/>
  <c r="K1005" i="70"/>
  <c r="I1005" i="70"/>
  <c r="AT1004" i="70"/>
  <c r="AM1004" i="70"/>
  <c r="AL1004" i="70"/>
  <c r="AJ1004" i="70"/>
  <c r="AD1004" i="70"/>
  <c r="AC1004" i="70"/>
  <c r="AA1004" i="70"/>
  <c r="U1004" i="70"/>
  <c r="T1004" i="70"/>
  <c r="R1004" i="70"/>
  <c r="L1004" i="70"/>
  <c r="K1004" i="70"/>
  <c r="I1004" i="70"/>
  <c r="AT1003" i="70"/>
  <c r="AM1003" i="70"/>
  <c r="AL1003" i="70"/>
  <c r="AJ1003" i="70"/>
  <c r="AD1003" i="70"/>
  <c r="AC1003" i="70"/>
  <c r="AA1003" i="70"/>
  <c r="U1003" i="70"/>
  <c r="T1003" i="70"/>
  <c r="R1003" i="70"/>
  <c r="L1003" i="70"/>
  <c r="K1003" i="70"/>
  <c r="I1003" i="70"/>
  <c r="AT1002" i="70"/>
  <c r="AM1002" i="70"/>
  <c r="AL1002" i="70"/>
  <c r="AJ1002" i="70"/>
  <c r="AD1002" i="70"/>
  <c r="AC1002" i="70"/>
  <c r="AA1002" i="70"/>
  <c r="U1002" i="70"/>
  <c r="T1002" i="70"/>
  <c r="R1002" i="70"/>
  <c r="L1002" i="70"/>
  <c r="K1002" i="70"/>
  <c r="I1002" i="70"/>
  <c r="AT1001" i="70"/>
  <c r="AM1001" i="70"/>
  <c r="AL1001" i="70"/>
  <c r="AJ1001" i="70"/>
  <c r="AD1001" i="70"/>
  <c r="AC1001" i="70"/>
  <c r="AA1001" i="70"/>
  <c r="U1001" i="70"/>
  <c r="T1001" i="70"/>
  <c r="R1001" i="70"/>
  <c r="L1001" i="70"/>
  <c r="K1001" i="70"/>
  <c r="I1001" i="70"/>
  <c r="AT1000" i="70"/>
  <c r="AM1000" i="70"/>
  <c r="AL1000" i="70"/>
  <c r="AJ1000" i="70"/>
  <c r="AD1000" i="70"/>
  <c r="AC1000" i="70"/>
  <c r="AA1000" i="70"/>
  <c r="U1000" i="70"/>
  <c r="T1000" i="70"/>
  <c r="R1000" i="70"/>
  <c r="L1000" i="70"/>
  <c r="K1000" i="70"/>
  <c r="I1000" i="70"/>
  <c r="AT999" i="70"/>
  <c r="AM999" i="70"/>
  <c r="AL999" i="70"/>
  <c r="AJ999" i="70"/>
  <c r="AD999" i="70"/>
  <c r="AC999" i="70"/>
  <c r="AA999" i="70"/>
  <c r="U999" i="70"/>
  <c r="T999" i="70"/>
  <c r="R999" i="70"/>
  <c r="L999" i="70"/>
  <c r="K999" i="70"/>
  <c r="I999" i="70"/>
  <c r="AT998" i="70"/>
  <c r="AM998" i="70"/>
  <c r="AL998" i="70"/>
  <c r="AJ998" i="70"/>
  <c r="AD998" i="70"/>
  <c r="AC998" i="70"/>
  <c r="AA998" i="70"/>
  <c r="U998" i="70"/>
  <c r="T998" i="70"/>
  <c r="R998" i="70"/>
  <c r="L998" i="70"/>
  <c r="K998" i="70"/>
  <c r="I998" i="70"/>
  <c r="AT997" i="70"/>
  <c r="AM997" i="70"/>
  <c r="AL997" i="70"/>
  <c r="AJ997" i="70"/>
  <c r="AD997" i="70"/>
  <c r="AC997" i="70"/>
  <c r="AA997" i="70"/>
  <c r="U997" i="70"/>
  <c r="T997" i="70"/>
  <c r="R997" i="70"/>
  <c r="L997" i="70"/>
  <c r="K997" i="70"/>
  <c r="I997" i="70"/>
  <c r="AT996" i="70"/>
  <c r="AM996" i="70"/>
  <c r="AL996" i="70"/>
  <c r="AJ996" i="70"/>
  <c r="AD996" i="70"/>
  <c r="AC996" i="70"/>
  <c r="AA996" i="70"/>
  <c r="U996" i="70"/>
  <c r="T996" i="70"/>
  <c r="R996" i="70"/>
  <c r="L996" i="70"/>
  <c r="K996" i="70"/>
  <c r="I996" i="70"/>
  <c r="AT995" i="70"/>
  <c r="AM995" i="70"/>
  <c r="AL995" i="70"/>
  <c r="AJ995" i="70"/>
  <c r="AD995" i="70"/>
  <c r="AC995" i="70"/>
  <c r="AA995" i="70"/>
  <c r="U995" i="70"/>
  <c r="T995" i="70"/>
  <c r="R995" i="70"/>
  <c r="L995" i="70"/>
  <c r="K995" i="70"/>
  <c r="I995" i="70"/>
  <c r="AT994" i="70"/>
  <c r="AM994" i="70"/>
  <c r="AL994" i="70"/>
  <c r="AJ994" i="70"/>
  <c r="AD994" i="70"/>
  <c r="AC994" i="70"/>
  <c r="AA994" i="70"/>
  <c r="U994" i="70"/>
  <c r="T994" i="70"/>
  <c r="R994" i="70"/>
  <c r="L994" i="70"/>
  <c r="K994" i="70"/>
  <c r="I994" i="70"/>
  <c r="AT993" i="70"/>
  <c r="AM993" i="70"/>
  <c r="AL993" i="70"/>
  <c r="AJ993" i="70"/>
  <c r="AD993" i="70"/>
  <c r="AC993" i="70"/>
  <c r="AA993" i="70"/>
  <c r="U993" i="70"/>
  <c r="T993" i="70"/>
  <c r="R993" i="70"/>
  <c r="L993" i="70"/>
  <c r="K993" i="70"/>
  <c r="I993" i="70"/>
  <c r="AT992" i="70"/>
  <c r="AM992" i="70"/>
  <c r="AL992" i="70"/>
  <c r="AJ992" i="70"/>
  <c r="AD992" i="70"/>
  <c r="AC992" i="70"/>
  <c r="AA992" i="70"/>
  <c r="U992" i="70"/>
  <c r="T992" i="70"/>
  <c r="R992" i="70"/>
  <c r="L992" i="70"/>
  <c r="K992" i="70"/>
  <c r="I992" i="70"/>
  <c r="AT991" i="70"/>
  <c r="AM991" i="70"/>
  <c r="AL991" i="70"/>
  <c r="AJ991" i="70"/>
  <c r="AD991" i="70"/>
  <c r="AC991" i="70"/>
  <c r="AA991" i="70"/>
  <c r="U991" i="70"/>
  <c r="T991" i="70"/>
  <c r="R991" i="70"/>
  <c r="L991" i="70"/>
  <c r="K991" i="70"/>
  <c r="I991" i="70"/>
  <c r="AT990" i="70"/>
  <c r="AL990" i="70"/>
  <c r="CB62" i="70" s="1"/>
  <c r="CF31" i="70" s="1"/>
  <c r="AJ990" i="70"/>
  <c r="AC990" i="70"/>
  <c r="AA990" i="70"/>
  <c r="T990" i="70"/>
  <c r="R990" i="70"/>
  <c r="K990" i="70"/>
  <c r="AT989" i="70"/>
  <c r="AM989" i="70"/>
  <c r="AL989" i="70"/>
  <c r="AJ989" i="70"/>
  <c r="AD989" i="70"/>
  <c r="AC989" i="70"/>
  <c r="AA989" i="70"/>
  <c r="U989" i="70"/>
  <c r="T989" i="70"/>
  <c r="R989" i="70"/>
  <c r="L989" i="70"/>
  <c r="K989" i="70"/>
  <c r="I989" i="70"/>
  <c r="AT988" i="70"/>
  <c r="AM988" i="70"/>
  <c r="AL988" i="70"/>
  <c r="AJ988" i="70"/>
  <c r="AD988" i="70"/>
  <c r="AC988" i="70"/>
  <c r="AA988" i="70"/>
  <c r="U988" i="70"/>
  <c r="T988" i="70"/>
  <c r="R988" i="70"/>
  <c r="L988" i="70"/>
  <c r="K988" i="70"/>
  <c r="I988" i="70"/>
  <c r="AT987" i="70"/>
  <c r="AM987" i="70"/>
  <c r="AL987" i="70"/>
  <c r="AJ987" i="70"/>
  <c r="AD987" i="70"/>
  <c r="AC987" i="70"/>
  <c r="AA987" i="70"/>
  <c r="U987" i="70"/>
  <c r="T987" i="70"/>
  <c r="R987" i="70"/>
  <c r="L987" i="70"/>
  <c r="K987" i="70"/>
  <c r="I987" i="70"/>
  <c r="AT986" i="70"/>
  <c r="AM986" i="70"/>
  <c r="AL986" i="70"/>
  <c r="AJ986" i="70"/>
  <c r="AD986" i="70"/>
  <c r="AC986" i="70"/>
  <c r="AA986" i="70"/>
  <c r="U986" i="70"/>
  <c r="T986" i="70"/>
  <c r="R986" i="70"/>
  <c r="L986" i="70"/>
  <c r="K986" i="70"/>
  <c r="I986" i="70"/>
  <c r="AT985" i="70"/>
  <c r="AM985" i="70"/>
  <c r="AL985" i="70"/>
  <c r="AJ985" i="70"/>
  <c r="AD985" i="70"/>
  <c r="AC985" i="70"/>
  <c r="AA985" i="70"/>
  <c r="U985" i="70"/>
  <c r="T985" i="70"/>
  <c r="R985" i="70"/>
  <c r="L985" i="70"/>
  <c r="K985" i="70"/>
  <c r="I985" i="70"/>
  <c r="AT984" i="70"/>
  <c r="AM984" i="70"/>
  <c r="AL984" i="70"/>
  <c r="AJ984" i="70"/>
  <c r="AD984" i="70"/>
  <c r="AC984" i="70"/>
  <c r="AA984" i="70"/>
  <c r="U984" i="70"/>
  <c r="T984" i="70"/>
  <c r="R984" i="70"/>
  <c r="L984" i="70"/>
  <c r="K984" i="70"/>
  <c r="I984" i="70"/>
  <c r="AT983" i="70"/>
  <c r="AM983" i="70"/>
  <c r="AL983" i="70"/>
  <c r="AJ983" i="70"/>
  <c r="AD983" i="70"/>
  <c r="AC983" i="70"/>
  <c r="AA983" i="70"/>
  <c r="U983" i="70"/>
  <c r="T983" i="70"/>
  <c r="R983" i="70"/>
  <c r="L983" i="70"/>
  <c r="K983" i="70"/>
  <c r="I983" i="70"/>
  <c r="AT982" i="70"/>
  <c r="AM982" i="70"/>
  <c r="AL982" i="70"/>
  <c r="AJ982" i="70"/>
  <c r="AD982" i="70"/>
  <c r="AC982" i="70"/>
  <c r="AA982" i="70"/>
  <c r="U982" i="70"/>
  <c r="T982" i="70"/>
  <c r="R982" i="70"/>
  <c r="L982" i="70"/>
  <c r="K982" i="70"/>
  <c r="I982" i="70"/>
  <c r="AT981" i="70"/>
  <c r="AM981" i="70"/>
  <c r="AL981" i="70"/>
  <c r="AJ981" i="70"/>
  <c r="AD981" i="70"/>
  <c r="AC981" i="70"/>
  <c r="AA981" i="70"/>
  <c r="U981" i="70"/>
  <c r="T981" i="70"/>
  <c r="R981" i="70"/>
  <c r="L981" i="70"/>
  <c r="K981" i="70"/>
  <c r="I981" i="70"/>
  <c r="AT980" i="70"/>
  <c r="AM980" i="70"/>
  <c r="AL980" i="70"/>
  <c r="AJ980" i="70"/>
  <c r="AD980" i="70"/>
  <c r="AC980" i="70"/>
  <c r="AA980" i="70"/>
  <c r="U980" i="70"/>
  <c r="T980" i="70"/>
  <c r="R980" i="70"/>
  <c r="L980" i="70"/>
  <c r="K980" i="70"/>
  <c r="I980" i="70"/>
  <c r="AT979" i="70"/>
  <c r="AM979" i="70"/>
  <c r="AL979" i="70"/>
  <c r="AJ979" i="70"/>
  <c r="AD979" i="70"/>
  <c r="AC979" i="70"/>
  <c r="AA979" i="70"/>
  <c r="U979" i="70"/>
  <c r="T979" i="70"/>
  <c r="R979" i="70"/>
  <c r="L979" i="70"/>
  <c r="K979" i="70"/>
  <c r="I979" i="70"/>
  <c r="AT978" i="70"/>
  <c r="AM978" i="70"/>
  <c r="AL978" i="70"/>
  <c r="AJ978" i="70"/>
  <c r="AD978" i="70"/>
  <c r="AC978" i="70"/>
  <c r="AA978" i="70"/>
  <c r="U978" i="70"/>
  <c r="T978" i="70"/>
  <c r="R978" i="70"/>
  <c r="L978" i="70"/>
  <c r="K978" i="70"/>
  <c r="I978" i="70"/>
  <c r="AT977" i="70"/>
  <c r="AM977" i="70"/>
  <c r="AL977" i="70"/>
  <c r="AJ977" i="70"/>
  <c r="AD977" i="70"/>
  <c r="AC977" i="70"/>
  <c r="AA977" i="70"/>
  <c r="U977" i="70"/>
  <c r="T977" i="70"/>
  <c r="R977" i="70"/>
  <c r="L977" i="70"/>
  <c r="K977" i="70"/>
  <c r="I977" i="70"/>
  <c r="AT976" i="70"/>
  <c r="AM976" i="70"/>
  <c r="AL976" i="70"/>
  <c r="AJ976" i="70"/>
  <c r="AD976" i="70"/>
  <c r="AC976" i="70"/>
  <c r="AA976" i="70"/>
  <c r="U976" i="70"/>
  <c r="T976" i="70"/>
  <c r="R976" i="70"/>
  <c r="L976" i="70"/>
  <c r="K976" i="70"/>
  <c r="I976" i="70"/>
  <c r="AT975" i="70"/>
  <c r="AM975" i="70"/>
  <c r="AL975" i="70"/>
  <c r="AJ975" i="70"/>
  <c r="AD975" i="70"/>
  <c r="AC975" i="70"/>
  <c r="AA975" i="70"/>
  <c r="U975" i="70"/>
  <c r="T975" i="70"/>
  <c r="R975" i="70"/>
  <c r="L975" i="70"/>
  <c r="K975" i="70"/>
  <c r="I975" i="70"/>
  <c r="AT974" i="70"/>
  <c r="AM974" i="70"/>
  <c r="AL974" i="70"/>
  <c r="AJ974" i="70"/>
  <c r="AD974" i="70"/>
  <c r="AC974" i="70"/>
  <c r="AA974" i="70"/>
  <c r="U974" i="70"/>
  <c r="T974" i="70"/>
  <c r="R974" i="70"/>
  <c r="L974" i="70"/>
  <c r="K974" i="70"/>
  <c r="I974" i="70"/>
  <c r="AT973" i="70"/>
  <c r="AL973" i="70"/>
  <c r="CB61" i="70" s="1"/>
  <c r="CF30" i="70" s="1"/>
  <c r="AC973" i="70"/>
  <c r="T973" i="70"/>
  <c r="K973" i="70"/>
  <c r="AT972" i="70"/>
  <c r="AM972" i="70"/>
  <c r="AL972" i="70"/>
  <c r="AJ972" i="70"/>
  <c r="AD972" i="70"/>
  <c r="AC972" i="70"/>
  <c r="AA972" i="70"/>
  <c r="U972" i="70"/>
  <c r="T972" i="70"/>
  <c r="R972" i="70"/>
  <c r="L972" i="70"/>
  <c r="K972" i="70"/>
  <c r="I972" i="70"/>
  <c r="AT971" i="70"/>
  <c r="AM971" i="70"/>
  <c r="AL971" i="70"/>
  <c r="AJ971" i="70"/>
  <c r="AD971" i="70"/>
  <c r="AC971" i="70"/>
  <c r="AA971" i="70"/>
  <c r="U971" i="70"/>
  <c r="T971" i="70"/>
  <c r="R971" i="70"/>
  <c r="L971" i="70"/>
  <c r="K971" i="70"/>
  <c r="I971" i="70"/>
  <c r="AT970" i="70"/>
  <c r="AM970" i="70"/>
  <c r="AL970" i="70"/>
  <c r="AJ970" i="70"/>
  <c r="AD970" i="70"/>
  <c r="AC970" i="70"/>
  <c r="AA970" i="70"/>
  <c r="U970" i="70"/>
  <c r="T970" i="70"/>
  <c r="R970" i="70"/>
  <c r="L970" i="70"/>
  <c r="K970" i="70"/>
  <c r="I970" i="70"/>
  <c r="AT969" i="70"/>
  <c r="AM969" i="70"/>
  <c r="AL969" i="70"/>
  <c r="AJ969" i="70"/>
  <c r="AD969" i="70"/>
  <c r="AC969" i="70"/>
  <c r="AA969" i="70"/>
  <c r="U969" i="70"/>
  <c r="T969" i="70"/>
  <c r="R969" i="70"/>
  <c r="L969" i="70"/>
  <c r="K969" i="70"/>
  <c r="I969" i="70"/>
  <c r="AT968" i="70"/>
  <c r="AM968" i="70"/>
  <c r="AL968" i="70"/>
  <c r="AJ968" i="70"/>
  <c r="AD968" i="70"/>
  <c r="AC968" i="70"/>
  <c r="AA968" i="70"/>
  <c r="U968" i="70"/>
  <c r="T968" i="70"/>
  <c r="R968" i="70"/>
  <c r="L968" i="70"/>
  <c r="K968" i="70"/>
  <c r="I968" i="70"/>
  <c r="AT967" i="70"/>
  <c r="AM967" i="70"/>
  <c r="AL967" i="70"/>
  <c r="AJ967" i="70"/>
  <c r="AD967" i="70"/>
  <c r="AC967" i="70"/>
  <c r="AA967" i="70"/>
  <c r="U967" i="70"/>
  <c r="T967" i="70"/>
  <c r="R967" i="70"/>
  <c r="L967" i="70"/>
  <c r="K967" i="70"/>
  <c r="I967" i="70"/>
  <c r="AT966" i="70"/>
  <c r="AM966" i="70"/>
  <c r="AL966" i="70"/>
  <c r="AJ966" i="70"/>
  <c r="AD966" i="70"/>
  <c r="AC966" i="70"/>
  <c r="AA966" i="70"/>
  <c r="U966" i="70"/>
  <c r="T966" i="70"/>
  <c r="R966" i="70"/>
  <c r="L966" i="70"/>
  <c r="K966" i="70"/>
  <c r="I966" i="70"/>
  <c r="AT965" i="70"/>
  <c r="AM965" i="70"/>
  <c r="AL965" i="70"/>
  <c r="AJ965" i="70"/>
  <c r="AD965" i="70"/>
  <c r="AC965" i="70"/>
  <c r="AA965" i="70"/>
  <c r="U965" i="70"/>
  <c r="T965" i="70"/>
  <c r="R965" i="70"/>
  <c r="L965" i="70"/>
  <c r="K965" i="70"/>
  <c r="I965" i="70"/>
  <c r="AT964" i="70"/>
  <c r="AM964" i="70"/>
  <c r="AL964" i="70"/>
  <c r="AJ964" i="70"/>
  <c r="AD964" i="70"/>
  <c r="AC964" i="70"/>
  <c r="AA964" i="70"/>
  <c r="U964" i="70"/>
  <c r="T964" i="70"/>
  <c r="R964" i="70"/>
  <c r="L964" i="70"/>
  <c r="K964" i="70"/>
  <c r="I964" i="70"/>
  <c r="AT963" i="70"/>
  <c r="AM963" i="70"/>
  <c r="AL963" i="70"/>
  <c r="AJ963" i="70"/>
  <c r="AD963" i="70"/>
  <c r="AC963" i="70"/>
  <c r="AA963" i="70"/>
  <c r="U963" i="70"/>
  <c r="T963" i="70"/>
  <c r="R963" i="70"/>
  <c r="L963" i="70"/>
  <c r="K963" i="70"/>
  <c r="I963" i="70"/>
  <c r="AT962" i="70"/>
  <c r="AM962" i="70"/>
  <c r="AL962" i="70"/>
  <c r="AJ962" i="70"/>
  <c r="AD962" i="70"/>
  <c r="AC962" i="70"/>
  <c r="AA962" i="70"/>
  <c r="U962" i="70"/>
  <c r="T962" i="70"/>
  <c r="R962" i="70"/>
  <c r="L962" i="70"/>
  <c r="K962" i="70"/>
  <c r="I962" i="70"/>
  <c r="AT961" i="70"/>
  <c r="AM961" i="70"/>
  <c r="AL961" i="70"/>
  <c r="AJ961" i="70"/>
  <c r="AD961" i="70"/>
  <c r="AC961" i="70"/>
  <c r="AA961" i="70"/>
  <c r="U961" i="70"/>
  <c r="T961" i="70"/>
  <c r="R961" i="70"/>
  <c r="L961" i="70"/>
  <c r="K961" i="70"/>
  <c r="I961" i="70"/>
  <c r="AT960" i="70"/>
  <c r="AM960" i="70"/>
  <c r="AL960" i="70"/>
  <c r="AJ960" i="70"/>
  <c r="AD960" i="70"/>
  <c r="AC960" i="70"/>
  <c r="AA960" i="70"/>
  <c r="U960" i="70"/>
  <c r="T960" i="70"/>
  <c r="R960" i="70"/>
  <c r="L960" i="70"/>
  <c r="K960" i="70"/>
  <c r="I960" i="70"/>
  <c r="AT959" i="70"/>
  <c r="AM959" i="70"/>
  <c r="AL959" i="70"/>
  <c r="AJ959" i="70"/>
  <c r="AD959" i="70"/>
  <c r="AC959" i="70"/>
  <c r="AA959" i="70"/>
  <c r="U959" i="70"/>
  <c r="T959" i="70"/>
  <c r="R959" i="70"/>
  <c r="L959" i="70"/>
  <c r="K959" i="70"/>
  <c r="I959" i="70"/>
  <c r="AT958" i="70"/>
  <c r="AM958" i="70"/>
  <c r="AL958" i="70"/>
  <c r="AJ958" i="70"/>
  <c r="AD958" i="70"/>
  <c r="AC958" i="70"/>
  <c r="AA958" i="70"/>
  <c r="U958" i="70"/>
  <c r="T958" i="70"/>
  <c r="R958" i="70"/>
  <c r="L958" i="70"/>
  <c r="K958" i="70"/>
  <c r="I958" i="70"/>
  <c r="AT957" i="70"/>
  <c r="AM957" i="70"/>
  <c r="AL957" i="70"/>
  <c r="AJ957" i="70"/>
  <c r="AD957" i="70"/>
  <c r="AC957" i="70"/>
  <c r="AA957" i="70"/>
  <c r="U957" i="70"/>
  <c r="T957" i="70"/>
  <c r="R957" i="70"/>
  <c r="L957" i="70"/>
  <c r="K957" i="70"/>
  <c r="I957" i="70"/>
  <c r="AT956" i="70"/>
  <c r="AL956" i="70"/>
  <c r="CB60" i="70" s="1"/>
  <c r="CF29" i="70" s="1"/>
  <c r="AJ956" i="70"/>
  <c r="AC956" i="70"/>
  <c r="AA956" i="70"/>
  <c r="T956" i="70"/>
  <c r="K956" i="70"/>
  <c r="AT955" i="70"/>
  <c r="AM955" i="70"/>
  <c r="AL955" i="70"/>
  <c r="AJ955" i="70"/>
  <c r="AD955" i="70"/>
  <c r="AC955" i="70"/>
  <c r="AA955" i="70"/>
  <c r="U955" i="70"/>
  <c r="T955" i="70"/>
  <c r="R955" i="70"/>
  <c r="L955" i="70"/>
  <c r="K955" i="70"/>
  <c r="I955" i="70"/>
  <c r="AT954" i="70"/>
  <c r="AM954" i="70"/>
  <c r="AL954" i="70"/>
  <c r="AJ954" i="70"/>
  <c r="AD954" i="70"/>
  <c r="AC954" i="70"/>
  <c r="AA954" i="70"/>
  <c r="U954" i="70"/>
  <c r="T954" i="70"/>
  <c r="R954" i="70"/>
  <c r="L954" i="70"/>
  <c r="K954" i="70"/>
  <c r="I954" i="70"/>
  <c r="AT953" i="70"/>
  <c r="AM953" i="70"/>
  <c r="AL953" i="70"/>
  <c r="AJ953" i="70"/>
  <c r="AD953" i="70"/>
  <c r="AC953" i="70"/>
  <c r="AA953" i="70"/>
  <c r="U953" i="70"/>
  <c r="T953" i="70"/>
  <c r="R953" i="70"/>
  <c r="L953" i="70"/>
  <c r="K953" i="70"/>
  <c r="I953" i="70"/>
  <c r="AT952" i="70"/>
  <c r="AM952" i="70"/>
  <c r="AL952" i="70"/>
  <c r="AJ952" i="70"/>
  <c r="AD952" i="70"/>
  <c r="AC952" i="70"/>
  <c r="AA952" i="70"/>
  <c r="U952" i="70"/>
  <c r="T952" i="70"/>
  <c r="R952" i="70"/>
  <c r="L952" i="70"/>
  <c r="K952" i="70"/>
  <c r="I952" i="70"/>
  <c r="AT951" i="70"/>
  <c r="AM951" i="70"/>
  <c r="AL951" i="70"/>
  <c r="AJ951" i="70"/>
  <c r="AD951" i="70"/>
  <c r="AC951" i="70"/>
  <c r="AA951" i="70"/>
  <c r="U951" i="70"/>
  <c r="T951" i="70"/>
  <c r="R951" i="70"/>
  <c r="L951" i="70"/>
  <c r="K951" i="70"/>
  <c r="I951" i="70"/>
  <c r="AT950" i="70"/>
  <c r="AM950" i="70"/>
  <c r="AL950" i="70"/>
  <c r="AJ950" i="70"/>
  <c r="AD950" i="70"/>
  <c r="AC950" i="70"/>
  <c r="AA950" i="70"/>
  <c r="U950" i="70"/>
  <c r="T950" i="70"/>
  <c r="R950" i="70"/>
  <c r="L950" i="70"/>
  <c r="K950" i="70"/>
  <c r="I950" i="70"/>
  <c r="AT949" i="70"/>
  <c r="AM949" i="70"/>
  <c r="AL949" i="70"/>
  <c r="AJ949" i="70"/>
  <c r="AD949" i="70"/>
  <c r="AC949" i="70"/>
  <c r="AA949" i="70"/>
  <c r="U949" i="70"/>
  <c r="T949" i="70"/>
  <c r="R949" i="70"/>
  <c r="L949" i="70"/>
  <c r="K949" i="70"/>
  <c r="I949" i="70"/>
  <c r="AT948" i="70"/>
  <c r="AM948" i="70"/>
  <c r="AL948" i="70"/>
  <c r="AJ948" i="70"/>
  <c r="AD948" i="70"/>
  <c r="AC948" i="70"/>
  <c r="AA948" i="70"/>
  <c r="U948" i="70"/>
  <c r="T948" i="70"/>
  <c r="R948" i="70"/>
  <c r="L948" i="70"/>
  <c r="K948" i="70"/>
  <c r="I948" i="70"/>
  <c r="AT947" i="70"/>
  <c r="AM947" i="70"/>
  <c r="AL947" i="70"/>
  <c r="AJ947" i="70"/>
  <c r="AD947" i="70"/>
  <c r="AC947" i="70"/>
  <c r="AA947" i="70"/>
  <c r="U947" i="70"/>
  <c r="T947" i="70"/>
  <c r="R947" i="70"/>
  <c r="L947" i="70"/>
  <c r="K947" i="70"/>
  <c r="I947" i="70"/>
  <c r="AT946" i="70"/>
  <c r="AM946" i="70"/>
  <c r="AL946" i="70"/>
  <c r="AJ946" i="70"/>
  <c r="AD946" i="70"/>
  <c r="AC946" i="70"/>
  <c r="AA946" i="70"/>
  <c r="U946" i="70"/>
  <c r="T946" i="70"/>
  <c r="R946" i="70"/>
  <c r="L946" i="70"/>
  <c r="K946" i="70"/>
  <c r="I946" i="70"/>
  <c r="AT945" i="70"/>
  <c r="AM945" i="70"/>
  <c r="AL945" i="70"/>
  <c r="AJ945" i="70"/>
  <c r="AD945" i="70"/>
  <c r="AC945" i="70"/>
  <c r="AA945" i="70"/>
  <c r="U945" i="70"/>
  <c r="T945" i="70"/>
  <c r="R945" i="70"/>
  <c r="L945" i="70"/>
  <c r="K945" i="70"/>
  <c r="I945" i="70"/>
  <c r="AT944" i="70"/>
  <c r="AM944" i="70"/>
  <c r="AL944" i="70"/>
  <c r="AJ944" i="70"/>
  <c r="AD944" i="70"/>
  <c r="AC944" i="70"/>
  <c r="AA944" i="70"/>
  <c r="U944" i="70"/>
  <c r="T944" i="70"/>
  <c r="R944" i="70"/>
  <c r="L944" i="70"/>
  <c r="K944" i="70"/>
  <c r="I944" i="70"/>
  <c r="AT943" i="70"/>
  <c r="AM943" i="70"/>
  <c r="AL943" i="70"/>
  <c r="AJ943" i="70"/>
  <c r="AD943" i="70"/>
  <c r="AC943" i="70"/>
  <c r="AA943" i="70"/>
  <c r="U943" i="70"/>
  <c r="T943" i="70"/>
  <c r="R943" i="70"/>
  <c r="L943" i="70"/>
  <c r="K943" i="70"/>
  <c r="I943" i="70"/>
  <c r="AT942" i="70"/>
  <c r="AM942" i="70"/>
  <c r="AL942" i="70"/>
  <c r="AJ942" i="70"/>
  <c r="AD942" i="70"/>
  <c r="AC942" i="70"/>
  <c r="AA942" i="70"/>
  <c r="U942" i="70"/>
  <c r="T942" i="70"/>
  <c r="R942" i="70"/>
  <c r="L942" i="70"/>
  <c r="K942" i="70"/>
  <c r="I942" i="70"/>
  <c r="AT941" i="70"/>
  <c r="AM941" i="70"/>
  <c r="AL941" i="70"/>
  <c r="AJ941" i="70"/>
  <c r="AD941" i="70"/>
  <c r="AC941" i="70"/>
  <c r="AA941" i="70"/>
  <c r="U941" i="70"/>
  <c r="T941" i="70"/>
  <c r="R941" i="70"/>
  <c r="L941" i="70"/>
  <c r="K941" i="70"/>
  <c r="I941" i="70"/>
  <c r="AT940" i="70"/>
  <c r="AS945" i="70"/>
  <c r="AM940" i="70"/>
  <c r="AL940" i="70"/>
  <c r="AJ940" i="70"/>
  <c r="AD940" i="70"/>
  <c r="AC940" i="70"/>
  <c r="AA940" i="70"/>
  <c r="U940" i="70"/>
  <c r="T940" i="70"/>
  <c r="R940" i="70"/>
  <c r="L940" i="70"/>
  <c r="K940" i="70"/>
  <c r="I940" i="70"/>
  <c r="AT939" i="70"/>
  <c r="AL939" i="70"/>
  <c r="CB59" i="70" s="1"/>
  <c r="CF28" i="70" s="1"/>
  <c r="AJ939" i="70"/>
  <c r="AC939" i="70"/>
  <c r="T939" i="70"/>
  <c r="R939" i="70"/>
  <c r="K939" i="70"/>
  <c r="AT938" i="70"/>
  <c r="AM938" i="70"/>
  <c r="AL938" i="70"/>
  <c r="AJ938" i="70"/>
  <c r="AD938" i="70"/>
  <c r="AC938" i="70"/>
  <c r="AA938" i="70"/>
  <c r="U938" i="70"/>
  <c r="T938" i="70"/>
  <c r="R938" i="70"/>
  <c r="L938" i="70"/>
  <c r="K938" i="70"/>
  <c r="I938" i="70"/>
  <c r="AT937" i="70"/>
  <c r="AM937" i="70"/>
  <c r="AL937" i="70"/>
  <c r="AJ937" i="70"/>
  <c r="AD937" i="70"/>
  <c r="AC937" i="70"/>
  <c r="AA937" i="70"/>
  <c r="U937" i="70"/>
  <c r="T937" i="70"/>
  <c r="R937" i="70"/>
  <c r="L937" i="70"/>
  <c r="K937" i="70"/>
  <c r="I937" i="70"/>
  <c r="AT936" i="70"/>
  <c r="AM936" i="70"/>
  <c r="AL936" i="70"/>
  <c r="AJ936" i="70"/>
  <c r="AD936" i="70"/>
  <c r="AC936" i="70"/>
  <c r="AA936" i="70"/>
  <c r="U936" i="70"/>
  <c r="T936" i="70"/>
  <c r="R936" i="70"/>
  <c r="L936" i="70"/>
  <c r="K936" i="70"/>
  <c r="I936" i="70"/>
  <c r="AT935" i="70"/>
  <c r="AM935" i="70"/>
  <c r="AL935" i="70"/>
  <c r="AJ935" i="70"/>
  <c r="AD935" i="70"/>
  <c r="AC935" i="70"/>
  <c r="AA935" i="70"/>
  <c r="U935" i="70"/>
  <c r="T935" i="70"/>
  <c r="R935" i="70"/>
  <c r="L935" i="70"/>
  <c r="K935" i="70"/>
  <c r="I935" i="70"/>
  <c r="AT934" i="70"/>
  <c r="AM934" i="70"/>
  <c r="AL934" i="70"/>
  <c r="AJ934" i="70"/>
  <c r="AD934" i="70"/>
  <c r="AC934" i="70"/>
  <c r="AA934" i="70"/>
  <c r="U934" i="70"/>
  <c r="T934" i="70"/>
  <c r="R934" i="70"/>
  <c r="L934" i="70"/>
  <c r="K934" i="70"/>
  <c r="I934" i="70"/>
  <c r="AT933" i="70"/>
  <c r="AM933" i="70"/>
  <c r="AL933" i="70"/>
  <c r="AJ933" i="70"/>
  <c r="AD933" i="70"/>
  <c r="AC933" i="70"/>
  <c r="AA933" i="70"/>
  <c r="U933" i="70"/>
  <c r="T933" i="70"/>
  <c r="R933" i="70"/>
  <c r="L933" i="70"/>
  <c r="K933" i="70"/>
  <c r="I933" i="70"/>
  <c r="AT932" i="70"/>
  <c r="AM932" i="70"/>
  <c r="AL932" i="70"/>
  <c r="AJ932" i="70"/>
  <c r="AD932" i="70"/>
  <c r="AC932" i="70"/>
  <c r="AA932" i="70"/>
  <c r="U932" i="70"/>
  <c r="T932" i="70"/>
  <c r="R932" i="70"/>
  <c r="L932" i="70"/>
  <c r="K932" i="70"/>
  <c r="I932" i="70"/>
  <c r="AT931" i="70"/>
  <c r="AM931" i="70"/>
  <c r="AL931" i="70"/>
  <c r="AJ931" i="70"/>
  <c r="AD931" i="70"/>
  <c r="AC931" i="70"/>
  <c r="AA931" i="70"/>
  <c r="U931" i="70"/>
  <c r="T931" i="70"/>
  <c r="R931" i="70"/>
  <c r="L931" i="70"/>
  <c r="K931" i="70"/>
  <c r="I931" i="70"/>
  <c r="AT930" i="70"/>
  <c r="AM930" i="70"/>
  <c r="AL930" i="70"/>
  <c r="AJ930" i="70"/>
  <c r="AD930" i="70"/>
  <c r="AC930" i="70"/>
  <c r="AA930" i="70"/>
  <c r="U930" i="70"/>
  <c r="T930" i="70"/>
  <c r="R930" i="70"/>
  <c r="L930" i="70"/>
  <c r="K930" i="70"/>
  <c r="I930" i="70"/>
  <c r="AT929" i="70"/>
  <c r="AM929" i="70"/>
  <c r="AL929" i="70"/>
  <c r="AJ929" i="70"/>
  <c r="AD929" i="70"/>
  <c r="AC929" i="70"/>
  <c r="AA929" i="70"/>
  <c r="U929" i="70"/>
  <c r="T929" i="70"/>
  <c r="R929" i="70"/>
  <c r="L929" i="70"/>
  <c r="K929" i="70"/>
  <c r="I929" i="70"/>
  <c r="AT928" i="70"/>
  <c r="AM928" i="70"/>
  <c r="AL928" i="70"/>
  <c r="AJ928" i="70"/>
  <c r="AD928" i="70"/>
  <c r="AC928" i="70"/>
  <c r="AA928" i="70"/>
  <c r="U928" i="70"/>
  <c r="T928" i="70"/>
  <c r="R928" i="70"/>
  <c r="L928" i="70"/>
  <c r="K928" i="70"/>
  <c r="I928" i="70"/>
  <c r="AT927" i="70"/>
  <c r="AM927" i="70"/>
  <c r="AL927" i="70"/>
  <c r="AJ927" i="70"/>
  <c r="AD927" i="70"/>
  <c r="AC927" i="70"/>
  <c r="AA927" i="70"/>
  <c r="U927" i="70"/>
  <c r="T927" i="70"/>
  <c r="R927" i="70"/>
  <c r="L927" i="70"/>
  <c r="K927" i="70"/>
  <c r="I927" i="70"/>
  <c r="AT926" i="70"/>
  <c r="AM926" i="70"/>
  <c r="AL926" i="70"/>
  <c r="AJ926" i="70"/>
  <c r="AD926" i="70"/>
  <c r="AC926" i="70"/>
  <c r="AA926" i="70"/>
  <c r="U926" i="70"/>
  <c r="T926" i="70"/>
  <c r="R926" i="70"/>
  <c r="L926" i="70"/>
  <c r="K926" i="70"/>
  <c r="I926" i="70"/>
  <c r="AT925" i="70"/>
  <c r="AM925" i="70"/>
  <c r="AL925" i="70"/>
  <c r="AJ925" i="70"/>
  <c r="AD925" i="70"/>
  <c r="AC925" i="70"/>
  <c r="AA925" i="70"/>
  <c r="U925" i="70"/>
  <c r="T925" i="70"/>
  <c r="R925" i="70"/>
  <c r="L925" i="70"/>
  <c r="K925" i="70"/>
  <c r="I925" i="70"/>
  <c r="AT924" i="70"/>
  <c r="AM924" i="70"/>
  <c r="AL924" i="70"/>
  <c r="AJ924" i="70"/>
  <c r="AD924" i="70"/>
  <c r="AC924" i="70"/>
  <c r="AA924" i="70"/>
  <c r="U924" i="70"/>
  <c r="T924" i="70"/>
  <c r="R924" i="70"/>
  <c r="L924" i="70"/>
  <c r="K924" i="70"/>
  <c r="I924" i="70"/>
  <c r="AT923" i="70"/>
  <c r="AM923" i="70"/>
  <c r="AL923" i="70"/>
  <c r="AJ923" i="70"/>
  <c r="AD923" i="70"/>
  <c r="AC923" i="70"/>
  <c r="AA923" i="70"/>
  <c r="U923" i="70"/>
  <c r="T923" i="70"/>
  <c r="R923" i="70"/>
  <c r="L923" i="70"/>
  <c r="K923" i="70"/>
  <c r="I923" i="70"/>
  <c r="AT922" i="70"/>
  <c r="AL922" i="70"/>
  <c r="CB58" i="70" s="1"/>
  <c r="CF27" i="70" s="1"/>
  <c r="AM922" i="70"/>
  <c r="AC922" i="70"/>
  <c r="T922" i="70"/>
  <c r="U922" i="70"/>
  <c r="K922" i="70"/>
  <c r="AT921" i="70"/>
  <c r="AM921" i="70"/>
  <c r="AL921" i="70"/>
  <c r="AJ921" i="70"/>
  <c r="AD921" i="70"/>
  <c r="AC921" i="70"/>
  <c r="AA921" i="70"/>
  <c r="U921" i="70"/>
  <c r="T921" i="70"/>
  <c r="R921" i="70"/>
  <c r="L921" i="70"/>
  <c r="K921" i="70"/>
  <c r="I921" i="70"/>
  <c r="AT920" i="70"/>
  <c r="AM920" i="70"/>
  <c r="AL920" i="70"/>
  <c r="AJ920" i="70"/>
  <c r="AD920" i="70"/>
  <c r="AC920" i="70"/>
  <c r="AA920" i="70"/>
  <c r="U920" i="70"/>
  <c r="T920" i="70"/>
  <c r="R920" i="70"/>
  <c r="L920" i="70"/>
  <c r="K920" i="70"/>
  <c r="I920" i="70"/>
  <c r="AT919" i="70"/>
  <c r="AM919" i="70"/>
  <c r="AL919" i="70"/>
  <c r="AJ919" i="70"/>
  <c r="AD919" i="70"/>
  <c r="AC919" i="70"/>
  <c r="AA919" i="70"/>
  <c r="U919" i="70"/>
  <c r="T919" i="70"/>
  <c r="R919" i="70"/>
  <c r="L919" i="70"/>
  <c r="K919" i="70"/>
  <c r="I919" i="70"/>
  <c r="AT918" i="70"/>
  <c r="AM918" i="70"/>
  <c r="AL918" i="70"/>
  <c r="AJ918" i="70"/>
  <c r="AD918" i="70"/>
  <c r="AC918" i="70"/>
  <c r="AA918" i="70"/>
  <c r="U918" i="70"/>
  <c r="T918" i="70"/>
  <c r="R918" i="70"/>
  <c r="L918" i="70"/>
  <c r="K918" i="70"/>
  <c r="I918" i="70"/>
  <c r="AT917" i="70"/>
  <c r="AM917" i="70"/>
  <c r="AL917" i="70"/>
  <c r="AJ917" i="70"/>
  <c r="AD917" i="70"/>
  <c r="AC917" i="70"/>
  <c r="AA917" i="70"/>
  <c r="U917" i="70"/>
  <c r="T917" i="70"/>
  <c r="R917" i="70"/>
  <c r="L917" i="70"/>
  <c r="K917" i="70"/>
  <c r="I917" i="70"/>
  <c r="AT916" i="70"/>
  <c r="AM916" i="70"/>
  <c r="AL916" i="70"/>
  <c r="AJ916" i="70"/>
  <c r="AD916" i="70"/>
  <c r="AC916" i="70"/>
  <c r="AA916" i="70"/>
  <c r="U916" i="70"/>
  <c r="T916" i="70"/>
  <c r="R916" i="70"/>
  <c r="L916" i="70"/>
  <c r="K916" i="70"/>
  <c r="I916" i="70"/>
  <c r="AT915" i="70"/>
  <c r="AM915" i="70"/>
  <c r="AL915" i="70"/>
  <c r="AJ915" i="70"/>
  <c r="AD915" i="70"/>
  <c r="AC915" i="70"/>
  <c r="AA915" i="70"/>
  <c r="U915" i="70"/>
  <c r="T915" i="70"/>
  <c r="R915" i="70"/>
  <c r="L915" i="70"/>
  <c r="K915" i="70"/>
  <c r="I915" i="70"/>
  <c r="AT914" i="70"/>
  <c r="AM914" i="70"/>
  <c r="AL914" i="70"/>
  <c r="AJ914" i="70"/>
  <c r="AD914" i="70"/>
  <c r="AC914" i="70"/>
  <c r="AA914" i="70"/>
  <c r="U914" i="70"/>
  <c r="T914" i="70"/>
  <c r="R914" i="70"/>
  <c r="L914" i="70"/>
  <c r="K914" i="70"/>
  <c r="I914" i="70"/>
  <c r="AT913" i="70"/>
  <c r="AM913" i="70"/>
  <c r="AL913" i="70"/>
  <c r="AJ913" i="70"/>
  <c r="AD913" i="70"/>
  <c r="AC913" i="70"/>
  <c r="AA913" i="70"/>
  <c r="U913" i="70"/>
  <c r="T913" i="70"/>
  <c r="R913" i="70"/>
  <c r="L913" i="70"/>
  <c r="K913" i="70"/>
  <c r="I913" i="70"/>
  <c r="AT912" i="70"/>
  <c r="AM912" i="70"/>
  <c r="AL912" i="70"/>
  <c r="AJ912" i="70"/>
  <c r="AD912" i="70"/>
  <c r="AC912" i="70"/>
  <c r="AA912" i="70"/>
  <c r="U912" i="70"/>
  <c r="T912" i="70"/>
  <c r="R912" i="70"/>
  <c r="L912" i="70"/>
  <c r="K912" i="70"/>
  <c r="I912" i="70"/>
  <c r="AT911" i="70"/>
  <c r="AM911" i="70"/>
  <c r="AL911" i="70"/>
  <c r="AJ911" i="70"/>
  <c r="AD911" i="70"/>
  <c r="AC911" i="70"/>
  <c r="AA911" i="70"/>
  <c r="U911" i="70"/>
  <c r="T911" i="70"/>
  <c r="R911" i="70"/>
  <c r="L911" i="70"/>
  <c r="K911" i="70"/>
  <c r="I911" i="70"/>
  <c r="AT910" i="70"/>
  <c r="AM910" i="70"/>
  <c r="AL910" i="70"/>
  <c r="AJ910" i="70"/>
  <c r="AD910" i="70"/>
  <c r="AC910" i="70"/>
  <c r="AA910" i="70"/>
  <c r="U910" i="70"/>
  <c r="T910" i="70"/>
  <c r="R910" i="70"/>
  <c r="L910" i="70"/>
  <c r="K910" i="70"/>
  <c r="I910" i="70"/>
  <c r="AT909" i="70"/>
  <c r="AM909" i="70"/>
  <c r="AL909" i="70"/>
  <c r="AJ909" i="70"/>
  <c r="AD909" i="70"/>
  <c r="AC909" i="70"/>
  <c r="AA909" i="70"/>
  <c r="U909" i="70"/>
  <c r="T909" i="70"/>
  <c r="R909" i="70"/>
  <c r="L909" i="70"/>
  <c r="K909" i="70"/>
  <c r="I909" i="70"/>
  <c r="AT908" i="70"/>
  <c r="AM908" i="70"/>
  <c r="AL908" i="70"/>
  <c r="AJ908" i="70"/>
  <c r="AD908" i="70"/>
  <c r="AC908" i="70"/>
  <c r="AA908" i="70"/>
  <c r="U908" i="70"/>
  <c r="T908" i="70"/>
  <c r="R908" i="70"/>
  <c r="L908" i="70"/>
  <c r="K908" i="70"/>
  <c r="I908" i="70"/>
  <c r="AT907" i="70"/>
  <c r="AM907" i="70"/>
  <c r="AL907" i="70"/>
  <c r="AJ907" i="70"/>
  <c r="AD907" i="70"/>
  <c r="AC907" i="70"/>
  <c r="AA907" i="70"/>
  <c r="U907" i="70"/>
  <c r="T907" i="70"/>
  <c r="R907" i="70"/>
  <c r="L907" i="70"/>
  <c r="K907" i="70"/>
  <c r="I907" i="70"/>
  <c r="AT906" i="70"/>
  <c r="AM906" i="70"/>
  <c r="AL906" i="70"/>
  <c r="AJ906" i="70"/>
  <c r="AD906" i="70"/>
  <c r="AC906" i="70"/>
  <c r="AA906" i="70"/>
  <c r="U906" i="70"/>
  <c r="T906" i="70"/>
  <c r="R906" i="70"/>
  <c r="L906" i="70"/>
  <c r="K906" i="70"/>
  <c r="I906" i="70"/>
  <c r="AT905" i="70"/>
  <c r="AL905" i="70"/>
  <c r="CB57" i="70" s="1"/>
  <c r="CF26" i="70" s="1"/>
  <c r="AM905" i="70"/>
  <c r="AC905" i="70"/>
  <c r="AD905" i="70"/>
  <c r="T905" i="70"/>
  <c r="U905" i="70"/>
  <c r="K905" i="70"/>
  <c r="AT904" i="70"/>
  <c r="AM904" i="70"/>
  <c r="AL904" i="70"/>
  <c r="AJ904" i="70"/>
  <c r="AD904" i="70"/>
  <c r="AC904" i="70"/>
  <c r="AA904" i="70"/>
  <c r="U904" i="70"/>
  <c r="T904" i="70"/>
  <c r="R904" i="70"/>
  <c r="L904" i="70"/>
  <c r="K904" i="70"/>
  <c r="I904" i="70"/>
  <c r="AT903" i="70"/>
  <c r="AM903" i="70"/>
  <c r="AL903" i="70"/>
  <c r="AJ903" i="70"/>
  <c r="AD903" i="70"/>
  <c r="AC903" i="70"/>
  <c r="AA903" i="70"/>
  <c r="U903" i="70"/>
  <c r="T903" i="70"/>
  <c r="R903" i="70"/>
  <c r="L903" i="70"/>
  <c r="K903" i="70"/>
  <c r="I903" i="70"/>
  <c r="AT902" i="70"/>
  <c r="AM902" i="70"/>
  <c r="AL902" i="70"/>
  <c r="AJ902" i="70"/>
  <c r="AD902" i="70"/>
  <c r="AC902" i="70"/>
  <c r="AA902" i="70"/>
  <c r="U902" i="70"/>
  <c r="T902" i="70"/>
  <c r="R902" i="70"/>
  <c r="L902" i="70"/>
  <c r="K902" i="70"/>
  <c r="I902" i="70"/>
  <c r="AT901" i="70"/>
  <c r="AM901" i="70"/>
  <c r="AL901" i="70"/>
  <c r="AJ901" i="70"/>
  <c r="AD901" i="70"/>
  <c r="AC901" i="70"/>
  <c r="AA901" i="70"/>
  <c r="U901" i="70"/>
  <c r="T901" i="70"/>
  <c r="R901" i="70"/>
  <c r="L901" i="70"/>
  <c r="K901" i="70"/>
  <c r="I901" i="70"/>
  <c r="AT900" i="70"/>
  <c r="AM900" i="70"/>
  <c r="AL900" i="70"/>
  <c r="AJ900" i="70"/>
  <c r="AD900" i="70"/>
  <c r="AC900" i="70"/>
  <c r="AA900" i="70"/>
  <c r="U900" i="70"/>
  <c r="T900" i="70"/>
  <c r="R900" i="70"/>
  <c r="L900" i="70"/>
  <c r="K900" i="70"/>
  <c r="I900" i="70"/>
  <c r="AT899" i="70"/>
  <c r="AM899" i="70"/>
  <c r="AL899" i="70"/>
  <c r="AJ899" i="70"/>
  <c r="AD899" i="70"/>
  <c r="AC899" i="70"/>
  <c r="AA899" i="70"/>
  <c r="U899" i="70"/>
  <c r="T899" i="70"/>
  <c r="R899" i="70"/>
  <c r="L899" i="70"/>
  <c r="K899" i="70"/>
  <c r="I899" i="70"/>
  <c r="AT898" i="70"/>
  <c r="AM898" i="70"/>
  <c r="AL898" i="70"/>
  <c r="AJ898" i="70"/>
  <c r="AD898" i="70"/>
  <c r="AC898" i="70"/>
  <c r="AA898" i="70"/>
  <c r="U898" i="70"/>
  <c r="T898" i="70"/>
  <c r="R898" i="70"/>
  <c r="L898" i="70"/>
  <c r="K898" i="70"/>
  <c r="I898" i="70"/>
  <c r="AT897" i="70"/>
  <c r="AM897" i="70"/>
  <c r="AL897" i="70"/>
  <c r="AJ897" i="70"/>
  <c r="AD897" i="70"/>
  <c r="AC897" i="70"/>
  <c r="AA897" i="70"/>
  <c r="U897" i="70"/>
  <c r="T897" i="70"/>
  <c r="R897" i="70"/>
  <c r="L897" i="70"/>
  <c r="K897" i="70"/>
  <c r="I897" i="70"/>
  <c r="AT896" i="70"/>
  <c r="AM896" i="70"/>
  <c r="AL896" i="70"/>
  <c r="AJ896" i="70"/>
  <c r="AD896" i="70"/>
  <c r="AC896" i="70"/>
  <c r="AA896" i="70"/>
  <c r="U896" i="70"/>
  <c r="T896" i="70"/>
  <c r="R896" i="70"/>
  <c r="L896" i="70"/>
  <c r="K896" i="70"/>
  <c r="I896" i="70"/>
  <c r="AT895" i="70"/>
  <c r="AM895" i="70"/>
  <c r="AL895" i="70"/>
  <c r="AJ895" i="70"/>
  <c r="AD895" i="70"/>
  <c r="AC895" i="70"/>
  <c r="AA895" i="70"/>
  <c r="U895" i="70"/>
  <c r="T895" i="70"/>
  <c r="R895" i="70"/>
  <c r="L895" i="70"/>
  <c r="K895" i="70"/>
  <c r="I895" i="70"/>
  <c r="AT894" i="70"/>
  <c r="AM894" i="70"/>
  <c r="AL894" i="70"/>
  <c r="AJ894" i="70"/>
  <c r="AD894" i="70"/>
  <c r="AC894" i="70"/>
  <c r="AA894" i="70"/>
  <c r="U894" i="70"/>
  <c r="T894" i="70"/>
  <c r="R894" i="70"/>
  <c r="L894" i="70"/>
  <c r="K894" i="70"/>
  <c r="I894" i="70"/>
  <c r="AT893" i="70"/>
  <c r="AM893" i="70"/>
  <c r="AL893" i="70"/>
  <c r="AJ893" i="70"/>
  <c r="AD893" i="70"/>
  <c r="AC893" i="70"/>
  <c r="AA893" i="70"/>
  <c r="U893" i="70"/>
  <c r="T893" i="70"/>
  <c r="R893" i="70"/>
  <c r="L893" i="70"/>
  <c r="K893" i="70"/>
  <c r="I893" i="70"/>
  <c r="AT892" i="70"/>
  <c r="AM892" i="70"/>
  <c r="AL892" i="70"/>
  <c r="AJ892" i="70"/>
  <c r="AD892" i="70"/>
  <c r="AC892" i="70"/>
  <c r="AA892" i="70"/>
  <c r="U892" i="70"/>
  <c r="T892" i="70"/>
  <c r="R892" i="70"/>
  <c r="L892" i="70"/>
  <c r="K892" i="70"/>
  <c r="I892" i="70"/>
  <c r="AT891" i="70"/>
  <c r="AM891" i="70"/>
  <c r="AL891" i="70"/>
  <c r="AJ891" i="70"/>
  <c r="AD891" i="70"/>
  <c r="AC891" i="70"/>
  <c r="AA891" i="70"/>
  <c r="U891" i="70"/>
  <c r="T891" i="70"/>
  <c r="R891" i="70"/>
  <c r="L891" i="70"/>
  <c r="K891" i="70"/>
  <c r="I891" i="70"/>
  <c r="AT890" i="70"/>
  <c r="AM890" i="70"/>
  <c r="AL890" i="70"/>
  <c r="AJ890" i="70"/>
  <c r="AD890" i="70"/>
  <c r="AC890" i="70"/>
  <c r="AA890" i="70"/>
  <c r="U890" i="70"/>
  <c r="T890" i="70"/>
  <c r="R890" i="70"/>
  <c r="L890" i="70"/>
  <c r="K890" i="70"/>
  <c r="I890" i="70"/>
  <c r="AT889" i="70"/>
  <c r="AM889" i="70"/>
  <c r="AL889" i="70"/>
  <c r="AJ889" i="70"/>
  <c r="AD889" i="70"/>
  <c r="AC889" i="70"/>
  <c r="AA889" i="70"/>
  <c r="U889" i="70"/>
  <c r="T889" i="70"/>
  <c r="R889" i="70"/>
  <c r="L889" i="70"/>
  <c r="K889" i="70"/>
  <c r="I889" i="70"/>
  <c r="AT888" i="70"/>
  <c r="AL888" i="70"/>
  <c r="CB56" i="70" s="1"/>
  <c r="CF25" i="70" s="1"/>
  <c r="AM888" i="70"/>
  <c r="AC888" i="70"/>
  <c r="T888" i="70"/>
  <c r="U888" i="70"/>
  <c r="K888" i="70"/>
  <c r="AT887" i="70"/>
  <c r="AM887" i="70"/>
  <c r="AL887" i="70"/>
  <c r="AJ887" i="70"/>
  <c r="AD887" i="70"/>
  <c r="AC887" i="70"/>
  <c r="AA887" i="70"/>
  <c r="U887" i="70"/>
  <c r="T887" i="70"/>
  <c r="R887" i="70"/>
  <c r="L887" i="70"/>
  <c r="K887" i="70"/>
  <c r="I887" i="70"/>
  <c r="AT886" i="70"/>
  <c r="AM886" i="70"/>
  <c r="AL886" i="70"/>
  <c r="AJ886" i="70"/>
  <c r="AD886" i="70"/>
  <c r="AC886" i="70"/>
  <c r="AA886" i="70"/>
  <c r="U886" i="70"/>
  <c r="T886" i="70"/>
  <c r="R886" i="70"/>
  <c r="L886" i="70"/>
  <c r="K886" i="70"/>
  <c r="I886" i="70"/>
  <c r="AT885" i="70"/>
  <c r="AM885" i="70"/>
  <c r="AL885" i="70"/>
  <c r="AJ885" i="70"/>
  <c r="AD885" i="70"/>
  <c r="AC885" i="70"/>
  <c r="AA885" i="70"/>
  <c r="U885" i="70"/>
  <c r="T885" i="70"/>
  <c r="R885" i="70"/>
  <c r="L885" i="70"/>
  <c r="K885" i="70"/>
  <c r="I885" i="70"/>
  <c r="AT884" i="70"/>
  <c r="AM884" i="70"/>
  <c r="AL884" i="70"/>
  <c r="AJ884" i="70"/>
  <c r="AD884" i="70"/>
  <c r="AC884" i="70"/>
  <c r="AA884" i="70"/>
  <c r="U884" i="70"/>
  <c r="T884" i="70"/>
  <c r="R884" i="70"/>
  <c r="L884" i="70"/>
  <c r="K884" i="70"/>
  <c r="I884" i="70"/>
  <c r="AT883" i="70"/>
  <c r="AM883" i="70"/>
  <c r="AL883" i="70"/>
  <c r="AJ883" i="70"/>
  <c r="AD883" i="70"/>
  <c r="AC883" i="70"/>
  <c r="AA883" i="70"/>
  <c r="U883" i="70"/>
  <c r="T883" i="70"/>
  <c r="R883" i="70"/>
  <c r="L883" i="70"/>
  <c r="K883" i="70"/>
  <c r="I883" i="70"/>
  <c r="AT882" i="70"/>
  <c r="AM882" i="70"/>
  <c r="AL882" i="70"/>
  <c r="AJ882" i="70"/>
  <c r="AD882" i="70"/>
  <c r="AC882" i="70"/>
  <c r="AA882" i="70"/>
  <c r="U882" i="70"/>
  <c r="T882" i="70"/>
  <c r="R882" i="70"/>
  <c r="L882" i="70"/>
  <c r="K882" i="70"/>
  <c r="I882" i="70"/>
  <c r="AT881" i="70"/>
  <c r="AM881" i="70"/>
  <c r="AL881" i="70"/>
  <c r="AJ881" i="70"/>
  <c r="AD881" i="70"/>
  <c r="AC881" i="70"/>
  <c r="AA881" i="70"/>
  <c r="U881" i="70"/>
  <c r="T881" i="70"/>
  <c r="R881" i="70"/>
  <c r="L881" i="70"/>
  <c r="K881" i="70"/>
  <c r="I881" i="70"/>
  <c r="AT880" i="70"/>
  <c r="AM880" i="70"/>
  <c r="AL880" i="70"/>
  <c r="AJ880" i="70"/>
  <c r="AD880" i="70"/>
  <c r="AC880" i="70"/>
  <c r="AA880" i="70"/>
  <c r="U880" i="70"/>
  <c r="T880" i="70"/>
  <c r="R880" i="70"/>
  <c r="L880" i="70"/>
  <c r="K880" i="70"/>
  <c r="I880" i="70"/>
  <c r="AT879" i="70"/>
  <c r="AM879" i="70"/>
  <c r="AL879" i="70"/>
  <c r="AJ879" i="70"/>
  <c r="AD879" i="70"/>
  <c r="AC879" i="70"/>
  <c r="AA879" i="70"/>
  <c r="U879" i="70"/>
  <c r="T879" i="70"/>
  <c r="R879" i="70"/>
  <c r="L879" i="70"/>
  <c r="K879" i="70"/>
  <c r="I879" i="70"/>
  <c r="AT878" i="70"/>
  <c r="AM878" i="70"/>
  <c r="AL878" i="70"/>
  <c r="AJ878" i="70"/>
  <c r="AD878" i="70"/>
  <c r="AC878" i="70"/>
  <c r="AA878" i="70"/>
  <c r="U878" i="70"/>
  <c r="T878" i="70"/>
  <c r="R878" i="70"/>
  <c r="L878" i="70"/>
  <c r="K878" i="70"/>
  <c r="I878" i="70"/>
  <c r="AT877" i="70"/>
  <c r="AM877" i="70"/>
  <c r="AL877" i="70"/>
  <c r="AJ877" i="70"/>
  <c r="AD877" i="70"/>
  <c r="AC877" i="70"/>
  <c r="AA877" i="70"/>
  <c r="U877" i="70"/>
  <c r="T877" i="70"/>
  <c r="R877" i="70"/>
  <c r="L877" i="70"/>
  <c r="K877" i="70"/>
  <c r="I877" i="70"/>
  <c r="AT876" i="70"/>
  <c r="AM876" i="70"/>
  <c r="AL876" i="70"/>
  <c r="AJ876" i="70"/>
  <c r="AD876" i="70"/>
  <c r="AC876" i="70"/>
  <c r="AA876" i="70"/>
  <c r="U876" i="70"/>
  <c r="T876" i="70"/>
  <c r="R876" i="70"/>
  <c r="L876" i="70"/>
  <c r="K876" i="70"/>
  <c r="I876" i="70"/>
  <c r="AT875" i="70"/>
  <c r="AM875" i="70"/>
  <c r="AL875" i="70"/>
  <c r="AJ875" i="70"/>
  <c r="AD875" i="70"/>
  <c r="AC875" i="70"/>
  <c r="AA875" i="70"/>
  <c r="U875" i="70"/>
  <c r="T875" i="70"/>
  <c r="R875" i="70"/>
  <c r="L875" i="70"/>
  <c r="K875" i="70"/>
  <c r="I875" i="70"/>
  <c r="AT874" i="70"/>
  <c r="AM874" i="70"/>
  <c r="AL874" i="70"/>
  <c r="AJ874" i="70"/>
  <c r="AD874" i="70"/>
  <c r="AC874" i="70"/>
  <c r="AA874" i="70"/>
  <c r="U874" i="70"/>
  <c r="T874" i="70"/>
  <c r="R874" i="70"/>
  <c r="L874" i="70"/>
  <c r="K874" i="70"/>
  <c r="I874" i="70"/>
  <c r="AT873" i="70"/>
  <c r="AM873" i="70"/>
  <c r="AL873" i="70"/>
  <c r="AJ873" i="70"/>
  <c r="AD873" i="70"/>
  <c r="AC873" i="70"/>
  <c r="AA873" i="70"/>
  <c r="U873" i="70"/>
  <c r="T873" i="70"/>
  <c r="R873" i="70"/>
  <c r="L873" i="70"/>
  <c r="K873" i="70"/>
  <c r="I873" i="70"/>
  <c r="AT872" i="70"/>
  <c r="AM872" i="70"/>
  <c r="AL872" i="70"/>
  <c r="AJ872" i="70"/>
  <c r="AD872" i="70"/>
  <c r="AC872" i="70"/>
  <c r="AA872" i="70"/>
  <c r="U872" i="70"/>
  <c r="T872" i="70"/>
  <c r="R872" i="70"/>
  <c r="L872" i="70"/>
  <c r="K872" i="70"/>
  <c r="I872" i="70"/>
  <c r="AT871" i="70"/>
  <c r="AL871" i="70"/>
  <c r="CB55" i="70" s="1"/>
  <c r="CF24" i="70" s="1"/>
  <c r="AM871" i="70"/>
  <c r="AC871" i="70"/>
  <c r="AD871" i="70"/>
  <c r="T871" i="70"/>
  <c r="U871" i="70"/>
  <c r="K871" i="70"/>
  <c r="AT870" i="70"/>
  <c r="AM870" i="70"/>
  <c r="AL870" i="70"/>
  <c r="AJ870" i="70"/>
  <c r="AD870" i="70"/>
  <c r="AC870" i="70"/>
  <c r="AA870" i="70"/>
  <c r="U870" i="70"/>
  <c r="T870" i="70"/>
  <c r="R870" i="70"/>
  <c r="L870" i="70"/>
  <c r="K870" i="70"/>
  <c r="I870" i="70"/>
  <c r="AT869" i="70"/>
  <c r="AM869" i="70"/>
  <c r="AL869" i="70"/>
  <c r="AJ869" i="70"/>
  <c r="AD869" i="70"/>
  <c r="AC869" i="70"/>
  <c r="AA869" i="70"/>
  <c r="U869" i="70"/>
  <c r="T869" i="70"/>
  <c r="R869" i="70"/>
  <c r="L869" i="70"/>
  <c r="K869" i="70"/>
  <c r="I869" i="70"/>
  <c r="AT868" i="70"/>
  <c r="AM868" i="70"/>
  <c r="AL868" i="70"/>
  <c r="AJ868" i="70"/>
  <c r="AD868" i="70"/>
  <c r="AC868" i="70"/>
  <c r="AA868" i="70"/>
  <c r="U868" i="70"/>
  <c r="T868" i="70"/>
  <c r="R868" i="70"/>
  <c r="L868" i="70"/>
  <c r="K868" i="70"/>
  <c r="I868" i="70"/>
  <c r="AT867" i="70"/>
  <c r="AM867" i="70"/>
  <c r="AL867" i="70"/>
  <c r="AJ867" i="70"/>
  <c r="AD867" i="70"/>
  <c r="AC867" i="70"/>
  <c r="AA867" i="70"/>
  <c r="U867" i="70"/>
  <c r="T867" i="70"/>
  <c r="R867" i="70"/>
  <c r="L867" i="70"/>
  <c r="K867" i="70"/>
  <c r="I867" i="70"/>
  <c r="AT866" i="70"/>
  <c r="AM866" i="70"/>
  <c r="AL866" i="70"/>
  <c r="AJ866" i="70"/>
  <c r="AD866" i="70"/>
  <c r="AC866" i="70"/>
  <c r="AA866" i="70"/>
  <c r="U866" i="70"/>
  <c r="T866" i="70"/>
  <c r="R866" i="70"/>
  <c r="L866" i="70"/>
  <c r="K866" i="70"/>
  <c r="I866" i="70"/>
  <c r="AT865" i="70"/>
  <c r="AM865" i="70"/>
  <c r="AL865" i="70"/>
  <c r="AJ865" i="70"/>
  <c r="AD865" i="70"/>
  <c r="AC865" i="70"/>
  <c r="AA865" i="70"/>
  <c r="U865" i="70"/>
  <c r="T865" i="70"/>
  <c r="R865" i="70"/>
  <c r="L865" i="70"/>
  <c r="K865" i="70"/>
  <c r="I865" i="70"/>
  <c r="AT864" i="70"/>
  <c r="AM864" i="70"/>
  <c r="AL864" i="70"/>
  <c r="AJ864" i="70"/>
  <c r="AD864" i="70"/>
  <c r="AC864" i="70"/>
  <c r="AA864" i="70"/>
  <c r="U864" i="70"/>
  <c r="T864" i="70"/>
  <c r="R864" i="70"/>
  <c r="L864" i="70"/>
  <c r="K864" i="70"/>
  <c r="I864" i="70"/>
  <c r="AT863" i="70"/>
  <c r="AM863" i="70"/>
  <c r="AL863" i="70"/>
  <c r="AJ863" i="70"/>
  <c r="AD863" i="70"/>
  <c r="AC863" i="70"/>
  <c r="AA863" i="70"/>
  <c r="U863" i="70"/>
  <c r="T863" i="70"/>
  <c r="R863" i="70"/>
  <c r="L863" i="70"/>
  <c r="K863" i="70"/>
  <c r="I863" i="70"/>
  <c r="AT862" i="70"/>
  <c r="AM862" i="70"/>
  <c r="AL862" i="70"/>
  <c r="AJ862" i="70"/>
  <c r="AD862" i="70"/>
  <c r="AC862" i="70"/>
  <c r="AA862" i="70"/>
  <c r="U862" i="70"/>
  <c r="T862" i="70"/>
  <c r="R862" i="70"/>
  <c r="L862" i="70"/>
  <c r="K862" i="70"/>
  <c r="I862" i="70"/>
  <c r="AT861" i="70"/>
  <c r="AM861" i="70"/>
  <c r="AL861" i="70"/>
  <c r="AJ861" i="70"/>
  <c r="AD861" i="70"/>
  <c r="AC861" i="70"/>
  <c r="AA861" i="70"/>
  <c r="U861" i="70"/>
  <c r="T861" i="70"/>
  <c r="R861" i="70"/>
  <c r="L861" i="70"/>
  <c r="K861" i="70"/>
  <c r="I861" i="70"/>
  <c r="AT860" i="70"/>
  <c r="AM860" i="70"/>
  <c r="AL860" i="70"/>
  <c r="AJ860" i="70"/>
  <c r="AD860" i="70"/>
  <c r="AC860" i="70"/>
  <c r="AA860" i="70"/>
  <c r="U860" i="70"/>
  <c r="T860" i="70"/>
  <c r="R860" i="70"/>
  <c r="L860" i="70"/>
  <c r="K860" i="70"/>
  <c r="I860" i="70"/>
  <c r="AT859" i="70"/>
  <c r="AM859" i="70"/>
  <c r="AL859" i="70"/>
  <c r="AJ859" i="70"/>
  <c r="AD859" i="70"/>
  <c r="AC859" i="70"/>
  <c r="AA859" i="70"/>
  <c r="U859" i="70"/>
  <c r="T859" i="70"/>
  <c r="R859" i="70"/>
  <c r="L859" i="70"/>
  <c r="K859" i="70"/>
  <c r="I859" i="70"/>
  <c r="AT858" i="70"/>
  <c r="AM858" i="70"/>
  <c r="AL858" i="70"/>
  <c r="AJ858" i="70"/>
  <c r="AD858" i="70"/>
  <c r="AC858" i="70"/>
  <c r="AA858" i="70"/>
  <c r="U858" i="70"/>
  <c r="T858" i="70"/>
  <c r="R858" i="70"/>
  <c r="L858" i="70"/>
  <c r="K858" i="70"/>
  <c r="I858" i="70"/>
  <c r="AT857" i="70"/>
  <c r="AM857" i="70"/>
  <c r="AL857" i="70"/>
  <c r="AJ857" i="70"/>
  <c r="AD857" i="70"/>
  <c r="AC857" i="70"/>
  <c r="AA857" i="70"/>
  <c r="U857" i="70"/>
  <c r="T857" i="70"/>
  <c r="R857" i="70"/>
  <c r="L857" i="70"/>
  <c r="K857" i="70"/>
  <c r="I857" i="70"/>
  <c r="AT856" i="70"/>
  <c r="AM856" i="70"/>
  <c r="AL856" i="70"/>
  <c r="AJ856" i="70"/>
  <c r="AD856" i="70"/>
  <c r="AC856" i="70"/>
  <c r="AA856" i="70"/>
  <c r="U856" i="70"/>
  <c r="T856" i="70"/>
  <c r="R856" i="70"/>
  <c r="L856" i="70"/>
  <c r="K856" i="70"/>
  <c r="I856" i="70"/>
  <c r="AT855" i="70"/>
  <c r="AM855" i="70"/>
  <c r="AL855" i="70"/>
  <c r="AJ855" i="70"/>
  <c r="AD855" i="70"/>
  <c r="AC855" i="70"/>
  <c r="AA855" i="70"/>
  <c r="U855" i="70"/>
  <c r="T855" i="70"/>
  <c r="R855" i="70"/>
  <c r="L855" i="70"/>
  <c r="K855" i="70"/>
  <c r="I855" i="70"/>
  <c r="AT854" i="70"/>
  <c r="AL854" i="70"/>
  <c r="CB54" i="70" s="1"/>
  <c r="CF23" i="70" s="1"/>
  <c r="AM854" i="70"/>
  <c r="AC854" i="70"/>
  <c r="AD854" i="70"/>
  <c r="T854" i="70"/>
  <c r="U854" i="70"/>
  <c r="K854" i="70"/>
  <c r="AT853" i="70"/>
  <c r="AM853" i="70"/>
  <c r="AL853" i="70"/>
  <c r="AJ853" i="70"/>
  <c r="AD853" i="70"/>
  <c r="AC853" i="70"/>
  <c r="AA853" i="70"/>
  <c r="U853" i="70"/>
  <c r="T853" i="70"/>
  <c r="R853" i="70"/>
  <c r="L853" i="70"/>
  <c r="K853" i="70"/>
  <c r="I853" i="70"/>
  <c r="AT852" i="70"/>
  <c r="AM852" i="70"/>
  <c r="AL852" i="70"/>
  <c r="AJ852" i="70"/>
  <c r="AD852" i="70"/>
  <c r="AC852" i="70"/>
  <c r="AA852" i="70"/>
  <c r="U852" i="70"/>
  <c r="T852" i="70"/>
  <c r="R852" i="70"/>
  <c r="L852" i="70"/>
  <c r="K852" i="70"/>
  <c r="I852" i="70"/>
  <c r="AT851" i="70"/>
  <c r="AM851" i="70"/>
  <c r="AL851" i="70"/>
  <c r="AJ851" i="70"/>
  <c r="AD851" i="70"/>
  <c r="AC851" i="70"/>
  <c r="AA851" i="70"/>
  <c r="U851" i="70"/>
  <c r="T851" i="70"/>
  <c r="R851" i="70"/>
  <c r="L851" i="70"/>
  <c r="K851" i="70"/>
  <c r="I851" i="70"/>
  <c r="AT850" i="70"/>
  <c r="AM850" i="70"/>
  <c r="AL850" i="70"/>
  <c r="AJ850" i="70"/>
  <c r="AD850" i="70"/>
  <c r="AC850" i="70"/>
  <c r="AA850" i="70"/>
  <c r="U850" i="70"/>
  <c r="T850" i="70"/>
  <c r="R850" i="70"/>
  <c r="L850" i="70"/>
  <c r="K850" i="70"/>
  <c r="I850" i="70"/>
  <c r="AT849" i="70"/>
  <c r="AM849" i="70"/>
  <c r="AL849" i="70"/>
  <c r="AJ849" i="70"/>
  <c r="AD849" i="70"/>
  <c r="AC849" i="70"/>
  <c r="AA849" i="70"/>
  <c r="U849" i="70"/>
  <c r="T849" i="70"/>
  <c r="R849" i="70"/>
  <c r="L849" i="70"/>
  <c r="K849" i="70"/>
  <c r="I849" i="70"/>
  <c r="AT848" i="70"/>
  <c r="AM848" i="70"/>
  <c r="AL848" i="70"/>
  <c r="AJ848" i="70"/>
  <c r="AD848" i="70"/>
  <c r="AC848" i="70"/>
  <c r="AA848" i="70"/>
  <c r="U848" i="70"/>
  <c r="T848" i="70"/>
  <c r="R848" i="70"/>
  <c r="L848" i="70"/>
  <c r="K848" i="70"/>
  <c r="I848" i="70"/>
  <c r="AT847" i="70"/>
  <c r="AM847" i="70"/>
  <c r="AL847" i="70"/>
  <c r="AJ847" i="70"/>
  <c r="AD847" i="70"/>
  <c r="AC847" i="70"/>
  <c r="AA847" i="70"/>
  <c r="U847" i="70"/>
  <c r="T847" i="70"/>
  <c r="R847" i="70"/>
  <c r="L847" i="70"/>
  <c r="K847" i="70"/>
  <c r="I847" i="70"/>
  <c r="AT846" i="70"/>
  <c r="AM846" i="70"/>
  <c r="AL846" i="70"/>
  <c r="AJ846" i="70"/>
  <c r="AD846" i="70"/>
  <c r="AC846" i="70"/>
  <c r="AA846" i="70"/>
  <c r="U846" i="70"/>
  <c r="T846" i="70"/>
  <c r="R846" i="70"/>
  <c r="L846" i="70"/>
  <c r="K846" i="70"/>
  <c r="I846" i="70"/>
  <c r="AT845" i="70"/>
  <c r="AM845" i="70"/>
  <c r="AL845" i="70"/>
  <c r="AJ845" i="70"/>
  <c r="AD845" i="70"/>
  <c r="AC845" i="70"/>
  <c r="AA845" i="70"/>
  <c r="U845" i="70"/>
  <c r="T845" i="70"/>
  <c r="R845" i="70"/>
  <c r="L845" i="70"/>
  <c r="K845" i="70"/>
  <c r="I845" i="70"/>
  <c r="AT844" i="70"/>
  <c r="AM844" i="70"/>
  <c r="AL844" i="70"/>
  <c r="AJ844" i="70"/>
  <c r="AD844" i="70"/>
  <c r="AC844" i="70"/>
  <c r="AA844" i="70"/>
  <c r="U844" i="70"/>
  <c r="T844" i="70"/>
  <c r="R844" i="70"/>
  <c r="L844" i="70"/>
  <c r="K844" i="70"/>
  <c r="I844" i="70"/>
  <c r="AT843" i="70"/>
  <c r="AM843" i="70"/>
  <c r="AL843" i="70"/>
  <c r="AJ843" i="70"/>
  <c r="AD843" i="70"/>
  <c r="AC843" i="70"/>
  <c r="AA843" i="70"/>
  <c r="U843" i="70"/>
  <c r="T843" i="70"/>
  <c r="R843" i="70"/>
  <c r="L843" i="70"/>
  <c r="K843" i="70"/>
  <c r="I843" i="70"/>
  <c r="AT842" i="70"/>
  <c r="AM842" i="70"/>
  <c r="AL842" i="70"/>
  <c r="AJ842" i="70"/>
  <c r="AD842" i="70"/>
  <c r="AC842" i="70"/>
  <c r="AA842" i="70"/>
  <c r="U842" i="70"/>
  <c r="T842" i="70"/>
  <c r="R842" i="70"/>
  <c r="L842" i="70"/>
  <c r="K842" i="70"/>
  <c r="I842" i="70"/>
  <c r="AT841" i="70"/>
  <c r="AM841" i="70"/>
  <c r="AL841" i="70"/>
  <c r="AJ841" i="70"/>
  <c r="AD841" i="70"/>
  <c r="AC841" i="70"/>
  <c r="AA841" i="70"/>
  <c r="U841" i="70"/>
  <c r="T841" i="70"/>
  <c r="R841" i="70"/>
  <c r="L841" i="70"/>
  <c r="K841" i="70"/>
  <c r="I841" i="70"/>
  <c r="AT840" i="70"/>
  <c r="AM840" i="70"/>
  <c r="AL840" i="70"/>
  <c r="AJ840" i="70"/>
  <c r="AD840" i="70"/>
  <c r="AC840" i="70"/>
  <c r="AA840" i="70"/>
  <c r="U840" i="70"/>
  <c r="T840" i="70"/>
  <c r="R840" i="70"/>
  <c r="L840" i="70"/>
  <c r="K840" i="70"/>
  <c r="I840" i="70"/>
  <c r="AT839" i="70"/>
  <c r="AM839" i="70"/>
  <c r="AL839" i="70"/>
  <c r="AJ839" i="70"/>
  <c r="AD839" i="70"/>
  <c r="AC839" i="70"/>
  <c r="AA839" i="70"/>
  <c r="U839" i="70"/>
  <c r="T839" i="70"/>
  <c r="R839" i="70"/>
  <c r="L839" i="70"/>
  <c r="K839" i="70"/>
  <c r="I839" i="70"/>
  <c r="AT838" i="70"/>
  <c r="AM838" i="70"/>
  <c r="AL838" i="70"/>
  <c r="AJ838" i="70"/>
  <c r="AD838" i="70"/>
  <c r="AC838" i="70"/>
  <c r="AA838" i="70"/>
  <c r="U838" i="70"/>
  <c r="T838" i="70"/>
  <c r="R838" i="70"/>
  <c r="L838" i="70"/>
  <c r="K838" i="70"/>
  <c r="I838" i="70"/>
  <c r="AT837" i="70"/>
  <c r="AL837" i="70"/>
  <c r="CB53" i="70" s="1"/>
  <c r="CF22" i="70" s="1"/>
  <c r="AM837" i="70"/>
  <c r="AC837" i="70"/>
  <c r="AD837" i="70"/>
  <c r="T837" i="70"/>
  <c r="U837" i="70"/>
  <c r="K837" i="70"/>
  <c r="AT836" i="70"/>
  <c r="AM836" i="70"/>
  <c r="AL836" i="70"/>
  <c r="AJ836" i="70"/>
  <c r="AD836" i="70"/>
  <c r="AC836" i="70"/>
  <c r="AA836" i="70"/>
  <c r="U836" i="70"/>
  <c r="T836" i="70"/>
  <c r="R836" i="70"/>
  <c r="L836" i="70"/>
  <c r="K836" i="70"/>
  <c r="I836" i="70"/>
  <c r="AT835" i="70"/>
  <c r="AM835" i="70"/>
  <c r="AL835" i="70"/>
  <c r="AJ835" i="70"/>
  <c r="AD835" i="70"/>
  <c r="AC835" i="70"/>
  <c r="AA835" i="70"/>
  <c r="U835" i="70"/>
  <c r="T835" i="70"/>
  <c r="R835" i="70"/>
  <c r="L835" i="70"/>
  <c r="K835" i="70"/>
  <c r="I835" i="70"/>
  <c r="AT834" i="70"/>
  <c r="AM834" i="70"/>
  <c r="AL834" i="70"/>
  <c r="AJ834" i="70"/>
  <c r="AD834" i="70"/>
  <c r="AC834" i="70"/>
  <c r="AA834" i="70"/>
  <c r="U834" i="70"/>
  <c r="T834" i="70"/>
  <c r="R834" i="70"/>
  <c r="L834" i="70"/>
  <c r="K834" i="70"/>
  <c r="I834" i="70"/>
  <c r="AT833" i="70"/>
  <c r="AM833" i="70"/>
  <c r="AL833" i="70"/>
  <c r="AJ833" i="70"/>
  <c r="AD833" i="70"/>
  <c r="AC833" i="70"/>
  <c r="AA833" i="70"/>
  <c r="U833" i="70"/>
  <c r="T833" i="70"/>
  <c r="R833" i="70"/>
  <c r="L833" i="70"/>
  <c r="K833" i="70"/>
  <c r="I833" i="70"/>
  <c r="AT832" i="70"/>
  <c r="AM832" i="70"/>
  <c r="AL832" i="70"/>
  <c r="AJ832" i="70"/>
  <c r="AD832" i="70"/>
  <c r="AC832" i="70"/>
  <c r="AA832" i="70"/>
  <c r="U832" i="70"/>
  <c r="T832" i="70"/>
  <c r="R832" i="70"/>
  <c r="L832" i="70"/>
  <c r="K832" i="70"/>
  <c r="I832" i="70"/>
  <c r="AT831" i="70"/>
  <c r="AM831" i="70"/>
  <c r="AL831" i="70"/>
  <c r="AJ831" i="70"/>
  <c r="AD831" i="70"/>
  <c r="AC831" i="70"/>
  <c r="AA831" i="70"/>
  <c r="U831" i="70"/>
  <c r="T831" i="70"/>
  <c r="R831" i="70"/>
  <c r="L831" i="70"/>
  <c r="K831" i="70"/>
  <c r="I831" i="70"/>
  <c r="AT830" i="70"/>
  <c r="AM830" i="70"/>
  <c r="AL830" i="70"/>
  <c r="AJ830" i="70"/>
  <c r="AD830" i="70"/>
  <c r="AC830" i="70"/>
  <c r="AA830" i="70"/>
  <c r="U830" i="70"/>
  <c r="T830" i="70"/>
  <c r="R830" i="70"/>
  <c r="L830" i="70"/>
  <c r="K830" i="70"/>
  <c r="I830" i="70"/>
  <c r="AT829" i="70"/>
  <c r="AM829" i="70"/>
  <c r="AL829" i="70"/>
  <c r="AJ829" i="70"/>
  <c r="AD829" i="70"/>
  <c r="AC829" i="70"/>
  <c r="AA829" i="70"/>
  <c r="U829" i="70"/>
  <c r="T829" i="70"/>
  <c r="R829" i="70"/>
  <c r="L829" i="70"/>
  <c r="K829" i="70"/>
  <c r="I829" i="70"/>
  <c r="AT828" i="70"/>
  <c r="AM828" i="70"/>
  <c r="AL828" i="70"/>
  <c r="AJ828" i="70"/>
  <c r="AD828" i="70"/>
  <c r="AC828" i="70"/>
  <c r="AA828" i="70"/>
  <c r="U828" i="70"/>
  <c r="T828" i="70"/>
  <c r="R828" i="70"/>
  <c r="L828" i="70"/>
  <c r="K828" i="70"/>
  <c r="I828" i="70"/>
  <c r="AT827" i="70"/>
  <c r="AM827" i="70"/>
  <c r="AL827" i="70"/>
  <c r="AJ827" i="70"/>
  <c r="AD827" i="70"/>
  <c r="AC827" i="70"/>
  <c r="AA827" i="70"/>
  <c r="U827" i="70"/>
  <c r="T827" i="70"/>
  <c r="R827" i="70"/>
  <c r="L827" i="70"/>
  <c r="K827" i="70"/>
  <c r="I827" i="70"/>
  <c r="AT826" i="70"/>
  <c r="AM826" i="70"/>
  <c r="AL826" i="70"/>
  <c r="AJ826" i="70"/>
  <c r="AD826" i="70"/>
  <c r="AC826" i="70"/>
  <c r="AA826" i="70"/>
  <c r="U826" i="70"/>
  <c r="T826" i="70"/>
  <c r="R826" i="70"/>
  <c r="L826" i="70"/>
  <c r="K826" i="70"/>
  <c r="I826" i="70"/>
  <c r="AT825" i="70"/>
  <c r="AM825" i="70"/>
  <c r="AL825" i="70"/>
  <c r="AJ825" i="70"/>
  <c r="AD825" i="70"/>
  <c r="AC825" i="70"/>
  <c r="AA825" i="70"/>
  <c r="U825" i="70"/>
  <c r="T825" i="70"/>
  <c r="R825" i="70"/>
  <c r="L825" i="70"/>
  <c r="K825" i="70"/>
  <c r="I825" i="70"/>
  <c r="AT824" i="70"/>
  <c r="AM824" i="70"/>
  <c r="AL824" i="70"/>
  <c r="AJ824" i="70"/>
  <c r="AD824" i="70"/>
  <c r="AC824" i="70"/>
  <c r="AA824" i="70"/>
  <c r="U824" i="70"/>
  <c r="T824" i="70"/>
  <c r="R824" i="70"/>
  <c r="L824" i="70"/>
  <c r="K824" i="70"/>
  <c r="I824" i="70"/>
  <c r="AT823" i="70"/>
  <c r="AM823" i="70"/>
  <c r="AL823" i="70"/>
  <c r="AJ823" i="70"/>
  <c r="AD823" i="70"/>
  <c r="AC823" i="70"/>
  <c r="AA823" i="70"/>
  <c r="U823" i="70"/>
  <c r="T823" i="70"/>
  <c r="R823" i="70"/>
  <c r="L823" i="70"/>
  <c r="K823" i="70"/>
  <c r="I823" i="70"/>
  <c r="AT822" i="70"/>
  <c r="AM822" i="70"/>
  <c r="AL822" i="70"/>
  <c r="AJ822" i="70"/>
  <c r="AD822" i="70"/>
  <c r="AC822" i="70"/>
  <c r="AA822" i="70"/>
  <c r="U822" i="70"/>
  <c r="T822" i="70"/>
  <c r="R822" i="70"/>
  <c r="L822" i="70"/>
  <c r="K822" i="70"/>
  <c r="I822" i="70"/>
  <c r="AT821" i="70"/>
  <c r="AM821" i="70"/>
  <c r="AL821" i="70"/>
  <c r="AJ821" i="70"/>
  <c r="AD821" i="70"/>
  <c r="AC821" i="70"/>
  <c r="AA821" i="70"/>
  <c r="U821" i="70"/>
  <c r="T821" i="70"/>
  <c r="R821" i="70"/>
  <c r="L821" i="70"/>
  <c r="K821" i="70"/>
  <c r="I821" i="70"/>
  <c r="AT820" i="70"/>
  <c r="AL820" i="70"/>
  <c r="CB52" i="70" s="1"/>
  <c r="CF21" i="70" s="1"/>
  <c r="AM820" i="70"/>
  <c r="AC820" i="70"/>
  <c r="T820" i="70"/>
  <c r="K820" i="70"/>
  <c r="AT819" i="70"/>
  <c r="AM819" i="70"/>
  <c r="AL819" i="70"/>
  <c r="AJ819" i="70"/>
  <c r="AD819" i="70"/>
  <c r="AC819" i="70"/>
  <c r="AA819" i="70"/>
  <c r="U819" i="70"/>
  <c r="T819" i="70"/>
  <c r="R819" i="70"/>
  <c r="L819" i="70"/>
  <c r="K819" i="70"/>
  <c r="I819" i="70"/>
  <c r="AT818" i="70"/>
  <c r="AM818" i="70"/>
  <c r="AL818" i="70"/>
  <c r="AJ818" i="70"/>
  <c r="AD818" i="70"/>
  <c r="AC818" i="70"/>
  <c r="AA818" i="70"/>
  <c r="U818" i="70"/>
  <c r="T818" i="70"/>
  <c r="R818" i="70"/>
  <c r="L818" i="70"/>
  <c r="K818" i="70"/>
  <c r="I818" i="70"/>
  <c r="AT817" i="70"/>
  <c r="AM817" i="70"/>
  <c r="AL817" i="70"/>
  <c r="AJ817" i="70"/>
  <c r="AD817" i="70"/>
  <c r="AC817" i="70"/>
  <c r="AA817" i="70"/>
  <c r="U817" i="70"/>
  <c r="T817" i="70"/>
  <c r="R817" i="70"/>
  <c r="L817" i="70"/>
  <c r="K817" i="70"/>
  <c r="I817" i="70"/>
  <c r="AT816" i="70"/>
  <c r="AM816" i="70"/>
  <c r="AL816" i="70"/>
  <c r="AJ816" i="70"/>
  <c r="AD816" i="70"/>
  <c r="AC816" i="70"/>
  <c r="AA816" i="70"/>
  <c r="U816" i="70"/>
  <c r="T816" i="70"/>
  <c r="R816" i="70"/>
  <c r="L816" i="70"/>
  <c r="K816" i="70"/>
  <c r="I816" i="70"/>
  <c r="AT815" i="70"/>
  <c r="AM815" i="70"/>
  <c r="AL815" i="70"/>
  <c r="AJ815" i="70"/>
  <c r="AD815" i="70"/>
  <c r="AC815" i="70"/>
  <c r="AA815" i="70"/>
  <c r="U815" i="70"/>
  <c r="T815" i="70"/>
  <c r="R815" i="70"/>
  <c r="L815" i="70"/>
  <c r="K815" i="70"/>
  <c r="I815" i="70"/>
  <c r="AT814" i="70"/>
  <c r="AM814" i="70"/>
  <c r="AL814" i="70"/>
  <c r="AJ814" i="70"/>
  <c r="AD814" i="70"/>
  <c r="AC814" i="70"/>
  <c r="AA814" i="70"/>
  <c r="U814" i="70"/>
  <c r="T814" i="70"/>
  <c r="R814" i="70"/>
  <c r="L814" i="70"/>
  <c r="K814" i="70"/>
  <c r="I814" i="70"/>
  <c r="AT813" i="70"/>
  <c r="AM813" i="70"/>
  <c r="AL813" i="70"/>
  <c r="AJ813" i="70"/>
  <c r="AD813" i="70"/>
  <c r="AC813" i="70"/>
  <c r="AA813" i="70"/>
  <c r="U813" i="70"/>
  <c r="T813" i="70"/>
  <c r="R813" i="70"/>
  <c r="L813" i="70"/>
  <c r="K813" i="70"/>
  <c r="I813" i="70"/>
  <c r="AT812" i="70"/>
  <c r="AM812" i="70"/>
  <c r="AL812" i="70"/>
  <c r="AJ812" i="70"/>
  <c r="AD812" i="70"/>
  <c r="AC812" i="70"/>
  <c r="AA812" i="70"/>
  <c r="U812" i="70"/>
  <c r="T812" i="70"/>
  <c r="R812" i="70"/>
  <c r="L812" i="70"/>
  <c r="K812" i="70"/>
  <c r="I812" i="70"/>
  <c r="AT811" i="70"/>
  <c r="AM811" i="70"/>
  <c r="AL811" i="70"/>
  <c r="AJ811" i="70"/>
  <c r="AD811" i="70"/>
  <c r="AC811" i="70"/>
  <c r="AA811" i="70"/>
  <c r="U811" i="70"/>
  <c r="T811" i="70"/>
  <c r="R811" i="70"/>
  <c r="L811" i="70"/>
  <c r="K811" i="70"/>
  <c r="I811" i="70"/>
  <c r="AT810" i="70"/>
  <c r="AM810" i="70"/>
  <c r="AL810" i="70"/>
  <c r="AJ810" i="70"/>
  <c r="AD810" i="70"/>
  <c r="AC810" i="70"/>
  <c r="AA810" i="70"/>
  <c r="U810" i="70"/>
  <c r="T810" i="70"/>
  <c r="R810" i="70"/>
  <c r="L810" i="70"/>
  <c r="K810" i="70"/>
  <c r="I810" i="70"/>
  <c r="AT809" i="70"/>
  <c r="AM809" i="70"/>
  <c r="AL809" i="70"/>
  <c r="AJ809" i="70"/>
  <c r="AD809" i="70"/>
  <c r="AC809" i="70"/>
  <c r="AA809" i="70"/>
  <c r="U809" i="70"/>
  <c r="T809" i="70"/>
  <c r="R809" i="70"/>
  <c r="L809" i="70"/>
  <c r="K809" i="70"/>
  <c r="I809" i="70"/>
  <c r="AT808" i="70"/>
  <c r="AM808" i="70"/>
  <c r="AL808" i="70"/>
  <c r="AJ808" i="70"/>
  <c r="AD808" i="70"/>
  <c r="AC808" i="70"/>
  <c r="AA808" i="70"/>
  <c r="U808" i="70"/>
  <c r="T808" i="70"/>
  <c r="R808" i="70"/>
  <c r="L808" i="70"/>
  <c r="K808" i="70"/>
  <c r="I808" i="70"/>
  <c r="AT807" i="70"/>
  <c r="AM807" i="70"/>
  <c r="AL807" i="70"/>
  <c r="AJ807" i="70"/>
  <c r="AD807" i="70"/>
  <c r="AC807" i="70"/>
  <c r="AA807" i="70"/>
  <c r="U807" i="70"/>
  <c r="T807" i="70"/>
  <c r="R807" i="70"/>
  <c r="L807" i="70"/>
  <c r="K807" i="70"/>
  <c r="I807" i="70"/>
  <c r="AT806" i="70"/>
  <c r="AM806" i="70"/>
  <c r="AL806" i="70"/>
  <c r="AJ806" i="70"/>
  <c r="AD806" i="70"/>
  <c r="AC806" i="70"/>
  <c r="AA806" i="70"/>
  <c r="U806" i="70"/>
  <c r="T806" i="70"/>
  <c r="R806" i="70"/>
  <c r="L806" i="70"/>
  <c r="K806" i="70"/>
  <c r="I806" i="70"/>
  <c r="AT805" i="70"/>
  <c r="AM805" i="70"/>
  <c r="AL805" i="70"/>
  <c r="AJ805" i="70"/>
  <c r="AD805" i="70"/>
  <c r="AC805" i="70"/>
  <c r="AA805" i="70"/>
  <c r="U805" i="70"/>
  <c r="T805" i="70"/>
  <c r="R805" i="70"/>
  <c r="L805" i="70"/>
  <c r="K805" i="70"/>
  <c r="I805" i="70"/>
  <c r="AT804" i="70"/>
  <c r="AM804" i="70"/>
  <c r="AL804" i="70"/>
  <c r="AJ804" i="70"/>
  <c r="AD804" i="70"/>
  <c r="AC804" i="70"/>
  <c r="AA804" i="70"/>
  <c r="U804" i="70"/>
  <c r="T804" i="70"/>
  <c r="R804" i="70"/>
  <c r="L804" i="70"/>
  <c r="K804" i="70"/>
  <c r="I804" i="70"/>
  <c r="AT803" i="70"/>
  <c r="AL803" i="70"/>
  <c r="CB51" i="70" s="1"/>
  <c r="CF20" i="70" s="1"/>
  <c r="AJ803" i="70"/>
  <c r="AC803" i="70"/>
  <c r="AA803" i="70"/>
  <c r="T803" i="70"/>
  <c r="K803" i="70"/>
  <c r="AT802" i="70"/>
  <c r="AM802" i="70"/>
  <c r="AL802" i="70"/>
  <c r="AJ802" i="70"/>
  <c r="AD802" i="70"/>
  <c r="AC802" i="70"/>
  <c r="AA802" i="70"/>
  <c r="U802" i="70"/>
  <c r="T802" i="70"/>
  <c r="R802" i="70"/>
  <c r="L802" i="70"/>
  <c r="K802" i="70"/>
  <c r="I802" i="70"/>
  <c r="AT801" i="70"/>
  <c r="AM801" i="70"/>
  <c r="AL801" i="70"/>
  <c r="AJ801" i="70"/>
  <c r="AD801" i="70"/>
  <c r="AC801" i="70"/>
  <c r="AA801" i="70"/>
  <c r="U801" i="70"/>
  <c r="T801" i="70"/>
  <c r="R801" i="70"/>
  <c r="L801" i="70"/>
  <c r="K801" i="70"/>
  <c r="I801" i="70"/>
  <c r="AT800" i="70"/>
  <c r="AM800" i="70"/>
  <c r="AL800" i="70"/>
  <c r="AJ800" i="70"/>
  <c r="AD800" i="70"/>
  <c r="AC800" i="70"/>
  <c r="AA800" i="70"/>
  <c r="U800" i="70"/>
  <c r="T800" i="70"/>
  <c r="R800" i="70"/>
  <c r="L800" i="70"/>
  <c r="K800" i="70"/>
  <c r="I800" i="70"/>
  <c r="AT799" i="70"/>
  <c r="AM799" i="70"/>
  <c r="AL799" i="70"/>
  <c r="AJ799" i="70"/>
  <c r="AD799" i="70"/>
  <c r="AC799" i="70"/>
  <c r="AA799" i="70"/>
  <c r="U799" i="70"/>
  <c r="T799" i="70"/>
  <c r="R799" i="70"/>
  <c r="L799" i="70"/>
  <c r="K799" i="70"/>
  <c r="I799" i="70"/>
  <c r="AT798" i="70"/>
  <c r="AM798" i="70"/>
  <c r="AL798" i="70"/>
  <c r="AJ798" i="70"/>
  <c r="AD798" i="70"/>
  <c r="AC798" i="70"/>
  <c r="AA798" i="70"/>
  <c r="U798" i="70"/>
  <c r="T798" i="70"/>
  <c r="R798" i="70"/>
  <c r="L798" i="70"/>
  <c r="K798" i="70"/>
  <c r="I798" i="70"/>
  <c r="AT797" i="70"/>
  <c r="AM797" i="70"/>
  <c r="AL797" i="70"/>
  <c r="AJ797" i="70"/>
  <c r="AD797" i="70"/>
  <c r="AC797" i="70"/>
  <c r="AA797" i="70"/>
  <c r="U797" i="70"/>
  <c r="T797" i="70"/>
  <c r="R797" i="70"/>
  <c r="L797" i="70"/>
  <c r="K797" i="70"/>
  <c r="I797" i="70"/>
  <c r="AT796" i="70"/>
  <c r="AM796" i="70"/>
  <c r="AL796" i="70"/>
  <c r="AJ796" i="70"/>
  <c r="AD796" i="70"/>
  <c r="AC796" i="70"/>
  <c r="AA796" i="70"/>
  <c r="U796" i="70"/>
  <c r="T796" i="70"/>
  <c r="R796" i="70"/>
  <c r="L796" i="70"/>
  <c r="K796" i="70"/>
  <c r="I796" i="70"/>
  <c r="AT795" i="70"/>
  <c r="AM795" i="70"/>
  <c r="AL795" i="70"/>
  <c r="AJ795" i="70"/>
  <c r="AD795" i="70"/>
  <c r="AC795" i="70"/>
  <c r="AA795" i="70"/>
  <c r="U795" i="70"/>
  <c r="T795" i="70"/>
  <c r="R795" i="70"/>
  <c r="L795" i="70"/>
  <c r="K795" i="70"/>
  <c r="I795" i="70"/>
  <c r="AT794" i="70"/>
  <c r="AM794" i="70"/>
  <c r="AL794" i="70"/>
  <c r="AJ794" i="70"/>
  <c r="AD794" i="70"/>
  <c r="AC794" i="70"/>
  <c r="AA794" i="70"/>
  <c r="U794" i="70"/>
  <c r="T794" i="70"/>
  <c r="R794" i="70"/>
  <c r="L794" i="70"/>
  <c r="K794" i="70"/>
  <c r="I794" i="70"/>
  <c r="AT793" i="70"/>
  <c r="AM793" i="70"/>
  <c r="AL793" i="70"/>
  <c r="AJ793" i="70"/>
  <c r="AD793" i="70"/>
  <c r="AC793" i="70"/>
  <c r="AA793" i="70"/>
  <c r="U793" i="70"/>
  <c r="T793" i="70"/>
  <c r="R793" i="70"/>
  <c r="L793" i="70"/>
  <c r="K793" i="70"/>
  <c r="I793" i="70"/>
  <c r="AT792" i="70"/>
  <c r="AM792" i="70"/>
  <c r="AL792" i="70"/>
  <c r="AJ792" i="70"/>
  <c r="AD792" i="70"/>
  <c r="AC792" i="70"/>
  <c r="AA792" i="70"/>
  <c r="U792" i="70"/>
  <c r="T792" i="70"/>
  <c r="R792" i="70"/>
  <c r="L792" i="70"/>
  <c r="K792" i="70"/>
  <c r="I792" i="70"/>
  <c r="AT791" i="70"/>
  <c r="AM791" i="70"/>
  <c r="AL791" i="70"/>
  <c r="AJ791" i="70"/>
  <c r="AD791" i="70"/>
  <c r="AC791" i="70"/>
  <c r="AA791" i="70"/>
  <c r="U791" i="70"/>
  <c r="T791" i="70"/>
  <c r="R791" i="70"/>
  <c r="L791" i="70"/>
  <c r="K791" i="70"/>
  <c r="I791" i="70"/>
  <c r="AT790" i="70"/>
  <c r="AM790" i="70"/>
  <c r="AL790" i="70"/>
  <c r="AJ790" i="70"/>
  <c r="AD790" i="70"/>
  <c r="AC790" i="70"/>
  <c r="AA790" i="70"/>
  <c r="U790" i="70"/>
  <c r="T790" i="70"/>
  <c r="R790" i="70"/>
  <c r="L790" i="70"/>
  <c r="K790" i="70"/>
  <c r="I790" i="70"/>
  <c r="AT789" i="70"/>
  <c r="AM789" i="70"/>
  <c r="AL789" i="70"/>
  <c r="AJ789" i="70"/>
  <c r="AD789" i="70"/>
  <c r="AC789" i="70"/>
  <c r="AA789" i="70"/>
  <c r="U789" i="70"/>
  <c r="T789" i="70"/>
  <c r="R789" i="70"/>
  <c r="L789" i="70"/>
  <c r="K789" i="70"/>
  <c r="I789" i="70"/>
  <c r="AT788" i="70"/>
  <c r="AM788" i="70"/>
  <c r="AL788" i="70"/>
  <c r="AJ788" i="70"/>
  <c r="AD788" i="70"/>
  <c r="AC788" i="70"/>
  <c r="AA788" i="70"/>
  <c r="U788" i="70"/>
  <c r="T788" i="70"/>
  <c r="R788" i="70"/>
  <c r="L788" i="70"/>
  <c r="K788" i="70"/>
  <c r="I788" i="70"/>
  <c r="AT787" i="70"/>
  <c r="AM787" i="70"/>
  <c r="AL787" i="70"/>
  <c r="AJ787" i="70"/>
  <c r="AD787" i="70"/>
  <c r="AC787" i="70"/>
  <c r="AA787" i="70"/>
  <c r="U787" i="70"/>
  <c r="T787" i="70"/>
  <c r="R787" i="70"/>
  <c r="L787" i="70"/>
  <c r="K787" i="70"/>
  <c r="I787" i="70"/>
  <c r="AT786" i="70"/>
  <c r="AL786" i="70"/>
  <c r="CB50" i="70" s="1"/>
  <c r="CF19" i="70" s="1"/>
  <c r="AM786" i="70"/>
  <c r="AC786" i="70"/>
  <c r="AD786" i="70"/>
  <c r="T786" i="70"/>
  <c r="U786" i="70"/>
  <c r="K786" i="70"/>
  <c r="AT785" i="70"/>
  <c r="AM785" i="70"/>
  <c r="AL785" i="70"/>
  <c r="AJ785" i="70"/>
  <c r="AD785" i="70"/>
  <c r="AC785" i="70"/>
  <c r="AA785" i="70"/>
  <c r="U785" i="70"/>
  <c r="T785" i="70"/>
  <c r="R785" i="70"/>
  <c r="L785" i="70"/>
  <c r="K785" i="70"/>
  <c r="I785" i="70"/>
  <c r="AT784" i="70"/>
  <c r="AM784" i="70"/>
  <c r="AL784" i="70"/>
  <c r="AJ784" i="70"/>
  <c r="AD784" i="70"/>
  <c r="AC784" i="70"/>
  <c r="AA784" i="70"/>
  <c r="U784" i="70"/>
  <c r="T784" i="70"/>
  <c r="R784" i="70"/>
  <c r="L784" i="70"/>
  <c r="K784" i="70"/>
  <c r="I784" i="70"/>
  <c r="AT783" i="70"/>
  <c r="AM783" i="70"/>
  <c r="AL783" i="70"/>
  <c r="AJ783" i="70"/>
  <c r="AD783" i="70"/>
  <c r="AC783" i="70"/>
  <c r="AA783" i="70"/>
  <c r="U783" i="70"/>
  <c r="T783" i="70"/>
  <c r="R783" i="70"/>
  <c r="L783" i="70"/>
  <c r="K783" i="70"/>
  <c r="I783" i="70"/>
  <c r="AT782" i="70"/>
  <c r="AM782" i="70"/>
  <c r="AL782" i="70"/>
  <c r="AJ782" i="70"/>
  <c r="AD782" i="70"/>
  <c r="AC782" i="70"/>
  <c r="AA782" i="70"/>
  <c r="U782" i="70"/>
  <c r="T782" i="70"/>
  <c r="R782" i="70"/>
  <c r="L782" i="70"/>
  <c r="K782" i="70"/>
  <c r="I782" i="70"/>
  <c r="AT781" i="70"/>
  <c r="AM781" i="70"/>
  <c r="AL781" i="70"/>
  <c r="AJ781" i="70"/>
  <c r="AD781" i="70"/>
  <c r="AC781" i="70"/>
  <c r="AA781" i="70"/>
  <c r="U781" i="70"/>
  <c r="T781" i="70"/>
  <c r="R781" i="70"/>
  <c r="L781" i="70"/>
  <c r="K781" i="70"/>
  <c r="I781" i="70"/>
  <c r="AT780" i="70"/>
  <c r="AM780" i="70"/>
  <c r="AL780" i="70"/>
  <c r="AJ780" i="70"/>
  <c r="AD780" i="70"/>
  <c r="AC780" i="70"/>
  <c r="AA780" i="70"/>
  <c r="U780" i="70"/>
  <c r="T780" i="70"/>
  <c r="R780" i="70"/>
  <c r="L780" i="70"/>
  <c r="K780" i="70"/>
  <c r="I780" i="70"/>
  <c r="AT779" i="70"/>
  <c r="AM779" i="70"/>
  <c r="AL779" i="70"/>
  <c r="AJ779" i="70"/>
  <c r="AD779" i="70"/>
  <c r="AC779" i="70"/>
  <c r="AA779" i="70"/>
  <c r="U779" i="70"/>
  <c r="T779" i="70"/>
  <c r="R779" i="70"/>
  <c r="L779" i="70"/>
  <c r="K779" i="70"/>
  <c r="I779" i="70"/>
  <c r="AT778" i="70"/>
  <c r="AM778" i="70"/>
  <c r="AL778" i="70"/>
  <c r="AJ778" i="70"/>
  <c r="AD778" i="70"/>
  <c r="AC778" i="70"/>
  <c r="AA778" i="70"/>
  <c r="U778" i="70"/>
  <c r="T778" i="70"/>
  <c r="R778" i="70"/>
  <c r="L778" i="70"/>
  <c r="K778" i="70"/>
  <c r="I778" i="70"/>
  <c r="AT777" i="70"/>
  <c r="AM777" i="70"/>
  <c r="AL777" i="70"/>
  <c r="AJ777" i="70"/>
  <c r="AD777" i="70"/>
  <c r="AC777" i="70"/>
  <c r="AA777" i="70"/>
  <c r="U777" i="70"/>
  <c r="T777" i="70"/>
  <c r="R777" i="70"/>
  <c r="L777" i="70"/>
  <c r="K777" i="70"/>
  <c r="I777" i="70"/>
  <c r="AT776" i="70"/>
  <c r="AM776" i="70"/>
  <c r="AL776" i="70"/>
  <c r="AJ776" i="70"/>
  <c r="AD776" i="70"/>
  <c r="AC776" i="70"/>
  <c r="AA776" i="70"/>
  <c r="U776" i="70"/>
  <c r="T776" i="70"/>
  <c r="R776" i="70"/>
  <c r="L776" i="70"/>
  <c r="K776" i="70"/>
  <c r="I776" i="70"/>
  <c r="AT775" i="70"/>
  <c r="AM775" i="70"/>
  <c r="AL775" i="70"/>
  <c r="AJ775" i="70"/>
  <c r="AD775" i="70"/>
  <c r="AC775" i="70"/>
  <c r="AA775" i="70"/>
  <c r="U775" i="70"/>
  <c r="T775" i="70"/>
  <c r="R775" i="70"/>
  <c r="L775" i="70"/>
  <c r="K775" i="70"/>
  <c r="I775" i="70"/>
  <c r="AT774" i="70"/>
  <c r="AM774" i="70"/>
  <c r="AL774" i="70"/>
  <c r="AJ774" i="70"/>
  <c r="AD774" i="70"/>
  <c r="AC774" i="70"/>
  <c r="AA774" i="70"/>
  <c r="U774" i="70"/>
  <c r="T774" i="70"/>
  <c r="R774" i="70"/>
  <c r="L774" i="70"/>
  <c r="K774" i="70"/>
  <c r="I774" i="70"/>
  <c r="AT773" i="70"/>
  <c r="AM773" i="70"/>
  <c r="AL773" i="70"/>
  <c r="AJ773" i="70"/>
  <c r="AD773" i="70"/>
  <c r="AC773" i="70"/>
  <c r="AA773" i="70"/>
  <c r="U773" i="70"/>
  <c r="T773" i="70"/>
  <c r="R773" i="70"/>
  <c r="L773" i="70"/>
  <c r="K773" i="70"/>
  <c r="I773" i="70"/>
  <c r="AT772" i="70"/>
  <c r="AM772" i="70"/>
  <c r="AL772" i="70"/>
  <c r="AJ772" i="70"/>
  <c r="AD772" i="70"/>
  <c r="AC772" i="70"/>
  <c r="AA772" i="70"/>
  <c r="U772" i="70"/>
  <c r="T772" i="70"/>
  <c r="R772" i="70"/>
  <c r="L772" i="70"/>
  <c r="K772" i="70"/>
  <c r="I772" i="70"/>
  <c r="AT771" i="70"/>
  <c r="AM771" i="70"/>
  <c r="AL771" i="70"/>
  <c r="AJ771" i="70"/>
  <c r="AD771" i="70"/>
  <c r="AC771" i="70"/>
  <c r="AA771" i="70"/>
  <c r="U771" i="70"/>
  <c r="T771" i="70"/>
  <c r="R771" i="70"/>
  <c r="L771" i="70"/>
  <c r="K771" i="70"/>
  <c r="I771" i="70"/>
  <c r="AT770" i="70"/>
  <c r="AM770" i="70"/>
  <c r="AL770" i="70"/>
  <c r="AJ770" i="70"/>
  <c r="AD770" i="70"/>
  <c r="AC770" i="70"/>
  <c r="AA770" i="70"/>
  <c r="U770" i="70"/>
  <c r="T770" i="70"/>
  <c r="R770" i="70"/>
  <c r="L770" i="70"/>
  <c r="K770" i="70"/>
  <c r="I770" i="70"/>
  <c r="AT769" i="70"/>
  <c r="AL769" i="70"/>
  <c r="CB49" i="70" s="1"/>
  <c r="CF18" i="70" s="1"/>
  <c r="AJ769" i="70"/>
  <c r="AC769" i="70"/>
  <c r="AA769" i="70"/>
  <c r="T769" i="70"/>
  <c r="R769" i="70"/>
  <c r="K769" i="70"/>
  <c r="AT768" i="70"/>
  <c r="AM768" i="70"/>
  <c r="AL768" i="70"/>
  <c r="AJ768" i="70"/>
  <c r="AD768" i="70"/>
  <c r="AC768" i="70"/>
  <c r="AA768" i="70"/>
  <c r="U768" i="70"/>
  <c r="T768" i="70"/>
  <c r="R768" i="70"/>
  <c r="L768" i="70"/>
  <c r="K768" i="70"/>
  <c r="I768" i="70"/>
  <c r="AT767" i="70"/>
  <c r="AM767" i="70"/>
  <c r="AL767" i="70"/>
  <c r="AJ767" i="70"/>
  <c r="AD767" i="70"/>
  <c r="AC767" i="70"/>
  <c r="AA767" i="70"/>
  <c r="U767" i="70"/>
  <c r="T767" i="70"/>
  <c r="R767" i="70"/>
  <c r="L767" i="70"/>
  <c r="K767" i="70"/>
  <c r="I767" i="70"/>
  <c r="AT766" i="70"/>
  <c r="AM766" i="70"/>
  <c r="AL766" i="70"/>
  <c r="AJ766" i="70"/>
  <c r="AD766" i="70"/>
  <c r="AC766" i="70"/>
  <c r="AA766" i="70"/>
  <c r="U766" i="70"/>
  <c r="T766" i="70"/>
  <c r="R766" i="70"/>
  <c r="L766" i="70"/>
  <c r="K766" i="70"/>
  <c r="I766" i="70"/>
  <c r="AT765" i="70"/>
  <c r="AM765" i="70"/>
  <c r="AL765" i="70"/>
  <c r="AJ765" i="70"/>
  <c r="AD765" i="70"/>
  <c r="AC765" i="70"/>
  <c r="AA765" i="70"/>
  <c r="U765" i="70"/>
  <c r="T765" i="70"/>
  <c r="R765" i="70"/>
  <c r="L765" i="70"/>
  <c r="K765" i="70"/>
  <c r="I765" i="70"/>
  <c r="AT764" i="70"/>
  <c r="AM764" i="70"/>
  <c r="AL764" i="70"/>
  <c r="AJ764" i="70"/>
  <c r="AD764" i="70"/>
  <c r="AC764" i="70"/>
  <c r="AA764" i="70"/>
  <c r="U764" i="70"/>
  <c r="T764" i="70"/>
  <c r="R764" i="70"/>
  <c r="L764" i="70"/>
  <c r="K764" i="70"/>
  <c r="I764" i="70"/>
  <c r="AT763" i="70"/>
  <c r="AM763" i="70"/>
  <c r="AL763" i="70"/>
  <c r="AJ763" i="70"/>
  <c r="AD763" i="70"/>
  <c r="AC763" i="70"/>
  <c r="AA763" i="70"/>
  <c r="U763" i="70"/>
  <c r="T763" i="70"/>
  <c r="R763" i="70"/>
  <c r="L763" i="70"/>
  <c r="K763" i="70"/>
  <c r="I763" i="70"/>
  <c r="AT762" i="70"/>
  <c r="AM762" i="70"/>
  <c r="AL762" i="70"/>
  <c r="AJ762" i="70"/>
  <c r="AD762" i="70"/>
  <c r="AC762" i="70"/>
  <c r="AA762" i="70"/>
  <c r="U762" i="70"/>
  <c r="T762" i="70"/>
  <c r="R762" i="70"/>
  <c r="L762" i="70"/>
  <c r="K762" i="70"/>
  <c r="I762" i="70"/>
  <c r="AT761" i="70"/>
  <c r="AM761" i="70"/>
  <c r="AL761" i="70"/>
  <c r="AJ761" i="70"/>
  <c r="AD761" i="70"/>
  <c r="AC761" i="70"/>
  <c r="AA761" i="70"/>
  <c r="U761" i="70"/>
  <c r="T761" i="70"/>
  <c r="R761" i="70"/>
  <c r="L761" i="70"/>
  <c r="K761" i="70"/>
  <c r="I761" i="70"/>
  <c r="AT760" i="70"/>
  <c r="AM760" i="70"/>
  <c r="AL760" i="70"/>
  <c r="AJ760" i="70"/>
  <c r="AD760" i="70"/>
  <c r="AC760" i="70"/>
  <c r="AA760" i="70"/>
  <c r="U760" i="70"/>
  <c r="T760" i="70"/>
  <c r="R760" i="70"/>
  <c r="L760" i="70"/>
  <c r="K760" i="70"/>
  <c r="I760" i="70"/>
  <c r="AT759" i="70"/>
  <c r="AM759" i="70"/>
  <c r="AL759" i="70"/>
  <c r="AJ759" i="70"/>
  <c r="AD759" i="70"/>
  <c r="AC759" i="70"/>
  <c r="AA759" i="70"/>
  <c r="U759" i="70"/>
  <c r="T759" i="70"/>
  <c r="R759" i="70"/>
  <c r="L759" i="70"/>
  <c r="K759" i="70"/>
  <c r="I759" i="70"/>
  <c r="AT758" i="70"/>
  <c r="AM758" i="70"/>
  <c r="AL758" i="70"/>
  <c r="AJ758" i="70"/>
  <c r="AD758" i="70"/>
  <c r="AC758" i="70"/>
  <c r="AA758" i="70"/>
  <c r="U758" i="70"/>
  <c r="T758" i="70"/>
  <c r="R758" i="70"/>
  <c r="L758" i="70"/>
  <c r="K758" i="70"/>
  <c r="I758" i="70"/>
  <c r="AT757" i="70"/>
  <c r="AM757" i="70"/>
  <c r="AL757" i="70"/>
  <c r="AJ757" i="70"/>
  <c r="AD757" i="70"/>
  <c r="AC757" i="70"/>
  <c r="AA757" i="70"/>
  <c r="U757" i="70"/>
  <c r="T757" i="70"/>
  <c r="R757" i="70"/>
  <c r="L757" i="70"/>
  <c r="K757" i="70"/>
  <c r="I757" i="70"/>
  <c r="AT756" i="70"/>
  <c r="AM756" i="70"/>
  <c r="AL756" i="70"/>
  <c r="AJ756" i="70"/>
  <c r="AD756" i="70"/>
  <c r="AC756" i="70"/>
  <c r="AA756" i="70"/>
  <c r="U756" i="70"/>
  <c r="T756" i="70"/>
  <c r="R756" i="70"/>
  <c r="L756" i="70"/>
  <c r="K756" i="70"/>
  <c r="I756" i="70"/>
  <c r="AT755" i="70"/>
  <c r="AM755" i="70"/>
  <c r="AL755" i="70"/>
  <c r="AJ755" i="70"/>
  <c r="AD755" i="70"/>
  <c r="AC755" i="70"/>
  <c r="AA755" i="70"/>
  <c r="U755" i="70"/>
  <c r="T755" i="70"/>
  <c r="R755" i="70"/>
  <c r="L755" i="70"/>
  <c r="K755" i="70"/>
  <c r="I755" i="70"/>
  <c r="AT754" i="70"/>
  <c r="AM754" i="70"/>
  <c r="AL754" i="70"/>
  <c r="AJ754" i="70"/>
  <c r="AD754" i="70"/>
  <c r="AC754" i="70"/>
  <c r="AA754" i="70"/>
  <c r="U754" i="70"/>
  <c r="T754" i="70"/>
  <c r="R754" i="70"/>
  <c r="L754" i="70"/>
  <c r="K754" i="70"/>
  <c r="I754" i="70"/>
  <c r="AT753" i="70"/>
  <c r="AM753" i="70"/>
  <c r="AL753" i="70"/>
  <c r="AJ753" i="70"/>
  <c r="AD753" i="70"/>
  <c r="AC753" i="70"/>
  <c r="AA753" i="70"/>
  <c r="U753" i="70"/>
  <c r="T753" i="70"/>
  <c r="R753" i="70"/>
  <c r="L753" i="70"/>
  <c r="K753" i="70"/>
  <c r="I753" i="70"/>
  <c r="AT752" i="70"/>
  <c r="AL752" i="70"/>
  <c r="CB48" i="70" s="1"/>
  <c r="CF17" i="70" s="1"/>
  <c r="AM752" i="70"/>
  <c r="AC752" i="70"/>
  <c r="AA752" i="70"/>
  <c r="T752" i="70"/>
  <c r="K752" i="70"/>
  <c r="AT751" i="70"/>
  <c r="AM751" i="70"/>
  <c r="AL751" i="70"/>
  <c r="AJ751" i="70"/>
  <c r="AD751" i="70"/>
  <c r="AC751" i="70"/>
  <c r="AA751" i="70"/>
  <c r="U751" i="70"/>
  <c r="T751" i="70"/>
  <c r="R751" i="70"/>
  <c r="L751" i="70"/>
  <c r="K751" i="70"/>
  <c r="I751" i="70"/>
  <c r="AT750" i="70"/>
  <c r="AM750" i="70"/>
  <c r="AL750" i="70"/>
  <c r="AJ750" i="70"/>
  <c r="AD750" i="70"/>
  <c r="AC750" i="70"/>
  <c r="AA750" i="70"/>
  <c r="U750" i="70"/>
  <c r="T750" i="70"/>
  <c r="R750" i="70"/>
  <c r="L750" i="70"/>
  <c r="K750" i="70"/>
  <c r="I750" i="70"/>
  <c r="AT749" i="70"/>
  <c r="AM749" i="70"/>
  <c r="AL749" i="70"/>
  <c r="AJ749" i="70"/>
  <c r="AD749" i="70"/>
  <c r="AC749" i="70"/>
  <c r="AA749" i="70"/>
  <c r="U749" i="70"/>
  <c r="T749" i="70"/>
  <c r="R749" i="70"/>
  <c r="L749" i="70"/>
  <c r="K749" i="70"/>
  <c r="I749" i="70"/>
  <c r="AT748" i="70"/>
  <c r="AM748" i="70"/>
  <c r="AL748" i="70"/>
  <c r="AJ748" i="70"/>
  <c r="AD748" i="70"/>
  <c r="AC748" i="70"/>
  <c r="AA748" i="70"/>
  <c r="U748" i="70"/>
  <c r="T748" i="70"/>
  <c r="R748" i="70"/>
  <c r="L748" i="70"/>
  <c r="K748" i="70"/>
  <c r="I748" i="70"/>
  <c r="AT747" i="70"/>
  <c r="AM747" i="70"/>
  <c r="AL747" i="70"/>
  <c r="AJ747" i="70"/>
  <c r="AD747" i="70"/>
  <c r="AC747" i="70"/>
  <c r="AA747" i="70"/>
  <c r="U747" i="70"/>
  <c r="T747" i="70"/>
  <c r="R747" i="70"/>
  <c r="L747" i="70"/>
  <c r="K747" i="70"/>
  <c r="I747" i="70"/>
  <c r="AT746" i="70"/>
  <c r="AM746" i="70"/>
  <c r="AL746" i="70"/>
  <c r="AJ746" i="70"/>
  <c r="AD746" i="70"/>
  <c r="AC746" i="70"/>
  <c r="AA746" i="70"/>
  <c r="U746" i="70"/>
  <c r="T746" i="70"/>
  <c r="R746" i="70"/>
  <c r="L746" i="70"/>
  <c r="K746" i="70"/>
  <c r="I746" i="70"/>
  <c r="AT745" i="70"/>
  <c r="AM745" i="70"/>
  <c r="AL745" i="70"/>
  <c r="AJ745" i="70"/>
  <c r="AD745" i="70"/>
  <c r="AC745" i="70"/>
  <c r="AA745" i="70"/>
  <c r="U745" i="70"/>
  <c r="T745" i="70"/>
  <c r="R745" i="70"/>
  <c r="L745" i="70"/>
  <c r="K745" i="70"/>
  <c r="I745" i="70"/>
  <c r="AT744" i="70"/>
  <c r="AM744" i="70"/>
  <c r="AL744" i="70"/>
  <c r="AJ744" i="70"/>
  <c r="AD744" i="70"/>
  <c r="AC744" i="70"/>
  <c r="AA744" i="70"/>
  <c r="U744" i="70"/>
  <c r="T744" i="70"/>
  <c r="R744" i="70"/>
  <c r="L744" i="70"/>
  <c r="K744" i="70"/>
  <c r="I744" i="70"/>
  <c r="AT743" i="70"/>
  <c r="AM743" i="70"/>
  <c r="AL743" i="70"/>
  <c r="AJ743" i="70"/>
  <c r="AD743" i="70"/>
  <c r="AC743" i="70"/>
  <c r="AA743" i="70"/>
  <c r="U743" i="70"/>
  <c r="T743" i="70"/>
  <c r="R743" i="70"/>
  <c r="L743" i="70"/>
  <c r="K743" i="70"/>
  <c r="I743" i="70"/>
  <c r="AT742" i="70"/>
  <c r="AM742" i="70"/>
  <c r="AL742" i="70"/>
  <c r="AJ742" i="70"/>
  <c r="AD742" i="70"/>
  <c r="AC742" i="70"/>
  <c r="AA742" i="70"/>
  <c r="U742" i="70"/>
  <c r="T742" i="70"/>
  <c r="R742" i="70"/>
  <c r="L742" i="70"/>
  <c r="K742" i="70"/>
  <c r="I742" i="70"/>
  <c r="AT741" i="70"/>
  <c r="AM741" i="70"/>
  <c r="AL741" i="70"/>
  <c r="AJ741" i="70"/>
  <c r="AD741" i="70"/>
  <c r="AC741" i="70"/>
  <c r="AA741" i="70"/>
  <c r="U741" i="70"/>
  <c r="T741" i="70"/>
  <c r="R741" i="70"/>
  <c r="L741" i="70"/>
  <c r="K741" i="70"/>
  <c r="I741" i="70"/>
  <c r="AT740" i="70"/>
  <c r="AM740" i="70"/>
  <c r="AL740" i="70"/>
  <c r="AJ740" i="70"/>
  <c r="AD740" i="70"/>
  <c r="AC740" i="70"/>
  <c r="AA740" i="70"/>
  <c r="U740" i="70"/>
  <c r="T740" i="70"/>
  <c r="R740" i="70"/>
  <c r="L740" i="70"/>
  <c r="K740" i="70"/>
  <c r="I740" i="70"/>
  <c r="AT739" i="70"/>
  <c r="AM739" i="70"/>
  <c r="AL739" i="70"/>
  <c r="AJ739" i="70"/>
  <c r="AD739" i="70"/>
  <c r="AC739" i="70"/>
  <c r="AA739" i="70"/>
  <c r="U739" i="70"/>
  <c r="T739" i="70"/>
  <c r="R739" i="70"/>
  <c r="L739" i="70"/>
  <c r="K739" i="70"/>
  <c r="I739" i="70"/>
  <c r="AT738" i="70"/>
  <c r="AM738" i="70"/>
  <c r="AL738" i="70"/>
  <c r="AJ738" i="70"/>
  <c r="AD738" i="70"/>
  <c r="AC738" i="70"/>
  <c r="AA738" i="70"/>
  <c r="U738" i="70"/>
  <c r="T738" i="70"/>
  <c r="R738" i="70"/>
  <c r="L738" i="70"/>
  <c r="K738" i="70"/>
  <c r="I738" i="70"/>
  <c r="AT737" i="70"/>
  <c r="AM737" i="70"/>
  <c r="AL737" i="70"/>
  <c r="AJ737" i="70"/>
  <c r="AD737" i="70"/>
  <c r="AC737" i="70"/>
  <c r="AA737" i="70"/>
  <c r="U737" i="70"/>
  <c r="T737" i="70"/>
  <c r="R737" i="70"/>
  <c r="L737" i="70"/>
  <c r="K737" i="70"/>
  <c r="I737" i="70"/>
  <c r="AT736" i="70"/>
  <c r="AM736" i="70"/>
  <c r="AL736" i="70"/>
  <c r="AJ736" i="70"/>
  <c r="AD736" i="70"/>
  <c r="AC736" i="70"/>
  <c r="AA736" i="70"/>
  <c r="U736" i="70"/>
  <c r="T736" i="70"/>
  <c r="R736" i="70"/>
  <c r="L736" i="70"/>
  <c r="K736" i="70"/>
  <c r="I736" i="70"/>
  <c r="AT735" i="70"/>
  <c r="AL735" i="70"/>
  <c r="CB47" i="70" s="1"/>
  <c r="CF16" i="70" s="1"/>
  <c r="AM735" i="70"/>
  <c r="AC735" i="70"/>
  <c r="AD735" i="70"/>
  <c r="T735" i="70"/>
  <c r="U735" i="70"/>
  <c r="K735" i="70"/>
  <c r="AT734" i="70"/>
  <c r="AM734" i="70"/>
  <c r="AL734" i="70"/>
  <c r="AJ734" i="70"/>
  <c r="AD734" i="70"/>
  <c r="AC734" i="70"/>
  <c r="AA734" i="70"/>
  <c r="U734" i="70"/>
  <c r="T734" i="70"/>
  <c r="R734" i="70"/>
  <c r="L734" i="70"/>
  <c r="K734" i="70"/>
  <c r="I734" i="70"/>
  <c r="AT733" i="70"/>
  <c r="AM733" i="70"/>
  <c r="AL733" i="70"/>
  <c r="AJ733" i="70"/>
  <c r="AD733" i="70"/>
  <c r="AC733" i="70"/>
  <c r="AA733" i="70"/>
  <c r="U733" i="70"/>
  <c r="T733" i="70"/>
  <c r="R733" i="70"/>
  <c r="L733" i="70"/>
  <c r="K733" i="70"/>
  <c r="I733" i="70"/>
  <c r="AT732" i="70"/>
  <c r="AM732" i="70"/>
  <c r="AL732" i="70"/>
  <c r="AJ732" i="70"/>
  <c r="AD732" i="70"/>
  <c r="AC732" i="70"/>
  <c r="AA732" i="70"/>
  <c r="U732" i="70"/>
  <c r="T732" i="70"/>
  <c r="R732" i="70"/>
  <c r="L732" i="70"/>
  <c r="K732" i="70"/>
  <c r="I732" i="70"/>
  <c r="AT731" i="70"/>
  <c r="AM731" i="70"/>
  <c r="AL731" i="70"/>
  <c r="AJ731" i="70"/>
  <c r="AD731" i="70"/>
  <c r="AC731" i="70"/>
  <c r="AA731" i="70"/>
  <c r="U731" i="70"/>
  <c r="T731" i="70"/>
  <c r="R731" i="70"/>
  <c r="L731" i="70"/>
  <c r="K731" i="70"/>
  <c r="I731" i="70"/>
  <c r="AT730" i="70"/>
  <c r="AM730" i="70"/>
  <c r="AL730" i="70"/>
  <c r="AJ730" i="70"/>
  <c r="AD730" i="70"/>
  <c r="AC730" i="70"/>
  <c r="AA730" i="70"/>
  <c r="U730" i="70"/>
  <c r="T730" i="70"/>
  <c r="R730" i="70"/>
  <c r="L730" i="70"/>
  <c r="K730" i="70"/>
  <c r="I730" i="70"/>
  <c r="AT729" i="70"/>
  <c r="AM729" i="70"/>
  <c r="AL729" i="70"/>
  <c r="AJ729" i="70"/>
  <c r="AD729" i="70"/>
  <c r="AC729" i="70"/>
  <c r="AA729" i="70"/>
  <c r="U729" i="70"/>
  <c r="T729" i="70"/>
  <c r="R729" i="70"/>
  <c r="L729" i="70"/>
  <c r="K729" i="70"/>
  <c r="I729" i="70"/>
  <c r="AT728" i="70"/>
  <c r="AM728" i="70"/>
  <c r="AL728" i="70"/>
  <c r="AJ728" i="70"/>
  <c r="AD728" i="70"/>
  <c r="AC728" i="70"/>
  <c r="AA728" i="70"/>
  <c r="U728" i="70"/>
  <c r="T728" i="70"/>
  <c r="R728" i="70"/>
  <c r="L728" i="70"/>
  <c r="K728" i="70"/>
  <c r="I728" i="70"/>
  <c r="AT727" i="70"/>
  <c r="AM727" i="70"/>
  <c r="AL727" i="70"/>
  <c r="AJ727" i="70"/>
  <c r="AD727" i="70"/>
  <c r="AC727" i="70"/>
  <c r="AA727" i="70"/>
  <c r="U727" i="70"/>
  <c r="T727" i="70"/>
  <c r="R727" i="70"/>
  <c r="L727" i="70"/>
  <c r="K727" i="70"/>
  <c r="I727" i="70"/>
  <c r="AT726" i="70"/>
  <c r="AM726" i="70"/>
  <c r="AL726" i="70"/>
  <c r="AJ726" i="70"/>
  <c r="AD726" i="70"/>
  <c r="AC726" i="70"/>
  <c r="AA726" i="70"/>
  <c r="U726" i="70"/>
  <c r="T726" i="70"/>
  <c r="R726" i="70"/>
  <c r="L726" i="70"/>
  <c r="K726" i="70"/>
  <c r="I726" i="70"/>
  <c r="AT725" i="70"/>
  <c r="AM725" i="70"/>
  <c r="AL725" i="70"/>
  <c r="AJ725" i="70"/>
  <c r="AD725" i="70"/>
  <c r="AC725" i="70"/>
  <c r="AA725" i="70"/>
  <c r="U725" i="70"/>
  <c r="T725" i="70"/>
  <c r="R725" i="70"/>
  <c r="L725" i="70"/>
  <c r="K725" i="70"/>
  <c r="I725" i="70"/>
  <c r="AT724" i="70"/>
  <c r="AM724" i="70"/>
  <c r="AL724" i="70"/>
  <c r="AJ724" i="70"/>
  <c r="AD724" i="70"/>
  <c r="AC724" i="70"/>
  <c r="AA724" i="70"/>
  <c r="U724" i="70"/>
  <c r="T724" i="70"/>
  <c r="R724" i="70"/>
  <c r="L724" i="70"/>
  <c r="K724" i="70"/>
  <c r="I724" i="70"/>
  <c r="AT723" i="70"/>
  <c r="AM723" i="70"/>
  <c r="AL723" i="70"/>
  <c r="AJ723" i="70"/>
  <c r="AD723" i="70"/>
  <c r="AC723" i="70"/>
  <c r="AA723" i="70"/>
  <c r="U723" i="70"/>
  <c r="T723" i="70"/>
  <c r="R723" i="70"/>
  <c r="L723" i="70"/>
  <c r="K723" i="70"/>
  <c r="I723" i="70"/>
  <c r="AT722" i="70"/>
  <c r="AM722" i="70"/>
  <c r="AL722" i="70"/>
  <c r="AJ722" i="70"/>
  <c r="AD722" i="70"/>
  <c r="AC722" i="70"/>
  <c r="AA722" i="70"/>
  <c r="U722" i="70"/>
  <c r="T722" i="70"/>
  <c r="R722" i="70"/>
  <c r="L722" i="70"/>
  <c r="K722" i="70"/>
  <c r="I722" i="70"/>
  <c r="AT721" i="70"/>
  <c r="AM721" i="70"/>
  <c r="AL721" i="70"/>
  <c r="AJ721" i="70"/>
  <c r="AD721" i="70"/>
  <c r="AC721" i="70"/>
  <c r="AA721" i="70"/>
  <c r="U721" i="70"/>
  <c r="T721" i="70"/>
  <c r="R721" i="70"/>
  <c r="L721" i="70"/>
  <c r="K721" i="70"/>
  <c r="I721" i="70"/>
  <c r="AT720" i="70"/>
  <c r="AM720" i="70"/>
  <c r="AL720" i="70"/>
  <c r="AJ720" i="70"/>
  <c r="AD720" i="70"/>
  <c r="AC720" i="70"/>
  <c r="AA720" i="70"/>
  <c r="U720" i="70"/>
  <c r="T720" i="70"/>
  <c r="R720" i="70"/>
  <c r="L720" i="70"/>
  <c r="K720" i="70"/>
  <c r="I720" i="70"/>
  <c r="AT719" i="70"/>
  <c r="AM719" i="70"/>
  <c r="AL719" i="70"/>
  <c r="AJ719" i="70"/>
  <c r="AD719" i="70"/>
  <c r="AC719" i="70"/>
  <c r="AA719" i="70"/>
  <c r="U719" i="70"/>
  <c r="T719" i="70"/>
  <c r="R719" i="70"/>
  <c r="L719" i="70"/>
  <c r="K719" i="70"/>
  <c r="I719" i="70"/>
  <c r="AT718" i="70"/>
  <c r="AL718" i="70"/>
  <c r="CB46" i="70" s="1"/>
  <c r="CF15" i="70" s="1"/>
  <c r="AM718" i="70"/>
  <c r="AC718" i="70"/>
  <c r="AD718" i="70"/>
  <c r="T718" i="70"/>
  <c r="U718" i="70"/>
  <c r="K718" i="70"/>
  <c r="AT717" i="70"/>
  <c r="AM717" i="70"/>
  <c r="AL717" i="70"/>
  <c r="AJ717" i="70"/>
  <c r="AD717" i="70"/>
  <c r="AC717" i="70"/>
  <c r="AA717" i="70"/>
  <c r="U717" i="70"/>
  <c r="T717" i="70"/>
  <c r="R717" i="70"/>
  <c r="L717" i="70"/>
  <c r="K717" i="70"/>
  <c r="I717" i="70"/>
  <c r="AT716" i="70"/>
  <c r="AM716" i="70"/>
  <c r="AL716" i="70"/>
  <c r="AJ716" i="70"/>
  <c r="AD716" i="70"/>
  <c r="AC716" i="70"/>
  <c r="AA716" i="70"/>
  <c r="U716" i="70"/>
  <c r="T716" i="70"/>
  <c r="R716" i="70"/>
  <c r="L716" i="70"/>
  <c r="K716" i="70"/>
  <c r="I716" i="70"/>
  <c r="AT715" i="70"/>
  <c r="AM715" i="70"/>
  <c r="AL715" i="70"/>
  <c r="AJ715" i="70"/>
  <c r="AD715" i="70"/>
  <c r="AC715" i="70"/>
  <c r="AA715" i="70"/>
  <c r="U715" i="70"/>
  <c r="T715" i="70"/>
  <c r="R715" i="70"/>
  <c r="L715" i="70"/>
  <c r="K715" i="70"/>
  <c r="I715" i="70"/>
  <c r="AT714" i="70"/>
  <c r="AM714" i="70"/>
  <c r="AL714" i="70"/>
  <c r="AJ714" i="70"/>
  <c r="AD714" i="70"/>
  <c r="AC714" i="70"/>
  <c r="AA714" i="70"/>
  <c r="U714" i="70"/>
  <c r="T714" i="70"/>
  <c r="R714" i="70"/>
  <c r="L714" i="70"/>
  <c r="K714" i="70"/>
  <c r="I714" i="70"/>
  <c r="AT713" i="70"/>
  <c r="AM713" i="70"/>
  <c r="AL713" i="70"/>
  <c r="AJ713" i="70"/>
  <c r="AD713" i="70"/>
  <c r="AC713" i="70"/>
  <c r="AA713" i="70"/>
  <c r="U713" i="70"/>
  <c r="T713" i="70"/>
  <c r="R713" i="70"/>
  <c r="L713" i="70"/>
  <c r="K713" i="70"/>
  <c r="I713" i="70"/>
  <c r="AT712" i="70"/>
  <c r="AM712" i="70"/>
  <c r="AL712" i="70"/>
  <c r="AJ712" i="70"/>
  <c r="AD712" i="70"/>
  <c r="AC712" i="70"/>
  <c r="AA712" i="70"/>
  <c r="U712" i="70"/>
  <c r="T712" i="70"/>
  <c r="R712" i="70"/>
  <c r="L712" i="70"/>
  <c r="K712" i="70"/>
  <c r="I712" i="70"/>
  <c r="AT711" i="70"/>
  <c r="AM711" i="70"/>
  <c r="AL711" i="70"/>
  <c r="AJ711" i="70"/>
  <c r="AD711" i="70"/>
  <c r="AC711" i="70"/>
  <c r="AA711" i="70"/>
  <c r="U711" i="70"/>
  <c r="T711" i="70"/>
  <c r="R711" i="70"/>
  <c r="L711" i="70"/>
  <c r="K711" i="70"/>
  <c r="I711" i="70"/>
  <c r="AT710" i="70"/>
  <c r="AM710" i="70"/>
  <c r="AL710" i="70"/>
  <c r="AJ710" i="70"/>
  <c r="AD710" i="70"/>
  <c r="AC710" i="70"/>
  <c r="AA710" i="70"/>
  <c r="U710" i="70"/>
  <c r="T710" i="70"/>
  <c r="R710" i="70"/>
  <c r="L710" i="70"/>
  <c r="K710" i="70"/>
  <c r="I710" i="70"/>
  <c r="AT709" i="70"/>
  <c r="AM709" i="70"/>
  <c r="AL709" i="70"/>
  <c r="AJ709" i="70"/>
  <c r="AD709" i="70"/>
  <c r="AC709" i="70"/>
  <c r="AA709" i="70"/>
  <c r="U709" i="70"/>
  <c r="T709" i="70"/>
  <c r="R709" i="70"/>
  <c r="L709" i="70"/>
  <c r="K709" i="70"/>
  <c r="I709" i="70"/>
  <c r="AT708" i="70"/>
  <c r="AM708" i="70"/>
  <c r="AL708" i="70"/>
  <c r="AJ708" i="70"/>
  <c r="AD708" i="70"/>
  <c r="AC708" i="70"/>
  <c r="AA708" i="70"/>
  <c r="U708" i="70"/>
  <c r="T708" i="70"/>
  <c r="R708" i="70"/>
  <c r="L708" i="70"/>
  <c r="K708" i="70"/>
  <c r="I708" i="70"/>
  <c r="AT707" i="70"/>
  <c r="AM707" i="70"/>
  <c r="AL707" i="70"/>
  <c r="AJ707" i="70"/>
  <c r="AD707" i="70"/>
  <c r="AC707" i="70"/>
  <c r="AA707" i="70"/>
  <c r="U707" i="70"/>
  <c r="T707" i="70"/>
  <c r="R707" i="70"/>
  <c r="L707" i="70"/>
  <c r="K707" i="70"/>
  <c r="I707" i="70"/>
  <c r="AT706" i="70"/>
  <c r="AM706" i="70"/>
  <c r="AL706" i="70"/>
  <c r="AJ706" i="70"/>
  <c r="AD706" i="70"/>
  <c r="AC706" i="70"/>
  <c r="AA706" i="70"/>
  <c r="U706" i="70"/>
  <c r="T706" i="70"/>
  <c r="R706" i="70"/>
  <c r="L706" i="70"/>
  <c r="K706" i="70"/>
  <c r="I706" i="70"/>
  <c r="AT705" i="70"/>
  <c r="AM705" i="70"/>
  <c r="AL705" i="70"/>
  <c r="AJ705" i="70"/>
  <c r="AD705" i="70"/>
  <c r="AC705" i="70"/>
  <c r="AA705" i="70"/>
  <c r="U705" i="70"/>
  <c r="T705" i="70"/>
  <c r="R705" i="70"/>
  <c r="L705" i="70"/>
  <c r="K705" i="70"/>
  <c r="I705" i="70"/>
  <c r="AT704" i="70"/>
  <c r="AM704" i="70"/>
  <c r="AL704" i="70"/>
  <c r="AJ704" i="70"/>
  <c r="AD704" i="70"/>
  <c r="AC704" i="70"/>
  <c r="AA704" i="70"/>
  <c r="U704" i="70"/>
  <c r="T704" i="70"/>
  <c r="R704" i="70"/>
  <c r="L704" i="70"/>
  <c r="K704" i="70"/>
  <c r="I704" i="70"/>
  <c r="AT703" i="70"/>
  <c r="AM703" i="70"/>
  <c r="AL703" i="70"/>
  <c r="AJ703" i="70"/>
  <c r="AD703" i="70"/>
  <c r="AC703" i="70"/>
  <c r="AA703" i="70"/>
  <c r="U703" i="70"/>
  <c r="T703" i="70"/>
  <c r="R703" i="70"/>
  <c r="L703" i="70"/>
  <c r="K703" i="70"/>
  <c r="I703" i="70"/>
  <c r="AT702" i="70"/>
  <c r="AM702" i="70"/>
  <c r="AL702" i="70"/>
  <c r="AJ702" i="70"/>
  <c r="AD702" i="70"/>
  <c r="AC702" i="70"/>
  <c r="AA702" i="70"/>
  <c r="U702" i="70"/>
  <c r="T702" i="70"/>
  <c r="R702" i="70"/>
  <c r="L702" i="70"/>
  <c r="K702" i="70"/>
  <c r="I702" i="70"/>
  <c r="AT701" i="70"/>
  <c r="AL701" i="70"/>
  <c r="CB45" i="70" s="1"/>
  <c r="CF14" i="70" s="1"/>
  <c r="AJ701" i="70"/>
  <c r="AC701" i="70"/>
  <c r="AA701" i="70"/>
  <c r="T701" i="70"/>
  <c r="R701" i="70"/>
  <c r="K701" i="70"/>
  <c r="AT700" i="70"/>
  <c r="AM700" i="70"/>
  <c r="AL700" i="70"/>
  <c r="AJ700" i="70"/>
  <c r="AD700" i="70"/>
  <c r="AC700" i="70"/>
  <c r="AA700" i="70"/>
  <c r="U700" i="70"/>
  <c r="T700" i="70"/>
  <c r="R700" i="70"/>
  <c r="L700" i="70"/>
  <c r="K700" i="70"/>
  <c r="I700" i="70"/>
  <c r="AT699" i="70"/>
  <c r="AM699" i="70"/>
  <c r="AL699" i="70"/>
  <c r="AJ699" i="70"/>
  <c r="AD699" i="70"/>
  <c r="AC699" i="70"/>
  <c r="AA699" i="70"/>
  <c r="U699" i="70"/>
  <c r="T699" i="70"/>
  <c r="R699" i="70"/>
  <c r="L699" i="70"/>
  <c r="K699" i="70"/>
  <c r="I699" i="70"/>
  <c r="AT698" i="70"/>
  <c r="AM698" i="70"/>
  <c r="AL698" i="70"/>
  <c r="AJ698" i="70"/>
  <c r="AD698" i="70"/>
  <c r="AC698" i="70"/>
  <c r="AA698" i="70"/>
  <c r="U698" i="70"/>
  <c r="T698" i="70"/>
  <c r="R698" i="70"/>
  <c r="L698" i="70"/>
  <c r="K698" i="70"/>
  <c r="I698" i="70"/>
  <c r="AT697" i="70"/>
  <c r="AM697" i="70"/>
  <c r="AL697" i="70"/>
  <c r="AJ697" i="70"/>
  <c r="AD697" i="70"/>
  <c r="AC697" i="70"/>
  <c r="AA697" i="70"/>
  <c r="U697" i="70"/>
  <c r="T697" i="70"/>
  <c r="R697" i="70"/>
  <c r="L697" i="70"/>
  <c r="K697" i="70"/>
  <c r="I697" i="70"/>
  <c r="AT696" i="70"/>
  <c r="AM696" i="70"/>
  <c r="AL696" i="70"/>
  <c r="AJ696" i="70"/>
  <c r="AD696" i="70"/>
  <c r="AC696" i="70"/>
  <c r="AA696" i="70"/>
  <c r="U696" i="70"/>
  <c r="T696" i="70"/>
  <c r="R696" i="70"/>
  <c r="L696" i="70"/>
  <c r="K696" i="70"/>
  <c r="I696" i="70"/>
  <c r="AT695" i="70"/>
  <c r="AM695" i="70"/>
  <c r="AL695" i="70"/>
  <c r="AJ695" i="70"/>
  <c r="AD695" i="70"/>
  <c r="AC695" i="70"/>
  <c r="AA695" i="70"/>
  <c r="U695" i="70"/>
  <c r="T695" i="70"/>
  <c r="R695" i="70"/>
  <c r="L695" i="70"/>
  <c r="K695" i="70"/>
  <c r="I695" i="70"/>
  <c r="AT694" i="70"/>
  <c r="AM694" i="70"/>
  <c r="AL694" i="70"/>
  <c r="AJ694" i="70"/>
  <c r="AD694" i="70"/>
  <c r="AC694" i="70"/>
  <c r="AA694" i="70"/>
  <c r="U694" i="70"/>
  <c r="T694" i="70"/>
  <c r="R694" i="70"/>
  <c r="L694" i="70"/>
  <c r="K694" i="70"/>
  <c r="I694" i="70"/>
  <c r="AT693" i="70"/>
  <c r="AM693" i="70"/>
  <c r="AL693" i="70"/>
  <c r="AJ693" i="70"/>
  <c r="AD693" i="70"/>
  <c r="AC693" i="70"/>
  <c r="AA693" i="70"/>
  <c r="U693" i="70"/>
  <c r="T693" i="70"/>
  <c r="R693" i="70"/>
  <c r="L693" i="70"/>
  <c r="K693" i="70"/>
  <c r="I693" i="70"/>
  <c r="AT692" i="70"/>
  <c r="AM692" i="70"/>
  <c r="AL692" i="70"/>
  <c r="AJ692" i="70"/>
  <c r="AD692" i="70"/>
  <c r="AC692" i="70"/>
  <c r="AA692" i="70"/>
  <c r="U692" i="70"/>
  <c r="T692" i="70"/>
  <c r="R692" i="70"/>
  <c r="L692" i="70"/>
  <c r="K692" i="70"/>
  <c r="I692" i="70"/>
  <c r="AT691" i="70"/>
  <c r="AM691" i="70"/>
  <c r="AL691" i="70"/>
  <c r="AJ691" i="70"/>
  <c r="AD691" i="70"/>
  <c r="AC691" i="70"/>
  <c r="AA691" i="70"/>
  <c r="U691" i="70"/>
  <c r="T691" i="70"/>
  <c r="R691" i="70"/>
  <c r="L691" i="70"/>
  <c r="K691" i="70"/>
  <c r="I691" i="70"/>
  <c r="AT690" i="70"/>
  <c r="AM690" i="70"/>
  <c r="AL690" i="70"/>
  <c r="AJ690" i="70"/>
  <c r="AD690" i="70"/>
  <c r="AC690" i="70"/>
  <c r="AA690" i="70"/>
  <c r="U690" i="70"/>
  <c r="T690" i="70"/>
  <c r="R690" i="70"/>
  <c r="L690" i="70"/>
  <c r="K690" i="70"/>
  <c r="I690" i="70"/>
  <c r="AT689" i="70"/>
  <c r="AM689" i="70"/>
  <c r="AL689" i="70"/>
  <c r="AJ689" i="70"/>
  <c r="AD689" i="70"/>
  <c r="AC689" i="70"/>
  <c r="AA689" i="70"/>
  <c r="U689" i="70"/>
  <c r="T689" i="70"/>
  <c r="R689" i="70"/>
  <c r="L689" i="70"/>
  <c r="K689" i="70"/>
  <c r="I689" i="70"/>
  <c r="AT688" i="70"/>
  <c r="AM688" i="70"/>
  <c r="AL688" i="70"/>
  <c r="AJ688" i="70"/>
  <c r="AD688" i="70"/>
  <c r="AC688" i="70"/>
  <c r="AA688" i="70"/>
  <c r="U688" i="70"/>
  <c r="T688" i="70"/>
  <c r="R688" i="70"/>
  <c r="L688" i="70"/>
  <c r="K688" i="70"/>
  <c r="I688" i="70"/>
  <c r="AT687" i="70"/>
  <c r="AM687" i="70"/>
  <c r="AL687" i="70"/>
  <c r="AJ687" i="70"/>
  <c r="AD687" i="70"/>
  <c r="AC687" i="70"/>
  <c r="AA687" i="70"/>
  <c r="U687" i="70"/>
  <c r="T687" i="70"/>
  <c r="R687" i="70"/>
  <c r="L687" i="70"/>
  <c r="K687" i="70"/>
  <c r="I687" i="70"/>
  <c r="AT686" i="70"/>
  <c r="AM686" i="70"/>
  <c r="AL686" i="70"/>
  <c r="AJ686" i="70"/>
  <c r="AD686" i="70"/>
  <c r="AC686" i="70"/>
  <c r="AA686" i="70"/>
  <c r="U686" i="70"/>
  <c r="T686" i="70"/>
  <c r="R686" i="70"/>
  <c r="L686" i="70"/>
  <c r="K686" i="70"/>
  <c r="I686" i="70"/>
  <c r="AT685" i="70"/>
  <c r="AM685" i="70"/>
  <c r="AL685" i="70"/>
  <c r="AJ685" i="70"/>
  <c r="AD685" i="70"/>
  <c r="AC685" i="70"/>
  <c r="AA685" i="70"/>
  <c r="U685" i="70"/>
  <c r="T685" i="70"/>
  <c r="R685" i="70"/>
  <c r="L685" i="70"/>
  <c r="K685" i="70"/>
  <c r="I685" i="70"/>
  <c r="AT684" i="70"/>
  <c r="AL684" i="70"/>
  <c r="CB44" i="70" s="1"/>
  <c r="CF13" i="70" s="1"/>
  <c r="AJ684" i="70"/>
  <c r="AC684" i="70"/>
  <c r="AA684" i="70"/>
  <c r="T684" i="70"/>
  <c r="R684" i="70"/>
  <c r="K684" i="70"/>
  <c r="AT683" i="70"/>
  <c r="AM683" i="70"/>
  <c r="AL683" i="70"/>
  <c r="AJ683" i="70"/>
  <c r="AD683" i="70"/>
  <c r="AC683" i="70"/>
  <c r="AA683" i="70"/>
  <c r="U683" i="70"/>
  <c r="T683" i="70"/>
  <c r="R683" i="70"/>
  <c r="L683" i="70"/>
  <c r="K683" i="70"/>
  <c r="I683" i="70"/>
  <c r="AT682" i="70"/>
  <c r="AM682" i="70"/>
  <c r="AL682" i="70"/>
  <c r="AJ682" i="70"/>
  <c r="AD682" i="70"/>
  <c r="AC682" i="70"/>
  <c r="AA682" i="70"/>
  <c r="U682" i="70"/>
  <c r="T682" i="70"/>
  <c r="R682" i="70"/>
  <c r="L682" i="70"/>
  <c r="K682" i="70"/>
  <c r="I682" i="70"/>
  <c r="AT681" i="70"/>
  <c r="AM681" i="70"/>
  <c r="AL681" i="70"/>
  <c r="AJ681" i="70"/>
  <c r="AD681" i="70"/>
  <c r="AC681" i="70"/>
  <c r="AA681" i="70"/>
  <c r="U681" i="70"/>
  <c r="T681" i="70"/>
  <c r="R681" i="70"/>
  <c r="L681" i="70"/>
  <c r="K681" i="70"/>
  <c r="I681" i="70"/>
  <c r="AT680" i="70"/>
  <c r="AM680" i="70"/>
  <c r="AL680" i="70"/>
  <c r="AJ680" i="70"/>
  <c r="AD680" i="70"/>
  <c r="AC680" i="70"/>
  <c r="AA680" i="70"/>
  <c r="U680" i="70"/>
  <c r="T680" i="70"/>
  <c r="R680" i="70"/>
  <c r="L680" i="70"/>
  <c r="K680" i="70"/>
  <c r="I680" i="70"/>
  <c r="AT679" i="70"/>
  <c r="AM679" i="70"/>
  <c r="AL679" i="70"/>
  <c r="AJ679" i="70"/>
  <c r="AD679" i="70"/>
  <c r="AC679" i="70"/>
  <c r="AA679" i="70"/>
  <c r="U679" i="70"/>
  <c r="T679" i="70"/>
  <c r="R679" i="70"/>
  <c r="L679" i="70"/>
  <c r="K679" i="70"/>
  <c r="I679" i="70"/>
  <c r="AT678" i="70"/>
  <c r="AM678" i="70"/>
  <c r="AL678" i="70"/>
  <c r="AJ678" i="70"/>
  <c r="AD678" i="70"/>
  <c r="AC678" i="70"/>
  <c r="AA678" i="70"/>
  <c r="U678" i="70"/>
  <c r="T678" i="70"/>
  <c r="R678" i="70"/>
  <c r="L678" i="70"/>
  <c r="K678" i="70"/>
  <c r="I678" i="70"/>
  <c r="AT677" i="70"/>
  <c r="AM677" i="70"/>
  <c r="AL677" i="70"/>
  <c r="AJ677" i="70"/>
  <c r="AD677" i="70"/>
  <c r="AC677" i="70"/>
  <c r="AA677" i="70"/>
  <c r="U677" i="70"/>
  <c r="T677" i="70"/>
  <c r="R677" i="70"/>
  <c r="L677" i="70"/>
  <c r="K677" i="70"/>
  <c r="I677" i="70"/>
  <c r="AT676" i="70"/>
  <c r="AM676" i="70"/>
  <c r="AL676" i="70"/>
  <c r="AJ676" i="70"/>
  <c r="AD676" i="70"/>
  <c r="AC676" i="70"/>
  <c r="AA676" i="70"/>
  <c r="U676" i="70"/>
  <c r="T676" i="70"/>
  <c r="R676" i="70"/>
  <c r="L676" i="70"/>
  <c r="K676" i="70"/>
  <c r="I676" i="70"/>
  <c r="AT675" i="70"/>
  <c r="AM675" i="70"/>
  <c r="AL675" i="70"/>
  <c r="AJ675" i="70"/>
  <c r="AD675" i="70"/>
  <c r="AC675" i="70"/>
  <c r="AA675" i="70"/>
  <c r="U675" i="70"/>
  <c r="T675" i="70"/>
  <c r="R675" i="70"/>
  <c r="L675" i="70"/>
  <c r="K675" i="70"/>
  <c r="I675" i="70"/>
  <c r="AT674" i="70"/>
  <c r="AM674" i="70"/>
  <c r="AL674" i="70"/>
  <c r="AJ674" i="70"/>
  <c r="AD674" i="70"/>
  <c r="AC674" i="70"/>
  <c r="AA674" i="70"/>
  <c r="U674" i="70"/>
  <c r="T674" i="70"/>
  <c r="R674" i="70"/>
  <c r="L674" i="70"/>
  <c r="K674" i="70"/>
  <c r="I674" i="70"/>
  <c r="AT673" i="70"/>
  <c r="AM673" i="70"/>
  <c r="AL673" i="70"/>
  <c r="AJ673" i="70"/>
  <c r="AD673" i="70"/>
  <c r="AC673" i="70"/>
  <c r="AA673" i="70"/>
  <c r="U673" i="70"/>
  <c r="T673" i="70"/>
  <c r="R673" i="70"/>
  <c r="L673" i="70"/>
  <c r="K673" i="70"/>
  <c r="I673" i="70"/>
  <c r="AT672" i="70"/>
  <c r="AM672" i="70"/>
  <c r="AL672" i="70"/>
  <c r="AJ672" i="70"/>
  <c r="AD672" i="70"/>
  <c r="AC672" i="70"/>
  <c r="AA672" i="70"/>
  <c r="U672" i="70"/>
  <c r="T672" i="70"/>
  <c r="R672" i="70"/>
  <c r="L672" i="70"/>
  <c r="K672" i="70"/>
  <c r="I672" i="70"/>
  <c r="AT671" i="70"/>
  <c r="AM671" i="70"/>
  <c r="AL671" i="70"/>
  <c r="AJ671" i="70"/>
  <c r="AD671" i="70"/>
  <c r="AC671" i="70"/>
  <c r="AA671" i="70"/>
  <c r="U671" i="70"/>
  <c r="T671" i="70"/>
  <c r="R671" i="70"/>
  <c r="L671" i="70"/>
  <c r="K671" i="70"/>
  <c r="I671" i="70"/>
  <c r="AT670" i="70"/>
  <c r="AM670" i="70"/>
  <c r="AL670" i="70"/>
  <c r="AJ670" i="70"/>
  <c r="AD670" i="70"/>
  <c r="AC670" i="70"/>
  <c r="AA670" i="70"/>
  <c r="U670" i="70"/>
  <c r="T670" i="70"/>
  <c r="R670" i="70"/>
  <c r="L670" i="70"/>
  <c r="K670" i="70"/>
  <c r="I670" i="70"/>
  <c r="AT669" i="70"/>
  <c r="AM669" i="70"/>
  <c r="AL669" i="70"/>
  <c r="AJ669" i="70"/>
  <c r="AD669" i="70"/>
  <c r="AC669" i="70"/>
  <c r="AA669" i="70"/>
  <c r="U669" i="70"/>
  <c r="T669" i="70"/>
  <c r="R669" i="70"/>
  <c r="L669" i="70"/>
  <c r="K669" i="70"/>
  <c r="I669" i="70"/>
  <c r="AT668" i="70"/>
  <c r="AM668" i="70"/>
  <c r="AL668" i="70"/>
  <c r="AJ668" i="70"/>
  <c r="AD668" i="70"/>
  <c r="AC668" i="70"/>
  <c r="AA668" i="70"/>
  <c r="U668" i="70"/>
  <c r="T668" i="70"/>
  <c r="R668" i="70"/>
  <c r="L668" i="70"/>
  <c r="K668" i="70"/>
  <c r="I668" i="70"/>
  <c r="AT667" i="70"/>
  <c r="AL667" i="70"/>
  <c r="CB43" i="70" s="1"/>
  <c r="CF12" i="70" s="1"/>
  <c r="AJ667" i="70"/>
  <c r="AC667" i="70"/>
  <c r="AA667" i="70"/>
  <c r="T667" i="70"/>
  <c r="R667" i="70"/>
  <c r="K667" i="70"/>
  <c r="AT666" i="70"/>
  <c r="AM666" i="70"/>
  <c r="AL666" i="70"/>
  <c r="AJ666" i="70"/>
  <c r="AD666" i="70"/>
  <c r="AC666" i="70"/>
  <c r="AA666" i="70"/>
  <c r="U666" i="70"/>
  <c r="T666" i="70"/>
  <c r="R666" i="70"/>
  <c r="L666" i="70"/>
  <c r="K666" i="70"/>
  <c r="I666" i="70"/>
  <c r="AT665" i="70"/>
  <c r="AM665" i="70"/>
  <c r="AL665" i="70"/>
  <c r="AJ665" i="70"/>
  <c r="AD665" i="70"/>
  <c r="AC665" i="70"/>
  <c r="AA665" i="70"/>
  <c r="U665" i="70"/>
  <c r="T665" i="70"/>
  <c r="R665" i="70"/>
  <c r="L665" i="70"/>
  <c r="K665" i="70"/>
  <c r="I665" i="70"/>
  <c r="AT664" i="70"/>
  <c r="AM664" i="70"/>
  <c r="AL664" i="70"/>
  <c r="AJ664" i="70"/>
  <c r="AD664" i="70"/>
  <c r="AC664" i="70"/>
  <c r="AA664" i="70"/>
  <c r="U664" i="70"/>
  <c r="T664" i="70"/>
  <c r="R664" i="70"/>
  <c r="L664" i="70"/>
  <c r="K664" i="70"/>
  <c r="I664" i="70"/>
  <c r="AT663" i="70"/>
  <c r="AM663" i="70"/>
  <c r="AL663" i="70"/>
  <c r="AJ663" i="70"/>
  <c r="AD663" i="70"/>
  <c r="AC663" i="70"/>
  <c r="AA663" i="70"/>
  <c r="U663" i="70"/>
  <c r="T663" i="70"/>
  <c r="R663" i="70"/>
  <c r="L663" i="70"/>
  <c r="K663" i="70"/>
  <c r="I663" i="70"/>
  <c r="AT662" i="70"/>
  <c r="AM662" i="70"/>
  <c r="AL662" i="70"/>
  <c r="AJ662" i="70"/>
  <c r="AD662" i="70"/>
  <c r="AC662" i="70"/>
  <c r="AA662" i="70"/>
  <c r="U662" i="70"/>
  <c r="T662" i="70"/>
  <c r="R662" i="70"/>
  <c r="L662" i="70"/>
  <c r="K662" i="70"/>
  <c r="I662" i="70"/>
  <c r="AT661" i="70"/>
  <c r="AM661" i="70"/>
  <c r="AL661" i="70"/>
  <c r="AJ661" i="70"/>
  <c r="AD661" i="70"/>
  <c r="AC661" i="70"/>
  <c r="AA661" i="70"/>
  <c r="U661" i="70"/>
  <c r="T661" i="70"/>
  <c r="R661" i="70"/>
  <c r="L661" i="70"/>
  <c r="K661" i="70"/>
  <c r="I661" i="70"/>
  <c r="AT660" i="70"/>
  <c r="AM660" i="70"/>
  <c r="AL660" i="70"/>
  <c r="AJ660" i="70"/>
  <c r="AD660" i="70"/>
  <c r="AC660" i="70"/>
  <c r="AA660" i="70"/>
  <c r="U660" i="70"/>
  <c r="T660" i="70"/>
  <c r="R660" i="70"/>
  <c r="L660" i="70"/>
  <c r="K660" i="70"/>
  <c r="I660" i="70"/>
  <c r="AT659" i="70"/>
  <c r="AM659" i="70"/>
  <c r="AL659" i="70"/>
  <c r="AJ659" i="70"/>
  <c r="AD659" i="70"/>
  <c r="AC659" i="70"/>
  <c r="AA659" i="70"/>
  <c r="U659" i="70"/>
  <c r="T659" i="70"/>
  <c r="R659" i="70"/>
  <c r="L659" i="70"/>
  <c r="K659" i="70"/>
  <c r="I659" i="70"/>
  <c r="AT658" i="70"/>
  <c r="AM658" i="70"/>
  <c r="AL658" i="70"/>
  <c r="AJ658" i="70"/>
  <c r="AD658" i="70"/>
  <c r="AC658" i="70"/>
  <c r="AA658" i="70"/>
  <c r="U658" i="70"/>
  <c r="T658" i="70"/>
  <c r="R658" i="70"/>
  <c r="L658" i="70"/>
  <c r="K658" i="70"/>
  <c r="I658" i="70"/>
  <c r="AT657" i="70"/>
  <c r="AM657" i="70"/>
  <c r="AL657" i="70"/>
  <c r="AJ657" i="70"/>
  <c r="AD657" i="70"/>
  <c r="AC657" i="70"/>
  <c r="AA657" i="70"/>
  <c r="U657" i="70"/>
  <c r="T657" i="70"/>
  <c r="R657" i="70"/>
  <c r="L657" i="70"/>
  <c r="K657" i="70"/>
  <c r="I657" i="70"/>
  <c r="AT656" i="70"/>
  <c r="AM656" i="70"/>
  <c r="AL656" i="70"/>
  <c r="AJ656" i="70"/>
  <c r="AD656" i="70"/>
  <c r="AC656" i="70"/>
  <c r="AA656" i="70"/>
  <c r="U656" i="70"/>
  <c r="T656" i="70"/>
  <c r="R656" i="70"/>
  <c r="L656" i="70"/>
  <c r="K656" i="70"/>
  <c r="I656" i="70"/>
  <c r="AT655" i="70"/>
  <c r="AM655" i="70"/>
  <c r="AL655" i="70"/>
  <c r="AJ655" i="70"/>
  <c r="AD655" i="70"/>
  <c r="AC655" i="70"/>
  <c r="AA655" i="70"/>
  <c r="U655" i="70"/>
  <c r="T655" i="70"/>
  <c r="R655" i="70"/>
  <c r="L655" i="70"/>
  <c r="K655" i="70"/>
  <c r="I655" i="70"/>
  <c r="AT654" i="70"/>
  <c r="AM654" i="70"/>
  <c r="AL654" i="70"/>
  <c r="AJ654" i="70"/>
  <c r="AD654" i="70"/>
  <c r="AC654" i="70"/>
  <c r="AA654" i="70"/>
  <c r="U654" i="70"/>
  <c r="T654" i="70"/>
  <c r="R654" i="70"/>
  <c r="L654" i="70"/>
  <c r="K654" i="70"/>
  <c r="I654" i="70"/>
  <c r="AT653" i="70"/>
  <c r="AM653" i="70"/>
  <c r="AL653" i="70"/>
  <c r="AJ653" i="70"/>
  <c r="AD653" i="70"/>
  <c r="AC653" i="70"/>
  <c r="AA653" i="70"/>
  <c r="U653" i="70"/>
  <c r="T653" i="70"/>
  <c r="R653" i="70"/>
  <c r="L653" i="70"/>
  <c r="K653" i="70"/>
  <c r="I653" i="70"/>
  <c r="AT652" i="70"/>
  <c r="AM652" i="70"/>
  <c r="AL652" i="70"/>
  <c r="AJ652" i="70"/>
  <c r="AD652" i="70"/>
  <c r="AC652" i="70"/>
  <c r="AA652" i="70"/>
  <c r="U652" i="70"/>
  <c r="T652" i="70"/>
  <c r="R652" i="70"/>
  <c r="L652" i="70"/>
  <c r="K652" i="70"/>
  <c r="I652" i="70"/>
  <c r="AT651" i="70"/>
  <c r="AS656" i="70"/>
  <c r="AM651" i="70"/>
  <c r="AL651" i="70"/>
  <c r="AJ651" i="70"/>
  <c r="AD651" i="70"/>
  <c r="AC651" i="70"/>
  <c r="AA651" i="70"/>
  <c r="U651" i="70"/>
  <c r="T651" i="70"/>
  <c r="R651" i="70"/>
  <c r="L651" i="70"/>
  <c r="K651" i="70"/>
  <c r="I651" i="70"/>
  <c r="AT650" i="70"/>
  <c r="AL650" i="70"/>
  <c r="CB42" i="70" s="1"/>
  <c r="CF11" i="70" s="1"/>
  <c r="AJ650" i="70"/>
  <c r="AC650" i="70"/>
  <c r="AA650" i="70"/>
  <c r="T650" i="70"/>
  <c r="R650" i="70"/>
  <c r="K650" i="70"/>
  <c r="AT649" i="70"/>
  <c r="AM649" i="70"/>
  <c r="AL649" i="70"/>
  <c r="AJ649" i="70"/>
  <c r="AD649" i="70"/>
  <c r="AC649" i="70"/>
  <c r="AA649" i="70"/>
  <c r="U649" i="70"/>
  <c r="T649" i="70"/>
  <c r="R649" i="70"/>
  <c r="L649" i="70"/>
  <c r="K649" i="70"/>
  <c r="I649" i="70"/>
  <c r="AT648" i="70"/>
  <c r="AM648" i="70"/>
  <c r="AL648" i="70"/>
  <c r="AJ648" i="70"/>
  <c r="AD648" i="70"/>
  <c r="AC648" i="70"/>
  <c r="AA648" i="70"/>
  <c r="U648" i="70"/>
  <c r="T648" i="70"/>
  <c r="R648" i="70"/>
  <c r="L648" i="70"/>
  <c r="K648" i="70"/>
  <c r="I648" i="70"/>
  <c r="AT647" i="70"/>
  <c r="AM647" i="70"/>
  <c r="AL647" i="70"/>
  <c r="AJ647" i="70"/>
  <c r="AD647" i="70"/>
  <c r="AC647" i="70"/>
  <c r="AA647" i="70"/>
  <c r="U647" i="70"/>
  <c r="T647" i="70"/>
  <c r="R647" i="70"/>
  <c r="L647" i="70"/>
  <c r="K647" i="70"/>
  <c r="I647" i="70"/>
  <c r="AT646" i="70"/>
  <c r="AM646" i="70"/>
  <c r="AL646" i="70"/>
  <c r="AJ646" i="70"/>
  <c r="AD646" i="70"/>
  <c r="AC646" i="70"/>
  <c r="AA646" i="70"/>
  <c r="U646" i="70"/>
  <c r="T646" i="70"/>
  <c r="R646" i="70"/>
  <c r="L646" i="70"/>
  <c r="K646" i="70"/>
  <c r="I646" i="70"/>
  <c r="AT645" i="70"/>
  <c r="AM645" i="70"/>
  <c r="AL645" i="70"/>
  <c r="AJ645" i="70"/>
  <c r="AD645" i="70"/>
  <c r="AC645" i="70"/>
  <c r="AA645" i="70"/>
  <c r="U645" i="70"/>
  <c r="T645" i="70"/>
  <c r="R645" i="70"/>
  <c r="L645" i="70"/>
  <c r="K645" i="70"/>
  <c r="I645" i="70"/>
  <c r="AT644" i="70"/>
  <c r="AM644" i="70"/>
  <c r="AL644" i="70"/>
  <c r="AJ644" i="70"/>
  <c r="AD644" i="70"/>
  <c r="AC644" i="70"/>
  <c r="AA644" i="70"/>
  <c r="U644" i="70"/>
  <c r="T644" i="70"/>
  <c r="R644" i="70"/>
  <c r="L644" i="70"/>
  <c r="K644" i="70"/>
  <c r="I644" i="70"/>
  <c r="AT643" i="70"/>
  <c r="AM643" i="70"/>
  <c r="AL643" i="70"/>
  <c r="AJ643" i="70"/>
  <c r="AD643" i="70"/>
  <c r="AC643" i="70"/>
  <c r="AA643" i="70"/>
  <c r="U643" i="70"/>
  <c r="T643" i="70"/>
  <c r="R643" i="70"/>
  <c r="L643" i="70"/>
  <c r="K643" i="70"/>
  <c r="I643" i="70"/>
  <c r="AT642" i="70"/>
  <c r="AM642" i="70"/>
  <c r="AL642" i="70"/>
  <c r="AJ642" i="70"/>
  <c r="AD642" i="70"/>
  <c r="AC642" i="70"/>
  <c r="AA642" i="70"/>
  <c r="U642" i="70"/>
  <c r="T642" i="70"/>
  <c r="R642" i="70"/>
  <c r="L642" i="70"/>
  <c r="K642" i="70"/>
  <c r="I642" i="70"/>
  <c r="AT641" i="70"/>
  <c r="AM641" i="70"/>
  <c r="AL641" i="70"/>
  <c r="AJ641" i="70"/>
  <c r="AD641" i="70"/>
  <c r="AC641" i="70"/>
  <c r="AA641" i="70"/>
  <c r="U641" i="70"/>
  <c r="T641" i="70"/>
  <c r="R641" i="70"/>
  <c r="L641" i="70"/>
  <c r="K641" i="70"/>
  <c r="I641" i="70"/>
  <c r="AT640" i="70"/>
  <c r="AM640" i="70"/>
  <c r="AL640" i="70"/>
  <c r="AJ640" i="70"/>
  <c r="AD640" i="70"/>
  <c r="AC640" i="70"/>
  <c r="AA640" i="70"/>
  <c r="U640" i="70"/>
  <c r="T640" i="70"/>
  <c r="R640" i="70"/>
  <c r="L640" i="70"/>
  <c r="K640" i="70"/>
  <c r="I640" i="70"/>
  <c r="AT639" i="70"/>
  <c r="AM639" i="70"/>
  <c r="AL639" i="70"/>
  <c r="AJ639" i="70"/>
  <c r="AD639" i="70"/>
  <c r="AC639" i="70"/>
  <c r="AA639" i="70"/>
  <c r="U639" i="70"/>
  <c r="T639" i="70"/>
  <c r="R639" i="70"/>
  <c r="L639" i="70"/>
  <c r="K639" i="70"/>
  <c r="I639" i="70"/>
  <c r="AT638" i="70"/>
  <c r="AM638" i="70"/>
  <c r="AL638" i="70"/>
  <c r="AJ638" i="70"/>
  <c r="AD638" i="70"/>
  <c r="AC638" i="70"/>
  <c r="AA638" i="70"/>
  <c r="U638" i="70"/>
  <c r="T638" i="70"/>
  <c r="R638" i="70"/>
  <c r="L638" i="70"/>
  <c r="K638" i="70"/>
  <c r="I638" i="70"/>
  <c r="AT637" i="70"/>
  <c r="AM637" i="70"/>
  <c r="AL637" i="70"/>
  <c r="AJ637" i="70"/>
  <c r="AD637" i="70"/>
  <c r="AC637" i="70"/>
  <c r="AA637" i="70"/>
  <c r="U637" i="70"/>
  <c r="T637" i="70"/>
  <c r="R637" i="70"/>
  <c r="L637" i="70"/>
  <c r="K637" i="70"/>
  <c r="I637" i="70"/>
  <c r="AT636" i="70"/>
  <c r="AM636" i="70"/>
  <c r="AL636" i="70"/>
  <c r="AJ636" i="70"/>
  <c r="AD636" i="70"/>
  <c r="AC636" i="70"/>
  <c r="AA636" i="70"/>
  <c r="U636" i="70"/>
  <c r="T636" i="70"/>
  <c r="R636" i="70"/>
  <c r="L636" i="70"/>
  <c r="K636" i="70"/>
  <c r="I636" i="70"/>
  <c r="AT635" i="70"/>
  <c r="AM635" i="70"/>
  <c r="AL635" i="70"/>
  <c r="AJ635" i="70"/>
  <c r="AD635" i="70"/>
  <c r="AC635" i="70"/>
  <c r="AA635" i="70"/>
  <c r="U635" i="70"/>
  <c r="T635" i="70"/>
  <c r="R635" i="70"/>
  <c r="L635" i="70"/>
  <c r="K635" i="70"/>
  <c r="I635" i="70"/>
  <c r="AT634" i="70"/>
  <c r="AM634" i="70"/>
  <c r="AL634" i="70"/>
  <c r="AJ634" i="70"/>
  <c r="AD634" i="70"/>
  <c r="AC634" i="70"/>
  <c r="AA634" i="70"/>
  <c r="U634" i="70"/>
  <c r="T634" i="70"/>
  <c r="R634" i="70"/>
  <c r="L634" i="70"/>
  <c r="K634" i="70"/>
  <c r="I634" i="70"/>
  <c r="AT633" i="70"/>
  <c r="AL633" i="70"/>
  <c r="CB41" i="70" s="1"/>
  <c r="CF10" i="70" s="1"/>
  <c r="AM633" i="70"/>
  <c r="AC633" i="70"/>
  <c r="AD633" i="70"/>
  <c r="T633" i="70"/>
  <c r="U633" i="70"/>
  <c r="K633" i="70"/>
  <c r="AT632" i="70"/>
  <c r="AM632" i="70"/>
  <c r="AL632" i="70"/>
  <c r="AJ632" i="70"/>
  <c r="AD632" i="70"/>
  <c r="AC632" i="70"/>
  <c r="AA632" i="70"/>
  <c r="U632" i="70"/>
  <c r="T632" i="70"/>
  <c r="R632" i="70"/>
  <c r="L632" i="70"/>
  <c r="K632" i="70"/>
  <c r="I632" i="70"/>
  <c r="AT631" i="70"/>
  <c r="AM631" i="70"/>
  <c r="AL631" i="70"/>
  <c r="AJ631" i="70"/>
  <c r="AD631" i="70"/>
  <c r="AC631" i="70"/>
  <c r="AA631" i="70"/>
  <c r="U631" i="70"/>
  <c r="T631" i="70"/>
  <c r="R631" i="70"/>
  <c r="L631" i="70"/>
  <c r="K631" i="70"/>
  <c r="I631" i="70"/>
  <c r="AT630" i="70"/>
  <c r="AM630" i="70"/>
  <c r="AL630" i="70"/>
  <c r="AJ630" i="70"/>
  <c r="AD630" i="70"/>
  <c r="AC630" i="70"/>
  <c r="AA630" i="70"/>
  <c r="U630" i="70"/>
  <c r="T630" i="70"/>
  <c r="R630" i="70"/>
  <c r="L630" i="70"/>
  <c r="K630" i="70"/>
  <c r="I630" i="70"/>
  <c r="AT629" i="70"/>
  <c r="AM629" i="70"/>
  <c r="AL629" i="70"/>
  <c r="AJ629" i="70"/>
  <c r="AD629" i="70"/>
  <c r="AC629" i="70"/>
  <c r="AA629" i="70"/>
  <c r="U629" i="70"/>
  <c r="T629" i="70"/>
  <c r="R629" i="70"/>
  <c r="L629" i="70"/>
  <c r="K629" i="70"/>
  <c r="I629" i="70"/>
  <c r="AT628" i="70"/>
  <c r="AM628" i="70"/>
  <c r="AL628" i="70"/>
  <c r="AJ628" i="70"/>
  <c r="AD628" i="70"/>
  <c r="AC628" i="70"/>
  <c r="AA628" i="70"/>
  <c r="U628" i="70"/>
  <c r="T628" i="70"/>
  <c r="R628" i="70"/>
  <c r="L628" i="70"/>
  <c r="K628" i="70"/>
  <c r="I628" i="70"/>
  <c r="AT627" i="70"/>
  <c r="AM627" i="70"/>
  <c r="AL627" i="70"/>
  <c r="AJ627" i="70"/>
  <c r="AD627" i="70"/>
  <c r="AC627" i="70"/>
  <c r="AA627" i="70"/>
  <c r="U627" i="70"/>
  <c r="T627" i="70"/>
  <c r="R627" i="70"/>
  <c r="L627" i="70"/>
  <c r="K627" i="70"/>
  <c r="I627" i="70"/>
  <c r="AT626" i="70"/>
  <c r="AM626" i="70"/>
  <c r="AL626" i="70"/>
  <c r="AJ626" i="70"/>
  <c r="AD626" i="70"/>
  <c r="AC626" i="70"/>
  <c r="AA626" i="70"/>
  <c r="U626" i="70"/>
  <c r="T626" i="70"/>
  <c r="R626" i="70"/>
  <c r="L626" i="70"/>
  <c r="K626" i="70"/>
  <c r="I626" i="70"/>
  <c r="AT625" i="70"/>
  <c r="AM625" i="70"/>
  <c r="AL625" i="70"/>
  <c r="AJ625" i="70"/>
  <c r="AD625" i="70"/>
  <c r="AC625" i="70"/>
  <c r="AA625" i="70"/>
  <c r="U625" i="70"/>
  <c r="T625" i="70"/>
  <c r="R625" i="70"/>
  <c r="L625" i="70"/>
  <c r="K625" i="70"/>
  <c r="I625" i="70"/>
  <c r="AT624" i="70"/>
  <c r="AM624" i="70"/>
  <c r="AL624" i="70"/>
  <c r="AJ624" i="70"/>
  <c r="AD624" i="70"/>
  <c r="AC624" i="70"/>
  <c r="AA624" i="70"/>
  <c r="U624" i="70"/>
  <c r="T624" i="70"/>
  <c r="R624" i="70"/>
  <c r="L624" i="70"/>
  <c r="K624" i="70"/>
  <c r="I624" i="70"/>
  <c r="AT623" i="70"/>
  <c r="AM623" i="70"/>
  <c r="AL623" i="70"/>
  <c r="AJ623" i="70"/>
  <c r="AD623" i="70"/>
  <c r="AC623" i="70"/>
  <c r="AA623" i="70"/>
  <c r="U623" i="70"/>
  <c r="T623" i="70"/>
  <c r="R623" i="70"/>
  <c r="L623" i="70"/>
  <c r="K623" i="70"/>
  <c r="I623" i="70"/>
  <c r="AT622" i="70"/>
  <c r="AM622" i="70"/>
  <c r="AL622" i="70"/>
  <c r="AJ622" i="70"/>
  <c r="AD622" i="70"/>
  <c r="AC622" i="70"/>
  <c r="AA622" i="70"/>
  <c r="U622" i="70"/>
  <c r="T622" i="70"/>
  <c r="R622" i="70"/>
  <c r="L622" i="70"/>
  <c r="K622" i="70"/>
  <c r="I622" i="70"/>
  <c r="AT621" i="70"/>
  <c r="AM621" i="70"/>
  <c r="AL621" i="70"/>
  <c r="AJ621" i="70"/>
  <c r="AD621" i="70"/>
  <c r="AC621" i="70"/>
  <c r="AA621" i="70"/>
  <c r="U621" i="70"/>
  <c r="T621" i="70"/>
  <c r="R621" i="70"/>
  <c r="L621" i="70"/>
  <c r="K621" i="70"/>
  <c r="I621" i="70"/>
  <c r="AT620" i="70"/>
  <c r="AM620" i="70"/>
  <c r="AL620" i="70"/>
  <c r="AJ620" i="70"/>
  <c r="AD620" i="70"/>
  <c r="AC620" i="70"/>
  <c r="AA620" i="70"/>
  <c r="U620" i="70"/>
  <c r="T620" i="70"/>
  <c r="R620" i="70"/>
  <c r="L620" i="70"/>
  <c r="K620" i="70"/>
  <c r="I620" i="70"/>
  <c r="AT619" i="70"/>
  <c r="AM619" i="70"/>
  <c r="AL619" i="70"/>
  <c r="AJ619" i="70"/>
  <c r="AD619" i="70"/>
  <c r="AC619" i="70"/>
  <c r="AA619" i="70"/>
  <c r="U619" i="70"/>
  <c r="T619" i="70"/>
  <c r="R619" i="70"/>
  <c r="L619" i="70"/>
  <c r="K619" i="70"/>
  <c r="I619" i="70"/>
  <c r="AT618" i="70"/>
  <c r="AM618" i="70"/>
  <c r="AL618" i="70"/>
  <c r="AJ618" i="70"/>
  <c r="AD618" i="70"/>
  <c r="AC618" i="70"/>
  <c r="AA618" i="70"/>
  <c r="U618" i="70"/>
  <c r="T618" i="70"/>
  <c r="R618" i="70"/>
  <c r="L618" i="70"/>
  <c r="K618" i="70"/>
  <c r="I618" i="70"/>
  <c r="AT617" i="70"/>
  <c r="AM617" i="70"/>
  <c r="AL617" i="70"/>
  <c r="AJ617" i="70"/>
  <c r="AD617" i="70"/>
  <c r="AC617" i="70"/>
  <c r="AA617" i="70"/>
  <c r="U617" i="70"/>
  <c r="T617" i="70"/>
  <c r="R617" i="70"/>
  <c r="L617" i="70"/>
  <c r="K617" i="70"/>
  <c r="I617" i="70"/>
  <c r="AT616" i="70"/>
  <c r="AL616" i="70"/>
  <c r="CB40" i="70" s="1"/>
  <c r="CF9" i="70" s="1"/>
  <c r="AJ616" i="70"/>
  <c r="AC616" i="70"/>
  <c r="AA616" i="70"/>
  <c r="T616" i="70"/>
  <c r="R616" i="70"/>
  <c r="K616" i="70"/>
  <c r="AT615" i="70"/>
  <c r="AM615" i="70"/>
  <c r="AL615" i="70"/>
  <c r="AJ615" i="70"/>
  <c r="AD615" i="70"/>
  <c r="AC615" i="70"/>
  <c r="AA615" i="70"/>
  <c r="U615" i="70"/>
  <c r="T615" i="70"/>
  <c r="R615" i="70"/>
  <c r="L615" i="70"/>
  <c r="K615" i="70"/>
  <c r="I615" i="70"/>
  <c r="AT614" i="70"/>
  <c r="AM614" i="70"/>
  <c r="AL614" i="70"/>
  <c r="AJ614" i="70"/>
  <c r="AD614" i="70"/>
  <c r="AC614" i="70"/>
  <c r="AA614" i="70"/>
  <c r="U614" i="70"/>
  <c r="T614" i="70"/>
  <c r="R614" i="70"/>
  <c r="L614" i="70"/>
  <c r="K614" i="70"/>
  <c r="I614" i="70"/>
  <c r="AT613" i="70"/>
  <c r="AM613" i="70"/>
  <c r="AL613" i="70"/>
  <c r="AJ613" i="70"/>
  <c r="AD613" i="70"/>
  <c r="AC613" i="70"/>
  <c r="AA613" i="70"/>
  <c r="U613" i="70"/>
  <c r="T613" i="70"/>
  <c r="R613" i="70"/>
  <c r="L613" i="70"/>
  <c r="K613" i="70"/>
  <c r="I613" i="70"/>
  <c r="AT612" i="70"/>
  <c r="AM612" i="70"/>
  <c r="AL612" i="70"/>
  <c r="AJ612" i="70"/>
  <c r="AD612" i="70"/>
  <c r="AC612" i="70"/>
  <c r="AA612" i="70"/>
  <c r="U612" i="70"/>
  <c r="T612" i="70"/>
  <c r="R612" i="70"/>
  <c r="L612" i="70"/>
  <c r="K612" i="70"/>
  <c r="I612" i="70"/>
  <c r="AT611" i="70"/>
  <c r="AM611" i="70"/>
  <c r="AL611" i="70"/>
  <c r="AJ611" i="70"/>
  <c r="AD611" i="70"/>
  <c r="AC611" i="70"/>
  <c r="AA611" i="70"/>
  <c r="U611" i="70"/>
  <c r="T611" i="70"/>
  <c r="R611" i="70"/>
  <c r="L611" i="70"/>
  <c r="K611" i="70"/>
  <c r="I611" i="70"/>
  <c r="AT610" i="70"/>
  <c r="AM610" i="70"/>
  <c r="AL610" i="70"/>
  <c r="AJ610" i="70"/>
  <c r="AD610" i="70"/>
  <c r="AC610" i="70"/>
  <c r="AA610" i="70"/>
  <c r="U610" i="70"/>
  <c r="T610" i="70"/>
  <c r="R610" i="70"/>
  <c r="L610" i="70"/>
  <c r="K610" i="70"/>
  <c r="I610" i="70"/>
  <c r="AT609" i="70"/>
  <c r="AM609" i="70"/>
  <c r="AL609" i="70"/>
  <c r="AJ609" i="70"/>
  <c r="AD609" i="70"/>
  <c r="AC609" i="70"/>
  <c r="AA609" i="70"/>
  <c r="U609" i="70"/>
  <c r="T609" i="70"/>
  <c r="R609" i="70"/>
  <c r="L609" i="70"/>
  <c r="K609" i="70"/>
  <c r="I609" i="70"/>
  <c r="AT608" i="70"/>
  <c r="AM608" i="70"/>
  <c r="AL608" i="70"/>
  <c r="AJ608" i="70"/>
  <c r="AD608" i="70"/>
  <c r="AC608" i="70"/>
  <c r="AA608" i="70"/>
  <c r="U608" i="70"/>
  <c r="T608" i="70"/>
  <c r="R608" i="70"/>
  <c r="L608" i="70"/>
  <c r="K608" i="70"/>
  <c r="I608" i="70"/>
  <c r="AT607" i="70"/>
  <c r="AM607" i="70"/>
  <c r="AL607" i="70"/>
  <c r="AJ607" i="70"/>
  <c r="AD607" i="70"/>
  <c r="AC607" i="70"/>
  <c r="AA607" i="70"/>
  <c r="U607" i="70"/>
  <c r="T607" i="70"/>
  <c r="R607" i="70"/>
  <c r="L607" i="70"/>
  <c r="K607" i="70"/>
  <c r="I607" i="70"/>
  <c r="AT606" i="70"/>
  <c r="AM606" i="70"/>
  <c r="AL606" i="70"/>
  <c r="AJ606" i="70"/>
  <c r="AD606" i="70"/>
  <c r="AC606" i="70"/>
  <c r="AA606" i="70"/>
  <c r="U606" i="70"/>
  <c r="T606" i="70"/>
  <c r="R606" i="70"/>
  <c r="L606" i="70"/>
  <c r="K606" i="70"/>
  <c r="I606" i="70"/>
  <c r="AT605" i="70"/>
  <c r="AM605" i="70"/>
  <c r="AL605" i="70"/>
  <c r="AJ605" i="70"/>
  <c r="AD605" i="70"/>
  <c r="AC605" i="70"/>
  <c r="AA605" i="70"/>
  <c r="U605" i="70"/>
  <c r="T605" i="70"/>
  <c r="R605" i="70"/>
  <c r="L605" i="70"/>
  <c r="K605" i="70"/>
  <c r="I605" i="70"/>
  <c r="AT604" i="70"/>
  <c r="AM604" i="70"/>
  <c r="AL604" i="70"/>
  <c r="AJ604" i="70"/>
  <c r="AD604" i="70"/>
  <c r="AC604" i="70"/>
  <c r="AA604" i="70"/>
  <c r="U604" i="70"/>
  <c r="T604" i="70"/>
  <c r="R604" i="70"/>
  <c r="L604" i="70"/>
  <c r="K604" i="70"/>
  <c r="I604" i="70"/>
  <c r="AT603" i="70"/>
  <c r="AM603" i="70"/>
  <c r="AL603" i="70"/>
  <c r="AJ603" i="70"/>
  <c r="AD603" i="70"/>
  <c r="AC603" i="70"/>
  <c r="AA603" i="70"/>
  <c r="U603" i="70"/>
  <c r="T603" i="70"/>
  <c r="R603" i="70"/>
  <c r="L603" i="70"/>
  <c r="K603" i="70"/>
  <c r="I603" i="70"/>
  <c r="AT602" i="70"/>
  <c r="AM602" i="70"/>
  <c r="AL602" i="70"/>
  <c r="AJ602" i="70"/>
  <c r="AD602" i="70"/>
  <c r="AC602" i="70"/>
  <c r="AA602" i="70"/>
  <c r="U602" i="70"/>
  <c r="T602" i="70"/>
  <c r="R602" i="70"/>
  <c r="L602" i="70"/>
  <c r="K602" i="70"/>
  <c r="I602" i="70"/>
  <c r="AT601" i="70"/>
  <c r="AM601" i="70"/>
  <c r="AL601" i="70"/>
  <c r="AJ601" i="70"/>
  <c r="AD601" i="70"/>
  <c r="AC601" i="70"/>
  <c r="AA601" i="70"/>
  <c r="U601" i="70"/>
  <c r="T601" i="70"/>
  <c r="R601" i="70"/>
  <c r="L601" i="70"/>
  <c r="K601" i="70"/>
  <c r="I601" i="70"/>
  <c r="AT600" i="70"/>
  <c r="AM600" i="70"/>
  <c r="AL600" i="70"/>
  <c r="AJ600" i="70"/>
  <c r="AD600" i="70"/>
  <c r="AC600" i="70"/>
  <c r="AA600" i="70"/>
  <c r="U600" i="70"/>
  <c r="T600" i="70"/>
  <c r="R600" i="70"/>
  <c r="L600" i="70"/>
  <c r="K600" i="70"/>
  <c r="I600" i="70"/>
  <c r="AT599" i="70"/>
  <c r="AL599" i="70"/>
  <c r="CB39" i="70" s="1"/>
  <c r="CF8" i="70" s="1"/>
  <c r="AJ599" i="70"/>
  <c r="AC599" i="70"/>
  <c r="AA599" i="70"/>
  <c r="T599" i="70"/>
  <c r="K599" i="70"/>
  <c r="AT598" i="70"/>
  <c r="AM598" i="70"/>
  <c r="AL598" i="70"/>
  <c r="AJ598" i="70"/>
  <c r="AD598" i="70"/>
  <c r="AC598" i="70"/>
  <c r="AA598" i="70"/>
  <c r="U598" i="70"/>
  <c r="T598" i="70"/>
  <c r="R598" i="70"/>
  <c r="L598" i="70"/>
  <c r="K598" i="70"/>
  <c r="I598" i="70"/>
  <c r="AT597" i="70"/>
  <c r="AM597" i="70"/>
  <c r="AL597" i="70"/>
  <c r="AJ597" i="70"/>
  <c r="AD597" i="70"/>
  <c r="AC597" i="70"/>
  <c r="AA597" i="70"/>
  <c r="U597" i="70"/>
  <c r="T597" i="70"/>
  <c r="R597" i="70"/>
  <c r="L597" i="70"/>
  <c r="K597" i="70"/>
  <c r="I597" i="70"/>
  <c r="AT596" i="70"/>
  <c r="AM596" i="70"/>
  <c r="AL596" i="70"/>
  <c r="AJ596" i="70"/>
  <c r="AD596" i="70"/>
  <c r="AC596" i="70"/>
  <c r="AA596" i="70"/>
  <c r="U596" i="70"/>
  <c r="T596" i="70"/>
  <c r="R596" i="70"/>
  <c r="L596" i="70"/>
  <c r="K596" i="70"/>
  <c r="I596" i="70"/>
  <c r="AT595" i="70"/>
  <c r="AM595" i="70"/>
  <c r="AL595" i="70"/>
  <c r="AJ595" i="70"/>
  <c r="AD595" i="70"/>
  <c r="AC595" i="70"/>
  <c r="AA595" i="70"/>
  <c r="U595" i="70"/>
  <c r="T595" i="70"/>
  <c r="R595" i="70"/>
  <c r="L595" i="70"/>
  <c r="K595" i="70"/>
  <c r="I595" i="70"/>
  <c r="AT594" i="70"/>
  <c r="AM594" i="70"/>
  <c r="AL594" i="70"/>
  <c r="AJ594" i="70"/>
  <c r="AD594" i="70"/>
  <c r="AC594" i="70"/>
  <c r="AA594" i="70"/>
  <c r="U594" i="70"/>
  <c r="T594" i="70"/>
  <c r="R594" i="70"/>
  <c r="L594" i="70"/>
  <c r="K594" i="70"/>
  <c r="I594" i="70"/>
  <c r="AT593" i="70"/>
  <c r="AM593" i="70"/>
  <c r="AL593" i="70"/>
  <c r="AJ593" i="70"/>
  <c r="AD593" i="70"/>
  <c r="AC593" i="70"/>
  <c r="AA593" i="70"/>
  <c r="U593" i="70"/>
  <c r="T593" i="70"/>
  <c r="R593" i="70"/>
  <c r="L593" i="70"/>
  <c r="K593" i="70"/>
  <c r="I593" i="70"/>
  <c r="AT592" i="70"/>
  <c r="AM592" i="70"/>
  <c r="AL592" i="70"/>
  <c r="AJ592" i="70"/>
  <c r="AD592" i="70"/>
  <c r="AC592" i="70"/>
  <c r="AA592" i="70"/>
  <c r="U592" i="70"/>
  <c r="T592" i="70"/>
  <c r="R592" i="70"/>
  <c r="L592" i="70"/>
  <c r="K592" i="70"/>
  <c r="I592" i="70"/>
  <c r="AT591" i="70"/>
  <c r="AM591" i="70"/>
  <c r="AL591" i="70"/>
  <c r="AJ591" i="70"/>
  <c r="AD591" i="70"/>
  <c r="AC591" i="70"/>
  <c r="AA591" i="70"/>
  <c r="U591" i="70"/>
  <c r="T591" i="70"/>
  <c r="R591" i="70"/>
  <c r="L591" i="70"/>
  <c r="K591" i="70"/>
  <c r="I591" i="70"/>
  <c r="AT590" i="70"/>
  <c r="AM590" i="70"/>
  <c r="AL590" i="70"/>
  <c r="AJ590" i="70"/>
  <c r="AD590" i="70"/>
  <c r="AC590" i="70"/>
  <c r="AA590" i="70"/>
  <c r="U590" i="70"/>
  <c r="T590" i="70"/>
  <c r="R590" i="70"/>
  <c r="L590" i="70"/>
  <c r="K590" i="70"/>
  <c r="I590" i="70"/>
  <c r="AT589" i="70"/>
  <c r="AM589" i="70"/>
  <c r="AL589" i="70"/>
  <c r="AJ589" i="70"/>
  <c r="AD589" i="70"/>
  <c r="AC589" i="70"/>
  <c r="AA589" i="70"/>
  <c r="U589" i="70"/>
  <c r="T589" i="70"/>
  <c r="R589" i="70"/>
  <c r="L589" i="70"/>
  <c r="K589" i="70"/>
  <c r="I589" i="70"/>
  <c r="AT588" i="70"/>
  <c r="AM588" i="70"/>
  <c r="AL588" i="70"/>
  <c r="AJ588" i="70"/>
  <c r="AD588" i="70"/>
  <c r="AC588" i="70"/>
  <c r="AA588" i="70"/>
  <c r="U588" i="70"/>
  <c r="T588" i="70"/>
  <c r="R588" i="70"/>
  <c r="L588" i="70"/>
  <c r="K588" i="70"/>
  <c r="I588" i="70"/>
  <c r="AT587" i="70"/>
  <c r="AM587" i="70"/>
  <c r="AL587" i="70"/>
  <c r="AJ587" i="70"/>
  <c r="AD587" i="70"/>
  <c r="AC587" i="70"/>
  <c r="AA587" i="70"/>
  <c r="U587" i="70"/>
  <c r="T587" i="70"/>
  <c r="R587" i="70"/>
  <c r="L587" i="70"/>
  <c r="K587" i="70"/>
  <c r="I587" i="70"/>
  <c r="AT586" i="70"/>
  <c r="AM586" i="70"/>
  <c r="AL586" i="70"/>
  <c r="AJ586" i="70"/>
  <c r="AD586" i="70"/>
  <c r="AC586" i="70"/>
  <c r="AA586" i="70"/>
  <c r="U586" i="70"/>
  <c r="T586" i="70"/>
  <c r="R586" i="70"/>
  <c r="L586" i="70"/>
  <c r="K586" i="70"/>
  <c r="I586" i="70"/>
  <c r="AT585" i="70"/>
  <c r="AM585" i="70"/>
  <c r="AL585" i="70"/>
  <c r="AJ585" i="70"/>
  <c r="AD585" i="70"/>
  <c r="AC585" i="70"/>
  <c r="AA585" i="70"/>
  <c r="U585" i="70"/>
  <c r="T585" i="70"/>
  <c r="R585" i="70"/>
  <c r="L585" i="70"/>
  <c r="K585" i="70"/>
  <c r="I585" i="70"/>
  <c r="AT584" i="70"/>
  <c r="AM584" i="70"/>
  <c r="AL584" i="70"/>
  <c r="AJ584" i="70"/>
  <c r="AD584" i="70"/>
  <c r="AC584" i="70"/>
  <c r="AA584" i="70"/>
  <c r="U584" i="70"/>
  <c r="T584" i="70"/>
  <c r="R584" i="70"/>
  <c r="L584" i="70"/>
  <c r="K584" i="70"/>
  <c r="I584" i="70"/>
  <c r="AT583" i="70"/>
  <c r="AM583" i="70"/>
  <c r="AL583" i="70"/>
  <c r="AJ583" i="70"/>
  <c r="AD583" i="70"/>
  <c r="AC583" i="70"/>
  <c r="AA583" i="70"/>
  <c r="U583" i="70"/>
  <c r="T583" i="70"/>
  <c r="R583" i="70"/>
  <c r="L583" i="70"/>
  <c r="K583" i="70"/>
  <c r="I583" i="70"/>
  <c r="AT582" i="70"/>
  <c r="AL582" i="70"/>
  <c r="CB38" i="70" s="1"/>
  <c r="CF7" i="70" s="1"/>
  <c r="AJ582" i="70"/>
  <c r="AC582" i="70"/>
  <c r="AA582" i="70"/>
  <c r="T582" i="70"/>
  <c r="R582" i="70"/>
  <c r="K582" i="70"/>
  <c r="AT581" i="70"/>
  <c r="AM581" i="70"/>
  <c r="AL581" i="70"/>
  <c r="AJ581" i="70"/>
  <c r="AD581" i="70"/>
  <c r="AC581" i="70"/>
  <c r="AA581" i="70"/>
  <c r="U581" i="70"/>
  <c r="T581" i="70"/>
  <c r="R581" i="70"/>
  <c r="L581" i="70"/>
  <c r="K581" i="70"/>
  <c r="I581" i="70"/>
  <c r="AT580" i="70"/>
  <c r="AM580" i="70"/>
  <c r="AL580" i="70"/>
  <c r="AJ580" i="70"/>
  <c r="AD580" i="70"/>
  <c r="AC580" i="70"/>
  <c r="AA580" i="70"/>
  <c r="U580" i="70"/>
  <c r="T580" i="70"/>
  <c r="R580" i="70"/>
  <c r="L580" i="70"/>
  <c r="K580" i="70"/>
  <c r="I580" i="70"/>
  <c r="AT579" i="70"/>
  <c r="AM579" i="70"/>
  <c r="AL579" i="70"/>
  <c r="AJ579" i="70"/>
  <c r="AD579" i="70"/>
  <c r="AC579" i="70"/>
  <c r="AA579" i="70"/>
  <c r="U579" i="70"/>
  <c r="T579" i="70"/>
  <c r="R579" i="70"/>
  <c r="L579" i="70"/>
  <c r="K579" i="70"/>
  <c r="I579" i="70"/>
  <c r="AT578" i="70"/>
  <c r="AM578" i="70"/>
  <c r="AL578" i="70"/>
  <c r="AJ578" i="70"/>
  <c r="AD578" i="70"/>
  <c r="AC578" i="70"/>
  <c r="AA578" i="70"/>
  <c r="U578" i="70"/>
  <c r="T578" i="70"/>
  <c r="R578" i="70"/>
  <c r="L578" i="70"/>
  <c r="K578" i="70"/>
  <c r="I578" i="70"/>
  <c r="AT577" i="70"/>
  <c r="AM577" i="70"/>
  <c r="AL577" i="70"/>
  <c r="AJ577" i="70"/>
  <c r="AD577" i="70"/>
  <c r="AC577" i="70"/>
  <c r="AA577" i="70"/>
  <c r="U577" i="70"/>
  <c r="T577" i="70"/>
  <c r="R577" i="70"/>
  <c r="L577" i="70"/>
  <c r="K577" i="70"/>
  <c r="I577" i="70"/>
  <c r="AT576" i="70"/>
  <c r="AM576" i="70"/>
  <c r="AL576" i="70"/>
  <c r="AJ576" i="70"/>
  <c r="AD576" i="70"/>
  <c r="AC576" i="70"/>
  <c r="AA576" i="70"/>
  <c r="U576" i="70"/>
  <c r="T576" i="70"/>
  <c r="R576" i="70"/>
  <c r="L576" i="70"/>
  <c r="K576" i="70"/>
  <c r="I576" i="70"/>
  <c r="AT575" i="70"/>
  <c r="AM575" i="70"/>
  <c r="AL575" i="70"/>
  <c r="AJ575" i="70"/>
  <c r="AD575" i="70"/>
  <c r="AC575" i="70"/>
  <c r="AA575" i="70"/>
  <c r="U575" i="70"/>
  <c r="T575" i="70"/>
  <c r="R575" i="70"/>
  <c r="L575" i="70"/>
  <c r="K575" i="70"/>
  <c r="I575" i="70"/>
  <c r="AT574" i="70"/>
  <c r="AM574" i="70"/>
  <c r="AL574" i="70"/>
  <c r="AJ574" i="70"/>
  <c r="AD574" i="70"/>
  <c r="AC574" i="70"/>
  <c r="AA574" i="70"/>
  <c r="U574" i="70"/>
  <c r="T574" i="70"/>
  <c r="R574" i="70"/>
  <c r="L574" i="70"/>
  <c r="K574" i="70"/>
  <c r="I574" i="70"/>
  <c r="AT573" i="70"/>
  <c r="AM573" i="70"/>
  <c r="AL573" i="70"/>
  <c r="AJ573" i="70"/>
  <c r="AD573" i="70"/>
  <c r="AC573" i="70"/>
  <c r="AA573" i="70"/>
  <c r="U573" i="70"/>
  <c r="T573" i="70"/>
  <c r="R573" i="70"/>
  <c r="L573" i="70"/>
  <c r="K573" i="70"/>
  <c r="I573" i="70"/>
  <c r="AT572" i="70"/>
  <c r="AM572" i="70"/>
  <c r="AL572" i="70"/>
  <c r="AJ572" i="70"/>
  <c r="AD572" i="70"/>
  <c r="AC572" i="70"/>
  <c r="AA572" i="70"/>
  <c r="U572" i="70"/>
  <c r="T572" i="70"/>
  <c r="R572" i="70"/>
  <c r="L572" i="70"/>
  <c r="K572" i="70"/>
  <c r="I572" i="70"/>
  <c r="AT571" i="70"/>
  <c r="AM571" i="70"/>
  <c r="AL571" i="70"/>
  <c r="AJ571" i="70"/>
  <c r="AD571" i="70"/>
  <c r="AC571" i="70"/>
  <c r="AA571" i="70"/>
  <c r="U571" i="70"/>
  <c r="T571" i="70"/>
  <c r="R571" i="70"/>
  <c r="L571" i="70"/>
  <c r="K571" i="70"/>
  <c r="I571" i="70"/>
  <c r="AT570" i="70"/>
  <c r="AM570" i="70"/>
  <c r="AL570" i="70"/>
  <c r="AJ570" i="70"/>
  <c r="AD570" i="70"/>
  <c r="AC570" i="70"/>
  <c r="AA570" i="70"/>
  <c r="U570" i="70"/>
  <c r="T570" i="70"/>
  <c r="R570" i="70"/>
  <c r="L570" i="70"/>
  <c r="K570" i="70"/>
  <c r="I570" i="70"/>
  <c r="AT569" i="70"/>
  <c r="AM569" i="70"/>
  <c r="AL569" i="70"/>
  <c r="AJ569" i="70"/>
  <c r="AD569" i="70"/>
  <c r="AC569" i="70"/>
  <c r="AA569" i="70"/>
  <c r="U569" i="70"/>
  <c r="T569" i="70"/>
  <c r="R569" i="70"/>
  <c r="L569" i="70"/>
  <c r="K569" i="70"/>
  <c r="I569" i="70"/>
  <c r="AT568" i="70"/>
  <c r="AM568" i="70"/>
  <c r="AL568" i="70"/>
  <c r="AJ568" i="70"/>
  <c r="AD568" i="70"/>
  <c r="AC568" i="70"/>
  <c r="AA568" i="70"/>
  <c r="U568" i="70"/>
  <c r="T568" i="70"/>
  <c r="R568" i="70"/>
  <c r="L568" i="70"/>
  <c r="K568" i="70"/>
  <c r="I568" i="70"/>
  <c r="AT567" i="70"/>
  <c r="AM567" i="70"/>
  <c r="AL567" i="70"/>
  <c r="AJ567" i="70"/>
  <c r="AD567" i="70"/>
  <c r="AC567" i="70"/>
  <c r="AA567" i="70"/>
  <c r="U567" i="70"/>
  <c r="T567" i="70"/>
  <c r="R567" i="70"/>
  <c r="L567" i="70"/>
  <c r="K567" i="70"/>
  <c r="I567" i="70"/>
  <c r="AT566" i="70"/>
  <c r="AS579" i="70"/>
  <c r="AM566" i="70"/>
  <c r="AL566" i="70"/>
  <c r="AJ566" i="70"/>
  <c r="AD566" i="70"/>
  <c r="AC566" i="70"/>
  <c r="AA566" i="70"/>
  <c r="U566" i="70"/>
  <c r="T566" i="70"/>
  <c r="R566" i="70"/>
  <c r="L566" i="70"/>
  <c r="K566" i="70"/>
  <c r="I566" i="70"/>
  <c r="AT565" i="70"/>
  <c r="AL565" i="70"/>
  <c r="CB37" i="70" s="1"/>
  <c r="AM565" i="70"/>
  <c r="AC565" i="70"/>
  <c r="AD565" i="70"/>
  <c r="T565" i="70"/>
  <c r="U565" i="70"/>
  <c r="K565" i="70"/>
  <c r="AT564" i="70"/>
  <c r="AM564" i="70"/>
  <c r="AL564" i="70"/>
  <c r="AJ564" i="70"/>
  <c r="AD564" i="70"/>
  <c r="AC564" i="70"/>
  <c r="AA564" i="70"/>
  <c r="U564" i="70"/>
  <c r="T564" i="70"/>
  <c r="R564" i="70"/>
  <c r="L564" i="70"/>
  <c r="K564" i="70"/>
  <c r="I564" i="70"/>
  <c r="AT563" i="70"/>
  <c r="AM563" i="70"/>
  <c r="AL563" i="70"/>
  <c r="AJ563" i="70"/>
  <c r="AD563" i="70"/>
  <c r="AC563" i="70"/>
  <c r="AA563" i="70"/>
  <c r="U563" i="70"/>
  <c r="T563" i="70"/>
  <c r="R563" i="70"/>
  <c r="L563" i="70"/>
  <c r="K563" i="70"/>
  <c r="I563" i="70"/>
  <c r="AT562" i="70"/>
  <c r="AM562" i="70"/>
  <c r="AL562" i="70"/>
  <c r="AJ562" i="70"/>
  <c r="AD562" i="70"/>
  <c r="AC562" i="70"/>
  <c r="AA562" i="70"/>
  <c r="U562" i="70"/>
  <c r="T562" i="70"/>
  <c r="R562" i="70"/>
  <c r="L562" i="70"/>
  <c r="K562" i="70"/>
  <c r="I562" i="70"/>
  <c r="AT561" i="70"/>
  <c r="AM561" i="70"/>
  <c r="AL561" i="70"/>
  <c r="AJ561" i="70"/>
  <c r="AD561" i="70"/>
  <c r="AC561" i="70"/>
  <c r="AA561" i="70"/>
  <c r="U561" i="70"/>
  <c r="T561" i="70"/>
  <c r="R561" i="70"/>
  <c r="L561" i="70"/>
  <c r="K561" i="70"/>
  <c r="I561" i="70"/>
  <c r="AT560" i="70"/>
  <c r="AM560" i="70"/>
  <c r="AL560" i="70"/>
  <c r="AJ560" i="70"/>
  <c r="AD560" i="70"/>
  <c r="AC560" i="70"/>
  <c r="AA560" i="70"/>
  <c r="U560" i="70"/>
  <c r="T560" i="70"/>
  <c r="R560" i="70"/>
  <c r="L560" i="70"/>
  <c r="K560" i="70"/>
  <c r="I560" i="70"/>
  <c r="AT559" i="70"/>
  <c r="AM559" i="70"/>
  <c r="AL559" i="70"/>
  <c r="AJ559" i="70"/>
  <c r="AD559" i="70"/>
  <c r="AC559" i="70"/>
  <c r="AA559" i="70"/>
  <c r="U559" i="70"/>
  <c r="T559" i="70"/>
  <c r="R559" i="70"/>
  <c r="L559" i="70"/>
  <c r="K559" i="70"/>
  <c r="I559" i="70"/>
  <c r="AT558" i="70"/>
  <c r="AM558" i="70"/>
  <c r="AL558" i="70"/>
  <c r="AJ558" i="70"/>
  <c r="AD558" i="70"/>
  <c r="AC558" i="70"/>
  <c r="AA558" i="70"/>
  <c r="U558" i="70"/>
  <c r="T558" i="70"/>
  <c r="R558" i="70"/>
  <c r="L558" i="70"/>
  <c r="K558" i="70"/>
  <c r="I558" i="70"/>
  <c r="AT557" i="70"/>
  <c r="AM557" i="70"/>
  <c r="AL557" i="70"/>
  <c r="AJ557" i="70"/>
  <c r="AD557" i="70"/>
  <c r="AC557" i="70"/>
  <c r="AA557" i="70"/>
  <c r="U557" i="70"/>
  <c r="T557" i="70"/>
  <c r="R557" i="70"/>
  <c r="L557" i="70"/>
  <c r="K557" i="70"/>
  <c r="I557" i="70"/>
  <c r="AT556" i="70"/>
  <c r="AM556" i="70"/>
  <c r="AL556" i="70"/>
  <c r="AJ556" i="70"/>
  <c r="AD556" i="70"/>
  <c r="AC556" i="70"/>
  <c r="AA556" i="70"/>
  <c r="U556" i="70"/>
  <c r="T556" i="70"/>
  <c r="R556" i="70"/>
  <c r="L556" i="70"/>
  <c r="K556" i="70"/>
  <c r="I556" i="70"/>
  <c r="AT555" i="70"/>
  <c r="AM555" i="70"/>
  <c r="AL555" i="70"/>
  <c r="AJ555" i="70"/>
  <c r="AD555" i="70"/>
  <c r="AC555" i="70"/>
  <c r="AA555" i="70"/>
  <c r="U555" i="70"/>
  <c r="T555" i="70"/>
  <c r="R555" i="70"/>
  <c r="L555" i="70"/>
  <c r="K555" i="70"/>
  <c r="I555" i="70"/>
  <c r="AT554" i="70"/>
  <c r="AM554" i="70"/>
  <c r="AL554" i="70"/>
  <c r="AJ554" i="70"/>
  <c r="AD554" i="70"/>
  <c r="AC554" i="70"/>
  <c r="AA554" i="70"/>
  <c r="U554" i="70"/>
  <c r="T554" i="70"/>
  <c r="R554" i="70"/>
  <c r="L554" i="70"/>
  <c r="K554" i="70"/>
  <c r="I554" i="70"/>
  <c r="AT553" i="70"/>
  <c r="AM553" i="70"/>
  <c r="AL553" i="70"/>
  <c r="AJ553" i="70"/>
  <c r="AD553" i="70"/>
  <c r="AC553" i="70"/>
  <c r="AA553" i="70"/>
  <c r="U553" i="70"/>
  <c r="T553" i="70"/>
  <c r="R553" i="70"/>
  <c r="L553" i="70"/>
  <c r="K553" i="70"/>
  <c r="I553" i="70"/>
  <c r="AT552" i="70"/>
  <c r="AM552" i="70"/>
  <c r="AL552" i="70"/>
  <c r="AJ552" i="70"/>
  <c r="AD552" i="70"/>
  <c r="AC552" i="70"/>
  <c r="AA552" i="70"/>
  <c r="U552" i="70"/>
  <c r="T552" i="70"/>
  <c r="R552" i="70"/>
  <c r="L552" i="70"/>
  <c r="K552" i="70"/>
  <c r="I552" i="70"/>
  <c r="AT551" i="70"/>
  <c r="AM551" i="70"/>
  <c r="AL551" i="70"/>
  <c r="AJ551" i="70"/>
  <c r="AD551" i="70"/>
  <c r="AC551" i="70"/>
  <c r="AA551" i="70"/>
  <c r="U551" i="70"/>
  <c r="T551" i="70"/>
  <c r="R551" i="70"/>
  <c r="L551" i="70"/>
  <c r="K551" i="70"/>
  <c r="I551" i="70"/>
  <c r="AT550" i="70"/>
  <c r="AM550" i="70"/>
  <c r="AL550" i="70"/>
  <c r="AJ550" i="70"/>
  <c r="AD550" i="70"/>
  <c r="AC550" i="70"/>
  <c r="AA550" i="70"/>
  <c r="U550" i="70"/>
  <c r="T550" i="70"/>
  <c r="R550" i="70"/>
  <c r="L550" i="70"/>
  <c r="K550" i="70"/>
  <c r="I550" i="70"/>
  <c r="AT549" i="70"/>
  <c r="AM549" i="70"/>
  <c r="AL549" i="70"/>
  <c r="AJ549" i="70"/>
  <c r="AD549" i="70"/>
  <c r="AC549" i="70"/>
  <c r="AA549" i="70"/>
  <c r="U549" i="70"/>
  <c r="T549" i="70"/>
  <c r="R549" i="70"/>
  <c r="L549" i="70"/>
  <c r="K549" i="70"/>
  <c r="I549" i="70"/>
  <c r="AT548" i="70"/>
  <c r="AL548" i="70"/>
  <c r="CB36" i="70" s="1"/>
  <c r="AJ548" i="70"/>
  <c r="AC548" i="70"/>
  <c r="AA548" i="70"/>
  <c r="T548" i="70"/>
  <c r="R548" i="70"/>
  <c r="K548" i="70"/>
  <c r="AT547" i="70"/>
  <c r="AM547" i="70"/>
  <c r="AL547" i="70"/>
  <c r="AJ547" i="70"/>
  <c r="AD547" i="70"/>
  <c r="AC547" i="70"/>
  <c r="AA547" i="70"/>
  <c r="U547" i="70"/>
  <c r="T547" i="70"/>
  <c r="R547" i="70"/>
  <c r="L547" i="70"/>
  <c r="K547" i="70"/>
  <c r="I547" i="70"/>
  <c r="AT546" i="70"/>
  <c r="AM546" i="70"/>
  <c r="AL546" i="70"/>
  <c r="AJ546" i="70"/>
  <c r="AD546" i="70"/>
  <c r="AC546" i="70"/>
  <c r="AA546" i="70"/>
  <c r="U546" i="70"/>
  <c r="T546" i="70"/>
  <c r="R546" i="70"/>
  <c r="L546" i="70"/>
  <c r="K546" i="70"/>
  <c r="I546" i="70"/>
  <c r="AT545" i="70"/>
  <c r="AM545" i="70"/>
  <c r="AL545" i="70"/>
  <c r="AJ545" i="70"/>
  <c r="AD545" i="70"/>
  <c r="AC545" i="70"/>
  <c r="AA545" i="70"/>
  <c r="U545" i="70"/>
  <c r="T545" i="70"/>
  <c r="R545" i="70"/>
  <c r="L545" i="70"/>
  <c r="K545" i="70"/>
  <c r="I545" i="70"/>
  <c r="AT544" i="70"/>
  <c r="AM544" i="70"/>
  <c r="AL544" i="70"/>
  <c r="AJ544" i="70"/>
  <c r="AD544" i="70"/>
  <c r="AC544" i="70"/>
  <c r="AA544" i="70"/>
  <c r="U544" i="70"/>
  <c r="T544" i="70"/>
  <c r="R544" i="70"/>
  <c r="L544" i="70"/>
  <c r="K544" i="70"/>
  <c r="I544" i="70"/>
  <c r="AT543" i="70"/>
  <c r="AM543" i="70"/>
  <c r="AL543" i="70"/>
  <c r="AJ543" i="70"/>
  <c r="AD543" i="70"/>
  <c r="AC543" i="70"/>
  <c r="AA543" i="70"/>
  <c r="U543" i="70"/>
  <c r="T543" i="70"/>
  <c r="R543" i="70"/>
  <c r="L543" i="70"/>
  <c r="K543" i="70"/>
  <c r="I543" i="70"/>
  <c r="AT542" i="70"/>
  <c r="AM542" i="70"/>
  <c r="AL542" i="70"/>
  <c r="AJ542" i="70"/>
  <c r="AD542" i="70"/>
  <c r="AC542" i="70"/>
  <c r="AA542" i="70"/>
  <c r="U542" i="70"/>
  <c r="T542" i="70"/>
  <c r="R542" i="70"/>
  <c r="L542" i="70"/>
  <c r="K542" i="70"/>
  <c r="I542" i="70"/>
  <c r="AT541" i="70"/>
  <c r="AM541" i="70"/>
  <c r="AL541" i="70"/>
  <c r="AJ541" i="70"/>
  <c r="AD541" i="70"/>
  <c r="AC541" i="70"/>
  <c r="AA541" i="70"/>
  <c r="U541" i="70"/>
  <c r="T541" i="70"/>
  <c r="R541" i="70"/>
  <c r="L541" i="70"/>
  <c r="K541" i="70"/>
  <c r="I541" i="70"/>
  <c r="AT540" i="70"/>
  <c r="AM540" i="70"/>
  <c r="AL540" i="70"/>
  <c r="AJ540" i="70"/>
  <c r="AD540" i="70"/>
  <c r="AC540" i="70"/>
  <c r="AA540" i="70"/>
  <c r="U540" i="70"/>
  <c r="T540" i="70"/>
  <c r="R540" i="70"/>
  <c r="L540" i="70"/>
  <c r="K540" i="70"/>
  <c r="I540" i="70"/>
  <c r="AT539" i="70"/>
  <c r="AM539" i="70"/>
  <c r="AL539" i="70"/>
  <c r="AJ539" i="70"/>
  <c r="AD539" i="70"/>
  <c r="AC539" i="70"/>
  <c r="AA539" i="70"/>
  <c r="U539" i="70"/>
  <c r="T539" i="70"/>
  <c r="R539" i="70"/>
  <c r="L539" i="70"/>
  <c r="K539" i="70"/>
  <c r="I539" i="70"/>
  <c r="AT538" i="70"/>
  <c r="AM538" i="70"/>
  <c r="AL538" i="70"/>
  <c r="AJ538" i="70"/>
  <c r="AD538" i="70"/>
  <c r="AC538" i="70"/>
  <c r="AA538" i="70"/>
  <c r="U538" i="70"/>
  <c r="T538" i="70"/>
  <c r="R538" i="70"/>
  <c r="L538" i="70"/>
  <c r="K538" i="70"/>
  <c r="I538" i="70"/>
  <c r="AT537" i="70"/>
  <c r="AM537" i="70"/>
  <c r="AL537" i="70"/>
  <c r="AJ537" i="70"/>
  <c r="AD537" i="70"/>
  <c r="AC537" i="70"/>
  <c r="AA537" i="70"/>
  <c r="U537" i="70"/>
  <c r="T537" i="70"/>
  <c r="R537" i="70"/>
  <c r="L537" i="70"/>
  <c r="K537" i="70"/>
  <c r="I537" i="70"/>
  <c r="AT536" i="70"/>
  <c r="AM536" i="70"/>
  <c r="AL536" i="70"/>
  <c r="AJ536" i="70"/>
  <c r="AD536" i="70"/>
  <c r="AC536" i="70"/>
  <c r="AA536" i="70"/>
  <c r="U536" i="70"/>
  <c r="T536" i="70"/>
  <c r="R536" i="70"/>
  <c r="L536" i="70"/>
  <c r="K536" i="70"/>
  <c r="I536" i="70"/>
  <c r="AT535" i="70"/>
  <c r="AM535" i="70"/>
  <c r="AL535" i="70"/>
  <c r="AJ535" i="70"/>
  <c r="AD535" i="70"/>
  <c r="AC535" i="70"/>
  <c r="AA535" i="70"/>
  <c r="U535" i="70"/>
  <c r="T535" i="70"/>
  <c r="R535" i="70"/>
  <c r="L535" i="70"/>
  <c r="K535" i="70"/>
  <c r="I535" i="70"/>
  <c r="AT534" i="70"/>
  <c r="AM534" i="70"/>
  <c r="AL534" i="70"/>
  <c r="AJ534" i="70"/>
  <c r="AD534" i="70"/>
  <c r="AC534" i="70"/>
  <c r="AA534" i="70"/>
  <c r="U534" i="70"/>
  <c r="T534" i="70"/>
  <c r="R534" i="70"/>
  <c r="L534" i="70"/>
  <c r="K534" i="70"/>
  <c r="I534" i="70"/>
  <c r="AT533" i="70"/>
  <c r="AM533" i="70"/>
  <c r="AL533" i="70"/>
  <c r="AJ533" i="70"/>
  <c r="AD533" i="70"/>
  <c r="AC533" i="70"/>
  <c r="AA533" i="70"/>
  <c r="U533" i="70"/>
  <c r="T533" i="70"/>
  <c r="R533" i="70"/>
  <c r="L533" i="70"/>
  <c r="K533" i="70"/>
  <c r="I533" i="70"/>
  <c r="AT532" i="70"/>
  <c r="AM532" i="70"/>
  <c r="AL532" i="70"/>
  <c r="AJ532" i="70"/>
  <c r="AD532" i="70"/>
  <c r="AC532" i="70"/>
  <c r="AA532" i="70"/>
  <c r="U532" i="70"/>
  <c r="T532" i="70"/>
  <c r="R532" i="70"/>
  <c r="L532" i="70"/>
  <c r="K532" i="70"/>
  <c r="I532" i="70"/>
  <c r="AT531" i="70"/>
  <c r="AL531" i="70"/>
  <c r="CB35" i="70" s="1"/>
  <c r="AJ531" i="70"/>
  <c r="AC531" i="70"/>
  <c r="AA531" i="70"/>
  <c r="T531" i="70"/>
  <c r="R531" i="70"/>
  <c r="K531" i="70"/>
  <c r="AT530" i="70"/>
  <c r="AM530" i="70"/>
  <c r="AL530" i="70"/>
  <c r="AJ530" i="70"/>
  <c r="AD530" i="70"/>
  <c r="AC530" i="70"/>
  <c r="AA530" i="70"/>
  <c r="U530" i="70"/>
  <c r="T530" i="70"/>
  <c r="R530" i="70"/>
  <c r="L530" i="70"/>
  <c r="K530" i="70"/>
  <c r="I530" i="70"/>
  <c r="AT529" i="70"/>
  <c r="AM529" i="70"/>
  <c r="AL529" i="70"/>
  <c r="AJ529" i="70"/>
  <c r="AD529" i="70"/>
  <c r="AC529" i="70"/>
  <c r="AA529" i="70"/>
  <c r="U529" i="70"/>
  <c r="T529" i="70"/>
  <c r="R529" i="70"/>
  <c r="L529" i="70"/>
  <c r="K529" i="70"/>
  <c r="I529" i="70"/>
  <c r="AT528" i="70"/>
  <c r="AM528" i="70"/>
  <c r="AL528" i="70"/>
  <c r="AJ528" i="70"/>
  <c r="AD528" i="70"/>
  <c r="AC528" i="70"/>
  <c r="AA528" i="70"/>
  <c r="U528" i="70"/>
  <c r="T528" i="70"/>
  <c r="R528" i="70"/>
  <c r="L528" i="70"/>
  <c r="K528" i="70"/>
  <c r="I528" i="70"/>
  <c r="AT527" i="70"/>
  <c r="AM527" i="70"/>
  <c r="AL527" i="70"/>
  <c r="AJ527" i="70"/>
  <c r="AD527" i="70"/>
  <c r="AC527" i="70"/>
  <c r="AA527" i="70"/>
  <c r="U527" i="70"/>
  <c r="T527" i="70"/>
  <c r="R527" i="70"/>
  <c r="L527" i="70"/>
  <c r="K527" i="70"/>
  <c r="I527" i="70"/>
  <c r="AT526" i="70"/>
  <c r="AM526" i="70"/>
  <c r="AL526" i="70"/>
  <c r="AJ526" i="70"/>
  <c r="AD526" i="70"/>
  <c r="AC526" i="70"/>
  <c r="AA526" i="70"/>
  <c r="U526" i="70"/>
  <c r="T526" i="70"/>
  <c r="R526" i="70"/>
  <c r="L526" i="70"/>
  <c r="K526" i="70"/>
  <c r="I526" i="70"/>
  <c r="AT525" i="70"/>
  <c r="AM525" i="70"/>
  <c r="AL525" i="70"/>
  <c r="AJ525" i="70"/>
  <c r="AD525" i="70"/>
  <c r="AC525" i="70"/>
  <c r="AA525" i="70"/>
  <c r="U525" i="70"/>
  <c r="T525" i="70"/>
  <c r="R525" i="70"/>
  <c r="L525" i="70"/>
  <c r="K525" i="70"/>
  <c r="I525" i="70"/>
  <c r="AT524" i="70"/>
  <c r="AM524" i="70"/>
  <c r="AL524" i="70"/>
  <c r="AJ524" i="70"/>
  <c r="AD524" i="70"/>
  <c r="AC524" i="70"/>
  <c r="AA524" i="70"/>
  <c r="U524" i="70"/>
  <c r="T524" i="70"/>
  <c r="R524" i="70"/>
  <c r="L524" i="70"/>
  <c r="K524" i="70"/>
  <c r="I524" i="70"/>
  <c r="AT523" i="70"/>
  <c r="AM523" i="70"/>
  <c r="AL523" i="70"/>
  <c r="AJ523" i="70"/>
  <c r="AD523" i="70"/>
  <c r="AC523" i="70"/>
  <c r="AA523" i="70"/>
  <c r="U523" i="70"/>
  <c r="T523" i="70"/>
  <c r="R523" i="70"/>
  <c r="L523" i="70"/>
  <c r="K523" i="70"/>
  <c r="I523" i="70"/>
  <c r="AT522" i="70"/>
  <c r="AM522" i="70"/>
  <c r="AL522" i="70"/>
  <c r="AJ522" i="70"/>
  <c r="AD522" i="70"/>
  <c r="AC522" i="70"/>
  <c r="AA522" i="70"/>
  <c r="U522" i="70"/>
  <c r="T522" i="70"/>
  <c r="R522" i="70"/>
  <c r="L522" i="70"/>
  <c r="K522" i="70"/>
  <c r="I522" i="70"/>
  <c r="AT521" i="70"/>
  <c r="AM521" i="70"/>
  <c r="AL521" i="70"/>
  <c r="AJ521" i="70"/>
  <c r="AD521" i="70"/>
  <c r="AC521" i="70"/>
  <c r="AA521" i="70"/>
  <c r="U521" i="70"/>
  <c r="T521" i="70"/>
  <c r="R521" i="70"/>
  <c r="L521" i="70"/>
  <c r="K521" i="70"/>
  <c r="I521" i="70"/>
  <c r="AT520" i="70"/>
  <c r="AM520" i="70"/>
  <c r="AL520" i="70"/>
  <c r="AJ520" i="70"/>
  <c r="AD520" i="70"/>
  <c r="AC520" i="70"/>
  <c r="AA520" i="70"/>
  <c r="U520" i="70"/>
  <c r="T520" i="70"/>
  <c r="R520" i="70"/>
  <c r="L520" i="70"/>
  <c r="K520" i="70"/>
  <c r="I520" i="70"/>
  <c r="AT519" i="70"/>
  <c r="AM519" i="70"/>
  <c r="AL519" i="70"/>
  <c r="AJ519" i="70"/>
  <c r="AD519" i="70"/>
  <c r="AC519" i="70"/>
  <c r="AA519" i="70"/>
  <c r="U519" i="70"/>
  <c r="T519" i="70"/>
  <c r="R519" i="70"/>
  <c r="L519" i="70"/>
  <c r="K519" i="70"/>
  <c r="I519" i="70"/>
  <c r="AT518" i="70"/>
  <c r="AM518" i="70"/>
  <c r="AL518" i="70"/>
  <c r="AJ518" i="70"/>
  <c r="AD518" i="70"/>
  <c r="AC518" i="70"/>
  <c r="AA518" i="70"/>
  <c r="U518" i="70"/>
  <c r="T518" i="70"/>
  <c r="R518" i="70"/>
  <c r="L518" i="70"/>
  <c r="K518" i="70"/>
  <c r="I518" i="70"/>
  <c r="AT517" i="70"/>
  <c r="AM517" i="70"/>
  <c r="AL517" i="70"/>
  <c r="AJ517" i="70"/>
  <c r="AD517" i="70"/>
  <c r="AC517" i="70"/>
  <c r="AA517" i="70"/>
  <c r="U517" i="70"/>
  <c r="T517" i="70"/>
  <c r="R517" i="70"/>
  <c r="L517" i="70"/>
  <c r="K517" i="70"/>
  <c r="I517" i="70"/>
  <c r="AT516" i="70"/>
  <c r="AM516" i="70"/>
  <c r="AL516" i="70"/>
  <c r="AJ516" i="70"/>
  <c r="AD516" i="70"/>
  <c r="AC516" i="70"/>
  <c r="AA516" i="70"/>
  <c r="U516" i="70"/>
  <c r="T516" i="70"/>
  <c r="R516" i="70"/>
  <c r="L516" i="70"/>
  <c r="K516" i="70"/>
  <c r="I516" i="70"/>
  <c r="AT515" i="70"/>
  <c r="AM515" i="70"/>
  <c r="AL515" i="70"/>
  <c r="AJ515" i="70"/>
  <c r="AD515" i="70"/>
  <c r="AC515" i="70"/>
  <c r="AA515" i="70"/>
  <c r="U515" i="70"/>
  <c r="T515" i="70"/>
  <c r="R515" i="70"/>
  <c r="L515" i="70"/>
  <c r="K515" i="70"/>
  <c r="I515" i="70"/>
  <c r="AT514" i="70"/>
  <c r="AL514" i="70"/>
  <c r="CB34" i="70" s="1"/>
  <c r="AJ514" i="70"/>
  <c r="AC514" i="70"/>
  <c r="T514" i="70"/>
  <c r="R514" i="70"/>
  <c r="K514" i="70"/>
  <c r="AT513" i="70"/>
  <c r="AM513" i="70"/>
  <c r="AL513" i="70"/>
  <c r="AJ513" i="70"/>
  <c r="AD513" i="70"/>
  <c r="AC513" i="70"/>
  <c r="AA513" i="70"/>
  <c r="U513" i="70"/>
  <c r="T513" i="70"/>
  <c r="R513" i="70"/>
  <c r="L513" i="70"/>
  <c r="K513" i="70"/>
  <c r="I513" i="70"/>
  <c r="AT512" i="70"/>
  <c r="AM512" i="70"/>
  <c r="AL512" i="70"/>
  <c r="AJ512" i="70"/>
  <c r="AD512" i="70"/>
  <c r="AC512" i="70"/>
  <c r="AA512" i="70"/>
  <c r="U512" i="70"/>
  <c r="T512" i="70"/>
  <c r="R512" i="70"/>
  <c r="L512" i="70"/>
  <c r="K512" i="70"/>
  <c r="I512" i="70"/>
  <c r="AT511" i="70"/>
  <c r="AM511" i="70"/>
  <c r="AL511" i="70"/>
  <c r="AJ511" i="70"/>
  <c r="AD511" i="70"/>
  <c r="AC511" i="70"/>
  <c r="AA511" i="70"/>
  <c r="U511" i="70"/>
  <c r="T511" i="70"/>
  <c r="R511" i="70"/>
  <c r="L511" i="70"/>
  <c r="K511" i="70"/>
  <c r="I511" i="70"/>
  <c r="AT510" i="70"/>
  <c r="AM510" i="70"/>
  <c r="AL510" i="70"/>
  <c r="AJ510" i="70"/>
  <c r="AD510" i="70"/>
  <c r="AC510" i="70"/>
  <c r="AA510" i="70"/>
  <c r="U510" i="70"/>
  <c r="T510" i="70"/>
  <c r="R510" i="70"/>
  <c r="L510" i="70"/>
  <c r="K510" i="70"/>
  <c r="I510" i="70"/>
  <c r="AT509" i="70"/>
  <c r="AM509" i="70"/>
  <c r="AL509" i="70"/>
  <c r="AJ509" i="70"/>
  <c r="AD509" i="70"/>
  <c r="AC509" i="70"/>
  <c r="AA509" i="70"/>
  <c r="U509" i="70"/>
  <c r="T509" i="70"/>
  <c r="R509" i="70"/>
  <c r="L509" i="70"/>
  <c r="K509" i="70"/>
  <c r="I509" i="70"/>
  <c r="AT508" i="70"/>
  <c r="AM508" i="70"/>
  <c r="AL508" i="70"/>
  <c r="AJ508" i="70"/>
  <c r="AD508" i="70"/>
  <c r="AC508" i="70"/>
  <c r="AA508" i="70"/>
  <c r="U508" i="70"/>
  <c r="T508" i="70"/>
  <c r="R508" i="70"/>
  <c r="L508" i="70"/>
  <c r="K508" i="70"/>
  <c r="I508" i="70"/>
  <c r="AT507" i="70"/>
  <c r="AM507" i="70"/>
  <c r="AL507" i="70"/>
  <c r="AJ507" i="70"/>
  <c r="AD507" i="70"/>
  <c r="AC507" i="70"/>
  <c r="AA507" i="70"/>
  <c r="U507" i="70"/>
  <c r="T507" i="70"/>
  <c r="R507" i="70"/>
  <c r="L507" i="70"/>
  <c r="K507" i="70"/>
  <c r="I507" i="70"/>
  <c r="AT506" i="70"/>
  <c r="AM506" i="70"/>
  <c r="AL506" i="70"/>
  <c r="AJ506" i="70"/>
  <c r="AD506" i="70"/>
  <c r="AC506" i="70"/>
  <c r="AA506" i="70"/>
  <c r="U506" i="70"/>
  <c r="T506" i="70"/>
  <c r="R506" i="70"/>
  <c r="L506" i="70"/>
  <c r="K506" i="70"/>
  <c r="I506" i="70"/>
  <c r="AT505" i="70"/>
  <c r="AM505" i="70"/>
  <c r="AL505" i="70"/>
  <c r="AJ505" i="70"/>
  <c r="AD505" i="70"/>
  <c r="AC505" i="70"/>
  <c r="AA505" i="70"/>
  <c r="U505" i="70"/>
  <c r="T505" i="70"/>
  <c r="R505" i="70"/>
  <c r="L505" i="70"/>
  <c r="K505" i="70"/>
  <c r="I505" i="70"/>
  <c r="AT504" i="70"/>
  <c r="AM504" i="70"/>
  <c r="AL504" i="70"/>
  <c r="AJ504" i="70"/>
  <c r="AD504" i="70"/>
  <c r="AC504" i="70"/>
  <c r="AA504" i="70"/>
  <c r="U504" i="70"/>
  <c r="T504" i="70"/>
  <c r="R504" i="70"/>
  <c r="L504" i="70"/>
  <c r="K504" i="70"/>
  <c r="I504" i="70"/>
  <c r="AT503" i="70"/>
  <c r="AM503" i="70"/>
  <c r="AL503" i="70"/>
  <c r="AJ503" i="70"/>
  <c r="AD503" i="70"/>
  <c r="AC503" i="70"/>
  <c r="AA503" i="70"/>
  <c r="U503" i="70"/>
  <c r="T503" i="70"/>
  <c r="R503" i="70"/>
  <c r="L503" i="70"/>
  <c r="K503" i="70"/>
  <c r="I503" i="70"/>
  <c r="AT502" i="70"/>
  <c r="AM502" i="70"/>
  <c r="AL502" i="70"/>
  <c r="AJ502" i="70"/>
  <c r="AD502" i="70"/>
  <c r="AC502" i="70"/>
  <c r="AA502" i="70"/>
  <c r="U502" i="70"/>
  <c r="T502" i="70"/>
  <c r="R502" i="70"/>
  <c r="L502" i="70"/>
  <c r="K502" i="70"/>
  <c r="I502" i="70"/>
  <c r="AT501" i="70"/>
  <c r="AM501" i="70"/>
  <c r="AL501" i="70"/>
  <c r="AJ501" i="70"/>
  <c r="AD501" i="70"/>
  <c r="AC501" i="70"/>
  <c r="AA501" i="70"/>
  <c r="U501" i="70"/>
  <c r="T501" i="70"/>
  <c r="R501" i="70"/>
  <c r="L501" i="70"/>
  <c r="K501" i="70"/>
  <c r="I501" i="70"/>
  <c r="AT500" i="70"/>
  <c r="AM500" i="70"/>
  <c r="AL500" i="70"/>
  <c r="AJ500" i="70"/>
  <c r="AD500" i="70"/>
  <c r="AC500" i="70"/>
  <c r="AA500" i="70"/>
  <c r="U500" i="70"/>
  <c r="T500" i="70"/>
  <c r="R500" i="70"/>
  <c r="L500" i="70"/>
  <c r="K500" i="70"/>
  <c r="I500" i="70"/>
  <c r="AT499" i="70"/>
  <c r="AM499" i="70"/>
  <c r="AL499" i="70"/>
  <c r="AJ499" i="70"/>
  <c r="AD499" i="70"/>
  <c r="AC499" i="70"/>
  <c r="AA499" i="70"/>
  <c r="U499" i="70"/>
  <c r="T499" i="70"/>
  <c r="R499" i="70"/>
  <c r="L499" i="70"/>
  <c r="K499" i="70"/>
  <c r="I499" i="70"/>
  <c r="AT498" i="70"/>
  <c r="AM498" i="70"/>
  <c r="AL498" i="70"/>
  <c r="AJ498" i="70"/>
  <c r="AD498" i="70"/>
  <c r="AC498" i="70"/>
  <c r="AA498" i="70"/>
  <c r="U498" i="70"/>
  <c r="T498" i="70"/>
  <c r="R498" i="70"/>
  <c r="L498" i="70"/>
  <c r="K498" i="70"/>
  <c r="I498" i="70"/>
  <c r="AT497" i="70"/>
  <c r="AL497" i="70"/>
  <c r="CB33" i="70" s="1"/>
  <c r="AM497" i="70"/>
  <c r="AC497" i="70"/>
  <c r="AD497" i="70"/>
  <c r="T497" i="70"/>
  <c r="U497" i="70"/>
  <c r="K497" i="70"/>
  <c r="AT496" i="70"/>
  <c r="AM496" i="70"/>
  <c r="AL496" i="70"/>
  <c r="AJ496" i="70"/>
  <c r="AD496" i="70"/>
  <c r="AC496" i="70"/>
  <c r="AA496" i="70"/>
  <c r="U496" i="70"/>
  <c r="T496" i="70"/>
  <c r="R496" i="70"/>
  <c r="L496" i="70"/>
  <c r="K496" i="70"/>
  <c r="I496" i="70"/>
  <c r="AT495" i="70"/>
  <c r="AM495" i="70"/>
  <c r="AL495" i="70"/>
  <c r="AJ495" i="70"/>
  <c r="AD495" i="70"/>
  <c r="AC495" i="70"/>
  <c r="AA495" i="70"/>
  <c r="U495" i="70"/>
  <c r="T495" i="70"/>
  <c r="R495" i="70"/>
  <c r="L495" i="70"/>
  <c r="K495" i="70"/>
  <c r="I495" i="70"/>
  <c r="AT494" i="70"/>
  <c r="AM494" i="70"/>
  <c r="AL494" i="70"/>
  <c r="AJ494" i="70"/>
  <c r="AD494" i="70"/>
  <c r="AC494" i="70"/>
  <c r="AA494" i="70"/>
  <c r="U494" i="70"/>
  <c r="T494" i="70"/>
  <c r="R494" i="70"/>
  <c r="L494" i="70"/>
  <c r="K494" i="70"/>
  <c r="I494" i="70"/>
  <c r="AT493" i="70"/>
  <c r="AM493" i="70"/>
  <c r="AL493" i="70"/>
  <c r="AJ493" i="70"/>
  <c r="AD493" i="70"/>
  <c r="AC493" i="70"/>
  <c r="AA493" i="70"/>
  <c r="U493" i="70"/>
  <c r="T493" i="70"/>
  <c r="R493" i="70"/>
  <c r="L493" i="70"/>
  <c r="K493" i="70"/>
  <c r="I493" i="70"/>
  <c r="AT492" i="70"/>
  <c r="AM492" i="70"/>
  <c r="AL492" i="70"/>
  <c r="AJ492" i="70"/>
  <c r="AD492" i="70"/>
  <c r="AC492" i="70"/>
  <c r="AA492" i="70"/>
  <c r="U492" i="70"/>
  <c r="T492" i="70"/>
  <c r="R492" i="70"/>
  <c r="L492" i="70"/>
  <c r="K492" i="70"/>
  <c r="I492" i="70"/>
  <c r="AT491" i="70"/>
  <c r="AM491" i="70"/>
  <c r="AL491" i="70"/>
  <c r="AJ491" i="70"/>
  <c r="AD491" i="70"/>
  <c r="AC491" i="70"/>
  <c r="AA491" i="70"/>
  <c r="U491" i="70"/>
  <c r="T491" i="70"/>
  <c r="R491" i="70"/>
  <c r="L491" i="70"/>
  <c r="K491" i="70"/>
  <c r="I491" i="70"/>
  <c r="AT490" i="70"/>
  <c r="AM490" i="70"/>
  <c r="AL490" i="70"/>
  <c r="AJ490" i="70"/>
  <c r="AD490" i="70"/>
  <c r="AC490" i="70"/>
  <c r="AA490" i="70"/>
  <c r="U490" i="70"/>
  <c r="T490" i="70"/>
  <c r="R490" i="70"/>
  <c r="L490" i="70"/>
  <c r="K490" i="70"/>
  <c r="I490" i="70"/>
  <c r="AT489" i="70"/>
  <c r="AM489" i="70"/>
  <c r="AL489" i="70"/>
  <c r="AJ489" i="70"/>
  <c r="AD489" i="70"/>
  <c r="AC489" i="70"/>
  <c r="AA489" i="70"/>
  <c r="U489" i="70"/>
  <c r="T489" i="70"/>
  <c r="R489" i="70"/>
  <c r="L489" i="70"/>
  <c r="K489" i="70"/>
  <c r="I489" i="70"/>
  <c r="AT488" i="70"/>
  <c r="AM488" i="70"/>
  <c r="AL488" i="70"/>
  <c r="AJ488" i="70"/>
  <c r="AD488" i="70"/>
  <c r="AC488" i="70"/>
  <c r="AA488" i="70"/>
  <c r="U488" i="70"/>
  <c r="T488" i="70"/>
  <c r="R488" i="70"/>
  <c r="L488" i="70"/>
  <c r="K488" i="70"/>
  <c r="I488" i="70"/>
  <c r="AT487" i="70"/>
  <c r="AM487" i="70"/>
  <c r="AL487" i="70"/>
  <c r="AJ487" i="70"/>
  <c r="AD487" i="70"/>
  <c r="AC487" i="70"/>
  <c r="AA487" i="70"/>
  <c r="U487" i="70"/>
  <c r="T487" i="70"/>
  <c r="R487" i="70"/>
  <c r="L487" i="70"/>
  <c r="K487" i="70"/>
  <c r="I487" i="70"/>
  <c r="AT486" i="70"/>
  <c r="AM486" i="70"/>
  <c r="AL486" i="70"/>
  <c r="AJ486" i="70"/>
  <c r="AD486" i="70"/>
  <c r="AC486" i="70"/>
  <c r="AA486" i="70"/>
  <c r="U486" i="70"/>
  <c r="T486" i="70"/>
  <c r="R486" i="70"/>
  <c r="L486" i="70"/>
  <c r="K486" i="70"/>
  <c r="I486" i="70"/>
  <c r="AT485" i="70"/>
  <c r="AM485" i="70"/>
  <c r="AL485" i="70"/>
  <c r="AJ485" i="70"/>
  <c r="AD485" i="70"/>
  <c r="AC485" i="70"/>
  <c r="AA485" i="70"/>
  <c r="U485" i="70"/>
  <c r="T485" i="70"/>
  <c r="R485" i="70"/>
  <c r="L485" i="70"/>
  <c r="K485" i="70"/>
  <c r="I485" i="70"/>
  <c r="AT484" i="70"/>
  <c r="AM484" i="70"/>
  <c r="AL484" i="70"/>
  <c r="AJ484" i="70"/>
  <c r="AD484" i="70"/>
  <c r="AC484" i="70"/>
  <c r="AA484" i="70"/>
  <c r="U484" i="70"/>
  <c r="T484" i="70"/>
  <c r="R484" i="70"/>
  <c r="L484" i="70"/>
  <c r="K484" i="70"/>
  <c r="I484" i="70"/>
  <c r="AT483" i="70"/>
  <c r="AM483" i="70"/>
  <c r="AL483" i="70"/>
  <c r="AJ483" i="70"/>
  <c r="AD483" i="70"/>
  <c r="AC483" i="70"/>
  <c r="AA483" i="70"/>
  <c r="U483" i="70"/>
  <c r="T483" i="70"/>
  <c r="R483" i="70"/>
  <c r="L483" i="70"/>
  <c r="K483" i="70"/>
  <c r="I483" i="70"/>
  <c r="AT482" i="70"/>
  <c r="AM482" i="70"/>
  <c r="AL482" i="70"/>
  <c r="AJ482" i="70"/>
  <c r="AD482" i="70"/>
  <c r="AC482" i="70"/>
  <c r="AA482" i="70"/>
  <c r="U482" i="70"/>
  <c r="T482" i="70"/>
  <c r="R482" i="70"/>
  <c r="L482" i="70"/>
  <c r="K482" i="70"/>
  <c r="I482" i="70"/>
  <c r="AT481" i="70"/>
  <c r="AM481" i="70"/>
  <c r="AL481" i="70"/>
  <c r="AJ481" i="70"/>
  <c r="AD481" i="70"/>
  <c r="AC481" i="70"/>
  <c r="AA481" i="70"/>
  <c r="U481" i="70"/>
  <c r="T481" i="70"/>
  <c r="R481" i="70"/>
  <c r="L481" i="70"/>
  <c r="K481" i="70"/>
  <c r="I481" i="70"/>
  <c r="AT480" i="70"/>
  <c r="AL480" i="70"/>
  <c r="CB32" i="70" s="1"/>
  <c r="AC480" i="70"/>
  <c r="T480" i="70"/>
  <c r="K480" i="70"/>
  <c r="AT479" i="70"/>
  <c r="AM479" i="70"/>
  <c r="AL479" i="70"/>
  <c r="AJ479" i="70"/>
  <c r="AD479" i="70"/>
  <c r="AC479" i="70"/>
  <c r="AA479" i="70"/>
  <c r="U479" i="70"/>
  <c r="T479" i="70"/>
  <c r="R479" i="70"/>
  <c r="L479" i="70"/>
  <c r="K479" i="70"/>
  <c r="I479" i="70"/>
  <c r="AT478" i="70"/>
  <c r="AM478" i="70"/>
  <c r="AL478" i="70"/>
  <c r="AJ478" i="70"/>
  <c r="AD478" i="70"/>
  <c r="AC478" i="70"/>
  <c r="AA478" i="70"/>
  <c r="U478" i="70"/>
  <c r="T478" i="70"/>
  <c r="R478" i="70"/>
  <c r="L478" i="70"/>
  <c r="K478" i="70"/>
  <c r="I478" i="70"/>
  <c r="AT477" i="70"/>
  <c r="AM477" i="70"/>
  <c r="AL477" i="70"/>
  <c r="AJ477" i="70"/>
  <c r="AD477" i="70"/>
  <c r="AC477" i="70"/>
  <c r="AA477" i="70"/>
  <c r="U477" i="70"/>
  <c r="T477" i="70"/>
  <c r="R477" i="70"/>
  <c r="L477" i="70"/>
  <c r="K477" i="70"/>
  <c r="I477" i="70"/>
  <c r="AT476" i="70"/>
  <c r="AM476" i="70"/>
  <c r="AL476" i="70"/>
  <c r="AJ476" i="70"/>
  <c r="AD476" i="70"/>
  <c r="AC476" i="70"/>
  <c r="AA476" i="70"/>
  <c r="U476" i="70"/>
  <c r="T476" i="70"/>
  <c r="R476" i="70"/>
  <c r="L476" i="70"/>
  <c r="K476" i="70"/>
  <c r="I476" i="70"/>
  <c r="AT475" i="70"/>
  <c r="AM475" i="70"/>
  <c r="AL475" i="70"/>
  <c r="AJ475" i="70"/>
  <c r="AD475" i="70"/>
  <c r="AC475" i="70"/>
  <c r="AA475" i="70"/>
  <c r="U475" i="70"/>
  <c r="T475" i="70"/>
  <c r="R475" i="70"/>
  <c r="L475" i="70"/>
  <c r="K475" i="70"/>
  <c r="I475" i="70"/>
  <c r="AT474" i="70"/>
  <c r="AM474" i="70"/>
  <c r="AL474" i="70"/>
  <c r="AJ474" i="70"/>
  <c r="AD474" i="70"/>
  <c r="AC474" i="70"/>
  <c r="AA474" i="70"/>
  <c r="U474" i="70"/>
  <c r="T474" i="70"/>
  <c r="R474" i="70"/>
  <c r="L474" i="70"/>
  <c r="K474" i="70"/>
  <c r="I474" i="70"/>
  <c r="AT473" i="70"/>
  <c r="AM473" i="70"/>
  <c r="AL473" i="70"/>
  <c r="AJ473" i="70"/>
  <c r="AD473" i="70"/>
  <c r="AC473" i="70"/>
  <c r="AA473" i="70"/>
  <c r="U473" i="70"/>
  <c r="T473" i="70"/>
  <c r="R473" i="70"/>
  <c r="L473" i="70"/>
  <c r="K473" i="70"/>
  <c r="I473" i="70"/>
  <c r="AT472" i="70"/>
  <c r="AM472" i="70"/>
  <c r="AL472" i="70"/>
  <c r="AJ472" i="70"/>
  <c r="AD472" i="70"/>
  <c r="AC472" i="70"/>
  <c r="AA472" i="70"/>
  <c r="U472" i="70"/>
  <c r="T472" i="70"/>
  <c r="R472" i="70"/>
  <c r="L472" i="70"/>
  <c r="K472" i="70"/>
  <c r="I472" i="70"/>
  <c r="AT471" i="70"/>
  <c r="AM471" i="70"/>
  <c r="AL471" i="70"/>
  <c r="AJ471" i="70"/>
  <c r="AD471" i="70"/>
  <c r="AC471" i="70"/>
  <c r="AA471" i="70"/>
  <c r="U471" i="70"/>
  <c r="T471" i="70"/>
  <c r="R471" i="70"/>
  <c r="L471" i="70"/>
  <c r="K471" i="70"/>
  <c r="I471" i="70"/>
  <c r="AT470" i="70"/>
  <c r="AM470" i="70"/>
  <c r="AL470" i="70"/>
  <c r="AJ470" i="70"/>
  <c r="AD470" i="70"/>
  <c r="AC470" i="70"/>
  <c r="AA470" i="70"/>
  <c r="U470" i="70"/>
  <c r="T470" i="70"/>
  <c r="R470" i="70"/>
  <c r="L470" i="70"/>
  <c r="K470" i="70"/>
  <c r="I470" i="70"/>
  <c r="AT469" i="70"/>
  <c r="AM469" i="70"/>
  <c r="AL469" i="70"/>
  <c r="AJ469" i="70"/>
  <c r="AD469" i="70"/>
  <c r="AC469" i="70"/>
  <c r="AA469" i="70"/>
  <c r="U469" i="70"/>
  <c r="T469" i="70"/>
  <c r="R469" i="70"/>
  <c r="L469" i="70"/>
  <c r="K469" i="70"/>
  <c r="I469" i="70"/>
  <c r="AT468" i="70"/>
  <c r="AM468" i="70"/>
  <c r="AL468" i="70"/>
  <c r="AJ468" i="70"/>
  <c r="AD468" i="70"/>
  <c r="AC468" i="70"/>
  <c r="AA468" i="70"/>
  <c r="U468" i="70"/>
  <c r="T468" i="70"/>
  <c r="R468" i="70"/>
  <c r="L468" i="70"/>
  <c r="K468" i="70"/>
  <c r="I468" i="70"/>
  <c r="AT467" i="70"/>
  <c r="AM467" i="70"/>
  <c r="AL467" i="70"/>
  <c r="AJ467" i="70"/>
  <c r="AD467" i="70"/>
  <c r="AC467" i="70"/>
  <c r="AA467" i="70"/>
  <c r="U467" i="70"/>
  <c r="T467" i="70"/>
  <c r="R467" i="70"/>
  <c r="L467" i="70"/>
  <c r="K467" i="70"/>
  <c r="I467" i="70"/>
  <c r="AT466" i="70"/>
  <c r="AM466" i="70"/>
  <c r="AL466" i="70"/>
  <c r="AJ466" i="70"/>
  <c r="AD466" i="70"/>
  <c r="AC466" i="70"/>
  <c r="AA466" i="70"/>
  <c r="U466" i="70"/>
  <c r="T466" i="70"/>
  <c r="R466" i="70"/>
  <c r="L466" i="70"/>
  <c r="K466" i="70"/>
  <c r="I466" i="70"/>
  <c r="AT465" i="70"/>
  <c r="AM465" i="70"/>
  <c r="AL465" i="70"/>
  <c r="AJ465" i="70"/>
  <c r="AD465" i="70"/>
  <c r="AC465" i="70"/>
  <c r="AA465" i="70"/>
  <c r="U465" i="70"/>
  <c r="T465" i="70"/>
  <c r="R465" i="70"/>
  <c r="L465" i="70"/>
  <c r="K465" i="70"/>
  <c r="I465" i="70"/>
  <c r="AT464" i="70"/>
  <c r="AM464" i="70"/>
  <c r="AL464" i="70"/>
  <c r="AJ464" i="70"/>
  <c r="AD464" i="70"/>
  <c r="AC464" i="70"/>
  <c r="AA464" i="70"/>
  <c r="U464" i="70"/>
  <c r="T464" i="70"/>
  <c r="R464" i="70"/>
  <c r="L464" i="70"/>
  <c r="K464" i="70"/>
  <c r="I464" i="70"/>
  <c r="AT463" i="70"/>
  <c r="AL463" i="70"/>
  <c r="CB31" i="70" s="1"/>
  <c r="AJ463" i="70"/>
  <c r="AC463" i="70"/>
  <c r="AA463" i="70"/>
  <c r="T463" i="70"/>
  <c r="R463" i="70"/>
  <c r="K463" i="70"/>
  <c r="AT462" i="70"/>
  <c r="AM462" i="70"/>
  <c r="AL462" i="70"/>
  <c r="AJ462" i="70"/>
  <c r="AD462" i="70"/>
  <c r="AC462" i="70"/>
  <c r="AA462" i="70"/>
  <c r="U462" i="70"/>
  <c r="T462" i="70"/>
  <c r="R462" i="70"/>
  <c r="L462" i="70"/>
  <c r="K462" i="70"/>
  <c r="I462" i="70"/>
  <c r="AT461" i="70"/>
  <c r="AM461" i="70"/>
  <c r="AL461" i="70"/>
  <c r="AJ461" i="70"/>
  <c r="AD461" i="70"/>
  <c r="AC461" i="70"/>
  <c r="AA461" i="70"/>
  <c r="U461" i="70"/>
  <c r="T461" i="70"/>
  <c r="R461" i="70"/>
  <c r="L461" i="70"/>
  <c r="K461" i="70"/>
  <c r="I461" i="70"/>
  <c r="AT460" i="70"/>
  <c r="AM460" i="70"/>
  <c r="AL460" i="70"/>
  <c r="AJ460" i="70"/>
  <c r="AD460" i="70"/>
  <c r="AC460" i="70"/>
  <c r="AA460" i="70"/>
  <c r="U460" i="70"/>
  <c r="T460" i="70"/>
  <c r="R460" i="70"/>
  <c r="L460" i="70"/>
  <c r="K460" i="70"/>
  <c r="I460" i="70"/>
  <c r="AT459" i="70"/>
  <c r="AM459" i="70"/>
  <c r="AL459" i="70"/>
  <c r="AJ459" i="70"/>
  <c r="AD459" i="70"/>
  <c r="AC459" i="70"/>
  <c r="AA459" i="70"/>
  <c r="U459" i="70"/>
  <c r="T459" i="70"/>
  <c r="R459" i="70"/>
  <c r="L459" i="70"/>
  <c r="K459" i="70"/>
  <c r="I459" i="70"/>
  <c r="AT458" i="70"/>
  <c r="AM458" i="70"/>
  <c r="AL458" i="70"/>
  <c r="AJ458" i="70"/>
  <c r="AD458" i="70"/>
  <c r="AC458" i="70"/>
  <c r="AA458" i="70"/>
  <c r="U458" i="70"/>
  <c r="T458" i="70"/>
  <c r="R458" i="70"/>
  <c r="L458" i="70"/>
  <c r="K458" i="70"/>
  <c r="I458" i="70"/>
  <c r="AT457" i="70"/>
  <c r="AM457" i="70"/>
  <c r="AL457" i="70"/>
  <c r="AJ457" i="70"/>
  <c r="AD457" i="70"/>
  <c r="AC457" i="70"/>
  <c r="AA457" i="70"/>
  <c r="U457" i="70"/>
  <c r="T457" i="70"/>
  <c r="R457" i="70"/>
  <c r="L457" i="70"/>
  <c r="K457" i="70"/>
  <c r="I457" i="70"/>
  <c r="AT456" i="70"/>
  <c r="AM456" i="70"/>
  <c r="AL456" i="70"/>
  <c r="AJ456" i="70"/>
  <c r="AD456" i="70"/>
  <c r="AC456" i="70"/>
  <c r="AA456" i="70"/>
  <c r="U456" i="70"/>
  <c r="T456" i="70"/>
  <c r="R456" i="70"/>
  <c r="L456" i="70"/>
  <c r="K456" i="70"/>
  <c r="I456" i="70"/>
  <c r="AT455" i="70"/>
  <c r="AM455" i="70"/>
  <c r="AL455" i="70"/>
  <c r="AJ455" i="70"/>
  <c r="AD455" i="70"/>
  <c r="AC455" i="70"/>
  <c r="AA455" i="70"/>
  <c r="U455" i="70"/>
  <c r="T455" i="70"/>
  <c r="R455" i="70"/>
  <c r="L455" i="70"/>
  <c r="K455" i="70"/>
  <c r="I455" i="70"/>
  <c r="AT454" i="70"/>
  <c r="AM454" i="70"/>
  <c r="AL454" i="70"/>
  <c r="AJ454" i="70"/>
  <c r="AD454" i="70"/>
  <c r="AC454" i="70"/>
  <c r="AA454" i="70"/>
  <c r="U454" i="70"/>
  <c r="T454" i="70"/>
  <c r="R454" i="70"/>
  <c r="L454" i="70"/>
  <c r="K454" i="70"/>
  <c r="I454" i="70"/>
  <c r="AT453" i="70"/>
  <c r="AM453" i="70"/>
  <c r="AL453" i="70"/>
  <c r="AJ453" i="70"/>
  <c r="AD453" i="70"/>
  <c r="AC453" i="70"/>
  <c r="AA453" i="70"/>
  <c r="U453" i="70"/>
  <c r="T453" i="70"/>
  <c r="R453" i="70"/>
  <c r="L453" i="70"/>
  <c r="K453" i="70"/>
  <c r="I453" i="70"/>
  <c r="AT452" i="70"/>
  <c r="AM452" i="70"/>
  <c r="AL452" i="70"/>
  <c r="AJ452" i="70"/>
  <c r="AD452" i="70"/>
  <c r="AC452" i="70"/>
  <c r="AA452" i="70"/>
  <c r="U452" i="70"/>
  <c r="T452" i="70"/>
  <c r="R452" i="70"/>
  <c r="L452" i="70"/>
  <c r="K452" i="70"/>
  <c r="I452" i="70"/>
  <c r="AT451" i="70"/>
  <c r="AM451" i="70"/>
  <c r="AL451" i="70"/>
  <c r="AJ451" i="70"/>
  <c r="AD451" i="70"/>
  <c r="AC451" i="70"/>
  <c r="AA451" i="70"/>
  <c r="U451" i="70"/>
  <c r="T451" i="70"/>
  <c r="R451" i="70"/>
  <c r="L451" i="70"/>
  <c r="K451" i="70"/>
  <c r="I451" i="70"/>
  <c r="AT450" i="70"/>
  <c r="AM450" i="70"/>
  <c r="AL450" i="70"/>
  <c r="AJ450" i="70"/>
  <c r="AD450" i="70"/>
  <c r="AC450" i="70"/>
  <c r="AA450" i="70"/>
  <c r="U450" i="70"/>
  <c r="T450" i="70"/>
  <c r="R450" i="70"/>
  <c r="L450" i="70"/>
  <c r="K450" i="70"/>
  <c r="I450" i="70"/>
  <c r="AT449" i="70"/>
  <c r="AM449" i="70"/>
  <c r="AL449" i="70"/>
  <c r="AJ449" i="70"/>
  <c r="AD449" i="70"/>
  <c r="AC449" i="70"/>
  <c r="AA449" i="70"/>
  <c r="U449" i="70"/>
  <c r="T449" i="70"/>
  <c r="R449" i="70"/>
  <c r="L449" i="70"/>
  <c r="K449" i="70"/>
  <c r="I449" i="70"/>
  <c r="AT448" i="70"/>
  <c r="AM448" i="70"/>
  <c r="AL448" i="70"/>
  <c r="AJ448" i="70"/>
  <c r="AD448" i="70"/>
  <c r="AC448" i="70"/>
  <c r="AA448" i="70"/>
  <c r="U448" i="70"/>
  <c r="T448" i="70"/>
  <c r="R448" i="70"/>
  <c r="L448" i="70"/>
  <c r="K448" i="70"/>
  <c r="I448" i="70"/>
  <c r="AT447" i="70"/>
  <c r="AM447" i="70"/>
  <c r="AL447" i="70"/>
  <c r="AJ447" i="70"/>
  <c r="AD447" i="70"/>
  <c r="AC447" i="70"/>
  <c r="AA447" i="70"/>
  <c r="U447" i="70"/>
  <c r="T447" i="70"/>
  <c r="R447" i="70"/>
  <c r="L447" i="70"/>
  <c r="K447" i="70"/>
  <c r="I447" i="70"/>
  <c r="AT446" i="70"/>
  <c r="AL446" i="70"/>
  <c r="AJ446" i="70"/>
  <c r="AC446" i="70"/>
  <c r="AA446" i="70"/>
  <c r="T446" i="70"/>
  <c r="U446" i="70"/>
  <c r="K446" i="70"/>
  <c r="AT445" i="70"/>
  <c r="AM445" i="70"/>
  <c r="AL445" i="70"/>
  <c r="AJ445" i="70"/>
  <c r="AD445" i="70"/>
  <c r="AC445" i="70"/>
  <c r="AA445" i="70"/>
  <c r="U445" i="70"/>
  <c r="T445" i="70"/>
  <c r="R445" i="70"/>
  <c r="L445" i="70"/>
  <c r="K445" i="70"/>
  <c r="I445" i="70"/>
  <c r="AT444" i="70"/>
  <c r="AM444" i="70"/>
  <c r="AL444" i="70"/>
  <c r="AJ444" i="70"/>
  <c r="AD444" i="70"/>
  <c r="AC444" i="70"/>
  <c r="AA444" i="70"/>
  <c r="U444" i="70"/>
  <c r="T444" i="70"/>
  <c r="R444" i="70"/>
  <c r="L444" i="70"/>
  <c r="K444" i="70"/>
  <c r="I444" i="70"/>
  <c r="AT443" i="70"/>
  <c r="AM443" i="70"/>
  <c r="AL443" i="70"/>
  <c r="AJ443" i="70"/>
  <c r="AD443" i="70"/>
  <c r="AC443" i="70"/>
  <c r="AA443" i="70"/>
  <c r="U443" i="70"/>
  <c r="T443" i="70"/>
  <c r="R443" i="70"/>
  <c r="L443" i="70"/>
  <c r="K443" i="70"/>
  <c r="I443" i="70"/>
  <c r="AT442" i="70"/>
  <c r="AM442" i="70"/>
  <c r="AL442" i="70"/>
  <c r="AJ442" i="70"/>
  <c r="AD442" i="70"/>
  <c r="AC442" i="70"/>
  <c r="AA442" i="70"/>
  <c r="U442" i="70"/>
  <c r="T442" i="70"/>
  <c r="R442" i="70"/>
  <c r="L442" i="70"/>
  <c r="K442" i="70"/>
  <c r="I442" i="70"/>
  <c r="AT441" i="70"/>
  <c r="AM441" i="70"/>
  <c r="AL441" i="70"/>
  <c r="AJ441" i="70"/>
  <c r="AD441" i="70"/>
  <c r="AC441" i="70"/>
  <c r="AA441" i="70"/>
  <c r="U441" i="70"/>
  <c r="T441" i="70"/>
  <c r="R441" i="70"/>
  <c r="L441" i="70"/>
  <c r="K441" i="70"/>
  <c r="I441" i="70"/>
  <c r="AT440" i="70"/>
  <c r="AM440" i="70"/>
  <c r="AL440" i="70"/>
  <c r="AJ440" i="70"/>
  <c r="AD440" i="70"/>
  <c r="AC440" i="70"/>
  <c r="AA440" i="70"/>
  <c r="U440" i="70"/>
  <c r="T440" i="70"/>
  <c r="R440" i="70"/>
  <c r="L440" i="70"/>
  <c r="K440" i="70"/>
  <c r="I440" i="70"/>
  <c r="AT439" i="70"/>
  <c r="AM439" i="70"/>
  <c r="AL439" i="70"/>
  <c r="AJ439" i="70"/>
  <c r="AD439" i="70"/>
  <c r="AC439" i="70"/>
  <c r="AA439" i="70"/>
  <c r="U439" i="70"/>
  <c r="T439" i="70"/>
  <c r="R439" i="70"/>
  <c r="L439" i="70"/>
  <c r="K439" i="70"/>
  <c r="I439" i="70"/>
  <c r="AT438" i="70"/>
  <c r="AM438" i="70"/>
  <c r="AL438" i="70"/>
  <c r="AJ438" i="70"/>
  <c r="AD438" i="70"/>
  <c r="AC438" i="70"/>
  <c r="AA438" i="70"/>
  <c r="U438" i="70"/>
  <c r="T438" i="70"/>
  <c r="R438" i="70"/>
  <c r="L438" i="70"/>
  <c r="K438" i="70"/>
  <c r="I438" i="70"/>
  <c r="AT437" i="70"/>
  <c r="AM437" i="70"/>
  <c r="AL437" i="70"/>
  <c r="AJ437" i="70"/>
  <c r="AD437" i="70"/>
  <c r="AC437" i="70"/>
  <c r="AA437" i="70"/>
  <c r="U437" i="70"/>
  <c r="T437" i="70"/>
  <c r="R437" i="70"/>
  <c r="L437" i="70"/>
  <c r="K437" i="70"/>
  <c r="I437" i="70"/>
  <c r="AT436" i="70"/>
  <c r="AM436" i="70"/>
  <c r="AL436" i="70"/>
  <c r="AJ436" i="70"/>
  <c r="AD436" i="70"/>
  <c r="AC436" i="70"/>
  <c r="AA436" i="70"/>
  <c r="U436" i="70"/>
  <c r="T436" i="70"/>
  <c r="R436" i="70"/>
  <c r="L436" i="70"/>
  <c r="K436" i="70"/>
  <c r="I436" i="70"/>
  <c r="AT435" i="70"/>
  <c r="AM435" i="70"/>
  <c r="AL435" i="70"/>
  <c r="AJ435" i="70"/>
  <c r="AD435" i="70"/>
  <c r="AC435" i="70"/>
  <c r="AA435" i="70"/>
  <c r="U435" i="70"/>
  <c r="T435" i="70"/>
  <c r="R435" i="70"/>
  <c r="L435" i="70"/>
  <c r="K435" i="70"/>
  <c r="I435" i="70"/>
  <c r="AT434" i="70"/>
  <c r="AM434" i="70"/>
  <c r="AL434" i="70"/>
  <c r="AJ434" i="70"/>
  <c r="AD434" i="70"/>
  <c r="AC434" i="70"/>
  <c r="AA434" i="70"/>
  <c r="U434" i="70"/>
  <c r="T434" i="70"/>
  <c r="R434" i="70"/>
  <c r="L434" i="70"/>
  <c r="K434" i="70"/>
  <c r="I434" i="70"/>
  <c r="AT433" i="70"/>
  <c r="AM433" i="70"/>
  <c r="AL433" i="70"/>
  <c r="AJ433" i="70"/>
  <c r="AD433" i="70"/>
  <c r="AC433" i="70"/>
  <c r="AA433" i="70"/>
  <c r="U433" i="70"/>
  <c r="T433" i="70"/>
  <c r="R433" i="70"/>
  <c r="L433" i="70"/>
  <c r="K433" i="70"/>
  <c r="I433" i="70"/>
  <c r="AT432" i="70"/>
  <c r="AM432" i="70"/>
  <c r="AL432" i="70"/>
  <c r="AJ432" i="70"/>
  <c r="AD432" i="70"/>
  <c r="AC432" i="70"/>
  <c r="AA432" i="70"/>
  <c r="U432" i="70"/>
  <c r="T432" i="70"/>
  <c r="R432" i="70"/>
  <c r="L432" i="70"/>
  <c r="K432" i="70"/>
  <c r="I432" i="70"/>
  <c r="AT431" i="70"/>
  <c r="AM431" i="70"/>
  <c r="AL431" i="70"/>
  <c r="AJ431" i="70"/>
  <c r="AD431" i="70"/>
  <c r="AC431" i="70"/>
  <c r="AA431" i="70"/>
  <c r="U431" i="70"/>
  <c r="T431" i="70"/>
  <c r="R431" i="70"/>
  <c r="L431" i="70"/>
  <c r="K431" i="70"/>
  <c r="I431" i="70"/>
  <c r="AT430" i="70"/>
  <c r="AM430" i="70"/>
  <c r="AL430" i="70"/>
  <c r="AJ430" i="70"/>
  <c r="AD430" i="70"/>
  <c r="AC430" i="70"/>
  <c r="AA430" i="70"/>
  <c r="U430" i="70"/>
  <c r="T430" i="70"/>
  <c r="R430" i="70"/>
  <c r="L430" i="70"/>
  <c r="K430" i="70"/>
  <c r="I430" i="70"/>
  <c r="AT429" i="70"/>
  <c r="AL429" i="70"/>
  <c r="CB29" i="70" s="1"/>
  <c r="AM429" i="70"/>
  <c r="AC429" i="70"/>
  <c r="AD429" i="70"/>
  <c r="T429" i="70"/>
  <c r="U429" i="70"/>
  <c r="K429" i="70"/>
  <c r="AT428" i="70"/>
  <c r="AM428" i="70"/>
  <c r="AL428" i="70"/>
  <c r="AJ428" i="70"/>
  <c r="AD428" i="70"/>
  <c r="AC428" i="70"/>
  <c r="AA428" i="70"/>
  <c r="U428" i="70"/>
  <c r="T428" i="70"/>
  <c r="R428" i="70"/>
  <c r="L428" i="70"/>
  <c r="K428" i="70"/>
  <c r="I428" i="70"/>
  <c r="AT427" i="70"/>
  <c r="AM427" i="70"/>
  <c r="AL427" i="70"/>
  <c r="AJ427" i="70"/>
  <c r="AD427" i="70"/>
  <c r="AC427" i="70"/>
  <c r="AA427" i="70"/>
  <c r="U427" i="70"/>
  <c r="T427" i="70"/>
  <c r="R427" i="70"/>
  <c r="L427" i="70"/>
  <c r="K427" i="70"/>
  <c r="I427" i="70"/>
  <c r="AT426" i="70"/>
  <c r="AM426" i="70"/>
  <c r="AL426" i="70"/>
  <c r="AJ426" i="70"/>
  <c r="AD426" i="70"/>
  <c r="AC426" i="70"/>
  <c r="AA426" i="70"/>
  <c r="U426" i="70"/>
  <c r="T426" i="70"/>
  <c r="R426" i="70"/>
  <c r="L426" i="70"/>
  <c r="K426" i="70"/>
  <c r="I426" i="70"/>
  <c r="AT425" i="70"/>
  <c r="AM425" i="70"/>
  <c r="AL425" i="70"/>
  <c r="AJ425" i="70"/>
  <c r="AD425" i="70"/>
  <c r="AC425" i="70"/>
  <c r="AA425" i="70"/>
  <c r="U425" i="70"/>
  <c r="T425" i="70"/>
  <c r="R425" i="70"/>
  <c r="L425" i="70"/>
  <c r="K425" i="70"/>
  <c r="I425" i="70"/>
  <c r="AT424" i="70"/>
  <c r="AM424" i="70"/>
  <c r="AL424" i="70"/>
  <c r="AJ424" i="70"/>
  <c r="AD424" i="70"/>
  <c r="AC424" i="70"/>
  <c r="AA424" i="70"/>
  <c r="U424" i="70"/>
  <c r="T424" i="70"/>
  <c r="R424" i="70"/>
  <c r="L424" i="70"/>
  <c r="K424" i="70"/>
  <c r="I424" i="70"/>
  <c r="AT423" i="70"/>
  <c r="AM423" i="70"/>
  <c r="AL423" i="70"/>
  <c r="AJ423" i="70"/>
  <c r="AD423" i="70"/>
  <c r="AC423" i="70"/>
  <c r="AA423" i="70"/>
  <c r="U423" i="70"/>
  <c r="T423" i="70"/>
  <c r="R423" i="70"/>
  <c r="L423" i="70"/>
  <c r="K423" i="70"/>
  <c r="I423" i="70"/>
  <c r="AT422" i="70"/>
  <c r="AM422" i="70"/>
  <c r="AL422" i="70"/>
  <c r="AJ422" i="70"/>
  <c r="AD422" i="70"/>
  <c r="AC422" i="70"/>
  <c r="AA422" i="70"/>
  <c r="U422" i="70"/>
  <c r="T422" i="70"/>
  <c r="R422" i="70"/>
  <c r="L422" i="70"/>
  <c r="K422" i="70"/>
  <c r="I422" i="70"/>
  <c r="AT421" i="70"/>
  <c r="AM421" i="70"/>
  <c r="AL421" i="70"/>
  <c r="AJ421" i="70"/>
  <c r="AD421" i="70"/>
  <c r="AC421" i="70"/>
  <c r="AA421" i="70"/>
  <c r="U421" i="70"/>
  <c r="T421" i="70"/>
  <c r="R421" i="70"/>
  <c r="L421" i="70"/>
  <c r="K421" i="70"/>
  <c r="I421" i="70"/>
  <c r="AT420" i="70"/>
  <c r="AM420" i="70"/>
  <c r="AL420" i="70"/>
  <c r="AJ420" i="70"/>
  <c r="AD420" i="70"/>
  <c r="AC420" i="70"/>
  <c r="AA420" i="70"/>
  <c r="U420" i="70"/>
  <c r="T420" i="70"/>
  <c r="R420" i="70"/>
  <c r="L420" i="70"/>
  <c r="K420" i="70"/>
  <c r="I420" i="70"/>
  <c r="AT419" i="70"/>
  <c r="AM419" i="70"/>
  <c r="AL419" i="70"/>
  <c r="AJ419" i="70"/>
  <c r="AD419" i="70"/>
  <c r="AC419" i="70"/>
  <c r="AA419" i="70"/>
  <c r="U419" i="70"/>
  <c r="T419" i="70"/>
  <c r="R419" i="70"/>
  <c r="L419" i="70"/>
  <c r="K419" i="70"/>
  <c r="I419" i="70"/>
  <c r="AT418" i="70"/>
  <c r="AM418" i="70"/>
  <c r="AL418" i="70"/>
  <c r="AJ418" i="70"/>
  <c r="AD418" i="70"/>
  <c r="AC418" i="70"/>
  <c r="AA418" i="70"/>
  <c r="U418" i="70"/>
  <c r="T418" i="70"/>
  <c r="R418" i="70"/>
  <c r="L418" i="70"/>
  <c r="K418" i="70"/>
  <c r="I418" i="70"/>
  <c r="AT417" i="70"/>
  <c r="AM417" i="70"/>
  <c r="AL417" i="70"/>
  <c r="AJ417" i="70"/>
  <c r="AD417" i="70"/>
  <c r="AC417" i="70"/>
  <c r="AA417" i="70"/>
  <c r="U417" i="70"/>
  <c r="T417" i="70"/>
  <c r="R417" i="70"/>
  <c r="L417" i="70"/>
  <c r="K417" i="70"/>
  <c r="I417" i="70"/>
  <c r="AT416" i="70"/>
  <c r="AM416" i="70"/>
  <c r="AL416" i="70"/>
  <c r="AJ416" i="70"/>
  <c r="AD416" i="70"/>
  <c r="AC416" i="70"/>
  <c r="AA416" i="70"/>
  <c r="U416" i="70"/>
  <c r="T416" i="70"/>
  <c r="R416" i="70"/>
  <c r="L416" i="70"/>
  <c r="K416" i="70"/>
  <c r="I416" i="70"/>
  <c r="AT415" i="70"/>
  <c r="AM415" i="70"/>
  <c r="AL415" i="70"/>
  <c r="AJ415" i="70"/>
  <c r="AD415" i="70"/>
  <c r="AC415" i="70"/>
  <c r="AA415" i="70"/>
  <c r="U415" i="70"/>
  <c r="T415" i="70"/>
  <c r="R415" i="70"/>
  <c r="L415" i="70"/>
  <c r="K415" i="70"/>
  <c r="I415" i="70"/>
  <c r="AT414" i="70"/>
  <c r="AM414" i="70"/>
  <c r="AL414" i="70"/>
  <c r="AJ414" i="70"/>
  <c r="AD414" i="70"/>
  <c r="AC414" i="70"/>
  <c r="AA414" i="70"/>
  <c r="U414" i="70"/>
  <c r="T414" i="70"/>
  <c r="R414" i="70"/>
  <c r="L414" i="70"/>
  <c r="K414" i="70"/>
  <c r="I414" i="70"/>
  <c r="AT413" i="70"/>
  <c r="AM413" i="70"/>
  <c r="AL413" i="70"/>
  <c r="AJ413" i="70"/>
  <c r="AD413" i="70"/>
  <c r="AC413" i="70"/>
  <c r="AA413" i="70"/>
  <c r="U413" i="70"/>
  <c r="T413" i="70"/>
  <c r="R413" i="70"/>
  <c r="L413" i="70"/>
  <c r="K413" i="70"/>
  <c r="I413" i="70"/>
  <c r="AT412" i="70"/>
  <c r="AL412" i="70"/>
  <c r="CB28" i="70" s="1"/>
  <c r="AJ412" i="70"/>
  <c r="AC412" i="70"/>
  <c r="AA412" i="70"/>
  <c r="T412" i="70"/>
  <c r="R412" i="70"/>
  <c r="K412" i="70"/>
  <c r="AT411" i="70"/>
  <c r="AM411" i="70"/>
  <c r="AL411" i="70"/>
  <c r="AJ411" i="70"/>
  <c r="AD411" i="70"/>
  <c r="AC411" i="70"/>
  <c r="AA411" i="70"/>
  <c r="U411" i="70"/>
  <c r="T411" i="70"/>
  <c r="R411" i="70"/>
  <c r="L411" i="70"/>
  <c r="K411" i="70"/>
  <c r="I411" i="70"/>
  <c r="AT410" i="70"/>
  <c r="AM410" i="70"/>
  <c r="AL410" i="70"/>
  <c r="AJ410" i="70"/>
  <c r="AD410" i="70"/>
  <c r="AC410" i="70"/>
  <c r="AA410" i="70"/>
  <c r="U410" i="70"/>
  <c r="T410" i="70"/>
  <c r="R410" i="70"/>
  <c r="L410" i="70"/>
  <c r="K410" i="70"/>
  <c r="I410" i="70"/>
  <c r="AT409" i="70"/>
  <c r="AM409" i="70"/>
  <c r="AL409" i="70"/>
  <c r="AJ409" i="70"/>
  <c r="AD409" i="70"/>
  <c r="AC409" i="70"/>
  <c r="AA409" i="70"/>
  <c r="U409" i="70"/>
  <c r="T409" i="70"/>
  <c r="R409" i="70"/>
  <c r="L409" i="70"/>
  <c r="K409" i="70"/>
  <c r="I409" i="70"/>
  <c r="AT408" i="70"/>
  <c r="AM408" i="70"/>
  <c r="AL408" i="70"/>
  <c r="AJ408" i="70"/>
  <c r="AD408" i="70"/>
  <c r="AC408" i="70"/>
  <c r="AA408" i="70"/>
  <c r="U408" i="70"/>
  <c r="T408" i="70"/>
  <c r="R408" i="70"/>
  <c r="L408" i="70"/>
  <c r="K408" i="70"/>
  <c r="I408" i="70"/>
  <c r="AT407" i="70"/>
  <c r="AM407" i="70"/>
  <c r="AL407" i="70"/>
  <c r="AJ407" i="70"/>
  <c r="AD407" i="70"/>
  <c r="AC407" i="70"/>
  <c r="AA407" i="70"/>
  <c r="U407" i="70"/>
  <c r="T407" i="70"/>
  <c r="R407" i="70"/>
  <c r="L407" i="70"/>
  <c r="K407" i="70"/>
  <c r="I407" i="70"/>
  <c r="AT406" i="70"/>
  <c r="AM406" i="70"/>
  <c r="AL406" i="70"/>
  <c r="AJ406" i="70"/>
  <c r="AD406" i="70"/>
  <c r="AC406" i="70"/>
  <c r="AA406" i="70"/>
  <c r="U406" i="70"/>
  <c r="T406" i="70"/>
  <c r="R406" i="70"/>
  <c r="L406" i="70"/>
  <c r="K406" i="70"/>
  <c r="I406" i="70"/>
  <c r="AT405" i="70"/>
  <c r="AM405" i="70"/>
  <c r="AL405" i="70"/>
  <c r="AJ405" i="70"/>
  <c r="AD405" i="70"/>
  <c r="AC405" i="70"/>
  <c r="AA405" i="70"/>
  <c r="U405" i="70"/>
  <c r="T405" i="70"/>
  <c r="R405" i="70"/>
  <c r="L405" i="70"/>
  <c r="K405" i="70"/>
  <c r="I405" i="70"/>
  <c r="AT404" i="70"/>
  <c r="AM404" i="70"/>
  <c r="AL404" i="70"/>
  <c r="AJ404" i="70"/>
  <c r="AD404" i="70"/>
  <c r="AC404" i="70"/>
  <c r="AA404" i="70"/>
  <c r="U404" i="70"/>
  <c r="T404" i="70"/>
  <c r="R404" i="70"/>
  <c r="L404" i="70"/>
  <c r="K404" i="70"/>
  <c r="I404" i="70"/>
  <c r="AT403" i="70"/>
  <c r="AM403" i="70"/>
  <c r="AL403" i="70"/>
  <c r="AJ403" i="70"/>
  <c r="AD403" i="70"/>
  <c r="AC403" i="70"/>
  <c r="AA403" i="70"/>
  <c r="U403" i="70"/>
  <c r="T403" i="70"/>
  <c r="R403" i="70"/>
  <c r="L403" i="70"/>
  <c r="K403" i="70"/>
  <c r="I403" i="70"/>
  <c r="AT402" i="70"/>
  <c r="AM402" i="70"/>
  <c r="AL402" i="70"/>
  <c r="AJ402" i="70"/>
  <c r="AD402" i="70"/>
  <c r="AC402" i="70"/>
  <c r="AA402" i="70"/>
  <c r="U402" i="70"/>
  <c r="T402" i="70"/>
  <c r="R402" i="70"/>
  <c r="L402" i="70"/>
  <c r="K402" i="70"/>
  <c r="I402" i="70"/>
  <c r="AT401" i="70"/>
  <c r="AM401" i="70"/>
  <c r="AL401" i="70"/>
  <c r="AJ401" i="70"/>
  <c r="AD401" i="70"/>
  <c r="AC401" i="70"/>
  <c r="AA401" i="70"/>
  <c r="U401" i="70"/>
  <c r="T401" i="70"/>
  <c r="R401" i="70"/>
  <c r="L401" i="70"/>
  <c r="K401" i="70"/>
  <c r="I401" i="70"/>
  <c r="AT400" i="70"/>
  <c r="AM400" i="70"/>
  <c r="AL400" i="70"/>
  <c r="AJ400" i="70"/>
  <c r="AD400" i="70"/>
  <c r="AC400" i="70"/>
  <c r="AA400" i="70"/>
  <c r="U400" i="70"/>
  <c r="T400" i="70"/>
  <c r="R400" i="70"/>
  <c r="L400" i="70"/>
  <c r="K400" i="70"/>
  <c r="I400" i="70"/>
  <c r="AT399" i="70"/>
  <c r="AM399" i="70"/>
  <c r="AL399" i="70"/>
  <c r="AJ399" i="70"/>
  <c r="AD399" i="70"/>
  <c r="AC399" i="70"/>
  <c r="AA399" i="70"/>
  <c r="U399" i="70"/>
  <c r="T399" i="70"/>
  <c r="R399" i="70"/>
  <c r="L399" i="70"/>
  <c r="K399" i="70"/>
  <c r="I399" i="70"/>
  <c r="AT398" i="70"/>
  <c r="AM398" i="70"/>
  <c r="AL398" i="70"/>
  <c r="AJ398" i="70"/>
  <c r="AD398" i="70"/>
  <c r="AC398" i="70"/>
  <c r="AA398" i="70"/>
  <c r="U398" i="70"/>
  <c r="T398" i="70"/>
  <c r="R398" i="70"/>
  <c r="L398" i="70"/>
  <c r="K398" i="70"/>
  <c r="I398" i="70"/>
  <c r="AT397" i="70"/>
  <c r="AM397" i="70"/>
  <c r="AL397" i="70"/>
  <c r="AJ397" i="70"/>
  <c r="AD397" i="70"/>
  <c r="AC397" i="70"/>
  <c r="AA397" i="70"/>
  <c r="U397" i="70"/>
  <c r="T397" i="70"/>
  <c r="R397" i="70"/>
  <c r="L397" i="70"/>
  <c r="K397" i="70"/>
  <c r="I397" i="70"/>
  <c r="AT396" i="70"/>
  <c r="AM396" i="70"/>
  <c r="AL396" i="70"/>
  <c r="AJ396" i="70"/>
  <c r="AD396" i="70"/>
  <c r="AC396" i="70"/>
  <c r="AA396" i="70"/>
  <c r="U396" i="70"/>
  <c r="T396" i="70"/>
  <c r="R396" i="70"/>
  <c r="L396" i="70"/>
  <c r="K396" i="70"/>
  <c r="I396" i="70"/>
  <c r="AT395" i="70"/>
  <c r="AL395" i="70"/>
  <c r="CB27" i="70" s="1"/>
  <c r="AM395" i="70"/>
  <c r="AC395" i="70"/>
  <c r="AD395" i="70"/>
  <c r="T395" i="70"/>
  <c r="U395" i="70"/>
  <c r="K395" i="70"/>
  <c r="AT394" i="70"/>
  <c r="AM394" i="70"/>
  <c r="AL394" i="70"/>
  <c r="AJ394" i="70"/>
  <c r="AD394" i="70"/>
  <c r="AC394" i="70"/>
  <c r="AA394" i="70"/>
  <c r="U394" i="70"/>
  <c r="T394" i="70"/>
  <c r="R394" i="70"/>
  <c r="L394" i="70"/>
  <c r="K394" i="70"/>
  <c r="I394" i="70"/>
  <c r="AT393" i="70"/>
  <c r="AM393" i="70"/>
  <c r="AL393" i="70"/>
  <c r="AJ393" i="70"/>
  <c r="AD393" i="70"/>
  <c r="AC393" i="70"/>
  <c r="AA393" i="70"/>
  <c r="U393" i="70"/>
  <c r="T393" i="70"/>
  <c r="R393" i="70"/>
  <c r="L393" i="70"/>
  <c r="K393" i="70"/>
  <c r="I393" i="70"/>
  <c r="AT392" i="70"/>
  <c r="AM392" i="70"/>
  <c r="AL392" i="70"/>
  <c r="AJ392" i="70"/>
  <c r="AD392" i="70"/>
  <c r="AC392" i="70"/>
  <c r="AA392" i="70"/>
  <c r="U392" i="70"/>
  <c r="T392" i="70"/>
  <c r="R392" i="70"/>
  <c r="L392" i="70"/>
  <c r="K392" i="70"/>
  <c r="I392" i="70"/>
  <c r="AT391" i="70"/>
  <c r="AM391" i="70"/>
  <c r="AL391" i="70"/>
  <c r="AJ391" i="70"/>
  <c r="AD391" i="70"/>
  <c r="AC391" i="70"/>
  <c r="AA391" i="70"/>
  <c r="U391" i="70"/>
  <c r="T391" i="70"/>
  <c r="R391" i="70"/>
  <c r="L391" i="70"/>
  <c r="K391" i="70"/>
  <c r="I391" i="70"/>
  <c r="AT390" i="70"/>
  <c r="AM390" i="70"/>
  <c r="AL390" i="70"/>
  <c r="AJ390" i="70"/>
  <c r="AD390" i="70"/>
  <c r="AC390" i="70"/>
  <c r="AA390" i="70"/>
  <c r="U390" i="70"/>
  <c r="T390" i="70"/>
  <c r="R390" i="70"/>
  <c r="L390" i="70"/>
  <c r="K390" i="70"/>
  <c r="I390" i="70"/>
  <c r="AT389" i="70"/>
  <c r="AM389" i="70"/>
  <c r="AL389" i="70"/>
  <c r="AJ389" i="70"/>
  <c r="AD389" i="70"/>
  <c r="AC389" i="70"/>
  <c r="AA389" i="70"/>
  <c r="U389" i="70"/>
  <c r="T389" i="70"/>
  <c r="R389" i="70"/>
  <c r="L389" i="70"/>
  <c r="K389" i="70"/>
  <c r="I389" i="70"/>
  <c r="AT388" i="70"/>
  <c r="AM388" i="70"/>
  <c r="AL388" i="70"/>
  <c r="AJ388" i="70"/>
  <c r="AD388" i="70"/>
  <c r="AC388" i="70"/>
  <c r="AA388" i="70"/>
  <c r="U388" i="70"/>
  <c r="T388" i="70"/>
  <c r="R388" i="70"/>
  <c r="L388" i="70"/>
  <c r="K388" i="70"/>
  <c r="I388" i="70"/>
  <c r="AT387" i="70"/>
  <c r="AM387" i="70"/>
  <c r="AL387" i="70"/>
  <c r="AJ387" i="70"/>
  <c r="AD387" i="70"/>
  <c r="AC387" i="70"/>
  <c r="AA387" i="70"/>
  <c r="U387" i="70"/>
  <c r="T387" i="70"/>
  <c r="R387" i="70"/>
  <c r="L387" i="70"/>
  <c r="K387" i="70"/>
  <c r="I387" i="70"/>
  <c r="AT386" i="70"/>
  <c r="AM386" i="70"/>
  <c r="AL386" i="70"/>
  <c r="AJ386" i="70"/>
  <c r="AD386" i="70"/>
  <c r="AC386" i="70"/>
  <c r="AA386" i="70"/>
  <c r="U386" i="70"/>
  <c r="T386" i="70"/>
  <c r="R386" i="70"/>
  <c r="L386" i="70"/>
  <c r="K386" i="70"/>
  <c r="I386" i="70"/>
  <c r="AT385" i="70"/>
  <c r="AM385" i="70"/>
  <c r="AL385" i="70"/>
  <c r="AJ385" i="70"/>
  <c r="AD385" i="70"/>
  <c r="AC385" i="70"/>
  <c r="AA385" i="70"/>
  <c r="U385" i="70"/>
  <c r="T385" i="70"/>
  <c r="R385" i="70"/>
  <c r="L385" i="70"/>
  <c r="K385" i="70"/>
  <c r="I385" i="70"/>
  <c r="AT384" i="70"/>
  <c r="AM384" i="70"/>
  <c r="AL384" i="70"/>
  <c r="AJ384" i="70"/>
  <c r="AD384" i="70"/>
  <c r="AC384" i="70"/>
  <c r="AA384" i="70"/>
  <c r="U384" i="70"/>
  <c r="T384" i="70"/>
  <c r="R384" i="70"/>
  <c r="L384" i="70"/>
  <c r="K384" i="70"/>
  <c r="I384" i="70"/>
  <c r="AT383" i="70"/>
  <c r="AM383" i="70"/>
  <c r="AL383" i="70"/>
  <c r="AJ383" i="70"/>
  <c r="AD383" i="70"/>
  <c r="AC383" i="70"/>
  <c r="AA383" i="70"/>
  <c r="U383" i="70"/>
  <c r="T383" i="70"/>
  <c r="R383" i="70"/>
  <c r="L383" i="70"/>
  <c r="K383" i="70"/>
  <c r="I383" i="70"/>
  <c r="AT382" i="70"/>
  <c r="AM382" i="70"/>
  <c r="AL382" i="70"/>
  <c r="AJ382" i="70"/>
  <c r="AD382" i="70"/>
  <c r="AC382" i="70"/>
  <c r="AA382" i="70"/>
  <c r="U382" i="70"/>
  <c r="T382" i="70"/>
  <c r="R382" i="70"/>
  <c r="L382" i="70"/>
  <c r="K382" i="70"/>
  <c r="I382" i="70"/>
  <c r="AT381" i="70"/>
  <c r="AM381" i="70"/>
  <c r="AL381" i="70"/>
  <c r="AJ381" i="70"/>
  <c r="AD381" i="70"/>
  <c r="AC381" i="70"/>
  <c r="AA381" i="70"/>
  <c r="U381" i="70"/>
  <c r="T381" i="70"/>
  <c r="R381" i="70"/>
  <c r="L381" i="70"/>
  <c r="K381" i="70"/>
  <c r="I381" i="70"/>
  <c r="AT380" i="70"/>
  <c r="AM380" i="70"/>
  <c r="AL380" i="70"/>
  <c r="AJ380" i="70"/>
  <c r="AD380" i="70"/>
  <c r="AC380" i="70"/>
  <c r="AA380" i="70"/>
  <c r="U380" i="70"/>
  <c r="T380" i="70"/>
  <c r="R380" i="70"/>
  <c r="L380" i="70"/>
  <c r="K380" i="70"/>
  <c r="I380" i="70"/>
  <c r="AT379" i="70"/>
  <c r="AM379" i="70"/>
  <c r="AL379" i="70"/>
  <c r="AJ379" i="70"/>
  <c r="AD379" i="70"/>
  <c r="AC379" i="70"/>
  <c r="AA379" i="70"/>
  <c r="U379" i="70"/>
  <c r="T379" i="70"/>
  <c r="R379" i="70"/>
  <c r="L379" i="70"/>
  <c r="K379" i="70"/>
  <c r="I379" i="70"/>
  <c r="AT378" i="70"/>
  <c r="AL378" i="70"/>
  <c r="CB26" i="70" s="1"/>
  <c r="AJ378" i="70"/>
  <c r="AC378" i="70"/>
  <c r="AA378" i="70"/>
  <c r="T378" i="70"/>
  <c r="R378" i="70"/>
  <c r="K378" i="70"/>
  <c r="AT377" i="70"/>
  <c r="AM377" i="70"/>
  <c r="AL377" i="70"/>
  <c r="AJ377" i="70"/>
  <c r="AD377" i="70"/>
  <c r="AC377" i="70"/>
  <c r="AA377" i="70"/>
  <c r="U377" i="70"/>
  <c r="T377" i="70"/>
  <c r="R377" i="70"/>
  <c r="L377" i="70"/>
  <c r="K377" i="70"/>
  <c r="I377" i="70"/>
  <c r="AT376" i="70"/>
  <c r="AM376" i="70"/>
  <c r="AL376" i="70"/>
  <c r="AJ376" i="70"/>
  <c r="AD376" i="70"/>
  <c r="AC376" i="70"/>
  <c r="AA376" i="70"/>
  <c r="U376" i="70"/>
  <c r="T376" i="70"/>
  <c r="R376" i="70"/>
  <c r="L376" i="70"/>
  <c r="K376" i="70"/>
  <c r="I376" i="70"/>
  <c r="AT375" i="70"/>
  <c r="AM375" i="70"/>
  <c r="AL375" i="70"/>
  <c r="AJ375" i="70"/>
  <c r="AD375" i="70"/>
  <c r="AC375" i="70"/>
  <c r="AA375" i="70"/>
  <c r="U375" i="70"/>
  <c r="T375" i="70"/>
  <c r="R375" i="70"/>
  <c r="L375" i="70"/>
  <c r="K375" i="70"/>
  <c r="I375" i="70"/>
  <c r="AT374" i="70"/>
  <c r="AM374" i="70"/>
  <c r="AL374" i="70"/>
  <c r="AJ374" i="70"/>
  <c r="AD374" i="70"/>
  <c r="AC374" i="70"/>
  <c r="AA374" i="70"/>
  <c r="U374" i="70"/>
  <c r="T374" i="70"/>
  <c r="R374" i="70"/>
  <c r="L374" i="70"/>
  <c r="K374" i="70"/>
  <c r="I374" i="70"/>
  <c r="AT373" i="70"/>
  <c r="AM373" i="70"/>
  <c r="AL373" i="70"/>
  <c r="AJ373" i="70"/>
  <c r="AD373" i="70"/>
  <c r="AC373" i="70"/>
  <c r="AA373" i="70"/>
  <c r="U373" i="70"/>
  <c r="T373" i="70"/>
  <c r="R373" i="70"/>
  <c r="L373" i="70"/>
  <c r="K373" i="70"/>
  <c r="I373" i="70"/>
  <c r="AT372" i="70"/>
  <c r="AM372" i="70"/>
  <c r="AL372" i="70"/>
  <c r="AJ372" i="70"/>
  <c r="AD372" i="70"/>
  <c r="AC372" i="70"/>
  <c r="AA372" i="70"/>
  <c r="U372" i="70"/>
  <c r="T372" i="70"/>
  <c r="R372" i="70"/>
  <c r="L372" i="70"/>
  <c r="K372" i="70"/>
  <c r="I372" i="70"/>
  <c r="AT371" i="70"/>
  <c r="AM371" i="70"/>
  <c r="AL371" i="70"/>
  <c r="AJ371" i="70"/>
  <c r="AD371" i="70"/>
  <c r="AC371" i="70"/>
  <c r="AA371" i="70"/>
  <c r="U371" i="70"/>
  <c r="T371" i="70"/>
  <c r="R371" i="70"/>
  <c r="L371" i="70"/>
  <c r="K371" i="70"/>
  <c r="I371" i="70"/>
  <c r="AT370" i="70"/>
  <c r="AM370" i="70"/>
  <c r="AL370" i="70"/>
  <c r="AJ370" i="70"/>
  <c r="AD370" i="70"/>
  <c r="AC370" i="70"/>
  <c r="AA370" i="70"/>
  <c r="U370" i="70"/>
  <c r="T370" i="70"/>
  <c r="R370" i="70"/>
  <c r="L370" i="70"/>
  <c r="K370" i="70"/>
  <c r="I370" i="70"/>
  <c r="AT369" i="70"/>
  <c r="AM369" i="70"/>
  <c r="AL369" i="70"/>
  <c r="AJ369" i="70"/>
  <c r="AD369" i="70"/>
  <c r="AC369" i="70"/>
  <c r="AA369" i="70"/>
  <c r="U369" i="70"/>
  <c r="T369" i="70"/>
  <c r="R369" i="70"/>
  <c r="L369" i="70"/>
  <c r="K369" i="70"/>
  <c r="I369" i="70"/>
  <c r="AT368" i="70"/>
  <c r="AM368" i="70"/>
  <c r="AL368" i="70"/>
  <c r="AJ368" i="70"/>
  <c r="AD368" i="70"/>
  <c r="AC368" i="70"/>
  <c r="AA368" i="70"/>
  <c r="U368" i="70"/>
  <c r="T368" i="70"/>
  <c r="R368" i="70"/>
  <c r="L368" i="70"/>
  <c r="K368" i="70"/>
  <c r="I368" i="70"/>
  <c r="AT367" i="70"/>
  <c r="AM367" i="70"/>
  <c r="AL367" i="70"/>
  <c r="AJ367" i="70"/>
  <c r="AD367" i="70"/>
  <c r="AC367" i="70"/>
  <c r="AA367" i="70"/>
  <c r="U367" i="70"/>
  <c r="T367" i="70"/>
  <c r="R367" i="70"/>
  <c r="L367" i="70"/>
  <c r="K367" i="70"/>
  <c r="I367" i="70"/>
  <c r="AT366" i="70"/>
  <c r="AM366" i="70"/>
  <c r="AL366" i="70"/>
  <c r="AJ366" i="70"/>
  <c r="AD366" i="70"/>
  <c r="AC366" i="70"/>
  <c r="AA366" i="70"/>
  <c r="U366" i="70"/>
  <c r="T366" i="70"/>
  <c r="R366" i="70"/>
  <c r="L366" i="70"/>
  <c r="K366" i="70"/>
  <c r="I366" i="70"/>
  <c r="AT365" i="70"/>
  <c r="AM365" i="70"/>
  <c r="AL365" i="70"/>
  <c r="AJ365" i="70"/>
  <c r="AD365" i="70"/>
  <c r="AC365" i="70"/>
  <c r="AA365" i="70"/>
  <c r="U365" i="70"/>
  <c r="T365" i="70"/>
  <c r="R365" i="70"/>
  <c r="L365" i="70"/>
  <c r="K365" i="70"/>
  <c r="I365" i="70"/>
  <c r="AT364" i="70"/>
  <c r="AM364" i="70"/>
  <c r="AL364" i="70"/>
  <c r="AJ364" i="70"/>
  <c r="AD364" i="70"/>
  <c r="AC364" i="70"/>
  <c r="AA364" i="70"/>
  <c r="U364" i="70"/>
  <c r="T364" i="70"/>
  <c r="R364" i="70"/>
  <c r="L364" i="70"/>
  <c r="K364" i="70"/>
  <c r="I364" i="70"/>
  <c r="AT363" i="70"/>
  <c r="AM363" i="70"/>
  <c r="AL363" i="70"/>
  <c r="AJ363" i="70"/>
  <c r="AD363" i="70"/>
  <c r="AC363" i="70"/>
  <c r="AA363" i="70"/>
  <c r="U363" i="70"/>
  <c r="T363" i="70"/>
  <c r="R363" i="70"/>
  <c r="L363" i="70"/>
  <c r="K363" i="70"/>
  <c r="I363" i="70"/>
  <c r="AT362" i="70"/>
  <c r="AM362" i="70"/>
  <c r="AL362" i="70"/>
  <c r="AJ362" i="70"/>
  <c r="AD362" i="70"/>
  <c r="AC362" i="70"/>
  <c r="AA362" i="70"/>
  <c r="U362" i="70"/>
  <c r="T362" i="70"/>
  <c r="R362" i="70"/>
  <c r="L362" i="70"/>
  <c r="K362" i="70"/>
  <c r="I362" i="70"/>
  <c r="AT361" i="70"/>
  <c r="AL361" i="70"/>
  <c r="CB25" i="70" s="1"/>
  <c r="AJ361" i="70"/>
  <c r="AC361" i="70"/>
  <c r="AA361" i="70"/>
  <c r="T361" i="70"/>
  <c r="R361" i="70"/>
  <c r="K361" i="70"/>
  <c r="AT360" i="70"/>
  <c r="AM360" i="70"/>
  <c r="AL360" i="70"/>
  <c r="AJ360" i="70"/>
  <c r="AD360" i="70"/>
  <c r="AC360" i="70"/>
  <c r="AA360" i="70"/>
  <c r="U360" i="70"/>
  <c r="T360" i="70"/>
  <c r="R360" i="70"/>
  <c r="L360" i="70"/>
  <c r="K360" i="70"/>
  <c r="I360" i="70"/>
  <c r="AT359" i="70"/>
  <c r="AM359" i="70"/>
  <c r="AL359" i="70"/>
  <c r="AJ359" i="70"/>
  <c r="AD359" i="70"/>
  <c r="AC359" i="70"/>
  <c r="AA359" i="70"/>
  <c r="U359" i="70"/>
  <c r="T359" i="70"/>
  <c r="R359" i="70"/>
  <c r="L359" i="70"/>
  <c r="K359" i="70"/>
  <c r="I359" i="70"/>
  <c r="AT358" i="70"/>
  <c r="AM358" i="70"/>
  <c r="AL358" i="70"/>
  <c r="AJ358" i="70"/>
  <c r="AD358" i="70"/>
  <c r="AC358" i="70"/>
  <c r="AA358" i="70"/>
  <c r="U358" i="70"/>
  <c r="T358" i="70"/>
  <c r="R358" i="70"/>
  <c r="L358" i="70"/>
  <c r="K358" i="70"/>
  <c r="I358" i="70"/>
  <c r="AT357" i="70"/>
  <c r="AM357" i="70"/>
  <c r="AL357" i="70"/>
  <c r="AJ357" i="70"/>
  <c r="AD357" i="70"/>
  <c r="AC357" i="70"/>
  <c r="AA357" i="70"/>
  <c r="U357" i="70"/>
  <c r="T357" i="70"/>
  <c r="R357" i="70"/>
  <c r="L357" i="70"/>
  <c r="K357" i="70"/>
  <c r="I357" i="70"/>
  <c r="AT356" i="70"/>
  <c r="AM356" i="70"/>
  <c r="AL356" i="70"/>
  <c r="AJ356" i="70"/>
  <c r="AD356" i="70"/>
  <c r="AC356" i="70"/>
  <c r="AA356" i="70"/>
  <c r="U356" i="70"/>
  <c r="T356" i="70"/>
  <c r="R356" i="70"/>
  <c r="L356" i="70"/>
  <c r="K356" i="70"/>
  <c r="I356" i="70"/>
  <c r="AT355" i="70"/>
  <c r="AM355" i="70"/>
  <c r="AL355" i="70"/>
  <c r="AJ355" i="70"/>
  <c r="AD355" i="70"/>
  <c r="AC355" i="70"/>
  <c r="AA355" i="70"/>
  <c r="U355" i="70"/>
  <c r="T355" i="70"/>
  <c r="R355" i="70"/>
  <c r="L355" i="70"/>
  <c r="K355" i="70"/>
  <c r="I355" i="70"/>
  <c r="AT354" i="70"/>
  <c r="AM354" i="70"/>
  <c r="AL354" i="70"/>
  <c r="AJ354" i="70"/>
  <c r="AD354" i="70"/>
  <c r="AC354" i="70"/>
  <c r="AA354" i="70"/>
  <c r="U354" i="70"/>
  <c r="T354" i="70"/>
  <c r="R354" i="70"/>
  <c r="L354" i="70"/>
  <c r="K354" i="70"/>
  <c r="I354" i="70"/>
  <c r="AT353" i="70"/>
  <c r="AM353" i="70"/>
  <c r="AL353" i="70"/>
  <c r="AJ353" i="70"/>
  <c r="AD353" i="70"/>
  <c r="AC353" i="70"/>
  <c r="AA353" i="70"/>
  <c r="U353" i="70"/>
  <c r="T353" i="70"/>
  <c r="R353" i="70"/>
  <c r="L353" i="70"/>
  <c r="K353" i="70"/>
  <c r="I353" i="70"/>
  <c r="AT352" i="70"/>
  <c r="AM352" i="70"/>
  <c r="AL352" i="70"/>
  <c r="AJ352" i="70"/>
  <c r="AD352" i="70"/>
  <c r="AC352" i="70"/>
  <c r="AA352" i="70"/>
  <c r="U352" i="70"/>
  <c r="T352" i="70"/>
  <c r="R352" i="70"/>
  <c r="L352" i="70"/>
  <c r="K352" i="70"/>
  <c r="I352" i="70"/>
  <c r="AT351" i="70"/>
  <c r="AM351" i="70"/>
  <c r="AL351" i="70"/>
  <c r="AJ351" i="70"/>
  <c r="AD351" i="70"/>
  <c r="AC351" i="70"/>
  <c r="AA351" i="70"/>
  <c r="U351" i="70"/>
  <c r="T351" i="70"/>
  <c r="R351" i="70"/>
  <c r="L351" i="70"/>
  <c r="K351" i="70"/>
  <c r="I351" i="70"/>
  <c r="AT350" i="70"/>
  <c r="AM350" i="70"/>
  <c r="AL350" i="70"/>
  <c r="AJ350" i="70"/>
  <c r="AD350" i="70"/>
  <c r="AC350" i="70"/>
  <c r="AA350" i="70"/>
  <c r="U350" i="70"/>
  <c r="T350" i="70"/>
  <c r="R350" i="70"/>
  <c r="L350" i="70"/>
  <c r="K350" i="70"/>
  <c r="I350" i="70"/>
  <c r="AT349" i="70"/>
  <c r="AM349" i="70"/>
  <c r="AL349" i="70"/>
  <c r="AJ349" i="70"/>
  <c r="AD349" i="70"/>
  <c r="AC349" i="70"/>
  <c r="AA349" i="70"/>
  <c r="U349" i="70"/>
  <c r="T349" i="70"/>
  <c r="R349" i="70"/>
  <c r="L349" i="70"/>
  <c r="K349" i="70"/>
  <c r="I349" i="70"/>
  <c r="AT348" i="70"/>
  <c r="AM348" i="70"/>
  <c r="AL348" i="70"/>
  <c r="AJ348" i="70"/>
  <c r="AD348" i="70"/>
  <c r="AC348" i="70"/>
  <c r="AA348" i="70"/>
  <c r="U348" i="70"/>
  <c r="T348" i="70"/>
  <c r="R348" i="70"/>
  <c r="L348" i="70"/>
  <c r="K348" i="70"/>
  <c r="I348" i="70"/>
  <c r="AT347" i="70"/>
  <c r="AM347" i="70"/>
  <c r="AL347" i="70"/>
  <c r="AJ347" i="70"/>
  <c r="AD347" i="70"/>
  <c r="AC347" i="70"/>
  <c r="AA347" i="70"/>
  <c r="U347" i="70"/>
  <c r="T347" i="70"/>
  <c r="R347" i="70"/>
  <c r="L347" i="70"/>
  <c r="K347" i="70"/>
  <c r="I347" i="70"/>
  <c r="AT346" i="70"/>
  <c r="AM346" i="70"/>
  <c r="AL346" i="70"/>
  <c r="AJ346" i="70"/>
  <c r="AD346" i="70"/>
  <c r="AC346" i="70"/>
  <c r="AA346" i="70"/>
  <c r="U346" i="70"/>
  <c r="T346" i="70"/>
  <c r="R346" i="70"/>
  <c r="L346" i="70"/>
  <c r="K346" i="70"/>
  <c r="I346" i="70"/>
  <c r="AT345" i="70"/>
  <c r="AM345" i="70"/>
  <c r="AL345" i="70"/>
  <c r="AJ345" i="70"/>
  <c r="AD345" i="70"/>
  <c r="AC345" i="70"/>
  <c r="AA345" i="70"/>
  <c r="U345" i="70"/>
  <c r="T345" i="70"/>
  <c r="R345" i="70"/>
  <c r="L345" i="70"/>
  <c r="K345" i="70"/>
  <c r="I345" i="70"/>
  <c r="AT344" i="70"/>
  <c r="AL344" i="70"/>
  <c r="CB24" i="70" s="1"/>
  <c r="AJ344" i="70"/>
  <c r="AC344" i="70"/>
  <c r="AA344" i="70"/>
  <c r="T344" i="70"/>
  <c r="R344" i="70"/>
  <c r="K344" i="70"/>
  <c r="AT343" i="70"/>
  <c r="AM343" i="70"/>
  <c r="AL343" i="70"/>
  <c r="AJ343" i="70"/>
  <c r="AD343" i="70"/>
  <c r="AC343" i="70"/>
  <c r="AA343" i="70"/>
  <c r="U343" i="70"/>
  <c r="T343" i="70"/>
  <c r="R343" i="70"/>
  <c r="L343" i="70"/>
  <c r="K343" i="70"/>
  <c r="I343" i="70"/>
  <c r="AT342" i="70"/>
  <c r="AM342" i="70"/>
  <c r="AL342" i="70"/>
  <c r="AJ342" i="70"/>
  <c r="AD342" i="70"/>
  <c r="AC342" i="70"/>
  <c r="AA342" i="70"/>
  <c r="U342" i="70"/>
  <c r="T342" i="70"/>
  <c r="R342" i="70"/>
  <c r="L342" i="70"/>
  <c r="K342" i="70"/>
  <c r="I342" i="70"/>
  <c r="AT341" i="70"/>
  <c r="AM341" i="70"/>
  <c r="AL341" i="70"/>
  <c r="AJ341" i="70"/>
  <c r="AD341" i="70"/>
  <c r="AC341" i="70"/>
  <c r="AA341" i="70"/>
  <c r="U341" i="70"/>
  <c r="T341" i="70"/>
  <c r="R341" i="70"/>
  <c r="L341" i="70"/>
  <c r="K341" i="70"/>
  <c r="I341" i="70"/>
  <c r="AT340" i="70"/>
  <c r="AM340" i="70"/>
  <c r="AL340" i="70"/>
  <c r="AJ340" i="70"/>
  <c r="AD340" i="70"/>
  <c r="AC340" i="70"/>
  <c r="AA340" i="70"/>
  <c r="U340" i="70"/>
  <c r="T340" i="70"/>
  <c r="R340" i="70"/>
  <c r="L340" i="70"/>
  <c r="K340" i="70"/>
  <c r="I340" i="70"/>
  <c r="AT339" i="70"/>
  <c r="AM339" i="70"/>
  <c r="AL339" i="70"/>
  <c r="AJ339" i="70"/>
  <c r="AD339" i="70"/>
  <c r="AC339" i="70"/>
  <c r="AA339" i="70"/>
  <c r="U339" i="70"/>
  <c r="T339" i="70"/>
  <c r="R339" i="70"/>
  <c r="L339" i="70"/>
  <c r="K339" i="70"/>
  <c r="I339" i="70"/>
  <c r="AT338" i="70"/>
  <c r="AM338" i="70"/>
  <c r="AL338" i="70"/>
  <c r="AJ338" i="70"/>
  <c r="AD338" i="70"/>
  <c r="AC338" i="70"/>
  <c r="AA338" i="70"/>
  <c r="U338" i="70"/>
  <c r="T338" i="70"/>
  <c r="R338" i="70"/>
  <c r="L338" i="70"/>
  <c r="K338" i="70"/>
  <c r="I338" i="70"/>
  <c r="AT337" i="70"/>
  <c r="AM337" i="70"/>
  <c r="AL337" i="70"/>
  <c r="AJ337" i="70"/>
  <c r="AD337" i="70"/>
  <c r="AC337" i="70"/>
  <c r="AA337" i="70"/>
  <c r="U337" i="70"/>
  <c r="T337" i="70"/>
  <c r="R337" i="70"/>
  <c r="L337" i="70"/>
  <c r="K337" i="70"/>
  <c r="I337" i="70"/>
  <c r="AT336" i="70"/>
  <c r="AM336" i="70"/>
  <c r="AL336" i="70"/>
  <c r="AJ336" i="70"/>
  <c r="AD336" i="70"/>
  <c r="AC336" i="70"/>
  <c r="AA336" i="70"/>
  <c r="U336" i="70"/>
  <c r="T336" i="70"/>
  <c r="R336" i="70"/>
  <c r="L336" i="70"/>
  <c r="K336" i="70"/>
  <c r="I336" i="70"/>
  <c r="AT335" i="70"/>
  <c r="AM335" i="70"/>
  <c r="AL335" i="70"/>
  <c r="AJ335" i="70"/>
  <c r="AD335" i="70"/>
  <c r="AC335" i="70"/>
  <c r="AA335" i="70"/>
  <c r="U335" i="70"/>
  <c r="T335" i="70"/>
  <c r="R335" i="70"/>
  <c r="L335" i="70"/>
  <c r="K335" i="70"/>
  <c r="I335" i="70"/>
  <c r="AT334" i="70"/>
  <c r="AM334" i="70"/>
  <c r="AL334" i="70"/>
  <c r="AJ334" i="70"/>
  <c r="AD334" i="70"/>
  <c r="AC334" i="70"/>
  <c r="AA334" i="70"/>
  <c r="U334" i="70"/>
  <c r="T334" i="70"/>
  <c r="R334" i="70"/>
  <c r="L334" i="70"/>
  <c r="K334" i="70"/>
  <c r="I334" i="70"/>
  <c r="AT333" i="70"/>
  <c r="AM333" i="70"/>
  <c r="AL333" i="70"/>
  <c r="AJ333" i="70"/>
  <c r="AD333" i="70"/>
  <c r="AC333" i="70"/>
  <c r="AA333" i="70"/>
  <c r="U333" i="70"/>
  <c r="T333" i="70"/>
  <c r="R333" i="70"/>
  <c r="L333" i="70"/>
  <c r="K333" i="70"/>
  <c r="I333" i="70"/>
  <c r="AT332" i="70"/>
  <c r="AM332" i="70"/>
  <c r="AL332" i="70"/>
  <c r="AJ332" i="70"/>
  <c r="AD332" i="70"/>
  <c r="AC332" i="70"/>
  <c r="AA332" i="70"/>
  <c r="U332" i="70"/>
  <c r="T332" i="70"/>
  <c r="R332" i="70"/>
  <c r="L332" i="70"/>
  <c r="K332" i="70"/>
  <c r="I332" i="70"/>
  <c r="AT331" i="70"/>
  <c r="AM331" i="70"/>
  <c r="AL331" i="70"/>
  <c r="AJ331" i="70"/>
  <c r="AD331" i="70"/>
  <c r="AC331" i="70"/>
  <c r="AA331" i="70"/>
  <c r="U331" i="70"/>
  <c r="T331" i="70"/>
  <c r="R331" i="70"/>
  <c r="L331" i="70"/>
  <c r="K331" i="70"/>
  <c r="I331" i="70"/>
  <c r="AT330" i="70"/>
  <c r="AM330" i="70"/>
  <c r="AL330" i="70"/>
  <c r="AJ330" i="70"/>
  <c r="AD330" i="70"/>
  <c r="AC330" i="70"/>
  <c r="AA330" i="70"/>
  <c r="U330" i="70"/>
  <c r="T330" i="70"/>
  <c r="R330" i="70"/>
  <c r="L330" i="70"/>
  <c r="K330" i="70"/>
  <c r="I330" i="70"/>
  <c r="AT329" i="70"/>
  <c r="AM329" i="70"/>
  <c r="AL329" i="70"/>
  <c r="AJ329" i="70"/>
  <c r="AD329" i="70"/>
  <c r="AC329" i="70"/>
  <c r="AA329" i="70"/>
  <c r="U329" i="70"/>
  <c r="T329" i="70"/>
  <c r="R329" i="70"/>
  <c r="L329" i="70"/>
  <c r="K329" i="70"/>
  <c r="I329" i="70"/>
  <c r="AT328" i="70"/>
  <c r="AM328" i="70"/>
  <c r="AL328" i="70"/>
  <c r="AJ328" i="70"/>
  <c r="AD328" i="70"/>
  <c r="AC328" i="70"/>
  <c r="AA328" i="70"/>
  <c r="U328" i="70"/>
  <c r="T328" i="70"/>
  <c r="R328" i="70"/>
  <c r="L328" i="70"/>
  <c r="K328" i="70"/>
  <c r="I328" i="70"/>
  <c r="AT327" i="70"/>
  <c r="AL327" i="70"/>
  <c r="CB23" i="70" s="1"/>
  <c r="AM327" i="70"/>
  <c r="AC327" i="70"/>
  <c r="AD327" i="70"/>
  <c r="T327" i="70"/>
  <c r="U327" i="70"/>
  <c r="K327" i="70"/>
  <c r="AT326" i="70"/>
  <c r="AM326" i="70"/>
  <c r="AL326" i="70"/>
  <c r="AJ326" i="70"/>
  <c r="AD326" i="70"/>
  <c r="AC326" i="70"/>
  <c r="AA326" i="70"/>
  <c r="U326" i="70"/>
  <c r="T326" i="70"/>
  <c r="R326" i="70"/>
  <c r="L326" i="70"/>
  <c r="K326" i="70"/>
  <c r="I326" i="70"/>
  <c r="AT325" i="70"/>
  <c r="AM325" i="70"/>
  <c r="AL325" i="70"/>
  <c r="AJ325" i="70"/>
  <c r="AD325" i="70"/>
  <c r="AC325" i="70"/>
  <c r="AA325" i="70"/>
  <c r="U325" i="70"/>
  <c r="T325" i="70"/>
  <c r="R325" i="70"/>
  <c r="L325" i="70"/>
  <c r="K325" i="70"/>
  <c r="I325" i="70"/>
  <c r="AT324" i="70"/>
  <c r="AM324" i="70"/>
  <c r="AL324" i="70"/>
  <c r="AJ324" i="70"/>
  <c r="AD324" i="70"/>
  <c r="AC324" i="70"/>
  <c r="AA324" i="70"/>
  <c r="U324" i="70"/>
  <c r="T324" i="70"/>
  <c r="R324" i="70"/>
  <c r="L324" i="70"/>
  <c r="K324" i="70"/>
  <c r="I324" i="70"/>
  <c r="AT323" i="70"/>
  <c r="AM323" i="70"/>
  <c r="AL323" i="70"/>
  <c r="AJ323" i="70"/>
  <c r="AD323" i="70"/>
  <c r="AC323" i="70"/>
  <c r="AA323" i="70"/>
  <c r="U323" i="70"/>
  <c r="T323" i="70"/>
  <c r="R323" i="70"/>
  <c r="L323" i="70"/>
  <c r="K323" i="70"/>
  <c r="I323" i="70"/>
  <c r="AT322" i="70"/>
  <c r="AM322" i="70"/>
  <c r="AL322" i="70"/>
  <c r="AJ322" i="70"/>
  <c r="AD322" i="70"/>
  <c r="AC322" i="70"/>
  <c r="AA322" i="70"/>
  <c r="U322" i="70"/>
  <c r="T322" i="70"/>
  <c r="R322" i="70"/>
  <c r="L322" i="70"/>
  <c r="K322" i="70"/>
  <c r="I322" i="70"/>
  <c r="AT321" i="70"/>
  <c r="AM321" i="70"/>
  <c r="AL321" i="70"/>
  <c r="AJ321" i="70"/>
  <c r="AD321" i="70"/>
  <c r="AC321" i="70"/>
  <c r="AA321" i="70"/>
  <c r="U321" i="70"/>
  <c r="T321" i="70"/>
  <c r="R321" i="70"/>
  <c r="L321" i="70"/>
  <c r="K321" i="70"/>
  <c r="I321" i="70"/>
  <c r="AT320" i="70"/>
  <c r="AM320" i="70"/>
  <c r="AL320" i="70"/>
  <c r="AJ320" i="70"/>
  <c r="AD320" i="70"/>
  <c r="AC320" i="70"/>
  <c r="AA320" i="70"/>
  <c r="U320" i="70"/>
  <c r="T320" i="70"/>
  <c r="R320" i="70"/>
  <c r="L320" i="70"/>
  <c r="K320" i="70"/>
  <c r="I320" i="70"/>
  <c r="AT319" i="70"/>
  <c r="AM319" i="70"/>
  <c r="AL319" i="70"/>
  <c r="AJ319" i="70"/>
  <c r="AD319" i="70"/>
  <c r="AC319" i="70"/>
  <c r="AA319" i="70"/>
  <c r="U319" i="70"/>
  <c r="T319" i="70"/>
  <c r="R319" i="70"/>
  <c r="L319" i="70"/>
  <c r="K319" i="70"/>
  <c r="I319" i="70"/>
  <c r="AT318" i="70"/>
  <c r="AM318" i="70"/>
  <c r="AL318" i="70"/>
  <c r="AJ318" i="70"/>
  <c r="AD318" i="70"/>
  <c r="AC318" i="70"/>
  <c r="AA318" i="70"/>
  <c r="U318" i="70"/>
  <c r="T318" i="70"/>
  <c r="R318" i="70"/>
  <c r="L318" i="70"/>
  <c r="K318" i="70"/>
  <c r="I318" i="70"/>
  <c r="AT317" i="70"/>
  <c r="AM317" i="70"/>
  <c r="AL317" i="70"/>
  <c r="AJ317" i="70"/>
  <c r="AD317" i="70"/>
  <c r="AC317" i="70"/>
  <c r="AA317" i="70"/>
  <c r="U317" i="70"/>
  <c r="T317" i="70"/>
  <c r="R317" i="70"/>
  <c r="L317" i="70"/>
  <c r="K317" i="70"/>
  <c r="I317" i="70"/>
  <c r="AT316" i="70"/>
  <c r="AM316" i="70"/>
  <c r="AL316" i="70"/>
  <c r="AJ316" i="70"/>
  <c r="AD316" i="70"/>
  <c r="AC316" i="70"/>
  <c r="AA316" i="70"/>
  <c r="U316" i="70"/>
  <c r="T316" i="70"/>
  <c r="R316" i="70"/>
  <c r="L316" i="70"/>
  <c r="K316" i="70"/>
  <c r="I316" i="70"/>
  <c r="AT315" i="70"/>
  <c r="AM315" i="70"/>
  <c r="AL315" i="70"/>
  <c r="AJ315" i="70"/>
  <c r="AD315" i="70"/>
  <c r="AC315" i="70"/>
  <c r="AA315" i="70"/>
  <c r="U315" i="70"/>
  <c r="T315" i="70"/>
  <c r="R315" i="70"/>
  <c r="L315" i="70"/>
  <c r="K315" i="70"/>
  <c r="I315" i="70"/>
  <c r="AT314" i="70"/>
  <c r="AM314" i="70"/>
  <c r="AL314" i="70"/>
  <c r="AJ314" i="70"/>
  <c r="AD314" i="70"/>
  <c r="AC314" i="70"/>
  <c r="AA314" i="70"/>
  <c r="U314" i="70"/>
  <c r="T314" i="70"/>
  <c r="R314" i="70"/>
  <c r="L314" i="70"/>
  <c r="K314" i="70"/>
  <c r="I314" i="70"/>
  <c r="AT313" i="70"/>
  <c r="AM313" i="70"/>
  <c r="AL313" i="70"/>
  <c r="AJ313" i="70"/>
  <c r="AD313" i="70"/>
  <c r="AC313" i="70"/>
  <c r="AA313" i="70"/>
  <c r="U313" i="70"/>
  <c r="T313" i="70"/>
  <c r="R313" i="70"/>
  <c r="L313" i="70"/>
  <c r="K313" i="70"/>
  <c r="I313" i="70"/>
  <c r="AT312" i="70"/>
  <c r="AM312" i="70"/>
  <c r="AL312" i="70"/>
  <c r="AJ312" i="70"/>
  <c r="AD312" i="70"/>
  <c r="AC312" i="70"/>
  <c r="AA312" i="70"/>
  <c r="U312" i="70"/>
  <c r="T312" i="70"/>
  <c r="R312" i="70"/>
  <c r="L312" i="70"/>
  <c r="K312" i="70"/>
  <c r="I312" i="70"/>
  <c r="AT311" i="70"/>
  <c r="AM311" i="70"/>
  <c r="AL311" i="70"/>
  <c r="AJ311" i="70"/>
  <c r="AD311" i="70"/>
  <c r="AC311" i="70"/>
  <c r="AA311" i="70"/>
  <c r="U311" i="70"/>
  <c r="T311" i="70"/>
  <c r="R311" i="70"/>
  <c r="L311" i="70"/>
  <c r="K311" i="70"/>
  <c r="I311" i="70"/>
  <c r="AT310" i="70"/>
  <c r="AL310" i="70"/>
  <c r="CB22" i="70" s="1"/>
  <c r="AJ310" i="70"/>
  <c r="AC310" i="70"/>
  <c r="AA310" i="70"/>
  <c r="T310" i="70"/>
  <c r="R310" i="70"/>
  <c r="K310" i="70"/>
  <c r="AT309" i="70"/>
  <c r="AM309" i="70"/>
  <c r="AL309" i="70"/>
  <c r="AJ309" i="70"/>
  <c r="AD309" i="70"/>
  <c r="AC309" i="70"/>
  <c r="AA309" i="70"/>
  <c r="U309" i="70"/>
  <c r="T309" i="70"/>
  <c r="R309" i="70"/>
  <c r="L309" i="70"/>
  <c r="K309" i="70"/>
  <c r="I309" i="70"/>
  <c r="AT308" i="70"/>
  <c r="AM308" i="70"/>
  <c r="AL308" i="70"/>
  <c r="AJ308" i="70"/>
  <c r="AD308" i="70"/>
  <c r="AC308" i="70"/>
  <c r="AA308" i="70"/>
  <c r="U308" i="70"/>
  <c r="T308" i="70"/>
  <c r="R308" i="70"/>
  <c r="L308" i="70"/>
  <c r="K308" i="70"/>
  <c r="I308" i="70"/>
  <c r="AT307" i="70"/>
  <c r="AM307" i="70"/>
  <c r="AL307" i="70"/>
  <c r="AJ307" i="70"/>
  <c r="AD307" i="70"/>
  <c r="AC307" i="70"/>
  <c r="AA307" i="70"/>
  <c r="U307" i="70"/>
  <c r="T307" i="70"/>
  <c r="R307" i="70"/>
  <c r="L307" i="70"/>
  <c r="K307" i="70"/>
  <c r="I307" i="70"/>
  <c r="AT306" i="70"/>
  <c r="AM306" i="70"/>
  <c r="AL306" i="70"/>
  <c r="AJ306" i="70"/>
  <c r="AD306" i="70"/>
  <c r="AC306" i="70"/>
  <c r="AA306" i="70"/>
  <c r="U306" i="70"/>
  <c r="T306" i="70"/>
  <c r="R306" i="70"/>
  <c r="L306" i="70"/>
  <c r="K306" i="70"/>
  <c r="I306" i="70"/>
  <c r="AT305" i="70"/>
  <c r="AM305" i="70"/>
  <c r="AL305" i="70"/>
  <c r="AJ305" i="70"/>
  <c r="AD305" i="70"/>
  <c r="AC305" i="70"/>
  <c r="AA305" i="70"/>
  <c r="U305" i="70"/>
  <c r="T305" i="70"/>
  <c r="R305" i="70"/>
  <c r="L305" i="70"/>
  <c r="K305" i="70"/>
  <c r="I305" i="70"/>
  <c r="AT304" i="70"/>
  <c r="AM304" i="70"/>
  <c r="AL304" i="70"/>
  <c r="AJ304" i="70"/>
  <c r="AD304" i="70"/>
  <c r="AC304" i="70"/>
  <c r="AA304" i="70"/>
  <c r="U304" i="70"/>
  <c r="T304" i="70"/>
  <c r="R304" i="70"/>
  <c r="L304" i="70"/>
  <c r="K304" i="70"/>
  <c r="I304" i="70"/>
  <c r="AT303" i="70"/>
  <c r="AM303" i="70"/>
  <c r="AL303" i="70"/>
  <c r="AJ303" i="70"/>
  <c r="AD303" i="70"/>
  <c r="AC303" i="70"/>
  <c r="AA303" i="70"/>
  <c r="U303" i="70"/>
  <c r="T303" i="70"/>
  <c r="R303" i="70"/>
  <c r="L303" i="70"/>
  <c r="K303" i="70"/>
  <c r="I303" i="70"/>
  <c r="AT302" i="70"/>
  <c r="AM302" i="70"/>
  <c r="AL302" i="70"/>
  <c r="AJ302" i="70"/>
  <c r="AD302" i="70"/>
  <c r="AC302" i="70"/>
  <c r="AA302" i="70"/>
  <c r="U302" i="70"/>
  <c r="T302" i="70"/>
  <c r="R302" i="70"/>
  <c r="L302" i="70"/>
  <c r="K302" i="70"/>
  <c r="I302" i="70"/>
  <c r="AT301" i="70"/>
  <c r="AM301" i="70"/>
  <c r="AL301" i="70"/>
  <c r="AJ301" i="70"/>
  <c r="AD301" i="70"/>
  <c r="AC301" i="70"/>
  <c r="AA301" i="70"/>
  <c r="U301" i="70"/>
  <c r="T301" i="70"/>
  <c r="R301" i="70"/>
  <c r="L301" i="70"/>
  <c r="K301" i="70"/>
  <c r="I301" i="70"/>
  <c r="AT300" i="70"/>
  <c r="AM300" i="70"/>
  <c r="AL300" i="70"/>
  <c r="AJ300" i="70"/>
  <c r="AD300" i="70"/>
  <c r="AC300" i="70"/>
  <c r="AA300" i="70"/>
  <c r="U300" i="70"/>
  <c r="T300" i="70"/>
  <c r="R300" i="70"/>
  <c r="L300" i="70"/>
  <c r="K300" i="70"/>
  <c r="I300" i="70"/>
  <c r="AT299" i="70"/>
  <c r="AM299" i="70"/>
  <c r="AL299" i="70"/>
  <c r="AJ299" i="70"/>
  <c r="AD299" i="70"/>
  <c r="AC299" i="70"/>
  <c r="AA299" i="70"/>
  <c r="U299" i="70"/>
  <c r="T299" i="70"/>
  <c r="R299" i="70"/>
  <c r="L299" i="70"/>
  <c r="K299" i="70"/>
  <c r="I299" i="70"/>
  <c r="AT298" i="70"/>
  <c r="AM298" i="70"/>
  <c r="AL298" i="70"/>
  <c r="AJ298" i="70"/>
  <c r="AD298" i="70"/>
  <c r="AC298" i="70"/>
  <c r="AA298" i="70"/>
  <c r="U298" i="70"/>
  <c r="T298" i="70"/>
  <c r="R298" i="70"/>
  <c r="L298" i="70"/>
  <c r="K298" i="70"/>
  <c r="I298" i="70"/>
  <c r="AT297" i="70"/>
  <c r="AM297" i="70"/>
  <c r="AL297" i="70"/>
  <c r="AJ297" i="70"/>
  <c r="AD297" i="70"/>
  <c r="AC297" i="70"/>
  <c r="AA297" i="70"/>
  <c r="U297" i="70"/>
  <c r="T297" i="70"/>
  <c r="R297" i="70"/>
  <c r="L297" i="70"/>
  <c r="K297" i="70"/>
  <c r="I297" i="70"/>
  <c r="AT296" i="70"/>
  <c r="AM296" i="70"/>
  <c r="AL296" i="70"/>
  <c r="AJ296" i="70"/>
  <c r="AD296" i="70"/>
  <c r="AC296" i="70"/>
  <c r="AA296" i="70"/>
  <c r="U296" i="70"/>
  <c r="T296" i="70"/>
  <c r="R296" i="70"/>
  <c r="L296" i="70"/>
  <c r="K296" i="70"/>
  <c r="I296" i="70"/>
  <c r="AT295" i="70"/>
  <c r="AM295" i="70"/>
  <c r="AL295" i="70"/>
  <c r="AJ295" i="70"/>
  <c r="AD295" i="70"/>
  <c r="AC295" i="70"/>
  <c r="AA295" i="70"/>
  <c r="U295" i="70"/>
  <c r="T295" i="70"/>
  <c r="R295" i="70"/>
  <c r="L295" i="70"/>
  <c r="K295" i="70"/>
  <c r="I295" i="70"/>
  <c r="AT294" i="70"/>
  <c r="AM294" i="70"/>
  <c r="AL294" i="70"/>
  <c r="AJ294" i="70"/>
  <c r="AD294" i="70"/>
  <c r="AC294" i="70"/>
  <c r="AA294" i="70"/>
  <c r="U294" i="70"/>
  <c r="T294" i="70"/>
  <c r="R294" i="70"/>
  <c r="L294" i="70"/>
  <c r="K294" i="70"/>
  <c r="I294" i="70"/>
  <c r="AT293" i="70"/>
  <c r="AL293" i="70"/>
  <c r="CB21" i="70" s="1"/>
  <c r="AC293" i="70"/>
  <c r="AA293" i="70"/>
  <c r="T293" i="70"/>
  <c r="R293" i="70"/>
  <c r="K293" i="70"/>
  <c r="AT292" i="70"/>
  <c r="AM292" i="70"/>
  <c r="AL292" i="70"/>
  <c r="AJ292" i="70"/>
  <c r="AD292" i="70"/>
  <c r="AC292" i="70"/>
  <c r="AA292" i="70"/>
  <c r="U292" i="70"/>
  <c r="T292" i="70"/>
  <c r="R292" i="70"/>
  <c r="L292" i="70"/>
  <c r="K292" i="70"/>
  <c r="I292" i="70"/>
  <c r="AT291" i="70"/>
  <c r="AM291" i="70"/>
  <c r="AL291" i="70"/>
  <c r="AJ291" i="70"/>
  <c r="AD291" i="70"/>
  <c r="AC291" i="70"/>
  <c r="AA291" i="70"/>
  <c r="U291" i="70"/>
  <c r="T291" i="70"/>
  <c r="R291" i="70"/>
  <c r="L291" i="70"/>
  <c r="K291" i="70"/>
  <c r="I291" i="70"/>
  <c r="AT290" i="70"/>
  <c r="AM290" i="70"/>
  <c r="AL290" i="70"/>
  <c r="AJ290" i="70"/>
  <c r="AD290" i="70"/>
  <c r="AC290" i="70"/>
  <c r="AA290" i="70"/>
  <c r="U290" i="70"/>
  <c r="T290" i="70"/>
  <c r="R290" i="70"/>
  <c r="L290" i="70"/>
  <c r="K290" i="70"/>
  <c r="I290" i="70"/>
  <c r="AT289" i="70"/>
  <c r="AM289" i="70"/>
  <c r="AL289" i="70"/>
  <c r="AJ289" i="70"/>
  <c r="AD289" i="70"/>
  <c r="AC289" i="70"/>
  <c r="AA289" i="70"/>
  <c r="U289" i="70"/>
  <c r="T289" i="70"/>
  <c r="R289" i="70"/>
  <c r="L289" i="70"/>
  <c r="K289" i="70"/>
  <c r="I289" i="70"/>
  <c r="AT288" i="70"/>
  <c r="AM288" i="70"/>
  <c r="AL288" i="70"/>
  <c r="AJ288" i="70"/>
  <c r="AD288" i="70"/>
  <c r="AC288" i="70"/>
  <c r="AA288" i="70"/>
  <c r="U288" i="70"/>
  <c r="T288" i="70"/>
  <c r="R288" i="70"/>
  <c r="L288" i="70"/>
  <c r="K288" i="70"/>
  <c r="I288" i="70"/>
  <c r="AT287" i="70"/>
  <c r="AM287" i="70"/>
  <c r="AL287" i="70"/>
  <c r="AJ287" i="70"/>
  <c r="AD287" i="70"/>
  <c r="AC287" i="70"/>
  <c r="AA287" i="70"/>
  <c r="U287" i="70"/>
  <c r="T287" i="70"/>
  <c r="R287" i="70"/>
  <c r="L287" i="70"/>
  <c r="K287" i="70"/>
  <c r="I287" i="70"/>
  <c r="AT286" i="70"/>
  <c r="AM286" i="70"/>
  <c r="AL286" i="70"/>
  <c r="AJ286" i="70"/>
  <c r="AD286" i="70"/>
  <c r="AC286" i="70"/>
  <c r="AA286" i="70"/>
  <c r="U286" i="70"/>
  <c r="T286" i="70"/>
  <c r="R286" i="70"/>
  <c r="L286" i="70"/>
  <c r="K286" i="70"/>
  <c r="I286" i="70"/>
  <c r="AT285" i="70"/>
  <c r="AM285" i="70"/>
  <c r="AL285" i="70"/>
  <c r="AJ285" i="70"/>
  <c r="AD285" i="70"/>
  <c r="AC285" i="70"/>
  <c r="AA285" i="70"/>
  <c r="U285" i="70"/>
  <c r="T285" i="70"/>
  <c r="R285" i="70"/>
  <c r="L285" i="70"/>
  <c r="K285" i="70"/>
  <c r="I285" i="70"/>
  <c r="AT284" i="70"/>
  <c r="AM284" i="70"/>
  <c r="AL284" i="70"/>
  <c r="AJ284" i="70"/>
  <c r="AD284" i="70"/>
  <c r="AC284" i="70"/>
  <c r="AA284" i="70"/>
  <c r="U284" i="70"/>
  <c r="T284" i="70"/>
  <c r="R284" i="70"/>
  <c r="L284" i="70"/>
  <c r="K284" i="70"/>
  <c r="I284" i="70"/>
  <c r="AT283" i="70"/>
  <c r="AM283" i="70"/>
  <c r="AL283" i="70"/>
  <c r="AJ283" i="70"/>
  <c r="AD283" i="70"/>
  <c r="AC283" i="70"/>
  <c r="AA283" i="70"/>
  <c r="U283" i="70"/>
  <c r="T283" i="70"/>
  <c r="R283" i="70"/>
  <c r="L283" i="70"/>
  <c r="K283" i="70"/>
  <c r="I283" i="70"/>
  <c r="AT282" i="70"/>
  <c r="AM282" i="70"/>
  <c r="AL282" i="70"/>
  <c r="AJ282" i="70"/>
  <c r="AD282" i="70"/>
  <c r="AC282" i="70"/>
  <c r="AA282" i="70"/>
  <c r="U282" i="70"/>
  <c r="T282" i="70"/>
  <c r="R282" i="70"/>
  <c r="L282" i="70"/>
  <c r="K282" i="70"/>
  <c r="I282" i="70"/>
  <c r="AT281" i="70"/>
  <c r="AM281" i="70"/>
  <c r="AL281" i="70"/>
  <c r="AJ281" i="70"/>
  <c r="AD281" i="70"/>
  <c r="AC281" i="70"/>
  <c r="AA281" i="70"/>
  <c r="U281" i="70"/>
  <c r="T281" i="70"/>
  <c r="R281" i="70"/>
  <c r="L281" i="70"/>
  <c r="K281" i="70"/>
  <c r="I281" i="70"/>
  <c r="AT280" i="70"/>
  <c r="AM280" i="70"/>
  <c r="AL280" i="70"/>
  <c r="AJ280" i="70"/>
  <c r="AD280" i="70"/>
  <c r="AC280" i="70"/>
  <c r="AA280" i="70"/>
  <c r="U280" i="70"/>
  <c r="T280" i="70"/>
  <c r="R280" i="70"/>
  <c r="L280" i="70"/>
  <c r="K280" i="70"/>
  <c r="I280" i="70"/>
  <c r="AT279" i="70"/>
  <c r="AM279" i="70"/>
  <c r="AL279" i="70"/>
  <c r="AJ279" i="70"/>
  <c r="AD279" i="70"/>
  <c r="AC279" i="70"/>
  <c r="AA279" i="70"/>
  <c r="U279" i="70"/>
  <c r="T279" i="70"/>
  <c r="R279" i="70"/>
  <c r="L279" i="70"/>
  <c r="K279" i="70"/>
  <c r="I279" i="70"/>
  <c r="AT278" i="70"/>
  <c r="AM278" i="70"/>
  <c r="AL278" i="70"/>
  <c r="AJ278" i="70"/>
  <c r="AD278" i="70"/>
  <c r="AC278" i="70"/>
  <c r="AA278" i="70"/>
  <c r="U278" i="70"/>
  <c r="T278" i="70"/>
  <c r="R278" i="70"/>
  <c r="L278" i="70"/>
  <c r="K278" i="70"/>
  <c r="I278" i="70"/>
  <c r="AT277" i="70"/>
  <c r="AM277" i="70"/>
  <c r="AL277" i="70"/>
  <c r="AJ277" i="70"/>
  <c r="AD277" i="70"/>
  <c r="AC277" i="70"/>
  <c r="AA277" i="70"/>
  <c r="U277" i="70"/>
  <c r="T277" i="70"/>
  <c r="R277" i="70"/>
  <c r="L277" i="70"/>
  <c r="K277" i="70"/>
  <c r="I277" i="70"/>
  <c r="AT276" i="70"/>
  <c r="AL276" i="70"/>
  <c r="CB20" i="70" s="1"/>
  <c r="AC276" i="70"/>
  <c r="AA276" i="70"/>
  <c r="T276" i="70"/>
  <c r="R276" i="70"/>
  <c r="K276" i="70"/>
  <c r="AT275" i="70"/>
  <c r="AM275" i="70"/>
  <c r="AL275" i="70"/>
  <c r="AJ275" i="70"/>
  <c r="AD275" i="70"/>
  <c r="AC275" i="70"/>
  <c r="AA275" i="70"/>
  <c r="U275" i="70"/>
  <c r="T275" i="70"/>
  <c r="R275" i="70"/>
  <c r="L275" i="70"/>
  <c r="K275" i="70"/>
  <c r="I275" i="70"/>
  <c r="AT274" i="70"/>
  <c r="AM274" i="70"/>
  <c r="AL274" i="70"/>
  <c r="AJ274" i="70"/>
  <c r="AD274" i="70"/>
  <c r="AC274" i="70"/>
  <c r="AA274" i="70"/>
  <c r="U274" i="70"/>
  <c r="T274" i="70"/>
  <c r="R274" i="70"/>
  <c r="L274" i="70"/>
  <c r="K274" i="70"/>
  <c r="I274" i="70"/>
  <c r="AT273" i="70"/>
  <c r="AM273" i="70"/>
  <c r="AL273" i="70"/>
  <c r="AJ273" i="70"/>
  <c r="AD273" i="70"/>
  <c r="AC273" i="70"/>
  <c r="AA273" i="70"/>
  <c r="U273" i="70"/>
  <c r="T273" i="70"/>
  <c r="R273" i="70"/>
  <c r="L273" i="70"/>
  <c r="K273" i="70"/>
  <c r="I273" i="70"/>
  <c r="AT272" i="70"/>
  <c r="AM272" i="70"/>
  <c r="AL272" i="70"/>
  <c r="AJ272" i="70"/>
  <c r="AD272" i="70"/>
  <c r="AC272" i="70"/>
  <c r="AA272" i="70"/>
  <c r="U272" i="70"/>
  <c r="T272" i="70"/>
  <c r="R272" i="70"/>
  <c r="L272" i="70"/>
  <c r="K272" i="70"/>
  <c r="I272" i="70"/>
  <c r="AT271" i="70"/>
  <c r="AM271" i="70"/>
  <c r="AL271" i="70"/>
  <c r="AJ271" i="70"/>
  <c r="AD271" i="70"/>
  <c r="AC271" i="70"/>
  <c r="AA271" i="70"/>
  <c r="U271" i="70"/>
  <c r="T271" i="70"/>
  <c r="R271" i="70"/>
  <c r="L271" i="70"/>
  <c r="K271" i="70"/>
  <c r="I271" i="70"/>
  <c r="AT270" i="70"/>
  <c r="AM270" i="70"/>
  <c r="AL270" i="70"/>
  <c r="AJ270" i="70"/>
  <c r="AD270" i="70"/>
  <c r="AC270" i="70"/>
  <c r="AA270" i="70"/>
  <c r="U270" i="70"/>
  <c r="T270" i="70"/>
  <c r="R270" i="70"/>
  <c r="L270" i="70"/>
  <c r="K270" i="70"/>
  <c r="I270" i="70"/>
  <c r="AT269" i="70"/>
  <c r="AM269" i="70"/>
  <c r="AL269" i="70"/>
  <c r="AJ269" i="70"/>
  <c r="AD269" i="70"/>
  <c r="AC269" i="70"/>
  <c r="AA269" i="70"/>
  <c r="U269" i="70"/>
  <c r="T269" i="70"/>
  <c r="R269" i="70"/>
  <c r="L269" i="70"/>
  <c r="K269" i="70"/>
  <c r="I269" i="70"/>
  <c r="AT268" i="70"/>
  <c r="AM268" i="70"/>
  <c r="AL268" i="70"/>
  <c r="AJ268" i="70"/>
  <c r="AD268" i="70"/>
  <c r="AC268" i="70"/>
  <c r="AA268" i="70"/>
  <c r="U268" i="70"/>
  <c r="T268" i="70"/>
  <c r="R268" i="70"/>
  <c r="L268" i="70"/>
  <c r="K268" i="70"/>
  <c r="I268" i="70"/>
  <c r="AT267" i="70"/>
  <c r="AM267" i="70"/>
  <c r="AL267" i="70"/>
  <c r="AJ267" i="70"/>
  <c r="AD267" i="70"/>
  <c r="AC267" i="70"/>
  <c r="AA267" i="70"/>
  <c r="U267" i="70"/>
  <c r="T267" i="70"/>
  <c r="R267" i="70"/>
  <c r="L267" i="70"/>
  <c r="K267" i="70"/>
  <c r="I267" i="70"/>
  <c r="AT266" i="70"/>
  <c r="AM266" i="70"/>
  <c r="AL266" i="70"/>
  <c r="AJ266" i="70"/>
  <c r="AD266" i="70"/>
  <c r="AC266" i="70"/>
  <c r="AA266" i="70"/>
  <c r="U266" i="70"/>
  <c r="T266" i="70"/>
  <c r="R266" i="70"/>
  <c r="L266" i="70"/>
  <c r="K266" i="70"/>
  <c r="I266" i="70"/>
  <c r="AT265" i="70"/>
  <c r="AM265" i="70"/>
  <c r="AL265" i="70"/>
  <c r="AJ265" i="70"/>
  <c r="AD265" i="70"/>
  <c r="AC265" i="70"/>
  <c r="AA265" i="70"/>
  <c r="U265" i="70"/>
  <c r="T265" i="70"/>
  <c r="R265" i="70"/>
  <c r="L265" i="70"/>
  <c r="K265" i="70"/>
  <c r="I265" i="70"/>
  <c r="AT264" i="70"/>
  <c r="AM264" i="70"/>
  <c r="AL264" i="70"/>
  <c r="AJ264" i="70"/>
  <c r="AD264" i="70"/>
  <c r="AC264" i="70"/>
  <c r="AA264" i="70"/>
  <c r="U264" i="70"/>
  <c r="T264" i="70"/>
  <c r="R264" i="70"/>
  <c r="L264" i="70"/>
  <c r="K264" i="70"/>
  <c r="I264" i="70"/>
  <c r="AT263" i="70"/>
  <c r="AM263" i="70"/>
  <c r="AL263" i="70"/>
  <c r="AJ263" i="70"/>
  <c r="AD263" i="70"/>
  <c r="AC263" i="70"/>
  <c r="AA263" i="70"/>
  <c r="U263" i="70"/>
  <c r="T263" i="70"/>
  <c r="R263" i="70"/>
  <c r="L263" i="70"/>
  <c r="K263" i="70"/>
  <c r="I263" i="70"/>
  <c r="AT262" i="70"/>
  <c r="AM262" i="70"/>
  <c r="AL262" i="70"/>
  <c r="AJ262" i="70"/>
  <c r="AD262" i="70"/>
  <c r="AC262" i="70"/>
  <c r="AA262" i="70"/>
  <c r="U262" i="70"/>
  <c r="T262" i="70"/>
  <c r="R262" i="70"/>
  <c r="L262" i="70"/>
  <c r="K262" i="70"/>
  <c r="I262" i="70"/>
  <c r="AT261" i="70"/>
  <c r="AM261" i="70"/>
  <c r="AL261" i="70"/>
  <c r="AJ261" i="70"/>
  <c r="AD261" i="70"/>
  <c r="AC261" i="70"/>
  <c r="AA261" i="70"/>
  <c r="U261" i="70"/>
  <c r="T261" i="70"/>
  <c r="R261" i="70"/>
  <c r="L261" i="70"/>
  <c r="K261" i="70"/>
  <c r="I261" i="70"/>
  <c r="AT260" i="70"/>
  <c r="AM260" i="70"/>
  <c r="AL260" i="70"/>
  <c r="AJ260" i="70"/>
  <c r="AD260" i="70"/>
  <c r="AC260" i="70"/>
  <c r="AA260" i="70"/>
  <c r="U260" i="70"/>
  <c r="T260" i="70"/>
  <c r="R260" i="70"/>
  <c r="L260" i="70"/>
  <c r="K260" i="70"/>
  <c r="I260" i="70"/>
  <c r="AT259" i="70"/>
  <c r="AL259" i="70"/>
  <c r="CB19" i="70" s="1"/>
  <c r="AC259" i="70"/>
  <c r="AD259" i="70"/>
  <c r="T259" i="70"/>
  <c r="U259" i="70"/>
  <c r="K259" i="70"/>
  <c r="AT258" i="70"/>
  <c r="AM258" i="70"/>
  <c r="AL258" i="70"/>
  <c r="AJ258" i="70"/>
  <c r="AD258" i="70"/>
  <c r="AC258" i="70"/>
  <c r="AA258" i="70"/>
  <c r="U258" i="70"/>
  <c r="T258" i="70"/>
  <c r="R258" i="70"/>
  <c r="L258" i="70"/>
  <c r="K258" i="70"/>
  <c r="I258" i="70"/>
  <c r="AT257" i="70"/>
  <c r="AM257" i="70"/>
  <c r="AL257" i="70"/>
  <c r="AJ257" i="70"/>
  <c r="AD257" i="70"/>
  <c r="AC257" i="70"/>
  <c r="AA257" i="70"/>
  <c r="U257" i="70"/>
  <c r="T257" i="70"/>
  <c r="R257" i="70"/>
  <c r="L257" i="70"/>
  <c r="K257" i="70"/>
  <c r="I257" i="70"/>
  <c r="AT256" i="70"/>
  <c r="AM256" i="70"/>
  <c r="AL256" i="70"/>
  <c r="AJ256" i="70"/>
  <c r="AD256" i="70"/>
  <c r="AC256" i="70"/>
  <c r="AA256" i="70"/>
  <c r="U256" i="70"/>
  <c r="T256" i="70"/>
  <c r="R256" i="70"/>
  <c r="L256" i="70"/>
  <c r="K256" i="70"/>
  <c r="I256" i="70"/>
  <c r="AT255" i="70"/>
  <c r="AM255" i="70"/>
  <c r="AL255" i="70"/>
  <c r="AJ255" i="70"/>
  <c r="AD255" i="70"/>
  <c r="AC255" i="70"/>
  <c r="AA255" i="70"/>
  <c r="U255" i="70"/>
  <c r="T255" i="70"/>
  <c r="R255" i="70"/>
  <c r="L255" i="70"/>
  <c r="K255" i="70"/>
  <c r="I255" i="70"/>
  <c r="AT254" i="70"/>
  <c r="AM254" i="70"/>
  <c r="AL254" i="70"/>
  <c r="AJ254" i="70"/>
  <c r="AD254" i="70"/>
  <c r="AC254" i="70"/>
  <c r="AA254" i="70"/>
  <c r="U254" i="70"/>
  <c r="T254" i="70"/>
  <c r="R254" i="70"/>
  <c r="L254" i="70"/>
  <c r="K254" i="70"/>
  <c r="I254" i="70"/>
  <c r="AT253" i="70"/>
  <c r="AM253" i="70"/>
  <c r="AL253" i="70"/>
  <c r="AJ253" i="70"/>
  <c r="AD253" i="70"/>
  <c r="AC253" i="70"/>
  <c r="AA253" i="70"/>
  <c r="U253" i="70"/>
  <c r="T253" i="70"/>
  <c r="R253" i="70"/>
  <c r="L253" i="70"/>
  <c r="K253" i="70"/>
  <c r="I253" i="70"/>
  <c r="AT252" i="70"/>
  <c r="AM252" i="70"/>
  <c r="AL252" i="70"/>
  <c r="AJ252" i="70"/>
  <c r="AD252" i="70"/>
  <c r="AC252" i="70"/>
  <c r="AA252" i="70"/>
  <c r="U252" i="70"/>
  <c r="T252" i="70"/>
  <c r="R252" i="70"/>
  <c r="L252" i="70"/>
  <c r="K252" i="70"/>
  <c r="I252" i="70"/>
  <c r="AT251" i="70"/>
  <c r="AM251" i="70"/>
  <c r="AL251" i="70"/>
  <c r="AJ251" i="70"/>
  <c r="AD251" i="70"/>
  <c r="AC251" i="70"/>
  <c r="AA251" i="70"/>
  <c r="U251" i="70"/>
  <c r="T251" i="70"/>
  <c r="R251" i="70"/>
  <c r="L251" i="70"/>
  <c r="K251" i="70"/>
  <c r="I251" i="70"/>
  <c r="AT250" i="70"/>
  <c r="AM250" i="70"/>
  <c r="AL250" i="70"/>
  <c r="AJ250" i="70"/>
  <c r="AD250" i="70"/>
  <c r="AC250" i="70"/>
  <c r="AA250" i="70"/>
  <c r="U250" i="70"/>
  <c r="T250" i="70"/>
  <c r="R250" i="70"/>
  <c r="L250" i="70"/>
  <c r="K250" i="70"/>
  <c r="I250" i="70"/>
  <c r="AT249" i="70"/>
  <c r="AM249" i="70"/>
  <c r="AL249" i="70"/>
  <c r="AJ249" i="70"/>
  <c r="AD249" i="70"/>
  <c r="AC249" i="70"/>
  <c r="AA249" i="70"/>
  <c r="U249" i="70"/>
  <c r="T249" i="70"/>
  <c r="R249" i="70"/>
  <c r="L249" i="70"/>
  <c r="K249" i="70"/>
  <c r="I249" i="70"/>
  <c r="AT248" i="70"/>
  <c r="AM248" i="70"/>
  <c r="AL248" i="70"/>
  <c r="AJ248" i="70"/>
  <c r="AD248" i="70"/>
  <c r="AC248" i="70"/>
  <c r="AA248" i="70"/>
  <c r="U248" i="70"/>
  <c r="T248" i="70"/>
  <c r="R248" i="70"/>
  <c r="L248" i="70"/>
  <c r="K248" i="70"/>
  <c r="I248" i="70"/>
  <c r="AT247" i="70"/>
  <c r="AM247" i="70"/>
  <c r="AL247" i="70"/>
  <c r="AJ247" i="70"/>
  <c r="AD247" i="70"/>
  <c r="AC247" i="70"/>
  <c r="AA247" i="70"/>
  <c r="U247" i="70"/>
  <c r="T247" i="70"/>
  <c r="R247" i="70"/>
  <c r="L247" i="70"/>
  <c r="K247" i="70"/>
  <c r="I247" i="70"/>
  <c r="AT246" i="70"/>
  <c r="AM246" i="70"/>
  <c r="AL246" i="70"/>
  <c r="AJ246" i="70"/>
  <c r="AD246" i="70"/>
  <c r="AC246" i="70"/>
  <c r="AA246" i="70"/>
  <c r="U246" i="70"/>
  <c r="T246" i="70"/>
  <c r="R246" i="70"/>
  <c r="L246" i="70"/>
  <c r="K246" i="70"/>
  <c r="I246" i="70"/>
  <c r="AT245" i="70"/>
  <c r="AM245" i="70"/>
  <c r="AL245" i="70"/>
  <c r="AJ245" i="70"/>
  <c r="AD245" i="70"/>
  <c r="AC245" i="70"/>
  <c r="AA245" i="70"/>
  <c r="U245" i="70"/>
  <c r="T245" i="70"/>
  <c r="R245" i="70"/>
  <c r="L245" i="70"/>
  <c r="K245" i="70"/>
  <c r="I245" i="70"/>
  <c r="AT244" i="70"/>
  <c r="AM244" i="70"/>
  <c r="AL244" i="70"/>
  <c r="AJ244" i="70"/>
  <c r="AD244" i="70"/>
  <c r="AC244" i="70"/>
  <c r="AA244" i="70"/>
  <c r="U244" i="70"/>
  <c r="T244" i="70"/>
  <c r="R244" i="70"/>
  <c r="L244" i="70"/>
  <c r="K244" i="70"/>
  <c r="I244" i="70"/>
  <c r="AT243" i="70"/>
  <c r="AM243" i="70"/>
  <c r="AL243" i="70"/>
  <c r="AJ243" i="70"/>
  <c r="AD243" i="70"/>
  <c r="AC243" i="70"/>
  <c r="AA243" i="70"/>
  <c r="U243" i="70"/>
  <c r="T243" i="70"/>
  <c r="R243" i="70"/>
  <c r="L243" i="70"/>
  <c r="K243" i="70"/>
  <c r="I243" i="70"/>
  <c r="AT242" i="70"/>
  <c r="AL242" i="70"/>
  <c r="CB18" i="70" s="1"/>
  <c r="AJ242" i="70"/>
  <c r="AC242" i="70"/>
  <c r="AA242" i="70"/>
  <c r="T242" i="70"/>
  <c r="R242" i="70"/>
  <c r="K242" i="70"/>
  <c r="AT241" i="70"/>
  <c r="AM241" i="70"/>
  <c r="AL241" i="70"/>
  <c r="AJ241" i="70"/>
  <c r="AD241" i="70"/>
  <c r="AC241" i="70"/>
  <c r="AA241" i="70"/>
  <c r="U241" i="70"/>
  <c r="T241" i="70"/>
  <c r="R241" i="70"/>
  <c r="L241" i="70"/>
  <c r="K241" i="70"/>
  <c r="I241" i="70"/>
  <c r="AT240" i="70"/>
  <c r="AM240" i="70"/>
  <c r="AL240" i="70"/>
  <c r="AJ240" i="70"/>
  <c r="AD240" i="70"/>
  <c r="AC240" i="70"/>
  <c r="AA240" i="70"/>
  <c r="U240" i="70"/>
  <c r="T240" i="70"/>
  <c r="R240" i="70"/>
  <c r="L240" i="70"/>
  <c r="K240" i="70"/>
  <c r="I240" i="70"/>
  <c r="AT239" i="70"/>
  <c r="AM239" i="70"/>
  <c r="AL239" i="70"/>
  <c r="AJ239" i="70"/>
  <c r="AD239" i="70"/>
  <c r="AC239" i="70"/>
  <c r="AA239" i="70"/>
  <c r="U239" i="70"/>
  <c r="T239" i="70"/>
  <c r="R239" i="70"/>
  <c r="L239" i="70"/>
  <c r="K239" i="70"/>
  <c r="I239" i="70"/>
  <c r="AT238" i="70"/>
  <c r="AM238" i="70"/>
  <c r="AL238" i="70"/>
  <c r="AJ238" i="70"/>
  <c r="AD238" i="70"/>
  <c r="AC238" i="70"/>
  <c r="AA238" i="70"/>
  <c r="U238" i="70"/>
  <c r="T238" i="70"/>
  <c r="R238" i="70"/>
  <c r="L238" i="70"/>
  <c r="K238" i="70"/>
  <c r="I238" i="70"/>
  <c r="AT237" i="70"/>
  <c r="AM237" i="70"/>
  <c r="AL237" i="70"/>
  <c r="AJ237" i="70"/>
  <c r="AD237" i="70"/>
  <c r="AC237" i="70"/>
  <c r="AA237" i="70"/>
  <c r="U237" i="70"/>
  <c r="T237" i="70"/>
  <c r="R237" i="70"/>
  <c r="L237" i="70"/>
  <c r="K237" i="70"/>
  <c r="I237" i="70"/>
  <c r="AT236" i="70"/>
  <c r="AM236" i="70"/>
  <c r="AL236" i="70"/>
  <c r="AJ236" i="70"/>
  <c r="AD236" i="70"/>
  <c r="AC236" i="70"/>
  <c r="AA236" i="70"/>
  <c r="U236" i="70"/>
  <c r="T236" i="70"/>
  <c r="R236" i="70"/>
  <c r="L236" i="70"/>
  <c r="K236" i="70"/>
  <c r="I236" i="70"/>
  <c r="AT235" i="70"/>
  <c r="AM235" i="70"/>
  <c r="AL235" i="70"/>
  <c r="AJ235" i="70"/>
  <c r="AD235" i="70"/>
  <c r="AC235" i="70"/>
  <c r="AA235" i="70"/>
  <c r="U235" i="70"/>
  <c r="T235" i="70"/>
  <c r="R235" i="70"/>
  <c r="L235" i="70"/>
  <c r="K235" i="70"/>
  <c r="I235" i="70"/>
  <c r="AT234" i="70"/>
  <c r="AM234" i="70"/>
  <c r="AL234" i="70"/>
  <c r="AJ234" i="70"/>
  <c r="AD234" i="70"/>
  <c r="AC234" i="70"/>
  <c r="AA234" i="70"/>
  <c r="U234" i="70"/>
  <c r="T234" i="70"/>
  <c r="R234" i="70"/>
  <c r="L234" i="70"/>
  <c r="K234" i="70"/>
  <c r="I234" i="70"/>
  <c r="AT233" i="70"/>
  <c r="AM233" i="70"/>
  <c r="AL233" i="70"/>
  <c r="AJ233" i="70"/>
  <c r="AD233" i="70"/>
  <c r="AC233" i="70"/>
  <c r="AA233" i="70"/>
  <c r="U233" i="70"/>
  <c r="T233" i="70"/>
  <c r="R233" i="70"/>
  <c r="L233" i="70"/>
  <c r="K233" i="70"/>
  <c r="I233" i="70"/>
  <c r="AT232" i="70"/>
  <c r="AM232" i="70"/>
  <c r="AL232" i="70"/>
  <c r="AJ232" i="70"/>
  <c r="AD232" i="70"/>
  <c r="AC232" i="70"/>
  <c r="AA232" i="70"/>
  <c r="U232" i="70"/>
  <c r="T232" i="70"/>
  <c r="R232" i="70"/>
  <c r="L232" i="70"/>
  <c r="K232" i="70"/>
  <c r="I232" i="70"/>
  <c r="AT231" i="70"/>
  <c r="AM231" i="70"/>
  <c r="AL231" i="70"/>
  <c r="AJ231" i="70"/>
  <c r="AD231" i="70"/>
  <c r="AC231" i="70"/>
  <c r="AA231" i="70"/>
  <c r="U231" i="70"/>
  <c r="T231" i="70"/>
  <c r="R231" i="70"/>
  <c r="L231" i="70"/>
  <c r="K231" i="70"/>
  <c r="I231" i="70"/>
  <c r="AT230" i="70"/>
  <c r="AM230" i="70"/>
  <c r="AL230" i="70"/>
  <c r="AJ230" i="70"/>
  <c r="AD230" i="70"/>
  <c r="AC230" i="70"/>
  <c r="AA230" i="70"/>
  <c r="U230" i="70"/>
  <c r="T230" i="70"/>
  <c r="R230" i="70"/>
  <c r="L230" i="70"/>
  <c r="K230" i="70"/>
  <c r="I230" i="70"/>
  <c r="AT229" i="70"/>
  <c r="AM229" i="70"/>
  <c r="AL229" i="70"/>
  <c r="AJ229" i="70"/>
  <c r="AD229" i="70"/>
  <c r="AC229" i="70"/>
  <c r="AA229" i="70"/>
  <c r="U229" i="70"/>
  <c r="T229" i="70"/>
  <c r="R229" i="70"/>
  <c r="L229" i="70"/>
  <c r="K229" i="70"/>
  <c r="I229" i="70"/>
  <c r="AT228" i="70"/>
  <c r="AM228" i="70"/>
  <c r="AL228" i="70"/>
  <c r="AJ228" i="70"/>
  <c r="AD228" i="70"/>
  <c r="AC228" i="70"/>
  <c r="AA228" i="70"/>
  <c r="U228" i="70"/>
  <c r="T228" i="70"/>
  <c r="R228" i="70"/>
  <c r="L228" i="70"/>
  <c r="K228" i="70"/>
  <c r="I228" i="70"/>
  <c r="AT227" i="70"/>
  <c r="AM227" i="70"/>
  <c r="AL227" i="70"/>
  <c r="AJ227" i="70"/>
  <c r="AD227" i="70"/>
  <c r="AC227" i="70"/>
  <c r="AA227" i="70"/>
  <c r="U227" i="70"/>
  <c r="T227" i="70"/>
  <c r="R227" i="70"/>
  <c r="L227" i="70"/>
  <c r="K227" i="70"/>
  <c r="I227" i="70"/>
  <c r="AT226" i="70"/>
  <c r="AM226" i="70"/>
  <c r="AL226" i="70"/>
  <c r="AJ226" i="70"/>
  <c r="AD226" i="70"/>
  <c r="AC226" i="70"/>
  <c r="AA226" i="70"/>
  <c r="U226" i="70"/>
  <c r="T226" i="70"/>
  <c r="R226" i="70"/>
  <c r="L226" i="70"/>
  <c r="K226" i="70"/>
  <c r="I226" i="70"/>
  <c r="AT225" i="70"/>
  <c r="AL225" i="70"/>
  <c r="CB17" i="70" s="1"/>
  <c r="AC225" i="70"/>
  <c r="AA225" i="70"/>
  <c r="T225" i="70"/>
  <c r="R225" i="70"/>
  <c r="K225" i="70"/>
  <c r="AT224" i="70"/>
  <c r="AM224" i="70"/>
  <c r="AL224" i="70"/>
  <c r="AJ224" i="70"/>
  <c r="AD224" i="70"/>
  <c r="AC224" i="70"/>
  <c r="AA224" i="70"/>
  <c r="U224" i="70"/>
  <c r="T224" i="70"/>
  <c r="R224" i="70"/>
  <c r="L224" i="70"/>
  <c r="K224" i="70"/>
  <c r="I224" i="70"/>
  <c r="AT223" i="70"/>
  <c r="AM223" i="70"/>
  <c r="AL223" i="70"/>
  <c r="AJ223" i="70"/>
  <c r="AD223" i="70"/>
  <c r="AC223" i="70"/>
  <c r="AA223" i="70"/>
  <c r="U223" i="70"/>
  <c r="T223" i="70"/>
  <c r="R223" i="70"/>
  <c r="L223" i="70"/>
  <c r="K223" i="70"/>
  <c r="I223" i="70"/>
  <c r="AT222" i="70"/>
  <c r="AM222" i="70"/>
  <c r="AL222" i="70"/>
  <c r="AJ222" i="70"/>
  <c r="AD222" i="70"/>
  <c r="AC222" i="70"/>
  <c r="AA222" i="70"/>
  <c r="U222" i="70"/>
  <c r="T222" i="70"/>
  <c r="R222" i="70"/>
  <c r="L222" i="70"/>
  <c r="K222" i="70"/>
  <c r="I222" i="70"/>
  <c r="AT221" i="70"/>
  <c r="AM221" i="70"/>
  <c r="AL221" i="70"/>
  <c r="AJ221" i="70"/>
  <c r="AD221" i="70"/>
  <c r="AC221" i="70"/>
  <c r="AA221" i="70"/>
  <c r="U221" i="70"/>
  <c r="T221" i="70"/>
  <c r="R221" i="70"/>
  <c r="L221" i="70"/>
  <c r="K221" i="70"/>
  <c r="I221" i="70"/>
  <c r="AT220" i="70"/>
  <c r="AM220" i="70"/>
  <c r="AL220" i="70"/>
  <c r="AJ220" i="70"/>
  <c r="AD220" i="70"/>
  <c r="AC220" i="70"/>
  <c r="AA220" i="70"/>
  <c r="U220" i="70"/>
  <c r="T220" i="70"/>
  <c r="R220" i="70"/>
  <c r="L220" i="70"/>
  <c r="K220" i="70"/>
  <c r="I220" i="70"/>
  <c r="AT219" i="70"/>
  <c r="AM219" i="70"/>
  <c r="AL219" i="70"/>
  <c r="AJ219" i="70"/>
  <c r="AD219" i="70"/>
  <c r="AC219" i="70"/>
  <c r="AA219" i="70"/>
  <c r="U219" i="70"/>
  <c r="T219" i="70"/>
  <c r="R219" i="70"/>
  <c r="L219" i="70"/>
  <c r="K219" i="70"/>
  <c r="I219" i="70"/>
  <c r="AT218" i="70"/>
  <c r="AM218" i="70"/>
  <c r="AL218" i="70"/>
  <c r="AJ218" i="70"/>
  <c r="AD218" i="70"/>
  <c r="AC218" i="70"/>
  <c r="AA218" i="70"/>
  <c r="U218" i="70"/>
  <c r="T218" i="70"/>
  <c r="R218" i="70"/>
  <c r="L218" i="70"/>
  <c r="K218" i="70"/>
  <c r="I218" i="70"/>
  <c r="AT217" i="70"/>
  <c r="AM217" i="70"/>
  <c r="AL217" i="70"/>
  <c r="AJ217" i="70"/>
  <c r="AD217" i="70"/>
  <c r="AC217" i="70"/>
  <c r="AA217" i="70"/>
  <c r="U217" i="70"/>
  <c r="T217" i="70"/>
  <c r="R217" i="70"/>
  <c r="L217" i="70"/>
  <c r="K217" i="70"/>
  <c r="I217" i="70"/>
  <c r="AT216" i="70"/>
  <c r="AM216" i="70"/>
  <c r="AL216" i="70"/>
  <c r="AJ216" i="70"/>
  <c r="AD216" i="70"/>
  <c r="AC216" i="70"/>
  <c r="AA216" i="70"/>
  <c r="U216" i="70"/>
  <c r="T216" i="70"/>
  <c r="R216" i="70"/>
  <c r="L216" i="70"/>
  <c r="K216" i="70"/>
  <c r="I216" i="70"/>
  <c r="AT215" i="70"/>
  <c r="AM215" i="70"/>
  <c r="AL215" i="70"/>
  <c r="AJ215" i="70"/>
  <c r="AD215" i="70"/>
  <c r="AC215" i="70"/>
  <c r="AA215" i="70"/>
  <c r="U215" i="70"/>
  <c r="T215" i="70"/>
  <c r="R215" i="70"/>
  <c r="L215" i="70"/>
  <c r="K215" i="70"/>
  <c r="I215" i="70"/>
  <c r="AT214" i="70"/>
  <c r="AM214" i="70"/>
  <c r="AL214" i="70"/>
  <c r="AJ214" i="70"/>
  <c r="AD214" i="70"/>
  <c r="AC214" i="70"/>
  <c r="AA214" i="70"/>
  <c r="U214" i="70"/>
  <c r="T214" i="70"/>
  <c r="R214" i="70"/>
  <c r="L214" i="70"/>
  <c r="K214" i="70"/>
  <c r="I214" i="70"/>
  <c r="AT213" i="70"/>
  <c r="AM213" i="70"/>
  <c r="AL213" i="70"/>
  <c r="AJ213" i="70"/>
  <c r="AD213" i="70"/>
  <c r="AC213" i="70"/>
  <c r="AA213" i="70"/>
  <c r="U213" i="70"/>
  <c r="T213" i="70"/>
  <c r="R213" i="70"/>
  <c r="L213" i="70"/>
  <c r="K213" i="70"/>
  <c r="I213" i="70"/>
  <c r="AT212" i="70"/>
  <c r="AM212" i="70"/>
  <c r="AL212" i="70"/>
  <c r="AJ212" i="70"/>
  <c r="AD212" i="70"/>
  <c r="AC212" i="70"/>
  <c r="AA212" i="70"/>
  <c r="U212" i="70"/>
  <c r="T212" i="70"/>
  <c r="R212" i="70"/>
  <c r="L212" i="70"/>
  <c r="K212" i="70"/>
  <c r="I212" i="70"/>
  <c r="AT211" i="70"/>
  <c r="AM211" i="70"/>
  <c r="AL211" i="70"/>
  <c r="AJ211" i="70"/>
  <c r="AD211" i="70"/>
  <c r="AC211" i="70"/>
  <c r="AA211" i="70"/>
  <c r="U211" i="70"/>
  <c r="T211" i="70"/>
  <c r="R211" i="70"/>
  <c r="L211" i="70"/>
  <c r="K211" i="70"/>
  <c r="I211" i="70"/>
  <c r="AT210" i="70"/>
  <c r="AM210" i="70"/>
  <c r="AL210" i="70"/>
  <c r="AJ210" i="70"/>
  <c r="AD210" i="70"/>
  <c r="AC210" i="70"/>
  <c r="AA210" i="70"/>
  <c r="U210" i="70"/>
  <c r="T210" i="70"/>
  <c r="R210" i="70"/>
  <c r="L210" i="70"/>
  <c r="K210" i="70"/>
  <c r="I210" i="70"/>
  <c r="AT209" i="70"/>
  <c r="AM209" i="70"/>
  <c r="AL209" i="70"/>
  <c r="AJ209" i="70"/>
  <c r="AD209" i="70"/>
  <c r="AC209" i="70"/>
  <c r="AA209" i="70"/>
  <c r="U209" i="70"/>
  <c r="T209" i="70"/>
  <c r="R209" i="70"/>
  <c r="L209" i="70"/>
  <c r="K209" i="70"/>
  <c r="I209" i="70"/>
  <c r="AT208" i="70"/>
  <c r="AL208" i="70"/>
  <c r="CB16" i="70" s="1"/>
  <c r="AJ208" i="70"/>
  <c r="AC208" i="70"/>
  <c r="AA208" i="70"/>
  <c r="T208" i="70"/>
  <c r="R208" i="70"/>
  <c r="K208" i="70"/>
  <c r="AT207" i="70"/>
  <c r="AM207" i="70"/>
  <c r="AL207" i="70"/>
  <c r="AJ207" i="70"/>
  <c r="AD207" i="70"/>
  <c r="AC207" i="70"/>
  <c r="AA207" i="70"/>
  <c r="U207" i="70"/>
  <c r="T207" i="70"/>
  <c r="R207" i="70"/>
  <c r="L207" i="70"/>
  <c r="K207" i="70"/>
  <c r="I207" i="70"/>
  <c r="AT206" i="70"/>
  <c r="AM206" i="70"/>
  <c r="AL206" i="70"/>
  <c r="AJ206" i="70"/>
  <c r="AD206" i="70"/>
  <c r="AC206" i="70"/>
  <c r="AA206" i="70"/>
  <c r="U206" i="70"/>
  <c r="T206" i="70"/>
  <c r="R206" i="70"/>
  <c r="L206" i="70"/>
  <c r="K206" i="70"/>
  <c r="I206" i="70"/>
  <c r="AT205" i="70"/>
  <c r="AM205" i="70"/>
  <c r="AL205" i="70"/>
  <c r="AJ205" i="70"/>
  <c r="AD205" i="70"/>
  <c r="AC205" i="70"/>
  <c r="AA205" i="70"/>
  <c r="U205" i="70"/>
  <c r="T205" i="70"/>
  <c r="R205" i="70"/>
  <c r="L205" i="70"/>
  <c r="K205" i="70"/>
  <c r="I205" i="70"/>
  <c r="AT204" i="70"/>
  <c r="AM204" i="70"/>
  <c r="AL204" i="70"/>
  <c r="AJ204" i="70"/>
  <c r="AD204" i="70"/>
  <c r="AC204" i="70"/>
  <c r="AA204" i="70"/>
  <c r="U204" i="70"/>
  <c r="T204" i="70"/>
  <c r="R204" i="70"/>
  <c r="L204" i="70"/>
  <c r="K204" i="70"/>
  <c r="I204" i="70"/>
  <c r="AT203" i="70"/>
  <c r="AM203" i="70"/>
  <c r="AL203" i="70"/>
  <c r="AJ203" i="70"/>
  <c r="AD203" i="70"/>
  <c r="AC203" i="70"/>
  <c r="AA203" i="70"/>
  <c r="U203" i="70"/>
  <c r="T203" i="70"/>
  <c r="R203" i="70"/>
  <c r="L203" i="70"/>
  <c r="K203" i="70"/>
  <c r="I203" i="70"/>
  <c r="AT202" i="70"/>
  <c r="AM202" i="70"/>
  <c r="AL202" i="70"/>
  <c r="AJ202" i="70"/>
  <c r="AD202" i="70"/>
  <c r="AC202" i="70"/>
  <c r="AA202" i="70"/>
  <c r="U202" i="70"/>
  <c r="T202" i="70"/>
  <c r="R202" i="70"/>
  <c r="L202" i="70"/>
  <c r="K202" i="70"/>
  <c r="I202" i="70"/>
  <c r="AT201" i="70"/>
  <c r="AM201" i="70"/>
  <c r="AL201" i="70"/>
  <c r="AJ201" i="70"/>
  <c r="AD201" i="70"/>
  <c r="AC201" i="70"/>
  <c r="AA201" i="70"/>
  <c r="U201" i="70"/>
  <c r="T201" i="70"/>
  <c r="R201" i="70"/>
  <c r="L201" i="70"/>
  <c r="K201" i="70"/>
  <c r="I201" i="70"/>
  <c r="AT200" i="70"/>
  <c r="AM200" i="70"/>
  <c r="AL200" i="70"/>
  <c r="AJ200" i="70"/>
  <c r="AD200" i="70"/>
  <c r="AC200" i="70"/>
  <c r="AA200" i="70"/>
  <c r="U200" i="70"/>
  <c r="T200" i="70"/>
  <c r="R200" i="70"/>
  <c r="L200" i="70"/>
  <c r="K200" i="70"/>
  <c r="I200" i="70"/>
  <c r="AT199" i="70"/>
  <c r="AM199" i="70"/>
  <c r="AL199" i="70"/>
  <c r="AJ199" i="70"/>
  <c r="AD199" i="70"/>
  <c r="AC199" i="70"/>
  <c r="AA199" i="70"/>
  <c r="U199" i="70"/>
  <c r="T199" i="70"/>
  <c r="R199" i="70"/>
  <c r="L199" i="70"/>
  <c r="K199" i="70"/>
  <c r="I199" i="70"/>
  <c r="AT198" i="70"/>
  <c r="AM198" i="70"/>
  <c r="AL198" i="70"/>
  <c r="AJ198" i="70"/>
  <c r="AD198" i="70"/>
  <c r="AC198" i="70"/>
  <c r="AA198" i="70"/>
  <c r="U198" i="70"/>
  <c r="T198" i="70"/>
  <c r="R198" i="70"/>
  <c r="L198" i="70"/>
  <c r="K198" i="70"/>
  <c r="I198" i="70"/>
  <c r="AT197" i="70"/>
  <c r="AM197" i="70"/>
  <c r="AL197" i="70"/>
  <c r="AJ197" i="70"/>
  <c r="AD197" i="70"/>
  <c r="AC197" i="70"/>
  <c r="AA197" i="70"/>
  <c r="U197" i="70"/>
  <c r="T197" i="70"/>
  <c r="R197" i="70"/>
  <c r="L197" i="70"/>
  <c r="K197" i="70"/>
  <c r="I197" i="70"/>
  <c r="AT196" i="70"/>
  <c r="AM196" i="70"/>
  <c r="AL196" i="70"/>
  <c r="AJ196" i="70"/>
  <c r="AD196" i="70"/>
  <c r="AC196" i="70"/>
  <c r="AA196" i="70"/>
  <c r="U196" i="70"/>
  <c r="T196" i="70"/>
  <c r="R196" i="70"/>
  <c r="L196" i="70"/>
  <c r="K196" i="70"/>
  <c r="I196" i="70"/>
  <c r="AT195" i="70"/>
  <c r="AM195" i="70"/>
  <c r="AL195" i="70"/>
  <c r="AJ195" i="70"/>
  <c r="AD195" i="70"/>
  <c r="AC195" i="70"/>
  <c r="AA195" i="70"/>
  <c r="U195" i="70"/>
  <c r="T195" i="70"/>
  <c r="R195" i="70"/>
  <c r="L195" i="70"/>
  <c r="K195" i="70"/>
  <c r="I195" i="70"/>
  <c r="AT194" i="70"/>
  <c r="AM194" i="70"/>
  <c r="AL194" i="70"/>
  <c r="AJ194" i="70"/>
  <c r="AD194" i="70"/>
  <c r="AC194" i="70"/>
  <c r="AA194" i="70"/>
  <c r="U194" i="70"/>
  <c r="T194" i="70"/>
  <c r="R194" i="70"/>
  <c r="L194" i="70"/>
  <c r="K194" i="70"/>
  <c r="I194" i="70"/>
  <c r="AT193" i="70"/>
  <c r="AM193" i="70"/>
  <c r="AL193" i="70"/>
  <c r="AJ193" i="70"/>
  <c r="AD193" i="70"/>
  <c r="AC193" i="70"/>
  <c r="AA193" i="70"/>
  <c r="U193" i="70"/>
  <c r="T193" i="70"/>
  <c r="R193" i="70"/>
  <c r="L193" i="70"/>
  <c r="K193" i="70"/>
  <c r="I193" i="70"/>
  <c r="AT192" i="70"/>
  <c r="AM192" i="70"/>
  <c r="AL192" i="70"/>
  <c r="AJ192" i="70"/>
  <c r="AD192" i="70"/>
  <c r="AC192" i="70"/>
  <c r="AA192" i="70"/>
  <c r="U192" i="70"/>
  <c r="T192" i="70"/>
  <c r="R192" i="70"/>
  <c r="L192" i="70"/>
  <c r="K192" i="70"/>
  <c r="I192" i="70"/>
  <c r="AT191" i="70"/>
  <c r="AL191" i="70"/>
  <c r="CB15" i="70" s="1"/>
  <c r="AC191" i="70"/>
  <c r="AD191" i="70"/>
  <c r="T191" i="70"/>
  <c r="U191" i="70"/>
  <c r="K191" i="70"/>
  <c r="AT190" i="70"/>
  <c r="AM190" i="70"/>
  <c r="AL190" i="70"/>
  <c r="AJ190" i="70"/>
  <c r="AD190" i="70"/>
  <c r="AC190" i="70"/>
  <c r="AA190" i="70"/>
  <c r="U190" i="70"/>
  <c r="T190" i="70"/>
  <c r="R190" i="70"/>
  <c r="L190" i="70"/>
  <c r="K190" i="70"/>
  <c r="I190" i="70"/>
  <c r="AT189" i="70"/>
  <c r="AM189" i="70"/>
  <c r="AL189" i="70"/>
  <c r="AJ189" i="70"/>
  <c r="AD189" i="70"/>
  <c r="AC189" i="70"/>
  <c r="AA189" i="70"/>
  <c r="U189" i="70"/>
  <c r="T189" i="70"/>
  <c r="R189" i="70"/>
  <c r="L189" i="70"/>
  <c r="K189" i="70"/>
  <c r="I189" i="70"/>
  <c r="AT188" i="70"/>
  <c r="AM188" i="70"/>
  <c r="AL188" i="70"/>
  <c r="AJ188" i="70"/>
  <c r="AD188" i="70"/>
  <c r="AC188" i="70"/>
  <c r="AA188" i="70"/>
  <c r="U188" i="70"/>
  <c r="T188" i="70"/>
  <c r="R188" i="70"/>
  <c r="L188" i="70"/>
  <c r="K188" i="70"/>
  <c r="I188" i="70"/>
  <c r="AT187" i="70"/>
  <c r="AM187" i="70"/>
  <c r="AL187" i="70"/>
  <c r="AJ187" i="70"/>
  <c r="AD187" i="70"/>
  <c r="AC187" i="70"/>
  <c r="AA187" i="70"/>
  <c r="U187" i="70"/>
  <c r="T187" i="70"/>
  <c r="R187" i="70"/>
  <c r="L187" i="70"/>
  <c r="K187" i="70"/>
  <c r="I187" i="70"/>
  <c r="AT186" i="70"/>
  <c r="AM186" i="70"/>
  <c r="AL186" i="70"/>
  <c r="AJ186" i="70"/>
  <c r="AD186" i="70"/>
  <c r="AC186" i="70"/>
  <c r="AA186" i="70"/>
  <c r="U186" i="70"/>
  <c r="T186" i="70"/>
  <c r="R186" i="70"/>
  <c r="L186" i="70"/>
  <c r="K186" i="70"/>
  <c r="I186" i="70"/>
  <c r="AT185" i="70"/>
  <c r="AM185" i="70"/>
  <c r="AL185" i="70"/>
  <c r="AJ185" i="70"/>
  <c r="AD185" i="70"/>
  <c r="AC185" i="70"/>
  <c r="AA185" i="70"/>
  <c r="U185" i="70"/>
  <c r="T185" i="70"/>
  <c r="R185" i="70"/>
  <c r="L185" i="70"/>
  <c r="K185" i="70"/>
  <c r="I185" i="70"/>
  <c r="AT184" i="70"/>
  <c r="AM184" i="70"/>
  <c r="AL184" i="70"/>
  <c r="AJ184" i="70"/>
  <c r="AD184" i="70"/>
  <c r="AC184" i="70"/>
  <c r="AA184" i="70"/>
  <c r="U184" i="70"/>
  <c r="T184" i="70"/>
  <c r="R184" i="70"/>
  <c r="L184" i="70"/>
  <c r="K184" i="70"/>
  <c r="I184" i="70"/>
  <c r="AT183" i="70"/>
  <c r="AM183" i="70"/>
  <c r="AL183" i="70"/>
  <c r="AJ183" i="70"/>
  <c r="AD183" i="70"/>
  <c r="AC183" i="70"/>
  <c r="AA183" i="70"/>
  <c r="U183" i="70"/>
  <c r="T183" i="70"/>
  <c r="R183" i="70"/>
  <c r="L183" i="70"/>
  <c r="K183" i="70"/>
  <c r="I183" i="70"/>
  <c r="AT182" i="70"/>
  <c r="AM182" i="70"/>
  <c r="AL182" i="70"/>
  <c r="AJ182" i="70"/>
  <c r="AD182" i="70"/>
  <c r="AC182" i="70"/>
  <c r="AA182" i="70"/>
  <c r="U182" i="70"/>
  <c r="T182" i="70"/>
  <c r="R182" i="70"/>
  <c r="L182" i="70"/>
  <c r="K182" i="70"/>
  <c r="I182" i="70"/>
  <c r="AT181" i="70"/>
  <c r="AM181" i="70"/>
  <c r="AL181" i="70"/>
  <c r="AJ181" i="70"/>
  <c r="AD181" i="70"/>
  <c r="AC181" i="70"/>
  <c r="AA181" i="70"/>
  <c r="U181" i="70"/>
  <c r="T181" i="70"/>
  <c r="R181" i="70"/>
  <c r="L181" i="70"/>
  <c r="K181" i="70"/>
  <c r="I181" i="70"/>
  <c r="AT180" i="70"/>
  <c r="AM180" i="70"/>
  <c r="AL180" i="70"/>
  <c r="AJ180" i="70"/>
  <c r="AD180" i="70"/>
  <c r="AC180" i="70"/>
  <c r="AA180" i="70"/>
  <c r="U180" i="70"/>
  <c r="T180" i="70"/>
  <c r="R180" i="70"/>
  <c r="L180" i="70"/>
  <c r="K180" i="70"/>
  <c r="I180" i="70"/>
  <c r="AT179" i="70"/>
  <c r="AM179" i="70"/>
  <c r="AL179" i="70"/>
  <c r="AJ179" i="70"/>
  <c r="AD179" i="70"/>
  <c r="AC179" i="70"/>
  <c r="AA179" i="70"/>
  <c r="U179" i="70"/>
  <c r="T179" i="70"/>
  <c r="R179" i="70"/>
  <c r="L179" i="70"/>
  <c r="K179" i="70"/>
  <c r="I179" i="70"/>
  <c r="AT178" i="70"/>
  <c r="AM178" i="70"/>
  <c r="AL178" i="70"/>
  <c r="AJ178" i="70"/>
  <c r="AD178" i="70"/>
  <c r="AC178" i="70"/>
  <c r="AA178" i="70"/>
  <c r="U178" i="70"/>
  <c r="T178" i="70"/>
  <c r="R178" i="70"/>
  <c r="L178" i="70"/>
  <c r="K178" i="70"/>
  <c r="I178" i="70"/>
  <c r="AT177" i="70"/>
  <c r="AM177" i="70"/>
  <c r="AL177" i="70"/>
  <c r="AJ177" i="70"/>
  <c r="AD177" i="70"/>
  <c r="AC177" i="70"/>
  <c r="AA177" i="70"/>
  <c r="U177" i="70"/>
  <c r="T177" i="70"/>
  <c r="R177" i="70"/>
  <c r="L177" i="70"/>
  <c r="K177" i="70"/>
  <c r="I177" i="70"/>
  <c r="AT176" i="70"/>
  <c r="AM176" i="70"/>
  <c r="AL176" i="70"/>
  <c r="AJ176" i="70"/>
  <c r="AD176" i="70"/>
  <c r="AC176" i="70"/>
  <c r="AA176" i="70"/>
  <c r="U176" i="70"/>
  <c r="T176" i="70"/>
  <c r="R176" i="70"/>
  <c r="L176" i="70"/>
  <c r="K176" i="70"/>
  <c r="I176" i="70"/>
  <c r="AT175" i="70"/>
  <c r="AM175" i="70"/>
  <c r="AL175" i="70"/>
  <c r="AJ175" i="70"/>
  <c r="AD175" i="70"/>
  <c r="AC175" i="70"/>
  <c r="AA175" i="70"/>
  <c r="U175" i="70"/>
  <c r="T175" i="70"/>
  <c r="R175" i="70"/>
  <c r="L175" i="70"/>
  <c r="K175" i="70"/>
  <c r="I175" i="70"/>
  <c r="AT174" i="70"/>
  <c r="AL174" i="70"/>
  <c r="CB14" i="70" s="1"/>
  <c r="AC174" i="70"/>
  <c r="T174" i="70"/>
  <c r="K174" i="70"/>
  <c r="AT173" i="70"/>
  <c r="AM173" i="70"/>
  <c r="AL173" i="70"/>
  <c r="AJ173" i="70"/>
  <c r="AD173" i="70"/>
  <c r="AC173" i="70"/>
  <c r="AA173" i="70"/>
  <c r="U173" i="70"/>
  <c r="T173" i="70"/>
  <c r="R173" i="70"/>
  <c r="L173" i="70"/>
  <c r="K173" i="70"/>
  <c r="I173" i="70"/>
  <c r="AT172" i="70"/>
  <c r="AM172" i="70"/>
  <c r="AL172" i="70"/>
  <c r="AJ172" i="70"/>
  <c r="AD172" i="70"/>
  <c r="AC172" i="70"/>
  <c r="AA172" i="70"/>
  <c r="U172" i="70"/>
  <c r="T172" i="70"/>
  <c r="R172" i="70"/>
  <c r="L172" i="70"/>
  <c r="K172" i="70"/>
  <c r="I172" i="70"/>
  <c r="AT171" i="70"/>
  <c r="AM171" i="70"/>
  <c r="AL171" i="70"/>
  <c r="AJ171" i="70"/>
  <c r="AD171" i="70"/>
  <c r="AC171" i="70"/>
  <c r="AA171" i="70"/>
  <c r="U171" i="70"/>
  <c r="T171" i="70"/>
  <c r="R171" i="70"/>
  <c r="L171" i="70"/>
  <c r="K171" i="70"/>
  <c r="I171" i="70"/>
  <c r="AT170" i="70"/>
  <c r="AM170" i="70"/>
  <c r="AL170" i="70"/>
  <c r="AJ170" i="70"/>
  <c r="AD170" i="70"/>
  <c r="AC170" i="70"/>
  <c r="AA170" i="70"/>
  <c r="U170" i="70"/>
  <c r="T170" i="70"/>
  <c r="R170" i="70"/>
  <c r="L170" i="70"/>
  <c r="K170" i="70"/>
  <c r="I170" i="70"/>
  <c r="AT169" i="70"/>
  <c r="AM169" i="70"/>
  <c r="AL169" i="70"/>
  <c r="AJ169" i="70"/>
  <c r="AD169" i="70"/>
  <c r="AC169" i="70"/>
  <c r="AA169" i="70"/>
  <c r="U169" i="70"/>
  <c r="T169" i="70"/>
  <c r="R169" i="70"/>
  <c r="L169" i="70"/>
  <c r="K169" i="70"/>
  <c r="I169" i="70"/>
  <c r="AT168" i="70"/>
  <c r="AM168" i="70"/>
  <c r="AL168" i="70"/>
  <c r="AJ168" i="70"/>
  <c r="AD168" i="70"/>
  <c r="AC168" i="70"/>
  <c r="AA168" i="70"/>
  <c r="U168" i="70"/>
  <c r="T168" i="70"/>
  <c r="R168" i="70"/>
  <c r="L168" i="70"/>
  <c r="K168" i="70"/>
  <c r="I168" i="70"/>
  <c r="AT167" i="70"/>
  <c r="AM167" i="70"/>
  <c r="AL167" i="70"/>
  <c r="AJ167" i="70"/>
  <c r="AD167" i="70"/>
  <c r="AC167" i="70"/>
  <c r="AA167" i="70"/>
  <c r="U167" i="70"/>
  <c r="T167" i="70"/>
  <c r="R167" i="70"/>
  <c r="L167" i="70"/>
  <c r="K167" i="70"/>
  <c r="I167" i="70"/>
  <c r="AT166" i="70"/>
  <c r="AM166" i="70"/>
  <c r="AL166" i="70"/>
  <c r="AJ166" i="70"/>
  <c r="AD166" i="70"/>
  <c r="AC166" i="70"/>
  <c r="AA166" i="70"/>
  <c r="U166" i="70"/>
  <c r="T166" i="70"/>
  <c r="R166" i="70"/>
  <c r="L166" i="70"/>
  <c r="K166" i="70"/>
  <c r="I166" i="70"/>
  <c r="AT165" i="70"/>
  <c r="AM165" i="70"/>
  <c r="AL165" i="70"/>
  <c r="AJ165" i="70"/>
  <c r="AD165" i="70"/>
  <c r="AC165" i="70"/>
  <c r="AA165" i="70"/>
  <c r="U165" i="70"/>
  <c r="T165" i="70"/>
  <c r="R165" i="70"/>
  <c r="L165" i="70"/>
  <c r="K165" i="70"/>
  <c r="I165" i="70"/>
  <c r="AT164" i="70"/>
  <c r="AM164" i="70"/>
  <c r="AL164" i="70"/>
  <c r="AJ164" i="70"/>
  <c r="AD164" i="70"/>
  <c r="AC164" i="70"/>
  <c r="AA164" i="70"/>
  <c r="U164" i="70"/>
  <c r="T164" i="70"/>
  <c r="R164" i="70"/>
  <c r="L164" i="70"/>
  <c r="K164" i="70"/>
  <c r="I164" i="70"/>
  <c r="AT163" i="70"/>
  <c r="AM163" i="70"/>
  <c r="AL163" i="70"/>
  <c r="AJ163" i="70"/>
  <c r="AD163" i="70"/>
  <c r="AC163" i="70"/>
  <c r="AA163" i="70"/>
  <c r="U163" i="70"/>
  <c r="T163" i="70"/>
  <c r="R163" i="70"/>
  <c r="L163" i="70"/>
  <c r="K163" i="70"/>
  <c r="I163" i="70"/>
  <c r="AT162" i="70"/>
  <c r="AM162" i="70"/>
  <c r="AL162" i="70"/>
  <c r="AJ162" i="70"/>
  <c r="AD162" i="70"/>
  <c r="AC162" i="70"/>
  <c r="AA162" i="70"/>
  <c r="U162" i="70"/>
  <c r="T162" i="70"/>
  <c r="R162" i="70"/>
  <c r="L162" i="70"/>
  <c r="K162" i="70"/>
  <c r="I162" i="70"/>
  <c r="AT161" i="70"/>
  <c r="AM161" i="70"/>
  <c r="AL161" i="70"/>
  <c r="AJ161" i="70"/>
  <c r="AD161" i="70"/>
  <c r="AC161" i="70"/>
  <c r="AA161" i="70"/>
  <c r="U161" i="70"/>
  <c r="T161" i="70"/>
  <c r="R161" i="70"/>
  <c r="L161" i="70"/>
  <c r="K161" i="70"/>
  <c r="I161" i="70"/>
  <c r="AT160" i="70"/>
  <c r="AM160" i="70"/>
  <c r="AL160" i="70"/>
  <c r="AJ160" i="70"/>
  <c r="AD160" i="70"/>
  <c r="AC160" i="70"/>
  <c r="AA160" i="70"/>
  <c r="U160" i="70"/>
  <c r="T160" i="70"/>
  <c r="R160" i="70"/>
  <c r="L160" i="70"/>
  <c r="K160" i="70"/>
  <c r="I160" i="70"/>
  <c r="AT159" i="70"/>
  <c r="AM159" i="70"/>
  <c r="AL159" i="70"/>
  <c r="AJ159" i="70"/>
  <c r="AD159" i="70"/>
  <c r="AC159" i="70"/>
  <c r="AA159" i="70"/>
  <c r="U159" i="70"/>
  <c r="T159" i="70"/>
  <c r="R159" i="70"/>
  <c r="L159" i="70"/>
  <c r="K159" i="70"/>
  <c r="I159" i="70"/>
  <c r="AT158" i="70"/>
  <c r="AM158" i="70"/>
  <c r="AL158" i="70"/>
  <c r="AJ158" i="70"/>
  <c r="AD158" i="70"/>
  <c r="AC158" i="70"/>
  <c r="AA158" i="70"/>
  <c r="U158" i="70"/>
  <c r="T158" i="70"/>
  <c r="R158" i="70"/>
  <c r="L158" i="70"/>
  <c r="K158" i="70"/>
  <c r="I158" i="70"/>
  <c r="AT157" i="70"/>
  <c r="AL157" i="70"/>
  <c r="CB13" i="70" s="1"/>
  <c r="AJ157" i="70"/>
  <c r="AC157" i="70"/>
  <c r="AA157" i="70"/>
  <c r="T157" i="70"/>
  <c r="R157" i="70"/>
  <c r="K157" i="70"/>
  <c r="AT156" i="70"/>
  <c r="AM156" i="70"/>
  <c r="AL156" i="70"/>
  <c r="AJ156" i="70"/>
  <c r="AD156" i="70"/>
  <c r="AC156" i="70"/>
  <c r="AA156" i="70"/>
  <c r="U156" i="70"/>
  <c r="T156" i="70"/>
  <c r="R156" i="70"/>
  <c r="L156" i="70"/>
  <c r="K156" i="70"/>
  <c r="I156" i="70"/>
  <c r="AT155" i="70"/>
  <c r="AM155" i="70"/>
  <c r="AL155" i="70"/>
  <c r="AJ155" i="70"/>
  <c r="AD155" i="70"/>
  <c r="AC155" i="70"/>
  <c r="AA155" i="70"/>
  <c r="U155" i="70"/>
  <c r="T155" i="70"/>
  <c r="R155" i="70"/>
  <c r="L155" i="70"/>
  <c r="K155" i="70"/>
  <c r="I155" i="70"/>
  <c r="AT154" i="70"/>
  <c r="AM154" i="70"/>
  <c r="AL154" i="70"/>
  <c r="AJ154" i="70"/>
  <c r="AD154" i="70"/>
  <c r="AC154" i="70"/>
  <c r="AA154" i="70"/>
  <c r="U154" i="70"/>
  <c r="T154" i="70"/>
  <c r="R154" i="70"/>
  <c r="L154" i="70"/>
  <c r="K154" i="70"/>
  <c r="I154" i="70"/>
  <c r="AT153" i="70"/>
  <c r="AM153" i="70"/>
  <c r="AL153" i="70"/>
  <c r="AJ153" i="70"/>
  <c r="AD153" i="70"/>
  <c r="AC153" i="70"/>
  <c r="AA153" i="70"/>
  <c r="U153" i="70"/>
  <c r="T153" i="70"/>
  <c r="R153" i="70"/>
  <c r="L153" i="70"/>
  <c r="K153" i="70"/>
  <c r="I153" i="70"/>
  <c r="AT152" i="70"/>
  <c r="AM152" i="70"/>
  <c r="AL152" i="70"/>
  <c r="AJ152" i="70"/>
  <c r="AD152" i="70"/>
  <c r="AC152" i="70"/>
  <c r="AA152" i="70"/>
  <c r="U152" i="70"/>
  <c r="T152" i="70"/>
  <c r="R152" i="70"/>
  <c r="L152" i="70"/>
  <c r="K152" i="70"/>
  <c r="I152" i="70"/>
  <c r="AT151" i="70"/>
  <c r="AM151" i="70"/>
  <c r="AL151" i="70"/>
  <c r="AJ151" i="70"/>
  <c r="AD151" i="70"/>
  <c r="AC151" i="70"/>
  <c r="AA151" i="70"/>
  <c r="U151" i="70"/>
  <c r="T151" i="70"/>
  <c r="R151" i="70"/>
  <c r="L151" i="70"/>
  <c r="K151" i="70"/>
  <c r="I151" i="70"/>
  <c r="AT150" i="70"/>
  <c r="AM150" i="70"/>
  <c r="AL150" i="70"/>
  <c r="AJ150" i="70"/>
  <c r="AD150" i="70"/>
  <c r="AC150" i="70"/>
  <c r="AA150" i="70"/>
  <c r="U150" i="70"/>
  <c r="T150" i="70"/>
  <c r="R150" i="70"/>
  <c r="L150" i="70"/>
  <c r="K150" i="70"/>
  <c r="I150" i="70"/>
  <c r="AT149" i="70"/>
  <c r="AM149" i="70"/>
  <c r="AL149" i="70"/>
  <c r="AJ149" i="70"/>
  <c r="AD149" i="70"/>
  <c r="AC149" i="70"/>
  <c r="AA149" i="70"/>
  <c r="U149" i="70"/>
  <c r="T149" i="70"/>
  <c r="R149" i="70"/>
  <c r="L149" i="70"/>
  <c r="K149" i="70"/>
  <c r="I149" i="70"/>
  <c r="AT148" i="70"/>
  <c r="AM148" i="70"/>
  <c r="AL148" i="70"/>
  <c r="AJ148" i="70"/>
  <c r="AD148" i="70"/>
  <c r="AC148" i="70"/>
  <c r="AA148" i="70"/>
  <c r="U148" i="70"/>
  <c r="T148" i="70"/>
  <c r="R148" i="70"/>
  <c r="L148" i="70"/>
  <c r="K148" i="70"/>
  <c r="I148" i="70"/>
  <c r="AT147" i="70"/>
  <c r="AM147" i="70"/>
  <c r="AL147" i="70"/>
  <c r="AJ147" i="70"/>
  <c r="AD147" i="70"/>
  <c r="AC147" i="70"/>
  <c r="AA147" i="70"/>
  <c r="U147" i="70"/>
  <c r="T147" i="70"/>
  <c r="R147" i="70"/>
  <c r="L147" i="70"/>
  <c r="K147" i="70"/>
  <c r="I147" i="70"/>
  <c r="AT146" i="70"/>
  <c r="AM146" i="70"/>
  <c r="AL146" i="70"/>
  <c r="AJ146" i="70"/>
  <c r="AD146" i="70"/>
  <c r="AC146" i="70"/>
  <c r="AA146" i="70"/>
  <c r="U146" i="70"/>
  <c r="T146" i="70"/>
  <c r="R146" i="70"/>
  <c r="L146" i="70"/>
  <c r="K146" i="70"/>
  <c r="I146" i="70"/>
  <c r="AT145" i="70"/>
  <c r="AM145" i="70"/>
  <c r="AL145" i="70"/>
  <c r="AJ145" i="70"/>
  <c r="AD145" i="70"/>
  <c r="AC145" i="70"/>
  <c r="AA145" i="70"/>
  <c r="U145" i="70"/>
  <c r="T145" i="70"/>
  <c r="R145" i="70"/>
  <c r="L145" i="70"/>
  <c r="K145" i="70"/>
  <c r="I145" i="70"/>
  <c r="AT144" i="70"/>
  <c r="AM144" i="70"/>
  <c r="AL144" i="70"/>
  <c r="AJ144" i="70"/>
  <c r="AD144" i="70"/>
  <c r="AC144" i="70"/>
  <c r="AA144" i="70"/>
  <c r="U144" i="70"/>
  <c r="T144" i="70"/>
  <c r="R144" i="70"/>
  <c r="L144" i="70"/>
  <c r="K144" i="70"/>
  <c r="I144" i="70"/>
  <c r="AT143" i="70"/>
  <c r="AM143" i="70"/>
  <c r="AL143" i="70"/>
  <c r="AJ143" i="70"/>
  <c r="AD143" i="70"/>
  <c r="AC143" i="70"/>
  <c r="AA143" i="70"/>
  <c r="U143" i="70"/>
  <c r="T143" i="70"/>
  <c r="R143" i="70"/>
  <c r="L143" i="70"/>
  <c r="K143" i="70"/>
  <c r="I143" i="70"/>
  <c r="AT142" i="70"/>
  <c r="AM142" i="70"/>
  <c r="AL142" i="70"/>
  <c r="AJ142" i="70"/>
  <c r="AD142" i="70"/>
  <c r="AC142" i="70"/>
  <c r="AA142" i="70"/>
  <c r="U142" i="70"/>
  <c r="T142" i="70"/>
  <c r="R142" i="70"/>
  <c r="L142" i="70"/>
  <c r="K142" i="70"/>
  <c r="I142" i="70"/>
  <c r="AT141" i="70"/>
  <c r="AM141" i="70"/>
  <c r="AL141" i="70"/>
  <c r="AJ141" i="70"/>
  <c r="AD141" i="70"/>
  <c r="AC141" i="70"/>
  <c r="AA141" i="70"/>
  <c r="U141" i="70"/>
  <c r="T141" i="70"/>
  <c r="R141" i="70"/>
  <c r="L141" i="70"/>
  <c r="K141" i="70"/>
  <c r="I141" i="70"/>
  <c r="AT140" i="70"/>
  <c r="AL140" i="70"/>
  <c r="CB12" i="70" s="1"/>
  <c r="AJ140" i="70"/>
  <c r="AC140" i="70"/>
  <c r="AA140" i="70"/>
  <c r="T140" i="70"/>
  <c r="R140" i="70"/>
  <c r="K140" i="70"/>
  <c r="AT139" i="70"/>
  <c r="AM139" i="70"/>
  <c r="AL139" i="70"/>
  <c r="AJ139" i="70"/>
  <c r="AD139" i="70"/>
  <c r="AC139" i="70"/>
  <c r="AA139" i="70"/>
  <c r="U139" i="70"/>
  <c r="T139" i="70"/>
  <c r="R139" i="70"/>
  <c r="L139" i="70"/>
  <c r="K139" i="70"/>
  <c r="I139" i="70"/>
  <c r="AT138" i="70"/>
  <c r="AM138" i="70"/>
  <c r="AL138" i="70"/>
  <c r="AJ138" i="70"/>
  <c r="AD138" i="70"/>
  <c r="AC138" i="70"/>
  <c r="AA138" i="70"/>
  <c r="U138" i="70"/>
  <c r="T138" i="70"/>
  <c r="R138" i="70"/>
  <c r="L138" i="70"/>
  <c r="K138" i="70"/>
  <c r="I138" i="70"/>
  <c r="AT137" i="70"/>
  <c r="AM137" i="70"/>
  <c r="AL137" i="70"/>
  <c r="AJ137" i="70"/>
  <c r="AD137" i="70"/>
  <c r="AC137" i="70"/>
  <c r="AA137" i="70"/>
  <c r="U137" i="70"/>
  <c r="T137" i="70"/>
  <c r="R137" i="70"/>
  <c r="L137" i="70"/>
  <c r="K137" i="70"/>
  <c r="I137" i="70"/>
  <c r="AT136" i="70"/>
  <c r="AM136" i="70"/>
  <c r="AL136" i="70"/>
  <c r="AJ136" i="70"/>
  <c r="AD136" i="70"/>
  <c r="AC136" i="70"/>
  <c r="AA136" i="70"/>
  <c r="U136" i="70"/>
  <c r="T136" i="70"/>
  <c r="R136" i="70"/>
  <c r="L136" i="70"/>
  <c r="K136" i="70"/>
  <c r="I136" i="70"/>
  <c r="AT135" i="70"/>
  <c r="AM135" i="70"/>
  <c r="AL135" i="70"/>
  <c r="AJ135" i="70"/>
  <c r="AD135" i="70"/>
  <c r="AC135" i="70"/>
  <c r="AA135" i="70"/>
  <c r="U135" i="70"/>
  <c r="T135" i="70"/>
  <c r="R135" i="70"/>
  <c r="L135" i="70"/>
  <c r="K135" i="70"/>
  <c r="I135" i="70"/>
  <c r="AT134" i="70"/>
  <c r="AM134" i="70"/>
  <c r="AL134" i="70"/>
  <c r="AJ134" i="70"/>
  <c r="AD134" i="70"/>
  <c r="AC134" i="70"/>
  <c r="AA134" i="70"/>
  <c r="U134" i="70"/>
  <c r="T134" i="70"/>
  <c r="R134" i="70"/>
  <c r="L134" i="70"/>
  <c r="K134" i="70"/>
  <c r="I134" i="70"/>
  <c r="AT133" i="70"/>
  <c r="AM133" i="70"/>
  <c r="AL133" i="70"/>
  <c r="AJ133" i="70"/>
  <c r="AD133" i="70"/>
  <c r="AC133" i="70"/>
  <c r="AA133" i="70"/>
  <c r="U133" i="70"/>
  <c r="T133" i="70"/>
  <c r="R133" i="70"/>
  <c r="L133" i="70"/>
  <c r="K133" i="70"/>
  <c r="I133" i="70"/>
  <c r="AT132" i="70"/>
  <c r="AM132" i="70"/>
  <c r="AL132" i="70"/>
  <c r="AJ132" i="70"/>
  <c r="AD132" i="70"/>
  <c r="AC132" i="70"/>
  <c r="AA132" i="70"/>
  <c r="U132" i="70"/>
  <c r="T132" i="70"/>
  <c r="R132" i="70"/>
  <c r="L132" i="70"/>
  <c r="K132" i="70"/>
  <c r="I132" i="70"/>
  <c r="AT131" i="70"/>
  <c r="AM131" i="70"/>
  <c r="AL131" i="70"/>
  <c r="AJ131" i="70"/>
  <c r="AD131" i="70"/>
  <c r="AC131" i="70"/>
  <c r="AA131" i="70"/>
  <c r="U131" i="70"/>
  <c r="T131" i="70"/>
  <c r="R131" i="70"/>
  <c r="L131" i="70"/>
  <c r="K131" i="70"/>
  <c r="I131" i="70"/>
  <c r="AT130" i="70"/>
  <c r="AM130" i="70"/>
  <c r="AL130" i="70"/>
  <c r="AJ130" i="70"/>
  <c r="AD130" i="70"/>
  <c r="AC130" i="70"/>
  <c r="AA130" i="70"/>
  <c r="U130" i="70"/>
  <c r="T130" i="70"/>
  <c r="R130" i="70"/>
  <c r="L130" i="70"/>
  <c r="K130" i="70"/>
  <c r="I130" i="70"/>
  <c r="AT129" i="70"/>
  <c r="AM129" i="70"/>
  <c r="AL129" i="70"/>
  <c r="AJ129" i="70"/>
  <c r="AD129" i="70"/>
  <c r="AC129" i="70"/>
  <c r="AA129" i="70"/>
  <c r="U129" i="70"/>
  <c r="T129" i="70"/>
  <c r="R129" i="70"/>
  <c r="L129" i="70"/>
  <c r="K129" i="70"/>
  <c r="I129" i="70"/>
  <c r="AT128" i="70"/>
  <c r="AM128" i="70"/>
  <c r="AL128" i="70"/>
  <c r="AJ128" i="70"/>
  <c r="AD128" i="70"/>
  <c r="AC128" i="70"/>
  <c r="AA128" i="70"/>
  <c r="U128" i="70"/>
  <c r="T128" i="70"/>
  <c r="R128" i="70"/>
  <c r="L128" i="70"/>
  <c r="K128" i="70"/>
  <c r="I128" i="70"/>
  <c r="AT127" i="70"/>
  <c r="AM127" i="70"/>
  <c r="AL127" i="70"/>
  <c r="AJ127" i="70"/>
  <c r="AD127" i="70"/>
  <c r="AC127" i="70"/>
  <c r="AA127" i="70"/>
  <c r="U127" i="70"/>
  <c r="T127" i="70"/>
  <c r="R127" i="70"/>
  <c r="L127" i="70"/>
  <c r="K127" i="70"/>
  <c r="I127" i="70"/>
  <c r="AT126" i="70"/>
  <c r="AM126" i="70"/>
  <c r="AL126" i="70"/>
  <c r="AJ126" i="70"/>
  <c r="AD126" i="70"/>
  <c r="AC126" i="70"/>
  <c r="AA126" i="70"/>
  <c r="U126" i="70"/>
  <c r="T126" i="70"/>
  <c r="R126" i="70"/>
  <c r="L126" i="70"/>
  <c r="K126" i="70"/>
  <c r="I126" i="70"/>
  <c r="AT125" i="70"/>
  <c r="AM125" i="70"/>
  <c r="AL125" i="70"/>
  <c r="AJ125" i="70"/>
  <c r="AD125" i="70"/>
  <c r="AC125" i="70"/>
  <c r="AA125" i="70"/>
  <c r="U125" i="70"/>
  <c r="T125" i="70"/>
  <c r="R125" i="70"/>
  <c r="L125" i="70"/>
  <c r="K125" i="70"/>
  <c r="I125" i="70"/>
  <c r="AT124" i="70"/>
  <c r="AM124" i="70"/>
  <c r="AL124" i="70"/>
  <c r="AJ124" i="70"/>
  <c r="AD124" i="70"/>
  <c r="AC124" i="70"/>
  <c r="AA124" i="70"/>
  <c r="U124" i="70"/>
  <c r="T124" i="70"/>
  <c r="R124" i="70"/>
  <c r="L124" i="70"/>
  <c r="K124" i="70"/>
  <c r="I124" i="70"/>
  <c r="AT123" i="70"/>
  <c r="AL123" i="70"/>
  <c r="CB11" i="70" s="1"/>
  <c r="AC123" i="70"/>
  <c r="AA123" i="70"/>
  <c r="T123" i="70"/>
  <c r="R123" i="70"/>
  <c r="K123" i="70"/>
  <c r="AT122" i="70"/>
  <c r="AM122" i="70"/>
  <c r="AL122" i="70"/>
  <c r="AJ122" i="70"/>
  <c r="AD122" i="70"/>
  <c r="AC122" i="70"/>
  <c r="AA122" i="70"/>
  <c r="U122" i="70"/>
  <c r="T122" i="70"/>
  <c r="R122" i="70"/>
  <c r="L122" i="70"/>
  <c r="K122" i="70"/>
  <c r="I122" i="70"/>
  <c r="AT121" i="70"/>
  <c r="AM121" i="70"/>
  <c r="AL121" i="70"/>
  <c r="AJ121" i="70"/>
  <c r="AD121" i="70"/>
  <c r="AC121" i="70"/>
  <c r="AA121" i="70"/>
  <c r="U121" i="70"/>
  <c r="T121" i="70"/>
  <c r="R121" i="70"/>
  <c r="L121" i="70"/>
  <c r="K121" i="70"/>
  <c r="I121" i="70"/>
  <c r="AT120" i="70"/>
  <c r="AM120" i="70"/>
  <c r="AL120" i="70"/>
  <c r="AJ120" i="70"/>
  <c r="AD120" i="70"/>
  <c r="AC120" i="70"/>
  <c r="AA120" i="70"/>
  <c r="U120" i="70"/>
  <c r="T120" i="70"/>
  <c r="R120" i="70"/>
  <c r="L120" i="70"/>
  <c r="K120" i="70"/>
  <c r="I120" i="70"/>
  <c r="AT119" i="70"/>
  <c r="AM119" i="70"/>
  <c r="AL119" i="70"/>
  <c r="AJ119" i="70"/>
  <c r="AD119" i="70"/>
  <c r="AC119" i="70"/>
  <c r="AA119" i="70"/>
  <c r="U119" i="70"/>
  <c r="T119" i="70"/>
  <c r="R119" i="70"/>
  <c r="L119" i="70"/>
  <c r="K119" i="70"/>
  <c r="I119" i="70"/>
  <c r="AT118" i="70"/>
  <c r="AM118" i="70"/>
  <c r="AL118" i="70"/>
  <c r="AJ118" i="70"/>
  <c r="AD118" i="70"/>
  <c r="AC118" i="70"/>
  <c r="AA118" i="70"/>
  <c r="U118" i="70"/>
  <c r="T118" i="70"/>
  <c r="R118" i="70"/>
  <c r="L118" i="70"/>
  <c r="K118" i="70"/>
  <c r="I118" i="70"/>
  <c r="AT117" i="70"/>
  <c r="AM117" i="70"/>
  <c r="AL117" i="70"/>
  <c r="AJ117" i="70"/>
  <c r="AD117" i="70"/>
  <c r="AC117" i="70"/>
  <c r="AA117" i="70"/>
  <c r="U117" i="70"/>
  <c r="T117" i="70"/>
  <c r="R117" i="70"/>
  <c r="L117" i="70"/>
  <c r="K117" i="70"/>
  <c r="I117" i="70"/>
  <c r="AT116" i="70"/>
  <c r="AM116" i="70"/>
  <c r="AL116" i="70"/>
  <c r="AJ116" i="70"/>
  <c r="AD116" i="70"/>
  <c r="AC116" i="70"/>
  <c r="AA116" i="70"/>
  <c r="U116" i="70"/>
  <c r="T116" i="70"/>
  <c r="R116" i="70"/>
  <c r="L116" i="70"/>
  <c r="K116" i="70"/>
  <c r="I116" i="70"/>
  <c r="AT115" i="70"/>
  <c r="AM115" i="70"/>
  <c r="AL115" i="70"/>
  <c r="AJ115" i="70"/>
  <c r="AD115" i="70"/>
  <c r="AC115" i="70"/>
  <c r="AA115" i="70"/>
  <c r="U115" i="70"/>
  <c r="T115" i="70"/>
  <c r="R115" i="70"/>
  <c r="L115" i="70"/>
  <c r="K115" i="70"/>
  <c r="I115" i="70"/>
  <c r="AT114" i="70"/>
  <c r="AM114" i="70"/>
  <c r="AL114" i="70"/>
  <c r="AJ114" i="70"/>
  <c r="AD114" i="70"/>
  <c r="AC114" i="70"/>
  <c r="AA114" i="70"/>
  <c r="U114" i="70"/>
  <c r="T114" i="70"/>
  <c r="R114" i="70"/>
  <c r="L114" i="70"/>
  <c r="K114" i="70"/>
  <c r="I114" i="70"/>
  <c r="AT113" i="70"/>
  <c r="AM113" i="70"/>
  <c r="AL113" i="70"/>
  <c r="AJ113" i="70"/>
  <c r="AD113" i="70"/>
  <c r="AC113" i="70"/>
  <c r="AA113" i="70"/>
  <c r="U113" i="70"/>
  <c r="T113" i="70"/>
  <c r="R113" i="70"/>
  <c r="L113" i="70"/>
  <c r="K113" i="70"/>
  <c r="I113" i="70"/>
  <c r="AT112" i="70"/>
  <c r="AM112" i="70"/>
  <c r="AL112" i="70"/>
  <c r="AJ112" i="70"/>
  <c r="AD112" i="70"/>
  <c r="AC112" i="70"/>
  <c r="AA112" i="70"/>
  <c r="U112" i="70"/>
  <c r="T112" i="70"/>
  <c r="R112" i="70"/>
  <c r="L112" i="70"/>
  <c r="K112" i="70"/>
  <c r="I112" i="70"/>
  <c r="AT111" i="70"/>
  <c r="AM111" i="70"/>
  <c r="AL111" i="70"/>
  <c r="AJ111" i="70"/>
  <c r="AD111" i="70"/>
  <c r="AC111" i="70"/>
  <c r="AA111" i="70"/>
  <c r="U111" i="70"/>
  <c r="T111" i="70"/>
  <c r="R111" i="70"/>
  <c r="L111" i="70"/>
  <c r="K111" i="70"/>
  <c r="I111" i="70"/>
  <c r="AT110" i="70"/>
  <c r="AM110" i="70"/>
  <c r="AL110" i="70"/>
  <c r="AJ110" i="70"/>
  <c r="AD110" i="70"/>
  <c r="AC110" i="70"/>
  <c r="AA110" i="70"/>
  <c r="U110" i="70"/>
  <c r="T110" i="70"/>
  <c r="R110" i="70"/>
  <c r="L110" i="70"/>
  <c r="K110" i="70"/>
  <c r="I110" i="70"/>
  <c r="AT109" i="70"/>
  <c r="AM109" i="70"/>
  <c r="AL109" i="70"/>
  <c r="AJ109" i="70"/>
  <c r="AD109" i="70"/>
  <c r="AC109" i="70"/>
  <c r="AA109" i="70"/>
  <c r="U109" i="70"/>
  <c r="T109" i="70"/>
  <c r="R109" i="70"/>
  <c r="L109" i="70"/>
  <c r="K109" i="70"/>
  <c r="I109" i="70"/>
  <c r="AT108" i="70"/>
  <c r="AM108" i="70"/>
  <c r="AL108" i="70"/>
  <c r="AJ108" i="70"/>
  <c r="AD108" i="70"/>
  <c r="AC108" i="70"/>
  <c r="AA108" i="70"/>
  <c r="U108" i="70"/>
  <c r="T108" i="70"/>
  <c r="R108" i="70"/>
  <c r="L108" i="70"/>
  <c r="K108" i="70"/>
  <c r="I108" i="70"/>
  <c r="AT107" i="70"/>
  <c r="AM107" i="70"/>
  <c r="AL107" i="70"/>
  <c r="AJ107" i="70"/>
  <c r="AD107" i="70"/>
  <c r="AC107" i="70"/>
  <c r="AA107" i="70"/>
  <c r="U107" i="70"/>
  <c r="T107" i="70"/>
  <c r="R107" i="70"/>
  <c r="L107" i="70"/>
  <c r="K107" i="70"/>
  <c r="I107" i="70"/>
  <c r="AT106" i="70"/>
  <c r="AL106" i="70"/>
  <c r="CB10" i="70" s="1"/>
  <c r="AJ106" i="70"/>
  <c r="AC106" i="70"/>
  <c r="AA106" i="70"/>
  <c r="T106" i="70"/>
  <c r="K106" i="70"/>
  <c r="AT105" i="70"/>
  <c r="AM105" i="70"/>
  <c r="AL105" i="70"/>
  <c r="AJ105" i="70"/>
  <c r="AD105" i="70"/>
  <c r="AC105" i="70"/>
  <c r="AA105" i="70"/>
  <c r="U105" i="70"/>
  <c r="T105" i="70"/>
  <c r="R105" i="70"/>
  <c r="L105" i="70"/>
  <c r="K105" i="70"/>
  <c r="I105" i="70"/>
  <c r="AT104" i="70"/>
  <c r="AM104" i="70"/>
  <c r="AL104" i="70"/>
  <c r="AJ104" i="70"/>
  <c r="AD104" i="70"/>
  <c r="AC104" i="70"/>
  <c r="AA104" i="70"/>
  <c r="U104" i="70"/>
  <c r="T104" i="70"/>
  <c r="R104" i="70"/>
  <c r="L104" i="70"/>
  <c r="K104" i="70"/>
  <c r="I104" i="70"/>
  <c r="AT103" i="70"/>
  <c r="AM103" i="70"/>
  <c r="AL103" i="70"/>
  <c r="AJ103" i="70"/>
  <c r="AD103" i="70"/>
  <c r="AC103" i="70"/>
  <c r="AA103" i="70"/>
  <c r="U103" i="70"/>
  <c r="T103" i="70"/>
  <c r="R103" i="70"/>
  <c r="L103" i="70"/>
  <c r="K103" i="70"/>
  <c r="I103" i="70"/>
  <c r="AT102" i="70"/>
  <c r="AM102" i="70"/>
  <c r="AL102" i="70"/>
  <c r="AJ102" i="70"/>
  <c r="AD102" i="70"/>
  <c r="AC102" i="70"/>
  <c r="AA102" i="70"/>
  <c r="U102" i="70"/>
  <c r="T102" i="70"/>
  <c r="R102" i="70"/>
  <c r="L102" i="70"/>
  <c r="K102" i="70"/>
  <c r="I102" i="70"/>
  <c r="AT101" i="70"/>
  <c r="AM101" i="70"/>
  <c r="AL101" i="70"/>
  <c r="AJ101" i="70"/>
  <c r="AD101" i="70"/>
  <c r="AC101" i="70"/>
  <c r="AA101" i="70"/>
  <c r="U101" i="70"/>
  <c r="T101" i="70"/>
  <c r="R101" i="70"/>
  <c r="L101" i="70"/>
  <c r="K101" i="70"/>
  <c r="I101" i="70"/>
  <c r="AT100" i="70"/>
  <c r="AM100" i="70"/>
  <c r="AL100" i="70"/>
  <c r="AJ100" i="70"/>
  <c r="AD100" i="70"/>
  <c r="AC100" i="70"/>
  <c r="AA100" i="70"/>
  <c r="U100" i="70"/>
  <c r="T100" i="70"/>
  <c r="R100" i="70"/>
  <c r="L100" i="70"/>
  <c r="K100" i="70"/>
  <c r="I100" i="70"/>
  <c r="AT99" i="70"/>
  <c r="AM99" i="70"/>
  <c r="AL99" i="70"/>
  <c r="AJ99" i="70"/>
  <c r="AD99" i="70"/>
  <c r="AC99" i="70"/>
  <c r="AA99" i="70"/>
  <c r="U99" i="70"/>
  <c r="T99" i="70"/>
  <c r="R99" i="70"/>
  <c r="L99" i="70"/>
  <c r="K99" i="70"/>
  <c r="I99" i="70"/>
  <c r="AT98" i="70"/>
  <c r="AM98" i="70"/>
  <c r="AL98" i="70"/>
  <c r="AJ98" i="70"/>
  <c r="AD98" i="70"/>
  <c r="AC98" i="70"/>
  <c r="AA98" i="70"/>
  <c r="U98" i="70"/>
  <c r="T98" i="70"/>
  <c r="R98" i="70"/>
  <c r="L98" i="70"/>
  <c r="K98" i="70"/>
  <c r="I98" i="70"/>
  <c r="AT97" i="70"/>
  <c r="AM97" i="70"/>
  <c r="AL97" i="70"/>
  <c r="AJ97" i="70"/>
  <c r="AD97" i="70"/>
  <c r="AC97" i="70"/>
  <c r="AA97" i="70"/>
  <c r="U97" i="70"/>
  <c r="T97" i="70"/>
  <c r="R97" i="70"/>
  <c r="L97" i="70"/>
  <c r="K97" i="70"/>
  <c r="I97" i="70"/>
  <c r="AT96" i="70"/>
  <c r="AM96" i="70"/>
  <c r="AL96" i="70"/>
  <c r="AJ96" i="70"/>
  <c r="AD96" i="70"/>
  <c r="AC96" i="70"/>
  <c r="AA96" i="70"/>
  <c r="U96" i="70"/>
  <c r="T96" i="70"/>
  <c r="R96" i="70"/>
  <c r="L96" i="70"/>
  <c r="K96" i="70"/>
  <c r="I96" i="70"/>
  <c r="AT95" i="70"/>
  <c r="AM95" i="70"/>
  <c r="AL95" i="70"/>
  <c r="AJ95" i="70"/>
  <c r="AD95" i="70"/>
  <c r="AC95" i="70"/>
  <c r="AA95" i="70"/>
  <c r="U95" i="70"/>
  <c r="T95" i="70"/>
  <c r="R95" i="70"/>
  <c r="L95" i="70"/>
  <c r="K95" i="70"/>
  <c r="I95" i="70"/>
  <c r="AT94" i="70"/>
  <c r="AM94" i="70"/>
  <c r="AL94" i="70"/>
  <c r="AJ94" i="70"/>
  <c r="AD94" i="70"/>
  <c r="AC94" i="70"/>
  <c r="AA94" i="70"/>
  <c r="U94" i="70"/>
  <c r="T94" i="70"/>
  <c r="R94" i="70"/>
  <c r="L94" i="70"/>
  <c r="K94" i="70"/>
  <c r="I94" i="70"/>
  <c r="AT93" i="70"/>
  <c r="AM93" i="70"/>
  <c r="AL93" i="70"/>
  <c r="AJ93" i="70"/>
  <c r="AD93" i="70"/>
  <c r="AC93" i="70"/>
  <c r="AA93" i="70"/>
  <c r="U93" i="70"/>
  <c r="T93" i="70"/>
  <c r="R93" i="70"/>
  <c r="L93" i="70"/>
  <c r="K93" i="70"/>
  <c r="I93" i="70"/>
  <c r="AT92" i="70"/>
  <c r="AM92" i="70"/>
  <c r="AL92" i="70"/>
  <c r="AJ92" i="70"/>
  <c r="AD92" i="70"/>
  <c r="AC92" i="70"/>
  <c r="AA92" i="70"/>
  <c r="U92" i="70"/>
  <c r="T92" i="70"/>
  <c r="R92" i="70"/>
  <c r="L92" i="70"/>
  <c r="K92" i="70"/>
  <c r="I92" i="70"/>
  <c r="AT91" i="70"/>
  <c r="AM91" i="70"/>
  <c r="AL91" i="70"/>
  <c r="AJ91" i="70"/>
  <c r="AD91" i="70"/>
  <c r="AC91" i="70"/>
  <c r="AA91" i="70"/>
  <c r="U91" i="70"/>
  <c r="T91" i="70"/>
  <c r="R91" i="70"/>
  <c r="L91" i="70"/>
  <c r="K91" i="70"/>
  <c r="I91" i="70"/>
  <c r="AT90" i="70"/>
  <c r="AM90" i="70"/>
  <c r="AL90" i="70"/>
  <c r="AJ90" i="70"/>
  <c r="AD90" i="70"/>
  <c r="AC90" i="70"/>
  <c r="AA90" i="70"/>
  <c r="U90" i="70"/>
  <c r="T90" i="70"/>
  <c r="R90" i="70"/>
  <c r="L90" i="70"/>
  <c r="K90" i="70"/>
  <c r="I90" i="70"/>
  <c r="AT89" i="70"/>
  <c r="AL89" i="70"/>
  <c r="CB9" i="70" s="1"/>
  <c r="AM89" i="70"/>
  <c r="AC89" i="70"/>
  <c r="AD89" i="70"/>
  <c r="T89" i="70"/>
  <c r="U89" i="70"/>
  <c r="K89" i="70"/>
  <c r="AT88" i="70"/>
  <c r="AM88" i="70"/>
  <c r="AL88" i="70"/>
  <c r="AJ88" i="70"/>
  <c r="AD88" i="70"/>
  <c r="AC88" i="70"/>
  <c r="AA88" i="70"/>
  <c r="U88" i="70"/>
  <c r="T88" i="70"/>
  <c r="R88" i="70"/>
  <c r="L88" i="70"/>
  <c r="K88" i="70"/>
  <c r="I88" i="70"/>
  <c r="AT87" i="70"/>
  <c r="AM87" i="70"/>
  <c r="AL87" i="70"/>
  <c r="AJ87" i="70"/>
  <c r="AD87" i="70"/>
  <c r="AC87" i="70"/>
  <c r="AA87" i="70"/>
  <c r="U87" i="70"/>
  <c r="T87" i="70"/>
  <c r="R87" i="70"/>
  <c r="L87" i="70"/>
  <c r="K87" i="70"/>
  <c r="I87" i="70"/>
  <c r="AT86" i="70"/>
  <c r="AM86" i="70"/>
  <c r="AL86" i="70"/>
  <c r="AJ86" i="70"/>
  <c r="AD86" i="70"/>
  <c r="AC86" i="70"/>
  <c r="AA86" i="70"/>
  <c r="U86" i="70"/>
  <c r="T86" i="70"/>
  <c r="R86" i="70"/>
  <c r="L86" i="70"/>
  <c r="K86" i="70"/>
  <c r="I86" i="70"/>
  <c r="AT85" i="70"/>
  <c r="AM85" i="70"/>
  <c r="AL85" i="70"/>
  <c r="AJ85" i="70"/>
  <c r="AD85" i="70"/>
  <c r="AC85" i="70"/>
  <c r="AA85" i="70"/>
  <c r="U85" i="70"/>
  <c r="T85" i="70"/>
  <c r="R85" i="70"/>
  <c r="L85" i="70"/>
  <c r="K85" i="70"/>
  <c r="I85" i="70"/>
  <c r="AT84" i="70"/>
  <c r="AM84" i="70"/>
  <c r="AL84" i="70"/>
  <c r="AJ84" i="70"/>
  <c r="AD84" i="70"/>
  <c r="AC84" i="70"/>
  <c r="AA84" i="70"/>
  <c r="U84" i="70"/>
  <c r="T84" i="70"/>
  <c r="R84" i="70"/>
  <c r="L84" i="70"/>
  <c r="K84" i="70"/>
  <c r="I84" i="70"/>
  <c r="AT83" i="70"/>
  <c r="AM83" i="70"/>
  <c r="AL83" i="70"/>
  <c r="AJ83" i="70"/>
  <c r="AD83" i="70"/>
  <c r="AC83" i="70"/>
  <c r="AA83" i="70"/>
  <c r="U83" i="70"/>
  <c r="T83" i="70"/>
  <c r="R83" i="70"/>
  <c r="L83" i="70"/>
  <c r="K83" i="70"/>
  <c r="I83" i="70"/>
  <c r="AT82" i="70"/>
  <c r="AM82" i="70"/>
  <c r="AL82" i="70"/>
  <c r="AJ82" i="70"/>
  <c r="AD82" i="70"/>
  <c r="AC82" i="70"/>
  <c r="AA82" i="70"/>
  <c r="U82" i="70"/>
  <c r="T82" i="70"/>
  <c r="R82" i="70"/>
  <c r="L82" i="70"/>
  <c r="K82" i="70"/>
  <c r="I82" i="70"/>
  <c r="AT81" i="70"/>
  <c r="AM81" i="70"/>
  <c r="AL81" i="70"/>
  <c r="AJ81" i="70"/>
  <c r="AD81" i="70"/>
  <c r="AC81" i="70"/>
  <c r="AA81" i="70"/>
  <c r="U81" i="70"/>
  <c r="T81" i="70"/>
  <c r="R81" i="70"/>
  <c r="L81" i="70"/>
  <c r="K81" i="70"/>
  <c r="I81" i="70"/>
  <c r="AT80" i="70"/>
  <c r="AM80" i="70"/>
  <c r="AL80" i="70"/>
  <c r="AJ80" i="70"/>
  <c r="AD80" i="70"/>
  <c r="AC80" i="70"/>
  <c r="AA80" i="70"/>
  <c r="U80" i="70"/>
  <c r="T80" i="70"/>
  <c r="R80" i="70"/>
  <c r="L80" i="70"/>
  <c r="K80" i="70"/>
  <c r="I80" i="70"/>
  <c r="AT79" i="70"/>
  <c r="AM79" i="70"/>
  <c r="AL79" i="70"/>
  <c r="AJ79" i="70"/>
  <c r="AD79" i="70"/>
  <c r="AC79" i="70"/>
  <c r="AA79" i="70"/>
  <c r="U79" i="70"/>
  <c r="T79" i="70"/>
  <c r="R79" i="70"/>
  <c r="L79" i="70"/>
  <c r="K79" i="70"/>
  <c r="I79" i="70"/>
  <c r="AT78" i="70"/>
  <c r="AM78" i="70"/>
  <c r="AL78" i="70"/>
  <c r="AJ78" i="70"/>
  <c r="AD78" i="70"/>
  <c r="AC78" i="70"/>
  <c r="AA78" i="70"/>
  <c r="U78" i="70"/>
  <c r="T78" i="70"/>
  <c r="R78" i="70"/>
  <c r="L78" i="70"/>
  <c r="K78" i="70"/>
  <c r="I78" i="70"/>
  <c r="AT77" i="70"/>
  <c r="AM77" i="70"/>
  <c r="AL77" i="70"/>
  <c r="AJ77" i="70"/>
  <c r="AD77" i="70"/>
  <c r="AC77" i="70"/>
  <c r="AA77" i="70"/>
  <c r="U77" i="70"/>
  <c r="T77" i="70"/>
  <c r="R77" i="70"/>
  <c r="L77" i="70"/>
  <c r="K77" i="70"/>
  <c r="I77" i="70"/>
  <c r="AT76" i="70"/>
  <c r="AM76" i="70"/>
  <c r="AL76" i="70"/>
  <c r="AJ76" i="70"/>
  <c r="AD76" i="70"/>
  <c r="AC76" i="70"/>
  <c r="AA76" i="70"/>
  <c r="U76" i="70"/>
  <c r="T76" i="70"/>
  <c r="R76" i="70"/>
  <c r="L76" i="70"/>
  <c r="K76" i="70"/>
  <c r="I76" i="70"/>
  <c r="AT75" i="70"/>
  <c r="AM75" i="70"/>
  <c r="AL75" i="70"/>
  <c r="AJ75" i="70"/>
  <c r="AD75" i="70"/>
  <c r="AC75" i="70"/>
  <c r="AA75" i="70"/>
  <c r="U75" i="70"/>
  <c r="T75" i="70"/>
  <c r="R75" i="70"/>
  <c r="L75" i="70"/>
  <c r="K75" i="70"/>
  <c r="I75" i="70"/>
  <c r="AT74" i="70"/>
  <c r="AM74" i="70"/>
  <c r="AL74" i="70"/>
  <c r="AJ74" i="70"/>
  <c r="AD74" i="70"/>
  <c r="AC74" i="70"/>
  <c r="AA74" i="70"/>
  <c r="U74" i="70"/>
  <c r="T74" i="70"/>
  <c r="R74" i="70"/>
  <c r="L74" i="70"/>
  <c r="K74" i="70"/>
  <c r="I74" i="70"/>
  <c r="CB73" i="70"/>
  <c r="CF42" i="70" s="1"/>
  <c r="AT73" i="70"/>
  <c r="AM73" i="70"/>
  <c r="AL73" i="70"/>
  <c r="AJ73" i="70"/>
  <c r="AD73" i="70"/>
  <c r="AC73" i="70"/>
  <c r="AA73" i="70"/>
  <c r="U73" i="70"/>
  <c r="T73" i="70"/>
  <c r="R73" i="70"/>
  <c r="L73" i="70"/>
  <c r="K73" i="70"/>
  <c r="I73" i="70"/>
  <c r="CB72" i="70"/>
  <c r="CF41" i="70" s="1"/>
  <c r="AT72" i="70"/>
  <c r="AL72" i="70"/>
  <c r="AM72" i="70"/>
  <c r="AC72" i="70"/>
  <c r="AD72" i="70"/>
  <c r="T72" i="70"/>
  <c r="U72" i="70"/>
  <c r="K72" i="70"/>
  <c r="AT71" i="70"/>
  <c r="AM71" i="70"/>
  <c r="AL71" i="70"/>
  <c r="AJ71" i="70"/>
  <c r="AD71" i="70"/>
  <c r="AC71" i="70"/>
  <c r="AA71" i="70"/>
  <c r="U71" i="70"/>
  <c r="T71" i="70"/>
  <c r="R71" i="70"/>
  <c r="L71" i="70"/>
  <c r="K71" i="70"/>
  <c r="I71" i="70"/>
  <c r="CB70" i="70"/>
  <c r="CF39" i="70" s="1"/>
  <c r="AT70" i="70"/>
  <c r="AM70" i="70"/>
  <c r="AL70" i="70"/>
  <c r="AJ70" i="70"/>
  <c r="AD70" i="70"/>
  <c r="AC70" i="70"/>
  <c r="AA70" i="70"/>
  <c r="U70" i="70"/>
  <c r="T70" i="70"/>
  <c r="R70" i="70"/>
  <c r="L70" i="70"/>
  <c r="K70" i="70"/>
  <c r="I70" i="70"/>
  <c r="AT69" i="70"/>
  <c r="AM69" i="70"/>
  <c r="AL69" i="70"/>
  <c r="AJ69" i="70"/>
  <c r="AD69" i="70"/>
  <c r="AC69" i="70"/>
  <c r="AA69" i="70"/>
  <c r="U69" i="70"/>
  <c r="T69" i="70"/>
  <c r="R69" i="70"/>
  <c r="L69" i="70"/>
  <c r="K69" i="70"/>
  <c r="I69" i="70"/>
  <c r="AT68" i="70"/>
  <c r="AM68" i="70"/>
  <c r="AL68" i="70"/>
  <c r="AJ68" i="70"/>
  <c r="AD68" i="70"/>
  <c r="AC68" i="70"/>
  <c r="AA68" i="70"/>
  <c r="U68" i="70"/>
  <c r="T68" i="70"/>
  <c r="R68" i="70"/>
  <c r="L68" i="70"/>
  <c r="K68" i="70"/>
  <c r="I68" i="70"/>
  <c r="AT67" i="70"/>
  <c r="AM67" i="70"/>
  <c r="AL67" i="70"/>
  <c r="AJ67" i="70"/>
  <c r="AD67" i="70"/>
  <c r="AC67" i="70"/>
  <c r="AA67" i="70"/>
  <c r="U67" i="70"/>
  <c r="T67" i="70"/>
  <c r="R67" i="70"/>
  <c r="L67" i="70"/>
  <c r="K67" i="70"/>
  <c r="I67" i="70"/>
  <c r="AT66" i="70"/>
  <c r="AM66" i="70"/>
  <c r="AL66" i="70"/>
  <c r="AJ66" i="70"/>
  <c r="AD66" i="70"/>
  <c r="AC66" i="70"/>
  <c r="AA66" i="70"/>
  <c r="U66" i="70"/>
  <c r="T66" i="70"/>
  <c r="R66" i="70"/>
  <c r="L66" i="70"/>
  <c r="K66" i="70"/>
  <c r="I66" i="70"/>
  <c r="AT65" i="70"/>
  <c r="AM65" i="70"/>
  <c r="AL65" i="70"/>
  <c r="AJ65" i="70"/>
  <c r="AD65" i="70"/>
  <c r="AC65" i="70"/>
  <c r="AA65" i="70"/>
  <c r="U65" i="70"/>
  <c r="T65" i="70"/>
  <c r="R65" i="70"/>
  <c r="L65" i="70"/>
  <c r="K65" i="70"/>
  <c r="I65" i="70"/>
  <c r="AT64" i="70"/>
  <c r="AM64" i="70"/>
  <c r="AL64" i="70"/>
  <c r="AJ64" i="70"/>
  <c r="AD64" i="70"/>
  <c r="AC64" i="70"/>
  <c r="AA64" i="70"/>
  <c r="U64" i="70"/>
  <c r="T64" i="70"/>
  <c r="R64" i="70"/>
  <c r="L64" i="70"/>
  <c r="K64" i="70"/>
  <c r="I64" i="70"/>
  <c r="AT63" i="70"/>
  <c r="AM63" i="70"/>
  <c r="AL63" i="70"/>
  <c r="AJ63" i="70"/>
  <c r="AD63" i="70"/>
  <c r="AC63" i="70"/>
  <c r="AA63" i="70"/>
  <c r="U63" i="70"/>
  <c r="T63" i="70"/>
  <c r="R63" i="70"/>
  <c r="L63" i="70"/>
  <c r="K63" i="70"/>
  <c r="I63" i="70"/>
  <c r="AT62" i="70"/>
  <c r="AM62" i="70"/>
  <c r="AL62" i="70"/>
  <c r="AJ62" i="70"/>
  <c r="AD62" i="70"/>
  <c r="AC62" i="70"/>
  <c r="AA62" i="70"/>
  <c r="U62" i="70"/>
  <c r="T62" i="70"/>
  <c r="R62" i="70"/>
  <c r="L62" i="70"/>
  <c r="K62" i="70"/>
  <c r="I62" i="70"/>
  <c r="AT61" i="70"/>
  <c r="AM61" i="70"/>
  <c r="AL61" i="70"/>
  <c r="AJ61" i="70"/>
  <c r="AD61" i="70"/>
  <c r="AC61" i="70"/>
  <c r="AA61" i="70"/>
  <c r="U61" i="70"/>
  <c r="T61" i="70"/>
  <c r="R61" i="70"/>
  <c r="L61" i="70"/>
  <c r="K61" i="70"/>
  <c r="I61" i="70"/>
  <c r="AT60" i="70"/>
  <c r="AM60" i="70"/>
  <c r="AL60" i="70"/>
  <c r="AJ60" i="70"/>
  <c r="AD60" i="70"/>
  <c r="AC60" i="70"/>
  <c r="AA60" i="70"/>
  <c r="U60" i="70"/>
  <c r="T60" i="70"/>
  <c r="R60" i="70"/>
  <c r="L60" i="70"/>
  <c r="K60" i="70"/>
  <c r="I60" i="70"/>
  <c r="AT59" i="70"/>
  <c r="AM59" i="70"/>
  <c r="AL59" i="70"/>
  <c r="AJ59" i="70"/>
  <c r="AD59" i="70"/>
  <c r="AC59" i="70"/>
  <c r="AA59" i="70"/>
  <c r="U59" i="70"/>
  <c r="T59" i="70"/>
  <c r="R59" i="70"/>
  <c r="L59" i="70"/>
  <c r="K59" i="70"/>
  <c r="I59" i="70"/>
  <c r="AT58" i="70"/>
  <c r="AM58" i="70"/>
  <c r="AL58" i="70"/>
  <c r="AJ58" i="70"/>
  <c r="AD58" i="70"/>
  <c r="AC58" i="70"/>
  <c r="AA58" i="70"/>
  <c r="U58" i="70"/>
  <c r="T58" i="70"/>
  <c r="R58" i="70"/>
  <c r="L58" i="70"/>
  <c r="K58" i="70"/>
  <c r="I58" i="70"/>
  <c r="AT57" i="70"/>
  <c r="AM57" i="70"/>
  <c r="AL57" i="70"/>
  <c r="AJ57" i="70"/>
  <c r="AD57" i="70"/>
  <c r="AC57" i="70"/>
  <c r="AA57" i="70"/>
  <c r="U57" i="70"/>
  <c r="T57" i="70"/>
  <c r="R57" i="70"/>
  <c r="L57" i="70"/>
  <c r="K57" i="70"/>
  <c r="I57" i="70"/>
  <c r="AT56" i="70"/>
  <c r="AM56" i="70"/>
  <c r="AL56" i="70"/>
  <c r="AJ56" i="70"/>
  <c r="AD56" i="70"/>
  <c r="AC56" i="70"/>
  <c r="AA56" i="70"/>
  <c r="U56" i="70"/>
  <c r="T56" i="70"/>
  <c r="R56" i="70"/>
  <c r="L56" i="70"/>
  <c r="K56" i="70"/>
  <c r="I56" i="70"/>
  <c r="AT55" i="70"/>
  <c r="AL55" i="70"/>
  <c r="CB7" i="70" s="1"/>
  <c r="AJ55" i="70"/>
  <c r="AC55" i="70"/>
  <c r="AA55" i="70"/>
  <c r="T55" i="70"/>
  <c r="R55" i="70"/>
  <c r="K55" i="70"/>
  <c r="AT54" i="70"/>
  <c r="AM54" i="70"/>
  <c r="AL54" i="70"/>
  <c r="AJ54" i="70"/>
  <c r="AD54" i="70"/>
  <c r="AC54" i="70"/>
  <c r="AA54" i="70"/>
  <c r="U54" i="70"/>
  <c r="T54" i="70"/>
  <c r="R54" i="70"/>
  <c r="L54" i="70"/>
  <c r="K54" i="70"/>
  <c r="I54" i="70"/>
  <c r="AT53" i="70"/>
  <c r="AM53" i="70"/>
  <c r="AL53" i="70"/>
  <c r="AJ53" i="70"/>
  <c r="AD53" i="70"/>
  <c r="AC53" i="70"/>
  <c r="AA53" i="70"/>
  <c r="U53" i="70"/>
  <c r="T53" i="70"/>
  <c r="R53" i="70"/>
  <c r="L53" i="70"/>
  <c r="K53" i="70"/>
  <c r="I53" i="70"/>
  <c r="AT52" i="70"/>
  <c r="AM52" i="70"/>
  <c r="AL52" i="70"/>
  <c r="AJ52" i="70"/>
  <c r="AD52" i="70"/>
  <c r="AC52" i="70"/>
  <c r="AA52" i="70"/>
  <c r="U52" i="70"/>
  <c r="T52" i="70"/>
  <c r="R52" i="70"/>
  <c r="L52" i="70"/>
  <c r="K52" i="70"/>
  <c r="I52" i="70"/>
  <c r="AT51" i="70"/>
  <c r="AM51" i="70"/>
  <c r="AL51" i="70"/>
  <c r="AJ51" i="70"/>
  <c r="AD51" i="70"/>
  <c r="AC51" i="70"/>
  <c r="AA51" i="70"/>
  <c r="U51" i="70"/>
  <c r="T51" i="70"/>
  <c r="R51" i="70"/>
  <c r="L51" i="70"/>
  <c r="K51" i="70"/>
  <c r="I51" i="70"/>
  <c r="AT50" i="70"/>
  <c r="AM50" i="70"/>
  <c r="AL50" i="70"/>
  <c r="AJ50" i="70"/>
  <c r="AD50" i="70"/>
  <c r="AC50" i="70"/>
  <c r="AA50" i="70"/>
  <c r="U50" i="70"/>
  <c r="T50" i="70"/>
  <c r="R50" i="70"/>
  <c r="L50" i="70"/>
  <c r="K50" i="70"/>
  <c r="I50" i="70"/>
  <c r="AT49" i="70"/>
  <c r="AM49" i="70"/>
  <c r="AL49" i="70"/>
  <c r="AJ49" i="70"/>
  <c r="AD49" i="70"/>
  <c r="AC49" i="70"/>
  <c r="AA49" i="70"/>
  <c r="U49" i="70"/>
  <c r="T49" i="70"/>
  <c r="R49" i="70"/>
  <c r="L49" i="70"/>
  <c r="K49" i="70"/>
  <c r="I49" i="70"/>
  <c r="AT48" i="70"/>
  <c r="AM48" i="70"/>
  <c r="AL48" i="70"/>
  <c r="AJ48" i="70"/>
  <c r="AD48" i="70"/>
  <c r="AC48" i="70"/>
  <c r="AA48" i="70"/>
  <c r="U48" i="70"/>
  <c r="T48" i="70"/>
  <c r="R48" i="70"/>
  <c r="L48" i="70"/>
  <c r="K48" i="70"/>
  <c r="I48" i="70"/>
  <c r="AT47" i="70"/>
  <c r="AM47" i="70"/>
  <c r="AL47" i="70"/>
  <c r="AJ47" i="70"/>
  <c r="AD47" i="70"/>
  <c r="AC47" i="70"/>
  <c r="AA47" i="70"/>
  <c r="U47" i="70"/>
  <c r="T47" i="70"/>
  <c r="R47" i="70"/>
  <c r="L47" i="70"/>
  <c r="K47" i="70"/>
  <c r="I47" i="70"/>
  <c r="AT46" i="70"/>
  <c r="AM46" i="70"/>
  <c r="AL46" i="70"/>
  <c r="AJ46" i="70"/>
  <c r="AD46" i="70"/>
  <c r="AC46" i="70"/>
  <c r="AA46" i="70"/>
  <c r="U46" i="70"/>
  <c r="T46" i="70"/>
  <c r="R46" i="70"/>
  <c r="L46" i="70"/>
  <c r="K46" i="70"/>
  <c r="I46" i="70"/>
  <c r="AT45" i="70"/>
  <c r="AM45" i="70"/>
  <c r="AL45" i="70"/>
  <c r="AJ45" i="70"/>
  <c r="AD45" i="70"/>
  <c r="AC45" i="70"/>
  <c r="AA45" i="70"/>
  <c r="U45" i="70"/>
  <c r="T45" i="70"/>
  <c r="R45" i="70"/>
  <c r="L45" i="70"/>
  <c r="K45" i="70"/>
  <c r="I45" i="70"/>
  <c r="AT44" i="70"/>
  <c r="AM44" i="70"/>
  <c r="AL44" i="70"/>
  <c r="AJ44" i="70"/>
  <c r="AD44" i="70"/>
  <c r="AC44" i="70"/>
  <c r="AA44" i="70"/>
  <c r="U44" i="70"/>
  <c r="T44" i="70"/>
  <c r="R44" i="70"/>
  <c r="L44" i="70"/>
  <c r="K44" i="70"/>
  <c r="I44" i="70"/>
  <c r="AT43" i="70"/>
  <c r="AM43" i="70"/>
  <c r="AL43" i="70"/>
  <c r="AJ43" i="70"/>
  <c r="AD43" i="70"/>
  <c r="AC43" i="70"/>
  <c r="AA43" i="70"/>
  <c r="U43" i="70"/>
  <c r="T43" i="70"/>
  <c r="R43" i="70"/>
  <c r="L43" i="70"/>
  <c r="K43" i="70"/>
  <c r="I43" i="70"/>
  <c r="AT42" i="70"/>
  <c r="AM42" i="70"/>
  <c r="AL42" i="70"/>
  <c r="AJ42" i="70"/>
  <c r="AD42" i="70"/>
  <c r="AC42" i="70"/>
  <c r="AA42" i="70"/>
  <c r="U42" i="70"/>
  <c r="T42" i="70"/>
  <c r="R42" i="70"/>
  <c r="L42" i="70"/>
  <c r="K42" i="70"/>
  <c r="I42" i="70"/>
  <c r="AT41" i="70"/>
  <c r="AM41" i="70"/>
  <c r="AL41" i="70"/>
  <c r="AJ41" i="70"/>
  <c r="AD41" i="70"/>
  <c r="AC41" i="70"/>
  <c r="AA41" i="70"/>
  <c r="U41" i="70"/>
  <c r="T41" i="70"/>
  <c r="R41" i="70"/>
  <c r="L41" i="70"/>
  <c r="K41" i="70"/>
  <c r="I41" i="70"/>
  <c r="AT40" i="70"/>
  <c r="AM40" i="70"/>
  <c r="AL40" i="70"/>
  <c r="AJ40" i="70"/>
  <c r="AD40" i="70"/>
  <c r="AC40" i="70"/>
  <c r="AA40" i="70"/>
  <c r="U40" i="70"/>
  <c r="T40" i="70"/>
  <c r="R40" i="70"/>
  <c r="L40" i="70"/>
  <c r="K40" i="70"/>
  <c r="I40" i="70"/>
  <c r="AT39" i="70"/>
  <c r="AM39" i="70"/>
  <c r="AL39" i="70"/>
  <c r="AJ39" i="70"/>
  <c r="AD39" i="70"/>
  <c r="AC39" i="70"/>
  <c r="AA39" i="70"/>
  <c r="U39" i="70"/>
  <c r="T39" i="70"/>
  <c r="R39" i="70"/>
  <c r="L39" i="70"/>
  <c r="K39" i="70"/>
  <c r="I39" i="70"/>
  <c r="AT38" i="70"/>
  <c r="AL38" i="70"/>
  <c r="CB6" i="70" s="1"/>
  <c r="AJ38" i="70"/>
  <c r="AC38" i="70"/>
  <c r="AA38" i="70"/>
  <c r="T38" i="70"/>
  <c r="R38" i="70"/>
  <c r="K38" i="70"/>
  <c r="AT37" i="70"/>
  <c r="AM37" i="70"/>
  <c r="AL37" i="70"/>
  <c r="AJ37" i="70"/>
  <c r="AD37" i="70"/>
  <c r="AC37" i="70"/>
  <c r="AA37" i="70"/>
  <c r="U37" i="70"/>
  <c r="T37" i="70"/>
  <c r="R37" i="70"/>
  <c r="L37" i="70"/>
  <c r="K37" i="70"/>
  <c r="I37" i="70"/>
  <c r="AT36" i="70"/>
  <c r="AM36" i="70"/>
  <c r="AL36" i="70"/>
  <c r="AJ36" i="70"/>
  <c r="AD36" i="70"/>
  <c r="AC36" i="70"/>
  <c r="AA36" i="70"/>
  <c r="U36" i="70"/>
  <c r="T36" i="70"/>
  <c r="R36" i="70"/>
  <c r="L36" i="70"/>
  <c r="K36" i="70"/>
  <c r="I36" i="70"/>
  <c r="AT35" i="70"/>
  <c r="AM35" i="70"/>
  <c r="AL35" i="70"/>
  <c r="AJ35" i="70"/>
  <c r="AD35" i="70"/>
  <c r="AC35" i="70"/>
  <c r="AA35" i="70"/>
  <c r="U35" i="70"/>
  <c r="T35" i="70"/>
  <c r="R35" i="70"/>
  <c r="L35" i="70"/>
  <c r="K35" i="70"/>
  <c r="I35" i="70"/>
  <c r="AT34" i="70"/>
  <c r="AM34" i="70"/>
  <c r="AL34" i="70"/>
  <c r="AJ34" i="70"/>
  <c r="AD34" i="70"/>
  <c r="AC34" i="70"/>
  <c r="AA34" i="70"/>
  <c r="U34" i="70"/>
  <c r="T34" i="70"/>
  <c r="R34" i="70"/>
  <c r="L34" i="70"/>
  <c r="K34" i="70"/>
  <c r="I34" i="70"/>
  <c r="AT33" i="70"/>
  <c r="AM33" i="70"/>
  <c r="AL33" i="70"/>
  <c r="AJ33" i="70"/>
  <c r="AD33" i="70"/>
  <c r="AC33" i="70"/>
  <c r="AA33" i="70"/>
  <c r="U33" i="70"/>
  <c r="T33" i="70"/>
  <c r="R33" i="70"/>
  <c r="L33" i="70"/>
  <c r="K33" i="70"/>
  <c r="I33" i="70"/>
  <c r="AT32" i="70"/>
  <c r="AM32" i="70"/>
  <c r="AL32" i="70"/>
  <c r="AJ32" i="70"/>
  <c r="AD32" i="70"/>
  <c r="AC32" i="70"/>
  <c r="AA32" i="70"/>
  <c r="U32" i="70"/>
  <c r="T32" i="70"/>
  <c r="R32" i="70"/>
  <c r="L32" i="70"/>
  <c r="K32" i="70"/>
  <c r="I32" i="70"/>
  <c r="AT31" i="70"/>
  <c r="AM31" i="70"/>
  <c r="AL31" i="70"/>
  <c r="AJ31" i="70"/>
  <c r="AD31" i="70"/>
  <c r="AC31" i="70"/>
  <c r="AA31" i="70"/>
  <c r="U31" i="70"/>
  <c r="T31" i="70"/>
  <c r="R31" i="70"/>
  <c r="L31" i="70"/>
  <c r="K31" i="70"/>
  <c r="I31" i="70"/>
  <c r="AT30" i="70"/>
  <c r="AM30" i="70"/>
  <c r="AL30" i="70"/>
  <c r="AJ30" i="70"/>
  <c r="AD30" i="70"/>
  <c r="AC30" i="70"/>
  <c r="AA30" i="70"/>
  <c r="U30" i="70"/>
  <c r="T30" i="70"/>
  <c r="R30" i="70"/>
  <c r="L30" i="70"/>
  <c r="K30" i="70"/>
  <c r="I30" i="70"/>
  <c r="AT29" i="70"/>
  <c r="AM29" i="70"/>
  <c r="AL29" i="70"/>
  <c r="AJ29" i="70"/>
  <c r="AD29" i="70"/>
  <c r="AC29" i="70"/>
  <c r="AA29" i="70"/>
  <c r="U29" i="70"/>
  <c r="T29" i="70"/>
  <c r="R29" i="70"/>
  <c r="L29" i="70"/>
  <c r="K29" i="70"/>
  <c r="I29" i="70"/>
  <c r="AT28" i="70"/>
  <c r="AM28" i="70"/>
  <c r="AL28" i="70"/>
  <c r="AJ28" i="70"/>
  <c r="AD28" i="70"/>
  <c r="AC28" i="70"/>
  <c r="AA28" i="70"/>
  <c r="U28" i="70"/>
  <c r="T28" i="70"/>
  <c r="R28" i="70"/>
  <c r="L28" i="70"/>
  <c r="K28" i="70"/>
  <c r="I28" i="70"/>
  <c r="AT27" i="70"/>
  <c r="AM27" i="70"/>
  <c r="AL27" i="70"/>
  <c r="AJ27" i="70"/>
  <c r="AD27" i="70"/>
  <c r="AC27" i="70"/>
  <c r="AA27" i="70"/>
  <c r="U27" i="70"/>
  <c r="T27" i="70"/>
  <c r="R27" i="70"/>
  <c r="L27" i="70"/>
  <c r="K27" i="70"/>
  <c r="I27" i="70"/>
  <c r="AT26" i="70"/>
  <c r="AM26" i="70"/>
  <c r="AL26" i="70"/>
  <c r="AJ26" i="70"/>
  <c r="AD26" i="70"/>
  <c r="AC26" i="70"/>
  <c r="AA26" i="70"/>
  <c r="U26" i="70"/>
  <c r="T26" i="70"/>
  <c r="R26" i="70"/>
  <c r="L26" i="70"/>
  <c r="K26" i="70"/>
  <c r="I26" i="70"/>
  <c r="AT25" i="70"/>
  <c r="AM25" i="70"/>
  <c r="AL25" i="70"/>
  <c r="AJ25" i="70"/>
  <c r="AD25" i="70"/>
  <c r="AC25" i="70"/>
  <c r="AA25" i="70"/>
  <c r="U25" i="70"/>
  <c r="T25" i="70"/>
  <c r="R25" i="70"/>
  <c r="L25" i="70"/>
  <c r="K25" i="70"/>
  <c r="I25" i="70"/>
  <c r="AT24" i="70"/>
  <c r="AM24" i="70"/>
  <c r="AL24" i="70"/>
  <c r="AJ24" i="70"/>
  <c r="AD24" i="70"/>
  <c r="AC24" i="70"/>
  <c r="AA24" i="70"/>
  <c r="U24" i="70"/>
  <c r="T24" i="70"/>
  <c r="R24" i="70"/>
  <c r="L24" i="70"/>
  <c r="K24" i="70"/>
  <c r="I24" i="70"/>
  <c r="AT23" i="70"/>
  <c r="AM23" i="70"/>
  <c r="AL23" i="70"/>
  <c r="AJ23" i="70"/>
  <c r="AD23" i="70"/>
  <c r="AC23" i="70"/>
  <c r="AA23" i="70"/>
  <c r="U23" i="70"/>
  <c r="T23" i="70"/>
  <c r="R23" i="70"/>
  <c r="L23" i="70"/>
  <c r="K23" i="70"/>
  <c r="I23" i="70"/>
  <c r="AT22" i="70"/>
  <c r="AM22" i="70"/>
  <c r="AL22" i="70"/>
  <c r="AJ22" i="70"/>
  <c r="AD22" i="70"/>
  <c r="AC22" i="70"/>
  <c r="AA22" i="70"/>
  <c r="U22" i="70"/>
  <c r="T22" i="70"/>
  <c r="R22" i="70"/>
  <c r="L22" i="70"/>
  <c r="K22" i="70"/>
  <c r="I22" i="70"/>
  <c r="AT21" i="70"/>
  <c r="AL21" i="70"/>
  <c r="AJ21" i="70"/>
  <c r="AC21" i="70"/>
  <c r="AA21" i="70"/>
  <c r="T21" i="70"/>
  <c r="R21" i="70"/>
  <c r="K21" i="70"/>
  <c r="AT20" i="70"/>
  <c r="AR20" i="70"/>
  <c r="AM20" i="70"/>
  <c r="AL20" i="70"/>
  <c r="AJ20" i="70"/>
  <c r="AD20" i="70"/>
  <c r="AC20" i="70"/>
  <c r="AA20" i="70"/>
  <c r="U20" i="70"/>
  <c r="T20" i="70"/>
  <c r="R20" i="70"/>
  <c r="L20" i="70"/>
  <c r="K20" i="70"/>
  <c r="I20" i="70"/>
  <c r="AT19" i="70"/>
  <c r="AR19" i="70"/>
  <c r="AM19" i="70"/>
  <c r="AL19" i="70"/>
  <c r="AJ19" i="70"/>
  <c r="AD19" i="70"/>
  <c r="AC19" i="70"/>
  <c r="AA19" i="70"/>
  <c r="U19" i="70"/>
  <c r="T19" i="70"/>
  <c r="R19" i="70"/>
  <c r="L19" i="70"/>
  <c r="K19" i="70"/>
  <c r="I19" i="70"/>
  <c r="AT18" i="70"/>
  <c r="AR18" i="70"/>
  <c r="AM18" i="70"/>
  <c r="AJ18" i="70"/>
  <c r="AD18" i="70"/>
  <c r="AC18" i="70"/>
  <c r="AA18" i="70"/>
  <c r="U18" i="70"/>
  <c r="T18" i="70"/>
  <c r="R18" i="70"/>
  <c r="L18" i="70"/>
  <c r="K18" i="70"/>
  <c r="I18" i="70"/>
  <c r="AT17" i="70"/>
  <c r="AR17" i="70"/>
  <c r="AM17" i="70"/>
  <c r="AL17" i="70"/>
  <c r="AJ17" i="70"/>
  <c r="AD17" i="70"/>
  <c r="AC17" i="70"/>
  <c r="AA17" i="70"/>
  <c r="U17" i="70"/>
  <c r="T17" i="70"/>
  <c r="R17" i="70"/>
  <c r="L17" i="70"/>
  <c r="K17" i="70"/>
  <c r="I17" i="70"/>
  <c r="AT16" i="70"/>
  <c r="AR16" i="70"/>
  <c r="AM16" i="70"/>
  <c r="AL16" i="70"/>
  <c r="AJ16" i="70"/>
  <c r="AD16" i="70"/>
  <c r="AC16" i="70"/>
  <c r="AA16" i="70"/>
  <c r="U16" i="70"/>
  <c r="T16" i="70"/>
  <c r="R16" i="70"/>
  <c r="L16" i="70"/>
  <c r="K16" i="70"/>
  <c r="I16" i="70"/>
  <c r="AT15" i="70"/>
  <c r="AR15" i="70"/>
  <c r="AM15" i="70"/>
  <c r="AL15" i="70"/>
  <c r="AJ15" i="70"/>
  <c r="AD15" i="70"/>
  <c r="AC15" i="70"/>
  <c r="AA15" i="70"/>
  <c r="U15" i="70"/>
  <c r="T15" i="70"/>
  <c r="R15" i="70"/>
  <c r="L15" i="70"/>
  <c r="K15" i="70"/>
  <c r="I15" i="70"/>
  <c r="AT14" i="70"/>
  <c r="AR14" i="70"/>
  <c r="AM14" i="70"/>
  <c r="AL14" i="70"/>
  <c r="AJ14" i="70"/>
  <c r="AD14" i="70"/>
  <c r="AC14" i="70"/>
  <c r="AA14" i="70"/>
  <c r="U14" i="70"/>
  <c r="T14" i="70"/>
  <c r="R14" i="70"/>
  <c r="L14" i="70"/>
  <c r="K14" i="70"/>
  <c r="I14" i="70"/>
  <c r="AT13" i="70"/>
  <c r="AR13" i="70"/>
  <c r="AM13" i="70"/>
  <c r="AL13" i="70"/>
  <c r="AJ13" i="70"/>
  <c r="AD13" i="70"/>
  <c r="AC13" i="70"/>
  <c r="AA13" i="70"/>
  <c r="U13" i="70"/>
  <c r="T13" i="70"/>
  <c r="R13" i="70"/>
  <c r="L13" i="70"/>
  <c r="K13" i="70"/>
  <c r="I13" i="70"/>
  <c r="AT12" i="70"/>
  <c r="AR12" i="70"/>
  <c r="AM12" i="70"/>
  <c r="AL12" i="70"/>
  <c r="AJ12" i="70"/>
  <c r="AD12" i="70"/>
  <c r="AC12" i="70"/>
  <c r="AA12" i="70"/>
  <c r="U12" i="70"/>
  <c r="T12" i="70"/>
  <c r="R12" i="70"/>
  <c r="L12" i="70"/>
  <c r="K12" i="70"/>
  <c r="I12" i="70"/>
  <c r="AT11" i="70"/>
  <c r="AR11" i="70"/>
  <c r="AM11" i="70"/>
  <c r="AL11" i="70"/>
  <c r="AJ11" i="70"/>
  <c r="AD11" i="70"/>
  <c r="AC11" i="70"/>
  <c r="AA11" i="70"/>
  <c r="U11" i="70"/>
  <c r="T11" i="70"/>
  <c r="R11" i="70"/>
  <c r="L11" i="70"/>
  <c r="K11" i="70"/>
  <c r="I11" i="70"/>
  <c r="AT10" i="70"/>
  <c r="AR10" i="70"/>
  <c r="AM10" i="70"/>
  <c r="AL10" i="70"/>
  <c r="AJ10" i="70"/>
  <c r="AD10" i="70"/>
  <c r="AC10" i="70"/>
  <c r="AA10" i="70"/>
  <c r="U10" i="70"/>
  <c r="T10" i="70"/>
  <c r="R10" i="70"/>
  <c r="L10" i="70"/>
  <c r="K10" i="70"/>
  <c r="I10" i="70"/>
  <c r="AT9" i="70"/>
  <c r="AR9" i="70"/>
  <c r="AM9" i="70"/>
  <c r="AL9" i="70"/>
  <c r="AJ9" i="70"/>
  <c r="AD9" i="70"/>
  <c r="AC9" i="70"/>
  <c r="AA9" i="70"/>
  <c r="U9" i="70"/>
  <c r="T9" i="70"/>
  <c r="R9" i="70"/>
  <c r="L9" i="70"/>
  <c r="K9" i="70"/>
  <c r="I9" i="70"/>
  <c r="AT8" i="70"/>
  <c r="AR8" i="70"/>
  <c r="AM8" i="70"/>
  <c r="AL8" i="70"/>
  <c r="AJ8" i="70"/>
  <c r="AD8" i="70"/>
  <c r="AC8" i="70"/>
  <c r="AA8" i="70"/>
  <c r="U8" i="70"/>
  <c r="T8" i="70"/>
  <c r="R8" i="70"/>
  <c r="L8" i="70"/>
  <c r="K8" i="70"/>
  <c r="I8" i="70"/>
  <c r="AT7" i="70"/>
  <c r="AR7" i="70"/>
  <c r="AM7" i="70"/>
  <c r="AL7" i="70"/>
  <c r="AJ7" i="70"/>
  <c r="AD7" i="70"/>
  <c r="AC7" i="70"/>
  <c r="AA7" i="70"/>
  <c r="U7" i="70"/>
  <c r="T7" i="70"/>
  <c r="R7" i="70"/>
  <c r="L7" i="70"/>
  <c r="K7" i="70"/>
  <c r="I7" i="70"/>
  <c r="AT6" i="70"/>
  <c r="AR6" i="70"/>
  <c r="AM6" i="70"/>
  <c r="AL6" i="70"/>
  <c r="AJ6" i="70"/>
  <c r="AD6" i="70"/>
  <c r="AC6" i="70"/>
  <c r="AA6" i="70"/>
  <c r="U6" i="70"/>
  <c r="T6" i="70"/>
  <c r="R6" i="70"/>
  <c r="L6" i="70"/>
  <c r="K6" i="70"/>
  <c r="I6" i="70"/>
  <c r="AT5" i="70"/>
  <c r="AR5" i="70"/>
  <c r="AM5" i="70"/>
  <c r="AL5" i="70"/>
  <c r="AJ5" i="70"/>
  <c r="AD5" i="70"/>
  <c r="AC5" i="70"/>
  <c r="AA5" i="70"/>
  <c r="U5" i="70"/>
  <c r="T5" i="70"/>
  <c r="R5" i="70"/>
  <c r="L5" i="70"/>
  <c r="K5" i="70"/>
  <c r="I5" i="70"/>
  <c r="AK157" i="71"/>
  <c r="AB157" i="71"/>
  <c r="S157" i="71"/>
  <c r="J157" i="71"/>
  <c r="AK156" i="71"/>
  <c r="AI156" i="71"/>
  <c r="AB156" i="71"/>
  <c r="Z156" i="71"/>
  <c r="S156" i="71"/>
  <c r="Q156" i="71"/>
  <c r="J156" i="71"/>
  <c r="H156" i="71"/>
  <c r="AK155" i="71"/>
  <c r="AI155" i="71"/>
  <c r="AB155" i="71"/>
  <c r="Z155" i="71"/>
  <c r="S155" i="71"/>
  <c r="Q155" i="71"/>
  <c r="J155" i="71"/>
  <c r="H155" i="71"/>
  <c r="AK154" i="71"/>
  <c r="AI154" i="71"/>
  <c r="AB154" i="71"/>
  <c r="Z154" i="71"/>
  <c r="S154" i="71"/>
  <c r="Q154" i="71"/>
  <c r="J154" i="71"/>
  <c r="H154" i="71"/>
  <c r="AK153" i="71"/>
  <c r="AI153" i="71"/>
  <c r="AB153" i="71"/>
  <c r="Z153" i="71"/>
  <c r="S153" i="71"/>
  <c r="Q153" i="71"/>
  <c r="J153" i="71"/>
  <c r="H153" i="71"/>
  <c r="AK152" i="71"/>
  <c r="AI152" i="71"/>
  <c r="AB152" i="71"/>
  <c r="Z152" i="71"/>
  <c r="S152" i="71"/>
  <c r="Q152" i="71"/>
  <c r="J152" i="71"/>
  <c r="H152" i="71"/>
  <c r="AK151" i="71"/>
  <c r="AI151" i="71"/>
  <c r="AB151" i="71"/>
  <c r="Z151" i="71"/>
  <c r="S151" i="71"/>
  <c r="Q151" i="71"/>
  <c r="J151" i="71"/>
  <c r="H151" i="71"/>
  <c r="AK150" i="71"/>
  <c r="AI150" i="71"/>
  <c r="AB150" i="71"/>
  <c r="Z150" i="71"/>
  <c r="S150" i="71"/>
  <c r="Q150" i="71"/>
  <c r="J150" i="71"/>
  <c r="H150" i="71"/>
  <c r="AK149" i="71"/>
  <c r="AI149" i="71"/>
  <c r="AB149" i="71"/>
  <c r="Z149" i="71"/>
  <c r="S149" i="71"/>
  <c r="Q149" i="71"/>
  <c r="J149" i="71"/>
  <c r="H149" i="71"/>
  <c r="AK148" i="71"/>
  <c r="AI148" i="71"/>
  <c r="AB148" i="71"/>
  <c r="Z148" i="71"/>
  <c r="S148" i="71"/>
  <c r="Q148" i="71"/>
  <c r="J148" i="71"/>
  <c r="H148" i="71"/>
  <c r="AK147" i="71"/>
  <c r="AI147" i="71"/>
  <c r="AB147" i="71"/>
  <c r="Z147" i="71"/>
  <c r="S147" i="71"/>
  <c r="Q147" i="71"/>
  <c r="J147" i="71"/>
  <c r="H147" i="71"/>
  <c r="AK146" i="71"/>
  <c r="AI146" i="71"/>
  <c r="AB146" i="71"/>
  <c r="Z146" i="71"/>
  <c r="S146" i="71"/>
  <c r="Q146" i="71"/>
  <c r="J146" i="71"/>
  <c r="H146" i="71"/>
  <c r="AK145" i="71"/>
  <c r="AI145" i="71"/>
  <c r="AB145" i="71"/>
  <c r="Z145" i="71"/>
  <c r="S145" i="71"/>
  <c r="Q145" i="71"/>
  <c r="J145" i="71"/>
  <c r="H145" i="71"/>
  <c r="AK144" i="71"/>
  <c r="AI144" i="71"/>
  <c r="AB144" i="71"/>
  <c r="Z144" i="71"/>
  <c r="S144" i="71"/>
  <c r="Q144" i="71"/>
  <c r="J144" i="71"/>
  <c r="H144" i="71"/>
  <c r="AK143" i="71"/>
  <c r="AI143" i="71"/>
  <c r="AB143" i="71"/>
  <c r="Z143" i="71"/>
  <c r="S143" i="71"/>
  <c r="Q143" i="71"/>
  <c r="J143" i="71"/>
  <c r="H143" i="71"/>
  <c r="AK142" i="71"/>
  <c r="AI142" i="71"/>
  <c r="AB142" i="71"/>
  <c r="Z142" i="71"/>
  <c r="S142" i="71"/>
  <c r="Q142" i="71"/>
  <c r="J142" i="71"/>
  <c r="H142" i="71"/>
  <c r="AK141" i="71"/>
  <c r="AI141" i="71"/>
  <c r="AG141" i="71"/>
  <c r="AF141" i="71"/>
  <c r="AB141" i="71"/>
  <c r="Z141" i="71"/>
  <c r="X141" i="71"/>
  <c r="S141" i="71"/>
  <c r="Q141" i="71"/>
  <c r="O141" i="71"/>
  <c r="N141" i="71"/>
  <c r="J141" i="71"/>
  <c r="H141" i="71"/>
  <c r="F141" i="71"/>
  <c r="E141" i="71"/>
  <c r="AT140" i="71"/>
  <c r="AL140" i="71"/>
  <c r="AM140" i="71"/>
  <c r="AC140" i="71"/>
  <c r="AD140" i="71"/>
  <c r="T140" i="71"/>
  <c r="K140" i="71"/>
  <c r="AT139" i="71"/>
  <c r="AM139" i="71"/>
  <c r="AL139" i="71"/>
  <c r="AJ139" i="71"/>
  <c r="AD139" i="71"/>
  <c r="AC139" i="71"/>
  <c r="AA139" i="71"/>
  <c r="U139" i="71"/>
  <c r="T139" i="71"/>
  <c r="L139" i="71"/>
  <c r="K139" i="71"/>
  <c r="I139" i="71"/>
  <c r="AT138" i="71"/>
  <c r="AM138" i="71"/>
  <c r="AL138" i="71"/>
  <c r="AJ138" i="71"/>
  <c r="AD138" i="71"/>
  <c r="AC138" i="71"/>
  <c r="AA138" i="71"/>
  <c r="U138" i="71"/>
  <c r="T138" i="71"/>
  <c r="L138" i="71"/>
  <c r="K138" i="71"/>
  <c r="I138" i="71"/>
  <c r="AT137" i="71"/>
  <c r="AM137" i="71"/>
  <c r="AL137" i="71"/>
  <c r="AJ137" i="71"/>
  <c r="AD137" i="71"/>
  <c r="AC137" i="71"/>
  <c r="AA137" i="71"/>
  <c r="U137" i="71"/>
  <c r="T137" i="71"/>
  <c r="L137" i="71"/>
  <c r="K137" i="71"/>
  <c r="I137" i="71"/>
  <c r="AT136" i="71"/>
  <c r="AM136" i="71"/>
  <c r="AL136" i="71"/>
  <c r="AJ136" i="71"/>
  <c r="AD136" i="71"/>
  <c r="AC136" i="71"/>
  <c r="AA136" i="71"/>
  <c r="U136" i="71"/>
  <c r="T136" i="71"/>
  <c r="L136" i="71"/>
  <c r="K136" i="71"/>
  <c r="I136" i="71"/>
  <c r="AT135" i="71"/>
  <c r="AM135" i="71"/>
  <c r="AL135" i="71"/>
  <c r="AJ135" i="71"/>
  <c r="AD135" i="71"/>
  <c r="AC135" i="71"/>
  <c r="AA135" i="71"/>
  <c r="U135" i="71"/>
  <c r="T135" i="71"/>
  <c r="L135" i="71"/>
  <c r="K135" i="71"/>
  <c r="I135" i="71"/>
  <c r="AT134" i="71"/>
  <c r="AM134" i="71"/>
  <c r="AL134" i="71"/>
  <c r="AJ134" i="71"/>
  <c r="AD134" i="71"/>
  <c r="AC134" i="71"/>
  <c r="AA134" i="71"/>
  <c r="U134" i="71"/>
  <c r="T134" i="71"/>
  <c r="L134" i="71"/>
  <c r="K134" i="71"/>
  <c r="I134" i="71"/>
  <c r="AT133" i="71"/>
  <c r="AM133" i="71"/>
  <c r="AL133" i="71"/>
  <c r="AJ133" i="71"/>
  <c r="AD133" i="71"/>
  <c r="AC133" i="71"/>
  <c r="AA133" i="71"/>
  <c r="U133" i="71"/>
  <c r="T133" i="71"/>
  <c r="L133" i="71"/>
  <c r="K133" i="71"/>
  <c r="I133" i="71"/>
  <c r="AT132" i="71"/>
  <c r="AM132" i="71"/>
  <c r="AL132" i="71"/>
  <c r="AJ132" i="71"/>
  <c r="AD132" i="71"/>
  <c r="AC132" i="71"/>
  <c r="AA132" i="71"/>
  <c r="U132" i="71"/>
  <c r="T132" i="71"/>
  <c r="L132" i="71"/>
  <c r="K132" i="71"/>
  <c r="I132" i="71"/>
  <c r="AT131" i="71"/>
  <c r="AM131" i="71"/>
  <c r="AL131" i="71"/>
  <c r="AJ131" i="71"/>
  <c r="AD131" i="71"/>
  <c r="AC131" i="71"/>
  <c r="AA131" i="71"/>
  <c r="U131" i="71"/>
  <c r="T131" i="71"/>
  <c r="L131" i="71"/>
  <c r="K131" i="71"/>
  <c r="I131" i="71"/>
  <c r="AT130" i="71"/>
  <c r="AM130" i="71"/>
  <c r="AL130" i="71"/>
  <c r="AJ130" i="71"/>
  <c r="AD130" i="71"/>
  <c r="AC130" i="71"/>
  <c r="AA130" i="71"/>
  <c r="U130" i="71"/>
  <c r="T130" i="71"/>
  <c r="L130" i="71"/>
  <c r="K130" i="71"/>
  <c r="I130" i="71"/>
  <c r="AT129" i="71"/>
  <c r="AM129" i="71"/>
  <c r="AL129" i="71"/>
  <c r="AJ129" i="71"/>
  <c r="AD129" i="71"/>
  <c r="AC129" i="71"/>
  <c r="AA129" i="71"/>
  <c r="U129" i="71"/>
  <c r="T129" i="71"/>
  <c r="L129" i="71"/>
  <c r="K129" i="71"/>
  <c r="I129" i="71"/>
  <c r="AT128" i="71"/>
  <c r="AM128" i="71"/>
  <c r="AL128" i="71"/>
  <c r="AJ128" i="71"/>
  <c r="AD128" i="71"/>
  <c r="AC128" i="71"/>
  <c r="AA128" i="71"/>
  <c r="U128" i="71"/>
  <c r="T128" i="71"/>
  <c r="L128" i="71"/>
  <c r="K128" i="71"/>
  <c r="I128" i="71"/>
  <c r="AT127" i="71"/>
  <c r="AM127" i="71"/>
  <c r="AL127" i="71"/>
  <c r="AJ127" i="71"/>
  <c r="AD127" i="71"/>
  <c r="AC127" i="71"/>
  <c r="AA127" i="71"/>
  <c r="U127" i="71"/>
  <c r="T127" i="71"/>
  <c r="L127" i="71"/>
  <c r="K127" i="71"/>
  <c r="I127" i="71"/>
  <c r="AT126" i="71"/>
  <c r="AM126" i="71"/>
  <c r="AL126" i="71"/>
  <c r="AJ126" i="71"/>
  <c r="AD126" i="71"/>
  <c r="AC126" i="71"/>
  <c r="AA126" i="71"/>
  <c r="U126" i="71"/>
  <c r="T126" i="71"/>
  <c r="L126" i="71"/>
  <c r="K126" i="71"/>
  <c r="I126" i="71"/>
  <c r="AT125" i="71"/>
  <c r="AM125" i="71"/>
  <c r="AL125" i="71"/>
  <c r="AJ125" i="71"/>
  <c r="AD125" i="71"/>
  <c r="AC125" i="71"/>
  <c r="AA125" i="71"/>
  <c r="U125" i="71"/>
  <c r="T125" i="71"/>
  <c r="L125" i="71"/>
  <c r="K125" i="71"/>
  <c r="I125" i="71"/>
  <c r="AT124" i="71"/>
  <c r="AM124" i="71"/>
  <c r="AL124" i="71"/>
  <c r="AJ124" i="71"/>
  <c r="AD124" i="71"/>
  <c r="AC124" i="71"/>
  <c r="AA124" i="71"/>
  <c r="U124" i="71"/>
  <c r="T124" i="71"/>
  <c r="L124" i="71"/>
  <c r="K124" i="71"/>
  <c r="I124" i="71"/>
  <c r="AT123" i="71"/>
  <c r="AL123" i="71"/>
  <c r="BO11" i="71" s="1"/>
  <c r="AJ123" i="71"/>
  <c r="AC123" i="71"/>
  <c r="AA123" i="71"/>
  <c r="T123" i="71"/>
  <c r="K123" i="71"/>
  <c r="AT122" i="71"/>
  <c r="AW122" i="71" s="1"/>
  <c r="AM122" i="71"/>
  <c r="AL122" i="71"/>
  <c r="AJ122" i="71"/>
  <c r="AD122" i="71"/>
  <c r="AC122" i="71"/>
  <c r="AA122" i="71"/>
  <c r="U122" i="71"/>
  <c r="T122" i="71"/>
  <c r="L122" i="71"/>
  <c r="K122" i="71"/>
  <c r="I122" i="71"/>
  <c r="AT121" i="71"/>
  <c r="AM121" i="71"/>
  <c r="AL121" i="71"/>
  <c r="AJ121" i="71"/>
  <c r="AD121" i="71"/>
  <c r="AC121" i="71"/>
  <c r="AA121" i="71"/>
  <c r="U121" i="71"/>
  <c r="T121" i="71"/>
  <c r="L121" i="71"/>
  <c r="K121" i="71"/>
  <c r="I121" i="71"/>
  <c r="AT120" i="71"/>
  <c r="AW120" i="71" s="1"/>
  <c r="AM120" i="71"/>
  <c r="AL120" i="71"/>
  <c r="AJ120" i="71"/>
  <c r="AD120" i="71"/>
  <c r="AC120" i="71"/>
  <c r="AA120" i="71"/>
  <c r="U120" i="71"/>
  <c r="T120" i="71"/>
  <c r="L120" i="71"/>
  <c r="K120" i="71"/>
  <c r="I120" i="71"/>
  <c r="AT119" i="71"/>
  <c r="AM119" i="71"/>
  <c r="AL119" i="71"/>
  <c r="AJ119" i="71"/>
  <c r="AD119" i="71"/>
  <c r="AC119" i="71"/>
  <c r="AA119" i="71"/>
  <c r="U119" i="71"/>
  <c r="T119" i="71"/>
  <c r="L119" i="71"/>
  <c r="K119" i="71"/>
  <c r="I119" i="71"/>
  <c r="AT118" i="71"/>
  <c r="AM118" i="71"/>
  <c r="AL118" i="71"/>
  <c r="AJ118" i="71"/>
  <c r="AD118" i="71"/>
  <c r="AC118" i="71"/>
  <c r="AA118" i="71"/>
  <c r="U118" i="71"/>
  <c r="T118" i="71"/>
  <c r="L118" i="71"/>
  <c r="K118" i="71"/>
  <c r="I118" i="71"/>
  <c r="AT117" i="71"/>
  <c r="AW117" i="71" s="1"/>
  <c r="AM117" i="71"/>
  <c r="AL117" i="71"/>
  <c r="AJ117" i="71"/>
  <c r="AD117" i="71"/>
  <c r="AC117" i="71"/>
  <c r="AA117" i="71"/>
  <c r="U117" i="71"/>
  <c r="T117" i="71"/>
  <c r="L117" i="71"/>
  <c r="K117" i="71"/>
  <c r="I117" i="71"/>
  <c r="AT116" i="71"/>
  <c r="AW116" i="71" s="1"/>
  <c r="AM116" i="71"/>
  <c r="AL116" i="71"/>
  <c r="AJ116" i="71"/>
  <c r="AD116" i="71"/>
  <c r="AC116" i="71"/>
  <c r="AA116" i="71"/>
  <c r="U116" i="71"/>
  <c r="T116" i="71"/>
  <c r="L116" i="71"/>
  <c r="K116" i="71"/>
  <c r="I116" i="71"/>
  <c r="AT115" i="71"/>
  <c r="AW115" i="71" s="1"/>
  <c r="AM115" i="71"/>
  <c r="AL115" i="71"/>
  <c r="AJ115" i="71"/>
  <c r="AD115" i="71"/>
  <c r="AC115" i="71"/>
  <c r="AA115" i="71"/>
  <c r="U115" i="71"/>
  <c r="T115" i="71"/>
  <c r="L115" i="71"/>
  <c r="K115" i="71"/>
  <c r="I115" i="71"/>
  <c r="AT114" i="71"/>
  <c r="AW114" i="71" s="1"/>
  <c r="AM114" i="71"/>
  <c r="AL114" i="71"/>
  <c r="AJ114" i="71"/>
  <c r="AD114" i="71"/>
  <c r="AC114" i="71"/>
  <c r="AA114" i="71"/>
  <c r="U114" i="71"/>
  <c r="T114" i="71"/>
  <c r="L114" i="71"/>
  <c r="K114" i="71"/>
  <c r="I114" i="71"/>
  <c r="AT113" i="71"/>
  <c r="AM113" i="71"/>
  <c r="AL113" i="71"/>
  <c r="AJ113" i="71"/>
  <c r="AD113" i="71"/>
  <c r="AC113" i="71"/>
  <c r="AA113" i="71"/>
  <c r="U113" i="71"/>
  <c r="T113" i="71"/>
  <c r="L113" i="71"/>
  <c r="K113" i="71"/>
  <c r="I113" i="71"/>
  <c r="AT112" i="71"/>
  <c r="AW112" i="71" s="1"/>
  <c r="AM112" i="71"/>
  <c r="AL112" i="71"/>
  <c r="AJ112" i="71"/>
  <c r="AD112" i="71"/>
  <c r="AC112" i="71"/>
  <c r="AA112" i="71"/>
  <c r="U112" i="71"/>
  <c r="T112" i="71"/>
  <c r="L112" i="71"/>
  <c r="K112" i="71"/>
  <c r="I112" i="71"/>
  <c r="AT111" i="71"/>
  <c r="AM111" i="71"/>
  <c r="AL111" i="71"/>
  <c r="AJ111" i="71"/>
  <c r="AD111" i="71"/>
  <c r="AC111" i="71"/>
  <c r="AA111" i="71"/>
  <c r="U111" i="71"/>
  <c r="T111" i="71"/>
  <c r="L111" i="71"/>
  <c r="K111" i="71"/>
  <c r="I111" i="71"/>
  <c r="AT110" i="71"/>
  <c r="AM110" i="71"/>
  <c r="AL110" i="71"/>
  <c r="AJ110" i="71"/>
  <c r="AD110" i="71"/>
  <c r="AC110" i="71"/>
  <c r="AA110" i="71"/>
  <c r="U110" i="71"/>
  <c r="T110" i="71"/>
  <c r="L110" i="71"/>
  <c r="K110" i="71"/>
  <c r="I110" i="71"/>
  <c r="AT109" i="71"/>
  <c r="AW109" i="71" s="1"/>
  <c r="AM109" i="71"/>
  <c r="AL109" i="71"/>
  <c r="AJ109" i="71"/>
  <c r="AD109" i="71"/>
  <c r="AC109" i="71"/>
  <c r="AA109" i="71"/>
  <c r="U109" i="71"/>
  <c r="T109" i="71"/>
  <c r="L109" i="71"/>
  <c r="K109" i="71"/>
  <c r="I109" i="71"/>
  <c r="AT108" i="71"/>
  <c r="AW108" i="71" s="1"/>
  <c r="AM108" i="71"/>
  <c r="AL108" i="71"/>
  <c r="AJ108" i="71"/>
  <c r="AD108" i="71"/>
  <c r="AC108" i="71"/>
  <c r="AA108" i="71"/>
  <c r="U108" i="71"/>
  <c r="T108" i="71"/>
  <c r="L108" i="71"/>
  <c r="K108" i="71"/>
  <c r="I108" i="71"/>
  <c r="AT107" i="71"/>
  <c r="AM107" i="71"/>
  <c r="AL107" i="71"/>
  <c r="AJ107" i="71"/>
  <c r="AD107" i="71"/>
  <c r="AC107" i="71"/>
  <c r="AA107" i="71"/>
  <c r="U107" i="71"/>
  <c r="T107" i="71"/>
  <c r="L107" i="71"/>
  <c r="K107" i="71"/>
  <c r="I107" i="71"/>
  <c r="AT106" i="71"/>
  <c r="AL106" i="71"/>
  <c r="AJ106" i="71"/>
  <c r="AC106" i="71"/>
  <c r="AD106" i="71"/>
  <c r="T106" i="71"/>
  <c r="K106" i="71"/>
  <c r="AT105" i="71"/>
  <c r="AM105" i="71"/>
  <c r="AL105" i="71"/>
  <c r="AJ105" i="71"/>
  <c r="AD105" i="71"/>
  <c r="AC105" i="71"/>
  <c r="AA105" i="71"/>
  <c r="U105" i="71"/>
  <c r="T105" i="71"/>
  <c r="L105" i="71"/>
  <c r="K105" i="71"/>
  <c r="I105" i="71"/>
  <c r="AT104" i="71"/>
  <c r="AM104" i="71"/>
  <c r="AL104" i="71"/>
  <c r="AJ104" i="71"/>
  <c r="AD104" i="71"/>
  <c r="AC104" i="71"/>
  <c r="AA104" i="71"/>
  <c r="U104" i="71"/>
  <c r="T104" i="71"/>
  <c r="L104" i="71"/>
  <c r="K104" i="71"/>
  <c r="I104" i="71"/>
  <c r="AT103" i="71"/>
  <c r="AM103" i="71"/>
  <c r="AL103" i="71"/>
  <c r="AJ103" i="71"/>
  <c r="AD103" i="71"/>
  <c r="AC103" i="71"/>
  <c r="AA103" i="71"/>
  <c r="U103" i="71"/>
  <c r="T103" i="71"/>
  <c r="L103" i="71"/>
  <c r="K103" i="71"/>
  <c r="I103" i="71"/>
  <c r="AT102" i="71"/>
  <c r="AM102" i="71"/>
  <c r="AL102" i="71"/>
  <c r="AJ102" i="71"/>
  <c r="AD102" i="71"/>
  <c r="AC102" i="71"/>
  <c r="AA102" i="71"/>
  <c r="U102" i="71"/>
  <c r="T102" i="71"/>
  <c r="L102" i="71"/>
  <c r="K102" i="71"/>
  <c r="I102" i="71"/>
  <c r="AT101" i="71"/>
  <c r="AM101" i="71"/>
  <c r="AL101" i="71"/>
  <c r="AJ101" i="71"/>
  <c r="AD101" i="71"/>
  <c r="AC101" i="71"/>
  <c r="AA101" i="71"/>
  <c r="U101" i="71"/>
  <c r="T101" i="71"/>
  <c r="L101" i="71"/>
  <c r="K101" i="71"/>
  <c r="I101" i="71"/>
  <c r="AT100" i="71"/>
  <c r="AM100" i="71"/>
  <c r="AL100" i="71"/>
  <c r="AJ100" i="71"/>
  <c r="AD100" i="71"/>
  <c r="AC100" i="71"/>
  <c r="AA100" i="71"/>
  <c r="U100" i="71"/>
  <c r="T100" i="71"/>
  <c r="L100" i="71"/>
  <c r="K100" i="71"/>
  <c r="I100" i="71"/>
  <c r="AT99" i="71"/>
  <c r="AM99" i="71"/>
  <c r="AL99" i="71"/>
  <c r="AJ99" i="71"/>
  <c r="AD99" i="71"/>
  <c r="AC99" i="71"/>
  <c r="AA99" i="71"/>
  <c r="U99" i="71"/>
  <c r="T99" i="71"/>
  <c r="L99" i="71"/>
  <c r="K99" i="71"/>
  <c r="I99" i="71"/>
  <c r="AT98" i="71"/>
  <c r="AM98" i="71"/>
  <c r="AL98" i="71"/>
  <c r="AJ98" i="71"/>
  <c r="AD98" i="71"/>
  <c r="AC98" i="71"/>
  <c r="AA98" i="71"/>
  <c r="U98" i="71"/>
  <c r="T98" i="71"/>
  <c r="L98" i="71"/>
  <c r="K98" i="71"/>
  <c r="I98" i="71"/>
  <c r="AT97" i="71"/>
  <c r="AM97" i="71"/>
  <c r="AL97" i="71"/>
  <c r="AJ97" i="71"/>
  <c r="AD97" i="71"/>
  <c r="AC97" i="71"/>
  <c r="AA97" i="71"/>
  <c r="U97" i="71"/>
  <c r="T97" i="71"/>
  <c r="L97" i="71"/>
  <c r="K97" i="71"/>
  <c r="I97" i="71"/>
  <c r="AT96" i="71"/>
  <c r="AM96" i="71"/>
  <c r="AL96" i="71"/>
  <c r="AJ96" i="71"/>
  <c r="AD96" i="71"/>
  <c r="AC96" i="71"/>
  <c r="AA96" i="71"/>
  <c r="U96" i="71"/>
  <c r="T96" i="71"/>
  <c r="L96" i="71"/>
  <c r="K96" i="71"/>
  <c r="I96" i="71"/>
  <c r="AT95" i="71"/>
  <c r="AM95" i="71"/>
  <c r="AL95" i="71"/>
  <c r="AJ95" i="71"/>
  <c r="AD95" i="71"/>
  <c r="AC95" i="71"/>
  <c r="AA95" i="71"/>
  <c r="U95" i="71"/>
  <c r="T95" i="71"/>
  <c r="L95" i="71"/>
  <c r="K95" i="71"/>
  <c r="I95" i="71"/>
  <c r="AT94" i="71"/>
  <c r="AM94" i="71"/>
  <c r="AL94" i="71"/>
  <c r="AJ94" i="71"/>
  <c r="AD94" i="71"/>
  <c r="AC94" i="71"/>
  <c r="AA94" i="71"/>
  <c r="U94" i="71"/>
  <c r="T94" i="71"/>
  <c r="L94" i="71"/>
  <c r="K94" i="71"/>
  <c r="I94" i="71"/>
  <c r="AT93" i="71"/>
  <c r="AM93" i="71"/>
  <c r="AL93" i="71"/>
  <c r="AJ93" i="71"/>
  <c r="AD93" i="71"/>
  <c r="AC93" i="71"/>
  <c r="AA93" i="71"/>
  <c r="U93" i="71"/>
  <c r="T93" i="71"/>
  <c r="L93" i="71"/>
  <c r="K93" i="71"/>
  <c r="I93" i="71"/>
  <c r="AT92" i="71"/>
  <c r="AM92" i="71"/>
  <c r="AL92" i="71"/>
  <c r="AJ92" i="71"/>
  <c r="AD92" i="71"/>
  <c r="AC92" i="71"/>
  <c r="AA92" i="71"/>
  <c r="U92" i="71"/>
  <c r="T92" i="71"/>
  <c r="L92" i="71"/>
  <c r="K92" i="71"/>
  <c r="I92" i="71"/>
  <c r="AT91" i="71"/>
  <c r="AM91" i="71"/>
  <c r="AL91" i="71"/>
  <c r="AJ91" i="71"/>
  <c r="AD91" i="71"/>
  <c r="AC91" i="71"/>
  <c r="AA91" i="71"/>
  <c r="U91" i="71"/>
  <c r="T91" i="71"/>
  <c r="L91" i="71"/>
  <c r="K91" i="71"/>
  <c r="I91" i="71"/>
  <c r="AT90" i="71"/>
  <c r="AM90" i="71"/>
  <c r="AL90" i="71"/>
  <c r="AJ90" i="71"/>
  <c r="AD90" i="71"/>
  <c r="AC90" i="71"/>
  <c r="AA90" i="71"/>
  <c r="U90" i="71"/>
  <c r="T90" i="71"/>
  <c r="L90" i="71"/>
  <c r="K90" i="71"/>
  <c r="I90" i="71"/>
  <c r="AT89" i="71"/>
  <c r="AW89" i="71" s="1"/>
  <c r="AL89" i="71"/>
  <c r="BO9" i="71" s="1"/>
  <c r="AM89" i="71"/>
  <c r="AC89" i="71"/>
  <c r="AD89" i="71"/>
  <c r="T89" i="71"/>
  <c r="U89" i="71"/>
  <c r="K89" i="71"/>
  <c r="AT88" i="71"/>
  <c r="AW88" i="71" s="1"/>
  <c r="AM88" i="71"/>
  <c r="AL88" i="71"/>
  <c r="AJ88" i="71"/>
  <c r="AD88" i="71"/>
  <c r="AC88" i="71"/>
  <c r="AA88" i="71"/>
  <c r="U88" i="71"/>
  <c r="T88" i="71"/>
  <c r="L88" i="71"/>
  <c r="K88" i="71"/>
  <c r="I88" i="71"/>
  <c r="AT87" i="71"/>
  <c r="AW87" i="71" s="1"/>
  <c r="AM87" i="71"/>
  <c r="AL87" i="71"/>
  <c r="AJ87" i="71"/>
  <c r="AD87" i="71"/>
  <c r="AC87" i="71"/>
  <c r="AA87" i="71"/>
  <c r="U87" i="71"/>
  <c r="T87" i="71"/>
  <c r="L87" i="71"/>
  <c r="K87" i="71"/>
  <c r="I87" i="71"/>
  <c r="AT86" i="71"/>
  <c r="AW86" i="71" s="1"/>
  <c r="AM86" i="71"/>
  <c r="AL86" i="71"/>
  <c r="AJ86" i="71"/>
  <c r="AD86" i="71"/>
  <c r="AC86" i="71"/>
  <c r="AA86" i="71"/>
  <c r="U86" i="71"/>
  <c r="T86" i="71"/>
  <c r="L86" i="71"/>
  <c r="K86" i="71"/>
  <c r="I86" i="71"/>
  <c r="AT85" i="71"/>
  <c r="AW85" i="71" s="1"/>
  <c r="AM85" i="71"/>
  <c r="AL85" i="71"/>
  <c r="AJ85" i="71"/>
  <c r="AD85" i="71"/>
  <c r="AC85" i="71"/>
  <c r="AA85" i="71"/>
  <c r="U85" i="71"/>
  <c r="T85" i="71"/>
  <c r="L85" i="71"/>
  <c r="K85" i="71"/>
  <c r="I85" i="71"/>
  <c r="AT84" i="71"/>
  <c r="AW84" i="71" s="1"/>
  <c r="AM84" i="71"/>
  <c r="AL84" i="71"/>
  <c r="AJ84" i="71"/>
  <c r="AD84" i="71"/>
  <c r="AC84" i="71"/>
  <c r="AA84" i="71"/>
  <c r="U84" i="71"/>
  <c r="T84" i="71"/>
  <c r="L84" i="71"/>
  <c r="K84" i="71"/>
  <c r="I84" i="71"/>
  <c r="AT83" i="71"/>
  <c r="AW83" i="71" s="1"/>
  <c r="AM83" i="71"/>
  <c r="AL83" i="71"/>
  <c r="AJ83" i="71"/>
  <c r="AD83" i="71"/>
  <c r="AC83" i="71"/>
  <c r="AA83" i="71"/>
  <c r="U83" i="71"/>
  <c r="T83" i="71"/>
  <c r="L83" i="71"/>
  <c r="K83" i="71"/>
  <c r="I83" i="71"/>
  <c r="AT82" i="71"/>
  <c r="AW82" i="71" s="1"/>
  <c r="AM82" i="71"/>
  <c r="AL82" i="71"/>
  <c r="AJ82" i="71"/>
  <c r="AD82" i="71"/>
  <c r="AC82" i="71"/>
  <c r="AA82" i="71"/>
  <c r="U82" i="71"/>
  <c r="T82" i="71"/>
  <c r="L82" i="71"/>
  <c r="K82" i="71"/>
  <c r="I82" i="71"/>
  <c r="AT81" i="71"/>
  <c r="AW81" i="71" s="1"/>
  <c r="AM81" i="71"/>
  <c r="AL81" i="71"/>
  <c r="AJ81" i="71"/>
  <c r="AD81" i="71"/>
  <c r="AC81" i="71"/>
  <c r="AA81" i="71"/>
  <c r="U81" i="71"/>
  <c r="T81" i="71"/>
  <c r="L81" i="71"/>
  <c r="K81" i="71"/>
  <c r="I81" i="71"/>
  <c r="AT80" i="71"/>
  <c r="AW80" i="71" s="1"/>
  <c r="AM80" i="71"/>
  <c r="AL80" i="71"/>
  <c r="AJ80" i="71"/>
  <c r="AD80" i="71"/>
  <c r="AC80" i="71"/>
  <c r="AA80" i="71"/>
  <c r="U80" i="71"/>
  <c r="T80" i="71"/>
  <c r="L80" i="71"/>
  <c r="K80" i="71"/>
  <c r="I80" i="71"/>
  <c r="AT79" i="71"/>
  <c r="AW79" i="71" s="1"/>
  <c r="AM79" i="71"/>
  <c r="AL79" i="71"/>
  <c r="AJ79" i="71"/>
  <c r="AD79" i="71"/>
  <c r="AC79" i="71"/>
  <c r="AA79" i="71"/>
  <c r="U79" i="71"/>
  <c r="T79" i="71"/>
  <c r="L79" i="71"/>
  <c r="K79" i="71"/>
  <c r="I79" i="71"/>
  <c r="AT78" i="71"/>
  <c r="AW78" i="71" s="1"/>
  <c r="AM78" i="71"/>
  <c r="AL78" i="71"/>
  <c r="AJ78" i="71"/>
  <c r="AD78" i="71"/>
  <c r="AC78" i="71"/>
  <c r="AA78" i="71"/>
  <c r="U78" i="71"/>
  <c r="T78" i="71"/>
  <c r="L78" i="71"/>
  <c r="K78" i="71"/>
  <c r="I78" i="71"/>
  <c r="AT77" i="71"/>
  <c r="AW77" i="71" s="1"/>
  <c r="AM77" i="71"/>
  <c r="AL77" i="71"/>
  <c r="AJ77" i="71"/>
  <c r="AD77" i="71"/>
  <c r="AC77" i="71"/>
  <c r="AA77" i="71"/>
  <c r="U77" i="71"/>
  <c r="T77" i="71"/>
  <c r="L77" i="71"/>
  <c r="K77" i="71"/>
  <c r="I77" i="71"/>
  <c r="AT76" i="71"/>
  <c r="AW76" i="71" s="1"/>
  <c r="AM76" i="71"/>
  <c r="AL76" i="71"/>
  <c r="AJ76" i="71"/>
  <c r="AD76" i="71"/>
  <c r="AC76" i="71"/>
  <c r="AA76" i="71"/>
  <c r="U76" i="71"/>
  <c r="T76" i="71"/>
  <c r="L76" i="71"/>
  <c r="K76" i="71"/>
  <c r="I76" i="71"/>
  <c r="AT75" i="71"/>
  <c r="AW75" i="71" s="1"/>
  <c r="AM75" i="71"/>
  <c r="AL75" i="71"/>
  <c r="AJ75" i="71"/>
  <c r="AD75" i="71"/>
  <c r="AC75" i="71"/>
  <c r="AA75" i="71"/>
  <c r="U75" i="71"/>
  <c r="T75" i="71"/>
  <c r="L75" i="71"/>
  <c r="K75" i="71"/>
  <c r="I75" i="71"/>
  <c r="AT74" i="71"/>
  <c r="AW74" i="71" s="1"/>
  <c r="AM74" i="71"/>
  <c r="AL74" i="71"/>
  <c r="AJ74" i="71"/>
  <c r="AD74" i="71"/>
  <c r="AC74" i="71"/>
  <c r="AA74" i="71"/>
  <c r="U74" i="71"/>
  <c r="T74" i="71"/>
  <c r="L74" i="71"/>
  <c r="K74" i="71"/>
  <c r="I74" i="71"/>
  <c r="AT73" i="71"/>
  <c r="AW73" i="71" s="1"/>
  <c r="AM73" i="71"/>
  <c r="AL73" i="71"/>
  <c r="AJ73" i="71"/>
  <c r="AD73" i="71"/>
  <c r="AC73" i="71"/>
  <c r="AA73" i="71"/>
  <c r="U73" i="71"/>
  <c r="T73" i="71"/>
  <c r="L73" i="71"/>
  <c r="K73" i="71"/>
  <c r="I73" i="71"/>
  <c r="AT72" i="71"/>
  <c r="AW72" i="71" s="1"/>
  <c r="AL72" i="71"/>
  <c r="BO8" i="71" s="1"/>
  <c r="AJ72" i="71"/>
  <c r="AC72" i="71"/>
  <c r="T72" i="71"/>
  <c r="K72" i="71"/>
  <c r="AT71" i="71"/>
  <c r="AW71" i="71" s="1"/>
  <c r="AM71" i="71"/>
  <c r="AL71" i="71"/>
  <c r="AJ71" i="71"/>
  <c r="AD71" i="71"/>
  <c r="AC71" i="71"/>
  <c r="AA71" i="71"/>
  <c r="U71" i="71"/>
  <c r="T71" i="71"/>
  <c r="L71" i="71"/>
  <c r="K71" i="71"/>
  <c r="I71" i="71"/>
  <c r="AT70" i="71"/>
  <c r="AW70" i="71" s="1"/>
  <c r="AM70" i="71"/>
  <c r="AL70" i="71"/>
  <c r="AJ70" i="71"/>
  <c r="AD70" i="71"/>
  <c r="AC70" i="71"/>
  <c r="AA70" i="71"/>
  <c r="U70" i="71"/>
  <c r="T70" i="71"/>
  <c r="L70" i="71"/>
  <c r="K70" i="71"/>
  <c r="I70" i="71"/>
  <c r="AT69" i="71"/>
  <c r="AW69" i="71" s="1"/>
  <c r="AM69" i="71"/>
  <c r="AL69" i="71"/>
  <c r="AJ69" i="71"/>
  <c r="AD69" i="71"/>
  <c r="AC69" i="71"/>
  <c r="AA69" i="71"/>
  <c r="U69" i="71"/>
  <c r="T69" i="71"/>
  <c r="L69" i="71"/>
  <c r="K69" i="71"/>
  <c r="I69" i="71"/>
  <c r="AT68" i="71"/>
  <c r="AW68" i="71" s="1"/>
  <c r="AM68" i="71"/>
  <c r="AL68" i="71"/>
  <c r="AJ68" i="71"/>
  <c r="AD68" i="71"/>
  <c r="AC68" i="71"/>
  <c r="AA68" i="71"/>
  <c r="U68" i="71"/>
  <c r="T68" i="71"/>
  <c r="L68" i="71"/>
  <c r="K68" i="71"/>
  <c r="I68" i="71"/>
  <c r="AT67" i="71"/>
  <c r="AW67" i="71" s="1"/>
  <c r="AM67" i="71"/>
  <c r="AL67" i="71"/>
  <c r="AJ67" i="71"/>
  <c r="AD67" i="71"/>
  <c r="AC67" i="71"/>
  <c r="AA67" i="71"/>
  <c r="U67" i="71"/>
  <c r="T67" i="71"/>
  <c r="L67" i="71"/>
  <c r="K67" i="71"/>
  <c r="I67" i="71"/>
  <c r="AT66" i="71"/>
  <c r="AW66" i="71" s="1"/>
  <c r="AM66" i="71"/>
  <c r="AL66" i="71"/>
  <c r="AJ66" i="71"/>
  <c r="AD66" i="71"/>
  <c r="AC66" i="71"/>
  <c r="AA66" i="71"/>
  <c r="U66" i="71"/>
  <c r="T66" i="71"/>
  <c r="L66" i="71"/>
  <c r="K66" i="71"/>
  <c r="I66" i="71"/>
  <c r="AT65" i="71"/>
  <c r="AW65" i="71" s="1"/>
  <c r="AM65" i="71"/>
  <c r="AL65" i="71"/>
  <c r="AJ65" i="71"/>
  <c r="AD65" i="71"/>
  <c r="AC65" i="71"/>
  <c r="AA65" i="71"/>
  <c r="U65" i="71"/>
  <c r="T65" i="71"/>
  <c r="L65" i="71"/>
  <c r="K65" i="71"/>
  <c r="I65" i="71"/>
  <c r="AT64" i="71"/>
  <c r="AW64" i="71" s="1"/>
  <c r="AM64" i="71"/>
  <c r="AL64" i="71"/>
  <c r="AJ64" i="71"/>
  <c r="AD64" i="71"/>
  <c r="AC64" i="71"/>
  <c r="AA64" i="71"/>
  <c r="U64" i="71"/>
  <c r="T64" i="71"/>
  <c r="L64" i="71"/>
  <c r="K64" i="71"/>
  <c r="I64" i="71"/>
  <c r="AT63" i="71"/>
  <c r="AW63" i="71" s="1"/>
  <c r="AM63" i="71"/>
  <c r="AL63" i="71"/>
  <c r="AJ63" i="71"/>
  <c r="AD63" i="71"/>
  <c r="AC63" i="71"/>
  <c r="AA63" i="71"/>
  <c r="U63" i="71"/>
  <c r="T63" i="71"/>
  <c r="L63" i="71"/>
  <c r="K63" i="71"/>
  <c r="I63" i="71"/>
  <c r="AT62" i="71"/>
  <c r="AW62" i="71" s="1"/>
  <c r="AM62" i="71"/>
  <c r="AL62" i="71"/>
  <c r="AJ62" i="71"/>
  <c r="AD62" i="71"/>
  <c r="AC62" i="71"/>
  <c r="AA62" i="71"/>
  <c r="U62" i="71"/>
  <c r="T62" i="71"/>
  <c r="L62" i="71"/>
  <c r="K62" i="71"/>
  <c r="I62" i="71"/>
  <c r="AT61" i="71"/>
  <c r="AW61" i="71" s="1"/>
  <c r="AM61" i="71"/>
  <c r="AL61" i="71"/>
  <c r="AJ61" i="71"/>
  <c r="AD61" i="71"/>
  <c r="AC61" i="71"/>
  <c r="AA61" i="71"/>
  <c r="U61" i="71"/>
  <c r="T61" i="71"/>
  <c r="L61" i="71"/>
  <c r="K61" i="71"/>
  <c r="I61" i="71"/>
  <c r="AT60" i="71"/>
  <c r="AW60" i="71" s="1"/>
  <c r="AM60" i="71"/>
  <c r="AL60" i="71"/>
  <c r="AJ60" i="71"/>
  <c r="AD60" i="71"/>
  <c r="AC60" i="71"/>
  <c r="AA60" i="71"/>
  <c r="U60" i="71"/>
  <c r="T60" i="71"/>
  <c r="L60" i="71"/>
  <c r="K60" i="71"/>
  <c r="I60" i="71"/>
  <c r="AT59" i="71"/>
  <c r="AW59" i="71" s="1"/>
  <c r="AM59" i="71"/>
  <c r="AL59" i="71"/>
  <c r="AJ59" i="71"/>
  <c r="AD59" i="71"/>
  <c r="AC59" i="71"/>
  <c r="AA59" i="71"/>
  <c r="U59" i="71"/>
  <c r="T59" i="71"/>
  <c r="L59" i="71"/>
  <c r="K59" i="71"/>
  <c r="I59" i="71"/>
  <c r="AT58" i="71"/>
  <c r="AW58" i="71" s="1"/>
  <c r="AM58" i="71"/>
  <c r="AL58" i="71"/>
  <c r="AJ58" i="71"/>
  <c r="AD58" i="71"/>
  <c r="AC58" i="71"/>
  <c r="AA58" i="71"/>
  <c r="U58" i="71"/>
  <c r="T58" i="71"/>
  <c r="L58" i="71"/>
  <c r="K58" i="71"/>
  <c r="I58" i="71"/>
  <c r="AT57" i="71"/>
  <c r="AW57" i="71" s="1"/>
  <c r="AM57" i="71"/>
  <c r="AL57" i="71"/>
  <c r="AJ57" i="71"/>
  <c r="AD57" i="71"/>
  <c r="AC57" i="71"/>
  <c r="AA57" i="71"/>
  <c r="U57" i="71"/>
  <c r="T57" i="71"/>
  <c r="L57" i="71"/>
  <c r="K57" i="71"/>
  <c r="I57" i="71"/>
  <c r="AT56" i="71"/>
  <c r="AW56" i="71" s="1"/>
  <c r="AM56" i="71"/>
  <c r="AL56" i="71"/>
  <c r="AJ56" i="71"/>
  <c r="AD56" i="71"/>
  <c r="AC56" i="71"/>
  <c r="AA56" i="71"/>
  <c r="U56" i="71"/>
  <c r="T56" i="71"/>
  <c r="L56" i="71"/>
  <c r="K56" i="71"/>
  <c r="I56" i="71"/>
  <c r="AT55" i="71"/>
  <c r="AW55" i="71" s="1"/>
  <c r="AL55" i="71"/>
  <c r="BO7" i="71" s="1"/>
  <c r="AJ55" i="71"/>
  <c r="AC55" i="71"/>
  <c r="AA55" i="71"/>
  <c r="T55" i="71"/>
  <c r="K55" i="71"/>
  <c r="AT54" i="71"/>
  <c r="AW54" i="71" s="1"/>
  <c r="AM54" i="71"/>
  <c r="AL54" i="71"/>
  <c r="AJ54" i="71"/>
  <c r="AD54" i="71"/>
  <c r="AC54" i="71"/>
  <c r="AA54" i="71"/>
  <c r="U54" i="71"/>
  <c r="T54" i="71"/>
  <c r="L54" i="71"/>
  <c r="K54" i="71"/>
  <c r="I54" i="71"/>
  <c r="AT53" i="71"/>
  <c r="AW53" i="71" s="1"/>
  <c r="AM53" i="71"/>
  <c r="AL53" i="71"/>
  <c r="AJ53" i="71"/>
  <c r="AD53" i="71"/>
  <c r="AC53" i="71"/>
  <c r="AA53" i="71"/>
  <c r="U53" i="71"/>
  <c r="T53" i="71"/>
  <c r="L53" i="71"/>
  <c r="K53" i="71"/>
  <c r="I53" i="71"/>
  <c r="AT52" i="71"/>
  <c r="AW52" i="71" s="1"/>
  <c r="AM52" i="71"/>
  <c r="AL52" i="71"/>
  <c r="AJ52" i="71"/>
  <c r="AD52" i="71"/>
  <c r="AC52" i="71"/>
  <c r="AA52" i="71"/>
  <c r="U52" i="71"/>
  <c r="T52" i="71"/>
  <c r="L52" i="71"/>
  <c r="K52" i="71"/>
  <c r="I52" i="71"/>
  <c r="AT51" i="71"/>
  <c r="AW51" i="71" s="1"/>
  <c r="AM51" i="71"/>
  <c r="AL51" i="71"/>
  <c r="AJ51" i="71"/>
  <c r="AD51" i="71"/>
  <c r="AC51" i="71"/>
  <c r="AA51" i="71"/>
  <c r="U51" i="71"/>
  <c r="T51" i="71"/>
  <c r="L51" i="71"/>
  <c r="K51" i="71"/>
  <c r="I51" i="71"/>
  <c r="AT50" i="71"/>
  <c r="AW50" i="71" s="1"/>
  <c r="AM50" i="71"/>
  <c r="AL50" i="71"/>
  <c r="AJ50" i="71"/>
  <c r="AD50" i="71"/>
  <c r="AC50" i="71"/>
  <c r="AA50" i="71"/>
  <c r="U50" i="71"/>
  <c r="T50" i="71"/>
  <c r="L50" i="71"/>
  <c r="K50" i="71"/>
  <c r="I50" i="71"/>
  <c r="AT49" i="71"/>
  <c r="AW49" i="71" s="1"/>
  <c r="AM49" i="71"/>
  <c r="AL49" i="71"/>
  <c r="AJ49" i="71"/>
  <c r="AD49" i="71"/>
  <c r="AC49" i="71"/>
  <c r="AA49" i="71"/>
  <c r="U49" i="71"/>
  <c r="T49" i="71"/>
  <c r="L49" i="71"/>
  <c r="K49" i="71"/>
  <c r="I49" i="71"/>
  <c r="AT48" i="71"/>
  <c r="AW48" i="71" s="1"/>
  <c r="AM48" i="71"/>
  <c r="AL48" i="71"/>
  <c r="AJ48" i="71"/>
  <c r="AD48" i="71"/>
  <c r="AC48" i="71"/>
  <c r="AA48" i="71"/>
  <c r="U48" i="71"/>
  <c r="T48" i="71"/>
  <c r="L48" i="71"/>
  <c r="K48" i="71"/>
  <c r="I48" i="71"/>
  <c r="AT47" i="71"/>
  <c r="AW47" i="71" s="1"/>
  <c r="AM47" i="71"/>
  <c r="AL47" i="71"/>
  <c r="AJ47" i="71"/>
  <c r="AD47" i="71"/>
  <c r="AC47" i="71"/>
  <c r="AA47" i="71"/>
  <c r="U47" i="71"/>
  <c r="T47" i="71"/>
  <c r="L47" i="71"/>
  <c r="K47" i="71"/>
  <c r="I47" i="71"/>
  <c r="AT46" i="71"/>
  <c r="AW46" i="71" s="1"/>
  <c r="AM46" i="71"/>
  <c r="AL46" i="71"/>
  <c r="AJ46" i="71"/>
  <c r="AD46" i="71"/>
  <c r="AC46" i="71"/>
  <c r="AA46" i="71"/>
  <c r="U46" i="71"/>
  <c r="T46" i="71"/>
  <c r="L46" i="71"/>
  <c r="K46" i="71"/>
  <c r="I46" i="71"/>
  <c r="AT45" i="71"/>
  <c r="AW45" i="71" s="1"/>
  <c r="AM45" i="71"/>
  <c r="AL45" i="71"/>
  <c r="AJ45" i="71"/>
  <c r="AD45" i="71"/>
  <c r="AC45" i="71"/>
  <c r="AA45" i="71"/>
  <c r="U45" i="71"/>
  <c r="T45" i="71"/>
  <c r="L45" i="71"/>
  <c r="K45" i="71"/>
  <c r="I45" i="71"/>
  <c r="AT44" i="71"/>
  <c r="AW44" i="71" s="1"/>
  <c r="AM44" i="71"/>
  <c r="AL44" i="71"/>
  <c r="AJ44" i="71"/>
  <c r="AD44" i="71"/>
  <c r="AC44" i="71"/>
  <c r="AA44" i="71"/>
  <c r="U44" i="71"/>
  <c r="T44" i="71"/>
  <c r="L44" i="71"/>
  <c r="K44" i="71"/>
  <c r="I44" i="71"/>
  <c r="AT43" i="71"/>
  <c r="AW43" i="71" s="1"/>
  <c r="AM43" i="71"/>
  <c r="AL43" i="71"/>
  <c r="AJ43" i="71"/>
  <c r="AD43" i="71"/>
  <c r="AC43" i="71"/>
  <c r="AA43" i="71"/>
  <c r="U43" i="71"/>
  <c r="T43" i="71"/>
  <c r="L43" i="71"/>
  <c r="K43" i="71"/>
  <c r="I43" i="71"/>
  <c r="AT42" i="71"/>
  <c r="AW42" i="71" s="1"/>
  <c r="AM42" i="71"/>
  <c r="AL42" i="71"/>
  <c r="AJ42" i="71"/>
  <c r="AD42" i="71"/>
  <c r="AC42" i="71"/>
  <c r="AA42" i="71"/>
  <c r="U42" i="71"/>
  <c r="T42" i="71"/>
  <c r="L42" i="71"/>
  <c r="K42" i="71"/>
  <c r="I42" i="71"/>
  <c r="AT41" i="71"/>
  <c r="AW41" i="71" s="1"/>
  <c r="AM41" i="71"/>
  <c r="AL41" i="71"/>
  <c r="AJ41" i="71"/>
  <c r="AD41" i="71"/>
  <c r="AC41" i="71"/>
  <c r="AA41" i="71"/>
  <c r="U41" i="71"/>
  <c r="T41" i="71"/>
  <c r="L41" i="71"/>
  <c r="K41" i="71"/>
  <c r="I41" i="71"/>
  <c r="AT40" i="71"/>
  <c r="AW40" i="71" s="1"/>
  <c r="AM40" i="71"/>
  <c r="AL40" i="71"/>
  <c r="AJ40" i="71"/>
  <c r="AD40" i="71"/>
  <c r="AC40" i="71"/>
  <c r="AA40" i="71"/>
  <c r="U40" i="71"/>
  <c r="T40" i="71"/>
  <c r="L40" i="71"/>
  <c r="K40" i="71"/>
  <c r="I40" i="71"/>
  <c r="AT39" i="71"/>
  <c r="AW39" i="71" s="1"/>
  <c r="AM39" i="71"/>
  <c r="AL39" i="71"/>
  <c r="AJ39" i="71"/>
  <c r="AD39" i="71"/>
  <c r="AC39" i="71"/>
  <c r="AA39" i="71"/>
  <c r="U39" i="71"/>
  <c r="T39" i="71"/>
  <c r="L39" i="71"/>
  <c r="K39" i="71"/>
  <c r="I39" i="71"/>
  <c r="AT38" i="71"/>
  <c r="AW38" i="71" s="1"/>
  <c r="AL38" i="71"/>
  <c r="BO6" i="71" s="1"/>
  <c r="AC38" i="71"/>
  <c r="AA38" i="71"/>
  <c r="T38" i="71"/>
  <c r="K38" i="71"/>
  <c r="AT37" i="71"/>
  <c r="AW37" i="71" s="1"/>
  <c r="AM37" i="71"/>
  <c r="AL37" i="71"/>
  <c r="AJ37" i="71"/>
  <c r="AD37" i="71"/>
  <c r="AC37" i="71"/>
  <c r="AA37" i="71"/>
  <c r="U37" i="71"/>
  <c r="T37" i="71"/>
  <c r="L37" i="71"/>
  <c r="K37" i="71"/>
  <c r="I37" i="71"/>
  <c r="AT36" i="71"/>
  <c r="AW36" i="71" s="1"/>
  <c r="AM36" i="71"/>
  <c r="AL36" i="71"/>
  <c r="AJ36" i="71"/>
  <c r="AD36" i="71"/>
  <c r="AC36" i="71"/>
  <c r="AA36" i="71"/>
  <c r="U36" i="71"/>
  <c r="T36" i="71"/>
  <c r="L36" i="71"/>
  <c r="K36" i="71"/>
  <c r="I36" i="71"/>
  <c r="AT35" i="71"/>
  <c r="AW35" i="71" s="1"/>
  <c r="AM35" i="71"/>
  <c r="AL35" i="71"/>
  <c r="AJ35" i="71"/>
  <c r="AD35" i="71"/>
  <c r="AC35" i="71"/>
  <c r="AA35" i="71"/>
  <c r="U35" i="71"/>
  <c r="T35" i="71"/>
  <c r="L35" i="71"/>
  <c r="K35" i="71"/>
  <c r="I35" i="71"/>
  <c r="AT34" i="71"/>
  <c r="AW34" i="71" s="1"/>
  <c r="AM34" i="71"/>
  <c r="AL34" i="71"/>
  <c r="AJ34" i="71"/>
  <c r="AD34" i="71"/>
  <c r="AC34" i="71"/>
  <c r="AA34" i="71"/>
  <c r="U34" i="71"/>
  <c r="T34" i="71"/>
  <c r="L34" i="71"/>
  <c r="K34" i="71"/>
  <c r="I34" i="71"/>
  <c r="AT33" i="71"/>
  <c r="AW33" i="71" s="1"/>
  <c r="AM33" i="71"/>
  <c r="AL33" i="71"/>
  <c r="AJ33" i="71"/>
  <c r="AD33" i="71"/>
  <c r="AC33" i="71"/>
  <c r="AA33" i="71"/>
  <c r="U33" i="71"/>
  <c r="T33" i="71"/>
  <c r="L33" i="71"/>
  <c r="K33" i="71"/>
  <c r="I33" i="71"/>
  <c r="AT32" i="71"/>
  <c r="AW32" i="71" s="1"/>
  <c r="AM32" i="71"/>
  <c r="AL32" i="71"/>
  <c r="AJ32" i="71"/>
  <c r="AD32" i="71"/>
  <c r="AC32" i="71"/>
  <c r="AA32" i="71"/>
  <c r="U32" i="71"/>
  <c r="T32" i="71"/>
  <c r="L32" i="71"/>
  <c r="K32" i="71"/>
  <c r="I32" i="71"/>
  <c r="AT31" i="71"/>
  <c r="AW31" i="71" s="1"/>
  <c r="AM31" i="71"/>
  <c r="AL31" i="71"/>
  <c r="AJ31" i="71"/>
  <c r="AD31" i="71"/>
  <c r="AC31" i="71"/>
  <c r="AA31" i="71"/>
  <c r="U31" i="71"/>
  <c r="T31" i="71"/>
  <c r="L31" i="71"/>
  <c r="K31" i="71"/>
  <c r="I31" i="71"/>
  <c r="AT30" i="71"/>
  <c r="AW30" i="71" s="1"/>
  <c r="AM30" i="71"/>
  <c r="AL30" i="71"/>
  <c r="AJ30" i="71"/>
  <c r="AD30" i="71"/>
  <c r="AC30" i="71"/>
  <c r="AA30" i="71"/>
  <c r="U30" i="71"/>
  <c r="T30" i="71"/>
  <c r="L30" i="71"/>
  <c r="K30" i="71"/>
  <c r="I30" i="71"/>
  <c r="AT29" i="71"/>
  <c r="AW29" i="71" s="1"/>
  <c r="AM29" i="71"/>
  <c r="AL29" i="71"/>
  <c r="AJ29" i="71"/>
  <c r="AD29" i="71"/>
  <c r="AC29" i="71"/>
  <c r="AA29" i="71"/>
  <c r="U29" i="71"/>
  <c r="T29" i="71"/>
  <c r="L29" i="71"/>
  <c r="K29" i="71"/>
  <c r="I29" i="71"/>
  <c r="AT28" i="71"/>
  <c r="AW28" i="71" s="1"/>
  <c r="AM28" i="71"/>
  <c r="AL28" i="71"/>
  <c r="AJ28" i="71"/>
  <c r="AD28" i="71"/>
  <c r="AC28" i="71"/>
  <c r="AA28" i="71"/>
  <c r="U28" i="71"/>
  <c r="T28" i="71"/>
  <c r="L28" i="71"/>
  <c r="K28" i="71"/>
  <c r="I28" i="71"/>
  <c r="AT27" i="71"/>
  <c r="AW27" i="71" s="1"/>
  <c r="AM27" i="71"/>
  <c r="AL27" i="71"/>
  <c r="AJ27" i="71"/>
  <c r="AD27" i="71"/>
  <c r="AC27" i="71"/>
  <c r="AA27" i="71"/>
  <c r="U27" i="71"/>
  <c r="T27" i="71"/>
  <c r="L27" i="71"/>
  <c r="K27" i="71"/>
  <c r="I27" i="71"/>
  <c r="AT26" i="71"/>
  <c r="AW26" i="71" s="1"/>
  <c r="AM26" i="71"/>
  <c r="AL26" i="71"/>
  <c r="AJ26" i="71"/>
  <c r="AD26" i="71"/>
  <c r="AC26" i="71"/>
  <c r="AA26" i="71"/>
  <c r="U26" i="71"/>
  <c r="T26" i="71"/>
  <c r="L26" i="71"/>
  <c r="K26" i="71"/>
  <c r="I26" i="71"/>
  <c r="AT25" i="71"/>
  <c r="AW25" i="71" s="1"/>
  <c r="AM25" i="71"/>
  <c r="AL25" i="71"/>
  <c r="AJ25" i="71"/>
  <c r="AD25" i="71"/>
  <c r="AC25" i="71"/>
  <c r="AA25" i="71"/>
  <c r="U25" i="71"/>
  <c r="T25" i="71"/>
  <c r="L25" i="71"/>
  <c r="K25" i="71"/>
  <c r="I25" i="71"/>
  <c r="AT24" i="71"/>
  <c r="AW24" i="71" s="1"/>
  <c r="AM24" i="71"/>
  <c r="AL24" i="71"/>
  <c r="AJ24" i="71"/>
  <c r="AD24" i="71"/>
  <c r="AC24" i="71"/>
  <c r="AA24" i="71"/>
  <c r="U24" i="71"/>
  <c r="T24" i="71"/>
  <c r="L24" i="71"/>
  <c r="K24" i="71"/>
  <c r="I24" i="71"/>
  <c r="AT23" i="71"/>
  <c r="AW23" i="71" s="1"/>
  <c r="AM23" i="71"/>
  <c r="AL23" i="71"/>
  <c r="AJ23" i="71"/>
  <c r="AD23" i="71"/>
  <c r="AC23" i="71"/>
  <c r="AA23" i="71"/>
  <c r="U23" i="71"/>
  <c r="T23" i="71"/>
  <c r="L23" i="71"/>
  <c r="K23" i="71"/>
  <c r="I23" i="71"/>
  <c r="AT22" i="71"/>
  <c r="AW22" i="71" s="1"/>
  <c r="AM22" i="71"/>
  <c r="AL22" i="71"/>
  <c r="AJ22" i="71"/>
  <c r="AD22" i="71"/>
  <c r="AC22" i="71"/>
  <c r="AA22" i="71"/>
  <c r="U22" i="71"/>
  <c r="T22" i="71"/>
  <c r="L22" i="71"/>
  <c r="K22" i="71"/>
  <c r="I22" i="71"/>
  <c r="AT21" i="71"/>
  <c r="AL21" i="71"/>
  <c r="BO5" i="71" s="1"/>
  <c r="AC21" i="71"/>
  <c r="T21" i="71"/>
  <c r="K21" i="71"/>
  <c r="AT20" i="71"/>
  <c r="AR20" i="71"/>
  <c r="AM20" i="71"/>
  <c r="AL20" i="71"/>
  <c r="AJ20" i="71"/>
  <c r="AD20" i="71"/>
  <c r="AC20" i="71"/>
  <c r="U20" i="71"/>
  <c r="T20" i="71"/>
  <c r="L20" i="71"/>
  <c r="K20" i="71"/>
  <c r="I20" i="71"/>
  <c r="AT19" i="71"/>
  <c r="AR19" i="71"/>
  <c r="AM19" i="71"/>
  <c r="AL19" i="71"/>
  <c r="AJ19" i="71"/>
  <c r="AD19" i="71"/>
  <c r="AC19" i="71"/>
  <c r="U19" i="71"/>
  <c r="T19" i="71"/>
  <c r="L19" i="71"/>
  <c r="K19" i="71"/>
  <c r="I19" i="71"/>
  <c r="AT18" i="71"/>
  <c r="AR18" i="71"/>
  <c r="AM18" i="71"/>
  <c r="AL18" i="71"/>
  <c r="AJ18" i="71"/>
  <c r="AD18" i="71"/>
  <c r="AC18" i="71"/>
  <c r="U18" i="71"/>
  <c r="T18" i="71"/>
  <c r="L18" i="71"/>
  <c r="K18" i="71"/>
  <c r="I18" i="71"/>
  <c r="AT17" i="71"/>
  <c r="AR17" i="71"/>
  <c r="AM17" i="71"/>
  <c r="AL17" i="71"/>
  <c r="AJ17" i="71"/>
  <c r="AD17" i="71"/>
  <c r="AC17" i="71"/>
  <c r="U17" i="71"/>
  <c r="T17" i="71"/>
  <c r="L17" i="71"/>
  <c r="K17" i="71"/>
  <c r="I17" i="71"/>
  <c r="AT16" i="71"/>
  <c r="AR16" i="71"/>
  <c r="AM16" i="71"/>
  <c r="AL16" i="71"/>
  <c r="AJ16" i="71"/>
  <c r="AD16" i="71"/>
  <c r="AC16" i="71"/>
  <c r="U16" i="71"/>
  <c r="T16" i="71"/>
  <c r="L16" i="71"/>
  <c r="K16" i="71"/>
  <c r="I16" i="71"/>
  <c r="AT15" i="71"/>
  <c r="AR15" i="71"/>
  <c r="AM15" i="71"/>
  <c r="AL15" i="71"/>
  <c r="AJ15" i="71"/>
  <c r="AD15" i="71"/>
  <c r="AC15" i="71"/>
  <c r="U15" i="71"/>
  <c r="T15" i="71"/>
  <c r="L15" i="71"/>
  <c r="K15" i="71"/>
  <c r="I15" i="71"/>
  <c r="AT14" i="71"/>
  <c r="AR14" i="71"/>
  <c r="AM14" i="71"/>
  <c r="AL14" i="71"/>
  <c r="AJ14" i="71"/>
  <c r="AD14" i="71"/>
  <c r="AC14" i="71"/>
  <c r="U14" i="71"/>
  <c r="T14" i="71"/>
  <c r="L14" i="71"/>
  <c r="K14" i="71"/>
  <c r="I14" i="71"/>
  <c r="AT13" i="71"/>
  <c r="AR13" i="71"/>
  <c r="AM13" i="71"/>
  <c r="AL13" i="71"/>
  <c r="AJ13" i="71"/>
  <c r="AD13" i="71"/>
  <c r="AC13" i="71"/>
  <c r="U13" i="71"/>
  <c r="T13" i="71"/>
  <c r="L13" i="71"/>
  <c r="K13" i="71"/>
  <c r="I13" i="71"/>
  <c r="AT12" i="71"/>
  <c r="AR12" i="71"/>
  <c r="AM12" i="71"/>
  <c r="AL12" i="71"/>
  <c r="AJ12" i="71"/>
  <c r="AD12" i="71"/>
  <c r="AC12" i="71"/>
  <c r="U12" i="71"/>
  <c r="T12" i="71"/>
  <c r="L12" i="71"/>
  <c r="K12" i="71"/>
  <c r="I12" i="71"/>
  <c r="AT11" i="71"/>
  <c r="AR11" i="71"/>
  <c r="AM11" i="71"/>
  <c r="AL11" i="71"/>
  <c r="AJ11" i="71"/>
  <c r="AD11" i="71"/>
  <c r="AC11" i="71"/>
  <c r="U11" i="71"/>
  <c r="T11" i="71"/>
  <c r="L11" i="71"/>
  <c r="K11" i="71"/>
  <c r="I11" i="71"/>
  <c r="AT10" i="71"/>
  <c r="AR10" i="71"/>
  <c r="AM10" i="71"/>
  <c r="AL10" i="71"/>
  <c r="AJ10" i="71"/>
  <c r="AD10" i="71"/>
  <c r="AC10" i="71"/>
  <c r="U10" i="71"/>
  <c r="T10" i="71"/>
  <c r="L10" i="71"/>
  <c r="K10" i="71"/>
  <c r="I10" i="71"/>
  <c r="AT9" i="71"/>
  <c r="AR9" i="71"/>
  <c r="AM9" i="71"/>
  <c r="AL9" i="71"/>
  <c r="AJ9" i="71"/>
  <c r="AD9" i="71"/>
  <c r="AC9" i="71"/>
  <c r="U9" i="71"/>
  <c r="T9" i="71"/>
  <c r="L9" i="71"/>
  <c r="K9" i="71"/>
  <c r="I9" i="71"/>
  <c r="AT8" i="71"/>
  <c r="AR8" i="71"/>
  <c r="AM8" i="71"/>
  <c r="AL8" i="71"/>
  <c r="AJ8" i="71"/>
  <c r="AD8" i="71"/>
  <c r="AC8" i="71"/>
  <c r="U8" i="71"/>
  <c r="T8" i="71"/>
  <c r="L8" i="71"/>
  <c r="K8" i="71"/>
  <c r="I8" i="71"/>
  <c r="AT7" i="71"/>
  <c r="AR7" i="71"/>
  <c r="AM7" i="71"/>
  <c r="AL7" i="71"/>
  <c r="AJ7" i="71"/>
  <c r="AD7" i="71"/>
  <c r="AC7" i="71"/>
  <c r="U7" i="71"/>
  <c r="T7" i="71"/>
  <c r="L7" i="71"/>
  <c r="K7" i="71"/>
  <c r="I7" i="71"/>
  <c r="AT6" i="71"/>
  <c r="AR6" i="71"/>
  <c r="AM6" i="71"/>
  <c r="AL6" i="71"/>
  <c r="AJ6" i="71"/>
  <c r="AD6" i="71"/>
  <c r="AC6" i="71"/>
  <c r="U6" i="71"/>
  <c r="T6" i="71"/>
  <c r="L6" i="71"/>
  <c r="K6" i="71"/>
  <c r="I6" i="71"/>
  <c r="AT5" i="71"/>
  <c r="AR5" i="71"/>
  <c r="AM5" i="71"/>
  <c r="AL5" i="71"/>
  <c r="AJ5" i="71"/>
  <c r="AD5" i="71"/>
  <c r="AC5" i="71"/>
  <c r="U5" i="71"/>
  <c r="T5" i="71"/>
  <c r="L5" i="71"/>
  <c r="K5" i="71"/>
  <c r="W141" i="71" s="1"/>
  <c r="I5" i="71"/>
  <c r="AA300" i="53"/>
  <c r="Y300" i="53"/>
  <c r="V300" i="53"/>
  <c r="S300" i="53"/>
  <c r="P300" i="53"/>
  <c r="M300" i="53"/>
  <c r="J300" i="53"/>
  <c r="G300" i="53"/>
  <c r="AA299" i="53"/>
  <c r="Y299" i="53"/>
  <c r="V299" i="53"/>
  <c r="S299" i="53"/>
  <c r="P299" i="53"/>
  <c r="M299" i="53"/>
  <c r="J299" i="53"/>
  <c r="G299" i="53"/>
  <c r="AA298" i="53"/>
  <c r="Y298" i="53"/>
  <c r="V298" i="53"/>
  <c r="S298" i="53"/>
  <c r="P298" i="53"/>
  <c r="M298" i="53"/>
  <c r="J298" i="53"/>
  <c r="G298" i="53"/>
  <c r="AA297" i="53"/>
  <c r="Y297" i="53"/>
  <c r="V297" i="53"/>
  <c r="S297" i="53"/>
  <c r="P297" i="53"/>
  <c r="M297" i="53"/>
  <c r="J297" i="53"/>
  <c r="G297" i="53"/>
  <c r="AA296" i="53"/>
  <c r="Y296" i="53"/>
  <c r="V296" i="53"/>
  <c r="S296" i="53"/>
  <c r="P296" i="53"/>
  <c r="M296" i="53"/>
  <c r="J296" i="53"/>
  <c r="G296" i="53"/>
  <c r="AA295" i="53"/>
  <c r="Y295" i="53"/>
  <c r="V295" i="53"/>
  <c r="S295" i="53"/>
  <c r="P295" i="53"/>
  <c r="M295" i="53"/>
  <c r="J295" i="53"/>
  <c r="G295" i="53"/>
  <c r="AA294" i="53"/>
  <c r="Y294" i="53"/>
  <c r="V294" i="53"/>
  <c r="S294" i="53"/>
  <c r="P294" i="53"/>
  <c r="M294" i="53"/>
  <c r="J294" i="53"/>
  <c r="G294" i="53"/>
  <c r="AA293" i="53"/>
  <c r="Y293" i="53"/>
  <c r="V293" i="53"/>
  <c r="S293" i="53"/>
  <c r="P293" i="53"/>
  <c r="M293" i="53"/>
  <c r="J293" i="53"/>
  <c r="G293" i="53"/>
  <c r="AA292" i="53"/>
  <c r="Y292" i="53"/>
  <c r="V292" i="53"/>
  <c r="S292" i="53"/>
  <c r="P292" i="53"/>
  <c r="M292" i="53"/>
  <c r="J292" i="53"/>
  <c r="G292" i="53"/>
  <c r="AA291" i="53"/>
  <c r="Y291" i="53"/>
  <c r="V291" i="53"/>
  <c r="S291" i="53"/>
  <c r="P291" i="53"/>
  <c r="M291" i="53"/>
  <c r="J291" i="53"/>
  <c r="G291" i="53"/>
  <c r="AA290" i="53"/>
  <c r="Y290" i="53"/>
  <c r="V290" i="53"/>
  <c r="S290" i="53"/>
  <c r="P290" i="53"/>
  <c r="M290" i="53"/>
  <c r="J290" i="53"/>
  <c r="G290" i="53"/>
  <c r="AA289" i="53"/>
  <c r="Y289" i="53"/>
  <c r="V289" i="53"/>
  <c r="S289" i="53"/>
  <c r="P289" i="53"/>
  <c r="M289" i="53"/>
  <c r="J289" i="53"/>
  <c r="G289" i="53"/>
  <c r="AA288" i="53"/>
  <c r="Y288" i="53"/>
  <c r="V288" i="53"/>
  <c r="S288" i="53"/>
  <c r="P288" i="53"/>
  <c r="M288" i="53"/>
  <c r="J288" i="53"/>
  <c r="G288" i="53"/>
  <c r="AA287" i="53"/>
  <c r="Y287" i="53"/>
  <c r="V287" i="53"/>
  <c r="S287" i="53"/>
  <c r="P287" i="53"/>
  <c r="M287" i="53"/>
  <c r="J287" i="53"/>
  <c r="G287" i="53"/>
  <c r="AA286" i="53"/>
  <c r="Y286" i="53"/>
  <c r="V286" i="53"/>
  <c r="S286" i="53"/>
  <c r="P286" i="53"/>
  <c r="M286" i="53"/>
  <c r="J286" i="53"/>
  <c r="G286" i="53"/>
  <c r="AA285" i="53"/>
  <c r="Y285" i="53"/>
  <c r="V285" i="53"/>
  <c r="S285" i="53"/>
  <c r="P285" i="53"/>
  <c r="M285" i="53"/>
  <c r="J285" i="53"/>
  <c r="G285" i="53"/>
  <c r="AA284" i="53"/>
  <c r="Y284" i="53"/>
  <c r="V284" i="53"/>
  <c r="S284" i="53"/>
  <c r="P284" i="53"/>
  <c r="M284" i="53"/>
  <c r="J284" i="53"/>
  <c r="G284" i="53"/>
  <c r="AA283" i="53"/>
  <c r="Y283" i="53"/>
  <c r="V283" i="53"/>
  <c r="S283" i="53"/>
  <c r="P283" i="53"/>
  <c r="M283" i="53"/>
  <c r="J283" i="53"/>
  <c r="G283" i="53"/>
  <c r="AA282" i="53"/>
  <c r="Y282" i="53"/>
  <c r="V282" i="53"/>
  <c r="S282" i="53"/>
  <c r="P282" i="53"/>
  <c r="M282" i="53"/>
  <c r="J282" i="53"/>
  <c r="G282" i="53"/>
  <c r="AA281" i="53"/>
  <c r="Y281" i="53"/>
  <c r="V281" i="53"/>
  <c r="S281" i="53"/>
  <c r="P281" i="53"/>
  <c r="M281" i="53"/>
  <c r="J281" i="53"/>
  <c r="G281" i="53"/>
  <c r="AA280" i="53"/>
  <c r="Y280" i="53"/>
  <c r="V280" i="53"/>
  <c r="S280" i="53"/>
  <c r="P280" i="53"/>
  <c r="M280" i="53"/>
  <c r="J280" i="53"/>
  <c r="G280" i="53"/>
  <c r="AA279" i="53"/>
  <c r="Y279" i="53"/>
  <c r="V279" i="53"/>
  <c r="S279" i="53"/>
  <c r="P279" i="53"/>
  <c r="M279" i="53"/>
  <c r="J279" i="53"/>
  <c r="G279" i="53"/>
  <c r="AA278" i="53"/>
  <c r="Y278" i="53"/>
  <c r="V278" i="53"/>
  <c r="S278" i="53"/>
  <c r="P278" i="53"/>
  <c r="M278" i="53"/>
  <c r="J278" i="53"/>
  <c r="G278" i="53"/>
  <c r="AA277" i="53"/>
  <c r="Y277" i="53"/>
  <c r="V277" i="53"/>
  <c r="S277" i="53"/>
  <c r="P277" i="53"/>
  <c r="M277" i="53"/>
  <c r="J277" i="53"/>
  <c r="G277" i="53"/>
  <c r="AA276" i="53"/>
  <c r="Y276" i="53"/>
  <c r="V276" i="53"/>
  <c r="S276" i="53"/>
  <c r="P276" i="53"/>
  <c r="M276" i="53"/>
  <c r="J276" i="53"/>
  <c r="G276" i="53"/>
  <c r="AA275" i="53"/>
  <c r="Y275" i="53"/>
  <c r="V275" i="53"/>
  <c r="S275" i="53"/>
  <c r="P275" i="53"/>
  <c r="M275" i="53"/>
  <c r="J275" i="53"/>
  <c r="G275" i="53"/>
  <c r="AA274" i="53"/>
  <c r="Y274" i="53"/>
  <c r="V274" i="53"/>
  <c r="S274" i="53"/>
  <c r="P274" i="53"/>
  <c r="M274" i="53"/>
  <c r="J274" i="53"/>
  <c r="G274" i="53"/>
  <c r="AA273" i="53"/>
  <c r="Y273" i="53"/>
  <c r="V273" i="53"/>
  <c r="S273" i="53"/>
  <c r="P273" i="53"/>
  <c r="M273" i="53"/>
  <c r="J273" i="53"/>
  <c r="G273" i="53"/>
  <c r="AA272" i="53"/>
  <c r="Y272" i="53"/>
  <c r="V272" i="53"/>
  <c r="S272" i="53"/>
  <c r="P272" i="53"/>
  <c r="M272" i="53"/>
  <c r="J272" i="53"/>
  <c r="G272" i="53"/>
  <c r="AA271" i="53"/>
  <c r="Y271" i="53"/>
  <c r="V271" i="53"/>
  <c r="S271" i="53"/>
  <c r="P271" i="53"/>
  <c r="M271" i="53"/>
  <c r="J271" i="53"/>
  <c r="G271" i="53"/>
  <c r="AA270" i="53"/>
  <c r="Y270" i="53"/>
  <c r="V270" i="53"/>
  <c r="S270" i="53"/>
  <c r="P270" i="53"/>
  <c r="M270" i="53"/>
  <c r="J270" i="53"/>
  <c r="G270" i="53"/>
  <c r="AA269" i="53"/>
  <c r="Y269" i="53"/>
  <c r="V269" i="53"/>
  <c r="S269" i="53"/>
  <c r="P269" i="53"/>
  <c r="M269" i="53"/>
  <c r="J269" i="53"/>
  <c r="G269" i="53"/>
  <c r="AA268" i="53"/>
  <c r="Y268" i="53"/>
  <c r="V268" i="53"/>
  <c r="S268" i="53"/>
  <c r="P268" i="53"/>
  <c r="M268" i="53"/>
  <c r="J268" i="53"/>
  <c r="G268" i="53"/>
  <c r="AA267" i="53"/>
  <c r="Y267" i="53"/>
  <c r="V267" i="53"/>
  <c r="S267" i="53"/>
  <c r="P267" i="53"/>
  <c r="M267" i="53"/>
  <c r="J267" i="53"/>
  <c r="G267" i="53"/>
  <c r="AA266" i="53"/>
  <c r="Y266" i="53"/>
  <c r="V266" i="53"/>
  <c r="S266" i="53"/>
  <c r="P266" i="53"/>
  <c r="M266" i="53"/>
  <c r="J266" i="53"/>
  <c r="G266" i="53"/>
  <c r="AA265" i="53"/>
  <c r="Y265" i="53"/>
  <c r="V265" i="53"/>
  <c r="S265" i="53"/>
  <c r="P265" i="53"/>
  <c r="M265" i="53"/>
  <c r="J265" i="53"/>
  <c r="G265" i="53"/>
  <c r="AA264" i="53"/>
  <c r="Y264" i="53"/>
  <c r="V264" i="53"/>
  <c r="S264" i="53"/>
  <c r="P264" i="53"/>
  <c r="M264" i="53"/>
  <c r="J264" i="53"/>
  <c r="G264" i="53"/>
  <c r="AA263" i="53"/>
  <c r="Y263" i="53"/>
  <c r="V263" i="53"/>
  <c r="S263" i="53"/>
  <c r="P263" i="53"/>
  <c r="M263" i="53"/>
  <c r="J263" i="53"/>
  <c r="G263" i="53"/>
  <c r="AA262" i="53"/>
  <c r="Y262" i="53"/>
  <c r="V262" i="53"/>
  <c r="S262" i="53"/>
  <c r="P262" i="53"/>
  <c r="M262" i="53"/>
  <c r="J262" i="53"/>
  <c r="G262" i="53"/>
  <c r="AA261" i="53"/>
  <c r="Y261" i="53"/>
  <c r="V261" i="53"/>
  <c r="S261" i="53"/>
  <c r="P261" i="53"/>
  <c r="M261" i="53"/>
  <c r="J261" i="53"/>
  <c r="G261" i="53"/>
  <c r="AA260" i="53"/>
  <c r="Y260" i="53"/>
  <c r="V260" i="53"/>
  <c r="S260" i="53"/>
  <c r="P260" i="53"/>
  <c r="M260" i="53"/>
  <c r="J260" i="53"/>
  <c r="G260" i="53"/>
  <c r="AA259" i="53"/>
  <c r="Y259" i="53"/>
  <c r="V259" i="53"/>
  <c r="S259" i="53"/>
  <c r="P259" i="53"/>
  <c r="M259" i="53"/>
  <c r="J259" i="53"/>
  <c r="G259" i="53"/>
  <c r="AA258" i="53"/>
  <c r="Y258" i="53"/>
  <c r="V258" i="53"/>
  <c r="S258" i="53"/>
  <c r="P258" i="53"/>
  <c r="M258" i="53"/>
  <c r="J258" i="53"/>
  <c r="G258" i="53"/>
  <c r="AA257" i="53"/>
  <c r="Y257" i="53"/>
  <c r="V257" i="53"/>
  <c r="S257" i="53"/>
  <c r="P257" i="53"/>
  <c r="M257" i="53"/>
  <c r="J257" i="53"/>
  <c r="G257" i="53"/>
  <c r="AA256" i="53"/>
  <c r="Y256" i="53"/>
  <c r="V256" i="53"/>
  <c r="S256" i="53"/>
  <c r="P256" i="53"/>
  <c r="M256" i="53"/>
  <c r="J256" i="53"/>
  <c r="G256" i="53"/>
  <c r="AA255" i="53"/>
  <c r="Y255" i="53"/>
  <c r="V255" i="53"/>
  <c r="S255" i="53"/>
  <c r="P255" i="53"/>
  <c r="M255" i="53"/>
  <c r="J255" i="53"/>
  <c r="G255" i="53"/>
  <c r="AA254" i="53"/>
  <c r="Y254" i="53"/>
  <c r="V254" i="53"/>
  <c r="S254" i="53"/>
  <c r="P254" i="53"/>
  <c r="M254" i="53"/>
  <c r="J254" i="53"/>
  <c r="G254" i="53"/>
  <c r="AA253" i="53"/>
  <c r="Y253" i="53"/>
  <c r="V253" i="53"/>
  <c r="S253" i="53"/>
  <c r="P253" i="53"/>
  <c r="M253" i="53"/>
  <c r="J253" i="53"/>
  <c r="G253" i="53"/>
  <c r="AA252" i="53"/>
  <c r="Y252" i="53"/>
  <c r="V252" i="53"/>
  <c r="S252" i="53"/>
  <c r="P252" i="53"/>
  <c r="M252" i="53"/>
  <c r="J252" i="53"/>
  <c r="G252" i="53"/>
  <c r="AA251" i="53"/>
  <c r="Y251" i="53"/>
  <c r="V251" i="53"/>
  <c r="S251" i="53"/>
  <c r="P251" i="53"/>
  <c r="M251" i="53"/>
  <c r="J251" i="53"/>
  <c r="G251" i="53"/>
  <c r="AA250" i="53"/>
  <c r="Y250" i="53"/>
  <c r="V250" i="53"/>
  <c r="S250" i="53"/>
  <c r="P250" i="53"/>
  <c r="M250" i="53"/>
  <c r="J250" i="53"/>
  <c r="G250" i="53"/>
  <c r="AA249" i="53"/>
  <c r="Y249" i="53"/>
  <c r="V249" i="53"/>
  <c r="S249" i="53"/>
  <c r="P249" i="53"/>
  <c r="M249" i="53"/>
  <c r="J249" i="53"/>
  <c r="G249" i="53"/>
  <c r="AA248" i="53"/>
  <c r="Y248" i="53"/>
  <c r="V248" i="53"/>
  <c r="S248" i="53"/>
  <c r="P248" i="53"/>
  <c r="M248" i="53"/>
  <c r="J248" i="53"/>
  <c r="G248" i="53"/>
  <c r="AA247" i="53"/>
  <c r="Y247" i="53"/>
  <c r="V247" i="53"/>
  <c r="S247" i="53"/>
  <c r="P247" i="53"/>
  <c r="M247" i="53"/>
  <c r="J247" i="53"/>
  <c r="G247" i="53"/>
  <c r="AA246" i="53"/>
  <c r="Y246" i="53"/>
  <c r="V246" i="53"/>
  <c r="S246" i="53"/>
  <c r="P246" i="53"/>
  <c r="M246" i="53"/>
  <c r="J246" i="53"/>
  <c r="G246" i="53"/>
  <c r="AA245" i="53"/>
  <c r="Y245" i="53"/>
  <c r="V245" i="53"/>
  <c r="S245" i="53"/>
  <c r="P245" i="53"/>
  <c r="M245" i="53"/>
  <c r="J245" i="53"/>
  <c r="G245" i="53"/>
  <c r="AA244" i="53"/>
  <c r="Y244" i="53"/>
  <c r="V244" i="53"/>
  <c r="S244" i="53"/>
  <c r="P244" i="53"/>
  <c r="M244" i="53"/>
  <c r="J244" i="53"/>
  <c r="G244" i="53"/>
  <c r="AA243" i="53"/>
  <c r="Y243" i="53"/>
  <c r="V243" i="53"/>
  <c r="S243" i="53"/>
  <c r="P243" i="53"/>
  <c r="M243" i="53"/>
  <c r="J243" i="53"/>
  <c r="G243" i="53"/>
  <c r="AA242" i="53"/>
  <c r="Y242" i="53"/>
  <c r="V242" i="53"/>
  <c r="S242" i="53"/>
  <c r="P242" i="53"/>
  <c r="M242" i="53"/>
  <c r="J242" i="53"/>
  <c r="G242" i="53"/>
  <c r="AA241" i="53"/>
  <c r="Y241" i="53"/>
  <c r="V241" i="53"/>
  <c r="S241" i="53"/>
  <c r="P241" i="53"/>
  <c r="M241" i="53"/>
  <c r="J241" i="53"/>
  <c r="G241" i="53"/>
  <c r="AA240" i="53"/>
  <c r="Y240" i="53"/>
  <c r="V240" i="53"/>
  <c r="S240" i="53"/>
  <c r="P240" i="53"/>
  <c r="M240" i="53"/>
  <c r="J240" i="53"/>
  <c r="G240" i="53"/>
  <c r="AA239" i="53"/>
  <c r="Y239" i="53"/>
  <c r="V239" i="53"/>
  <c r="S239" i="53"/>
  <c r="P239" i="53"/>
  <c r="M239" i="53"/>
  <c r="J239" i="53"/>
  <c r="G239" i="53"/>
  <c r="AA238" i="53"/>
  <c r="Y238" i="53"/>
  <c r="V238" i="53"/>
  <c r="S238" i="53"/>
  <c r="P238" i="53"/>
  <c r="M238" i="53"/>
  <c r="J238" i="53"/>
  <c r="G238" i="53"/>
  <c r="AA237" i="53"/>
  <c r="Y237" i="53"/>
  <c r="V237" i="53"/>
  <c r="S237" i="53"/>
  <c r="P237" i="53"/>
  <c r="M237" i="53"/>
  <c r="J237" i="53"/>
  <c r="G237" i="53"/>
  <c r="AA236" i="53"/>
  <c r="Y236" i="53"/>
  <c r="V236" i="53"/>
  <c r="S236" i="53"/>
  <c r="P236" i="53"/>
  <c r="M236" i="53"/>
  <c r="J236" i="53"/>
  <c r="G236" i="53"/>
  <c r="AA235" i="53"/>
  <c r="Y235" i="53"/>
  <c r="V235" i="53"/>
  <c r="S235" i="53"/>
  <c r="P235" i="53"/>
  <c r="M235" i="53"/>
  <c r="J235" i="53"/>
  <c r="G235" i="53"/>
  <c r="AA234" i="53"/>
  <c r="Y234" i="53"/>
  <c r="V234" i="53"/>
  <c r="S234" i="53"/>
  <c r="P234" i="53"/>
  <c r="M234" i="53"/>
  <c r="J234" i="53"/>
  <c r="G234" i="53"/>
  <c r="AA233" i="53"/>
  <c r="Y233" i="53"/>
  <c r="V233" i="53"/>
  <c r="S233" i="53"/>
  <c r="P233" i="53"/>
  <c r="M233" i="53"/>
  <c r="J233" i="53"/>
  <c r="G233" i="53"/>
  <c r="AA232" i="53"/>
  <c r="Y232" i="53"/>
  <c r="V232" i="53"/>
  <c r="S232" i="53"/>
  <c r="P232" i="53"/>
  <c r="M232" i="53"/>
  <c r="J232" i="53"/>
  <c r="G232" i="53"/>
  <c r="AA231" i="53"/>
  <c r="Y231" i="53"/>
  <c r="V231" i="53"/>
  <c r="S231" i="53"/>
  <c r="P231" i="53"/>
  <c r="M231" i="53"/>
  <c r="J231" i="53"/>
  <c r="G231" i="53"/>
  <c r="AA230" i="53"/>
  <c r="Y230" i="53"/>
  <c r="V230" i="53"/>
  <c r="S230" i="53"/>
  <c r="P230" i="53"/>
  <c r="M230" i="53"/>
  <c r="J230" i="53"/>
  <c r="G230" i="53"/>
  <c r="AA229" i="53"/>
  <c r="Y229" i="53"/>
  <c r="V229" i="53"/>
  <c r="S229" i="53"/>
  <c r="P229" i="53"/>
  <c r="M229" i="53"/>
  <c r="J229" i="53"/>
  <c r="G229" i="53"/>
  <c r="AA228" i="53"/>
  <c r="Y228" i="53"/>
  <c r="V228" i="53"/>
  <c r="S228" i="53"/>
  <c r="P228" i="53"/>
  <c r="M228" i="53"/>
  <c r="J228" i="53"/>
  <c r="G228" i="53"/>
  <c r="AA227" i="53"/>
  <c r="Y227" i="53"/>
  <c r="V227" i="53"/>
  <c r="S227" i="53"/>
  <c r="P227" i="53"/>
  <c r="M227" i="53"/>
  <c r="J227" i="53"/>
  <c r="G227" i="53"/>
  <c r="AA226" i="53"/>
  <c r="Y226" i="53"/>
  <c r="V226" i="53"/>
  <c r="S226" i="53"/>
  <c r="P226" i="53"/>
  <c r="M226" i="53"/>
  <c r="J226" i="53"/>
  <c r="G226" i="53"/>
  <c r="AA225" i="53"/>
  <c r="Y225" i="53"/>
  <c r="V225" i="53"/>
  <c r="S225" i="53"/>
  <c r="P225" i="53"/>
  <c r="M225" i="53"/>
  <c r="J225" i="53"/>
  <c r="G225" i="53"/>
  <c r="AA224" i="53"/>
  <c r="Y224" i="53"/>
  <c r="V224" i="53"/>
  <c r="S224" i="53"/>
  <c r="P224" i="53"/>
  <c r="M224" i="53"/>
  <c r="J224" i="53"/>
  <c r="G224" i="53"/>
  <c r="AA223" i="53"/>
  <c r="Y223" i="53"/>
  <c r="V223" i="53"/>
  <c r="S223" i="53"/>
  <c r="P223" i="53"/>
  <c r="M223" i="53"/>
  <c r="J223" i="53"/>
  <c r="G223" i="53"/>
  <c r="AA222" i="53"/>
  <c r="Y222" i="53"/>
  <c r="V222" i="53"/>
  <c r="S222" i="53"/>
  <c r="P222" i="53"/>
  <c r="M222" i="53"/>
  <c r="J222" i="53"/>
  <c r="G222" i="53"/>
  <c r="AA221" i="53"/>
  <c r="Y221" i="53"/>
  <c r="V221" i="53"/>
  <c r="S221" i="53"/>
  <c r="P221" i="53"/>
  <c r="M221" i="53"/>
  <c r="J221" i="53"/>
  <c r="G221" i="53"/>
  <c r="AA220" i="53"/>
  <c r="Y220" i="53"/>
  <c r="V220" i="53"/>
  <c r="S220" i="53"/>
  <c r="P220" i="53"/>
  <c r="M220" i="53"/>
  <c r="J220" i="53"/>
  <c r="G220" i="53"/>
  <c r="AA219" i="53"/>
  <c r="Y219" i="53"/>
  <c r="V219" i="53"/>
  <c r="S219" i="53"/>
  <c r="P219" i="53"/>
  <c r="M219" i="53"/>
  <c r="J219" i="53"/>
  <c r="G219" i="53"/>
  <c r="AA218" i="53"/>
  <c r="Y218" i="53"/>
  <c r="V218" i="53"/>
  <c r="S218" i="53"/>
  <c r="P218" i="53"/>
  <c r="M218" i="53"/>
  <c r="J218" i="53"/>
  <c r="G218" i="53"/>
  <c r="AA217" i="53"/>
  <c r="Y217" i="53"/>
  <c r="V217" i="53"/>
  <c r="S217" i="53"/>
  <c r="P217" i="53"/>
  <c r="M217" i="53"/>
  <c r="J217" i="53"/>
  <c r="G217" i="53"/>
  <c r="AA216" i="53"/>
  <c r="Y216" i="53"/>
  <c r="V216" i="53"/>
  <c r="S216" i="53"/>
  <c r="P216" i="53"/>
  <c r="M216" i="53"/>
  <c r="J216" i="53"/>
  <c r="G216" i="53"/>
  <c r="AA215" i="53"/>
  <c r="Y215" i="53"/>
  <c r="V215" i="53"/>
  <c r="S215" i="53"/>
  <c r="P215" i="53"/>
  <c r="M215" i="53"/>
  <c r="J215" i="53"/>
  <c r="G215" i="53"/>
  <c r="AA214" i="53"/>
  <c r="Y214" i="53"/>
  <c r="V214" i="53"/>
  <c r="S214" i="53"/>
  <c r="P214" i="53"/>
  <c r="M214" i="53"/>
  <c r="J214" i="53"/>
  <c r="G214" i="53"/>
  <c r="AA213" i="53"/>
  <c r="Y213" i="53"/>
  <c r="V213" i="53"/>
  <c r="S213" i="53"/>
  <c r="P213" i="53"/>
  <c r="M213" i="53"/>
  <c r="J213" i="53"/>
  <c r="G213" i="53"/>
  <c r="AA212" i="53"/>
  <c r="Y212" i="53"/>
  <c r="V212" i="53"/>
  <c r="S212" i="53"/>
  <c r="P212" i="53"/>
  <c r="M212" i="53"/>
  <c r="J212" i="53"/>
  <c r="G212" i="53"/>
  <c r="AA211" i="53"/>
  <c r="Y211" i="53"/>
  <c r="V211" i="53"/>
  <c r="S211" i="53"/>
  <c r="P211" i="53"/>
  <c r="M211" i="53"/>
  <c r="J211" i="53"/>
  <c r="G211" i="53"/>
  <c r="AA210" i="53"/>
  <c r="Y210" i="53"/>
  <c r="V210" i="53"/>
  <c r="S210" i="53"/>
  <c r="P210" i="53"/>
  <c r="M210" i="53"/>
  <c r="J210" i="53"/>
  <c r="G210" i="53"/>
  <c r="AA209" i="53"/>
  <c r="Y209" i="53"/>
  <c r="V209" i="53"/>
  <c r="S209" i="53"/>
  <c r="P209" i="53"/>
  <c r="M209" i="53"/>
  <c r="J209" i="53"/>
  <c r="G209" i="53"/>
  <c r="AA208" i="53"/>
  <c r="Y208" i="53"/>
  <c r="V208" i="53"/>
  <c r="S208" i="53"/>
  <c r="P208" i="53"/>
  <c r="M208" i="53"/>
  <c r="J208" i="53"/>
  <c r="G208" i="53"/>
  <c r="AA207" i="53"/>
  <c r="Y207" i="53"/>
  <c r="V207" i="53"/>
  <c r="S207" i="53"/>
  <c r="P207" i="53"/>
  <c r="M207" i="53"/>
  <c r="J207" i="53"/>
  <c r="G207" i="53"/>
  <c r="AA206" i="53"/>
  <c r="Y206" i="53"/>
  <c r="V206" i="53"/>
  <c r="S206" i="53"/>
  <c r="P206" i="53"/>
  <c r="M206" i="53"/>
  <c r="J206" i="53"/>
  <c r="G206" i="53"/>
  <c r="AA205" i="53"/>
  <c r="Y205" i="53"/>
  <c r="V205" i="53"/>
  <c r="S205" i="53"/>
  <c r="P205" i="53"/>
  <c r="M205" i="53"/>
  <c r="J205" i="53"/>
  <c r="G205" i="53"/>
  <c r="AA204" i="53"/>
  <c r="Y204" i="53"/>
  <c r="V204" i="53"/>
  <c r="S204" i="53"/>
  <c r="P204" i="53"/>
  <c r="M204" i="53"/>
  <c r="J204" i="53"/>
  <c r="G204" i="53"/>
  <c r="AA203" i="53"/>
  <c r="Y203" i="53"/>
  <c r="V203" i="53"/>
  <c r="S203" i="53"/>
  <c r="P203" i="53"/>
  <c r="M203" i="53"/>
  <c r="J203" i="53"/>
  <c r="G203" i="53"/>
  <c r="AA202" i="53"/>
  <c r="Y202" i="53"/>
  <c r="V202" i="53"/>
  <c r="S202" i="53"/>
  <c r="P202" i="53"/>
  <c r="M202" i="53"/>
  <c r="J202" i="53"/>
  <c r="G202" i="53"/>
  <c r="AA201" i="53"/>
  <c r="Y201" i="53"/>
  <c r="V201" i="53"/>
  <c r="S201" i="53"/>
  <c r="P201" i="53"/>
  <c r="M201" i="53"/>
  <c r="J201" i="53"/>
  <c r="G201" i="53"/>
  <c r="AA200" i="53"/>
  <c r="Y200" i="53"/>
  <c r="V200" i="53"/>
  <c r="S200" i="53"/>
  <c r="P200" i="53"/>
  <c r="M200" i="53"/>
  <c r="J200" i="53"/>
  <c r="G200" i="53"/>
  <c r="AA199" i="53"/>
  <c r="Y199" i="53"/>
  <c r="V199" i="53"/>
  <c r="S199" i="53"/>
  <c r="P199" i="53"/>
  <c r="M199" i="53"/>
  <c r="J199" i="53"/>
  <c r="G199" i="53"/>
  <c r="AA198" i="53"/>
  <c r="Y198" i="53"/>
  <c r="V198" i="53"/>
  <c r="S198" i="53"/>
  <c r="P198" i="53"/>
  <c r="M198" i="53"/>
  <c r="J198" i="53"/>
  <c r="G198" i="53"/>
  <c r="AA197" i="53"/>
  <c r="Y197" i="53"/>
  <c r="V197" i="53"/>
  <c r="S197" i="53"/>
  <c r="P197" i="53"/>
  <c r="M197" i="53"/>
  <c r="J197" i="53"/>
  <c r="G197" i="53"/>
  <c r="AA196" i="53"/>
  <c r="Y196" i="53"/>
  <c r="V196" i="53"/>
  <c r="S196" i="53"/>
  <c r="P196" i="53"/>
  <c r="M196" i="53"/>
  <c r="J196" i="53"/>
  <c r="G196" i="53"/>
  <c r="AA195" i="53"/>
  <c r="Y195" i="53"/>
  <c r="V195" i="53"/>
  <c r="S195" i="53"/>
  <c r="P195" i="53"/>
  <c r="M195" i="53"/>
  <c r="J195" i="53"/>
  <c r="G195" i="53"/>
  <c r="AA194" i="53"/>
  <c r="Y194" i="53"/>
  <c r="V194" i="53"/>
  <c r="S194" i="53"/>
  <c r="P194" i="53"/>
  <c r="M194" i="53"/>
  <c r="J194" i="53"/>
  <c r="G194" i="53"/>
  <c r="AA193" i="53"/>
  <c r="Y193" i="53"/>
  <c r="V193" i="53"/>
  <c r="S193" i="53"/>
  <c r="P193" i="53"/>
  <c r="M193" i="53"/>
  <c r="J193" i="53"/>
  <c r="G193" i="53"/>
  <c r="AA192" i="53"/>
  <c r="Y192" i="53"/>
  <c r="V192" i="53"/>
  <c r="S192" i="53"/>
  <c r="P192" i="53"/>
  <c r="M192" i="53"/>
  <c r="J192" i="53"/>
  <c r="G192" i="53"/>
  <c r="AA191" i="53"/>
  <c r="Y191" i="53"/>
  <c r="V191" i="53"/>
  <c r="S191" i="53"/>
  <c r="P191" i="53"/>
  <c r="M191" i="53"/>
  <c r="J191" i="53"/>
  <c r="G191" i="53"/>
  <c r="AA190" i="53"/>
  <c r="Y190" i="53"/>
  <c r="V190" i="53"/>
  <c r="S190" i="53"/>
  <c r="P190" i="53"/>
  <c r="M190" i="53"/>
  <c r="J190" i="53"/>
  <c r="G190" i="53"/>
  <c r="AA189" i="53"/>
  <c r="Y189" i="53"/>
  <c r="V189" i="53"/>
  <c r="S189" i="53"/>
  <c r="P189" i="53"/>
  <c r="M189" i="53"/>
  <c r="J189" i="53"/>
  <c r="G189" i="53"/>
  <c r="AA188" i="53"/>
  <c r="Y188" i="53"/>
  <c r="V188" i="53"/>
  <c r="S188" i="53"/>
  <c r="P188" i="53"/>
  <c r="M188" i="53"/>
  <c r="J188" i="53"/>
  <c r="G188" i="53"/>
  <c r="AA187" i="53"/>
  <c r="Y187" i="53"/>
  <c r="V187" i="53"/>
  <c r="S187" i="53"/>
  <c r="P187" i="53"/>
  <c r="M187" i="53"/>
  <c r="J187" i="53"/>
  <c r="G187" i="53"/>
  <c r="AA186" i="53"/>
  <c r="Y186" i="53"/>
  <c r="V186" i="53"/>
  <c r="S186" i="53"/>
  <c r="P186" i="53"/>
  <c r="M186" i="53"/>
  <c r="J186" i="53"/>
  <c r="G186" i="53"/>
  <c r="AA185" i="53"/>
  <c r="Y185" i="53"/>
  <c r="V185" i="53"/>
  <c r="S185" i="53"/>
  <c r="P185" i="53"/>
  <c r="M185" i="53"/>
  <c r="J185" i="53"/>
  <c r="G185" i="53"/>
  <c r="AA184" i="53"/>
  <c r="Y184" i="53"/>
  <c r="V184" i="53"/>
  <c r="S184" i="53"/>
  <c r="P184" i="53"/>
  <c r="M184" i="53"/>
  <c r="J184" i="53"/>
  <c r="G184" i="53"/>
  <c r="AA183" i="53"/>
  <c r="Y183" i="53"/>
  <c r="V183" i="53"/>
  <c r="S183" i="53"/>
  <c r="P183" i="53"/>
  <c r="M183" i="53"/>
  <c r="J183" i="53"/>
  <c r="G183" i="53"/>
  <c r="AA182" i="53"/>
  <c r="Y182" i="53"/>
  <c r="V182" i="53"/>
  <c r="S182" i="53"/>
  <c r="P182" i="53"/>
  <c r="M182" i="53"/>
  <c r="J182" i="53"/>
  <c r="G182" i="53"/>
  <c r="AA181" i="53"/>
  <c r="Y181" i="53"/>
  <c r="V181" i="53"/>
  <c r="S181" i="53"/>
  <c r="P181" i="53"/>
  <c r="M181" i="53"/>
  <c r="J181" i="53"/>
  <c r="G181" i="53"/>
  <c r="AA180" i="53"/>
  <c r="Y180" i="53"/>
  <c r="V180" i="53"/>
  <c r="S180" i="53"/>
  <c r="P180" i="53"/>
  <c r="M180" i="53"/>
  <c r="J180" i="53"/>
  <c r="G180" i="53"/>
  <c r="AA179" i="53"/>
  <c r="Y179" i="53"/>
  <c r="V179" i="53"/>
  <c r="S179" i="53"/>
  <c r="P179" i="53"/>
  <c r="M179" i="53"/>
  <c r="J179" i="53"/>
  <c r="G179" i="53"/>
  <c r="AA178" i="53"/>
  <c r="Y178" i="53"/>
  <c r="V178" i="53"/>
  <c r="S178" i="53"/>
  <c r="P178" i="53"/>
  <c r="M178" i="53"/>
  <c r="J178" i="53"/>
  <c r="G178" i="53"/>
  <c r="AA177" i="53"/>
  <c r="Y177" i="53"/>
  <c r="V177" i="53"/>
  <c r="S177" i="53"/>
  <c r="P177" i="53"/>
  <c r="M177" i="53"/>
  <c r="J177" i="53"/>
  <c r="G177" i="53"/>
  <c r="AA176" i="53"/>
  <c r="Y176" i="53"/>
  <c r="V176" i="53"/>
  <c r="S176" i="53"/>
  <c r="P176" i="53"/>
  <c r="M176" i="53"/>
  <c r="J176" i="53"/>
  <c r="G176" i="53"/>
  <c r="AA175" i="53"/>
  <c r="Y175" i="53"/>
  <c r="V175" i="53"/>
  <c r="S175" i="53"/>
  <c r="P175" i="53"/>
  <c r="M175" i="53"/>
  <c r="J175" i="53"/>
  <c r="G175" i="53"/>
  <c r="AA174" i="53"/>
  <c r="Y174" i="53"/>
  <c r="V174" i="53"/>
  <c r="S174" i="53"/>
  <c r="P174" i="53"/>
  <c r="M174" i="53"/>
  <c r="J174" i="53"/>
  <c r="G174" i="53"/>
  <c r="AA173" i="53"/>
  <c r="Y173" i="53"/>
  <c r="V173" i="53"/>
  <c r="S173" i="53"/>
  <c r="P173" i="53"/>
  <c r="M173" i="53"/>
  <c r="J173" i="53"/>
  <c r="G173" i="53"/>
  <c r="AA172" i="53"/>
  <c r="Y172" i="53"/>
  <c r="V172" i="53"/>
  <c r="S172" i="53"/>
  <c r="P172" i="53"/>
  <c r="M172" i="53"/>
  <c r="J172" i="53"/>
  <c r="G172" i="53"/>
  <c r="AA171" i="53"/>
  <c r="Y171" i="53"/>
  <c r="V171" i="53"/>
  <c r="S171" i="53"/>
  <c r="P171" i="53"/>
  <c r="M171" i="53"/>
  <c r="J171" i="53"/>
  <c r="G171" i="53"/>
  <c r="AA170" i="53"/>
  <c r="Y170" i="53"/>
  <c r="V170" i="53"/>
  <c r="S170" i="53"/>
  <c r="P170" i="53"/>
  <c r="M170" i="53"/>
  <c r="J170" i="53"/>
  <c r="G170" i="53"/>
  <c r="AA169" i="53"/>
  <c r="Y169" i="53"/>
  <c r="V169" i="53"/>
  <c r="S169" i="53"/>
  <c r="P169" i="53"/>
  <c r="M169" i="53"/>
  <c r="J169" i="53"/>
  <c r="G169" i="53"/>
  <c r="AA168" i="53"/>
  <c r="Y168" i="53"/>
  <c r="V168" i="53"/>
  <c r="S168" i="53"/>
  <c r="P168" i="53"/>
  <c r="M168" i="53"/>
  <c r="J168" i="53"/>
  <c r="G168" i="53"/>
  <c r="AA167" i="53"/>
  <c r="Y167" i="53"/>
  <c r="V167" i="53"/>
  <c r="S167" i="53"/>
  <c r="P167" i="53"/>
  <c r="M167" i="53"/>
  <c r="J167" i="53"/>
  <c r="G167" i="53"/>
  <c r="AA166" i="53"/>
  <c r="Y166" i="53"/>
  <c r="V166" i="53"/>
  <c r="S166" i="53"/>
  <c r="P166" i="53"/>
  <c r="M166" i="53"/>
  <c r="J166" i="53"/>
  <c r="G166" i="53"/>
  <c r="AA165" i="53"/>
  <c r="Y165" i="53"/>
  <c r="V165" i="53"/>
  <c r="S165" i="53"/>
  <c r="P165" i="53"/>
  <c r="M165" i="53"/>
  <c r="J165" i="53"/>
  <c r="G165" i="53"/>
  <c r="AA164" i="53"/>
  <c r="Y164" i="53"/>
  <c r="V164" i="53"/>
  <c r="S164" i="53"/>
  <c r="P164" i="53"/>
  <c r="M164" i="53"/>
  <c r="J164" i="53"/>
  <c r="G164" i="53"/>
  <c r="AA163" i="53"/>
  <c r="Y163" i="53"/>
  <c r="V163" i="53"/>
  <c r="S163" i="53"/>
  <c r="P163" i="53"/>
  <c r="M163" i="53"/>
  <c r="J163" i="53"/>
  <c r="G163" i="53"/>
  <c r="AA162" i="53"/>
  <c r="Y162" i="53"/>
  <c r="V162" i="53"/>
  <c r="S162" i="53"/>
  <c r="P162" i="53"/>
  <c r="M162" i="53"/>
  <c r="J162" i="53"/>
  <c r="G162" i="53"/>
  <c r="AA161" i="53"/>
  <c r="Y161" i="53"/>
  <c r="V161" i="53"/>
  <c r="S161" i="53"/>
  <c r="P161" i="53"/>
  <c r="M161" i="53"/>
  <c r="J161" i="53"/>
  <c r="G161" i="53"/>
  <c r="AA160" i="53"/>
  <c r="Y160" i="53"/>
  <c r="V160" i="53"/>
  <c r="S160" i="53"/>
  <c r="P160" i="53"/>
  <c r="M160" i="53"/>
  <c r="J160" i="53"/>
  <c r="G160" i="53"/>
  <c r="AA159" i="53"/>
  <c r="Y159" i="53"/>
  <c r="V159" i="53"/>
  <c r="S159" i="53"/>
  <c r="P159" i="53"/>
  <c r="M159" i="53"/>
  <c r="J159" i="53"/>
  <c r="G159" i="53"/>
  <c r="AA158" i="53"/>
  <c r="Y158" i="53"/>
  <c r="V158" i="53"/>
  <c r="S158" i="53"/>
  <c r="P158" i="53"/>
  <c r="M158" i="53"/>
  <c r="J158" i="53"/>
  <c r="G158" i="53"/>
  <c r="AA157" i="53"/>
  <c r="Y157" i="53"/>
  <c r="V157" i="53"/>
  <c r="S157" i="53"/>
  <c r="P157" i="53"/>
  <c r="M157" i="53"/>
  <c r="J157" i="53"/>
  <c r="G157" i="53"/>
  <c r="AA156" i="53"/>
  <c r="Y156" i="53"/>
  <c r="V156" i="53"/>
  <c r="S156" i="53"/>
  <c r="P156" i="53"/>
  <c r="M156" i="53"/>
  <c r="J156" i="53"/>
  <c r="G156" i="53"/>
  <c r="AA155" i="53"/>
  <c r="Y155" i="53"/>
  <c r="V155" i="53"/>
  <c r="S155" i="53"/>
  <c r="P155" i="53"/>
  <c r="M155" i="53"/>
  <c r="J155" i="53"/>
  <c r="G155" i="53"/>
  <c r="AA154" i="53"/>
  <c r="Y154" i="53"/>
  <c r="V154" i="53"/>
  <c r="S154" i="53"/>
  <c r="P154" i="53"/>
  <c r="M154" i="53"/>
  <c r="J154" i="53"/>
  <c r="G154" i="53"/>
  <c r="AA153" i="53"/>
  <c r="Y153" i="53"/>
  <c r="V153" i="53"/>
  <c r="S153" i="53"/>
  <c r="P153" i="53"/>
  <c r="M153" i="53"/>
  <c r="J153" i="53"/>
  <c r="G153" i="53"/>
  <c r="AA152" i="53"/>
  <c r="Y152" i="53"/>
  <c r="V152" i="53"/>
  <c r="S152" i="53"/>
  <c r="P152" i="53"/>
  <c r="M152" i="53"/>
  <c r="J152" i="53"/>
  <c r="G152" i="53"/>
  <c r="AA151" i="53"/>
  <c r="Y151" i="53"/>
  <c r="V151" i="53"/>
  <c r="S151" i="53"/>
  <c r="P151" i="53"/>
  <c r="M151" i="53"/>
  <c r="J151" i="53"/>
  <c r="G151" i="53"/>
  <c r="AA150" i="53"/>
  <c r="Y150" i="53"/>
  <c r="V150" i="53"/>
  <c r="S150" i="53"/>
  <c r="P150" i="53"/>
  <c r="M150" i="53"/>
  <c r="J150" i="53"/>
  <c r="G150" i="53"/>
  <c r="AA149" i="53"/>
  <c r="Y149" i="53"/>
  <c r="V149" i="53"/>
  <c r="S149" i="53"/>
  <c r="P149" i="53"/>
  <c r="M149" i="53"/>
  <c r="J149" i="53"/>
  <c r="G149" i="53"/>
  <c r="AA148" i="53"/>
  <c r="Y148" i="53"/>
  <c r="V148" i="53"/>
  <c r="S148" i="53"/>
  <c r="P148" i="53"/>
  <c r="M148" i="53"/>
  <c r="J148" i="53"/>
  <c r="G148" i="53"/>
  <c r="AA147" i="53"/>
  <c r="Y147" i="53"/>
  <c r="V147" i="53"/>
  <c r="S147" i="53"/>
  <c r="P147" i="53"/>
  <c r="M147" i="53"/>
  <c r="J147" i="53"/>
  <c r="G147" i="53"/>
  <c r="AA146" i="53"/>
  <c r="Y146" i="53"/>
  <c r="V146" i="53"/>
  <c r="S146" i="53"/>
  <c r="P146" i="53"/>
  <c r="M146" i="53"/>
  <c r="J146" i="53"/>
  <c r="G146" i="53"/>
  <c r="AA145" i="53"/>
  <c r="Y145" i="53"/>
  <c r="V145" i="53"/>
  <c r="S145" i="53"/>
  <c r="P145" i="53"/>
  <c r="M145" i="53"/>
  <c r="J145" i="53"/>
  <c r="G145" i="53"/>
  <c r="AA144" i="53"/>
  <c r="Y144" i="53"/>
  <c r="V144" i="53"/>
  <c r="S144" i="53"/>
  <c r="P144" i="53"/>
  <c r="M144" i="53"/>
  <c r="J144" i="53"/>
  <c r="G144" i="53"/>
  <c r="AA143" i="53"/>
  <c r="Y143" i="53"/>
  <c r="V143" i="53"/>
  <c r="S143" i="53"/>
  <c r="P143" i="53"/>
  <c r="M143" i="53"/>
  <c r="J143" i="53"/>
  <c r="G143" i="53"/>
  <c r="AA142" i="53"/>
  <c r="Y142" i="53"/>
  <c r="V142" i="53"/>
  <c r="S142" i="53"/>
  <c r="P142" i="53"/>
  <c r="M142" i="53"/>
  <c r="J142" i="53"/>
  <c r="G142" i="53"/>
  <c r="AA141" i="53"/>
  <c r="Y141" i="53"/>
  <c r="V141" i="53"/>
  <c r="S141" i="53"/>
  <c r="P141" i="53"/>
  <c r="M141" i="53"/>
  <c r="J141" i="53"/>
  <c r="G141" i="53"/>
  <c r="AA140" i="53"/>
  <c r="Y140" i="53"/>
  <c r="V140" i="53"/>
  <c r="S140" i="53"/>
  <c r="P140" i="53"/>
  <c r="M140" i="53"/>
  <c r="J140" i="53"/>
  <c r="G140" i="53"/>
  <c r="AA139" i="53"/>
  <c r="Y139" i="53"/>
  <c r="V139" i="53"/>
  <c r="S139" i="53"/>
  <c r="P139" i="53"/>
  <c r="M139" i="53"/>
  <c r="J139" i="53"/>
  <c r="G139" i="53"/>
  <c r="AA138" i="53"/>
  <c r="Y138" i="53"/>
  <c r="V138" i="53"/>
  <c r="S138" i="53"/>
  <c r="P138" i="53"/>
  <c r="M138" i="53"/>
  <c r="J138" i="53"/>
  <c r="G138" i="53"/>
  <c r="AA137" i="53"/>
  <c r="Y137" i="53"/>
  <c r="V137" i="53"/>
  <c r="S137" i="53"/>
  <c r="P137" i="53"/>
  <c r="M137" i="53"/>
  <c r="J137" i="53"/>
  <c r="G137" i="53"/>
  <c r="AA136" i="53"/>
  <c r="Y136" i="53"/>
  <c r="V136" i="53"/>
  <c r="S136" i="53"/>
  <c r="P136" i="53"/>
  <c r="M136" i="53"/>
  <c r="J136" i="53"/>
  <c r="G136" i="53"/>
  <c r="AA135" i="53"/>
  <c r="Y135" i="53"/>
  <c r="V135" i="53"/>
  <c r="S135" i="53"/>
  <c r="P135" i="53"/>
  <c r="M135" i="53"/>
  <c r="J135" i="53"/>
  <c r="G135" i="53"/>
  <c r="AA134" i="53"/>
  <c r="Y134" i="53"/>
  <c r="V134" i="53"/>
  <c r="S134" i="53"/>
  <c r="P134" i="53"/>
  <c r="M134" i="53"/>
  <c r="J134" i="53"/>
  <c r="G134" i="53"/>
  <c r="AA133" i="53"/>
  <c r="Y133" i="53"/>
  <c r="V133" i="53"/>
  <c r="S133" i="53"/>
  <c r="P133" i="53"/>
  <c r="M133" i="53"/>
  <c r="J133" i="53"/>
  <c r="G133" i="53"/>
  <c r="AA132" i="53"/>
  <c r="Y132" i="53"/>
  <c r="V132" i="53"/>
  <c r="S132" i="53"/>
  <c r="P132" i="53"/>
  <c r="M132" i="53"/>
  <c r="J132" i="53"/>
  <c r="G132" i="53"/>
  <c r="AA131" i="53"/>
  <c r="Y131" i="53"/>
  <c r="V131" i="53"/>
  <c r="S131" i="53"/>
  <c r="P131" i="53"/>
  <c r="M131" i="53"/>
  <c r="J131" i="53"/>
  <c r="G131" i="53"/>
  <c r="AA130" i="53"/>
  <c r="Y130" i="53"/>
  <c r="V130" i="53"/>
  <c r="S130" i="53"/>
  <c r="P130" i="53"/>
  <c r="M130" i="53"/>
  <c r="J130" i="53"/>
  <c r="G130" i="53"/>
  <c r="AA129" i="53"/>
  <c r="Y129" i="53"/>
  <c r="V129" i="53"/>
  <c r="S129" i="53"/>
  <c r="P129" i="53"/>
  <c r="M129" i="53"/>
  <c r="J129" i="53"/>
  <c r="G129" i="53"/>
  <c r="AA128" i="53"/>
  <c r="Y128" i="53"/>
  <c r="V128" i="53"/>
  <c r="S128" i="53"/>
  <c r="P128" i="53"/>
  <c r="M128" i="53"/>
  <c r="J128" i="53"/>
  <c r="G128" i="53"/>
  <c r="AA127" i="53"/>
  <c r="Y127" i="53"/>
  <c r="V127" i="53"/>
  <c r="S127" i="53"/>
  <c r="P127" i="53"/>
  <c r="M127" i="53"/>
  <c r="J127" i="53"/>
  <c r="G127" i="53"/>
  <c r="AA126" i="53"/>
  <c r="Y126" i="53"/>
  <c r="V126" i="53"/>
  <c r="S126" i="53"/>
  <c r="P126" i="53"/>
  <c r="M126" i="53"/>
  <c r="J126" i="53"/>
  <c r="G126" i="53"/>
  <c r="AA125" i="53"/>
  <c r="Y125" i="53"/>
  <c r="V125" i="53"/>
  <c r="S125" i="53"/>
  <c r="P125" i="53"/>
  <c r="M125" i="53"/>
  <c r="J125" i="53"/>
  <c r="G125" i="53"/>
  <c r="AA124" i="53"/>
  <c r="Y124" i="53"/>
  <c r="V124" i="53"/>
  <c r="S124" i="53"/>
  <c r="P124" i="53"/>
  <c r="M124" i="53"/>
  <c r="J124" i="53"/>
  <c r="G124" i="53"/>
  <c r="AA123" i="53"/>
  <c r="Y123" i="53"/>
  <c r="V123" i="53"/>
  <c r="S123" i="53"/>
  <c r="P123" i="53"/>
  <c r="M123" i="53"/>
  <c r="J123" i="53"/>
  <c r="G123" i="53"/>
  <c r="AA122" i="53"/>
  <c r="Y122" i="53"/>
  <c r="V122" i="53"/>
  <c r="S122" i="53"/>
  <c r="P122" i="53"/>
  <c r="M122" i="53"/>
  <c r="J122" i="53"/>
  <c r="G122" i="53"/>
  <c r="AA121" i="53"/>
  <c r="Y121" i="53"/>
  <c r="V121" i="53"/>
  <c r="S121" i="53"/>
  <c r="P121" i="53"/>
  <c r="M121" i="53"/>
  <c r="J121" i="53"/>
  <c r="G121" i="53"/>
  <c r="AA120" i="53"/>
  <c r="Y120" i="53"/>
  <c r="V120" i="53"/>
  <c r="S120" i="53"/>
  <c r="P120" i="53"/>
  <c r="M120" i="53"/>
  <c r="J120" i="53"/>
  <c r="G120" i="53"/>
  <c r="AA119" i="53"/>
  <c r="Y119" i="53"/>
  <c r="V119" i="53"/>
  <c r="S119" i="53"/>
  <c r="P119" i="53"/>
  <c r="M119" i="53"/>
  <c r="J119" i="53"/>
  <c r="G119" i="53"/>
  <c r="AA118" i="53"/>
  <c r="Y118" i="53"/>
  <c r="V118" i="53"/>
  <c r="S118" i="53"/>
  <c r="P118" i="53"/>
  <c r="M118" i="53"/>
  <c r="J118" i="53"/>
  <c r="G118" i="53"/>
  <c r="AA117" i="53"/>
  <c r="Y117" i="53"/>
  <c r="V117" i="53"/>
  <c r="S117" i="53"/>
  <c r="P117" i="53"/>
  <c r="M117" i="53"/>
  <c r="J117" i="53"/>
  <c r="G117" i="53"/>
  <c r="AA116" i="53"/>
  <c r="Y116" i="53"/>
  <c r="V116" i="53"/>
  <c r="S116" i="53"/>
  <c r="P116" i="53"/>
  <c r="M116" i="53"/>
  <c r="J116" i="53"/>
  <c r="G116" i="53"/>
  <c r="AA115" i="53"/>
  <c r="Y115" i="53"/>
  <c r="V115" i="53"/>
  <c r="S115" i="53"/>
  <c r="P115" i="53"/>
  <c r="M115" i="53"/>
  <c r="J115" i="53"/>
  <c r="G115" i="53"/>
  <c r="AA114" i="53"/>
  <c r="Y114" i="53"/>
  <c r="V114" i="53"/>
  <c r="S114" i="53"/>
  <c r="P114" i="53"/>
  <c r="M114" i="53"/>
  <c r="J114" i="53"/>
  <c r="G114" i="53"/>
  <c r="AA113" i="53"/>
  <c r="Y113" i="53"/>
  <c r="V113" i="53"/>
  <c r="S113" i="53"/>
  <c r="P113" i="53"/>
  <c r="M113" i="53"/>
  <c r="J113" i="53"/>
  <c r="G113" i="53"/>
  <c r="AA112" i="53"/>
  <c r="Y112" i="53"/>
  <c r="V112" i="53"/>
  <c r="S112" i="53"/>
  <c r="P112" i="53"/>
  <c r="M112" i="53"/>
  <c r="J112" i="53"/>
  <c r="G112" i="53"/>
  <c r="AA111" i="53"/>
  <c r="Y111" i="53"/>
  <c r="V111" i="53"/>
  <c r="S111" i="53"/>
  <c r="P111" i="53"/>
  <c r="M111" i="53"/>
  <c r="J111" i="53"/>
  <c r="G111" i="53"/>
  <c r="AA110" i="53"/>
  <c r="Y110" i="53"/>
  <c r="V110" i="53"/>
  <c r="S110" i="53"/>
  <c r="P110" i="53"/>
  <c r="M110" i="53"/>
  <c r="J110" i="53"/>
  <c r="G110" i="53"/>
  <c r="AA109" i="53"/>
  <c r="Y109" i="53"/>
  <c r="V109" i="53"/>
  <c r="S109" i="53"/>
  <c r="P109" i="53"/>
  <c r="M109" i="53"/>
  <c r="J109" i="53"/>
  <c r="G109" i="53"/>
  <c r="AA108" i="53"/>
  <c r="Y108" i="53"/>
  <c r="V108" i="53"/>
  <c r="S108" i="53"/>
  <c r="P108" i="53"/>
  <c r="M108" i="53"/>
  <c r="J108" i="53"/>
  <c r="G108" i="53"/>
  <c r="AA107" i="53"/>
  <c r="Y107" i="53"/>
  <c r="V107" i="53"/>
  <c r="S107" i="53"/>
  <c r="P107" i="53"/>
  <c r="M107" i="53"/>
  <c r="J107" i="53"/>
  <c r="G107" i="53"/>
  <c r="AA106" i="53"/>
  <c r="Y106" i="53"/>
  <c r="V106" i="53"/>
  <c r="S106" i="53"/>
  <c r="P106" i="53"/>
  <c r="M106" i="53"/>
  <c r="J106" i="53"/>
  <c r="G106" i="53"/>
  <c r="AA105" i="53"/>
  <c r="Y105" i="53"/>
  <c r="V105" i="53"/>
  <c r="S105" i="53"/>
  <c r="P105" i="53"/>
  <c r="M105" i="53"/>
  <c r="J105" i="53"/>
  <c r="G105" i="53"/>
  <c r="AA104" i="53"/>
  <c r="Y104" i="53"/>
  <c r="V104" i="53"/>
  <c r="S104" i="53"/>
  <c r="P104" i="53"/>
  <c r="M104" i="53"/>
  <c r="J104" i="53"/>
  <c r="G104" i="53"/>
  <c r="AA103" i="53"/>
  <c r="Y103" i="53"/>
  <c r="V103" i="53"/>
  <c r="S103" i="53"/>
  <c r="P103" i="53"/>
  <c r="M103" i="53"/>
  <c r="J103" i="53"/>
  <c r="G103" i="53"/>
  <c r="AA102" i="53"/>
  <c r="Y102" i="53"/>
  <c r="V102" i="53"/>
  <c r="S102" i="53"/>
  <c r="P102" i="53"/>
  <c r="M102" i="53"/>
  <c r="J102" i="53"/>
  <c r="G102" i="53"/>
  <c r="AA101" i="53"/>
  <c r="Y101" i="53"/>
  <c r="V101" i="53"/>
  <c r="S101" i="53"/>
  <c r="P101" i="53"/>
  <c r="M101" i="53"/>
  <c r="J101" i="53"/>
  <c r="G101" i="53"/>
  <c r="AA100" i="53"/>
  <c r="Y100" i="53"/>
  <c r="V100" i="53"/>
  <c r="S100" i="53"/>
  <c r="P100" i="53"/>
  <c r="M100" i="53"/>
  <c r="J100" i="53"/>
  <c r="G100" i="53"/>
  <c r="AA99" i="53"/>
  <c r="Y99" i="53"/>
  <c r="V99" i="53"/>
  <c r="S99" i="53"/>
  <c r="P99" i="53"/>
  <c r="M99" i="53"/>
  <c r="J99" i="53"/>
  <c r="G99" i="53"/>
  <c r="AA98" i="53"/>
  <c r="Y98" i="53"/>
  <c r="V98" i="53"/>
  <c r="S98" i="53"/>
  <c r="P98" i="53"/>
  <c r="M98" i="53"/>
  <c r="J98" i="53"/>
  <c r="G98" i="53"/>
  <c r="AA97" i="53"/>
  <c r="Y97" i="53"/>
  <c r="V97" i="53"/>
  <c r="S97" i="53"/>
  <c r="P97" i="53"/>
  <c r="M97" i="53"/>
  <c r="J97" i="53"/>
  <c r="G97" i="53"/>
  <c r="AA96" i="53"/>
  <c r="Y96" i="53"/>
  <c r="V96" i="53"/>
  <c r="S96" i="53"/>
  <c r="P96" i="53"/>
  <c r="M96" i="53"/>
  <c r="J96" i="53"/>
  <c r="G96" i="53"/>
  <c r="AA95" i="53"/>
  <c r="Y95" i="53"/>
  <c r="V95" i="53"/>
  <c r="S95" i="53"/>
  <c r="P95" i="53"/>
  <c r="M95" i="53"/>
  <c r="J95" i="53"/>
  <c r="G95" i="53"/>
  <c r="AA94" i="53"/>
  <c r="Y94" i="53"/>
  <c r="V94" i="53"/>
  <c r="S94" i="53"/>
  <c r="P94" i="53"/>
  <c r="M94" i="53"/>
  <c r="J94" i="53"/>
  <c r="G94" i="53"/>
  <c r="AA93" i="53"/>
  <c r="Y93" i="53"/>
  <c r="V93" i="53"/>
  <c r="S93" i="53"/>
  <c r="P93" i="53"/>
  <c r="M93" i="53"/>
  <c r="J93" i="53"/>
  <c r="G93" i="53"/>
  <c r="AA92" i="53"/>
  <c r="Y92" i="53"/>
  <c r="V92" i="53"/>
  <c r="S92" i="53"/>
  <c r="P92" i="53"/>
  <c r="M92" i="53"/>
  <c r="J92" i="53"/>
  <c r="G92" i="53"/>
  <c r="AA91" i="53"/>
  <c r="Y91" i="53"/>
  <c r="V91" i="53"/>
  <c r="S91" i="53"/>
  <c r="P91" i="53"/>
  <c r="M91" i="53"/>
  <c r="J91" i="53"/>
  <c r="G91" i="53"/>
  <c r="AA90" i="53"/>
  <c r="Y90" i="53"/>
  <c r="V90" i="53"/>
  <c r="S90" i="53"/>
  <c r="P90" i="53"/>
  <c r="M90" i="53"/>
  <c r="J90" i="53"/>
  <c r="G90" i="53"/>
  <c r="AA89" i="53"/>
  <c r="Y89" i="53"/>
  <c r="V89" i="53"/>
  <c r="S89" i="53"/>
  <c r="P89" i="53"/>
  <c r="M89" i="53"/>
  <c r="J89" i="53"/>
  <c r="G89" i="53"/>
  <c r="AA88" i="53"/>
  <c r="Y88" i="53"/>
  <c r="V88" i="53"/>
  <c r="S88" i="53"/>
  <c r="P88" i="53"/>
  <c r="M88" i="53"/>
  <c r="J88" i="53"/>
  <c r="G88" i="53"/>
  <c r="AA87" i="53"/>
  <c r="Y87" i="53"/>
  <c r="V87" i="53"/>
  <c r="S87" i="53"/>
  <c r="P87" i="53"/>
  <c r="M87" i="53"/>
  <c r="J87" i="53"/>
  <c r="G87" i="53"/>
  <c r="AA86" i="53"/>
  <c r="Y86" i="53"/>
  <c r="V86" i="53"/>
  <c r="S86" i="53"/>
  <c r="P86" i="53"/>
  <c r="M86" i="53"/>
  <c r="J86" i="53"/>
  <c r="G86" i="53"/>
  <c r="AA85" i="53"/>
  <c r="Y85" i="53"/>
  <c r="V85" i="53"/>
  <c r="S85" i="53"/>
  <c r="P85" i="53"/>
  <c r="M85" i="53"/>
  <c r="J85" i="53"/>
  <c r="G85" i="53"/>
  <c r="AA84" i="53"/>
  <c r="Y84" i="53"/>
  <c r="V84" i="53"/>
  <c r="S84" i="53"/>
  <c r="P84" i="53"/>
  <c r="M84" i="53"/>
  <c r="J84" i="53"/>
  <c r="G84" i="53"/>
  <c r="AA83" i="53"/>
  <c r="Y83" i="53"/>
  <c r="V83" i="53"/>
  <c r="S83" i="53"/>
  <c r="P83" i="53"/>
  <c r="M83" i="53"/>
  <c r="J83" i="53"/>
  <c r="G83" i="53"/>
  <c r="AA82" i="53"/>
  <c r="Y82" i="53"/>
  <c r="V82" i="53"/>
  <c r="S82" i="53"/>
  <c r="P82" i="53"/>
  <c r="M82" i="53"/>
  <c r="J82" i="53"/>
  <c r="G82" i="53"/>
  <c r="AA81" i="53"/>
  <c r="Y81" i="53"/>
  <c r="V81" i="53"/>
  <c r="S81" i="53"/>
  <c r="P81" i="53"/>
  <c r="M81" i="53"/>
  <c r="J81" i="53"/>
  <c r="G81" i="53"/>
  <c r="AA80" i="53"/>
  <c r="Y80" i="53"/>
  <c r="V80" i="53"/>
  <c r="S80" i="53"/>
  <c r="P80" i="53"/>
  <c r="M80" i="53"/>
  <c r="J80" i="53"/>
  <c r="G80" i="53"/>
  <c r="AA79" i="53"/>
  <c r="Y79" i="53"/>
  <c r="V79" i="53"/>
  <c r="S79" i="53"/>
  <c r="P79" i="53"/>
  <c r="M79" i="53"/>
  <c r="J79" i="53"/>
  <c r="G79" i="53"/>
  <c r="AA78" i="53"/>
  <c r="Y78" i="53"/>
  <c r="V78" i="53"/>
  <c r="S78" i="53"/>
  <c r="P78" i="53"/>
  <c r="M78" i="53"/>
  <c r="J78" i="53"/>
  <c r="G78" i="53"/>
  <c r="AA77" i="53"/>
  <c r="Y77" i="53"/>
  <c r="V77" i="53"/>
  <c r="S77" i="53"/>
  <c r="P77" i="53"/>
  <c r="M77" i="53"/>
  <c r="J77" i="53"/>
  <c r="G77" i="53"/>
  <c r="AA76" i="53"/>
  <c r="Y76" i="53"/>
  <c r="V76" i="53"/>
  <c r="S76" i="53"/>
  <c r="P76" i="53"/>
  <c r="M76" i="53"/>
  <c r="J76" i="53"/>
  <c r="G76" i="53"/>
  <c r="AA75" i="53"/>
  <c r="Y75" i="53"/>
  <c r="V75" i="53"/>
  <c r="S75" i="53"/>
  <c r="P75" i="53"/>
  <c r="M75" i="53"/>
  <c r="J75" i="53"/>
  <c r="G75" i="53"/>
  <c r="AA74" i="53"/>
  <c r="Y74" i="53"/>
  <c r="V74" i="53"/>
  <c r="S74" i="53"/>
  <c r="P74" i="53"/>
  <c r="M74" i="53"/>
  <c r="J74" i="53"/>
  <c r="G74" i="53"/>
  <c r="AA73" i="53"/>
  <c r="Y73" i="53"/>
  <c r="V73" i="53"/>
  <c r="S73" i="53"/>
  <c r="P73" i="53"/>
  <c r="M73" i="53"/>
  <c r="J73" i="53"/>
  <c r="G73" i="53"/>
  <c r="AA72" i="53"/>
  <c r="Y72" i="53"/>
  <c r="V72" i="53"/>
  <c r="S72" i="53"/>
  <c r="P72" i="53"/>
  <c r="M72" i="53"/>
  <c r="J72" i="53"/>
  <c r="G72" i="53"/>
  <c r="AA71" i="53"/>
  <c r="Y71" i="53"/>
  <c r="V71" i="53"/>
  <c r="S71" i="53"/>
  <c r="P71" i="53"/>
  <c r="M71" i="53"/>
  <c r="J71" i="53"/>
  <c r="G71" i="53"/>
  <c r="AA70" i="53"/>
  <c r="Y70" i="53"/>
  <c r="V70" i="53"/>
  <c r="S70" i="53"/>
  <c r="P70" i="53"/>
  <c r="M70" i="53"/>
  <c r="J70" i="53"/>
  <c r="G70" i="53"/>
  <c r="AA69" i="53"/>
  <c r="Y69" i="53"/>
  <c r="V69" i="53"/>
  <c r="S69" i="53"/>
  <c r="P69" i="53"/>
  <c r="M69" i="53"/>
  <c r="J69" i="53"/>
  <c r="G69" i="53"/>
  <c r="AA68" i="53"/>
  <c r="Y68" i="53"/>
  <c r="V68" i="53"/>
  <c r="S68" i="53"/>
  <c r="P68" i="53"/>
  <c r="M68" i="53"/>
  <c r="J68" i="53"/>
  <c r="G68" i="53"/>
  <c r="AA67" i="53"/>
  <c r="Y67" i="53"/>
  <c r="V67" i="53"/>
  <c r="S67" i="53"/>
  <c r="P67" i="53"/>
  <c r="M67" i="53"/>
  <c r="J67" i="53"/>
  <c r="G67" i="53"/>
  <c r="AA66" i="53"/>
  <c r="Y66" i="53"/>
  <c r="V66" i="53"/>
  <c r="S66" i="53"/>
  <c r="P66" i="53"/>
  <c r="M66" i="53"/>
  <c r="J66" i="53"/>
  <c r="G66" i="53"/>
  <c r="AA65" i="53"/>
  <c r="Y65" i="53"/>
  <c r="V65" i="53"/>
  <c r="S65" i="53"/>
  <c r="P65" i="53"/>
  <c r="M65" i="53"/>
  <c r="J65" i="53"/>
  <c r="G65" i="53"/>
  <c r="AA64" i="53"/>
  <c r="Y64" i="53"/>
  <c r="V64" i="53"/>
  <c r="S64" i="53"/>
  <c r="P64" i="53"/>
  <c r="M64" i="53"/>
  <c r="J64" i="53"/>
  <c r="G64" i="53"/>
  <c r="AA63" i="53"/>
  <c r="Y63" i="53"/>
  <c r="V63" i="53"/>
  <c r="S63" i="53"/>
  <c r="P63" i="53"/>
  <c r="M63" i="53"/>
  <c r="J63" i="53"/>
  <c r="G63" i="53"/>
  <c r="AA62" i="53"/>
  <c r="Y62" i="53"/>
  <c r="V62" i="53"/>
  <c r="S62" i="53"/>
  <c r="P62" i="53"/>
  <c r="M62" i="53"/>
  <c r="J62" i="53"/>
  <c r="G62" i="53"/>
  <c r="AA61" i="53"/>
  <c r="Y61" i="53"/>
  <c r="V61" i="53"/>
  <c r="S61" i="53"/>
  <c r="P61" i="53"/>
  <c r="M61" i="53"/>
  <c r="J61" i="53"/>
  <c r="G61" i="53"/>
  <c r="AA60" i="53"/>
  <c r="Y60" i="53"/>
  <c r="V60" i="53"/>
  <c r="S60" i="53"/>
  <c r="P60" i="53"/>
  <c r="M60" i="53"/>
  <c r="J60" i="53"/>
  <c r="G60" i="53"/>
  <c r="AA59" i="53"/>
  <c r="Y59" i="53"/>
  <c r="V59" i="53"/>
  <c r="S59" i="53"/>
  <c r="P59" i="53"/>
  <c r="M59" i="53"/>
  <c r="J59" i="53"/>
  <c r="G59" i="53"/>
  <c r="AA58" i="53"/>
  <c r="Y58" i="53"/>
  <c r="V58" i="53"/>
  <c r="S58" i="53"/>
  <c r="P58" i="53"/>
  <c r="M58" i="53"/>
  <c r="J58" i="53"/>
  <c r="G58" i="53"/>
  <c r="AA57" i="53"/>
  <c r="Y57" i="53"/>
  <c r="V57" i="53"/>
  <c r="S57" i="53"/>
  <c r="P57" i="53"/>
  <c r="M57" i="53"/>
  <c r="J57" i="53"/>
  <c r="G57" i="53"/>
  <c r="AA56" i="53"/>
  <c r="Y56" i="53"/>
  <c r="V56" i="53"/>
  <c r="S56" i="53"/>
  <c r="P56" i="53"/>
  <c r="M56" i="53"/>
  <c r="J56" i="53"/>
  <c r="G56" i="53"/>
  <c r="AA55" i="53"/>
  <c r="Y55" i="53"/>
  <c r="V55" i="53"/>
  <c r="S55" i="53"/>
  <c r="P55" i="53"/>
  <c r="M55" i="53"/>
  <c r="J55" i="53"/>
  <c r="G55" i="53"/>
  <c r="AA54" i="53"/>
  <c r="Y54" i="53"/>
  <c r="V54" i="53"/>
  <c r="S54" i="53"/>
  <c r="P54" i="53"/>
  <c r="M54" i="53"/>
  <c r="J54" i="53"/>
  <c r="G54" i="53"/>
  <c r="AA53" i="53"/>
  <c r="Y53" i="53"/>
  <c r="V53" i="53"/>
  <c r="S53" i="53"/>
  <c r="P53" i="53"/>
  <c r="M53" i="53"/>
  <c r="J53" i="53"/>
  <c r="G53" i="53"/>
  <c r="AA52" i="53"/>
  <c r="Y52" i="53"/>
  <c r="V52" i="53"/>
  <c r="S52" i="53"/>
  <c r="P52" i="53"/>
  <c r="M52" i="53"/>
  <c r="J52" i="53"/>
  <c r="G52" i="53"/>
  <c r="AA51" i="53"/>
  <c r="Y51" i="53"/>
  <c r="V51" i="53"/>
  <c r="S51" i="53"/>
  <c r="P51" i="53"/>
  <c r="M51" i="53"/>
  <c r="J51" i="53"/>
  <c r="G51" i="53"/>
  <c r="AA50" i="53"/>
  <c r="Y50" i="53"/>
  <c r="V50" i="53"/>
  <c r="S50" i="53"/>
  <c r="P50" i="53"/>
  <c r="M50" i="53"/>
  <c r="J50" i="53"/>
  <c r="G50" i="53"/>
  <c r="AA49" i="53"/>
  <c r="Y49" i="53"/>
  <c r="V49" i="53"/>
  <c r="S49" i="53"/>
  <c r="P49" i="53"/>
  <c r="M49" i="53"/>
  <c r="J49" i="53"/>
  <c r="G49" i="53"/>
  <c r="AA48" i="53"/>
  <c r="Y48" i="53"/>
  <c r="V48" i="53"/>
  <c r="S48" i="53"/>
  <c r="P48" i="53"/>
  <c r="M48" i="53"/>
  <c r="J48" i="53"/>
  <c r="G48" i="53"/>
  <c r="AA47" i="53"/>
  <c r="Y47" i="53"/>
  <c r="V47" i="53"/>
  <c r="S47" i="53"/>
  <c r="P47" i="53"/>
  <c r="M47" i="53"/>
  <c r="J47" i="53"/>
  <c r="G47" i="53"/>
  <c r="AA46" i="53"/>
  <c r="Y46" i="53"/>
  <c r="V46" i="53"/>
  <c r="S46" i="53"/>
  <c r="P46" i="53"/>
  <c r="M46" i="53"/>
  <c r="J46" i="53"/>
  <c r="G46" i="53"/>
  <c r="AA45" i="53"/>
  <c r="Y45" i="53"/>
  <c r="V45" i="53"/>
  <c r="S45" i="53"/>
  <c r="P45" i="53"/>
  <c r="M45" i="53"/>
  <c r="J45" i="53"/>
  <c r="G45" i="53"/>
  <c r="AA44" i="53"/>
  <c r="Y44" i="53"/>
  <c r="V44" i="53"/>
  <c r="S44" i="53"/>
  <c r="P44" i="53"/>
  <c r="M44" i="53"/>
  <c r="J44" i="53"/>
  <c r="G44" i="53"/>
  <c r="AA43" i="53"/>
  <c r="Y43" i="53"/>
  <c r="V43" i="53"/>
  <c r="S43" i="53"/>
  <c r="P43" i="53"/>
  <c r="M43" i="53"/>
  <c r="J43" i="53"/>
  <c r="G43" i="53"/>
  <c r="AA42" i="53"/>
  <c r="Y42" i="53"/>
  <c r="V42" i="53"/>
  <c r="S42" i="53"/>
  <c r="P42" i="53"/>
  <c r="M42" i="53"/>
  <c r="J42" i="53"/>
  <c r="G42" i="53"/>
  <c r="AA41" i="53"/>
  <c r="Y41" i="53"/>
  <c r="V41" i="53"/>
  <c r="S41" i="53"/>
  <c r="P41" i="53"/>
  <c r="M41" i="53"/>
  <c r="J41" i="53"/>
  <c r="G41" i="53"/>
  <c r="AA40" i="53"/>
  <c r="Y40" i="53"/>
  <c r="V40" i="53"/>
  <c r="S40" i="53"/>
  <c r="P40" i="53"/>
  <c r="M40" i="53"/>
  <c r="J40" i="53"/>
  <c r="G40" i="53"/>
  <c r="AA39" i="53"/>
  <c r="Y39" i="53"/>
  <c r="V39" i="53"/>
  <c r="S39" i="53"/>
  <c r="P39" i="53"/>
  <c r="M39" i="53"/>
  <c r="J39" i="53"/>
  <c r="G39" i="53"/>
  <c r="AA38" i="53"/>
  <c r="Y38" i="53"/>
  <c r="V38" i="53"/>
  <c r="S38" i="53"/>
  <c r="P38" i="53"/>
  <c r="M38" i="53"/>
  <c r="J38" i="53"/>
  <c r="G38" i="53"/>
  <c r="AA37" i="53"/>
  <c r="Y37" i="53"/>
  <c r="V37" i="53"/>
  <c r="S37" i="53"/>
  <c r="P37" i="53"/>
  <c r="M37" i="53"/>
  <c r="J37" i="53"/>
  <c r="G37" i="53"/>
  <c r="AA36" i="53"/>
  <c r="Y36" i="53"/>
  <c r="V36" i="53"/>
  <c r="S36" i="53"/>
  <c r="P36" i="53"/>
  <c r="M36" i="53"/>
  <c r="J36" i="53"/>
  <c r="G36" i="53"/>
  <c r="AA35" i="53"/>
  <c r="Y35" i="53"/>
  <c r="V35" i="53"/>
  <c r="S35" i="53"/>
  <c r="P35" i="53"/>
  <c r="M35" i="53"/>
  <c r="J35" i="53"/>
  <c r="G35" i="53"/>
  <c r="AA34" i="53"/>
  <c r="Y34" i="53"/>
  <c r="V34" i="53"/>
  <c r="S34" i="53"/>
  <c r="P34" i="53"/>
  <c r="M34" i="53"/>
  <c r="J34" i="53"/>
  <c r="G34" i="53"/>
  <c r="AA33" i="53"/>
  <c r="Y33" i="53"/>
  <c r="V33" i="53"/>
  <c r="S33" i="53"/>
  <c r="P33" i="53"/>
  <c r="M33" i="53"/>
  <c r="J33" i="53"/>
  <c r="G33" i="53"/>
  <c r="AA32" i="53"/>
  <c r="Y32" i="53"/>
  <c r="V32" i="53"/>
  <c r="S32" i="53"/>
  <c r="P32" i="53"/>
  <c r="M32" i="53"/>
  <c r="J32" i="53"/>
  <c r="G32" i="53"/>
  <c r="AA31" i="53"/>
  <c r="Y31" i="53"/>
  <c r="V31" i="53"/>
  <c r="S31" i="53"/>
  <c r="P31" i="53"/>
  <c r="M31" i="53"/>
  <c r="J31" i="53"/>
  <c r="G31" i="53"/>
  <c r="AA30" i="53"/>
  <c r="Y30" i="53"/>
  <c r="V30" i="53"/>
  <c r="S30" i="53"/>
  <c r="P30" i="53"/>
  <c r="M30" i="53"/>
  <c r="J30" i="53"/>
  <c r="G30" i="53"/>
  <c r="AA29" i="53"/>
  <c r="Y29" i="53"/>
  <c r="V29" i="53"/>
  <c r="S29" i="53"/>
  <c r="P29" i="53"/>
  <c r="M29" i="53"/>
  <c r="J29" i="53"/>
  <c r="G29" i="53"/>
  <c r="AA28" i="53"/>
  <c r="Y28" i="53"/>
  <c r="V28" i="53"/>
  <c r="S28" i="53"/>
  <c r="P28" i="53"/>
  <c r="M28" i="53"/>
  <c r="J28" i="53"/>
  <c r="G28" i="53"/>
  <c r="AA27" i="53"/>
  <c r="Y27" i="53"/>
  <c r="V27" i="53"/>
  <c r="S27" i="53"/>
  <c r="P27" i="53"/>
  <c r="M27" i="53"/>
  <c r="J27" i="53"/>
  <c r="G27" i="53"/>
  <c r="AA26" i="53"/>
  <c r="Y26" i="53"/>
  <c r="V26" i="53"/>
  <c r="S26" i="53"/>
  <c r="P26" i="53"/>
  <c r="M26" i="53"/>
  <c r="J26" i="53"/>
  <c r="G26" i="53"/>
  <c r="AA25" i="53"/>
  <c r="Y25" i="53"/>
  <c r="V25" i="53"/>
  <c r="S25" i="53"/>
  <c r="P25" i="53"/>
  <c r="M25" i="53"/>
  <c r="J25" i="53"/>
  <c r="G25" i="53"/>
  <c r="AA24" i="53"/>
  <c r="Y24" i="53"/>
  <c r="V24" i="53"/>
  <c r="S24" i="53"/>
  <c r="P24" i="53"/>
  <c r="M24" i="53"/>
  <c r="J24" i="53"/>
  <c r="G24" i="53"/>
  <c r="AA23" i="53"/>
  <c r="Y23" i="53"/>
  <c r="V23" i="53"/>
  <c r="S23" i="53"/>
  <c r="P23" i="53"/>
  <c r="M23" i="53"/>
  <c r="J23" i="53"/>
  <c r="G23" i="53"/>
  <c r="AA22" i="53"/>
  <c r="Y22" i="53"/>
  <c r="V22" i="53"/>
  <c r="S22" i="53"/>
  <c r="P22" i="53"/>
  <c r="M22" i="53"/>
  <c r="J22" i="53"/>
  <c r="G22" i="53"/>
  <c r="AA21" i="53"/>
  <c r="Y21" i="53"/>
  <c r="V21" i="53"/>
  <c r="S21" i="53"/>
  <c r="P21" i="53"/>
  <c r="M21" i="53"/>
  <c r="J21" i="53"/>
  <c r="G21" i="53"/>
  <c r="AA20" i="53"/>
  <c r="Y20" i="53"/>
  <c r="V20" i="53"/>
  <c r="S20" i="53"/>
  <c r="P20" i="53"/>
  <c r="M20" i="53"/>
  <c r="J20" i="53"/>
  <c r="G20" i="53"/>
  <c r="AA19" i="53"/>
  <c r="Y19" i="53"/>
  <c r="V19" i="53"/>
  <c r="S19" i="53"/>
  <c r="P19" i="53"/>
  <c r="M19" i="53"/>
  <c r="J19" i="53"/>
  <c r="G19" i="53"/>
  <c r="AA18" i="53"/>
  <c r="Y18" i="53"/>
  <c r="V18" i="53"/>
  <c r="S18" i="53"/>
  <c r="P18" i="53"/>
  <c r="M18" i="53"/>
  <c r="J18" i="53"/>
  <c r="G18" i="53"/>
  <c r="AA17" i="53"/>
  <c r="Y17" i="53"/>
  <c r="V17" i="53"/>
  <c r="S17" i="53"/>
  <c r="P17" i="53"/>
  <c r="M17" i="53"/>
  <c r="J17" i="53"/>
  <c r="G17" i="53"/>
  <c r="AA16" i="53"/>
  <c r="Y16" i="53"/>
  <c r="V16" i="53"/>
  <c r="S16" i="53"/>
  <c r="P16" i="53"/>
  <c r="M16" i="53"/>
  <c r="J16" i="53"/>
  <c r="G16" i="53"/>
  <c r="AA15" i="53"/>
  <c r="Y15" i="53"/>
  <c r="V15" i="53"/>
  <c r="S15" i="53"/>
  <c r="P15" i="53"/>
  <c r="M15" i="53"/>
  <c r="J15" i="53"/>
  <c r="G15" i="53"/>
  <c r="AA14" i="53"/>
  <c r="Y14" i="53"/>
  <c r="V14" i="53"/>
  <c r="S14" i="53"/>
  <c r="P14" i="53"/>
  <c r="M14" i="53"/>
  <c r="J14" i="53"/>
  <c r="G14" i="53"/>
  <c r="AA13" i="53"/>
  <c r="Y13" i="53"/>
  <c r="V13" i="53"/>
  <c r="S13" i="53"/>
  <c r="P13" i="53"/>
  <c r="M13" i="53"/>
  <c r="J13" i="53"/>
  <c r="G13" i="53"/>
  <c r="AA12" i="53"/>
  <c r="Y12" i="53"/>
  <c r="V12" i="53"/>
  <c r="S12" i="53"/>
  <c r="P12" i="53"/>
  <c r="M12" i="53"/>
  <c r="J12" i="53"/>
  <c r="G12" i="53"/>
  <c r="AA11" i="53"/>
  <c r="Y11" i="53"/>
  <c r="V11" i="53"/>
  <c r="S11" i="53"/>
  <c r="P11" i="53"/>
  <c r="M11" i="53"/>
  <c r="J11" i="53"/>
  <c r="G11" i="53"/>
  <c r="AA10" i="53"/>
  <c r="Y10" i="53"/>
  <c r="V10" i="53"/>
  <c r="S10" i="53"/>
  <c r="P10" i="53"/>
  <c r="M10" i="53"/>
  <c r="J10" i="53"/>
  <c r="G10" i="53"/>
  <c r="AA9" i="53"/>
  <c r="Y9" i="53"/>
  <c r="V9" i="53"/>
  <c r="S9" i="53"/>
  <c r="P9" i="53"/>
  <c r="M9" i="53"/>
  <c r="J9" i="53"/>
  <c r="G9" i="53"/>
  <c r="AA8" i="53"/>
  <c r="Y8" i="53"/>
  <c r="V8" i="53"/>
  <c r="S8" i="53"/>
  <c r="P8" i="53"/>
  <c r="M8" i="53"/>
  <c r="J8" i="53"/>
  <c r="G8" i="53"/>
  <c r="AA7" i="53"/>
  <c r="Y7" i="53"/>
  <c r="V7" i="53"/>
  <c r="S7" i="53"/>
  <c r="P7" i="53"/>
  <c r="M7" i="53"/>
  <c r="J7" i="53"/>
  <c r="G7" i="53"/>
  <c r="AA6" i="53"/>
  <c r="Y6" i="53"/>
  <c r="V6" i="53"/>
  <c r="S6" i="53"/>
  <c r="P6" i="53"/>
  <c r="M6" i="53"/>
  <c r="J6" i="53"/>
  <c r="G6" i="53"/>
  <c r="AA5" i="53"/>
  <c r="Y5" i="53"/>
  <c r="V5" i="53"/>
  <c r="S5" i="53"/>
  <c r="P5" i="53"/>
  <c r="M5" i="53"/>
  <c r="J5" i="53"/>
  <c r="G5" i="53"/>
  <c r="X40" i="69"/>
  <c r="U40" i="69"/>
  <c r="R40" i="69"/>
  <c r="O40" i="69"/>
  <c r="L40" i="69"/>
  <c r="I304" i="53"/>
  <c r="X39" i="69"/>
  <c r="U39" i="69"/>
  <c r="R39" i="69"/>
  <c r="O39" i="69"/>
  <c r="L39" i="69"/>
  <c r="J5" i="79"/>
  <c r="X38" i="69"/>
  <c r="U38" i="69"/>
  <c r="R38" i="69"/>
  <c r="O38" i="69"/>
  <c r="L38" i="69"/>
  <c r="I302" i="53"/>
  <c r="F302" i="53"/>
  <c r="X37" i="69"/>
  <c r="U37" i="69"/>
  <c r="T301" i="53"/>
  <c r="R37" i="69"/>
  <c r="Q301" i="53"/>
  <c r="O37" i="69"/>
  <c r="L37" i="69"/>
  <c r="K301" i="53"/>
  <c r="I301" i="53"/>
  <c r="H301" i="53"/>
  <c r="F301" i="53"/>
  <c r="AA36" i="69"/>
  <c r="Y36" i="69"/>
  <c r="V36" i="69"/>
  <c r="S36" i="69"/>
  <c r="P36" i="69"/>
  <c r="M36" i="69"/>
  <c r="J36" i="69"/>
  <c r="G36" i="69"/>
  <c r="AA35" i="69"/>
  <c r="Y35" i="69"/>
  <c r="V35" i="69"/>
  <c r="S35" i="69"/>
  <c r="P35" i="69"/>
  <c r="M35" i="69"/>
  <c r="J35" i="69"/>
  <c r="G35" i="69"/>
  <c r="AA34" i="69"/>
  <c r="Y34" i="69"/>
  <c r="V34" i="69"/>
  <c r="S34" i="69"/>
  <c r="P34" i="69"/>
  <c r="M34" i="69"/>
  <c r="J34" i="69"/>
  <c r="G34" i="69"/>
  <c r="AA33" i="69"/>
  <c r="Y33" i="69"/>
  <c r="V33" i="69"/>
  <c r="S33" i="69"/>
  <c r="P33" i="69"/>
  <c r="M33" i="69"/>
  <c r="J33" i="69"/>
  <c r="G33" i="69"/>
  <c r="AA32" i="69"/>
  <c r="Y32" i="69"/>
  <c r="V32" i="69"/>
  <c r="S32" i="69"/>
  <c r="P32" i="69"/>
  <c r="M32" i="69"/>
  <c r="J32" i="69"/>
  <c r="G32" i="69"/>
  <c r="AA31" i="69"/>
  <c r="Y31" i="69"/>
  <c r="V31" i="69"/>
  <c r="S31" i="69"/>
  <c r="P31" i="69"/>
  <c r="M31" i="69"/>
  <c r="J31" i="69"/>
  <c r="G31" i="69"/>
  <c r="AA30" i="69"/>
  <c r="Y30" i="69"/>
  <c r="V30" i="69"/>
  <c r="S30" i="69"/>
  <c r="P30" i="69"/>
  <c r="M30" i="69"/>
  <c r="J30" i="69"/>
  <c r="G30" i="69"/>
  <c r="AA29" i="69"/>
  <c r="Y29" i="69"/>
  <c r="V29" i="69"/>
  <c r="S29" i="69"/>
  <c r="P29" i="69"/>
  <c r="M29" i="69"/>
  <c r="J29" i="69"/>
  <c r="G29" i="69"/>
  <c r="AA28" i="69"/>
  <c r="Y28" i="69"/>
  <c r="V28" i="69"/>
  <c r="S28" i="69"/>
  <c r="P28" i="69"/>
  <c r="M28" i="69"/>
  <c r="J28" i="69"/>
  <c r="G28" i="69"/>
  <c r="AA27" i="69"/>
  <c r="Y27" i="69"/>
  <c r="V27" i="69"/>
  <c r="S27" i="69"/>
  <c r="P27" i="69"/>
  <c r="M27" i="69"/>
  <c r="J27" i="69"/>
  <c r="G27" i="69"/>
  <c r="AA26" i="69"/>
  <c r="Y26" i="69"/>
  <c r="V26" i="69"/>
  <c r="S26" i="69"/>
  <c r="P26" i="69"/>
  <c r="M26" i="69"/>
  <c r="J26" i="69"/>
  <c r="G26" i="69"/>
  <c r="AA25" i="69"/>
  <c r="Y25" i="69"/>
  <c r="V25" i="69"/>
  <c r="S25" i="69"/>
  <c r="P25" i="69"/>
  <c r="M25" i="69"/>
  <c r="J25" i="69"/>
  <c r="G25" i="69"/>
  <c r="AA24" i="69"/>
  <c r="Y24" i="69"/>
  <c r="V24" i="69"/>
  <c r="S24" i="69"/>
  <c r="P24" i="69"/>
  <c r="M24" i="69"/>
  <c r="J24" i="69"/>
  <c r="G24" i="69"/>
  <c r="AA23" i="69"/>
  <c r="Y23" i="69"/>
  <c r="V23" i="69"/>
  <c r="S23" i="69"/>
  <c r="P23" i="69"/>
  <c r="M23" i="69"/>
  <c r="J23" i="69"/>
  <c r="G23" i="69"/>
  <c r="AA22" i="69"/>
  <c r="Y22" i="69"/>
  <c r="V22" i="69"/>
  <c r="S22" i="69"/>
  <c r="P22" i="69"/>
  <c r="M22" i="69"/>
  <c r="J22" i="69"/>
  <c r="G22" i="69"/>
  <c r="AA21" i="69"/>
  <c r="Y21" i="69"/>
  <c r="V21" i="69"/>
  <c r="S21" i="69"/>
  <c r="P21" i="69"/>
  <c r="M21" i="69"/>
  <c r="J21" i="69"/>
  <c r="G21" i="69"/>
  <c r="AA20" i="69"/>
  <c r="Y20" i="69"/>
  <c r="V20" i="69"/>
  <c r="S20" i="69"/>
  <c r="P20" i="69"/>
  <c r="M20" i="69"/>
  <c r="J20" i="69"/>
  <c r="G20" i="69"/>
  <c r="AA19" i="69"/>
  <c r="Y19" i="69"/>
  <c r="V19" i="69"/>
  <c r="S19" i="69"/>
  <c r="P19" i="69"/>
  <c r="M19" i="69"/>
  <c r="J19" i="69"/>
  <c r="G19" i="69"/>
  <c r="AA18" i="69"/>
  <c r="Y18" i="69"/>
  <c r="V18" i="69"/>
  <c r="S18" i="69"/>
  <c r="P18" i="69"/>
  <c r="M18" i="69"/>
  <c r="J18" i="69"/>
  <c r="G18" i="69"/>
  <c r="AA17" i="69"/>
  <c r="Y17" i="69"/>
  <c r="V17" i="69"/>
  <c r="S17" i="69"/>
  <c r="P17" i="69"/>
  <c r="M17" i="69"/>
  <c r="J17" i="69"/>
  <c r="G17" i="69"/>
  <c r="AA16" i="69"/>
  <c r="Y16" i="69"/>
  <c r="V16" i="69"/>
  <c r="S16" i="69"/>
  <c r="P16" i="69"/>
  <c r="M16" i="69"/>
  <c r="J16" i="69"/>
  <c r="G16" i="69"/>
  <c r="AA15" i="69"/>
  <c r="Y15" i="69"/>
  <c r="V15" i="69"/>
  <c r="S15" i="69"/>
  <c r="P15" i="69"/>
  <c r="M15" i="69"/>
  <c r="J15" i="69"/>
  <c r="G15" i="69"/>
  <c r="AA14" i="69"/>
  <c r="Y14" i="69"/>
  <c r="V14" i="69"/>
  <c r="S14" i="69"/>
  <c r="P14" i="69"/>
  <c r="M14" i="69"/>
  <c r="J14" i="69"/>
  <c r="G14" i="69"/>
  <c r="AA13" i="69"/>
  <c r="Y13" i="69"/>
  <c r="V13" i="69"/>
  <c r="S13" i="69"/>
  <c r="P13" i="69"/>
  <c r="M13" i="69"/>
  <c r="J13" i="69"/>
  <c r="G13" i="69"/>
  <c r="Y12" i="69"/>
  <c r="V12" i="69"/>
  <c r="S12" i="69"/>
  <c r="P12" i="69"/>
  <c r="M12" i="69"/>
  <c r="J12" i="69"/>
  <c r="G12" i="69"/>
  <c r="AA11" i="69"/>
  <c r="Y11" i="69"/>
  <c r="V11" i="69"/>
  <c r="S11" i="69"/>
  <c r="P11" i="69"/>
  <c r="M11" i="69"/>
  <c r="J11" i="69"/>
  <c r="G11" i="69"/>
  <c r="AA10" i="69"/>
  <c r="Y10" i="69"/>
  <c r="V10" i="69"/>
  <c r="S10" i="69"/>
  <c r="P10" i="69"/>
  <c r="M10" i="69"/>
  <c r="J10" i="69"/>
  <c r="G10" i="69"/>
  <c r="AA9" i="69"/>
  <c r="Y9" i="69"/>
  <c r="V9" i="69"/>
  <c r="S9" i="69"/>
  <c r="P9" i="69"/>
  <c r="M9" i="69"/>
  <c r="J9" i="69"/>
  <c r="G9" i="69"/>
  <c r="J8" i="69"/>
  <c r="J7" i="69"/>
  <c r="J6" i="69"/>
  <c r="J5" i="69"/>
  <c r="I7" i="79"/>
  <c r="C7" i="79"/>
  <c r="J6" i="79"/>
  <c r="G6" i="79"/>
  <c r="D6" i="79"/>
  <c r="M5" i="79"/>
  <c r="G5" i="79"/>
  <c r="Z78" i="36"/>
  <c r="Y78" i="36"/>
  <c r="BL78" i="70" s="1"/>
  <c r="X78" i="36"/>
  <c r="U78" i="36"/>
  <c r="R78" i="36"/>
  <c r="O78" i="36"/>
  <c r="L78" i="36"/>
  <c r="I78" i="36"/>
  <c r="F78" i="36"/>
  <c r="Z77" i="36"/>
  <c r="Y77" i="36"/>
  <c r="BL77" i="70" s="1"/>
  <c r="X77" i="36"/>
  <c r="U77" i="36"/>
  <c r="R77" i="36"/>
  <c r="O77" i="36"/>
  <c r="L77" i="36"/>
  <c r="I77" i="36"/>
  <c r="F77" i="36"/>
  <c r="Z76" i="36"/>
  <c r="Y76" i="36"/>
  <c r="BL76" i="70" s="1"/>
  <c r="X76" i="36"/>
  <c r="U76" i="36"/>
  <c r="R76" i="36"/>
  <c r="O76" i="36"/>
  <c r="L76" i="36"/>
  <c r="I76" i="36"/>
  <c r="F76" i="36"/>
  <c r="Z75" i="36"/>
  <c r="Y75" i="36"/>
  <c r="BL75" i="70" s="1"/>
  <c r="X75" i="36"/>
  <c r="U75" i="36"/>
  <c r="R75" i="36"/>
  <c r="O75" i="36"/>
  <c r="L75" i="36"/>
  <c r="I75" i="36"/>
  <c r="F75" i="36"/>
  <c r="Z74" i="36"/>
  <c r="Y74" i="36"/>
  <c r="BL74" i="70" s="1"/>
  <c r="X74" i="36"/>
  <c r="U74" i="36"/>
  <c r="R74" i="36"/>
  <c r="O74" i="36"/>
  <c r="L74" i="36"/>
  <c r="I74" i="36"/>
  <c r="F74" i="36"/>
  <c r="Z73" i="36"/>
  <c r="Y73" i="36"/>
  <c r="BL73" i="70" s="1"/>
  <c r="X73" i="36"/>
  <c r="U73" i="36"/>
  <c r="R73" i="36"/>
  <c r="O73" i="36"/>
  <c r="L73" i="36"/>
  <c r="I73" i="36"/>
  <c r="F73" i="36"/>
  <c r="Z72" i="36"/>
  <c r="Y72" i="36"/>
  <c r="BL72" i="70" s="1"/>
  <c r="X72" i="36"/>
  <c r="U72" i="36"/>
  <c r="R72" i="36"/>
  <c r="O72" i="36"/>
  <c r="L72" i="36"/>
  <c r="I72" i="36"/>
  <c r="F72" i="36"/>
  <c r="Z71" i="36"/>
  <c r="Y71" i="36"/>
  <c r="BL71" i="70" s="1"/>
  <c r="X71" i="36"/>
  <c r="U71" i="36"/>
  <c r="R71" i="36"/>
  <c r="O71" i="36"/>
  <c r="L71" i="36"/>
  <c r="I71" i="36"/>
  <c r="F71" i="36"/>
  <c r="Z70" i="36"/>
  <c r="Y70" i="36"/>
  <c r="BL70" i="70" s="1"/>
  <c r="X70" i="36"/>
  <c r="U70" i="36"/>
  <c r="R70" i="36"/>
  <c r="O70" i="36"/>
  <c r="L70" i="36"/>
  <c r="I70" i="36"/>
  <c r="F70" i="36"/>
  <c r="Z69" i="36"/>
  <c r="Y69" i="36"/>
  <c r="BL69" i="70" s="1"/>
  <c r="X69" i="36"/>
  <c r="U69" i="36"/>
  <c r="R69" i="36"/>
  <c r="O69" i="36"/>
  <c r="L69" i="36"/>
  <c r="I69" i="36"/>
  <c r="F69" i="36"/>
  <c r="Z68" i="36"/>
  <c r="Y68" i="36"/>
  <c r="BL68" i="70" s="1"/>
  <c r="X68" i="36"/>
  <c r="U68" i="36"/>
  <c r="R68" i="36"/>
  <c r="O68" i="36"/>
  <c r="L68" i="36"/>
  <c r="I68" i="36"/>
  <c r="F68" i="36"/>
  <c r="Z67" i="36"/>
  <c r="Y67" i="36"/>
  <c r="BL67" i="70" s="1"/>
  <c r="X67" i="36"/>
  <c r="U67" i="36"/>
  <c r="R67" i="36"/>
  <c r="O67" i="36"/>
  <c r="L67" i="36"/>
  <c r="I67" i="36"/>
  <c r="F67" i="36"/>
  <c r="Z66" i="36"/>
  <c r="Y66" i="36"/>
  <c r="BL66" i="70" s="1"/>
  <c r="X66" i="36"/>
  <c r="U66" i="36"/>
  <c r="R66" i="36"/>
  <c r="O66" i="36"/>
  <c r="L66" i="36"/>
  <c r="I66" i="36"/>
  <c r="F66" i="36"/>
  <c r="Z65" i="36"/>
  <c r="Y65" i="36"/>
  <c r="BL65" i="70" s="1"/>
  <c r="X65" i="36"/>
  <c r="U65" i="36"/>
  <c r="R65" i="36"/>
  <c r="O65" i="36"/>
  <c r="L65" i="36"/>
  <c r="I65" i="36"/>
  <c r="F65" i="36"/>
  <c r="Z64" i="36"/>
  <c r="Y64" i="36"/>
  <c r="BL64" i="70" s="1"/>
  <c r="X64" i="36"/>
  <c r="U64" i="36"/>
  <c r="R64" i="36"/>
  <c r="O64" i="36"/>
  <c r="L64" i="36"/>
  <c r="I64" i="36"/>
  <c r="F64" i="36"/>
  <c r="Z63" i="36"/>
  <c r="Y63" i="36"/>
  <c r="BL63" i="70" s="1"/>
  <c r="X63" i="36"/>
  <c r="U63" i="36"/>
  <c r="R63" i="36"/>
  <c r="O63" i="36"/>
  <c r="L63" i="36"/>
  <c r="I63" i="36"/>
  <c r="F63" i="36"/>
  <c r="Z62" i="36"/>
  <c r="Y62" i="36"/>
  <c r="BL62" i="70" s="1"/>
  <c r="X62" i="36"/>
  <c r="U62" i="36"/>
  <c r="R62" i="36"/>
  <c r="O62" i="36"/>
  <c r="L62" i="36"/>
  <c r="I62" i="36"/>
  <c r="F62" i="36"/>
  <c r="Z61" i="36"/>
  <c r="Y61" i="36"/>
  <c r="BL61" i="70" s="1"/>
  <c r="X61" i="36"/>
  <c r="U61" i="36"/>
  <c r="R61" i="36"/>
  <c r="O61" i="36"/>
  <c r="L61" i="36"/>
  <c r="I61" i="36"/>
  <c r="F61" i="36"/>
  <c r="Z60" i="36"/>
  <c r="Y60" i="36"/>
  <c r="BL60" i="70" s="1"/>
  <c r="X60" i="36"/>
  <c r="U60" i="36"/>
  <c r="R60" i="36"/>
  <c r="O60" i="36"/>
  <c r="L60" i="36"/>
  <c r="I60" i="36"/>
  <c r="F60" i="36"/>
  <c r="Z59" i="36"/>
  <c r="Y59" i="36"/>
  <c r="BL59" i="70" s="1"/>
  <c r="X59" i="36"/>
  <c r="U59" i="36"/>
  <c r="R59" i="36"/>
  <c r="O59" i="36"/>
  <c r="L59" i="36"/>
  <c r="I59" i="36"/>
  <c r="F59" i="36"/>
  <c r="Z58" i="36"/>
  <c r="Y58" i="36"/>
  <c r="BL58" i="70" s="1"/>
  <c r="X58" i="36"/>
  <c r="U58" i="36"/>
  <c r="R58" i="36"/>
  <c r="O58" i="36"/>
  <c r="L58" i="36"/>
  <c r="I58" i="36"/>
  <c r="F58" i="36"/>
  <c r="Z57" i="36"/>
  <c r="Y57" i="36"/>
  <c r="BL57" i="70" s="1"/>
  <c r="X57" i="36"/>
  <c r="U57" i="36"/>
  <c r="R57" i="36"/>
  <c r="O57" i="36"/>
  <c r="L57" i="36"/>
  <c r="I57" i="36"/>
  <c r="F57" i="36"/>
  <c r="Z56" i="36"/>
  <c r="Y56" i="36"/>
  <c r="BL56" i="70" s="1"/>
  <c r="X56" i="36"/>
  <c r="U56" i="36"/>
  <c r="R56" i="36"/>
  <c r="O56" i="36"/>
  <c r="L56" i="36"/>
  <c r="I56" i="36"/>
  <c r="F56" i="36"/>
  <c r="Z55" i="36"/>
  <c r="Y55" i="36"/>
  <c r="BL55" i="70" s="1"/>
  <c r="X55" i="36"/>
  <c r="U55" i="36"/>
  <c r="R55" i="36"/>
  <c r="O55" i="36"/>
  <c r="L55" i="36"/>
  <c r="I55" i="36"/>
  <c r="F55" i="36"/>
  <c r="Z54" i="36"/>
  <c r="Y54" i="36"/>
  <c r="BL54" i="70" s="1"/>
  <c r="X54" i="36"/>
  <c r="U54" i="36"/>
  <c r="R54" i="36"/>
  <c r="O54" i="36"/>
  <c r="L54" i="36"/>
  <c r="I54" i="36"/>
  <c r="F54" i="36"/>
  <c r="Z53" i="36"/>
  <c r="Y53" i="36"/>
  <c r="BL53" i="70" s="1"/>
  <c r="X53" i="36"/>
  <c r="U53" i="36"/>
  <c r="R53" i="36"/>
  <c r="O53" i="36"/>
  <c r="L53" i="36"/>
  <c r="I53" i="36"/>
  <c r="F53" i="36"/>
  <c r="Z52" i="36"/>
  <c r="Y52" i="36"/>
  <c r="BL52" i="70" s="1"/>
  <c r="X52" i="36"/>
  <c r="U52" i="36"/>
  <c r="R52" i="36"/>
  <c r="O52" i="36"/>
  <c r="L52" i="36"/>
  <c r="I52" i="36"/>
  <c r="F52" i="36"/>
  <c r="Z51" i="36"/>
  <c r="Y51" i="36"/>
  <c r="BL51" i="70" s="1"/>
  <c r="X51" i="36"/>
  <c r="U51" i="36"/>
  <c r="R51" i="36"/>
  <c r="O51" i="36"/>
  <c r="L51" i="36"/>
  <c r="I51" i="36"/>
  <c r="F51" i="36"/>
  <c r="Z50" i="36"/>
  <c r="Y50" i="36"/>
  <c r="BL50" i="70" s="1"/>
  <c r="X50" i="36"/>
  <c r="U50" i="36"/>
  <c r="R50" i="36"/>
  <c r="O50" i="36"/>
  <c r="L50" i="36"/>
  <c r="I50" i="36"/>
  <c r="F50" i="36"/>
  <c r="Z49" i="36"/>
  <c r="Y49" i="36"/>
  <c r="BL49" i="70" s="1"/>
  <c r="X49" i="36"/>
  <c r="U49" i="36"/>
  <c r="R49" i="36"/>
  <c r="O49" i="36"/>
  <c r="L49" i="36"/>
  <c r="I49" i="36"/>
  <c r="F49" i="36"/>
  <c r="Z48" i="36"/>
  <c r="Y48" i="36"/>
  <c r="BL48" i="70" s="1"/>
  <c r="X48" i="36"/>
  <c r="U48" i="36"/>
  <c r="R48" i="36"/>
  <c r="O48" i="36"/>
  <c r="L48" i="36"/>
  <c r="I48" i="36"/>
  <c r="F48" i="36"/>
  <c r="Z47" i="36"/>
  <c r="Y47" i="36"/>
  <c r="BL47" i="70" s="1"/>
  <c r="X47" i="36"/>
  <c r="U47" i="36"/>
  <c r="R47" i="36"/>
  <c r="O47" i="36"/>
  <c r="L47" i="36"/>
  <c r="I47" i="36"/>
  <c r="F47" i="36"/>
  <c r="Z46" i="36"/>
  <c r="Y46" i="36"/>
  <c r="BL46" i="70" s="1"/>
  <c r="X46" i="36"/>
  <c r="U46" i="36"/>
  <c r="R46" i="36"/>
  <c r="O46" i="36"/>
  <c r="L46" i="36"/>
  <c r="I46" i="36"/>
  <c r="F46" i="36"/>
  <c r="Z45" i="36"/>
  <c r="Y45" i="36"/>
  <c r="BL45" i="70" s="1"/>
  <c r="X45" i="36"/>
  <c r="U45" i="36"/>
  <c r="R45" i="36"/>
  <c r="O45" i="36"/>
  <c r="L45" i="36"/>
  <c r="I45" i="36"/>
  <c r="F45" i="36"/>
  <c r="Z44" i="36"/>
  <c r="Y44" i="36"/>
  <c r="BL44" i="70" s="1"/>
  <c r="X44" i="36"/>
  <c r="U44" i="36"/>
  <c r="R44" i="36"/>
  <c r="O44" i="36"/>
  <c r="L44" i="36"/>
  <c r="I44" i="36"/>
  <c r="F44" i="36"/>
  <c r="Z43" i="36"/>
  <c r="Y43" i="36"/>
  <c r="BL43" i="70" s="1"/>
  <c r="X43" i="36"/>
  <c r="U43" i="36"/>
  <c r="R43" i="36"/>
  <c r="O43" i="36"/>
  <c r="L43" i="36"/>
  <c r="I43" i="36"/>
  <c r="F43" i="36"/>
  <c r="Z42" i="36"/>
  <c r="Y42" i="36"/>
  <c r="BL42" i="70" s="1"/>
  <c r="X42" i="36"/>
  <c r="U42" i="36"/>
  <c r="R42" i="36"/>
  <c r="O42" i="36"/>
  <c r="L42" i="36"/>
  <c r="I42" i="36"/>
  <c r="F42" i="36"/>
  <c r="Z41" i="36"/>
  <c r="Y41" i="36"/>
  <c r="BL41" i="70" s="1"/>
  <c r="X41" i="36"/>
  <c r="U41" i="36"/>
  <c r="R41" i="36"/>
  <c r="O41" i="36"/>
  <c r="L41" i="36"/>
  <c r="I41" i="36"/>
  <c r="F41" i="36"/>
  <c r="Z40" i="36"/>
  <c r="Y40" i="36"/>
  <c r="BL40" i="70" s="1"/>
  <c r="X40" i="36"/>
  <c r="U40" i="36"/>
  <c r="R40" i="36"/>
  <c r="O40" i="36"/>
  <c r="L40" i="36"/>
  <c r="I40" i="36"/>
  <c r="F40" i="36"/>
  <c r="Z39" i="36"/>
  <c r="Y39" i="36"/>
  <c r="BL39" i="70" s="1"/>
  <c r="X39" i="36"/>
  <c r="U39" i="36"/>
  <c r="R39" i="36"/>
  <c r="O39" i="36"/>
  <c r="L39" i="36"/>
  <c r="I39" i="36"/>
  <c r="F39" i="36"/>
  <c r="Z38" i="36"/>
  <c r="Y38" i="36"/>
  <c r="BL38" i="70" s="1"/>
  <c r="X38" i="36"/>
  <c r="U38" i="36"/>
  <c r="R38" i="36"/>
  <c r="O38" i="36"/>
  <c r="L38" i="36"/>
  <c r="I38" i="36"/>
  <c r="F38" i="36"/>
  <c r="Z37" i="36"/>
  <c r="Y37" i="36"/>
  <c r="BL37" i="70" s="1"/>
  <c r="X37" i="36"/>
  <c r="U37" i="36"/>
  <c r="R37" i="36"/>
  <c r="O37" i="36"/>
  <c r="L37" i="36"/>
  <c r="I37" i="36"/>
  <c r="F37" i="36"/>
  <c r="Z36" i="36"/>
  <c r="Y36" i="36"/>
  <c r="BL36" i="70" s="1"/>
  <c r="X36" i="36"/>
  <c r="U36" i="36"/>
  <c r="R36" i="36"/>
  <c r="O36" i="36"/>
  <c r="L36" i="36"/>
  <c r="I36" i="36"/>
  <c r="F36" i="36"/>
  <c r="Z35" i="36"/>
  <c r="Y35" i="36"/>
  <c r="BL35" i="70" s="1"/>
  <c r="X35" i="36"/>
  <c r="U35" i="36"/>
  <c r="R35" i="36"/>
  <c r="O35" i="36"/>
  <c r="L35" i="36"/>
  <c r="I35" i="36"/>
  <c r="F35" i="36"/>
  <c r="Z34" i="36"/>
  <c r="Y34" i="36"/>
  <c r="BL34" i="70" s="1"/>
  <c r="X34" i="36"/>
  <c r="U34" i="36"/>
  <c r="R34" i="36"/>
  <c r="O34" i="36"/>
  <c r="L34" i="36"/>
  <c r="I34" i="36"/>
  <c r="F34" i="36"/>
  <c r="Z33" i="36"/>
  <c r="Y33" i="36"/>
  <c r="BL33" i="70" s="1"/>
  <c r="X33" i="36"/>
  <c r="U33" i="36"/>
  <c r="R33" i="36"/>
  <c r="O33" i="36"/>
  <c r="L33" i="36"/>
  <c r="I33" i="36"/>
  <c r="F33" i="36"/>
  <c r="Z32" i="36"/>
  <c r="Y32" i="36"/>
  <c r="BL32" i="70" s="1"/>
  <c r="X32" i="36"/>
  <c r="U32" i="36"/>
  <c r="R32" i="36"/>
  <c r="O32" i="36"/>
  <c r="L32" i="36"/>
  <c r="I32" i="36"/>
  <c r="F32" i="36"/>
  <c r="Z31" i="36"/>
  <c r="Y31" i="36"/>
  <c r="X31" i="36"/>
  <c r="U31" i="36"/>
  <c r="R31" i="36"/>
  <c r="O31" i="36"/>
  <c r="L31" i="36"/>
  <c r="I31" i="36"/>
  <c r="F31" i="36"/>
  <c r="Z30" i="36"/>
  <c r="Y30" i="36"/>
  <c r="X30" i="36"/>
  <c r="U30" i="36"/>
  <c r="R30" i="36"/>
  <c r="O30" i="36"/>
  <c r="L30" i="36"/>
  <c r="I30" i="36"/>
  <c r="F30" i="36"/>
  <c r="Z29" i="36"/>
  <c r="Y29" i="36"/>
  <c r="BL29" i="70" s="1"/>
  <c r="X29" i="36"/>
  <c r="U29" i="36"/>
  <c r="R29" i="36"/>
  <c r="O29" i="36"/>
  <c r="L29" i="36"/>
  <c r="I29" i="36"/>
  <c r="F29" i="36"/>
  <c r="Z28" i="36"/>
  <c r="Y28" i="36"/>
  <c r="BL28" i="70" s="1"/>
  <c r="X28" i="36"/>
  <c r="U28" i="36"/>
  <c r="R28" i="36"/>
  <c r="O28" i="36"/>
  <c r="L28" i="36"/>
  <c r="I28" i="36"/>
  <c r="F28" i="36"/>
  <c r="Z27" i="36"/>
  <c r="Y27" i="36"/>
  <c r="BL27" i="70" s="1"/>
  <c r="X27" i="36"/>
  <c r="U27" i="36"/>
  <c r="R27" i="36"/>
  <c r="O27" i="36"/>
  <c r="L27" i="36"/>
  <c r="I27" i="36"/>
  <c r="F27" i="36"/>
  <c r="Z26" i="36"/>
  <c r="Y26" i="36"/>
  <c r="BL26" i="70" s="1"/>
  <c r="X26" i="36"/>
  <c r="U26" i="36"/>
  <c r="R26" i="36"/>
  <c r="O26" i="36"/>
  <c r="L26" i="36"/>
  <c r="I26" i="36"/>
  <c r="F26" i="36"/>
  <c r="Z25" i="36"/>
  <c r="Y25" i="36"/>
  <c r="BL25" i="70" s="1"/>
  <c r="X25" i="36"/>
  <c r="U25" i="36"/>
  <c r="R25" i="36"/>
  <c r="O25" i="36"/>
  <c r="L25" i="36"/>
  <c r="I25" i="36"/>
  <c r="F25" i="36"/>
  <c r="Z24" i="36"/>
  <c r="Y24" i="36"/>
  <c r="BL24" i="70" s="1"/>
  <c r="X24" i="36"/>
  <c r="U24" i="36"/>
  <c r="R24" i="36"/>
  <c r="O24" i="36"/>
  <c r="L24" i="36"/>
  <c r="I24" i="36"/>
  <c r="F24" i="36"/>
  <c r="Z23" i="36"/>
  <c r="Y23" i="36"/>
  <c r="BL23" i="70" s="1"/>
  <c r="X23" i="36"/>
  <c r="U23" i="36"/>
  <c r="R23" i="36"/>
  <c r="O23" i="36"/>
  <c r="L23" i="36"/>
  <c r="I23" i="36"/>
  <c r="F23" i="36"/>
  <c r="Z22" i="36"/>
  <c r="Y22" i="36"/>
  <c r="BL22" i="70" s="1"/>
  <c r="X22" i="36"/>
  <c r="U22" i="36"/>
  <c r="R22" i="36"/>
  <c r="O22" i="36"/>
  <c r="L22" i="36"/>
  <c r="I22" i="36"/>
  <c r="F22" i="36"/>
  <c r="Z21" i="36"/>
  <c r="Y21" i="36"/>
  <c r="BL21" i="70" s="1"/>
  <c r="X21" i="36"/>
  <c r="U21" i="36"/>
  <c r="R21" i="36"/>
  <c r="O21" i="36"/>
  <c r="L21" i="36"/>
  <c r="I21" i="36"/>
  <c r="F21" i="36"/>
  <c r="Z20" i="36"/>
  <c r="Y20" i="36"/>
  <c r="BL20" i="70" s="1"/>
  <c r="X20" i="36"/>
  <c r="U20" i="36"/>
  <c r="R20" i="36"/>
  <c r="O20" i="36"/>
  <c r="L20" i="36"/>
  <c r="I20" i="36"/>
  <c r="F20" i="36"/>
  <c r="Z19" i="36"/>
  <c r="Y19" i="36"/>
  <c r="BL19" i="70" s="1"/>
  <c r="X19" i="36"/>
  <c r="U19" i="36"/>
  <c r="R19" i="36"/>
  <c r="O19" i="36"/>
  <c r="L19" i="36"/>
  <c r="I19" i="36"/>
  <c r="F19" i="36"/>
  <c r="Z18" i="36"/>
  <c r="Y18" i="36"/>
  <c r="BL18" i="70" s="1"/>
  <c r="X18" i="36"/>
  <c r="U18" i="36"/>
  <c r="R18" i="36"/>
  <c r="O18" i="36"/>
  <c r="L18" i="36"/>
  <c r="I18" i="36"/>
  <c r="F18" i="36"/>
  <c r="Z17" i="36"/>
  <c r="Y17" i="36"/>
  <c r="BL17" i="70" s="1"/>
  <c r="X17" i="36"/>
  <c r="U17" i="36"/>
  <c r="R17" i="36"/>
  <c r="O17" i="36"/>
  <c r="L17" i="36"/>
  <c r="I17" i="36"/>
  <c r="F17" i="36"/>
  <c r="Z16" i="36"/>
  <c r="Y16" i="36"/>
  <c r="BL16" i="70" s="1"/>
  <c r="X16" i="36"/>
  <c r="U16" i="36"/>
  <c r="R16" i="36"/>
  <c r="O16" i="36"/>
  <c r="L16" i="36"/>
  <c r="I16" i="36"/>
  <c r="F16" i="36"/>
  <c r="Z15" i="36"/>
  <c r="Y15" i="36"/>
  <c r="BL15" i="70" s="1"/>
  <c r="X15" i="36"/>
  <c r="U15" i="36"/>
  <c r="R15" i="36"/>
  <c r="O15" i="36"/>
  <c r="L15" i="36"/>
  <c r="I15" i="36"/>
  <c r="F15" i="36"/>
  <c r="Z14" i="36"/>
  <c r="Y14" i="36"/>
  <c r="BL14" i="70" s="1"/>
  <c r="X14" i="36"/>
  <c r="U14" i="36"/>
  <c r="R14" i="36"/>
  <c r="O14" i="36"/>
  <c r="L14" i="36"/>
  <c r="I14" i="36"/>
  <c r="F14" i="36"/>
  <c r="Z13" i="36"/>
  <c r="Y13" i="36"/>
  <c r="BL13" i="70" s="1"/>
  <c r="X13" i="36"/>
  <c r="U13" i="36"/>
  <c r="R13" i="36"/>
  <c r="O13" i="36"/>
  <c r="L13" i="36"/>
  <c r="I13" i="36"/>
  <c r="F13" i="36"/>
  <c r="Z12" i="36"/>
  <c r="Y12" i="36"/>
  <c r="BL12" i="70" s="1"/>
  <c r="X12" i="36"/>
  <c r="U12" i="36"/>
  <c r="R12" i="36"/>
  <c r="O12" i="36"/>
  <c r="L12" i="36"/>
  <c r="I12" i="36"/>
  <c r="F12" i="36"/>
  <c r="Z11" i="36"/>
  <c r="Y11" i="36"/>
  <c r="BL11" i="70" s="1"/>
  <c r="X11" i="36"/>
  <c r="U11" i="36"/>
  <c r="R11" i="36"/>
  <c r="O11" i="36"/>
  <c r="L11" i="36"/>
  <c r="I11" i="36"/>
  <c r="F11" i="36"/>
  <c r="Z10" i="36"/>
  <c r="Y10" i="36"/>
  <c r="BL10" i="70" s="1"/>
  <c r="X10" i="36"/>
  <c r="U10" i="36"/>
  <c r="R10" i="36"/>
  <c r="O10" i="36"/>
  <c r="L10" i="36"/>
  <c r="I10" i="36"/>
  <c r="F10" i="36"/>
  <c r="Z9" i="36"/>
  <c r="Y9" i="36"/>
  <c r="BL9" i="70" s="1"/>
  <c r="X9" i="36"/>
  <c r="U9" i="36"/>
  <c r="R9" i="36"/>
  <c r="O9" i="36"/>
  <c r="L9" i="36"/>
  <c r="I9" i="36"/>
  <c r="Z8" i="36"/>
  <c r="Y8" i="36"/>
  <c r="BL8" i="70" s="1"/>
  <c r="X8" i="36"/>
  <c r="U8" i="36"/>
  <c r="R8" i="36"/>
  <c r="O8" i="36"/>
  <c r="L8" i="36"/>
  <c r="I8" i="36"/>
  <c r="Z7" i="36"/>
  <c r="Y7" i="36"/>
  <c r="BL7" i="70" s="1"/>
  <c r="X7" i="36"/>
  <c r="U7" i="36"/>
  <c r="R7" i="36"/>
  <c r="O7" i="36"/>
  <c r="L7" i="36"/>
  <c r="I7" i="36"/>
  <c r="Z6" i="36"/>
  <c r="Y6" i="36"/>
  <c r="X6" i="36"/>
  <c r="U6" i="36"/>
  <c r="R6" i="36"/>
  <c r="O6" i="36"/>
  <c r="L6" i="36"/>
  <c r="I6" i="36"/>
  <c r="Z5" i="36"/>
  <c r="W13" i="37"/>
  <c r="V13" i="37"/>
  <c r="T13" i="37"/>
  <c r="S13" i="37"/>
  <c r="N13" i="37"/>
  <c r="M13" i="37"/>
  <c r="K13" i="37"/>
  <c r="J13" i="37"/>
  <c r="H13" i="37"/>
  <c r="G13" i="37"/>
  <c r="D79" i="36"/>
  <c r="X12" i="37"/>
  <c r="U12" i="37"/>
  <c r="R12" i="37"/>
  <c r="O12" i="37"/>
  <c r="L12" i="37"/>
  <c r="I12" i="37"/>
  <c r="X11" i="37"/>
  <c r="U11" i="37"/>
  <c r="R11" i="37"/>
  <c r="O11" i="37"/>
  <c r="L11" i="37"/>
  <c r="I11" i="37"/>
  <c r="X10" i="37"/>
  <c r="U10" i="37"/>
  <c r="R10" i="37"/>
  <c r="O10" i="37"/>
  <c r="L10" i="37"/>
  <c r="I10" i="37"/>
  <c r="X9" i="37"/>
  <c r="U9" i="37"/>
  <c r="R9" i="37"/>
  <c r="O9" i="37"/>
  <c r="L9" i="37"/>
  <c r="I9" i="37"/>
  <c r="X8" i="37"/>
  <c r="U8" i="37"/>
  <c r="R8" i="37"/>
  <c r="O8" i="37"/>
  <c r="L8" i="37"/>
  <c r="I8" i="37"/>
  <c r="X7" i="37"/>
  <c r="U7" i="37"/>
  <c r="R7" i="37"/>
  <c r="O7" i="37"/>
  <c r="L7" i="37"/>
  <c r="X6" i="37"/>
  <c r="U6" i="37"/>
  <c r="R6" i="37"/>
  <c r="O6" i="37"/>
  <c r="L6" i="37"/>
  <c r="E24" i="59"/>
  <c r="M24" i="59" s="1"/>
  <c r="E23" i="59"/>
  <c r="M23" i="59" s="1"/>
  <c r="E22" i="59"/>
  <c r="M22" i="59" s="1"/>
  <c r="E21" i="59"/>
  <c r="M21" i="59" s="1"/>
  <c r="E20" i="59"/>
  <c r="M20" i="59" s="1"/>
  <c r="E19" i="59"/>
  <c r="M19" i="59" s="1"/>
  <c r="E18" i="59"/>
  <c r="M18" i="59" s="1"/>
  <c r="E17" i="59"/>
  <c r="M17" i="59" s="1"/>
  <c r="E16" i="59"/>
  <c r="M16" i="59" s="1"/>
  <c r="E15" i="59"/>
  <c r="M15" i="59" s="1"/>
  <c r="E14" i="59"/>
  <c r="M14" i="59" s="1"/>
  <c r="E13" i="59"/>
  <c r="M13" i="59" s="1"/>
  <c r="E12" i="59"/>
  <c r="M12" i="59" s="1"/>
  <c r="E11" i="59"/>
  <c r="M11" i="59" s="1"/>
  <c r="E10" i="59"/>
  <c r="M10" i="59" s="1"/>
  <c r="E9" i="59"/>
  <c r="M9" i="59" s="1"/>
  <c r="E8" i="59"/>
  <c r="M8" i="59" s="1"/>
  <c r="E7" i="59"/>
  <c r="M7" i="59" s="1"/>
  <c r="E6" i="59"/>
  <c r="M6" i="59" s="1"/>
  <c r="E5" i="59"/>
  <c r="M5" i="59" s="1"/>
  <c r="CB30" i="70" l="1"/>
  <c r="CF6" i="70" s="1"/>
  <c r="CB5" i="70"/>
  <c r="CF5" i="70" s="1"/>
  <c r="BO12" i="71"/>
  <c r="BO10" i="71"/>
  <c r="BR6" i="71" s="1"/>
  <c r="BQ6" i="71" s="1"/>
  <c r="AW90" i="71"/>
  <c r="AW91" i="71"/>
  <c r="AW92" i="71"/>
  <c r="AW94" i="71"/>
  <c r="AW95" i="71"/>
  <c r="AW96" i="71"/>
  <c r="AW97" i="71"/>
  <c r="AW98" i="71"/>
  <c r="AW99" i="71"/>
  <c r="AW100" i="71"/>
  <c r="AW101" i="71"/>
  <c r="AW102" i="71"/>
  <c r="AW103" i="71"/>
  <c r="AW104" i="71"/>
  <c r="AW105" i="71"/>
  <c r="AW106" i="71"/>
  <c r="AW140" i="71"/>
  <c r="AW124" i="71"/>
  <c r="AW125" i="71"/>
  <c r="AW126" i="71"/>
  <c r="AW127" i="71"/>
  <c r="AW128" i="71"/>
  <c r="AW129" i="71"/>
  <c r="AW130" i="71"/>
  <c r="AW131" i="71"/>
  <c r="AW132" i="71"/>
  <c r="AW133" i="71"/>
  <c r="AW134" i="71"/>
  <c r="AW135" i="71"/>
  <c r="AW136" i="71"/>
  <c r="AW137" i="71"/>
  <c r="AW138" i="71"/>
  <c r="AW139" i="71"/>
  <c r="AW18" i="70"/>
  <c r="AW20" i="70"/>
  <c r="AW21" i="70"/>
  <c r="AW6" i="70"/>
  <c r="AW8" i="70"/>
  <c r="AW10" i="70"/>
  <c r="AW12" i="70"/>
  <c r="AW14" i="70"/>
  <c r="AW16" i="70"/>
  <c r="AW19" i="70"/>
  <c r="AW5" i="70"/>
  <c r="AW7" i="70"/>
  <c r="AW9" i="70"/>
  <c r="AW11" i="70"/>
  <c r="AW13" i="70"/>
  <c r="AW15" i="70"/>
  <c r="AW17" i="70"/>
  <c r="AW5" i="71"/>
  <c r="AW6" i="71"/>
  <c r="AW7" i="71"/>
  <c r="AW8" i="71"/>
  <c r="AW9" i="71"/>
  <c r="AW10" i="71"/>
  <c r="AW11" i="71"/>
  <c r="AW12" i="71"/>
  <c r="AW13" i="71"/>
  <c r="AW14" i="71"/>
  <c r="AW15" i="71"/>
  <c r="AW16" i="71"/>
  <c r="AW17" i="71"/>
  <c r="AW18" i="71"/>
  <c r="AW19" i="71"/>
  <c r="AW20" i="71"/>
  <c r="L24" i="80"/>
  <c r="AW21" i="71"/>
  <c r="G11" i="79"/>
  <c r="BL30" i="70"/>
  <c r="AW440" i="70" s="1"/>
  <c r="BL31" i="70"/>
  <c r="AW463" i="70" s="1"/>
  <c r="AA5" i="36"/>
  <c r="BL6" i="70"/>
  <c r="AW34" i="70" s="1"/>
  <c r="CB8" i="70"/>
  <c r="AW43" i="70"/>
  <c r="AW51" i="70"/>
  <c r="AW60" i="70"/>
  <c r="AW68" i="70"/>
  <c r="AW71" i="70"/>
  <c r="AW72" i="70"/>
  <c r="AW78" i="70"/>
  <c r="AW81" i="70"/>
  <c r="AW90" i="70"/>
  <c r="AW98" i="70"/>
  <c r="AW112" i="70"/>
  <c r="AW120" i="70"/>
  <c r="AW143" i="70"/>
  <c r="AW151" i="70"/>
  <c r="AW160" i="70"/>
  <c r="AW168" i="70"/>
  <c r="AW176" i="70"/>
  <c r="AW184" i="70"/>
  <c r="AW215" i="70"/>
  <c r="AW223" i="70"/>
  <c r="AW229" i="70"/>
  <c r="AW237" i="70"/>
  <c r="AW246" i="70"/>
  <c r="AW254" i="70"/>
  <c r="AW282" i="70"/>
  <c r="AW290" i="70"/>
  <c r="AW296" i="70"/>
  <c r="AW304" i="70"/>
  <c r="AW313" i="70"/>
  <c r="AW321" i="70"/>
  <c r="AW347" i="70"/>
  <c r="AW355" i="70"/>
  <c r="AW364" i="70"/>
  <c r="AW372" i="70"/>
  <c r="AW381" i="70"/>
  <c r="AW389" i="70"/>
  <c r="AW415" i="70"/>
  <c r="AW423" i="70"/>
  <c r="AW432" i="70"/>
  <c r="AW449" i="70"/>
  <c r="AW482" i="70"/>
  <c r="AW490" i="70"/>
  <c r="AW499" i="70"/>
  <c r="AW507" i="70"/>
  <c r="AW521" i="70"/>
  <c r="AW529" i="70"/>
  <c r="AW555" i="70"/>
  <c r="AW563" i="70"/>
  <c r="AW567" i="70"/>
  <c r="AW575" i="70"/>
  <c r="AW584" i="70"/>
  <c r="AW592" i="70"/>
  <c r="AW623" i="70"/>
  <c r="AW631" i="70"/>
  <c r="AW640" i="70"/>
  <c r="AW648" i="70"/>
  <c r="AW652" i="70"/>
  <c r="AW660" i="70"/>
  <c r="AW686" i="70"/>
  <c r="AW694" i="70"/>
  <c r="AW703" i="70"/>
  <c r="AW711" i="70"/>
  <c r="AW720" i="70"/>
  <c r="AW728" i="70"/>
  <c r="AW759" i="70"/>
  <c r="AW767" i="70"/>
  <c r="AW776" i="70"/>
  <c r="AW784" i="70"/>
  <c r="AW793" i="70"/>
  <c r="AW801" i="70"/>
  <c r="AW826" i="70"/>
  <c r="AW834" i="70"/>
  <c r="AW843" i="70"/>
  <c r="AW851" i="70"/>
  <c r="AW860" i="70"/>
  <c r="AW868" i="70"/>
  <c r="AW891" i="70"/>
  <c r="AW899" i="70"/>
  <c r="AW908" i="70"/>
  <c r="AW916" i="70"/>
  <c r="AW922" i="70"/>
  <c r="AW930" i="70"/>
  <c r="AW938" i="70"/>
  <c r="AW961" i="70"/>
  <c r="AW969" i="70"/>
  <c r="AW977" i="70"/>
  <c r="AW985" i="70"/>
  <c r="AW994" i="70"/>
  <c r="AW1002" i="70"/>
  <c r="AW1028" i="70"/>
  <c r="AW1036" i="70"/>
  <c r="AW1044" i="70"/>
  <c r="AW1052" i="70"/>
  <c r="AW1061" i="70"/>
  <c r="AW1069" i="70"/>
  <c r="AW1095" i="70"/>
  <c r="AW1103" i="70"/>
  <c r="AW1109" i="70"/>
  <c r="AW1117" i="70"/>
  <c r="AW1125" i="70"/>
  <c r="AW1126" i="70"/>
  <c r="AW1134" i="70"/>
  <c r="AW1142" i="70"/>
  <c r="AW1143" i="70"/>
  <c r="AW1168" i="70"/>
  <c r="AW1176" i="70"/>
  <c r="AW1177" i="70"/>
  <c r="AW1185" i="70"/>
  <c r="AW1193" i="70"/>
  <c r="AW1194" i="70"/>
  <c r="AW1202" i="70"/>
  <c r="AW1210" i="70"/>
  <c r="AW1247" i="70"/>
  <c r="AW1255" i="70"/>
  <c r="AW1233" i="70"/>
  <c r="AW1241" i="70"/>
  <c r="AW134" i="70"/>
  <c r="AW126" i="70"/>
  <c r="AW260" i="70"/>
  <c r="AW398" i="70"/>
  <c r="AW546" i="70"/>
  <c r="AW677" i="70"/>
  <c r="AW807" i="70"/>
  <c r="AW947" i="70"/>
  <c r="AW955" i="70"/>
  <c r="AW1086" i="70"/>
  <c r="AW1216" i="70"/>
  <c r="AW95" i="70"/>
  <c r="AW103" i="70"/>
  <c r="AW109" i="70"/>
  <c r="AW117" i="70"/>
  <c r="AW123" i="70"/>
  <c r="AW148" i="70"/>
  <c r="AW156" i="70"/>
  <c r="AW157" i="70"/>
  <c r="AW165" i="70"/>
  <c r="AW173" i="70"/>
  <c r="AW181" i="70"/>
  <c r="AW189" i="70"/>
  <c r="AW226" i="70"/>
  <c r="AW234" i="70"/>
  <c r="AW243" i="70"/>
  <c r="AW251" i="70"/>
  <c r="AW279" i="70"/>
  <c r="AW287" i="70"/>
  <c r="AW293" i="70"/>
  <c r="AW301" i="70"/>
  <c r="AW309" i="70"/>
  <c r="AW310" i="70"/>
  <c r="AW318" i="70"/>
  <c r="AW326" i="70"/>
  <c r="AW327" i="70"/>
  <c r="AW369" i="70"/>
  <c r="AW377" i="70"/>
  <c r="AW378" i="70"/>
  <c r="AW386" i="70"/>
  <c r="AW394" i="70"/>
  <c r="AW395" i="70"/>
  <c r="AW420" i="70"/>
  <c r="AW428" i="70"/>
  <c r="AW429" i="70"/>
  <c r="AW437" i="70"/>
  <c r="AW446" i="70"/>
  <c r="AW454" i="70"/>
  <c r="AW462" i="70"/>
  <c r="AW504" i="70"/>
  <c r="AW512" i="70"/>
  <c r="AW518" i="70"/>
  <c r="AW526" i="70"/>
  <c r="AW552" i="70"/>
  <c r="AW560" i="70"/>
  <c r="AW572" i="70"/>
  <c r="AW580" i="70"/>
  <c r="AW589" i="70"/>
  <c r="AW597" i="70"/>
  <c r="AW637" i="70"/>
  <c r="AW645" i="70"/>
  <c r="AW657" i="70"/>
  <c r="AW665" i="70"/>
  <c r="AW691" i="70"/>
  <c r="AW699" i="70"/>
  <c r="AW708" i="70"/>
  <c r="AW716" i="70"/>
  <c r="AW725" i="70"/>
  <c r="AW733" i="70"/>
  <c r="AW773" i="70"/>
  <c r="AW781" i="70"/>
  <c r="AW790" i="70"/>
  <c r="AW798" i="70"/>
  <c r="AW823" i="70"/>
  <c r="AW831" i="70"/>
  <c r="AW840" i="70"/>
  <c r="AW848" i="70"/>
  <c r="AW857" i="70"/>
  <c r="AW865" i="70"/>
  <c r="AW913" i="70"/>
  <c r="AW921" i="70"/>
  <c r="AW927" i="70"/>
  <c r="AW935" i="70"/>
  <c r="AW958" i="70"/>
  <c r="AW966" i="70"/>
  <c r="AW268" i="70"/>
  <c r="AW406" i="70"/>
  <c r="AW538" i="70"/>
  <c r="AW669" i="70"/>
  <c r="AW815" i="70"/>
  <c r="AW1078" i="70"/>
  <c r="AW1224" i="70"/>
  <c r="AW974" i="70"/>
  <c r="AW982" i="70"/>
  <c r="AW991" i="70"/>
  <c r="AW999" i="70"/>
  <c r="AW1049" i="70"/>
  <c r="AW1057" i="70"/>
  <c r="AW1058" i="70"/>
  <c r="AW1066" i="70"/>
  <c r="AW1074" i="70"/>
  <c r="AW1075" i="70"/>
  <c r="AW1100" i="70"/>
  <c r="AW1108" i="70"/>
  <c r="AW1114" i="70"/>
  <c r="AW1122" i="70"/>
  <c r="AW1131" i="70"/>
  <c r="AW1139" i="70"/>
  <c r="AW1182" i="70"/>
  <c r="AW1190" i="70"/>
  <c r="AW1199" i="70"/>
  <c r="AW1207" i="70"/>
  <c r="AW1230" i="70"/>
  <c r="AW1238" i="70"/>
  <c r="AW1252" i="70"/>
  <c r="AW1260" i="70"/>
  <c r="AW94" i="70"/>
  <c r="AW102" i="70"/>
  <c r="AW108" i="70"/>
  <c r="AW116" i="70"/>
  <c r="AW147" i="70"/>
  <c r="AW155" i="70"/>
  <c r="AW164" i="70"/>
  <c r="AW172" i="70"/>
  <c r="AW180" i="70"/>
  <c r="AW188" i="70"/>
  <c r="AW233" i="70"/>
  <c r="AW241" i="70"/>
  <c r="AW242" i="70"/>
  <c r="AW250" i="70"/>
  <c r="AW258" i="70"/>
  <c r="AW278" i="70"/>
  <c r="AW286" i="70"/>
  <c r="AW300" i="70"/>
  <c r="AW308" i="70"/>
  <c r="AW317" i="70"/>
  <c r="AW325" i="70"/>
  <c r="AW368" i="70"/>
  <c r="AW376" i="70"/>
  <c r="AW385" i="70"/>
  <c r="AW393" i="70"/>
  <c r="AW419" i="70"/>
  <c r="AW427" i="70"/>
  <c r="AW436" i="70"/>
  <c r="AW444" i="70"/>
  <c r="AW503" i="70"/>
  <c r="AW511" i="70"/>
  <c r="AW517" i="70"/>
  <c r="AW525" i="70"/>
  <c r="AW551" i="70"/>
  <c r="AW559" i="70"/>
  <c r="AW571" i="70"/>
  <c r="AW579" i="70"/>
  <c r="AW588" i="70"/>
  <c r="AW596" i="70"/>
  <c r="AW636" i="70"/>
  <c r="AW644" i="70"/>
  <c r="AW656" i="70"/>
  <c r="AW664" i="70"/>
  <c r="AW690" i="70"/>
  <c r="AW698" i="70"/>
  <c r="AW707" i="70"/>
  <c r="AW715" i="70"/>
  <c r="AW724" i="70"/>
  <c r="AW732" i="70"/>
  <c r="AW772" i="70"/>
  <c r="AW780" i="70"/>
  <c r="AW789" i="70"/>
  <c r="AW797" i="70"/>
  <c r="AW803" i="70"/>
  <c r="AW822" i="70"/>
  <c r="AW830" i="70"/>
  <c r="AW839" i="70"/>
  <c r="AW847" i="70"/>
  <c r="AW856" i="70"/>
  <c r="AW864" i="70"/>
  <c r="AW912" i="70"/>
  <c r="AW920" i="70"/>
  <c r="AW926" i="70"/>
  <c r="AW934" i="70"/>
  <c r="AW957" i="70"/>
  <c r="AW965" i="70"/>
  <c r="AW973" i="70"/>
  <c r="AW981" i="70"/>
  <c r="AW989" i="70"/>
  <c r="AW990" i="70"/>
  <c r="AW998" i="70"/>
  <c r="AW1006" i="70"/>
  <c r="AW1007" i="70"/>
  <c r="AW1048" i="70"/>
  <c r="AW1056" i="70"/>
  <c r="AW1065" i="70"/>
  <c r="AW1073" i="70"/>
  <c r="AW1099" i="70"/>
  <c r="AW1107" i="70"/>
  <c r="AW1113" i="70"/>
  <c r="AW1121" i="70"/>
  <c r="AW1130" i="70"/>
  <c r="AW1138" i="70"/>
  <c r="AW1181" i="70"/>
  <c r="AW1189" i="70"/>
  <c r="AW1198" i="70"/>
  <c r="AW1206" i="70"/>
  <c r="AW1229" i="70"/>
  <c r="AW1237" i="70"/>
  <c r="AW1251" i="70"/>
  <c r="AW1259" i="70"/>
  <c r="D328" i="70"/>
  <c r="AN338" i="70"/>
  <c r="AN330" i="70"/>
  <c r="AN337" i="70"/>
  <c r="AN329" i="70"/>
  <c r="AN342" i="70"/>
  <c r="AN334" i="70"/>
  <c r="AN341" i="70"/>
  <c r="AN333" i="70"/>
  <c r="AN344" i="70"/>
  <c r="AN328" i="70"/>
  <c r="AN343" i="70"/>
  <c r="AN336" i="70"/>
  <c r="AN335" i="70"/>
  <c r="AN340" i="70"/>
  <c r="AN339" i="70"/>
  <c r="AN332" i="70"/>
  <c r="AE340" i="70"/>
  <c r="AE332" i="70"/>
  <c r="AN331" i="70"/>
  <c r="AE339" i="70"/>
  <c r="AE331" i="70"/>
  <c r="AE344" i="70"/>
  <c r="AE336" i="70"/>
  <c r="AE328" i="70"/>
  <c r="AE343" i="70"/>
  <c r="AE335" i="70"/>
  <c r="AE341" i="70"/>
  <c r="V344" i="70"/>
  <c r="AE338" i="70"/>
  <c r="V343" i="70"/>
  <c r="AE333" i="70"/>
  <c r="AE330" i="70"/>
  <c r="AE337" i="70"/>
  <c r="V336" i="70"/>
  <c r="V328" i="70"/>
  <c r="AE334" i="70"/>
  <c r="V335" i="70"/>
  <c r="V340" i="70"/>
  <c r="V332" i="70"/>
  <c r="V339" i="70"/>
  <c r="V331" i="70"/>
  <c r="V338" i="70"/>
  <c r="M342" i="70"/>
  <c r="M334" i="70"/>
  <c r="V337" i="70"/>
  <c r="M341" i="70"/>
  <c r="M333" i="70"/>
  <c r="AE329" i="70"/>
  <c r="V330" i="70"/>
  <c r="M338" i="70"/>
  <c r="M330" i="70"/>
  <c r="V329" i="70"/>
  <c r="M337" i="70"/>
  <c r="M329" i="70"/>
  <c r="V333" i="70"/>
  <c r="M331" i="70"/>
  <c r="M343" i="70"/>
  <c r="M344" i="70"/>
  <c r="AE342" i="70"/>
  <c r="M339" i="70"/>
  <c r="M335" i="70"/>
  <c r="V334" i="70"/>
  <c r="M332" i="70"/>
  <c r="M340" i="70"/>
  <c r="V342" i="70"/>
  <c r="M336" i="70"/>
  <c r="V341" i="70"/>
  <c r="M328" i="70"/>
  <c r="D872" i="70"/>
  <c r="AN886" i="70"/>
  <c r="AN878" i="70"/>
  <c r="AN885" i="70"/>
  <c r="AN877" i="70"/>
  <c r="AN882" i="70"/>
  <c r="AN874" i="70"/>
  <c r="AN881" i="70"/>
  <c r="AN873" i="70"/>
  <c r="AN876" i="70"/>
  <c r="AN875" i="70"/>
  <c r="AN884" i="70"/>
  <c r="AN883" i="70"/>
  <c r="AN872" i="70"/>
  <c r="AN888" i="70"/>
  <c r="AN887" i="70"/>
  <c r="AE882" i="70"/>
  <c r="AE874" i="70"/>
  <c r="AE881" i="70"/>
  <c r="AE873" i="70"/>
  <c r="AE886" i="70"/>
  <c r="AE878" i="70"/>
  <c r="AE885" i="70"/>
  <c r="AE877" i="70"/>
  <c r="AE875" i="70"/>
  <c r="AE888" i="70"/>
  <c r="AE872" i="70"/>
  <c r="AE883" i="70"/>
  <c r="AE880" i="70"/>
  <c r="AE876" i="70"/>
  <c r="V888" i="70"/>
  <c r="V880" i="70"/>
  <c r="V872" i="70"/>
  <c r="V887" i="70"/>
  <c r="V879" i="70"/>
  <c r="V884" i="70"/>
  <c r="V876" i="70"/>
  <c r="AE887" i="70"/>
  <c r="V883" i="70"/>
  <c r="V875" i="70"/>
  <c r="V874" i="70"/>
  <c r="M883" i="70"/>
  <c r="V873" i="70"/>
  <c r="M882" i="70"/>
  <c r="AN880" i="70"/>
  <c r="V882" i="70"/>
  <c r="M887" i="70"/>
  <c r="M879" i="70"/>
  <c r="AN879" i="70"/>
  <c r="V881" i="70"/>
  <c r="M886" i="70"/>
  <c r="V878" i="70"/>
  <c r="M885" i="70"/>
  <c r="M874" i="70"/>
  <c r="M872" i="70"/>
  <c r="V877" i="70"/>
  <c r="M884" i="70"/>
  <c r="M873" i="70"/>
  <c r="AE884" i="70"/>
  <c r="M878" i="70"/>
  <c r="AE879" i="70"/>
  <c r="M877" i="70"/>
  <c r="M880" i="70"/>
  <c r="M875" i="70"/>
  <c r="V886" i="70"/>
  <c r="M876" i="70"/>
  <c r="V885" i="70"/>
  <c r="M888" i="70"/>
  <c r="M881" i="70"/>
  <c r="D1144" i="70"/>
  <c r="AN1158" i="70"/>
  <c r="AN1150" i="70"/>
  <c r="AN1157" i="70"/>
  <c r="AN1149" i="70"/>
  <c r="AN1154" i="70"/>
  <c r="AN1146" i="70"/>
  <c r="AN1153" i="70"/>
  <c r="AN1145" i="70"/>
  <c r="AN1148" i="70"/>
  <c r="AN1147" i="70"/>
  <c r="AN1156" i="70"/>
  <c r="AN1155" i="70"/>
  <c r="AN1160" i="70"/>
  <c r="AE1159" i="70"/>
  <c r="AE1151" i="70"/>
  <c r="AN1159" i="70"/>
  <c r="AE1158" i="70"/>
  <c r="AE1150" i="70"/>
  <c r="AN1144" i="70"/>
  <c r="AE1155" i="70"/>
  <c r="AE1147" i="70"/>
  <c r="AE1154" i="70"/>
  <c r="AE1146" i="70"/>
  <c r="AE1152" i="70"/>
  <c r="AE1149" i="70"/>
  <c r="AN1152" i="70"/>
  <c r="AE1160" i="70"/>
  <c r="AE1144" i="70"/>
  <c r="AN1151" i="70"/>
  <c r="AE1157" i="70"/>
  <c r="AE1153" i="70"/>
  <c r="V1159" i="70"/>
  <c r="V1151" i="70"/>
  <c r="AE1148" i="70"/>
  <c r="V1158" i="70"/>
  <c r="V1150" i="70"/>
  <c r="V1155" i="70"/>
  <c r="V1147" i="70"/>
  <c r="V1154" i="70"/>
  <c r="V1146" i="70"/>
  <c r="V1153" i="70"/>
  <c r="V1152" i="70"/>
  <c r="AE1156" i="70"/>
  <c r="V1145" i="70"/>
  <c r="AE1145" i="70"/>
  <c r="V1160" i="70"/>
  <c r="V1144" i="70"/>
  <c r="M1155" i="70"/>
  <c r="M1147" i="70"/>
  <c r="M1154" i="70"/>
  <c r="M1146" i="70"/>
  <c r="V1157" i="70"/>
  <c r="M1159" i="70"/>
  <c r="M1151" i="70"/>
  <c r="V1156" i="70"/>
  <c r="M1158" i="70"/>
  <c r="M1150" i="70"/>
  <c r="M1157" i="70"/>
  <c r="M1144" i="70"/>
  <c r="M1156" i="70"/>
  <c r="V1149" i="70"/>
  <c r="M1149" i="70"/>
  <c r="V1148" i="70"/>
  <c r="M1148" i="70"/>
  <c r="M1152" i="70"/>
  <c r="M1145" i="70"/>
  <c r="M1160" i="70"/>
  <c r="M1153" i="70"/>
  <c r="AW737" i="70"/>
  <c r="AW745" i="70"/>
  <c r="AW877" i="70"/>
  <c r="AW885" i="70"/>
  <c r="AW1159" i="70"/>
  <c r="D209" i="70"/>
  <c r="AN221" i="70"/>
  <c r="AN213" i="70"/>
  <c r="AN220" i="70"/>
  <c r="AN212" i="70"/>
  <c r="AN225" i="70"/>
  <c r="AN217" i="70"/>
  <c r="AN209" i="70"/>
  <c r="AN224" i="70"/>
  <c r="AN216" i="70"/>
  <c r="AN211" i="70"/>
  <c r="AN210" i="70"/>
  <c r="AN219" i="70"/>
  <c r="AN218" i="70"/>
  <c r="AN223" i="70"/>
  <c r="AE220" i="70"/>
  <c r="AE212" i="70"/>
  <c r="AN222" i="70"/>
  <c r="AE219" i="70"/>
  <c r="AE211" i="70"/>
  <c r="AE224" i="70"/>
  <c r="AE216" i="70"/>
  <c r="AE223" i="70"/>
  <c r="AE215" i="70"/>
  <c r="AE213" i="70"/>
  <c r="AE210" i="70"/>
  <c r="AN215" i="70"/>
  <c r="AE221" i="70"/>
  <c r="AN214" i="70"/>
  <c r="AE218" i="70"/>
  <c r="AE209" i="70"/>
  <c r="V224" i="70"/>
  <c r="V216" i="70"/>
  <c r="V223" i="70"/>
  <c r="V215" i="70"/>
  <c r="AE225" i="70"/>
  <c r="V220" i="70"/>
  <c r="V212" i="70"/>
  <c r="AE222" i="70"/>
  <c r="V219" i="70"/>
  <c r="V211" i="70"/>
  <c r="V210" i="70"/>
  <c r="M223" i="70"/>
  <c r="M215" i="70"/>
  <c r="V225" i="70"/>
  <c r="V209" i="70"/>
  <c r="M222" i="70"/>
  <c r="M214" i="70"/>
  <c r="V218" i="70"/>
  <c r="M219" i="70"/>
  <c r="M211" i="70"/>
  <c r="V217" i="70"/>
  <c r="M218" i="70"/>
  <c r="M210" i="70"/>
  <c r="M212" i="70"/>
  <c r="AE214" i="70"/>
  <c r="M224" i="70"/>
  <c r="V222" i="70"/>
  <c r="AE217" i="70"/>
  <c r="M225" i="70"/>
  <c r="V221" i="70"/>
  <c r="M220" i="70"/>
  <c r="V213" i="70"/>
  <c r="M209" i="70"/>
  <c r="M213" i="70"/>
  <c r="M221" i="70"/>
  <c r="V214" i="70"/>
  <c r="M217" i="70"/>
  <c r="M216" i="70"/>
  <c r="D617" i="70"/>
  <c r="AN630" i="70"/>
  <c r="AN622" i="70"/>
  <c r="AN629" i="70"/>
  <c r="AN621" i="70"/>
  <c r="AN626" i="70"/>
  <c r="AN618" i="70"/>
  <c r="AN633" i="70"/>
  <c r="AN625" i="70"/>
  <c r="AN617" i="70"/>
  <c r="AN620" i="70"/>
  <c r="AN619" i="70"/>
  <c r="AN628" i="70"/>
  <c r="AN627" i="70"/>
  <c r="AN632" i="70"/>
  <c r="AN631" i="70"/>
  <c r="AE628" i="70"/>
  <c r="AE620" i="70"/>
  <c r="AE627" i="70"/>
  <c r="AE619" i="70"/>
  <c r="AE632" i="70"/>
  <c r="AE624" i="70"/>
  <c r="AE631" i="70"/>
  <c r="AE623" i="70"/>
  <c r="AE629" i="70"/>
  <c r="V632" i="70"/>
  <c r="V624" i="70"/>
  <c r="AE626" i="70"/>
  <c r="V631" i="70"/>
  <c r="V623" i="70"/>
  <c r="AE621" i="70"/>
  <c r="V628" i="70"/>
  <c r="V620" i="70"/>
  <c r="AE618" i="70"/>
  <c r="V627" i="70"/>
  <c r="V619" i="70"/>
  <c r="AN624" i="70"/>
  <c r="AE625" i="70"/>
  <c r="V618" i="70"/>
  <c r="AN623" i="70"/>
  <c r="AE622" i="70"/>
  <c r="V633" i="70"/>
  <c r="V617" i="70"/>
  <c r="V626" i="70"/>
  <c r="V625" i="70"/>
  <c r="AE617" i="70"/>
  <c r="V622" i="70"/>
  <c r="M627" i="70"/>
  <c r="M619" i="70"/>
  <c r="V621" i="70"/>
  <c r="M626" i="70"/>
  <c r="M618" i="70"/>
  <c r="M631" i="70"/>
  <c r="M623" i="70"/>
  <c r="M630" i="70"/>
  <c r="M622" i="70"/>
  <c r="AE630" i="70"/>
  <c r="M632" i="70"/>
  <c r="V629" i="70"/>
  <c r="M628" i="70"/>
  <c r="M625" i="70"/>
  <c r="V630" i="70"/>
  <c r="M629" i="70"/>
  <c r="M624" i="70"/>
  <c r="M633" i="70"/>
  <c r="M621" i="70"/>
  <c r="M620" i="70"/>
  <c r="M617" i="70"/>
  <c r="AE633" i="70"/>
  <c r="D753" i="70"/>
  <c r="AN766" i="70"/>
  <c r="AN758" i="70"/>
  <c r="AN765" i="70"/>
  <c r="AN757" i="70"/>
  <c r="AN762" i="70"/>
  <c r="AN754" i="70"/>
  <c r="AN769" i="70"/>
  <c r="AN761" i="70"/>
  <c r="AN753" i="70"/>
  <c r="AN764" i="70"/>
  <c r="AN763" i="70"/>
  <c r="AN756" i="70"/>
  <c r="AN755" i="70"/>
  <c r="AN760" i="70"/>
  <c r="AN759" i="70"/>
  <c r="AN768" i="70"/>
  <c r="AN767" i="70"/>
  <c r="AE764" i="70"/>
  <c r="AE756" i="70"/>
  <c r="AE763" i="70"/>
  <c r="AE755" i="70"/>
  <c r="AE768" i="70"/>
  <c r="AE760" i="70"/>
  <c r="AE767" i="70"/>
  <c r="AE759" i="70"/>
  <c r="AE757" i="70"/>
  <c r="V768" i="70"/>
  <c r="V760" i="70"/>
  <c r="AE754" i="70"/>
  <c r="V767" i="70"/>
  <c r="V759" i="70"/>
  <c r="AE765" i="70"/>
  <c r="V764" i="70"/>
  <c r="V756" i="70"/>
  <c r="AE762" i="70"/>
  <c r="V763" i="70"/>
  <c r="V755" i="70"/>
  <c r="AE753" i="70"/>
  <c r="V762" i="70"/>
  <c r="V761" i="70"/>
  <c r="AE769" i="70"/>
  <c r="V754" i="70"/>
  <c r="AE766" i="70"/>
  <c r="V769" i="70"/>
  <c r="V753" i="70"/>
  <c r="M763" i="70"/>
  <c r="M755" i="70"/>
  <c r="M762" i="70"/>
  <c r="M754" i="70"/>
  <c r="V766" i="70"/>
  <c r="M767" i="70"/>
  <c r="M759" i="70"/>
  <c r="V765" i="70"/>
  <c r="M766" i="70"/>
  <c r="M758" i="70"/>
  <c r="AE758" i="70"/>
  <c r="M768" i="70"/>
  <c r="M764" i="70"/>
  <c r="M753" i="70"/>
  <c r="M761" i="70"/>
  <c r="V758" i="70"/>
  <c r="M765" i="70"/>
  <c r="V757" i="70"/>
  <c r="M760" i="70"/>
  <c r="AE761" i="70"/>
  <c r="M769" i="70"/>
  <c r="M757" i="70"/>
  <c r="M756" i="70"/>
  <c r="D889" i="70"/>
  <c r="AN902" i="70"/>
  <c r="AN894" i="70"/>
  <c r="AN901" i="70"/>
  <c r="AN893" i="70"/>
  <c r="AN898" i="70"/>
  <c r="AN890" i="70"/>
  <c r="AN905" i="70"/>
  <c r="AN897" i="70"/>
  <c r="AN889" i="70"/>
  <c r="AN892" i="70"/>
  <c r="AN891" i="70"/>
  <c r="AN900" i="70"/>
  <c r="AN899" i="70"/>
  <c r="AN904" i="70"/>
  <c r="AN903" i="70"/>
  <c r="AE898" i="70"/>
  <c r="AE890" i="70"/>
  <c r="AE905" i="70"/>
  <c r="AE897" i="70"/>
  <c r="AE889" i="70"/>
  <c r="AN896" i="70"/>
  <c r="AE902" i="70"/>
  <c r="AE894" i="70"/>
  <c r="AN895" i="70"/>
  <c r="AE901" i="70"/>
  <c r="AE893" i="70"/>
  <c r="AE891" i="70"/>
  <c r="AE904" i="70"/>
  <c r="AE899" i="70"/>
  <c r="AE896" i="70"/>
  <c r="V904" i="70"/>
  <c r="V896" i="70"/>
  <c r="AE903" i="70"/>
  <c r="V903" i="70"/>
  <c r="V895" i="70"/>
  <c r="AE892" i="70"/>
  <c r="V900" i="70"/>
  <c r="V892" i="70"/>
  <c r="V899" i="70"/>
  <c r="V891" i="70"/>
  <c r="AE900" i="70"/>
  <c r="V890" i="70"/>
  <c r="M900" i="70"/>
  <c r="M892" i="70"/>
  <c r="AE895" i="70"/>
  <c r="V905" i="70"/>
  <c r="V889" i="70"/>
  <c r="M899" i="70"/>
  <c r="M891" i="70"/>
  <c r="V898" i="70"/>
  <c r="M904" i="70"/>
  <c r="M896" i="70"/>
  <c r="V897" i="70"/>
  <c r="M903" i="70"/>
  <c r="M895" i="70"/>
  <c r="M902" i="70"/>
  <c r="M901" i="70"/>
  <c r="V894" i="70"/>
  <c r="M894" i="70"/>
  <c r="V893" i="70"/>
  <c r="M893" i="70"/>
  <c r="V901" i="70"/>
  <c r="M905" i="70"/>
  <c r="M897" i="70"/>
  <c r="M898" i="70"/>
  <c r="M890" i="70"/>
  <c r="M889" i="70"/>
  <c r="V902" i="70"/>
  <c r="D1025" i="70"/>
  <c r="AN1038" i="70"/>
  <c r="AN1030" i="70"/>
  <c r="AN1037" i="70"/>
  <c r="AN1029" i="70"/>
  <c r="AN1034" i="70"/>
  <c r="AN1026" i="70"/>
  <c r="AN1041" i="70"/>
  <c r="AN1033" i="70"/>
  <c r="AN1025" i="70"/>
  <c r="AN1036" i="70"/>
  <c r="AN1035" i="70"/>
  <c r="AN1028" i="70"/>
  <c r="AN1027" i="70"/>
  <c r="AN1032" i="70"/>
  <c r="AN1031" i="70"/>
  <c r="AE1034" i="70"/>
  <c r="AE1026" i="70"/>
  <c r="AE1041" i="70"/>
  <c r="AE1033" i="70"/>
  <c r="AE1025" i="70"/>
  <c r="AE1038" i="70"/>
  <c r="AE1030" i="70"/>
  <c r="AE1037" i="70"/>
  <c r="AE1029" i="70"/>
  <c r="AE1035" i="70"/>
  <c r="V1039" i="70"/>
  <c r="V1031" i="70"/>
  <c r="AE1032" i="70"/>
  <c r="V1038" i="70"/>
  <c r="V1030" i="70"/>
  <c r="AN1040" i="70"/>
  <c r="AE1027" i="70"/>
  <c r="V1035" i="70"/>
  <c r="V1027" i="70"/>
  <c r="AN1039" i="70"/>
  <c r="AE1040" i="70"/>
  <c r="V1034" i="70"/>
  <c r="V1026" i="70"/>
  <c r="AE1036" i="70"/>
  <c r="V1041" i="70"/>
  <c r="V1025" i="70"/>
  <c r="AE1031" i="70"/>
  <c r="V1040" i="70"/>
  <c r="V1033" i="70"/>
  <c r="V1032" i="70"/>
  <c r="AE1028" i="70"/>
  <c r="M1036" i="70"/>
  <c r="M1028" i="70"/>
  <c r="M1035" i="70"/>
  <c r="M1027" i="70"/>
  <c r="V1029" i="70"/>
  <c r="M1040" i="70"/>
  <c r="M1032" i="70"/>
  <c r="V1028" i="70"/>
  <c r="M1039" i="70"/>
  <c r="M1031" i="70"/>
  <c r="M1038" i="70"/>
  <c r="M1037" i="70"/>
  <c r="M1030" i="70"/>
  <c r="M1029" i="70"/>
  <c r="V1036" i="70"/>
  <c r="M1025" i="70"/>
  <c r="M1034" i="70"/>
  <c r="M1041" i="70"/>
  <c r="M1033" i="70"/>
  <c r="AE1039" i="70"/>
  <c r="V1037" i="70"/>
  <c r="M1026" i="70"/>
  <c r="AW40" i="70"/>
  <c r="AW48" i="70"/>
  <c r="AW65" i="70"/>
  <c r="AW131" i="70"/>
  <c r="AW140" i="70"/>
  <c r="AW195" i="70"/>
  <c r="AW212" i="70"/>
  <c r="AW220" i="70"/>
  <c r="AW265" i="70"/>
  <c r="AW273" i="70"/>
  <c r="AW335" i="70"/>
  <c r="AW343" i="70"/>
  <c r="AW361" i="70"/>
  <c r="AW411" i="70"/>
  <c r="AW487" i="70"/>
  <c r="AW535" i="70"/>
  <c r="AW543" i="70"/>
  <c r="AW603" i="70"/>
  <c r="AW620" i="70"/>
  <c r="AW628" i="70"/>
  <c r="AW674" i="70"/>
  <c r="AW682" i="70"/>
  <c r="AW750" i="70"/>
  <c r="AW756" i="70"/>
  <c r="AW812" i="70"/>
  <c r="AW874" i="70"/>
  <c r="AW888" i="70"/>
  <c r="AW896" i="70"/>
  <c r="AW905" i="70"/>
  <c r="AW1008" i="70"/>
  <c r="AW1016" i="70"/>
  <c r="AW1025" i="70"/>
  <c r="AW1092" i="70"/>
  <c r="AW1148" i="70"/>
  <c r="AW1165" i="70"/>
  <c r="AW1173" i="70"/>
  <c r="AW1213" i="70"/>
  <c r="D90" i="70"/>
  <c r="AN101" i="70"/>
  <c r="AN93" i="70"/>
  <c r="AN100" i="70"/>
  <c r="AN92" i="70"/>
  <c r="AN105" i="70"/>
  <c r="AN97" i="70"/>
  <c r="AN104" i="70"/>
  <c r="AN96" i="70"/>
  <c r="AN99" i="70"/>
  <c r="AN98" i="70"/>
  <c r="AN91" i="70"/>
  <c r="AN106" i="70"/>
  <c r="AN90" i="70"/>
  <c r="AN95" i="70"/>
  <c r="AE100" i="70"/>
  <c r="AE92" i="70"/>
  <c r="AN94" i="70"/>
  <c r="AE99" i="70"/>
  <c r="AE91" i="70"/>
  <c r="AE104" i="70"/>
  <c r="AE96" i="70"/>
  <c r="AE103" i="70"/>
  <c r="AE95" i="70"/>
  <c r="AE101" i="70"/>
  <c r="AE98" i="70"/>
  <c r="AE93" i="70"/>
  <c r="AE106" i="70"/>
  <c r="AE90" i="70"/>
  <c r="V104" i="70"/>
  <c r="V96" i="70"/>
  <c r="V103" i="70"/>
  <c r="V95" i="70"/>
  <c r="AN103" i="70"/>
  <c r="AE97" i="70"/>
  <c r="V100" i="70"/>
  <c r="V92" i="70"/>
  <c r="AN102" i="70"/>
  <c r="AE94" i="70"/>
  <c r="V99" i="70"/>
  <c r="V91" i="70"/>
  <c r="AE105" i="70"/>
  <c r="V98" i="70"/>
  <c r="AE102" i="70"/>
  <c r="V97" i="70"/>
  <c r="V106" i="70"/>
  <c r="V90" i="70"/>
  <c r="V105" i="70"/>
  <c r="M103" i="70"/>
  <c r="M95" i="70"/>
  <c r="M101" i="70"/>
  <c r="V94" i="70"/>
  <c r="M100" i="70"/>
  <c r="V102" i="70"/>
  <c r="M102" i="70"/>
  <c r="M94" i="70"/>
  <c r="V101" i="70"/>
  <c r="M93" i="70"/>
  <c r="V93" i="70"/>
  <c r="M99" i="70"/>
  <c r="M91" i="70"/>
  <c r="M97" i="70"/>
  <c r="M96" i="70"/>
  <c r="M92" i="70"/>
  <c r="M106" i="70"/>
  <c r="M98" i="70"/>
  <c r="M105" i="70"/>
  <c r="M104" i="70"/>
  <c r="M90" i="70"/>
  <c r="D226" i="70"/>
  <c r="AN242" i="70"/>
  <c r="AN237" i="70"/>
  <c r="AN229" i="70"/>
  <c r="AN236" i="70"/>
  <c r="AN228" i="70"/>
  <c r="AN241" i="70"/>
  <c r="AN233" i="70"/>
  <c r="AN240" i="70"/>
  <c r="AN232" i="70"/>
  <c r="AN227" i="70"/>
  <c r="AN226" i="70"/>
  <c r="AN235" i="70"/>
  <c r="AN234" i="70"/>
  <c r="AE236" i="70"/>
  <c r="AE228" i="70"/>
  <c r="AE235" i="70"/>
  <c r="AE227" i="70"/>
  <c r="AN239" i="70"/>
  <c r="AE240" i="70"/>
  <c r="AE232" i="70"/>
  <c r="AN238" i="70"/>
  <c r="AE239" i="70"/>
  <c r="AE231" i="70"/>
  <c r="AE229" i="70"/>
  <c r="AE242" i="70"/>
  <c r="AE226" i="70"/>
  <c r="AE237" i="70"/>
  <c r="AE234" i="70"/>
  <c r="AE241" i="70"/>
  <c r="V240" i="70"/>
  <c r="V232" i="70"/>
  <c r="AE238" i="70"/>
  <c r="V239" i="70"/>
  <c r="V231" i="70"/>
  <c r="AN231" i="70"/>
  <c r="V236" i="70"/>
  <c r="V228" i="70"/>
  <c r="AN230" i="70"/>
  <c r="V235" i="70"/>
  <c r="V227" i="70"/>
  <c r="AE233" i="70"/>
  <c r="V242" i="70"/>
  <c r="V226" i="70"/>
  <c r="M240" i="70"/>
  <c r="M232" i="70"/>
  <c r="AE230" i="70"/>
  <c r="V241" i="70"/>
  <c r="M239" i="70"/>
  <c r="M231" i="70"/>
  <c r="V234" i="70"/>
  <c r="M236" i="70"/>
  <c r="M228" i="70"/>
  <c r="V233" i="70"/>
  <c r="M235" i="70"/>
  <c r="M227" i="70"/>
  <c r="V237" i="70"/>
  <c r="M229" i="70"/>
  <c r="M241" i="70"/>
  <c r="V230" i="70"/>
  <c r="M242" i="70"/>
  <c r="V229" i="70"/>
  <c r="M237" i="70"/>
  <c r="M233" i="70"/>
  <c r="M234" i="70"/>
  <c r="M226" i="70"/>
  <c r="V238" i="70"/>
  <c r="M230" i="70"/>
  <c r="M238" i="70"/>
  <c r="D362" i="70"/>
  <c r="AN378" i="70"/>
  <c r="AN370" i="70"/>
  <c r="AN362" i="70"/>
  <c r="AN377" i="70"/>
  <c r="AN369" i="70"/>
  <c r="AN374" i="70"/>
  <c r="AN366" i="70"/>
  <c r="AN373" i="70"/>
  <c r="AN365" i="70"/>
  <c r="AN376" i="70"/>
  <c r="AN375" i="70"/>
  <c r="AN368" i="70"/>
  <c r="AN367" i="70"/>
  <c r="AN372" i="70"/>
  <c r="AN371" i="70"/>
  <c r="AE372" i="70"/>
  <c r="AE364" i="70"/>
  <c r="AE371" i="70"/>
  <c r="AE363" i="70"/>
  <c r="AN364" i="70"/>
  <c r="AE376" i="70"/>
  <c r="AE368" i="70"/>
  <c r="AN363" i="70"/>
  <c r="AE375" i="70"/>
  <c r="AE367" i="70"/>
  <c r="AE373" i="70"/>
  <c r="V376" i="70"/>
  <c r="V368" i="70"/>
  <c r="AE370" i="70"/>
  <c r="V375" i="70"/>
  <c r="V367" i="70"/>
  <c r="AE365" i="70"/>
  <c r="V372" i="70"/>
  <c r="V364" i="70"/>
  <c r="AE378" i="70"/>
  <c r="AE362" i="70"/>
  <c r="V371" i="70"/>
  <c r="V363" i="70"/>
  <c r="AE369" i="70"/>
  <c r="V378" i="70"/>
  <c r="V362" i="70"/>
  <c r="AE366" i="70"/>
  <c r="V377" i="70"/>
  <c r="V370" i="70"/>
  <c r="V369" i="70"/>
  <c r="V366" i="70"/>
  <c r="M376" i="70"/>
  <c r="M368" i="70"/>
  <c r="V365" i="70"/>
  <c r="M375" i="70"/>
  <c r="M367" i="70"/>
  <c r="M372" i="70"/>
  <c r="M364" i="70"/>
  <c r="M371" i="70"/>
  <c r="M363" i="70"/>
  <c r="AE374" i="70"/>
  <c r="M365" i="70"/>
  <c r="V373" i="70"/>
  <c r="M377" i="70"/>
  <c r="V374" i="70"/>
  <c r="M378" i="70"/>
  <c r="M373" i="70"/>
  <c r="M369" i="70"/>
  <c r="M366" i="70"/>
  <c r="M374" i="70"/>
  <c r="M370" i="70"/>
  <c r="M362" i="70"/>
  <c r="AE377" i="70"/>
  <c r="D498" i="70"/>
  <c r="AN514" i="70"/>
  <c r="AN506" i="70"/>
  <c r="AN498" i="70"/>
  <c r="AN513" i="70"/>
  <c r="AN505" i="70"/>
  <c r="AN510" i="70"/>
  <c r="AN502" i="70"/>
  <c r="AN509" i="70"/>
  <c r="AN501" i="70"/>
  <c r="AN504" i="70"/>
  <c r="AN503" i="70"/>
  <c r="AN512" i="70"/>
  <c r="AN511" i="70"/>
  <c r="AN500" i="70"/>
  <c r="AN499" i="70"/>
  <c r="AE508" i="70"/>
  <c r="AE500" i="70"/>
  <c r="AE507" i="70"/>
  <c r="AE499" i="70"/>
  <c r="AE512" i="70"/>
  <c r="AE504" i="70"/>
  <c r="AE511" i="70"/>
  <c r="AE503" i="70"/>
  <c r="AN508" i="70"/>
  <c r="AE501" i="70"/>
  <c r="V512" i="70"/>
  <c r="V504" i="70"/>
  <c r="AN507" i="70"/>
  <c r="AE514" i="70"/>
  <c r="AE498" i="70"/>
  <c r="V511" i="70"/>
  <c r="V503" i="70"/>
  <c r="AE509" i="70"/>
  <c r="V508" i="70"/>
  <c r="V500" i="70"/>
  <c r="AE506" i="70"/>
  <c r="V507" i="70"/>
  <c r="V499" i="70"/>
  <c r="V506" i="70"/>
  <c r="V505" i="70"/>
  <c r="AE513" i="70"/>
  <c r="V514" i="70"/>
  <c r="V498" i="70"/>
  <c r="AE510" i="70"/>
  <c r="V513" i="70"/>
  <c r="V510" i="70"/>
  <c r="V509" i="70"/>
  <c r="AE502" i="70"/>
  <c r="M511" i="70"/>
  <c r="M503" i="70"/>
  <c r="V501" i="70"/>
  <c r="M509" i="70"/>
  <c r="M508" i="70"/>
  <c r="V502" i="70"/>
  <c r="M510" i="70"/>
  <c r="M502" i="70"/>
  <c r="M501" i="70"/>
  <c r="M507" i="70"/>
  <c r="M499" i="70"/>
  <c r="M513" i="70"/>
  <c r="AE505" i="70"/>
  <c r="M512" i="70"/>
  <c r="M514" i="70"/>
  <c r="M506" i="70"/>
  <c r="M498" i="70"/>
  <c r="M505" i="70"/>
  <c r="M504" i="70"/>
  <c r="M500" i="70"/>
  <c r="D634" i="70"/>
  <c r="AN646" i="70"/>
  <c r="AN638" i="70"/>
  <c r="AN645" i="70"/>
  <c r="AN637" i="70"/>
  <c r="AN650" i="70"/>
  <c r="AN642" i="70"/>
  <c r="AN634" i="70"/>
  <c r="AN649" i="70"/>
  <c r="AN641" i="70"/>
  <c r="AN636" i="70"/>
  <c r="AN635" i="70"/>
  <c r="AN644" i="70"/>
  <c r="AN643" i="70"/>
  <c r="AN648" i="70"/>
  <c r="AN647" i="70"/>
  <c r="AN640" i="70"/>
  <c r="AN639" i="70"/>
  <c r="AE644" i="70"/>
  <c r="AE636" i="70"/>
  <c r="AE643" i="70"/>
  <c r="AE635" i="70"/>
  <c r="AE648" i="70"/>
  <c r="AE640" i="70"/>
  <c r="AE647" i="70"/>
  <c r="AE639" i="70"/>
  <c r="AE645" i="70"/>
  <c r="V648" i="70"/>
  <c r="V640" i="70"/>
  <c r="AE642" i="70"/>
  <c r="V647" i="70"/>
  <c r="V639" i="70"/>
  <c r="AE637" i="70"/>
  <c r="V644" i="70"/>
  <c r="V636" i="70"/>
  <c r="AE650" i="70"/>
  <c r="AE634" i="70"/>
  <c r="V643" i="70"/>
  <c r="V635" i="70"/>
  <c r="V650" i="70"/>
  <c r="V634" i="70"/>
  <c r="V649" i="70"/>
  <c r="AE641" i="70"/>
  <c r="V642" i="70"/>
  <c r="AE638" i="70"/>
  <c r="V641" i="70"/>
  <c r="M644" i="70"/>
  <c r="M636" i="70"/>
  <c r="M643" i="70"/>
  <c r="M635" i="70"/>
  <c r="AE649" i="70"/>
  <c r="V638" i="70"/>
  <c r="M648" i="70"/>
  <c r="M640" i="70"/>
  <c r="AE646" i="70"/>
  <c r="V637" i="70"/>
  <c r="M647" i="70"/>
  <c r="M639" i="70"/>
  <c r="V645" i="70"/>
  <c r="M649" i="70"/>
  <c r="M646" i="70"/>
  <c r="M645" i="70"/>
  <c r="M641" i="70"/>
  <c r="M637" i="70"/>
  <c r="M638" i="70"/>
  <c r="M634" i="70"/>
  <c r="V646" i="70"/>
  <c r="M650" i="70"/>
  <c r="M642" i="70"/>
  <c r="D770" i="70"/>
  <c r="AN782" i="70"/>
  <c r="AN774" i="70"/>
  <c r="AN781" i="70"/>
  <c r="AN773" i="70"/>
  <c r="AN786" i="70"/>
  <c r="AN778" i="70"/>
  <c r="AN770" i="70"/>
  <c r="AN785" i="70"/>
  <c r="AN777" i="70"/>
  <c r="AN780" i="70"/>
  <c r="AN779" i="70"/>
  <c r="AN772" i="70"/>
  <c r="AN771" i="70"/>
  <c r="AN776" i="70"/>
  <c r="AN775" i="70"/>
  <c r="AE780" i="70"/>
  <c r="AE772" i="70"/>
  <c r="AE779" i="70"/>
  <c r="AE771" i="70"/>
  <c r="AN784" i="70"/>
  <c r="AE784" i="70"/>
  <c r="AE776" i="70"/>
  <c r="AN783" i="70"/>
  <c r="AE783" i="70"/>
  <c r="AE775" i="70"/>
  <c r="AE773" i="70"/>
  <c r="V784" i="70"/>
  <c r="V776" i="70"/>
  <c r="AE786" i="70"/>
  <c r="AE770" i="70"/>
  <c r="V783" i="70"/>
  <c r="V775" i="70"/>
  <c r="AE781" i="70"/>
  <c r="V780" i="70"/>
  <c r="V772" i="70"/>
  <c r="AE778" i="70"/>
  <c r="V779" i="70"/>
  <c r="V771" i="70"/>
  <c r="AE785" i="70"/>
  <c r="V778" i="70"/>
  <c r="AE782" i="70"/>
  <c r="V777" i="70"/>
  <c r="V786" i="70"/>
  <c r="V770" i="70"/>
  <c r="V785" i="70"/>
  <c r="V782" i="70"/>
  <c r="M780" i="70"/>
  <c r="M772" i="70"/>
  <c r="V781" i="70"/>
  <c r="M779" i="70"/>
  <c r="M771" i="70"/>
  <c r="AE777" i="70"/>
  <c r="M784" i="70"/>
  <c r="M776" i="70"/>
  <c r="AE774" i="70"/>
  <c r="M783" i="70"/>
  <c r="M775" i="70"/>
  <c r="V773" i="70"/>
  <c r="M785" i="70"/>
  <c r="M782" i="70"/>
  <c r="M770" i="70"/>
  <c r="M781" i="70"/>
  <c r="M777" i="70"/>
  <c r="M773" i="70"/>
  <c r="M778" i="70"/>
  <c r="M774" i="70"/>
  <c r="V774" i="70"/>
  <c r="M786" i="70"/>
  <c r="D906" i="70"/>
  <c r="AN918" i="70"/>
  <c r="AN910" i="70"/>
  <c r="AN917" i="70"/>
  <c r="AN909" i="70"/>
  <c r="AN922" i="70"/>
  <c r="AN914" i="70"/>
  <c r="AN906" i="70"/>
  <c r="AN921" i="70"/>
  <c r="AN913" i="70"/>
  <c r="AN908" i="70"/>
  <c r="AN907" i="70"/>
  <c r="AN916" i="70"/>
  <c r="AN915" i="70"/>
  <c r="AN920" i="70"/>
  <c r="AN919" i="70"/>
  <c r="AE922" i="70"/>
  <c r="AE914" i="70"/>
  <c r="AE906" i="70"/>
  <c r="AE921" i="70"/>
  <c r="AE913" i="70"/>
  <c r="AE918" i="70"/>
  <c r="AE910" i="70"/>
  <c r="AE917" i="70"/>
  <c r="AE909" i="70"/>
  <c r="AE907" i="70"/>
  <c r="AE920" i="70"/>
  <c r="AN912" i="70"/>
  <c r="AE915" i="70"/>
  <c r="AN911" i="70"/>
  <c r="AE912" i="70"/>
  <c r="AE908" i="70"/>
  <c r="V920" i="70"/>
  <c r="V912" i="70"/>
  <c r="V919" i="70"/>
  <c r="V911" i="70"/>
  <c r="V916" i="70"/>
  <c r="V908" i="70"/>
  <c r="AE919" i="70"/>
  <c r="V915" i="70"/>
  <c r="V907" i="70"/>
  <c r="V922" i="70"/>
  <c r="V906" i="70"/>
  <c r="M917" i="70"/>
  <c r="M909" i="70"/>
  <c r="V921" i="70"/>
  <c r="M916" i="70"/>
  <c r="M908" i="70"/>
  <c r="V914" i="70"/>
  <c r="M921" i="70"/>
  <c r="M913" i="70"/>
  <c r="V913" i="70"/>
  <c r="M920" i="70"/>
  <c r="M912" i="70"/>
  <c r="V910" i="70"/>
  <c r="M919" i="70"/>
  <c r="V909" i="70"/>
  <c r="M918" i="70"/>
  <c r="M911" i="70"/>
  <c r="M910" i="70"/>
  <c r="M914" i="70"/>
  <c r="AE911" i="70"/>
  <c r="AE916" i="70"/>
  <c r="M907" i="70"/>
  <c r="V917" i="70"/>
  <c r="V918" i="70"/>
  <c r="M906" i="70"/>
  <c r="M922" i="70"/>
  <c r="M915" i="70"/>
  <c r="D1042" i="70"/>
  <c r="AN1054" i="70"/>
  <c r="AN1046" i="70"/>
  <c r="AN1053" i="70"/>
  <c r="AN1045" i="70"/>
  <c r="AN1058" i="70"/>
  <c r="AN1050" i="70"/>
  <c r="AN1042" i="70"/>
  <c r="AN1057" i="70"/>
  <c r="AN1049" i="70"/>
  <c r="AN1052" i="70"/>
  <c r="AN1051" i="70"/>
  <c r="AN1044" i="70"/>
  <c r="AN1043" i="70"/>
  <c r="AN1048" i="70"/>
  <c r="AN1047" i="70"/>
  <c r="AN1056" i="70"/>
  <c r="AE1058" i="70"/>
  <c r="AE1050" i="70"/>
  <c r="AE1042" i="70"/>
  <c r="AN1055" i="70"/>
  <c r="AE1057" i="70"/>
  <c r="AE1049" i="70"/>
  <c r="AE1054" i="70"/>
  <c r="AE1046" i="70"/>
  <c r="AE1053" i="70"/>
  <c r="AE1045" i="70"/>
  <c r="AE1051" i="70"/>
  <c r="V1055" i="70"/>
  <c r="V1047" i="70"/>
  <c r="AE1048" i="70"/>
  <c r="V1054" i="70"/>
  <c r="V1046" i="70"/>
  <c r="AE1043" i="70"/>
  <c r="V1051" i="70"/>
  <c r="V1043" i="70"/>
  <c r="AE1056" i="70"/>
  <c r="V1058" i="70"/>
  <c r="V1050" i="70"/>
  <c r="V1042" i="70"/>
  <c r="V1057" i="70"/>
  <c r="V1056" i="70"/>
  <c r="AE1052" i="70"/>
  <c r="V1049" i="70"/>
  <c r="AE1047" i="70"/>
  <c r="V1048" i="70"/>
  <c r="V1045" i="70"/>
  <c r="M1053" i="70"/>
  <c r="M1045" i="70"/>
  <c r="V1044" i="70"/>
  <c r="M1052" i="70"/>
  <c r="M1044" i="70"/>
  <c r="M1057" i="70"/>
  <c r="M1049" i="70"/>
  <c r="AE1055" i="70"/>
  <c r="M1056" i="70"/>
  <c r="M1048" i="70"/>
  <c r="V1053" i="70"/>
  <c r="M1055" i="70"/>
  <c r="V1052" i="70"/>
  <c r="M1054" i="70"/>
  <c r="M1047" i="70"/>
  <c r="M1046" i="70"/>
  <c r="M1050" i="70"/>
  <c r="M1043" i="70"/>
  <c r="M1042" i="70"/>
  <c r="M1051" i="70"/>
  <c r="AE1044" i="70"/>
  <c r="M1058" i="70"/>
  <c r="D1178" i="70"/>
  <c r="AN1190" i="70"/>
  <c r="AN1182" i="70"/>
  <c r="AN1189" i="70"/>
  <c r="AN1181" i="70"/>
  <c r="AN1194" i="70"/>
  <c r="AN1186" i="70"/>
  <c r="AN1178" i="70"/>
  <c r="AN1193" i="70"/>
  <c r="AN1185" i="70"/>
  <c r="AN1180" i="70"/>
  <c r="AN1179" i="70"/>
  <c r="AN1188" i="70"/>
  <c r="AN1187" i="70"/>
  <c r="AN1192" i="70"/>
  <c r="AE1191" i="70"/>
  <c r="AE1183" i="70"/>
  <c r="AN1191" i="70"/>
  <c r="AE1190" i="70"/>
  <c r="AE1182" i="70"/>
  <c r="AE1187" i="70"/>
  <c r="AE1179" i="70"/>
  <c r="AE1194" i="70"/>
  <c r="AE1186" i="70"/>
  <c r="AE1178" i="70"/>
  <c r="AN1184" i="70"/>
  <c r="AE1184" i="70"/>
  <c r="AN1183" i="70"/>
  <c r="AE1181" i="70"/>
  <c r="AE1192" i="70"/>
  <c r="AE1189" i="70"/>
  <c r="AE1185" i="70"/>
  <c r="V1191" i="70"/>
  <c r="V1183" i="70"/>
  <c r="AE1180" i="70"/>
  <c r="V1190" i="70"/>
  <c r="V1182" i="70"/>
  <c r="V1187" i="70"/>
  <c r="V1179" i="70"/>
  <c r="V1194" i="70"/>
  <c r="V1186" i="70"/>
  <c r="V1178" i="70"/>
  <c r="AE1188" i="70"/>
  <c r="V1185" i="70"/>
  <c r="V1184" i="70"/>
  <c r="V1193" i="70"/>
  <c r="V1192" i="70"/>
  <c r="M1189" i="70"/>
  <c r="M1181" i="70"/>
  <c r="M1188" i="70"/>
  <c r="M1180" i="70"/>
  <c r="V1189" i="70"/>
  <c r="M1193" i="70"/>
  <c r="M1185" i="70"/>
  <c r="V1188" i="70"/>
  <c r="M1192" i="70"/>
  <c r="M1184" i="70"/>
  <c r="V1181" i="70"/>
  <c r="M1191" i="70"/>
  <c r="V1180" i="70"/>
  <c r="M1190" i="70"/>
  <c r="M1183" i="70"/>
  <c r="M1182" i="70"/>
  <c r="M1186" i="70"/>
  <c r="AE1193" i="70"/>
  <c r="M1179" i="70"/>
  <c r="M1187" i="70"/>
  <c r="M1178" i="70"/>
  <c r="M1194" i="70"/>
  <c r="AW45" i="70"/>
  <c r="AW53" i="70"/>
  <c r="AW62" i="70"/>
  <c r="AW70" i="70"/>
  <c r="AW83" i="70"/>
  <c r="AW92" i="70"/>
  <c r="AW100" i="70"/>
  <c r="AW106" i="70"/>
  <c r="AW114" i="70"/>
  <c r="AW122" i="70"/>
  <c r="AW128" i="70"/>
  <c r="AW136" i="70"/>
  <c r="AW145" i="70"/>
  <c r="AW153" i="70"/>
  <c r="AW162" i="70"/>
  <c r="AW170" i="70"/>
  <c r="AW178" i="70"/>
  <c r="AW186" i="70"/>
  <c r="AW192" i="70"/>
  <c r="AW200" i="70"/>
  <c r="AW209" i="70"/>
  <c r="AW217" i="70"/>
  <c r="AW231" i="70"/>
  <c r="AW239" i="70"/>
  <c r="AW248" i="70"/>
  <c r="AW256" i="70"/>
  <c r="AW262" i="70"/>
  <c r="AW270" i="70"/>
  <c r="AW276" i="70"/>
  <c r="AW284" i="70"/>
  <c r="AW292" i="70"/>
  <c r="AW298" i="70"/>
  <c r="AW306" i="70"/>
  <c r="AW315" i="70"/>
  <c r="AW323" i="70"/>
  <c r="AW332" i="70"/>
  <c r="AW340" i="70"/>
  <c r="AW349" i="70"/>
  <c r="AW357" i="70"/>
  <c r="AW366" i="70"/>
  <c r="AW374" i="70"/>
  <c r="AW383" i="70"/>
  <c r="AW391" i="70"/>
  <c r="AW400" i="70"/>
  <c r="AW408" i="70"/>
  <c r="AW417" i="70"/>
  <c r="AW425" i="70"/>
  <c r="AW434" i="70"/>
  <c r="AW442" i="70"/>
  <c r="AW459" i="70"/>
  <c r="AW468" i="70"/>
  <c r="AW476" i="70"/>
  <c r="AW484" i="70"/>
  <c r="AW492" i="70"/>
  <c r="AW501" i="70"/>
  <c r="AW509" i="70"/>
  <c r="AW515" i="70"/>
  <c r="AW523" i="70"/>
  <c r="AW532" i="70"/>
  <c r="AW540" i="70"/>
  <c r="AW549" i="70"/>
  <c r="AW557" i="70"/>
  <c r="AW569" i="70"/>
  <c r="AW577" i="70"/>
  <c r="AW586" i="70"/>
  <c r="AW594" i="70"/>
  <c r="D600" i="70"/>
  <c r="AN614" i="70"/>
  <c r="AN606" i="70"/>
  <c r="AN613" i="70"/>
  <c r="AN605" i="70"/>
  <c r="AN610" i="70"/>
  <c r="AN602" i="70"/>
  <c r="AN609" i="70"/>
  <c r="AN601" i="70"/>
  <c r="AN604" i="70"/>
  <c r="AN603" i="70"/>
  <c r="AN612" i="70"/>
  <c r="AN611" i="70"/>
  <c r="AN616" i="70"/>
  <c r="AN615" i="70"/>
  <c r="AN600" i="70"/>
  <c r="AN608" i="70"/>
  <c r="AN607" i="70"/>
  <c r="AE612" i="70"/>
  <c r="AE604" i="70"/>
  <c r="AE611" i="70"/>
  <c r="AE603" i="70"/>
  <c r="AE616" i="70"/>
  <c r="AE608" i="70"/>
  <c r="AE600" i="70"/>
  <c r="AE615" i="70"/>
  <c r="AE607" i="70"/>
  <c r="AE613" i="70"/>
  <c r="V616" i="70"/>
  <c r="V608" i="70"/>
  <c r="V600" i="70"/>
  <c r="AE610" i="70"/>
  <c r="V615" i="70"/>
  <c r="V607" i="70"/>
  <c r="AE605" i="70"/>
  <c r="V612" i="70"/>
  <c r="V604" i="70"/>
  <c r="AE602" i="70"/>
  <c r="V611" i="70"/>
  <c r="V603" i="70"/>
  <c r="V602" i="70"/>
  <c r="V601" i="70"/>
  <c r="AE609" i="70"/>
  <c r="V610" i="70"/>
  <c r="AE606" i="70"/>
  <c r="V609" i="70"/>
  <c r="M610" i="70"/>
  <c r="M602" i="70"/>
  <c r="M600" i="70"/>
  <c r="AE614" i="70"/>
  <c r="M609" i="70"/>
  <c r="M601" i="70"/>
  <c r="V606" i="70"/>
  <c r="M614" i="70"/>
  <c r="M606" i="70"/>
  <c r="V605" i="70"/>
  <c r="M613" i="70"/>
  <c r="M605" i="70"/>
  <c r="M615" i="70"/>
  <c r="V614" i="70"/>
  <c r="AE601" i="70"/>
  <c r="M612" i="70"/>
  <c r="M611" i="70"/>
  <c r="V613" i="70"/>
  <c r="M607" i="70"/>
  <c r="M603" i="70"/>
  <c r="M616" i="70"/>
  <c r="M608" i="70"/>
  <c r="M604" i="70"/>
  <c r="D736" i="70"/>
  <c r="AN750" i="70"/>
  <c r="AN742" i="70"/>
  <c r="AN749" i="70"/>
  <c r="AN741" i="70"/>
  <c r="AN746" i="70"/>
  <c r="AN738" i="70"/>
  <c r="AN745" i="70"/>
  <c r="AN737" i="70"/>
  <c r="AN748" i="70"/>
  <c r="AN747" i="70"/>
  <c r="AN740" i="70"/>
  <c r="AN739" i="70"/>
  <c r="AN744" i="70"/>
  <c r="AN743" i="70"/>
  <c r="AN736" i="70"/>
  <c r="AE748" i="70"/>
  <c r="AE740" i="70"/>
  <c r="AE747" i="70"/>
  <c r="AE739" i="70"/>
  <c r="AE752" i="70"/>
  <c r="AE744" i="70"/>
  <c r="AE736" i="70"/>
  <c r="AE751" i="70"/>
  <c r="AE743" i="70"/>
  <c r="AE741" i="70"/>
  <c r="V752" i="70"/>
  <c r="V744" i="70"/>
  <c r="V736" i="70"/>
  <c r="AE738" i="70"/>
  <c r="V751" i="70"/>
  <c r="V743" i="70"/>
  <c r="AE749" i="70"/>
  <c r="V748" i="70"/>
  <c r="V740" i="70"/>
  <c r="AE746" i="70"/>
  <c r="V747" i="70"/>
  <c r="V739" i="70"/>
  <c r="V746" i="70"/>
  <c r="AE750" i="70"/>
  <c r="V745" i="70"/>
  <c r="AE737" i="70"/>
  <c r="V738" i="70"/>
  <c r="V737" i="70"/>
  <c r="AE745" i="70"/>
  <c r="V750" i="70"/>
  <c r="M746" i="70"/>
  <c r="M738" i="70"/>
  <c r="M736" i="70"/>
  <c r="AE742" i="70"/>
  <c r="V749" i="70"/>
  <c r="M745" i="70"/>
  <c r="M737" i="70"/>
  <c r="M750" i="70"/>
  <c r="M742" i="70"/>
  <c r="M749" i="70"/>
  <c r="M741" i="70"/>
  <c r="AN752" i="70"/>
  <c r="M751" i="70"/>
  <c r="V742" i="70"/>
  <c r="AN751" i="70"/>
  <c r="M748" i="70"/>
  <c r="M747" i="70"/>
  <c r="V741" i="70"/>
  <c r="M743" i="70"/>
  <c r="M739" i="70"/>
  <c r="M740" i="70"/>
  <c r="M752" i="70"/>
  <c r="M744" i="70"/>
  <c r="AW198" i="70"/>
  <c r="AW206" i="70"/>
  <c r="AW330" i="70"/>
  <c r="AW474" i="70"/>
  <c r="AW1011" i="70"/>
  <c r="D73" i="70"/>
  <c r="AN85" i="70"/>
  <c r="AN77" i="70"/>
  <c r="AN84" i="70"/>
  <c r="AN76" i="70"/>
  <c r="AN89" i="70"/>
  <c r="AN81" i="70"/>
  <c r="AN73" i="70"/>
  <c r="AN88" i="70"/>
  <c r="AN80" i="70"/>
  <c r="AN83" i="70"/>
  <c r="AN82" i="70"/>
  <c r="AN75" i="70"/>
  <c r="AN74" i="70"/>
  <c r="AE84" i="70"/>
  <c r="AE76" i="70"/>
  <c r="AE83" i="70"/>
  <c r="AE75" i="70"/>
  <c r="AN79" i="70"/>
  <c r="AE88" i="70"/>
  <c r="AE80" i="70"/>
  <c r="AN78" i="70"/>
  <c r="AE87" i="70"/>
  <c r="AE79" i="70"/>
  <c r="AE85" i="70"/>
  <c r="AE82" i="70"/>
  <c r="AN87" i="70"/>
  <c r="AE77" i="70"/>
  <c r="AN86" i="70"/>
  <c r="AE74" i="70"/>
  <c r="AE81" i="70"/>
  <c r="V88" i="70"/>
  <c r="V80" i="70"/>
  <c r="AE78" i="70"/>
  <c r="V87" i="70"/>
  <c r="V79" i="70"/>
  <c r="V84" i="70"/>
  <c r="V76" i="70"/>
  <c r="V83" i="70"/>
  <c r="V75" i="70"/>
  <c r="V82" i="70"/>
  <c r="V81" i="70"/>
  <c r="AE73" i="70"/>
  <c r="V74" i="70"/>
  <c r="V89" i="70"/>
  <c r="V73" i="70"/>
  <c r="V77" i="70"/>
  <c r="M86" i="70"/>
  <c r="M78" i="70"/>
  <c r="AE86" i="70"/>
  <c r="M84" i="70"/>
  <c r="M76" i="70"/>
  <c r="AE89" i="70"/>
  <c r="M85" i="70"/>
  <c r="M77" i="70"/>
  <c r="M82" i="70"/>
  <c r="M74" i="70"/>
  <c r="V85" i="70"/>
  <c r="M80" i="70"/>
  <c r="M79" i="70"/>
  <c r="M75" i="70"/>
  <c r="V86" i="70"/>
  <c r="M89" i="70"/>
  <c r="M81" i="70"/>
  <c r="M88" i="70"/>
  <c r="V78" i="70"/>
  <c r="M87" i="70"/>
  <c r="M83" i="70"/>
  <c r="M73" i="70"/>
  <c r="D345" i="70"/>
  <c r="AN354" i="70"/>
  <c r="AN346" i="70"/>
  <c r="AN361" i="70"/>
  <c r="AN353" i="70"/>
  <c r="AN345" i="70"/>
  <c r="AN358" i="70"/>
  <c r="AN350" i="70"/>
  <c r="AN357" i="70"/>
  <c r="AN349" i="70"/>
  <c r="AN360" i="70"/>
  <c r="AN359" i="70"/>
  <c r="AN352" i="70"/>
  <c r="AN351" i="70"/>
  <c r="AN356" i="70"/>
  <c r="AN355" i="70"/>
  <c r="AE356" i="70"/>
  <c r="AE348" i="70"/>
  <c r="AE355" i="70"/>
  <c r="AE347" i="70"/>
  <c r="AE360" i="70"/>
  <c r="AE352" i="70"/>
  <c r="AE359" i="70"/>
  <c r="AE351" i="70"/>
  <c r="AE357" i="70"/>
  <c r="V360" i="70"/>
  <c r="V352" i="70"/>
  <c r="AE354" i="70"/>
  <c r="V359" i="70"/>
  <c r="V351" i="70"/>
  <c r="AE349" i="70"/>
  <c r="V356" i="70"/>
  <c r="V348" i="70"/>
  <c r="AE346" i="70"/>
  <c r="V355" i="70"/>
  <c r="V347" i="70"/>
  <c r="AN348" i="70"/>
  <c r="V346" i="70"/>
  <c r="AN347" i="70"/>
  <c r="V361" i="70"/>
  <c r="V345" i="70"/>
  <c r="AE353" i="70"/>
  <c r="V354" i="70"/>
  <c r="AE350" i="70"/>
  <c r="V353" i="70"/>
  <c r="AE361" i="70"/>
  <c r="M359" i="70"/>
  <c r="M351" i="70"/>
  <c r="AE358" i="70"/>
  <c r="M358" i="70"/>
  <c r="M350" i="70"/>
  <c r="V350" i="70"/>
  <c r="M355" i="70"/>
  <c r="M347" i="70"/>
  <c r="V349" i="70"/>
  <c r="M354" i="70"/>
  <c r="M346" i="70"/>
  <c r="M348" i="70"/>
  <c r="M360" i="70"/>
  <c r="V358" i="70"/>
  <c r="AE345" i="70"/>
  <c r="M361" i="70"/>
  <c r="V357" i="70"/>
  <c r="M356" i="70"/>
  <c r="M353" i="70"/>
  <c r="M352" i="70"/>
  <c r="M345" i="70"/>
  <c r="M349" i="70"/>
  <c r="M357" i="70"/>
  <c r="D481" i="70"/>
  <c r="AN490" i="70"/>
  <c r="AN482" i="70"/>
  <c r="AN497" i="70"/>
  <c r="AN489" i="70"/>
  <c r="AN481" i="70"/>
  <c r="AN494" i="70"/>
  <c r="AN486" i="70"/>
  <c r="AN493" i="70"/>
  <c r="AN485" i="70"/>
  <c r="AN488" i="70"/>
  <c r="AN487" i="70"/>
  <c r="AN496" i="70"/>
  <c r="AN495" i="70"/>
  <c r="AN484" i="70"/>
  <c r="AN483" i="70"/>
  <c r="AE492" i="70"/>
  <c r="AE484" i="70"/>
  <c r="AE491" i="70"/>
  <c r="AE483" i="70"/>
  <c r="AN492" i="70"/>
  <c r="AE496" i="70"/>
  <c r="AE488" i="70"/>
  <c r="AN491" i="70"/>
  <c r="AE495" i="70"/>
  <c r="AE487" i="70"/>
  <c r="AE485" i="70"/>
  <c r="V496" i="70"/>
  <c r="V488" i="70"/>
  <c r="AE482" i="70"/>
  <c r="V495" i="70"/>
  <c r="V487" i="70"/>
  <c r="AE493" i="70"/>
  <c r="V492" i="70"/>
  <c r="V484" i="70"/>
  <c r="AE490" i="70"/>
  <c r="V491" i="70"/>
  <c r="V483" i="70"/>
  <c r="AE497" i="70"/>
  <c r="V490" i="70"/>
  <c r="AE494" i="70"/>
  <c r="V489" i="70"/>
  <c r="AE481" i="70"/>
  <c r="V482" i="70"/>
  <c r="V497" i="70"/>
  <c r="V481" i="70"/>
  <c r="AE489" i="70"/>
  <c r="V494" i="70"/>
  <c r="AE486" i="70"/>
  <c r="V493" i="70"/>
  <c r="M494" i="70"/>
  <c r="M486" i="70"/>
  <c r="M492" i="70"/>
  <c r="M484" i="70"/>
  <c r="V486" i="70"/>
  <c r="M493" i="70"/>
  <c r="M485" i="70"/>
  <c r="V485" i="70"/>
  <c r="M490" i="70"/>
  <c r="M482" i="70"/>
  <c r="M496" i="70"/>
  <c r="M481" i="70"/>
  <c r="M495" i="70"/>
  <c r="M483" i="70"/>
  <c r="M497" i="70"/>
  <c r="M489" i="70"/>
  <c r="M488" i="70"/>
  <c r="M487" i="70"/>
  <c r="M491" i="70"/>
  <c r="D1161" i="70"/>
  <c r="AN1174" i="70"/>
  <c r="AN1166" i="70"/>
  <c r="AN1173" i="70"/>
  <c r="AN1165" i="70"/>
  <c r="AN1170" i="70"/>
  <c r="AN1162" i="70"/>
  <c r="AN1177" i="70"/>
  <c r="AN1169" i="70"/>
  <c r="AN1161" i="70"/>
  <c r="AN1164" i="70"/>
  <c r="AN1163" i="70"/>
  <c r="AN1172" i="70"/>
  <c r="AN1171" i="70"/>
  <c r="AE1175" i="70"/>
  <c r="AE1167" i="70"/>
  <c r="AE1174" i="70"/>
  <c r="AE1166" i="70"/>
  <c r="AN1176" i="70"/>
  <c r="AE1171" i="70"/>
  <c r="AE1163" i="70"/>
  <c r="AN1175" i="70"/>
  <c r="AE1170" i="70"/>
  <c r="AE1162" i="70"/>
  <c r="AE1168" i="70"/>
  <c r="AE1165" i="70"/>
  <c r="AE1176" i="70"/>
  <c r="AE1173" i="70"/>
  <c r="V1175" i="70"/>
  <c r="V1167" i="70"/>
  <c r="V1174" i="70"/>
  <c r="V1166" i="70"/>
  <c r="AN1168" i="70"/>
  <c r="AE1169" i="70"/>
  <c r="V1171" i="70"/>
  <c r="V1163" i="70"/>
  <c r="AN1167" i="70"/>
  <c r="AE1164" i="70"/>
  <c r="V1170" i="70"/>
  <c r="V1162" i="70"/>
  <c r="V1169" i="70"/>
  <c r="AE1177" i="70"/>
  <c r="V1168" i="70"/>
  <c r="V1177" i="70"/>
  <c r="V1161" i="70"/>
  <c r="V1176" i="70"/>
  <c r="AE1172" i="70"/>
  <c r="V1173" i="70"/>
  <c r="M1172" i="70"/>
  <c r="M1164" i="70"/>
  <c r="AE1161" i="70"/>
  <c r="V1172" i="70"/>
  <c r="M1171" i="70"/>
  <c r="M1163" i="70"/>
  <c r="M1176" i="70"/>
  <c r="M1168" i="70"/>
  <c r="M1175" i="70"/>
  <c r="M1167" i="70"/>
  <c r="M1174" i="70"/>
  <c r="M1173" i="70"/>
  <c r="M1166" i="70"/>
  <c r="M1165" i="70"/>
  <c r="V1164" i="70"/>
  <c r="M1170" i="70"/>
  <c r="M1177" i="70"/>
  <c r="M1169" i="70"/>
  <c r="M1161" i="70"/>
  <c r="M1162" i="70"/>
  <c r="V1165" i="70"/>
  <c r="AW57" i="70"/>
  <c r="AW75" i="70"/>
  <c r="AW86" i="70"/>
  <c r="AW139" i="70"/>
  <c r="AW203" i="70"/>
  <c r="AW344" i="70"/>
  <c r="AW352" i="70"/>
  <c r="AW360" i="70"/>
  <c r="AW403" i="70"/>
  <c r="AW412" i="70"/>
  <c r="AW471" i="70"/>
  <c r="AW479" i="70"/>
  <c r="AW495" i="70"/>
  <c r="AW611" i="70"/>
  <c r="AW742" i="70"/>
  <c r="AW764" i="70"/>
  <c r="AW804" i="70"/>
  <c r="AW882" i="70"/>
  <c r="AW904" i="70"/>
  <c r="AW944" i="70"/>
  <c r="AW952" i="70"/>
  <c r="AW1033" i="70"/>
  <c r="AW1041" i="70"/>
  <c r="AW1083" i="70"/>
  <c r="AW1091" i="70"/>
  <c r="AW1156" i="70"/>
  <c r="AW1221" i="70"/>
  <c r="D107" i="70"/>
  <c r="AN117" i="70"/>
  <c r="AN109" i="70"/>
  <c r="AN116" i="70"/>
  <c r="AN108" i="70"/>
  <c r="AN121" i="70"/>
  <c r="AN113" i="70"/>
  <c r="AN120" i="70"/>
  <c r="AN112" i="70"/>
  <c r="AN115" i="70"/>
  <c r="AN114" i="70"/>
  <c r="AN123" i="70"/>
  <c r="AN107" i="70"/>
  <c r="AN122" i="70"/>
  <c r="AE116" i="70"/>
  <c r="AE108" i="70"/>
  <c r="AE123" i="70"/>
  <c r="AE115" i="70"/>
  <c r="AE107" i="70"/>
  <c r="AN111" i="70"/>
  <c r="AE120" i="70"/>
  <c r="AE112" i="70"/>
  <c r="AN110" i="70"/>
  <c r="AE119" i="70"/>
  <c r="AE111" i="70"/>
  <c r="AN119" i="70"/>
  <c r="AE117" i="70"/>
  <c r="AN118" i="70"/>
  <c r="AE114" i="70"/>
  <c r="AE109" i="70"/>
  <c r="AE122" i="70"/>
  <c r="AE113" i="70"/>
  <c r="V120" i="70"/>
  <c r="V112" i="70"/>
  <c r="AE110" i="70"/>
  <c r="V119" i="70"/>
  <c r="V111" i="70"/>
  <c r="V116" i="70"/>
  <c r="V108" i="70"/>
  <c r="V123" i="70"/>
  <c r="V115" i="70"/>
  <c r="V107" i="70"/>
  <c r="V114" i="70"/>
  <c r="M122" i="70"/>
  <c r="M114" i="70"/>
  <c r="V113" i="70"/>
  <c r="M121" i="70"/>
  <c r="M113" i="70"/>
  <c r="V122" i="70"/>
  <c r="M118" i="70"/>
  <c r="M110" i="70"/>
  <c r="V121" i="70"/>
  <c r="M117" i="70"/>
  <c r="M109" i="70"/>
  <c r="AE118" i="70"/>
  <c r="V109" i="70"/>
  <c r="M111" i="70"/>
  <c r="M108" i="70"/>
  <c r="M123" i="70"/>
  <c r="M119" i="70"/>
  <c r="M107" i="70"/>
  <c r="AE121" i="70"/>
  <c r="V110" i="70"/>
  <c r="M112" i="70"/>
  <c r="M120" i="70"/>
  <c r="V118" i="70"/>
  <c r="M116" i="70"/>
  <c r="V117" i="70"/>
  <c r="M115" i="70"/>
  <c r="D243" i="70"/>
  <c r="AN258" i="70"/>
  <c r="AN250" i="70"/>
  <c r="AN257" i="70"/>
  <c r="AN249" i="70"/>
  <c r="AN254" i="70"/>
  <c r="AN246" i="70"/>
  <c r="AN253" i="70"/>
  <c r="AN245" i="70"/>
  <c r="AN248" i="70"/>
  <c r="AN247" i="70"/>
  <c r="AN256" i="70"/>
  <c r="AN255" i="70"/>
  <c r="AN244" i="70"/>
  <c r="AN243" i="70"/>
  <c r="AN259" i="70"/>
  <c r="AE252" i="70"/>
  <c r="AE244" i="70"/>
  <c r="AE259" i="70"/>
  <c r="AE251" i="70"/>
  <c r="AE243" i="70"/>
  <c r="AE256" i="70"/>
  <c r="AE248" i="70"/>
  <c r="AE255" i="70"/>
  <c r="AE247" i="70"/>
  <c r="AN252" i="70"/>
  <c r="AE245" i="70"/>
  <c r="AN251" i="70"/>
  <c r="AE258" i="70"/>
  <c r="AE253" i="70"/>
  <c r="AE250" i="70"/>
  <c r="V256" i="70"/>
  <c r="V248" i="70"/>
  <c r="V255" i="70"/>
  <c r="V247" i="70"/>
  <c r="AE257" i="70"/>
  <c r="V252" i="70"/>
  <c r="V244" i="70"/>
  <c r="AE254" i="70"/>
  <c r="V259" i="70"/>
  <c r="V251" i="70"/>
  <c r="V243" i="70"/>
  <c r="V258" i="70"/>
  <c r="M257" i="70"/>
  <c r="M249" i="70"/>
  <c r="V257" i="70"/>
  <c r="M256" i="70"/>
  <c r="M248" i="70"/>
  <c r="V250" i="70"/>
  <c r="M253" i="70"/>
  <c r="M245" i="70"/>
  <c r="V249" i="70"/>
  <c r="M252" i="70"/>
  <c r="M244" i="70"/>
  <c r="AE246" i="70"/>
  <c r="M246" i="70"/>
  <c r="M258" i="70"/>
  <c r="V254" i="70"/>
  <c r="M259" i="70"/>
  <c r="M255" i="70"/>
  <c r="V253" i="70"/>
  <c r="M254" i="70"/>
  <c r="M243" i="70"/>
  <c r="V245" i="70"/>
  <c r="AE249" i="70"/>
  <c r="M247" i="70"/>
  <c r="V246" i="70"/>
  <c r="M251" i="70"/>
  <c r="M250" i="70"/>
  <c r="D379" i="70"/>
  <c r="AN394" i="70"/>
  <c r="AN386" i="70"/>
  <c r="AN393" i="70"/>
  <c r="AN385" i="70"/>
  <c r="AN390" i="70"/>
  <c r="AN382" i="70"/>
  <c r="AN389" i="70"/>
  <c r="AN381" i="70"/>
  <c r="AN392" i="70"/>
  <c r="AN391" i="70"/>
  <c r="AN384" i="70"/>
  <c r="AN383" i="70"/>
  <c r="AN388" i="70"/>
  <c r="AN387" i="70"/>
  <c r="AE388" i="70"/>
  <c r="AE380" i="70"/>
  <c r="AN395" i="70"/>
  <c r="AE395" i="70"/>
  <c r="AE387" i="70"/>
  <c r="AE379" i="70"/>
  <c r="AE392" i="70"/>
  <c r="AE384" i="70"/>
  <c r="AE391" i="70"/>
  <c r="AE383" i="70"/>
  <c r="AN380" i="70"/>
  <c r="AE389" i="70"/>
  <c r="V392" i="70"/>
  <c r="V384" i="70"/>
  <c r="AN379" i="70"/>
  <c r="AE386" i="70"/>
  <c r="V391" i="70"/>
  <c r="V383" i="70"/>
  <c r="AE381" i="70"/>
  <c r="V388" i="70"/>
  <c r="V380" i="70"/>
  <c r="AE394" i="70"/>
  <c r="V395" i="70"/>
  <c r="V387" i="70"/>
  <c r="V379" i="70"/>
  <c r="V394" i="70"/>
  <c r="V393" i="70"/>
  <c r="AE385" i="70"/>
  <c r="V386" i="70"/>
  <c r="AE382" i="70"/>
  <c r="V385" i="70"/>
  <c r="M393" i="70"/>
  <c r="M385" i="70"/>
  <c r="M392" i="70"/>
  <c r="M384" i="70"/>
  <c r="AE393" i="70"/>
  <c r="V382" i="70"/>
  <c r="M389" i="70"/>
  <c r="M381" i="70"/>
  <c r="AE390" i="70"/>
  <c r="V381" i="70"/>
  <c r="M388" i="70"/>
  <c r="M380" i="70"/>
  <c r="V389" i="70"/>
  <c r="M382" i="70"/>
  <c r="M391" i="70"/>
  <c r="M395" i="70"/>
  <c r="M394" i="70"/>
  <c r="M390" i="70"/>
  <c r="M379" i="70"/>
  <c r="M387" i="70"/>
  <c r="M386" i="70"/>
  <c r="V390" i="70"/>
  <c r="M383" i="70"/>
  <c r="D515" i="70"/>
  <c r="AN530" i="70"/>
  <c r="AN522" i="70"/>
  <c r="AN529" i="70"/>
  <c r="AN521" i="70"/>
  <c r="AN526" i="70"/>
  <c r="AN518" i="70"/>
  <c r="AN525" i="70"/>
  <c r="AN517" i="70"/>
  <c r="AN520" i="70"/>
  <c r="AN519" i="70"/>
  <c r="AN528" i="70"/>
  <c r="AN527" i="70"/>
  <c r="AN531" i="70"/>
  <c r="AN516" i="70"/>
  <c r="AN515" i="70"/>
  <c r="AN524" i="70"/>
  <c r="AE524" i="70"/>
  <c r="AE516" i="70"/>
  <c r="AN523" i="70"/>
  <c r="AE531" i="70"/>
  <c r="AE523" i="70"/>
  <c r="AE515" i="70"/>
  <c r="AE528" i="70"/>
  <c r="AE520" i="70"/>
  <c r="AE527" i="70"/>
  <c r="AE519" i="70"/>
  <c r="AE517" i="70"/>
  <c r="V528" i="70"/>
  <c r="V520" i="70"/>
  <c r="AE530" i="70"/>
  <c r="V527" i="70"/>
  <c r="V519" i="70"/>
  <c r="AE525" i="70"/>
  <c r="V524" i="70"/>
  <c r="V516" i="70"/>
  <c r="AE522" i="70"/>
  <c r="V531" i="70"/>
  <c r="V523" i="70"/>
  <c r="V515" i="70"/>
  <c r="AE529" i="70"/>
  <c r="V522" i="70"/>
  <c r="AE526" i="70"/>
  <c r="V521" i="70"/>
  <c r="V530" i="70"/>
  <c r="V529" i="70"/>
  <c r="V526" i="70"/>
  <c r="M528" i="70"/>
  <c r="M520" i="70"/>
  <c r="V525" i="70"/>
  <c r="M527" i="70"/>
  <c r="M519" i="70"/>
  <c r="AE521" i="70"/>
  <c r="M524" i="70"/>
  <c r="M516" i="70"/>
  <c r="AE518" i="70"/>
  <c r="M531" i="70"/>
  <c r="M523" i="70"/>
  <c r="M515" i="70"/>
  <c r="V517" i="70"/>
  <c r="M517" i="70"/>
  <c r="M529" i="70"/>
  <c r="M530" i="70"/>
  <c r="M525" i="70"/>
  <c r="M521" i="70"/>
  <c r="M522" i="70"/>
  <c r="V518" i="70"/>
  <c r="M518" i="70"/>
  <c r="M526" i="70"/>
  <c r="D651" i="70"/>
  <c r="AN662" i="70"/>
  <c r="AN654" i="70"/>
  <c r="AN661" i="70"/>
  <c r="AN653" i="70"/>
  <c r="AN666" i="70"/>
  <c r="AN658" i="70"/>
  <c r="AN665" i="70"/>
  <c r="AN657" i="70"/>
  <c r="AN652" i="70"/>
  <c r="AN667" i="70"/>
  <c r="AN651" i="70"/>
  <c r="AN660" i="70"/>
  <c r="AN659" i="70"/>
  <c r="AN664" i="70"/>
  <c r="AN663" i="70"/>
  <c r="AE660" i="70"/>
  <c r="AE652" i="70"/>
  <c r="AE667" i="70"/>
  <c r="AE659" i="70"/>
  <c r="AE651" i="70"/>
  <c r="AN656" i="70"/>
  <c r="AE664" i="70"/>
  <c r="AE656" i="70"/>
  <c r="AN655" i="70"/>
  <c r="AE663" i="70"/>
  <c r="AE655" i="70"/>
  <c r="AE661" i="70"/>
  <c r="V664" i="70"/>
  <c r="V656" i="70"/>
  <c r="AE658" i="70"/>
  <c r="V663" i="70"/>
  <c r="V655" i="70"/>
  <c r="AE653" i="70"/>
  <c r="V660" i="70"/>
  <c r="V652" i="70"/>
  <c r="AE666" i="70"/>
  <c r="V667" i="70"/>
  <c r="V659" i="70"/>
  <c r="V651" i="70"/>
  <c r="AE657" i="70"/>
  <c r="V666" i="70"/>
  <c r="AE654" i="70"/>
  <c r="V665" i="70"/>
  <c r="V658" i="70"/>
  <c r="V657" i="70"/>
  <c r="V654" i="70"/>
  <c r="M661" i="70"/>
  <c r="M653" i="70"/>
  <c r="V653" i="70"/>
  <c r="M660" i="70"/>
  <c r="M652" i="70"/>
  <c r="M665" i="70"/>
  <c r="M657" i="70"/>
  <c r="M664" i="70"/>
  <c r="M656" i="70"/>
  <c r="M651" i="70"/>
  <c r="M666" i="70"/>
  <c r="M662" i="70"/>
  <c r="M659" i="70"/>
  <c r="M663" i="70"/>
  <c r="M658" i="70"/>
  <c r="V661" i="70"/>
  <c r="M667" i="70"/>
  <c r="AE665" i="70"/>
  <c r="V662" i="70"/>
  <c r="M655" i="70"/>
  <c r="AE662" i="70"/>
  <c r="M654" i="70"/>
  <c r="D787" i="70"/>
  <c r="AN798" i="70"/>
  <c r="AN790" i="70"/>
  <c r="AN797" i="70"/>
  <c r="AN789" i="70"/>
  <c r="AN802" i="70"/>
  <c r="AN794" i="70"/>
  <c r="AN801" i="70"/>
  <c r="AN793" i="70"/>
  <c r="AN796" i="70"/>
  <c r="AN795" i="70"/>
  <c r="AN788" i="70"/>
  <c r="AN803" i="70"/>
  <c r="AN787" i="70"/>
  <c r="AN792" i="70"/>
  <c r="AN791" i="70"/>
  <c r="AN800" i="70"/>
  <c r="AE802" i="70"/>
  <c r="AN799" i="70"/>
  <c r="AE801" i="70"/>
  <c r="AE798" i="70"/>
  <c r="AE796" i="70"/>
  <c r="AE788" i="70"/>
  <c r="AE795" i="70"/>
  <c r="AE787" i="70"/>
  <c r="AE803" i="70"/>
  <c r="AE792" i="70"/>
  <c r="AE800" i="70"/>
  <c r="AE791" i="70"/>
  <c r="AE789" i="70"/>
  <c r="V800" i="70"/>
  <c r="V792" i="70"/>
  <c r="V799" i="70"/>
  <c r="V791" i="70"/>
  <c r="AE797" i="70"/>
  <c r="V796" i="70"/>
  <c r="V788" i="70"/>
  <c r="AE794" i="70"/>
  <c r="V803" i="70"/>
  <c r="V795" i="70"/>
  <c r="V787" i="70"/>
  <c r="V794" i="70"/>
  <c r="V793" i="70"/>
  <c r="V802" i="70"/>
  <c r="AE799" i="70"/>
  <c r="V801" i="70"/>
  <c r="M797" i="70"/>
  <c r="M789" i="70"/>
  <c r="M796" i="70"/>
  <c r="M788" i="70"/>
  <c r="V798" i="70"/>
  <c r="M801" i="70"/>
  <c r="M793" i="70"/>
  <c r="V797" i="70"/>
  <c r="M800" i="70"/>
  <c r="M792" i="70"/>
  <c r="M787" i="70"/>
  <c r="M802" i="70"/>
  <c r="M798" i="70"/>
  <c r="M799" i="70"/>
  <c r="M794" i="70"/>
  <c r="AE790" i="70"/>
  <c r="M803" i="70"/>
  <c r="AE793" i="70"/>
  <c r="V790" i="70"/>
  <c r="M791" i="70"/>
  <c r="V789" i="70"/>
  <c r="M790" i="70"/>
  <c r="M795" i="70"/>
  <c r="D923" i="70"/>
  <c r="AN934" i="70"/>
  <c r="AN926" i="70"/>
  <c r="AN933" i="70"/>
  <c r="AN925" i="70"/>
  <c r="AN938" i="70"/>
  <c r="AN930" i="70"/>
  <c r="AN937" i="70"/>
  <c r="AN929" i="70"/>
  <c r="AN924" i="70"/>
  <c r="AN939" i="70"/>
  <c r="AN923" i="70"/>
  <c r="AN932" i="70"/>
  <c r="AN931" i="70"/>
  <c r="AN936" i="70"/>
  <c r="AN935" i="70"/>
  <c r="AN928" i="70"/>
  <c r="AE938" i="70"/>
  <c r="AE930" i="70"/>
  <c r="AN927" i="70"/>
  <c r="AE937" i="70"/>
  <c r="AE929" i="70"/>
  <c r="AE934" i="70"/>
  <c r="AE926" i="70"/>
  <c r="AE933" i="70"/>
  <c r="AE925" i="70"/>
  <c r="AE939" i="70"/>
  <c r="AE923" i="70"/>
  <c r="AE936" i="70"/>
  <c r="AE931" i="70"/>
  <c r="AE928" i="70"/>
  <c r="V936" i="70"/>
  <c r="V928" i="70"/>
  <c r="AE935" i="70"/>
  <c r="V935" i="70"/>
  <c r="V927" i="70"/>
  <c r="AE924" i="70"/>
  <c r="V932" i="70"/>
  <c r="V924" i="70"/>
  <c r="V939" i="70"/>
  <c r="V931" i="70"/>
  <c r="V923" i="70"/>
  <c r="V938" i="70"/>
  <c r="M934" i="70"/>
  <c r="M926" i="70"/>
  <c r="V937" i="70"/>
  <c r="M933" i="70"/>
  <c r="M925" i="70"/>
  <c r="AE932" i="70"/>
  <c r="V930" i="70"/>
  <c r="M938" i="70"/>
  <c r="M930" i="70"/>
  <c r="AE927" i="70"/>
  <c r="V929" i="70"/>
  <c r="M937" i="70"/>
  <c r="M929" i="70"/>
  <c r="M936" i="70"/>
  <c r="M935" i="70"/>
  <c r="V926" i="70"/>
  <c r="M928" i="70"/>
  <c r="V925" i="70"/>
  <c r="M927" i="70"/>
  <c r="M923" i="70"/>
  <c r="M939" i="70"/>
  <c r="V934" i="70"/>
  <c r="V933" i="70"/>
  <c r="M931" i="70"/>
  <c r="M924" i="70"/>
  <c r="M932" i="70"/>
  <c r="D1059" i="70"/>
  <c r="AN1070" i="70"/>
  <c r="AN1062" i="70"/>
  <c r="AN1069" i="70"/>
  <c r="AN1061" i="70"/>
  <c r="AN1074" i="70"/>
  <c r="AN1066" i="70"/>
  <c r="AN1073" i="70"/>
  <c r="AN1065" i="70"/>
  <c r="AN1068" i="70"/>
  <c r="AN1067" i="70"/>
  <c r="AN1060" i="70"/>
  <c r="AN1075" i="70"/>
  <c r="AN1059" i="70"/>
  <c r="AN1064" i="70"/>
  <c r="AN1063" i="70"/>
  <c r="AE1074" i="70"/>
  <c r="AE1066" i="70"/>
  <c r="AE1073" i="70"/>
  <c r="AE1065" i="70"/>
  <c r="AE1070" i="70"/>
  <c r="AE1062" i="70"/>
  <c r="AE1069" i="70"/>
  <c r="AE1061" i="70"/>
  <c r="AE1067" i="70"/>
  <c r="V1071" i="70"/>
  <c r="V1063" i="70"/>
  <c r="AE1064" i="70"/>
  <c r="V1070" i="70"/>
  <c r="V1062" i="70"/>
  <c r="AE1075" i="70"/>
  <c r="AE1059" i="70"/>
  <c r="V1075" i="70"/>
  <c r="V1067" i="70"/>
  <c r="V1059" i="70"/>
  <c r="AE1072" i="70"/>
  <c r="V1074" i="70"/>
  <c r="V1066" i="70"/>
  <c r="AE1068" i="70"/>
  <c r="V1073" i="70"/>
  <c r="AE1063" i="70"/>
  <c r="V1072" i="70"/>
  <c r="AN1072" i="70"/>
  <c r="V1065" i="70"/>
  <c r="AN1071" i="70"/>
  <c r="V1064" i="70"/>
  <c r="M1070" i="70"/>
  <c r="M1062" i="70"/>
  <c r="M1069" i="70"/>
  <c r="M1061" i="70"/>
  <c r="AE1060" i="70"/>
  <c r="V1061" i="70"/>
  <c r="M1074" i="70"/>
  <c r="M1066" i="70"/>
  <c r="V1060" i="70"/>
  <c r="M1073" i="70"/>
  <c r="M1065" i="70"/>
  <c r="M1072" i="70"/>
  <c r="AE1071" i="70"/>
  <c r="M1071" i="70"/>
  <c r="M1064" i="70"/>
  <c r="M1063" i="70"/>
  <c r="M1059" i="70"/>
  <c r="M1075" i="70"/>
  <c r="M1067" i="70"/>
  <c r="V1068" i="70"/>
  <c r="V1069" i="70"/>
  <c r="M1060" i="70"/>
  <c r="M1068" i="70"/>
  <c r="D1195" i="70"/>
  <c r="AN1206" i="70"/>
  <c r="AN1198" i="70"/>
  <c r="AN1205" i="70"/>
  <c r="AN1197" i="70"/>
  <c r="AN1210" i="70"/>
  <c r="AN1202" i="70"/>
  <c r="AN1209" i="70"/>
  <c r="AN1201" i="70"/>
  <c r="AN1196" i="70"/>
  <c r="AN1211" i="70"/>
  <c r="AN1195" i="70"/>
  <c r="AN1204" i="70"/>
  <c r="AN1203" i="70"/>
  <c r="AE1207" i="70"/>
  <c r="AE1199" i="70"/>
  <c r="AE1206" i="70"/>
  <c r="AE1198" i="70"/>
  <c r="AN1208" i="70"/>
  <c r="AE1211" i="70"/>
  <c r="AE1203" i="70"/>
  <c r="AE1195" i="70"/>
  <c r="AN1207" i="70"/>
  <c r="AE1210" i="70"/>
  <c r="AE1202" i="70"/>
  <c r="AE1200" i="70"/>
  <c r="AE1197" i="70"/>
  <c r="AE1208" i="70"/>
  <c r="AE1205" i="70"/>
  <c r="V1207" i="70"/>
  <c r="V1199" i="70"/>
  <c r="V1206" i="70"/>
  <c r="V1198" i="70"/>
  <c r="AE1201" i="70"/>
  <c r="V1211" i="70"/>
  <c r="V1203" i="70"/>
  <c r="V1195" i="70"/>
  <c r="AE1196" i="70"/>
  <c r="V1210" i="70"/>
  <c r="V1202" i="70"/>
  <c r="AN1200" i="70"/>
  <c r="V1201" i="70"/>
  <c r="AN1199" i="70"/>
  <c r="V1200" i="70"/>
  <c r="V1209" i="70"/>
  <c r="AE1209" i="70"/>
  <c r="V1208" i="70"/>
  <c r="V1205" i="70"/>
  <c r="M1206" i="70"/>
  <c r="M1198" i="70"/>
  <c r="V1204" i="70"/>
  <c r="M1205" i="70"/>
  <c r="M1197" i="70"/>
  <c r="M1210" i="70"/>
  <c r="M1202" i="70"/>
  <c r="M1209" i="70"/>
  <c r="M1201" i="70"/>
  <c r="M1208" i="70"/>
  <c r="M1207" i="70"/>
  <c r="M1200" i="70"/>
  <c r="M1199" i="70"/>
  <c r="M1195" i="70"/>
  <c r="M1211" i="70"/>
  <c r="M1204" i="70"/>
  <c r="AE1204" i="70"/>
  <c r="M1203" i="70"/>
  <c r="V1197" i="70"/>
  <c r="M1196" i="70"/>
  <c r="V1196" i="70"/>
  <c r="AW42" i="70"/>
  <c r="AW50" i="70"/>
  <c r="AW59" i="70"/>
  <c r="AW67" i="70"/>
  <c r="AW77" i="70"/>
  <c r="AW80" i="70"/>
  <c r="AW88" i="70"/>
  <c r="AW89" i="70"/>
  <c r="AW97" i="70"/>
  <c r="AW105" i="70"/>
  <c r="AW111" i="70"/>
  <c r="AW119" i="70"/>
  <c r="AW125" i="70"/>
  <c r="AW133" i="70"/>
  <c r="AW142" i="70"/>
  <c r="AW150" i="70"/>
  <c r="AW159" i="70"/>
  <c r="AW167" i="70"/>
  <c r="AW175" i="70"/>
  <c r="AW183" i="70"/>
  <c r="AW197" i="70"/>
  <c r="AW205" i="70"/>
  <c r="AW214" i="70"/>
  <c r="AW222" i="70"/>
  <c r="AW228" i="70"/>
  <c r="AW236" i="70"/>
  <c r="AW245" i="70"/>
  <c r="AW253" i="70"/>
  <c r="AW259" i="70"/>
  <c r="AW267" i="70"/>
  <c r="AW275" i="70"/>
  <c r="AW281" i="70"/>
  <c r="AW289" i="70"/>
  <c r="AW295" i="70"/>
  <c r="AW303" i="70"/>
  <c r="AW312" i="70"/>
  <c r="AW320" i="70"/>
  <c r="AW329" i="70"/>
  <c r="AW337" i="70"/>
  <c r="AW346" i="70"/>
  <c r="AW354" i="70"/>
  <c r="AW363" i="70"/>
  <c r="AW371" i="70"/>
  <c r="AW380" i="70"/>
  <c r="AW388" i="70"/>
  <c r="AW397" i="70"/>
  <c r="AW405" i="70"/>
  <c r="AW414" i="70"/>
  <c r="AW422" i="70"/>
  <c r="AW431" i="70"/>
  <c r="AW439" i="70"/>
  <c r="AW448" i="70"/>
  <c r="AW465" i="70"/>
  <c r="AW473" i="70"/>
  <c r="AW481" i="70"/>
  <c r="AW489" i="70"/>
  <c r="AW506" i="70"/>
  <c r="AW520" i="70"/>
  <c r="AW528" i="70"/>
  <c r="AW537" i="70"/>
  <c r="AW545" i="70"/>
  <c r="AW554" i="70"/>
  <c r="AW562" i="70"/>
  <c r="AW566" i="70"/>
  <c r="AW574" i="70"/>
  <c r="AW583" i="70"/>
  <c r="AW591" i="70"/>
  <c r="D192" i="70"/>
  <c r="AN205" i="70"/>
  <c r="AN197" i="70"/>
  <c r="AN204" i="70"/>
  <c r="AN196" i="70"/>
  <c r="AN201" i="70"/>
  <c r="AN193" i="70"/>
  <c r="AN208" i="70"/>
  <c r="AN200" i="70"/>
  <c r="AN192" i="70"/>
  <c r="AN195" i="70"/>
  <c r="AN194" i="70"/>
  <c r="AN203" i="70"/>
  <c r="AN202" i="70"/>
  <c r="AE204" i="70"/>
  <c r="AE196" i="70"/>
  <c r="AE203" i="70"/>
  <c r="AE195" i="70"/>
  <c r="AN207" i="70"/>
  <c r="AE208" i="70"/>
  <c r="AE200" i="70"/>
  <c r="AE192" i="70"/>
  <c r="AN206" i="70"/>
  <c r="AE207" i="70"/>
  <c r="AE199" i="70"/>
  <c r="AE197" i="70"/>
  <c r="AE194" i="70"/>
  <c r="AE205" i="70"/>
  <c r="AE202" i="70"/>
  <c r="V208" i="70"/>
  <c r="V200" i="70"/>
  <c r="V192" i="70"/>
  <c r="AE206" i="70"/>
  <c r="V207" i="70"/>
  <c r="V199" i="70"/>
  <c r="AE193" i="70"/>
  <c r="V204" i="70"/>
  <c r="V196" i="70"/>
  <c r="V203" i="70"/>
  <c r="V195" i="70"/>
  <c r="V194" i="70"/>
  <c r="M206" i="70"/>
  <c r="M198" i="70"/>
  <c r="V193" i="70"/>
  <c r="M205" i="70"/>
  <c r="M197" i="70"/>
  <c r="AE201" i="70"/>
  <c r="V202" i="70"/>
  <c r="M202" i="70"/>
  <c r="M194" i="70"/>
  <c r="AE198" i="70"/>
  <c r="V201" i="70"/>
  <c r="M201" i="70"/>
  <c r="M193" i="70"/>
  <c r="V205" i="70"/>
  <c r="M195" i="70"/>
  <c r="V197" i="70"/>
  <c r="M204" i="70"/>
  <c r="V198" i="70"/>
  <c r="M208" i="70"/>
  <c r="M207" i="70"/>
  <c r="AN199" i="70"/>
  <c r="M203" i="70"/>
  <c r="M199" i="70"/>
  <c r="V206" i="70"/>
  <c r="M192" i="70"/>
  <c r="AN198" i="70"/>
  <c r="M200" i="70"/>
  <c r="M196" i="70"/>
  <c r="AE36" i="70"/>
  <c r="AE25" i="70"/>
  <c r="D124" i="70"/>
  <c r="AN133" i="70"/>
  <c r="AN125" i="70"/>
  <c r="AN140" i="70"/>
  <c r="AN132" i="70"/>
  <c r="AN124" i="70"/>
  <c r="AN137" i="70"/>
  <c r="AN129" i="70"/>
  <c r="AN136" i="70"/>
  <c r="AN128" i="70"/>
  <c r="AN131" i="70"/>
  <c r="AN130" i="70"/>
  <c r="AN139" i="70"/>
  <c r="AN138" i="70"/>
  <c r="AN127" i="70"/>
  <c r="AE140" i="70"/>
  <c r="AE132" i="70"/>
  <c r="AE124" i="70"/>
  <c r="AN126" i="70"/>
  <c r="AE139" i="70"/>
  <c r="AE131" i="70"/>
  <c r="AE136" i="70"/>
  <c r="AE128" i="70"/>
  <c r="AE135" i="70"/>
  <c r="AE127" i="70"/>
  <c r="AE133" i="70"/>
  <c r="AE130" i="70"/>
  <c r="AE125" i="70"/>
  <c r="AE138" i="70"/>
  <c r="V136" i="70"/>
  <c r="V128" i="70"/>
  <c r="V135" i="70"/>
  <c r="V127" i="70"/>
  <c r="AE129" i="70"/>
  <c r="V140" i="70"/>
  <c r="V132" i="70"/>
  <c r="V124" i="70"/>
  <c r="AE126" i="70"/>
  <c r="V139" i="70"/>
  <c r="V131" i="70"/>
  <c r="V130" i="70"/>
  <c r="M138" i="70"/>
  <c r="M130" i="70"/>
  <c r="V129" i="70"/>
  <c r="M137" i="70"/>
  <c r="M129" i="70"/>
  <c r="AN135" i="70"/>
  <c r="AE137" i="70"/>
  <c r="V138" i="70"/>
  <c r="M134" i="70"/>
  <c r="M126" i="70"/>
  <c r="AN134" i="70"/>
  <c r="AE134" i="70"/>
  <c r="V137" i="70"/>
  <c r="M133" i="70"/>
  <c r="M125" i="70"/>
  <c r="M127" i="70"/>
  <c r="V133" i="70"/>
  <c r="M139" i="70"/>
  <c r="M136" i="70"/>
  <c r="V134" i="70"/>
  <c r="M140" i="70"/>
  <c r="M124" i="70"/>
  <c r="V125" i="70"/>
  <c r="M135" i="70"/>
  <c r="M131" i="70"/>
  <c r="M132" i="70"/>
  <c r="M128" i="70"/>
  <c r="V126" i="70"/>
  <c r="D260" i="70"/>
  <c r="AN274" i="70"/>
  <c r="AN266" i="70"/>
  <c r="AN273" i="70"/>
  <c r="AN265" i="70"/>
  <c r="AN270" i="70"/>
  <c r="AN262" i="70"/>
  <c r="AN269" i="70"/>
  <c r="AN261" i="70"/>
  <c r="AN264" i="70"/>
  <c r="AN263" i="70"/>
  <c r="AN272" i="70"/>
  <c r="AN271" i="70"/>
  <c r="AN276" i="70"/>
  <c r="AN275" i="70"/>
  <c r="AN260" i="70"/>
  <c r="AN268" i="70"/>
  <c r="AE276" i="70"/>
  <c r="AE268" i="70"/>
  <c r="AE260" i="70"/>
  <c r="AN267" i="70"/>
  <c r="AE275" i="70"/>
  <c r="AE267" i="70"/>
  <c r="AE272" i="70"/>
  <c r="AE264" i="70"/>
  <c r="AE271" i="70"/>
  <c r="AE263" i="70"/>
  <c r="AE261" i="70"/>
  <c r="AE274" i="70"/>
  <c r="AE269" i="70"/>
  <c r="AE266" i="70"/>
  <c r="AE273" i="70"/>
  <c r="V272" i="70"/>
  <c r="V264" i="70"/>
  <c r="AE270" i="70"/>
  <c r="V271" i="70"/>
  <c r="V263" i="70"/>
  <c r="V276" i="70"/>
  <c r="V268" i="70"/>
  <c r="V260" i="70"/>
  <c r="V275" i="70"/>
  <c r="V267" i="70"/>
  <c r="V274" i="70"/>
  <c r="M274" i="70"/>
  <c r="M266" i="70"/>
  <c r="V273" i="70"/>
  <c r="M273" i="70"/>
  <c r="M265" i="70"/>
  <c r="AE265" i="70"/>
  <c r="V266" i="70"/>
  <c r="M270" i="70"/>
  <c r="M262" i="70"/>
  <c r="AE262" i="70"/>
  <c r="V265" i="70"/>
  <c r="M269" i="70"/>
  <c r="M261" i="70"/>
  <c r="V269" i="70"/>
  <c r="M263" i="70"/>
  <c r="M275" i="70"/>
  <c r="V262" i="70"/>
  <c r="M276" i="70"/>
  <c r="V261" i="70"/>
  <c r="M271" i="70"/>
  <c r="M267" i="70"/>
  <c r="V270" i="70"/>
  <c r="M264" i="70"/>
  <c r="M268" i="70"/>
  <c r="M272" i="70"/>
  <c r="M260" i="70"/>
  <c r="D532" i="70"/>
  <c r="AN546" i="70"/>
  <c r="AN538" i="70"/>
  <c r="AN545" i="70"/>
  <c r="AN537" i="70"/>
  <c r="AN542" i="70"/>
  <c r="AN534" i="70"/>
  <c r="AN541" i="70"/>
  <c r="AN533" i="70"/>
  <c r="AN536" i="70"/>
  <c r="AN535" i="70"/>
  <c r="AN544" i="70"/>
  <c r="AN543" i="70"/>
  <c r="AN532" i="70"/>
  <c r="AN548" i="70"/>
  <c r="AN547" i="70"/>
  <c r="AE548" i="70"/>
  <c r="AE540" i="70"/>
  <c r="AE532" i="70"/>
  <c r="AE547" i="70"/>
  <c r="AE539" i="70"/>
  <c r="AE544" i="70"/>
  <c r="AE536" i="70"/>
  <c r="AE543" i="70"/>
  <c r="AE535" i="70"/>
  <c r="AE533" i="70"/>
  <c r="V544" i="70"/>
  <c r="V536" i="70"/>
  <c r="AE546" i="70"/>
  <c r="V543" i="70"/>
  <c r="V535" i="70"/>
  <c r="AE541" i="70"/>
  <c r="V548" i="70"/>
  <c r="V540" i="70"/>
  <c r="V532" i="70"/>
  <c r="AE538" i="70"/>
  <c r="V547" i="70"/>
  <c r="V539" i="70"/>
  <c r="V538" i="70"/>
  <c r="V537" i="70"/>
  <c r="AE545" i="70"/>
  <c r="V546" i="70"/>
  <c r="AE542" i="70"/>
  <c r="V545" i="70"/>
  <c r="M542" i="70"/>
  <c r="M534" i="70"/>
  <c r="M541" i="70"/>
  <c r="M533" i="70"/>
  <c r="AN540" i="70"/>
  <c r="V542" i="70"/>
  <c r="M546" i="70"/>
  <c r="M538" i="70"/>
  <c r="M532" i="70"/>
  <c r="AN539" i="70"/>
  <c r="V541" i="70"/>
  <c r="M545" i="70"/>
  <c r="M537" i="70"/>
  <c r="M547" i="70"/>
  <c r="M540" i="70"/>
  <c r="M544" i="70"/>
  <c r="M543" i="70"/>
  <c r="M539" i="70"/>
  <c r="AE534" i="70"/>
  <c r="V533" i="70"/>
  <c r="M535" i="70"/>
  <c r="AE537" i="70"/>
  <c r="V534" i="70"/>
  <c r="M536" i="70"/>
  <c r="M548" i="70"/>
  <c r="D1212" i="70"/>
  <c r="AN1222" i="70"/>
  <c r="AN1214" i="70"/>
  <c r="AN1221" i="70"/>
  <c r="AN1213" i="70"/>
  <c r="AN1226" i="70"/>
  <c r="AN1218" i="70"/>
  <c r="AN1225" i="70"/>
  <c r="AN1217" i="70"/>
  <c r="AN1228" i="70"/>
  <c r="AN1212" i="70"/>
  <c r="AN1227" i="70"/>
  <c r="AN1220" i="70"/>
  <c r="AN1219" i="70"/>
  <c r="AN1224" i="70"/>
  <c r="AE1223" i="70"/>
  <c r="AE1215" i="70"/>
  <c r="AN1223" i="70"/>
  <c r="AE1222" i="70"/>
  <c r="AE1214" i="70"/>
  <c r="AE1227" i="70"/>
  <c r="AE1219" i="70"/>
  <c r="AE1226" i="70"/>
  <c r="AE1218" i="70"/>
  <c r="AE1216" i="70"/>
  <c r="AE1213" i="70"/>
  <c r="AN1216" i="70"/>
  <c r="AE1224" i="70"/>
  <c r="AN1215" i="70"/>
  <c r="AE1221" i="70"/>
  <c r="AE1217" i="70"/>
  <c r="V1223" i="70"/>
  <c r="V1215" i="70"/>
  <c r="AE1212" i="70"/>
  <c r="V1222" i="70"/>
  <c r="V1214" i="70"/>
  <c r="V1227" i="70"/>
  <c r="V1219" i="70"/>
  <c r="AE1228" i="70"/>
  <c r="V1226" i="70"/>
  <c r="V1218" i="70"/>
  <c r="V1217" i="70"/>
  <c r="V1216" i="70"/>
  <c r="AE1220" i="70"/>
  <c r="V1225" i="70"/>
  <c r="V1224" i="70"/>
  <c r="M1223" i="70"/>
  <c r="M1215" i="70"/>
  <c r="M1222" i="70"/>
  <c r="M1214" i="70"/>
  <c r="V1221" i="70"/>
  <c r="M1227" i="70"/>
  <c r="M1219" i="70"/>
  <c r="AE1225" i="70"/>
  <c r="V1220" i="70"/>
  <c r="M1226" i="70"/>
  <c r="M1218" i="70"/>
  <c r="M1225" i="70"/>
  <c r="M1224" i="70"/>
  <c r="V1213" i="70"/>
  <c r="M1217" i="70"/>
  <c r="M1212" i="70"/>
  <c r="V1212" i="70"/>
  <c r="M1216" i="70"/>
  <c r="M1220" i="70"/>
  <c r="M1213" i="70"/>
  <c r="V1228" i="70"/>
  <c r="M1228" i="70"/>
  <c r="M1221" i="70"/>
  <c r="AW39" i="70"/>
  <c r="D1008" i="70"/>
  <c r="AN1022" i="70"/>
  <c r="AN1014" i="70"/>
  <c r="AN1021" i="70"/>
  <c r="AN1013" i="70"/>
  <c r="AN1018" i="70"/>
  <c r="AN1010" i="70"/>
  <c r="AN1017" i="70"/>
  <c r="AN1009" i="70"/>
  <c r="AN1020" i="70"/>
  <c r="AN1019" i="70"/>
  <c r="AN1012" i="70"/>
  <c r="AN1011" i="70"/>
  <c r="AN1016" i="70"/>
  <c r="AN1015" i="70"/>
  <c r="AE1018" i="70"/>
  <c r="AE1010" i="70"/>
  <c r="AE1017" i="70"/>
  <c r="AE1009" i="70"/>
  <c r="AN1024" i="70"/>
  <c r="AE1022" i="70"/>
  <c r="AE1014" i="70"/>
  <c r="AN1023" i="70"/>
  <c r="AE1021" i="70"/>
  <c r="AE1013" i="70"/>
  <c r="AE1019" i="70"/>
  <c r="V1023" i="70"/>
  <c r="AE1016" i="70"/>
  <c r="AE1011" i="70"/>
  <c r="AE1024" i="70"/>
  <c r="AE1008" i="70"/>
  <c r="V1016" i="70"/>
  <c r="V1008" i="70"/>
  <c r="V1024" i="70"/>
  <c r="V1015" i="70"/>
  <c r="AE1020" i="70"/>
  <c r="V1020" i="70"/>
  <c r="V1012" i="70"/>
  <c r="AE1015" i="70"/>
  <c r="V1019" i="70"/>
  <c r="V1011" i="70"/>
  <c r="V1018" i="70"/>
  <c r="M1019" i="70"/>
  <c r="M1011" i="70"/>
  <c r="AE1023" i="70"/>
  <c r="V1017" i="70"/>
  <c r="M1018" i="70"/>
  <c r="M1010" i="70"/>
  <c r="V1010" i="70"/>
  <c r="M1023" i="70"/>
  <c r="M1015" i="70"/>
  <c r="V1009" i="70"/>
  <c r="M1022" i="70"/>
  <c r="M1014" i="70"/>
  <c r="AN1008" i="70"/>
  <c r="M1021" i="70"/>
  <c r="M1008" i="70"/>
  <c r="M1020" i="70"/>
  <c r="AE1012" i="70"/>
  <c r="V1022" i="70"/>
  <c r="M1013" i="70"/>
  <c r="V1021" i="70"/>
  <c r="M1012" i="70"/>
  <c r="M1016" i="70"/>
  <c r="V1014" i="70"/>
  <c r="M1009" i="70"/>
  <c r="V1013" i="70"/>
  <c r="M1024" i="70"/>
  <c r="M1017" i="70"/>
  <c r="AW338" i="70"/>
  <c r="AW614" i="70"/>
  <c r="AW1019" i="70"/>
  <c r="AW1160" i="70"/>
  <c r="D56" i="70"/>
  <c r="AN69" i="70"/>
  <c r="AN61" i="70"/>
  <c r="AN68" i="70"/>
  <c r="AN60" i="70"/>
  <c r="AN65" i="70"/>
  <c r="AN57" i="70"/>
  <c r="AN72" i="70"/>
  <c r="AN64" i="70"/>
  <c r="AN56" i="70"/>
  <c r="AN67" i="70"/>
  <c r="AN66" i="70"/>
  <c r="AN59" i="70"/>
  <c r="AN58" i="70"/>
  <c r="AN63" i="70"/>
  <c r="AE68" i="70"/>
  <c r="AE60" i="70"/>
  <c r="AN62" i="70"/>
  <c r="AE67" i="70"/>
  <c r="AE59" i="70"/>
  <c r="AE72" i="70"/>
  <c r="AE64" i="70"/>
  <c r="AE56" i="70"/>
  <c r="AE71" i="70"/>
  <c r="AE63" i="70"/>
  <c r="AE69" i="70"/>
  <c r="AE66" i="70"/>
  <c r="AE61" i="70"/>
  <c r="AE58" i="70"/>
  <c r="V72" i="70"/>
  <c r="V64" i="70"/>
  <c r="V56" i="70"/>
  <c r="V71" i="70"/>
  <c r="V63" i="70"/>
  <c r="AE65" i="70"/>
  <c r="V68" i="70"/>
  <c r="V60" i="70"/>
  <c r="AE62" i="70"/>
  <c r="V67" i="70"/>
  <c r="V59" i="70"/>
  <c r="V66" i="70"/>
  <c r="V65" i="70"/>
  <c r="V58" i="70"/>
  <c r="AE70" i="70"/>
  <c r="V57" i="70"/>
  <c r="M69" i="70"/>
  <c r="M61" i="70"/>
  <c r="V69" i="70"/>
  <c r="M67" i="70"/>
  <c r="M59" i="70"/>
  <c r="AE57" i="70"/>
  <c r="M58" i="70"/>
  <c r="V70" i="70"/>
  <c r="M68" i="70"/>
  <c r="M60" i="70"/>
  <c r="V61" i="70"/>
  <c r="M65" i="70"/>
  <c r="M57" i="70"/>
  <c r="M63" i="70"/>
  <c r="AN70" i="70"/>
  <c r="M62" i="70"/>
  <c r="V62" i="70"/>
  <c r="M72" i="70"/>
  <c r="M64" i="70"/>
  <c r="AN71" i="70"/>
  <c r="M71" i="70"/>
  <c r="M70" i="70"/>
  <c r="M66" i="70"/>
  <c r="M56" i="70"/>
  <c r="D804" i="70"/>
  <c r="AN814" i="70"/>
  <c r="AN806" i="70"/>
  <c r="AN813" i="70"/>
  <c r="AN805" i="70"/>
  <c r="AN818" i="70"/>
  <c r="AN810" i="70"/>
  <c r="AN817" i="70"/>
  <c r="AN809" i="70"/>
  <c r="AN812" i="70"/>
  <c r="AN811" i="70"/>
  <c r="AN820" i="70"/>
  <c r="AN804" i="70"/>
  <c r="AN819" i="70"/>
  <c r="AN808" i="70"/>
  <c r="AN807" i="70"/>
  <c r="AE818" i="70"/>
  <c r="AE810" i="70"/>
  <c r="AE817" i="70"/>
  <c r="AE809" i="70"/>
  <c r="AE814" i="70"/>
  <c r="AE806" i="70"/>
  <c r="AE813" i="70"/>
  <c r="AE805" i="70"/>
  <c r="AE811" i="70"/>
  <c r="AE808" i="70"/>
  <c r="AE819" i="70"/>
  <c r="AE816" i="70"/>
  <c r="AE812" i="70"/>
  <c r="V816" i="70"/>
  <c r="V808" i="70"/>
  <c r="AE807" i="70"/>
  <c r="V815" i="70"/>
  <c r="V807" i="70"/>
  <c r="AN816" i="70"/>
  <c r="V820" i="70"/>
  <c r="V812" i="70"/>
  <c r="V804" i="70"/>
  <c r="AN815" i="70"/>
  <c r="V819" i="70"/>
  <c r="V811" i="70"/>
  <c r="V810" i="70"/>
  <c r="V809" i="70"/>
  <c r="AE804" i="70"/>
  <c r="V818" i="70"/>
  <c r="V817" i="70"/>
  <c r="AE820" i="70"/>
  <c r="V814" i="70"/>
  <c r="M814" i="70"/>
  <c r="M806" i="70"/>
  <c r="AE815" i="70"/>
  <c r="V813" i="70"/>
  <c r="M813" i="70"/>
  <c r="M805" i="70"/>
  <c r="M818" i="70"/>
  <c r="M810" i="70"/>
  <c r="M804" i="70"/>
  <c r="M817" i="70"/>
  <c r="M809" i="70"/>
  <c r="M819" i="70"/>
  <c r="M815" i="70"/>
  <c r="V806" i="70"/>
  <c r="M812" i="70"/>
  <c r="M816" i="70"/>
  <c r="V805" i="70"/>
  <c r="M811" i="70"/>
  <c r="M807" i="70"/>
  <c r="M808" i="70"/>
  <c r="M820" i="70"/>
  <c r="AW47" i="70"/>
  <c r="AW85" i="70"/>
  <c r="AW211" i="70"/>
  <c r="AW351" i="70"/>
  <c r="AW359" i="70"/>
  <c r="AW402" i="70"/>
  <c r="AW410" i="70"/>
  <c r="AW534" i="70"/>
  <c r="AW542" i="70"/>
  <c r="AW610" i="70"/>
  <c r="AW619" i="70"/>
  <c r="AW749" i="70"/>
  <c r="AW763" i="70"/>
  <c r="AW819" i="70"/>
  <c r="AW903" i="70"/>
  <c r="AW951" i="70"/>
  <c r="AW1024" i="70"/>
  <c r="AW1082" i="70"/>
  <c r="AW1155" i="70"/>
  <c r="AW1164" i="70"/>
  <c r="AW1220" i="70"/>
  <c r="D141" i="70"/>
  <c r="AN157" i="70"/>
  <c r="AN149" i="70"/>
  <c r="AN141" i="70"/>
  <c r="AN156" i="70"/>
  <c r="AN148" i="70"/>
  <c r="AN153" i="70"/>
  <c r="AN145" i="70"/>
  <c r="AN152" i="70"/>
  <c r="AN144" i="70"/>
  <c r="AN147" i="70"/>
  <c r="AN146" i="70"/>
  <c r="AN155" i="70"/>
  <c r="AN154" i="70"/>
  <c r="AE156" i="70"/>
  <c r="AE148" i="70"/>
  <c r="AE155" i="70"/>
  <c r="AE147" i="70"/>
  <c r="AN143" i="70"/>
  <c r="AE152" i="70"/>
  <c r="AE144" i="70"/>
  <c r="AN142" i="70"/>
  <c r="AE151" i="70"/>
  <c r="AE143" i="70"/>
  <c r="AE149" i="70"/>
  <c r="AE146" i="70"/>
  <c r="AN151" i="70"/>
  <c r="AE157" i="70"/>
  <c r="AE141" i="70"/>
  <c r="AN150" i="70"/>
  <c r="AE154" i="70"/>
  <c r="AE145" i="70"/>
  <c r="V152" i="70"/>
  <c r="V144" i="70"/>
  <c r="AE142" i="70"/>
  <c r="V151" i="70"/>
  <c r="V143" i="70"/>
  <c r="V156" i="70"/>
  <c r="V148" i="70"/>
  <c r="V155" i="70"/>
  <c r="V147" i="70"/>
  <c r="V146" i="70"/>
  <c r="M155" i="70"/>
  <c r="M147" i="70"/>
  <c r="V145" i="70"/>
  <c r="M154" i="70"/>
  <c r="M146" i="70"/>
  <c r="V154" i="70"/>
  <c r="M151" i="70"/>
  <c r="M143" i="70"/>
  <c r="V153" i="70"/>
  <c r="M150" i="70"/>
  <c r="M142" i="70"/>
  <c r="V141" i="70"/>
  <c r="M144" i="70"/>
  <c r="M156" i="70"/>
  <c r="M141" i="70"/>
  <c r="M157" i="70"/>
  <c r="V157" i="70"/>
  <c r="M152" i="70"/>
  <c r="V149" i="70"/>
  <c r="M145" i="70"/>
  <c r="AE153" i="70"/>
  <c r="V150" i="70"/>
  <c r="M149" i="70"/>
  <c r="AE150" i="70"/>
  <c r="M148" i="70"/>
  <c r="V142" i="70"/>
  <c r="M153" i="70"/>
  <c r="D277" i="70"/>
  <c r="AN290" i="70"/>
  <c r="AN282" i="70"/>
  <c r="AN289" i="70"/>
  <c r="AN281" i="70"/>
  <c r="AN286" i="70"/>
  <c r="AN278" i="70"/>
  <c r="AN293" i="70"/>
  <c r="AN285" i="70"/>
  <c r="AN277" i="70"/>
  <c r="AN280" i="70"/>
  <c r="AN279" i="70"/>
  <c r="AN288" i="70"/>
  <c r="AN287" i="70"/>
  <c r="AN292" i="70"/>
  <c r="AN291" i="70"/>
  <c r="AE292" i="70"/>
  <c r="AE284" i="70"/>
  <c r="AE291" i="70"/>
  <c r="AE283" i="70"/>
  <c r="AE288" i="70"/>
  <c r="AE280" i="70"/>
  <c r="AE287" i="70"/>
  <c r="AE279" i="70"/>
  <c r="AE293" i="70"/>
  <c r="AE277" i="70"/>
  <c r="AE290" i="70"/>
  <c r="AE285" i="70"/>
  <c r="AE282" i="70"/>
  <c r="V288" i="70"/>
  <c r="V280" i="70"/>
  <c r="V287" i="70"/>
  <c r="V279" i="70"/>
  <c r="AE289" i="70"/>
  <c r="V292" i="70"/>
  <c r="V284" i="70"/>
  <c r="AE286" i="70"/>
  <c r="V291" i="70"/>
  <c r="V283" i="70"/>
  <c r="AN284" i="70"/>
  <c r="V290" i="70"/>
  <c r="M291" i="70"/>
  <c r="M283" i="70"/>
  <c r="AN283" i="70"/>
  <c r="V289" i="70"/>
  <c r="M290" i="70"/>
  <c r="M282" i="70"/>
  <c r="V282" i="70"/>
  <c r="M287" i="70"/>
  <c r="M279" i="70"/>
  <c r="V281" i="70"/>
  <c r="M286" i="70"/>
  <c r="M278" i="70"/>
  <c r="M280" i="70"/>
  <c r="V293" i="70"/>
  <c r="M277" i="70"/>
  <c r="V286" i="70"/>
  <c r="M293" i="70"/>
  <c r="M292" i="70"/>
  <c r="V285" i="70"/>
  <c r="M288" i="70"/>
  <c r="M289" i="70"/>
  <c r="AE281" i="70"/>
  <c r="V278" i="70"/>
  <c r="M285" i="70"/>
  <c r="AE278" i="70"/>
  <c r="V277" i="70"/>
  <c r="M284" i="70"/>
  <c r="M281" i="70"/>
  <c r="D413" i="70"/>
  <c r="AN426" i="70"/>
  <c r="AN418" i="70"/>
  <c r="AN425" i="70"/>
  <c r="AN417" i="70"/>
  <c r="AN422" i="70"/>
  <c r="AN414" i="70"/>
  <c r="AN429" i="70"/>
  <c r="AN421" i="70"/>
  <c r="AN413" i="70"/>
  <c r="AN424" i="70"/>
  <c r="AN423" i="70"/>
  <c r="AN416" i="70"/>
  <c r="AN415" i="70"/>
  <c r="AN420" i="70"/>
  <c r="AN419" i="70"/>
  <c r="AE428" i="70"/>
  <c r="AE420" i="70"/>
  <c r="AE427" i="70"/>
  <c r="AE419" i="70"/>
  <c r="AN428" i="70"/>
  <c r="AE424" i="70"/>
  <c r="AE416" i="70"/>
  <c r="AN427" i="70"/>
  <c r="AE423" i="70"/>
  <c r="AE415" i="70"/>
  <c r="AE421" i="70"/>
  <c r="V424" i="70"/>
  <c r="V416" i="70"/>
  <c r="AE418" i="70"/>
  <c r="V423" i="70"/>
  <c r="V415" i="70"/>
  <c r="AE429" i="70"/>
  <c r="AE413" i="70"/>
  <c r="V428" i="70"/>
  <c r="V420" i="70"/>
  <c r="AE426" i="70"/>
  <c r="V427" i="70"/>
  <c r="V419" i="70"/>
  <c r="V426" i="70"/>
  <c r="V425" i="70"/>
  <c r="AE417" i="70"/>
  <c r="V418" i="70"/>
  <c r="AE414" i="70"/>
  <c r="V417" i="70"/>
  <c r="AE425" i="70"/>
  <c r="M427" i="70"/>
  <c r="AE422" i="70"/>
  <c r="V429" i="70"/>
  <c r="M426" i="70"/>
  <c r="V414" i="70"/>
  <c r="M423" i="70"/>
  <c r="V413" i="70"/>
  <c r="M422" i="70"/>
  <c r="M418" i="70"/>
  <c r="M428" i="70"/>
  <c r="M416" i="70"/>
  <c r="M413" i="70"/>
  <c r="V422" i="70"/>
  <c r="M429" i="70"/>
  <c r="M417" i="70"/>
  <c r="V421" i="70"/>
  <c r="M424" i="70"/>
  <c r="M414" i="70"/>
  <c r="M419" i="70"/>
  <c r="M425" i="70"/>
  <c r="M421" i="70"/>
  <c r="M420" i="70"/>
  <c r="M415" i="70"/>
  <c r="D549" i="70"/>
  <c r="AN562" i="70"/>
  <c r="AN554" i="70"/>
  <c r="AN561" i="70"/>
  <c r="AN553" i="70"/>
  <c r="AN558" i="70"/>
  <c r="AN550" i="70"/>
  <c r="AN565" i="70"/>
  <c r="AN557" i="70"/>
  <c r="AN549" i="70"/>
  <c r="AN552" i="70"/>
  <c r="AN551" i="70"/>
  <c r="AN560" i="70"/>
  <c r="AN559" i="70"/>
  <c r="AN564" i="70"/>
  <c r="AN563" i="70"/>
  <c r="AE564" i="70"/>
  <c r="AE556" i="70"/>
  <c r="AE563" i="70"/>
  <c r="AE555" i="70"/>
  <c r="AN556" i="70"/>
  <c r="AE560" i="70"/>
  <c r="AE552" i="70"/>
  <c r="AN555" i="70"/>
  <c r="AE559" i="70"/>
  <c r="AE551" i="70"/>
  <c r="AE565" i="70"/>
  <c r="AE549" i="70"/>
  <c r="V560" i="70"/>
  <c r="V552" i="70"/>
  <c r="AE562" i="70"/>
  <c r="V559" i="70"/>
  <c r="V551" i="70"/>
  <c r="AE557" i="70"/>
  <c r="V564" i="70"/>
  <c r="V556" i="70"/>
  <c r="AE554" i="70"/>
  <c r="V563" i="70"/>
  <c r="V555" i="70"/>
  <c r="AE561" i="70"/>
  <c r="V554" i="70"/>
  <c r="AE558" i="70"/>
  <c r="V553" i="70"/>
  <c r="V562" i="70"/>
  <c r="V561" i="70"/>
  <c r="AE553" i="70"/>
  <c r="V558" i="70"/>
  <c r="M559" i="70"/>
  <c r="M551" i="70"/>
  <c r="AE550" i="70"/>
  <c r="V557" i="70"/>
  <c r="M558" i="70"/>
  <c r="M550" i="70"/>
  <c r="M563" i="70"/>
  <c r="M555" i="70"/>
  <c r="M562" i="70"/>
  <c r="M554" i="70"/>
  <c r="M564" i="70"/>
  <c r="M549" i="70"/>
  <c r="M560" i="70"/>
  <c r="V550" i="70"/>
  <c r="M561" i="70"/>
  <c r="V565" i="70"/>
  <c r="V549" i="70"/>
  <c r="M556" i="70"/>
  <c r="M565" i="70"/>
  <c r="M553" i="70"/>
  <c r="M552" i="70"/>
  <c r="M557" i="70"/>
  <c r="D685" i="70"/>
  <c r="AN694" i="70"/>
  <c r="AN686" i="70"/>
  <c r="AN701" i="70"/>
  <c r="AN693" i="70"/>
  <c r="AN685" i="70"/>
  <c r="AN698" i="70"/>
  <c r="AN690" i="70"/>
  <c r="AN697" i="70"/>
  <c r="AN689" i="70"/>
  <c r="AN700" i="70"/>
  <c r="AN699" i="70"/>
  <c r="AN692" i="70"/>
  <c r="AN691" i="70"/>
  <c r="AN696" i="70"/>
  <c r="AN695" i="70"/>
  <c r="AE700" i="70"/>
  <c r="AE692" i="70"/>
  <c r="AE699" i="70"/>
  <c r="AE691" i="70"/>
  <c r="AE696" i="70"/>
  <c r="AE688" i="70"/>
  <c r="AE695" i="70"/>
  <c r="AE687" i="70"/>
  <c r="AN688" i="70"/>
  <c r="AE693" i="70"/>
  <c r="V696" i="70"/>
  <c r="V688" i="70"/>
  <c r="AN687" i="70"/>
  <c r="AE690" i="70"/>
  <c r="V695" i="70"/>
  <c r="V687" i="70"/>
  <c r="AE701" i="70"/>
  <c r="AE685" i="70"/>
  <c r="V700" i="70"/>
  <c r="V692" i="70"/>
  <c r="AE698" i="70"/>
  <c r="V699" i="70"/>
  <c r="V691" i="70"/>
  <c r="AE689" i="70"/>
  <c r="V698" i="70"/>
  <c r="AE686" i="70"/>
  <c r="V697" i="70"/>
  <c r="V690" i="70"/>
  <c r="V689" i="70"/>
  <c r="V686" i="70"/>
  <c r="M695" i="70"/>
  <c r="M687" i="70"/>
  <c r="V685" i="70"/>
  <c r="M694" i="70"/>
  <c r="M686" i="70"/>
  <c r="M699" i="70"/>
  <c r="M691" i="70"/>
  <c r="V701" i="70"/>
  <c r="M698" i="70"/>
  <c r="M690" i="70"/>
  <c r="M700" i="70"/>
  <c r="M696" i="70"/>
  <c r="AE697" i="70"/>
  <c r="V694" i="70"/>
  <c r="M697" i="70"/>
  <c r="V693" i="70"/>
  <c r="AE694" i="70"/>
  <c r="M692" i="70"/>
  <c r="M685" i="70"/>
  <c r="M701" i="70"/>
  <c r="M689" i="70"/>
  <c r="M688" i="70"/>
  <c r="M693" i="70"/>
  <c r="D821" i="70"/>
  <c r="AN830" i="70"/>
  <c r="AN822" i="70"/>
  <c r="AN837" i="70"/>
  <c r="AN829" i="70"/>
  <c r="AN821" i="70"/>
  <c r="AN834" i="70"/>
  <c r="AN826" i="70"/>
  <c r="AN833" i="70"/>
  <c r="AN825" i="70"/>
  <c r="AN828" i="70"/>
  <c r="AN827" i="70"/>
  <c r="AN836" i="70"/>
  <c r="AN835" i="70"/>
  <c r="AN824" i="70"/>
  <c r="AN823" i="70"/>
  <c r="AE834" i="70"/>
  <c r="AE826" i="70"/>
  <c r="AE833" i="70"/>
  <c r="AE825" i="70"/>
  <c r="AN832" i="70"/>
  <c r="AE830" i="70"/>
  <c r="AE822" i="70"/>
  <c r="AN831" i="70"/>
  <c r="AE837" i="70"/>
  <c r="AE829" i="70"/>
  <c r="AE821" i="70"/>
  <c r="AE827" i="70"/>
  <c r="AE824" i="70"/>
  <c r="AE835" i="70"/>
  <c r="AE832" i="70"/>
  <c r="V832" i="70"/>
  <c r="V824" i="70"/>
  <c r="V831" i="70"/>
  <c r="V823" i="70"/>
  <c r="AE828" i="70"/>
  <c r="V836" i="70"/>
  <c r="V828" i="70"/>
  <c r="AE823" i="70"/>
  <c r="V835" i="70"/>
  <c r="V827" i="70"/>
  <c r="AE836" i="70"/>
  <c r="V826" i="70"/>
  <c r="AE831" i="70"/>
  <c r="V825" i="70"/>
  <c r="V834" i="70"/>
  <c r="V833" i="70"/>
  <c r="M831" i="70"/>
  <c r="M823" i="70"/>
  <c r="M830" i="70"/>
  <c r="M822" i="70"/>
  <c r="V830" i="70"/>
  <c r="M835" i="70"/>
  <c r="M827" i="70"/>
  <c r="V829" i="70"/>
  <c r="M834" i="70"/>
  <c r="M826" i="70"/>
  <c r="V837" i="70"/>
  <c r="M836" i="70"/>
  <c r="M821" i="70"/>
  <c r="V821" i="70"/>
  <c r="V822" i="70"/>
  <c r="M833" i="70"/>
  <c r="M832" i="70"/>
  <c r="M828" i="70"/>
  <c r="M825" i="70"/>
  <c r="M824" i="70"/>
  <c r="M837" i="70"/>
  <c r="M829" i="70"/>
  <c r="D957" i="70"/>
  <c r="AN966" i="70"/>
  <c r="AN958" i="70"/>
  <c r="AN973" i="70"/>
  <c r="AN965" i="70"/>
  <c r="AN957" i="70"/>
  <c r="AN970" i="70"/>
  <c r="AN962" i="70"/>
  <c r="AN969" i="70"/>
  <c r="AN961" i="70"/>
  <c r="AN972" i="70"/>
  <c r="AN971" i="70"/>
  <c r="AN964" i="70"/>
  <c r="AN963" i="70"/>
  <c r="AN968" i="70"/>
  <c r="AN967" i="70"/>
  <c r="AE970" i="70"/>
  <c r="AE962" i="70"/>
  <c r="AE969" i="70"/>
  <c r="AE961" i="70"/>
  <c r="AN960" i="70"/>
  <c r="AE966" i="70"/>
  <c r="AE958" i="70"/>
  <c r="AN959" i="70"/>
  <c r="AE973" i="70"/>
  <c r="AE965" i="70"/>
  <c r="AE957" i="70"/>
  <c r="AE971" i="70"/>
  <c r="AE968" i="70"/>
  <c r="AE963" i="70"/>
  <c r="AE960" i="70"/>
  <c r="AE972" i="70"/>
  <c r="V968" i="70"/>
  <c r="V960" i="70"/>
  <c r="AE967" i="70"/>
  <c r="V967" i="70"/>
  <c r="V959" i="70"/>
  <c r="V972" i="70"/>
  <c r="V964" i="70"/>
  <c r="V971" i="70"/>
  <c r="V963" i="70"/>
  <c r="AE964" i="70"/>
  <c r="V970" i="70"/>
  <c r="M968" i="70"/>
  <c r="M960" i="70"/>
  <c r="AE959" i="70"/>
  <c r="V969" i="70"/>
  <c r="M967" i="70"/>
  <c r="M959" i="70"/>
  <c r="V962" i="70"/>
  <c r="M972" i="70"/>
  <c r="M964" i="70"/>
  <c r="V961" i="70"/>
  <c r="M971" i="70"/>
  <c r="M963" i="70"/>
  <c r="M970" i="70"/>
  <c r="V973" i="70"/>
  <c r="M969" i="70"/>
  <c r="V958" i="70"/>
  <c r="M962" i="70"/>
  <c r="V957" i="70"/>
  <c r="M961" i="70"/>
  <c r="V965" i="70"/>
  <c r="M966" i="70"/>
  <c r="M973" i="70"/>
  <c r="M965" i="70"/>
  <c r="M957" i="70"/>
  <c r="M958" i="70"/>
  <c r="V966" i="70"/>
  <c r="D1093" i="70"/>
  <c r="AN1102" i="70"/>
  <c r="AN1094" i="70"/>
  <c r="AN1109" i="70"/>
  <c r="AN1101" i="70"/>
  <c r="AN1093" i="70"/>
  <c r="AN1106" i="70"/>
  <c r="AN1098" i="70"/>
  <c r="AN1105" i="70"/>
  <c r="AN1097" i="70"/>
  <c r="AN1100" i="70"/>
  <c r="AN1099" i="70"/>
  <c r="AN1108" i="70"/>
  <c r="AN1107" i="70"/>
  <c r="AN1096" i="70"/>
  <c r="AN1095" i="70"/>
  <c r="AE1106" i="70"/>
  <c r="AE1098" i="70"/>
  <c r="AE1105" i="70"/>
  <c r="AE1097" i="70"/>
  <c r="AE1102" i="70"/>
  <c r="AE1094" i="70"/>
  <c r="AE1109" i="70"/>
  <c r="AE1101" i="70"/>
  <c r="AE1093" i="70"/>
  <c r="AN1104" i="70"/>
  <c r="AE1099" i="70"/>
  <c r="V1103" i="70"/>
  <c r="V1095" i="70"/>
  <c r="AN1103" i="70"/>
  <c r="AE1096" i="70"/>
  <c r="V1102" i="70"/>
  <c r="V1094" i="70"/>
  <c r="AE1107" i="70"/>
  <c r="V1107" i="70"/>
  <c r="V1099" i="70"/>
  <c r="AE1104" i="70"/>
  <c r="V1106" i="70"/>
  <c r="V1098" i="70"/>
  <c r="AE1100" i="70"/>
  <c r="V1105" i="70"/>
  <c r="AE1095" i="70"/>
  <c r="V1104" i="70"/>
  <c r="V1097" i="70"/>
  <c r="V1096" i="70"/>
  <c r="V1109" i="70"/>
  <c r="M1104" i="70"/>
  <c r="M1096" i="70"/>
  <c r="V1108" i="70"/>
  <c r="M1103" i="70"/>
  <c r="M1095" i="70"/>
  <c r="V1093" i="70"/>
  <c r="M1108" i="70"/>
  <c r="M1100" i="70"/>
  <c r="M1107" i="70"/>
  <c r="M1099" i="70"/>
  <c r="M1106" i="70"/>
  <c r="M1105" i="70"/>
  <c r="M1098" i="70"/>
  <c r="M1097" i="70"/>
  <c r="M1093" i="70"/>
  <c r="AE1108" i="70"/>
  <c r="V1101" i="70"/>
  <c r="M1102" i="70"/>
  <c r="M1109" i="70"/>
  <c r="AE1103" i="70"/>
  <c r="V1100" i="70"/>
  <c r="M1101" i="70"/>
  <c r="M1094" i="70"/>
  <c r="D1229" i="70"/>
  <c r="AN1238" i="70"/>
  <c r="AN1230" i="70"/>
  <c r="AN1245" i="70"/>
  <c r="AN1237" i="70"/>
  <c r="AN1229" i="70"/>
  <c r="AN1242" i="70"/>
  <c r="AN1234" i="70"/>
  <c r="AN1241" i="70"/>
  <c r="AN1233" i="70"/>
  <c r="AN1244" i="70"/>
  <c r="AN1243" i="70"/>
  <c r="AN1236" i="70"/>
  <c r="AN1235" i="70"/>
  <c r="AE1239" i="70"/>
  <c r="AE1231" i="70"/>
  <c r="AE1238" i="70"/>
  <c r="AE1230" i="70"/>
  <c r="AN1240" i="70"/>
  <c r="AE1243" i="70"/>
  <c r="AE1235" i="70"/>
  <c r="AN1239" i="70"/>
  <c r="AE1242" i="70"/>
  <c r="AE1234" i="70"/>
  <c r="AE1232" i="70"/>
  <c r="AE1245" i="70"/>
  <c r="AE1229" i="70"/>
  <c r="AE1240" i="70"/>
  <c r="AE1237" i="70"/>
  <c r="AN1232" i="70"/>
  <c r="V1239" i="70"/>
  <c r="V1231" i="70"/>
  <c r="AN1231" i="70"/>
  <c r="AE1244" i="70"/>
  <c r="V1238" i="70"/>
  <c r="V1230" i="70"/>
  <c r="AE1233" i="70"/>
  <c r="V1243" i="70"/>
  <c r="V1235" i="70"/>
  <c r="V1242" i="70"/>
  <c r="V1234" i="70"/>
  <c r="V1233" i="70"/>
  <c r="AE1241" i="70"/>
  <c r="V1232" i="70"/>
  <c r="V1241" i="70"/>
  <c r="V1240" i="70"/>
  <c r="V1237" i="70"/>
  <c r="M1240" i="70"/>
  <c r="M1232" i="70"/>
  <c r="V1236" i="70"/>
  <c r="M1239" i="70"/>
  <c r="M1231" i="70"/>
  <c r="AE1236" i="70"/>
  <c r="M1244" i="70"/>
  <c r="M1236" i="70"/>
  <c r="M1243" i="70"/>
  <c r="M1235" i="70"/>
  <c r="V1245" i="70"/>
  <c r="M1242" i="70"/>
  <c r="V1244" i="70"/>
  <c r="M1241" i="70"/>
  <c r="M1234" i="70"/>
  <c r="M1233" i="70"/>
  <c r="M1245" i="70"/>
  <c r="V1229" i="70"/>
  <c r="M1238" i="70"/>
  <c r="M1237" i="70"/>
  <c r="M1229" i="70"/>
  <c r="M1230" i="70"/>
  <c r="AW44" i="70"/>
  <c r="AW52" i="70"/>
  <c r="AW61" i="70"/>
  <c r="AW69" i="70"/>
  <c r="AW82" i="70"/>
  <c r="AW91" i="70"/>
  <c r="AW99" i="70"/>
  <c r="AW113" i="70"/>
  <c r="AW121" i="70"/>
  <c r="AW127" i="70"/>
  <c r="AW135" i="70"/>
  <c r="AW144" i="70"/>
  <c r="AW152" i="70"/>
  <c r="AW161" i="70"/>
  <c r="AW169" i="70"/>
  <c r="AW177" i="70"/>
  <c r="AW185" i="70"/>
  <c r="AW191" i="70"/>
  <c r="AW199" i="70"/>
  <c r="AW207" i="70"/>
  <c r="AW208" i="70"/>
  <c r="AW216" i="70"/>
  <c r="AW224" i="70"/>
  <c r="AW230" i="70"/>
  <c r="AW238" i="70"/>
  <c r="AW247" i="70"/>
  <c r="AW255" i="70"/>
  <c r="AW261" i="70"/>
  <c r="AW269" i="70"/>
  <c r="AW283" i="70"/>
  <c r="AW291" i="70"/>
  <c r="AW297" i="70"/>
  <c r="AW305" i="70"/>
  <c r="AW314" i="70"/>
  <c r="AW322" i="70"/>
  <c r="AW331" i="70"/>
  <c r="AW339" i="70"/>
  <c r="AW348" i="70"/>
  <c r="AW356" i="70"/>
  <c r="AW365" i="70"/>
  <c r="AW373" i="70"/>
  <c r="AW382" i="70"/>
  <c r="AW390" i="70"/>
  <c r="AW399" i="70"/>
  <c r="AW407" i="70"/>
  <c r="AW416" i="70"/>
  <c r="AW424" i="70"/>
  <c r="AW433" i="70"/>
  <c r="AW441" i="70"/>
  <c r="AW450" i="70"/>
  <c r="AW458" i="70"/>
  <c r="AW467" i="70"/>
  <c r="AW475" i="70"/>
  <c r="AW483" i="70"/>
  <c r="AW491" i="70"/>
  <c r="AW500" i="70"/>
  <c r="AW508" i="70"/>
  <c r="AW514" i="70"/>
  <c r="AW522" i="70"/>
  <c r="AW530" i="70"/>
  <c r="AW531" i="70"/>
  <c r="AW539" i="70"/>
  <c r="AW547" i="70"/>
  <c r="AW548" i="70"/>
  <c r="AW556" i="70"/>
  <c r="AW564" i="70"/>
  <c r="AW565" i="70"/>
  <c r="AW568" i="70"/>
  <c r="AW576" i="70"/>
  <c r="AW585" i="70"/>
  <c r="AW593" i="70"/>
  <c r="AW1151" i="70"/>
  <c r="D39" i="70"/>
  <c r="AN53" i="70"/>
  <c r="AN45" i="70"/>
  <c r="AN52" i="70"/>
  <c r="AN44" i="70"/>
  <c r="AN49" i="70"/>
  <c r="AN41" i="70"/>
  <c r="AN48" i="70"/>
  <c r="AN40" i="70"/>
  <c r="AN51" i="70"/>
  <c r="AN50" i="70"/>
  <c r="AN43" i="70"/>
  <c r="AN42" i="70"/>
  <c r="AE52" i="70"/>
  <c r="AE44" i="70"/>
  <c r="AE51" i="70"/>
  <c r="AE43" i="70"/>
  <c r="AN47" i="70"/>
  <c r="AE48" i="70"/>
  <c r="AE40" i="70"/>
  <c r="AN46" i="70"/>
  <c r="AE55" i="70"/>
  <c r="AE47" i="70"/>
  <c r="AE39" i="70"/>
  <c r="AN55" i="70"/>
  <c r="AE53" i="70"/>
  <c r="AN54" i="70"/>
  <c r="AE50" i="70"/>
  <c r="AE45" i="70"/>
  <c r="AE42" i="70"/>
  <c r="AN39" i="70"/>
  <c r="AE49" i="70"/>
  <c r="V48" i="70"/>
  <c r="V40" i="70"/>
  <c r="AE46" i="70"/>
  <c r="V55" i="70"/>
  <c r="V47" i="70"/>
  <c r="V39" i="70"/>
  <c r="V52" i="70"/>
  <c r="V44" i="70"/>
  <c r="V51" i="70"/>
  <c r="V43" i="70"/>
  <c r="AE41" i="70"/>
  <c r="V50" i="70"/>
  <c r="V49" i="70"/>
  <c r="V42" i="70"/>
  <c r="V41" i="70"/>
  <c r="V45" i="70"/>
  <c r="M53" i="70"/>
  <c r="M45" i="70"/>
  <c r="M43" i="70"/>
  <c r="M52" i="70"/>
  <c r="M44" i="70"/>
  <c r="M51" i="70"/>
  <c r="AE54" i="70"/>
  <c r="M49" i="70"/>
  <c r="M41" i="70"/>
  <c r="M46" i="70"/>
  <c r="M42" i="70"/>
  <c r="V54" i="70"/>
  <c r="M40" i="70"/>
  <c r="M48" i="70"/>
  <c r="M39" i="70"/>
  <c r="V53" i="70"/>
  <c r="M55" i="70"/>
  <c r="M47" i="70"/>
  <c r="V46" i="70"/>
  <c r="M54" i="70"/>
  <c r="M50" i="70"/>
  <c r="D940" i="70"/>
  <c r="AN950" i="70"/>
  <c r="AN942" i="70"/>
  <c r="AN949" i="70"/>
  <c r="AN941" i="70"/>
  <c r="AN954" i="70"/>
  <c r="AN946" i="70"/>
  <c r="AN953" i="70"/>
  <c r="AN945" i="70"/>
  <c r="AN956" i="70"/>
  <c r="AN940" i="70"/>
  <c r="AN955" i="70"/>
  <c r="AN948" i="70"/>
  <c r="AN947" i="70"/>
  <c r="AN952" i="70"/>
  <c r="AN951" i="70"/>
  <c r="AE954" i="70"/>
  <c r="AE946" i="70"/>
  <c r="AE953" i="70"/>
  <c r="AE945" i="70"/>
  <c r="AE950" i="70"/>
  <c r="AE942" i="70"/>
  <c r="AE949" i="70"/>
  <c r="AE941" i="70"/>
  <c r="AE955" i="70"/>
  <c r="AE952" i="70"/>
  <c r="AE947" i="70"/>
  <c r="AE944" i="70"/>
  <c r="AN944" i="70"/>
  <c r="AE940" i="70"/>
  <c r="V952" i="70"/>
  <c r="V944" i="70"/>
  <c r="AN943" i="70"/>
  <c r="V951" i="70"/>
  <c r="V943" i="70"/>
  <c r="AE956" i="70"/>
  <c r="V956" i="70"/>
  <c r="V948" i="70"/>
  <c r="V940" i="70"/>
  <c r="AE951" i="70"/>
  <c r="V955" i="70"/>
  <c r="V947" i="70"/>
  <c r="V954" i="70"/>
  <c r="M951" i="70"/>
  <c r="M943" i="70"/>
  <c r="V953" i="70"/>
  <c r="M950" i="70"/>
  <c r="M942" i="70"/>
  <c r="V946" i="70"/>
  <c r="M955" i="70"/>
  <c r="M947" i="70"/>
  <c r="V945" i="70"/>
  <c r="M954" i="70"/>
  <c r="M946" i="70"/>
  <c r="AE948" i="70"/>
  <c r="V942" i="70"/>
  <c r="M953" i="70"/>
  <c r="AE943" i="70"/>
  <c r="V941" i="70"/>
  <c r="M952" i="70"/>
  <c r="M945" i="70"/>
  <c r="M940" i="70"/>
  <c r="M944" i="70"/>
  <c r="M948" i="70"/>
  <c r="V949" i="70"/>
  <c r="V950" i="70"/>
  <c r="M941" i="70"/>
  <c r="M956" i="70"/>
  <c r="M949" i="70"/>
  <c r="AW138" i="70"/>
  <c r="AW202" i="70"/>
  <c r="AW219" i="70"/>
  <c r="AW225" i="70"/>
  <c r="AW334" i="70"/>
  <c r="AW494" i="70"/>
  <c r="AW681" i="70"/>
  <c r="AW741" i="70"/>
  <c r="AW811" i="70"/>
  <c r="AW881" i="70"/>
  <c r="AW895" i="70"/>
  <c r="AW943" i="70"/>
  <c r="AW1147" i="70"/>
  <c r="D158" i="70"/>
  <c r="AN173" i="70"/>
  <c r="AN165" i="70"/>
  <c r="AN172" i="70"/>
  <c r="AN164" i="70"/>
  <c r="AN169" i="70"/>
  <c r="AN161" i="70"/>
  <c r="AN168" i="70"/>
  <c r="AN160" i="70"/>
  <c r="AN163" i="70"/>
  <c r="AN162" i="70"/>
  <c r="AN171" i="70"/>
  <c r="AN170" i="70"/>
  <c r="AN159" i="70"/>
  <c r="AE172" i="70"/>
  <c r="AE164" i="70"/>
  <c r="AN158" i="70"/>
  <c r="AE171" i="70"/>
  <c r="AE163" i="70"/>
  <c r="AE168" i="70"/>
  <c r="AE160" i="70"/>
  <c r="AN174" i="70"/>
  <c r="AE167" i="70"/>
  <c r="AE159" i="70"/>
  <c r="AE165" i="70"/>
  <c r="AE162" i="70"/>
  <c r="AE173" i="70"/>
  <c r="AE170" i="70"/>
  <c r="AN167" i="70"/>
  <c r="V168" i="70"/>
  <c r="V160" i="70"/>
  <c r="AN166" i="70"/>
  <c r="AE174" i="70"/>
  <c r="V167" i="70"/>
  <c r="V159" i="70"/>
  <c r="AE161" i="70"/>
  <c r="V172" i="70"/>
  <c r="V164" i="70"/>
  <c r="AE158" i="70"/>
  <c r="V171" i="70"/>
  <c r="V163" i="70"/>
  <c r="AE169" i="70"/>
  <c r="V162" i="70"/>
  <c r="M172" i="70"/>
  <c r="M164" i="70"/>
  <c r="AE166" i="70"/>
  <c r="V161" i="70"/>
  <c r="M171" i="70"/>
  <c r="M163" i="70"/>
  <c r="V170" i="70"/>
  <c r="M168" i="70"/>
  <c r="M160" i="70"/>
  <c r="V169" i="70"/>
  <c r="M167" i="70"/>
  <c r="M159" i="70"/>
  <c r="V173" i="70"/>
  <c r="M161" i="70"/>
  <c r="M173" i="70"/>
  <c r="V158" i="70"/>
  <c r="V166" i="70"/>
  <c r="M174" i="70"/>
  <c r="M158" i="70"/>
  <c r="V165" i="70"/>
  <c r="M169" i="70"/>
  <c r="M165" i="70"/>
  <c r="M170" i="70"/>
  <c r="M166" i="70"/>
  <c r="V174" i="70"/>
  <c r="M162" i="70"/>
  <c r="D294" i="70"/>
  <c r="AN306" i="70"/>
  <c r="AN298" i="70"/>
  <c r="AN305" i="70"/>
  <c r="AN297" i="70"/>
  <c r="AN310" i="70"/>
  <c r="AN302" i="70"/>
  <c r="AN294" i="70"/>
  <c r="AN309" i="70"/>
  <c r="AN301" i="70"/>
  <c r="AN296" i="70"/>
  <c r="AN295" i="70"/>
  <c r="AN304" i="70"/>
  <c r="AN303" i="70"/>
  <c r="AN308" i="70"/>
  <c r="AN307" i="70"/>
  <c r="AE308" i="70"/>
  <c r="AE300" i="70"/>
  <c r="AE307" i="70"/>
  <c r="AE299" i="70"/>
  <c r="AN300" i="70"/>
  <c r="AE304" i="70"/>
  <c r="AE296" i="70"/>
  <c r="AN299" i="70"/>
  <c r="AE303" i="70"/>
  <c r="AE295" i="70"/>
  <c r="AE309" i="70"/>
  <c r="AE306" i="70"/>
  <c r="AE301" i="70"/>
  <c r="AE298" i="70"/>
  <c r="AE305" i="70"/>
  <c r="V304" i="70"/>
  <c r="V296" i="70"/>
  <c r="AE302" i="70"/>
  <c r="V303" i="70"/>
  <c r="V295" i="70"/>
  <c r="V308" i="70"/>
  <c r="V300" i="70"/>
  <c r="V307" i="70"/>
  <c r="V299" i="70"/>
  <c r="AE297" i="70"/>
  <c r="V306" i="70"/>
  <c r="M308" i="70"/>
  <c r="M300" i="70"/>
  <c r="AE294" i="70"/>
  <c r="V305" i="70"/>
  <c r="M307" i="70"/>
  <c r="M299" i="70"/>
  <c r="V298" i="70"/>
  <c r="M304" i="70"/>
  <c r="M296" i="70"/>
  <c r="V297" i="70"/>
  <c r="M303" i="70"/>
  <c r="M295" i="70"/>
  <c r="V301" i="70"/>
  <c r="M297" i="70"/>
  <c r="M309" i="70"/>
  <c r="M306" i="70"/>
  <c r="V294" i="70"/>
  <c r="M310" i="70"/>
  <c r="M294" i="70"/>
  <c r="AE310" i="70"/>
  <c r="M305" i="70"/>
  <c r="V309" i="70"/>
  <c r="M301" i="70"/>
  <c r="M298" i="70"/>
  <c r="V310" i="70"/>
  <c r="M302" i="70"/>
  <c r="V302" i="70"/>
  <c r="D430" i="70"/>
  <c r="AN442" i="70"/>
  <c r="AN434" i="70"/>
  <c r="AN441" i="70"/>
  <c r="AN433" i="70"/>
  <c r="AN446" i="70"/>
  <c r="AN438" i="70"/>
  <c r="AN430" i="70"/>
  <c r="AN445" i="70"/>
  <c r="AN437" i="70"/>
  <c r="AN440" i="70"/>
  <c r="AN439" i="70"/>
  <c r="AN432" i="70"/>
  <c r="AN431" i="70"/>
  <c r="AN436" i="70"/>
  <c r="AN435" i="70"/>
  <c r="AE444" i="70"/>
  <c r="AE436" i="70"/>
  <c r="AE443" i="70"/>
  <c r="AE435" i="70"/>
  <c r="AE440" i="70"/>
  <c r="AE432" i="70"/>
  <c r="AE439" i="70"/>
  <c r="AE431" i="70"/>
  <c r="AE437" i="70"/>
  <c r="V440" i="70"/>
  <c r="V432" i="70"/>
  <c r="AE434" i="70"/>
  <c r="V439" i="70"/>
  <c r="V431" i="70"/>
  <c r="AN444" i="70"/>
  <c r="AE445" i="70"/>
  <c r="V444" i="70"/>
  <c r="V436" i="70"/>
  <c r="AN443" i="70"/>
  <c r="AE442" i="70"/>
  <c r="V443" i="70"/>
  <c r="V435" i="70"/>
  <c r="AE433" i="70"/>
  <c r="V442" i="70"/>
  <c r="AE430" i="70"/>
  <c r="V441" i="70"/>
  <c r="V434" i="70"/>
  <c r="AE446" i="70"/>
  <c r="V433" i="70"/>
  <c r="V430" i="70"/>
  <c r="V446" i="70"/>
  <c r="V445" i="70"/>
  <c r="M443" i="70"/>
  <c r="M435" i="70"/>
  <c r="M441" i="70"/>
  <c r="M433" i="70"/>
  <c r="AE441" i="70"/>
  <c r="V438" i="70"/>
  <c r="M442" i="70"/>
  <c r="M434" i="70"/>
  <c r="M430" i="70"/>
  <c r="V437" i="70"/>
  <c r="AE438" i="70"/>
  <c r="M439" i="70"/>
  <c r="M431" i="70"/>
  <c r="M437" i="70"/>
  <c r="M436" i="70"/>
  <c r="M440" i="70"/>
  <c r="M446" i="70"/>
  <c r="M438" i="70"/>
  <c r="M445" i="70"/>
  <c r="M444" i="70"/>
  <c r="M432" i="70"/>
  <c r="D566" i="70"/>
  <c r="AN578" i="70"/>
  <c r="AN570" i="70"/>
  <c r="AN577" i="70"/>
  <c r="AN569" i="70"/>
  <c r="AN582" i="70"/>
  <c r="AN574" i="70"/>
  <c r="AN566" i="70"/>
  <c r="AN581" i="70"/>
  <c r="AN573" i="70"/>
  <c r="AN568" i="70"/>
  <c r="AN567" i="70"/>
  <c r="AN576" i="70"/>
  <c r="AN575" i="70"/>
  <c r="AN580" i="70"/>
  <c r="AN579" i="70"/>
  <c r="AE580" i="70"/>
  <c r="AE572" i="70"/>
  <c r="AE579" i="70"/>
  <c r="AE571" i="70"/>
  <c r="AE576" i="70"/>
  <c r="AE568" i="70"/>
  <c r="AE575" i="70"/>
  <c r="AE567" i="70"/>
  <c r="AE581" i="70"/>
  <c r="V576" i="70"/>
  <c r="V568" i="70"/>
  <c r="AE578" i="70"/>
  <c r="V575" i="70"/>
  <c r="V567" i="70"/>
  <c r="AN572" i="70"/>
  <c r="AE573" i="70"/>
  <c r="V580" i="70"/>
  <c r="V572" i="70"/>
  <c r="AN571" i="70"/>
  <c r="AE570" i="70"/>
  <c r="V579" i="70"/>
  <c r="V571" i="70"/>
  <c r="V570" i="70"/>
  <c r="V569" i="70"/>
  <c r="AE577" i="70"/>
  <c r="V578" i="70"/>
  <c r="AE574" i="70"/>
  <c r="V577" i="70"/>
  <c r="M576" i="70"/>
  <c r="M568" i="70"/>
  <c r="M575" i="70"/>
  <c r="M567" i="70"/>
  <c r="V574" i="70"/>
  <c r="M580" i="70"/>
  <c r="M572" i="70"/>
  <c r="AE582" i="70"/>
  <c r="V573" i="70"/>
  <c r="M579" i="70"/>
  <c r="M571" i="70"/>
  <c r="V581" i="70"/>
  <c r="M581" i="70"/>
  <c r="AE569" i="70"/>
  <c r="V566" i="70"/>
  <c r="M578" i="70"/>
  <c r="M577" i="70"/>
  <c r="AE566" i="70"/>
  <c r="M573" i="70"/>
  <c r="M569" i="70"/>
  <c r="V582" i="70"/>
  <c r="M566" i="70"/>
  <c r="M574" i="70"/>
  <c r="M570" i="70"/>
  <c r="M582" i="70"/>
  <c r="D702" i="70"/>
  <c r="AN718" i="70"/>
  <c r="AN710" i="70"/>
  <c r="AN702" i="70"/>
  <c r="AN717" i="70"/>
  <c r="AN709" i="70"/>
  <c r="AN714" i="70"/>
  <c r="AN706" i="70"/>
  <c r="AN713" i="70"/>
  <c r="AN705" i="70"/>
  <c r="AN716" i="70"/>
  <c r="AN715" i="70"/>
  <c r="AN708" i="70"/>
  <c r="AN707" i="70"/>
  <c r="AN712" i="70"/>
  <c r="AN711" i="70"/>
  <c r="AN704" i="70"/>
  <c r="AN703" i="70"/>
  <c r="AE716" i="70"/>
  <c r="AE708" i="70"/>
  <c r="AE715" i="70"/>
  <c r="AE707" i="70"/>
  <c r="AE712" i="70"/>
  <c r="AE704" i="70"/>
  <c r="AE711" i="70"/>
  <c r="AE703" i="70"/>
  <c r="AE709" i="70"/>
  <c r="V712" i="70"/>
  <c r="V704" i="70"/>
  <c r="AE706" i="70"/>
  <c r="V711" i="70"/>
  <c r="V703" i="70"/>
  <c r="AE717" i="70"/>
  <c r="V716" i="70"/>
  <c r="V708" i="70"/>
  <c r="AE714" i="70"/>
  <c r="V715" i="70"/>
  <c r="V707" i="70"/>
  <c r="V714" i="70"/>
  <c r="AE718" i="70"/>
  <c r="V713" i="70"/>
  <c r="AE705" i="70"/>
  <c r="V706" i="70"/>
  <c r="AE702" i="70"/>
  <c r="V705" i="70"/>
  <c r="V718" i="70"/>
  <c r="M712" i="70"/>
  <c r="M704" i="70"/>
  <c r="V717" i="70"/>
  <c r="M711" i="70"/>
  <c r="M703" i="70"/>
  <c r="AE713" i="70"/>
  <c r="V702" i="70"/>
  <c r="M716" i="70"/>
  <c r="M708" i="70"/>
  <c r="AE710" i="70"/>
  <c r="M715" i="70"/>
  <c r="M707" i="70"/>
  <c r="V709" i="70"/>
  <c r="M717" i="70"/>
  <c r="M710" i="70"/>
  <c r="M702" i="70"/>
  <c r="M714" i="70"/>
  <c r="M713" i="70"/>
  <c r="M709" i="70"/>
  <c r="M705" i="70"/>
  <c r="M706" i="70"/>
  <c r="V710" i="70"/>
  <c r="M718" i="70"/>
  <c r="D838" i="70"/>
  <c r="AN854" i="70"/>
  <c r="AN846" i="70"/>
  <c r="AN838" i="70"/>
  <c r="AN853" i="70"/>
  <c r="AN845" i="70"/>
  <c r="AN850" i="70"/>
  <c r="AN842" i="70"/>
  <c r="AN849" i="70"/>
  <c r="AN841" i="70"/>
  <c r="AN844" i="70"/>
  <c r="AN843" i="70"/>
  <c r="AN852" i="70"/>
  <c r="AN851" i="70"/>
  <c r="AN840" i="70"/>
  <c r="AN839" i="70"/>
  <c r="AE850" i="70"/>
  <c r="AE842" i="70"/>
  <c r="AE849" i="70"/>
  <c r="AE841" i="70"/>
  <c r="AE854" i="70"/>
  <c r="AE846" i="70"/>
  <c r="AE838" i="70"/>
  <c r="AE853" i="70"/>
  <c r="AE845" i="70"/>
  <c r="AN848" i="70"/>
  <c r="AE843" i="70"/>
  <c r="AN847" i="70"/>
  <c r="AE840" i="70"/>
  <c r="AE851" i="70"/>
  <c r="AE848" i="70"/>
  <c r="AE844" i="70"/>
  <c r="V848" i="70"/>
  <c r="V840" i="70"/>
  <c r="AE839" i="70"/>
  <c r="V847" i="70"/>
  <c r="V839" i="70"/>
  <c r="V852" i="70"/>
  <c r="V844" i="70"/>
  <c r="V851" i="70"/>
  <c r="V843" i="70"/>
  <c r="V842" i="70"/>
  <c r="V841" i="70"/>
  <c r="V850" i="70"/>
  <c r="V849" i="70"/>
  <c r="V846" i="70"/>
  <c r="M848" i="70"/>
  <c r="M840" i="70"/>
  <c r="V845" i="70"/>
  <c r="M847" i="70"/>
  <c r="M839" i="70"/>
  <c r="M852" i="70"/>
  <c r="M844" i="70"/>
  <c r="M851" i="70"/>
  <c r="M843" i="70"/>
  <c r="M853" i="70"/>
  <c r="M849" i="70"/>
  <c r="AE852" i="70"/>
  <c r="M850" i="70"/>
  <c r="AE847" i="70"/>
  <c r="M845" i="70"/>
  <c r="M841" i="70"/>
  <c r="V838" i="70"/>
  <c r="M854" i="70"/>
  <c r="M846" i="70"/>
  <c r="V854" i="70"/>
  <c r="M842" i="70"/>
  <c r="V853" i="70"/>
  <c r="M838" i="70"/>
  <c r="D974" i="70"/>
  <c r="AN990" i="70"/>
  <c r="AN982" i="70"/>
  <c r="AN974" i="70"/>
  <c r="AN989" i="70"/>
  <c r="AN981" i="70"/>
  <c r="AN986" i="70"/>
  <c r="AN978" i="70"/>
  <c r="AN985" i="70"/>
  <c r="AN977" i="70"/>
  <c r="AN988" i="70"/>
  <c r="AN987" i="70"/>
  <c r="AN980" i="70"/>
  <c r="AN979" i="70"/>
  <c r="AN984" i="70"/>
  <c r="AN983" i="70"/>
  <c r="AE986" i="70"/>
  <c r="AE978" i="70"/>
  <c r="AE985" i="70"/>
  <c r="AE977" i="70"/>
  <c r="AE990" i="70"/>
  <c r="AE982" i="70"/>
  <c r="AE974" i="70"/>
  <c r="AE989" i="70"/>
  <c r="AE981" i="70"/>
  <c r="AN976" i="70"/>
  <c r="AE987" i="70"/>
  <c r="AN975" i="70"/>
  <c r="AE984" i="70"/>
  <c r="AE979" i="70"/>
  <c r="AE976" i="70"/>
  <c r="V984" i="70"/>
  <c r="V976" i="70"/>
  <c r="V983" i="70"/>
  <c r="V975" i="70"/>
  <c r="AE988" i="70"/>
  <c r="V988" i="70"/>
  <c r="V980" i="70"/>
  <c r="AE983" i="70"/>
  <c r="V987" i="70"/>
  <c r="V979" i="70"/>
  <c r="V986" i="70"/>
  <c r="M985" i="70"/>
  <c r="M977" i="70"/>
  <c r="V985" i="70"/>
  <c r="M984" i="70"/>
  <c r="M976" i="70"/>
  <c r="V978" i="70"/>
  <c r="M989" i="70"/>
  <c r="M981" i="70"/>
  <c r="V977" i="70"/>
  <c r="M988" i="70"/>
  <c r="M980" i="70"/>
  <c r="V974" i="70"/>
  <c r="M987" i="70"/>
  <c r="M986" i="70"/>
  <c r="V990" i="70"/>
  <c r="M979" i="70"/>
  <c r="V989" i="70"/>
  <c r="M978" i="70"/>
  <c r="AE975" i="70"/>
  <c r="M982" i="70"/>
  <c r="M975" i="70"/>
  <c r="M974" i="70"/>
  <c r="V982" i="70"/>
  <c r="V981" i="70"/>
  <c r="M990" i="70"/>
  <c r="AE980" i="70"/>
  <c r="M983" i="70"/>
  <c r="D1110" i="70"/>
  <c r="AN1126" i="70"/>
  <c r="AN1118" i="70"/>
  <c r="AN1110" i="70"/>
  <c r="AN1125" i="70"/>
  <c r="AN1117" i="70"/>
  <c r="AN1122" i="70"/>
  <c r="AN1114" i="70"/>
  <c r="AN1121" i="70"/>
  <c r="AN1113" i="70"/>
  <c r="AN1116" i="70"/>
  <c r="AN1115" i="70"/>
  <c r="AN1124" i="70"/>
  <c r="AN1123" i="70"/>
  <c r="AN1112" i="70"/>
  <c r="AN1111" i="70"/>
  <c r="AN1120" i="70"/>
  <c r="AE1122" i="70"/>
  <c r="AE1114" i="70"/>
  <c r="AN1119" i="70"/>
  <c r="AE1121" i="70"/>
  <c r="AE1113" i="70"/>
  <c r="AE1126" i="70"/>
  <c r="AE1118" i="70"/>
  <c r="AE1110" i="70"/>
  <c r="AE1125" i="70"/>
  <c r="AE1117" i="70"/>
  <c r="AE1115" i="70"/>
  <c r="V1119" i="70"/>
  <c r="V1111" i="70"/>
  <c r="AE1112" i="70"/>
  <c r="V1126" i="70"/>
  <c r="V1118" i="70"/>
  <c r="V1110" i="70"/>
  <c r="AE1123" i="70"/>
  <c r="V1123" i="70"/>
  <c r="V1115" i="70"/>
  <c r="AE1120" i="70"/>
  <c r="V1122" i="70"/>
  <c r="V1114" i="70"/>
  <c r="V1121" i="70"/>
  <c r="V1120" i="70"/>
  <c r="AE1116" i="70"/>
  <c r="V1113" i="70"/>
  <c r="AE1111" i="70"/>
  <c r="V1112" i="70"/>
  <c r="M1121" i="70"/>
  <c r="M1113" i="70"/>
  <c r="M1120" i="70"/>
  <c r="M1112" i="70"/>
  <c r="AE1124" i="70"/>
  <c r="V1125" i="70"/>
  <c r="M1125" i="70"/>
  <c r="M1117" i="70"/>
  <c r="AE1119" i="70"/>
  <c r="V1124" i="70"/>
  <c r="M1124" i="70"/>
  <c r="M1116" i="70"/>
  <c r="V1117" i="70"/>
  <c r="M1123" i="70"/>
  <c r="V1116" i="70"/>
  <c r="M1122" i="70"/>
  <c r="M1115" i="70"/>
  <c r="M1114" i="70"/>
  <c r="M1118" i="70"/>
  <c r="M1111" i="70"/>
  <c r="M1119" i="70"/>
  <c r="M1110" i="70"/>
  <c r="M1126" i="70"/>
  <c r="D1246" i="70"/>
  <c r="AN1262" i="70"/>
  <c r="AN1254" i="70"/>
  <c r="AN1246" i="70"/>
  <c r="AN1261" i="70"/>
  <c r="AN1253" i="70"/>
  <c r="AN1258" i="70"/>
  <c r="AN1250" i="70"/>
  <c r="AN1257" i="70"/>
  <c r="AN1249" i="70"/>
  <c r="AN1260" i="70"/>
  <c r="AN1259" i="70"/>
  <c r="AN1252" i="70"/>
  <c r="AN1251" i="70"/>
  <c r="AN1256" i="70"/>
  <c r="AE1255" i="70"/>
  <c r="AE1247" i="70"/>
  <c r="AN1255" i="70"/>
  <c r="AE1262" i="70"/>
  <c r="AE1254" i="70"/>
  <c r="AE1246" i="70"/>
  <c r="AE1259" i="70"/>
  <c r="AE1251" i="70"/>
  <c r="AE1258" i="70"/>
  <c r="AE1250" i="70"/>
  <c r="AN1248" i="70"/>
  <c r="AE1248" i="70"/>
  <c r="AN1247" i="70"/>
  <c r="AE1261" i="70"/>
  <c r="AE1256" i="70"/>
  <c r="AE1253" i="70"/>
  <c r="AE1249" i="70"/>
  <c r="V1255" i="70"/>
  <c r="V1247" i="70"/>
  <c r="V1262" i="70"/>
  <c r="V1254" i="70"/>
  <c r="V1246" i="70"/>
  <c r="V1259" i="70"/>
  <c r="V1251" i="70"/>
  <c r="AE1260" i="70"/>
  <c r="V1258" i="70"/>
  <c r="V1250" i="70"/>
  <c r="AE1252" i="70"/>
  <c r="V1249" i="70"/>
  <c r="V1248" i="70"/>
  <c r="V1257" i="70"/>
  <c r="V1256" i="70"/>
  <c r="M1257" i="70"/>
  <c r="M1249" i="70"/>
  <c r="M1256" i="70"/>
  <c r="M1248" i="70"/>
  <c r="V1253" i="70"/>
  <c r="M1261" i="70"/>
  <c r="M1253" i="70"/>
  <c r="V1252" i="70"/>
  <c r="M1260" i="70"/>
  <c r="M1252" i="70"/>
  <c r="M1259" i="70"/>
  <c r="AE1257" i="70"/>
  <c r="M1258" i="70"/>
  <c r="M1251" i="70"/>
  <c r="M1250" i="70"/>
  <c r="M1254" i="70"/>
  <c r="V1261" i="70"/>
  <c r="M1247" i="70"/>
  <c r="V1260" i="70"/>
  <c r="M1255" i="70"/>
  <c r="M1262" i="70"/>
  <c r="M1246" i="70"/>
  <c r="AW41" i="70"/>
  <c r="AW49" i="70"/>
  <c r="AW58" i="70"/>
  <c r="AW66" i="70"/>
  <c r="AW73" i="70"/>
  <c r="AW76" i="70"/>
  <c r="AW79" i="70"/>
  <c r="AW87" i="70"/>
  <c r="AW96" i="70"/>
  <c r="AW104" i="70"/>
  <c r="AW110" i="70"/>
  <c r="AW118" i="70"/>
  <c r="AW124" i="70"/>
  <c r="AW132" i="70"/>
  <c r="AW141" i="70"/>
  <c r="AW149" i="70"/>
  <c r="AW158" i="70"/>
  <c r="AW166" i="70"/>
  <c r="AW174" i="70"/>
  <c r="AW182" i="70"/>
  <c r="AW190" i="70"/>
  <c r="AW196" i="70"/>
  <c r="AW204" i="70"/>
  <c r="AW213" i="70"/>
  <c r="AW221" i="70"/>
  <c r="AW227" i="70"/>
  <c r="AW235" i="70"/>
  <c r="AW244" i="70"/>
  <c r="AW252" i="70"/>
  <c r="AW266" i="70"/>
  <c r="AW274" i="70"/>
  <c r="AW280" i="70"/>
  <c r="AW288" i="70"/>
  <c r="AW294" i="70"/>
  <c r="AW302" i="70"/>
  <c r="AW311" i="70"/>
  <c r="AW319" i="70"/>
  <c r="AW328" i="70"/>
  <c r="AW336" i="70"/>
  <c r="AW345" i="70"/>
  <c r="AW353" i="70"/>
  <c r="AW362" i="70"/>
  <c r="AW370" i="70"/>
  <c r="AW379" i="70"/>
  <c r="AW387" i="70"/>
  <c r="AW396" i="70"/>
  <c r="AW404" i="70"/>
  <c r="AW413" i="70"/>
  <c r="AW421" i="70"/>
  <c r="AW430" i="70"/>
  <c r="AW438" i="70"/>
  <c r="AW447" i="70"/>
  <c r="AW455" i="70"/>
  <c r="AW464" i="70"/>
  <c r="AW472" i="70"/>
  <c r="AW480" i="70"/>
  <c r="AW488" i="70"/>
  <c r="AW496" i="70"/>
  <c r="AW497" i="70"/>
  <c r="AW505" i="70"/>
  <c r="AW513" i="70"/>
  <c r="AW519" i="70"/>
  <c r="AW527" i="70"/>
  <c r="AW536" i="70"/>
  <c r="AW544" i="70"/>
  <c r="AW553" i="70"/>
  <c r="AW561" i="70"/>
  <c r="AW573" i="70"/>
  <c r="AW581" i="70"/>
  <c r="AW582" i="70"/>
  <c r="AW590" i="70"/>
  <c r="AW598" i="70"/>
  <c r="D464" i="70"/>
  <c r="AN474" i="70"/>
  <c r="AN466" i="70"/>
  <c r="AN473" i="70"/>
  <c r="AN465" i="70"/>
  <c r="AN478" i="70"/>
  <c r="AN470" i="70"/>
  <c r="AN477" i="70"/>
  <c r="AN469" i="70"/>
  <c r="AN472" i="70"/>
  <c r="AN471" i="70"/>
  <c r="AN480" i="70"/>
  <c r="AN464" i="70"/>
  <c r="AN479" i="70"/>
  <c r="AN468" i="70"/>
  <c r="AN467" i="70"/>
  <c r="AE476" i="70"/>
  <c r="AE468" i="70"/>
  <c r="AE475" i="70"/>
  <c r="AE467" i="70"/>
  <c r="AE480" i="70"/>
  <c r="AE472" i="70"/>
  <c r="AE464" i="70"/>
  <c r="AE479" i="70"/>
  <c r="AE471" i="70"/>
  <c r="AE469" i="70"/>
  <c r="V480" i="70"/>
  <c r="V472" i="70"/>
  <c r="V464" i="70"/>
  <c r="AE466" i="70"/>
  <c r="V479" i="70"/>
  <c r="V471" i="70"/>
  <c r="AE477" i="70"/>
  <c r="V476" i="70"/>
  <c r="V468" i="70"/>
  <c r="AE474" i="70"/>
  <c r="V475" i="70"/>
  <c r="V467" i="70"/>
  <c r="AE465" i="70"/>
  <c r="V474" i="70"/>
  <c r="V473" i="70"/>
  <c r="AN476" i="70"/>
  <c r="V466" i="70"/>
  <c r="AN475" i="70"/>
  <c r="AE478" i="70"/>
  <c r="V465" i="70"/>
  <c r="V478" i="70"/>
  <c r="V477" i="70"/>
  <c r="M477" i="70"/>
  <c r="M469" i="70"/>
  <c r="AE470" i="70"/>
  <c r="M475" i="70"/>
  <c r="M467" i="70"/>
  <c r="AE473" i="70"/>
  <c r="M476" i="70"/>
  <c r="M468" i="70"/>
  <c r="M473" i="70"/>
  <c r="M465" i="70"/>
  <c r="M479" i="70"/>
  <c r="M470" i="70"/>
  <c r="M464" i="70"/>
  <c r="M466" i="70"/>
  <c r="V470" i="70"/>
  <c r="M480" i="70"/>
  <c r="M472" i="70"/>
  <c r="V469" i="70"/>
  <c r="M471" i="70"/>
  <c r="M478" i="70"/>
  <c r="M474" i="70"/>
  <c r="AW466" i="70"/>
  <c r="AW606" i="70"/>
  <c r="D396" i="70"/>
  <c r="AN410" i="70"/>
  <c r="AN402" i="70"/>
  <c r="AN409" i="70"/>
  <c r="AN401" i="70"/>
  <c r="AN406" i="70"/>
  <c r="AN398" i="70"/>
  <c r="AN405" i="70"/>
  <c r="AN397" i="70"/>
  <c r="AN408" i="70"/>
  <c r="AN407" i="70"/>
  <c r="AN400" i="70"/>
  <c r="AN399" i="70"/>
  <c r="AN404" i="70"/>
  <c r="AN403" i="70"/>
  <c r="AN396" i="70"/>
  <c r="AE412" i="70"/>
  <c r="AE404" i="70"/>
  <c r="AE396" i="70"/>
  <c r="AE411" i="70"/>
  <c r="AE403" i="70"/>
  <c r="AE408" i="70"/>
  <c r="AE400" i="70"/>
  <c r="AE407" i="70"/>
  <c r="AE399" i="70"/>
  <c r="AE405" i="70"/>
  <c r="V408" i="70"/>
  <c r="V400" i="70"/>
  <c r="AE402" i="70"/>
  <c r="V407" i="70"/>
  <c r="V399" i="70"/>
  <c r="AE397" i="70"/>
  <c r="V412" i="70"/>
  <c r="V404" i="70"/>
  <c r="V396" i="70"/>
  <c r="AE410" i="70"/>
  <c r="V411" i="70"/>
  <c r="V403" i="70"/>
  <c r="AE401" i="70"/>
  <c r="V410" i="70"/>
  <c r="AE398" i="70"/>
  <c r="V409" i="70"/>
  <c r="V402" i="70"/>
  <c r="V401" i="70"/>
  <c r="V398" i="70"/>
  <c r="M410" i="70"/>
  <c r="M402" i="70"/>
  <c r="V397" i="70"/>
  <c r="M409" i="70"/>
  <c r="M401" i="70"/>
  <c r="M406" i="70"/>
  <c r="M398" i="70"/>
  <c r="M405" i="70"/>
  <c r="M397" i="70"/>
  <c r="M399" i="70"/>
  <c r="AN412" i="70"/>
  <c r="M411" i="70"/>
  <c r="AN411" i="70"/>
  <c r="M412" i="70"/>
  <c r="M407" i="70"/>
  <c r="AE406" i="70"/>
  <c r="V405" i="70"/>
  <c r="M403" i="70"/>
  <c r="M396" i="70"/>
  <c r="AE409" i="70"/>
  <c r="V406" i="70"/>
  <c r="M404" i="70"/>
  <c r="M400" i="70"/>
  <c r="M408" i="70"/>
  <c r="D668" i="70"/>
  <c r="AN678" i="70"/>
  <c r="AN670" i="70"/>
  <c r="AN677" i="70"/>
  <c r="AN669" i="70"/>
  <c r="AN682" i="70"/>
  <c r="AN674" i="70"/>
  <c r="AN681" i="70"/>
  <c r="AN673" i="70"/>
  <c r="AN684" i="70"/>
  <c r="AN668" i="70"/>
  <c r="AN683" i="70"/>
  <c r="AN676" i="70"/>
  <c r="AN675" i="70"/>
  <c r="AN680" i="70"/>
  <c r="AN679" i="70"/>
  <c r="AN672" i="70"/>
  <c r="AN671" i="70"/>
  <c r="AE684" i="70"/>
  <c r="AE676" i="70"/>
  <c r="AE668" i="70"/>
  <c r="AE683" i="70"/>
  <c r="AE675" i="70"/>
  <c r="AE680" i="70"/>
  <c r="AE672" i="70"/>
  <c r="AE679" i="70"/>
  <c r="AE671" i="70"/>
  <c r="AE677" i="70"/>
  <c r="V680" i="70"/>
  <c r="V672" i="70"/>
  <c r="AE674" i="70"/>
  <c r="V679" i="70"/>
  <c r="V671" i="70"/>
  <c r="AE669" i="70"/>
  <c r="V684" i="70"/>
  <c r="V676" i="70"/>
  <c r="V668" i="70"/>
  <c r="AE682" i="70"/>
  <c r="V683" i="70"/>
  <c r="V675" i="70"/>
  <c r="V682" i="70"/>
  <c r="V681" i="70"/>
  <c r="AE673" i="70"/>
  <c r="V674" i="70"/>
  <c r="AE670" i="70"/>
  <c r="V673" i="70"/>
  <c r="AE681" i="70"/>
  <c r="M678" i="70"/>
  <c r="M670" i="70"/>
  <c r="AE678" i="70"/>
  <c r="M677" i="70"/>
  <c r="M669" i="70"/>
  <c r="V670" i="70"/>
  <c r="M682" i="70"/>
  <c r="M674" i="70"/>
  <c r="M668" i="70"/>
  <c r="V669" i="70"/>
  <c r="M681" i="70"/>
  <c r="M673" i="70"/>
  <c r="M683" i="70"/>
  <c r="V678" i="70"/>
  <c r="M680" i="70"/>
  <c r="M679" i="70"/>
  <c r="V677" i="70"/>
  <c r="M675" i="70"/>
  <c r="M671" i="70"/>
  <c r="M676" i="70"/>
  <c r="M672" i="70"/>
  <c r="M684" i="70"/>
  <c r="D1076" i="70"/>
  <c r="AN1086" i="70"/>
  <c r="AN1078" i="70"/>
  <c r="AN1085" i="70"/>
  <c r="AN1077" i="70"/>
  <c r="AN1090" i="70"/>
  <c r="AN1082" i="70"/>
  <c r="AN1089" i="70"/>
  <c r="AN1081" i="70"/>
  <c r="AN1084" i="70"/>
  <c r="AN1083" i="70"/>
  <c r="AN1092" i="70"/>
  <c r="AN1076" i="70"/>
  <c r="AN1091" i="70"/>
  <c r="AN1080" i="70"/>
  <c r="AN1079" i="70"/>
  <c r="AE1090" i="70"/>
  <c r="AE1082" i="70"/>
  <c r="AE1089" i="70"/>
  <c r="AE1081" i="70"/>
  <c r="AN1088" i="70"/>
  <c r="AE1086" i="70"/>
  <c r="AE1078" i="70"/>
  <c r="AN1087" i="70"/>
  <c r="AE1085" i="70"/>
  <c r="AE1077" i="70"/>
  <c r="AE1083" i="70"/>
  <c r="V1087" i="70"/>
  <c r="V1079" i="70"/>
  <c r="AE1080" i="70"/>
  <c r="V1086" i="70"/>
  <c r="V1078" i="70"/>
  <c r="AE1091" i="70"/>
  <c r="V1091" i="70"/>
  <c r="V1083" i="70"/>
  <c r="AE1088" i="70"/>
  <c r="V1090" i="70"/>
  <c r="V1082" i="70"/>
  <c r="V1089" i="70"/>
  <c r="V1088" i="70"/>
  <c r="AE1084" i="70"/>
  <c r="V1081" i="70"/>
  <c r="AE1079" i="70"/>
  <c r="V1080" i="70"/>
  <c r="AE1092" i="70"/>
  <c r="V1077" i="70"/>
  <c r="M1087" i="70"/>
  <c r="M1079" i="70"/>
  <c r="AE1087" i="70"/>
  <c r="V1076" i="70"/>
  <c r="M1086" i="70"/>
  <c r="M1078" i="70"/>
  <c r="M1091" i="70"/>
  <c r="M1083" i="70"/>
  <c r="V1092" i="70"/>
  <c r="M1090" i="70"/>
  <c r="M1082" i="70"/>
  <c r="AE1076" i="70"/>
  <c r="M1089" i="70"/>
  <c r="M1088" i="70"/>
  <c r="V1085" i="70"/>
  <c r="M1081" i="70"/>
  <c r="M1076" i="70"/>
  <c r="V1084" i="70"/>
  <c r="M1080" i="70"/>
  <c r="M1084" i="70"/>
  <c r="M1077" i="70"/>
  <c r="M1092" i="70"/>
  <c r="M1085" i="70"/>
  <c r="AW56" i="70"/>
  <c r="AW64" i="70"/>
  <c r="AW74" i="70"/>
  <c r="AW130" i="70"/>
  <c r="AW194" i="70"/>
  <c r="AW264" i="70"/>
  <c r="AW272" i="70"/>
  <c r="AW342" i="70"/>
  <c r="AW470" i="70"/>
  <c r="AW478" i="70"/>
  <c r="AW486" i="70"/>
  <c r="AW602" i="70"/>
  <c r="AW627" i="70"/>
  <c r="AW673" i="70"/>
  <c r="AW755" i="70"/>
  <c r="AW873" i="70"/>
  <c r="AW1015" i="70"/>
  <c r="AW1023" i="70"/>
  <c r="AW1032" i="70"/>
  <c r="AW1040" i="70"/>
  <c r="AW1090" i="70"/>
  <c r="AW1172" i="70"/>
  <c r="AW1212" i="70"/>
  <c r="D175" i="70"/>
  <c r="AN189" i="70"/>
  <c r="AN181" i="70"/>
  <c r="AN188" i="70"/>
  <c r="AN180" i="70"/>
  <c r="AN185" i="70"/>
  <c r="AN177" i="70"/>
  <c r="AN184" i="70"/>
  <c r="AN176" i="70"/>
  <c r="AN179" i="70"/>
  <c r="AN178" i="70"/>
  <c r="AN187" i="70"/>
  <c r="AN186" i="70"/>
  <c r="AN191" i="70"/>
  <c r="AE188" i="70"/>
  <c r="AE180" i="70"/>
  <c r="AN190" i="70"/>
  <c r="AE187" i="70"/>
  <c r="AE179" i="70"/>
  <c r="AN175" i="70"/>
  <c r="AE184" i="70"/>
  <c r="AE176" i="70"/>
  <c r="AE191" i="70"/>
  <c r="AE183" i="70"/>
  <c r="AE175" i="70"/>
  <c r="AN183" i="70"/>
  <c r="AE181" i="70"/>
  <c r="AN182" i="70"/>
  <c r="AE178" i="70"/>
  <c r="AE189" i="70"/>
  <c r="AE186" i="70"/>
  <c r="AE177" i="70"/>
  <c r="V184" i="70"/>
  <c r="V176" i="70"/>
  <c r="V191" i="70"/>
  <c r="V183" i="70"/>
  <c r="V175" i="70"/>
  <c r="V188" i="70"/>
  <c r="V180" i="70"/>
  <c r="AE190" i="70"/>
  <c r="V187" i="70"/>
  <c r="V179" i="70"/>
  <c r="V178" i="70"/>
  <c r="M189" i="70"/>
  <c r="M181" i="70"/>
  <c r="V177" i="70"/>
  <c r="M188" i="70"/>
  <c r="M180" i="70"/>
  <c r="V186" i="70"/>
  <c r="M185" i="70"/>
  <c r="M177" i="70"/>
  <c r="V185" i="70"/>
  <c r="M184" i="70"/>
  <c r="M176" i="70"/>
  <c r="M178" i="70"/>
  <c r="M175" i="70"/>
  <c r="M190" i="70"/>
  <c r="AE185" i="70"/>
  <c r="V190" i="70"/>
  <c r="M191" i="70"/>
  <c r="AE182" i="70"/>
  <c r="V189" i="70"/>
  <c r="M186" i="70"/>
  <c r="M179" i="70"/>
  <c r="V182" i="70"/>
  <c r="M183" i="70"/>
  <c r="V181" i="70"/>
  <c r="M182" i="70"/>
  <c r="M187" i="70"/>
  <c r="D311" i="70"/>
  <c r="AN322" i="70"/>
  <c r="AN314" i="70"/>
  <c r="AN321" i="70"/>
  <c r="AN313" i="70"/>
  <c r="AN326" i="70"/>
  <c r="AN318" i="70"/>
  <c r="AN325" i="70"/>
  <c r="AN317" i="70"/>
  <c r="AN312" i="70"/>
  <c r="AN327" i="70"/>
  <c r="AN311" i="70"/>
  <c r="AN320" i="70"/>
  <c r="AN319" i="70"/>
  <c r="AN324" i="70"/>
  <c r="AN323" i="70"/>
  <c r="AE324" i="70"/>
  <c r="AE316" i="70"/>
  <c r="AE323" i="70"/>
  <c r="AE315" i="70"/>
  <c r="AE320" i="70"/>
  <c r="AE312" i="70"/>
  <c r="AE327" i="70"/>
  <c r="AE319" i="70"/>
  <c r="AE311" i="70"/>
  <c r="AE325" i="70"/>
  <c r="AE322" i="70"/>
  <c r="AN316" i="70"/>
  <c r="AE317" i="70"/>
  <c r="AN315" i="70"/>
  <c r="AE314" i="70"/>
  <c r="V320" i="70"/>
  <c r="V312" i="70"/>
  <c r="V327" i="70"/>
  <c r="V319" i="70"/>
  <c r="V311" i="70"/>
  <c r="AE321" i="70"/>
  <c r="V324" i="70"/>
  <c r="V316" i="70"/>
  <c r="AE318" i="70"/>
  <c r="V323" i="70"/>
  <c r="V315" i="70"/>
  <c r="V322" i="70"/>
  <c r="M325" i="70"/>
  <c r="M317" i="70"/>
  <c r="V321" i="70"/>
  <c r="M324" i="70"/>
  <c r="M316" i="70"/>
  <c r="V314" i="70"/>
  <c r="M321" i="70"/>
  <c r="M313" i="70"/>
  <c r="AE326" i="70"/>
  <c r="V313" i="70"/>
  <c r="M320" i="70"/>
  <c r="M312" i="70"/>
  <c r="M314" i="70"/>
  <c r="M311" i="70"/>
  <c r="M326" i="70"/>
  <c r="AE313" i="70"/>
  <c r="V318" i="70"/>
  <c r="V326" i="70"/>
  <c r="M327" i="70"/>
  <c r="V325" i="70"/>
  <c r="V317" i="70"/>
  <c r="M322" i="70"/>
  <c r="M319" i="70"/>
  <c r="M318" i="70"/>
  <c r="M315" i="70"/>
  <c r="M323" i="70"/>
  <c r="D447" i="70"/>
  <c r="AN458" i="70"/>
  <c r="AN450" i="70"/>
  <c r="AN457" i="70"/>
  <c r="AN449" i="70"/>
  <c r="AN462" i="70"/>
  <c r="AN454" i="70"/>
  <c r="AN461" i="70"/>
  <c r="AN453" i="70"/>
  <c r="AN456" i="70"/>
  <c r="AN455" i="70"/>
  <c r="AN448" i="70"/>
  <c r="AN463" i="70"/>
  <c r="AN447" i="70"/>
  <c r="AN452" i="70"/>
  <c r="AN451" i="70"/>
  <c r="AN460" i="70"/>
  <c r="AE460" i="70"/>
  <c r="AE452" i="70"/>
  <c r="AN459" i="70"/>
  <c r="AE459" i="70"/>
  <c r="AE451" i="70"/>
  <c r="AE456" i="70"/>
  <c r="AE448" i="70"/>
  <c r="AE463" i="70"/>
  <c r="AE455" i="70"/>
  <c r="AE447" i="70"/>
  <c r="AE453" i="70"/>
  <c r="V456" i="70"/>
  <c r="V448" i="70"/>
  <c r="AE450" i="70"/>
  <c r="V463" i="70"/>
  <c r="V455" i="70"/>
  <c r="V447" i="70"/>
  <c r="AE461" i="70"/>
  <c r="V460" i="70"/>
  <c r="V452" i="70"/>
  <c r="AE458" i="70"/>
  <c r="V459" i="70"/>
  <c r="V451" i="70"/>
  <c r="V458" i="70"/>
  <c r="AE462" i="70"/>
  <c r="V457" i="70"/>
  <c r="AE449" i="70"/>
  <c r="V450" i="70"/>
  <c r="V449" i="70"/>
  <c r="V462" i="70"/>
  <c r="V461" i="70"/>
  <c r="AE457" i="70"/>
  <c r="AE454" i="70"/>
  <c r="V453" i="70"/>
  <c r="M460" i="70"/>
  <c r="M452" i="70"/>
  <c r="M447" i="70"/>
  <c r="M450" i="70"/>
  <c r="M457" i="70"/>
  <c r="M459" i="70"/>
  <c r="M451" i="70"/>
  <c r="M458" i="70"/>
  <c r="M456" i="70"/>
  <c r="M448" i="70"/>
  <c r="M462" i="70"/>
  <c r="V454" i="70"/>
  <c r="M453" i="70"/>
  <c r="M449" i="70"/>
  <c r="M463" i="70"/>
  <c r="M455" i="70"/>
  <c r="M454" i="70"/>
  <c r="M461" i="70"/>
  <c r="D583" i="70"/>
  <c r="AN598" i="70"/>
  <c r="AN590" i="70"/>
  <c r="AN597" i="70"/>
  <c r="AN589" i="70"/>
  <c r="AN594" i="70"/>
  <c r="AN586" i="70"/>
  <c r="AN593" i="70"/>
  <c r="AN585" i="70"/>
  <c r="AN588" i="70"/>
  <c r="AN587" i="70"/>
  <c r="AN596" i="70"/>
  <c r="AN595" i="70"/>
  <c r="AN584" i="70"/>
  <c r="AN583" i="70"/>
  <c r="AN599" i="70"/>
  <c r="AN592" i="70"/>
  <c r="AE596" i="70"/>
  <c r="AE588" i="70"/>
  <c r="AN591" i="70"/>
  <c r="AE595" i="70"/>
  <c r="AE587" i="70"/>
  <c r="AE592" i="70"/>
  <c r="AE584" i="70"/>
  <c r="AE599" i="70"/>
  <c r="AE591" i="70"/>
  <c r="AE583" i="70"/>
  <c r="AE597" i="70"/>
  <c r="V592" i="70"/>
  <c r="V584" i="70"/>
  <c r="AE594" i="70"/>
  <c r="V599" i="70"/>
  <c r="V591" i="70"/>
  <c r="V583" i="70"/>
  <c r="AE589" i="70"/>
  <c r="V596" i="70"/>
  <c r="V588" i="70"/>
  <c r="AE586" i="70"/>
  <c r="V595" i="70"/>
  <c r="V587" i="70"/>
  <c r="AE593" i="70"/>
  <c r="V586" i="70"/>
  <c r="AE590" i="70"/>
  <c r="V585" i="70"/>
  <c r="V594" i="70"/>
  <c r="V593" i="70"/>
  <c r="V590" i="70"/>
  <c r="M593" i="70"/>
  <c r="M585" i="70"/>
  <c r="V589" i="70"/>
  <c r="M592" i="70"/>
  <c r="M584" i="70"/>
  <c r="M583" i="70"/>
  <c r="AE585" i="70"/>
  <c r="M597" i="70"/>
  <c r="M589" i="70"/>
  <c r="M596" i="70"/>
  <c r="M588" i="70"/>
  <c r="M598" i="70"/>
  <c r="M594" i="70"/>
  <c r="M595" i="70"/>
  <c r="AE598" i="70"/>
  <c r="M590" i="70"/>
  <c r="M599" i="70"/>
  <c r="V598" i="70"/>
  <c r="M587" i="70"/>
  <c r="V597" i="70"/>
  <c r="M586" i="70"/>
  <c r="M591" i="70"/>
  <c r="D719" i="70"/>
  <c r="AN734" i="70"/>
  <c r="AN726" i="70"/>
  <c r="AN733" i="70"/>
  <c r="AN725" i="70"/>
  <c r="AN730" i="70"/>
  <c r="AN722" i="70"/>
  <c r="AN729" i="70"/>
  <c r="AN721" i="70"/>
  <c r="AN732" i="70"/>
  <c r="AN731" i="70"/>
  <c r="AN724" i="70"/>
  <c r="AN723" i="70"/>
  <c r="AN728" i="70"/>
  <c r="AN727" i="70"/>
  <c r="AN735" i="70"/>
  <c r="AN720" i="70"/>
  <c r="AE732" i="70"/>
  <c r="AE724" i="70"/>
  <c r="AN719" i="70"/>
  <c r="AE731" i="70"/>
  <c r="AE723" i="70"/>
  <c r="AE728" i="70"/>
  <c r="AE720" i="70"/>
  <c r="AE735" i="70"/>
  <c r="AE727" i="70"/>
  <c r="AE719" i="70"/>
  <c r="AE725" i="70"/>
  <c r="V728" i="70"/>
  <c r="V720" i="70"/>
  <c r="AE722" i="70"/>
  <c r="V735" i="70"/>
  <c r="V727" i="70"/>
  <c r="V719" i="70"/>
  <c r="AE733" i="70"/>
  <c r="V732" i="70"/>
  <c r="V724" i="70"/>
  <c r="AE730" i="70"/>
  <c r="V731" i="70"/>
  <c r="V723" i="70"/>
  <c r="AE721" i="70"/>
  <c r="V730" i="70"/>
  <c r="V729" i="70"/>
  <c r="V722" i="70"/>
  <c r="AE734" i="70"/>
  <c r="V721" i="70"/>
  <c r="M729" i="70"/>
  <c r="M721" i="70"/>
  <c r="M728" i="70"/>
  <c r="M720" i="70"/>
  <c r="M719" i="70"/>
  <c r="V734" i="70"/>
  <c r="M733" i="70"/>
  <c r="M725" i="70"/>
  <c r="V733" i="70"/>
  <c r="M732" i="70"/>
  <c r="M724" i="70"/>
  <c r="M734" i="70"/>
  <c r="AE726" i="70"/>
  <c r="M730" i="70"/>
  <c r="AE729" i="70"/>
  <c r="M731" i="70"/>
  <c r="M726" i="70"/>
  <c r="M735" i="70"/>
  <c r="M727" i="70"/>
  <c r="V726" i="70"/>
  <c r="M723" i="70"/>
  <c r="V725" i="70"/>
  <c r="M722" i="70"/>
  <c r="D855" i="70"/>
  <c r="AN870" i="70"/>
  <c r="AN862" i="70"/>
  <c r="AN869" i="70"/>
  <c r="AN861" i="70"/>
  <c r="AN866" i="70"/>
  <c r="AN858" i="70"/>
  <c r="AN865" i="70"/>
  <c r="AN857" i="70"/>
  <c r="AN860" i="70"/>
  <c r="AN859" i="70"/>
  <c r="AN868" i="70"/>
  <c r="AN867" i="70"/>
  <c r="AN871" i="70"/>
  <c r="AN856" i="70"/>
  <c r="AN855" i="70"/>
  <c r="AN864" i="70"/>
  <c r="AE866" i="70"/>
  <c r="AE858" i="70"/>
  <c r="AN863" i="70"/>
  <c r="AE865" i="70"/>
  <c r="AE857" i="70"/>
  <c r="AE870" i="70"/>
  <c r="AE862" i="70"/>
  <c r="AE869" i="70"/>
  <c r="AE861" i="70"/>
  <c r="AE859" i="70"/>
  <c r="AE856" i="70"/>
  <c r="AE867" i="70"/>
  <c r="AE864" i="70"/>
  <c r="V864" i="70"/>
  <c r="V856" i="70"/>
  <c r="AE871" i="70"/>
  <c r="V871" i="70"/>
  <c r="V863" i="70"/>
  <c r="V855" i="70"/>
  <c r="AE860" i="70"/>
  <c r="V868" i="70"/>
  <c r="V860" i="70"/>
  <c r="AE855" i="70"/>
  <c r="V867" i="70"/>
  <c r="V859" i="70"/>
  <c r="V858" i="70"/>
  <c r="V857" i="70"/>
  <c r="AE868" i="70"/>
  <c r="V866" i="70"/>
  <c r="AE863" i="70"/>
  <c r="V865" i="70"/>
  <c r="M865" i="70"/>
  <c r="M857" i="70"/>
  <c r="M864" i="70"/>
  <c r="M856" i="70"/>
  <c r="M855" i="70"/>
  <c r="V862" i="70"/>
  <c r="M869" i="70"/>
  <c r="M861" i="70"/>
  <c r="V861" i="70"/>
  <c r="M868" i="70"/>
  <c r="M860" i="70"/>
  <c r="M862" i="70"/>
  <c r="V870" i="70"/>
  <c r="M871" i="70"/>
  <c r="M859" i="70"/>
  <c r="M858" i="70"/>
  <c r="V869" i="70"/>
  <c r="M870" i="70"/>
  <c r="M867" i="70"/>
  <c r="M866" i="70"/>
  <c r="M863" i="70"/>
  <c r="D991" i="70"/>
  <c r="AN1006" i="70"/>
  <c r="AN998" i="70"/>
  <c r="AN1005" i="70"/>
  <c r="AN997" i="70"/>
  <c r="AN1002" i="70"/>
  <c r="AN994" i="70"/>
  <c r="AN1001" i="70"/>
  <c r="AN993" i="70"/>
  <c r="AN1004" i="70"/>
  <c r="AN1003" i="70"/>
  <c r="AN996" i="70"/>
  <c r="AN995" i="70"/>
  <c r="AN1000" i="70"/>
  <c r="AN999" i="70"/>
  <c r="AN992" i="70"/>
  <c r="AE1002" i="70"/>
  <c r="AE994" i="70"/>
  <c r="AN991" i="70"/>
  <c r="AE1001" i="70"/>
  <c r="AE993" i="70"/>
  <c r="AE1006" i="70"/>
  <c r="AE998" i="70"/>
  <c r="AE1005" i="70"/>
  <c r="AE997" i="70"/>
  <c r="AE1003" i="70"/>
  <c r="AE1000" i="70"/>
  <c r="AE995" i="70"/>
  <c r="AE992" i="70"/>
  <c r="AE1004" i="70"/>
  <c r="V1000" i="70"/>
  <c r="V992" i="70"/>
  <c r="AE999" i="70"/>
  <c r="V1007" i="70"/>
  <c r="V999" i="70"/>
  <c r="V991" i="70"/>
  <c r="V1004" i="70"/>
  <c r="V996" i="70"/>
  <c r="V1003" i="70"/>
  <c r="V995" i="70"/>
  <c r="V1002" i="70"/>
  <c r="M1002" i="70"/>
  <c r="M994" i="70"/>
  <c r="V1001" i="70"/>
  <c r="M1001" i="70"/>
  <c r="M993" i="70"/>
  <c r="AE996" i="70"/>
  <c r="V994" i="70"/>
  <c r="M1006" i="70"/>
  <c r="M998" i="70"/>
  <c r="AE991" i="70"/>
  <c r="V993" i="70"/>
  <c r="M1005" i="70"/>
  <c r="M997" i="70"/>
  <c r="V1006" i="70"/>
  <c r="M1004" i="70"/>
  <c r="AN1007" i="70"/>
  <c r="V1005" i="70"/>
  <c r="M1003" i="70"/>
  <c r="M991" i="70"/>
  <c r="M996" i="70"/>
  <c r="AE1007" i="70"/>
  <c r="M995" i="70"/>
  <c r="M1007" i="70"/>
  <c r="V998" i="70"/>
  <c r="V997" i="70"/>
  <c r="M999" i="70"/>
  <c r="M1000" i="70"/>
  <c r="M992" i="70"/>
  <c r="D1127" i="70"/>
  <c r="AN1142" i="70"/>
  <c r="AN1134" i="70"/>
  <c r="AN1141" i="70"/>
  <c r="AN1133" i="70"/>
  <c r="AN1138" i="70"/>
  <c r="AN1130" i="70"/>
  <c r="AN1137" i="70"/>
  <c r="AN1129" i="70"/>
  <c r="AN1132" i="70"/>
  <c r="AN1131" i="70"/>
  <c r="AN1140" i="70"/>
  <c r="AN1139" i="70"/>
  <c r="AN1128" i="70"/>
  <c r="AE1143" i="70"/>
  <c r="AN1127" i="70"/>
  <c r="AE1142" i="70"/>
  <c r="AN1143" i="70"/>
  <c r="AE1138" i="70"/>
  <c r="AE1130" i="70"/>
  <c r="AE1137" i="70"/>
  <c r="AE1129" i="70"/>
  <c r="AE1134" i="70"/>
  <c r="AE1141" i="70"/>
  <c r="AE1133" i="70"/>
  <c r="AE1131" i="70"/>
  <c r="V1143" i="70"/>
  <c r="V1135" i="70"/>
  <c r="V1127" i="70"/>
  <c r="AE1128" i="70"/>
  <c r="V1142" i="70"/>
  <c r="V1134" i="70"/>
  <c r="AE1139" i="70"/>
  <c r="V1139" i="70"/>
  <c r="V1131" i="70"/>
  <c r="AE1136" i="70"/>
  <c r="V1138" i="70"/>
  <c r="V1130" i="70"/>
  <c r="AE1132" i="70"/>
  <c r="V1137" i="70"/>
  <c r="AE1127" i="70"/>
  <c r="V1136" i="70"/>
  <c r="V1129" i="70"/>
  <c r="V1128" i="70"/>
  <c r="AN1136" i="70"/>
  <c r="V1141" i="70"/>
  <c r="M1138" i="70"/>
  <c r="M1130" i="70"/>
  <c r="AN1135" i="70"/>
  <c r="V1140" i="70"/>
  <c r="M1137" i="70"/>
  <c r="M1129" i="70"/>
  <c r="M1142" i="70"/>
  <c r="M1134" i="70"/>
  <c r="M1141" i="70"/>
  <c r="M1133" i="70"/>
  <c r="M1140" i="70"/>
  <c r="M1139" i="70"/>
  <c r="M1127" i="70"/>
  <c r="AE1140" i="70"/>
  <c r="M1132" i="70"/>
  <c r="AE1135" i="70"/>
  <c r="M1131" i="70"/>
  <c r="V1132" i="70"/>
  <c r="M1143" i="70"/>
  <c r="V1133" i="70"/>
  <c r="M1135" i="70"/>
  <c r="M1136" i="70"/>
  <c r="M1128" i="70"/>
  <c r="AW38" i="70"/>
  <c r="AW46" i="70"/>
  <c r="AW54" i="70"/>
  <c r="AW55" i="70"/>
  <c r="AW63" i="70"/>
  <c r="AW84" i="70"/>
  <c r="AW93" i="70"/>
  <c r="AW101" i="70"/>
  <c r="AW107" i="70"/>
  <c r="AW115" i="70"/>
  <c r="AW129" i="70"/>
  <c r="AW137" i="70"/>
  <c r="AW146" i="70"/>
  <c r="AW154" i="70"/>
  <c r="AW163" i="70"/>
  <c r="AW171" i="70"/>
  <c r="AW179" i="70"/>
  <c r="AW187" i="70"/>
  <c r="AW193" i="70"/>
  <c r="AW201" i="70"/>
  <c r="AW210" i="70"/>
  <c r="AW218" i="70"/>
  <c r="AW232" i="70"/>
  <c r="AW240" i="70"/>
  <c r="AW249" i="70"/>
  <c r="AW257" i="70"/>
  <c r="AW263" i="70"/>
  <c r="AW271" i="70"/>
  <c r="AW277" i="70"/>
  <c r="AW285" i="70"/>
  <c r="AW299" i="70"/>
  <c r="AW307" i="70"/>
  <c r="AW316" i="70"/>
  <c r="AW324" i="70"/>
  <c r="AW333" i="70"/>
  <c r="AW341" i="70"/>
  <c r="AW350" i="70"/>
  <c r="AW358" i="70"/>
  <c r="AW367" i="70"/>
  <c r="AW375" i="70"/>
  <c r="AW384" i="70"/>
  <c r="AW392" i="70"/>
  <c r="AW401" i="70"/>
  <c r="AW409" i="70"/>
  <c r="AW418" i="70"/>
  <c r="AW426" i="70"/>
  <c r="AW435" i="70"/>
  <c r="AW443" i="70"/>
  <c r="AW452" i="70"/>
  <c r="AW460" i="70"/>
  <c r="AW469" i="70"/>
  <c r="AW477" i="70"/>
  <c r="AW485" i="70"/>
  <c r="AW493" i="70"/>
  <c r="AW502" i="70"/>
  <c r="AW510" i="70"/>
  <c r="AW516" i="70"/>
  <c r="AW524" i="70"/>
  <c r="AW533" i="70"/>
  <c r="AW541" i="70"/>
  <c r="AW550" i="70"/>
  <c r="AW558" i="70"/>
  <c r="AW570" i="70"/>
  <c r="AW578" i="70"/>
  <c r="AW587" i="70"/>
  <c r="AW595" i="70"/>
  <c r="AW600" i="70"/>
  <c r="AW608" i="70"/>
  <c r="AW617" i="70"/>
  <c r="AW625" i="70"/>
  <c r="AW634" i="70"/>
  <c r="AW642" i="70"/>
  <c r="AW654" i="70"/>
  <c r="AW662" i="70"/>
  <c r="AW671" i="70"/>
  <c r="AW679" i="70"/>
  <c r="AW688" i="70"/>
  <c r="AW696" i="70"/>
  <c r="AW705" i="70"/>
  <c r="AW713" i="70"/>
  <c r="AW722" i="70"/>
  <c r="AW730" i="70"/>
  <c r="AW739" i="70"/>
  <c r="AW747" i="70"/>
  <c r="AW753" i="70"/>
  <c r="AW761" i="70"/>
  <c r="AW770" i="70"/>
  <c r="AW778" i="70"/>
  <c r="AW787" i="70"/>
  <c r="AW795" i="70"/>
  <c r="AW809" i="70"/>
  <c r="AW817" i="70"/>
  <c r="AW820" i="70"/>
  <c r="AW828" i="70"/>
  <c r="AW836" i="70"/>
  <c r="AW837" i="70"/>
  <c r="AW845" i="70"/>
  <c r="AW853" i="70"/>
  <c r="AW854" i="70"/>
  <c r="AW862" i="70"/>
  <c r="AW870" i="70"/>
  <c r="AW871" i="70"/>
  <c r="AW879" i="70"/>
  <c r="AW887" i="70"/>
  <c r="AW893" i="70"/>
  <c r="AW901" i="70"/>
  <c r="AW910" i="70"/>
  <c r="AW918" i="70"/>
  <c r="AW924" i="70"/>
  <c r="AW932" i="70"/>
  <c r="AW941" i="70"/>
  <c r="AW949" i="70"/>
  <c r="AW963" i="70"/>
  <c r="AW971" i="70"/>
  <c r="AW979" i="70"/>
  <c r="AW987" i="70"/>
  <c r="AW996" i="70"/>
  <c r="AW1004" i="70"/>
  <c r="AW1013" i="70"/>
  <c r="AW1021" i="70"/>
  <c r="AW1030" i="70"/>
  <c r="AW1038" i="70"/>
  <c r="AW1046" i="70"/>
  <c r="AW1054" i="70"/>
  <c r="AW1063" i="70"/>
  <c r="AW1071" i="70"/>
  <c r="AW1080" i="70"/>
  <c r="AW1088" i="70"/>
  <c r="AW1097" i="70"/>
  <c r="AW1105" i="70"/>
  <c r="AW1111" i="70"/>
  <c r="AW1119" i="70"/>
  <c r="AW1128" i="70"/>
  <c r="AW1136" i="70"/>
  <c r="AW1145" i="70"/>
  <c r="AW1153" i="70"/>
  <c r="AW1162" i="70"/>
  <c r="AW1170" i="70"/>
  <c r="AW1179" i="70"/>
  <c r="AW1187" i="70"/>
  <c r="AW1196" i="70"/>
  <c r="AW1204" i="70"/>
  <c r="AW1218" i="70"/>
  <c r="AW1226" i="70"/>
  <c r="AW1235" i="70"/>
  <c r="AW1243" i="70"/>
  <c r="AW1249" i="70"/>
  <c r="AW1257" i="70"/>
  <c r="AW605" i="70"/>
  <c r="AW613" i="70"/>
  <c r="AW622" i="70"/>
  <c r="AW630" i="70"/>
  <c r="AW639" i="70"/>
  <c r="AW647" i="70"/>
  <c r="AW651" i="70"/>
  <c r="AW659" i="70"/>
  <c r="AW668" i="70"/>
  <c r="AW676" i="70"/>
  <c r="AW685" i="70"/>
  <c r="AW693" i="70"/>
  <c r="AW702" i="70"/>
  <c r="AW710" i="70"/>
  <c r="AW719" i="70"/>
  <c r="AW727" i="70"/>
  <c r="AW736" i="70"/>
  <c r="AW744" i="70"/>
  <c r="AW758" i="70"/>
  <c r="AW766" i="70"/>
  <c r="AW775" i="70"/>
  <c r="AW783" i="70"/>
  <c r="AW792" i="70"/>
  <c r="AW800" i="70"/>
  <c r="AW806" i="70"/>
  <c r="AW814" i="70"/>
  <c r="AW825" i="70"/>
  <c r="AW833" i="70"/>
  <c r="AW842" i="70"/>
  <c r="AW850" i="70"/>
  <c r="AW859" i="70"/>
  <c r="AW867" i="70"/>
  <c r="AW876" i="70"/>
  <c r="AW884" i="70"/>
  <c r="AW890" i="70"/>
  <c r="AW898" i="70"/>
  <c r="AW907" i="70"/>
  <c r="AW915" i="70"/>
  <c r="AW929" i="70"/>
  <c r="AW937" i="70"/>
  <c r="AW946" i="70"/>
  <c r="AW954" i="70"/>
  <c r="AW960" i="70"/>
  <c r="AW968" i="70"/>
  <c r="AW976" i="70"/>
  <c r="AW984" i="70"/>
  <c r="AW993" i="70"/>
  <c r="AW1001" i="70"/>
  <c r="AW1010" i="70"/>
  <c r="AW1018" i="70"/>
  <c r="AW1027" i="70"/>
  <c r="AW1035" i="70"/>
  <c r="AW1043" i="70"/>
  <c r="AW1051" i="70"/>
  <c r="AW1060" i="70"/>
  <c r="AW1068" i="70"/>
  <c r="AW1077" i="70"/>
  <c r="AW1085" i="70"/>
  <c r="AW1094" i="70"/>
  <c r="AW1102" i="70"/>
  <c r="AW1116" i="70"/>
  <c r="AW1124" i="70"/>
  <c r="AW1133" i="70"/>
  <c r="AW1141" i="70"/>
  <c r="AW1150" i="70"/>
  <c r="AW1158" i="70"/>
  <c r="AW1167" i="70"/>
  <c r="AW1175" i="70"/>
  <c r="AW1184" i="70"/>
  <c r="AW1192" i="70"/>
  <c r="AW1201" i="70"/>
  <c r="AW1209" i="70"/>
  <c r="AW1215" i="70"/>
  <c r="AW1223" i="70"/>
  <c r="AW1232" i="70"/>
  <c r="AW1240" i="70"/>
  <c r="AW1246" i="70"/>
  <c r="AW1254" i="70"/>
  <c r="AW599" i="70"/>
  <c r="AW607" i="70"/>
  <c r="AW615" i="70"/>
  <c r="AW616" i="70"/>
  <c r="AW624" i="70"/>
  <c r="AW632" i="70"/>
  <c r="AW633" i="70"/>
  <c r="AW641" i="70"/>
  <c r="AW649" i="70"/>
  <c r="AW650" i="70"/>
  <c r="AW653" i="70"/>
  <c r="AW661" i="70"/>
  <c r="AW670" i="70"/>
  <c r="AW678" i="70"/>
  <c r="AW687" i="70"/>
  <c r="AW695" i="70"/>
  <c r="AW704" i="70"/>
  <c r="AW712" i="70"/>
  <c r="AW721" i="70"/>
  <c r="AW729" i="70"/>
  <c r="AW738" i="70"/>
  <c r="AW746" i="70"/>
  <c r="AW752" i="70"/>
  <c r="AW760" i="70"/>
  <c r="AW768" i="70"/>
  <c r="AW769" i="70"/>
  <c r="AW777" i="70"/>
  <c r="AW785" i="70"/>
  <c r="AW786" i="70"/>
  <c r="AW794" i="70"/>
  <c r="AW802" i="70"/>
  <c r="AW808" i="70"/>
  <c r="AW816" i="70"/>
  <c r="AW827" i="70"/>
  <c r="AW835" i="70"/>
  <c r="AW844" i="70"/>
  <c r="AW852" i="70"/>
  <c r="AW861" i="70"/>
  <c r="AW869" i="70"/>
  <c r="AW878" i="70"/>
  <c r="AW886" i="70"/>
  <c r="AW892" i="70"/>
  <c r="AW900" i="70"/>
  <c r="AW909" i="70"/>
  <c r="AW917" i="70"/>
  <c r="AW923" i="70"/>
  <c r="AW931" i="70"/>
  <c r="AW940" i="70"/>
  <c r="AW948" i="70"/>
  <c r="AW962" i="70"/>
  <c r="AW970" i="70"/>
  <c r="AW978" i="70"/>
  <c r="AW986" i="70"/>
  <c r="AW995" i="70"/>
  <c r="AW1003" i="70"/>
  <c r="AW1012" i="70"/>
  <c r="AW1020" i="70"/>
  <c r="AW1029" i="70"/>
  <c r="AW1037" i="70"/>
  <c r="AW1045" i="70"/>
  <c r="AW1053" i="70"/>
  <c r="AW1062" i="70"/>
  <c r="AW1070" i="70"/>
  <c r="AW1079" i="70"/>
  <c r="AW1087" i="70"/>
  <c r="AW1096" i="70"/>
  <c r="AW1104" i="70"/>
  <c r="AW1110" i="70"/>
  <c r="AW1118" i="70"/>
  <c r="AW1127" i="70"/>
  <c r="AW1135" i="70"/>
  <c r="AW1144" i="70"/>
  <c r="AW1152" i="70"/>
  <c r="AW1161" i="70"/>
  <c r="AW1169" i="70"/>
  <c r="AW1178" i="70"/>
  <c r="AW1186" i="70"/>
  <c r="AW1195" i="70"/>
  <c r="AW1203" i="70"/>
  <c r="AW1217" i="70"/>
  <c r="AW1225" i="70"/>
  <c r="AW1234" i="70"/>
  <c r="AW1242" i="70"/>
  <c r="AW1248" i="70"/>
  <c r="AW1256" i="70"/>
  <c r="AW604" i="70"/>
  <c r="AW612" i="70"/>
  <c r="AW621" i="70"/>
  <c r="AW629" i="70"/>
  <c r="AW638" i="70"/>
  <c r="AW646" i="70"/>
  <c r="AW658" i="70"/>
  <c r="AW666" i="70"/>
  <c r="AW667" i="70"/>
  <c r="AW675" i="70"/>
  <c r="AW683" i="70"/>
  <c r="AW684" i="70"/>
  <c r="AW692" i="70"/>
  <c r="AW700" i="70"/>
  <c r="AW701" i="70"/>
  <c r="AW709" i="70"/>
  <c r="AW717" i="70"/>
  <c r="AW718" i="70"/>
  <c r="AW726" i="70"/>
  <c r="AW734" i="70"/>
  <c r="AW735" i="70"/>
  <c r="AW743" i="70"/>
  <c r="AW751" i="70"/>
  <c r="AW757" i="70"/>
  <c r="AW765" i="70"/>
  <c r="AW774" i="70"/>
  <c r="AW782" i="70"/>
  <c r="AW791" i="70"/>
  <c r="AW799" i="70"/>
  <c r="AW805" i="70"/>
  <c r="AW813" i="70"/>
  <c r="AW824" i="70"/>
  <c r="AW832" i="70"/>
  <c r="AW841" i="70"/>
  <c r="AW849" i="70"/>
  <c r="AW858" i="70"/>
  <c r="AW866" i="70"/>
  <c r="AW875" i="70"/>
  <c r="AW883" i="70"/>
  <c r="AW889" i="70"/>
  <c r="AW897" i="70"/>
  <c r="AW906" i="70"/>
  <c r="AW914" i="70"/>
  <c r="AW928" i="70"/>
  <c r="AW936" i="70"/>
  <c r="AW945" i="70"/>
  <c r="AW953" i="70"/>
  <c r="AW959" i="70"/>
  <c r="AW967" i="70"/>
  <c r="AW975" i="70"/>
  <c r="AW983" i="70"/>
  <c r="AW992" i="70"/>
  <c r="AW1000" i="70"/>
  <c r="AW1009" i="70"/>
  <c r="AW1017" i="70"/>
  <c r="AW1026" i="70"/>
  <c r="AW1034" i="70"/>
  <c r="AW1042" i="70"/>
  <c r="AW1050" i="70"/>
  <c r="AW1059" i="70"/>
  <c r="AW1067" i="70"/>
  <c r="AW1076" i="70"/>
  <c r="AW1084" i="70"/>
  <c r="AW1093" i="70"/>
  <c r="AW1101" i="70"/>
  <c r="AW1115" i="70"/>
  <c r="AW1123" i="70"/>
  <c r="AW1132" i="70"/>
  <c r="AW1140" i="70"/>
  <c r="AW1149" i="70"/>
  <c r="AW1157" i="70"/>
  <c r="AW1166" i="70"/>
  <c r="AW1174" i="70"/>
  <c r="AW1183" i="70"/>
  <c r="AW1191" i="70"/>
  <c r="AW1200" i="70"/>
  <c r="AW1208" i="70"/>
  <c r="AW1214" i="70"/>
  <c r="AW1222" i="70"/>
  <c r="AW1231" i="70"/>
  <c r="AW1239" i="70"/>
  <c r="AW1245" i="70"/>
  <c r="AW1253" i="70"/>
  <c r="AW1261" i="70"/>
  <c r="AW1262" i="70"/>
  <c r="AW601" i="70"/>
  <c r="AW609" i="70"/>
  <c r="AW618" i="70"/>
  <c r="AW626" i="70"/>
  <c r="AW635" i="70"/>
  <c r="AW643" i="70"/>
  <c r="AW655" i="70"/>
  <c r="AW663" i="70"/>
  <c r="AW672" i="70"/>
  <c r="AW680" i="70"/>
  <c r="AW689" i="70"/>
  <c r="AW697" i="70"/>
  <c r="AW706" i="70"/>
  <c r="AW714" i="70"/>
  <c r="AW723" i="70"/>
  <c r="AW731" i="70"/>
  <c r="AW740" i="70"/>
  <c r="AW748" i="70"/>
  <c r="AW754" i="70"/>
  <c r="AW762" i="70"/>
  <c r="AW771" i="70"/>
  <c r="AW779" i="70"/>
  <c r="AW788" i="70"/>
  <c r="AW796" i="70"/>
  <c r="AW810" i="70"/>
  <c r="AW818" i="70"/>
  <c r="AW821" i="70"/>
  <c r="AW829" i="70"/>
  <c r="AW838" i="70"/>
  <c r="AW846" i="70"/>
  <c r="AW855" i="70"/>
  <c r="AW863" i="70"/>
  <c r="AW872" i="70"/>
  <c r="AW880" i="70"/>
  <c r="AW894" i="70"/>
  <c r="AW902" i="70"/>
  <c r="AW911" i="70"/>
  <c r="AW919" i="70"/>
  <c r="AW925" i="70"/>
  <c r="AW933" i="70"/>
  <c r="AW939" i="70"/>
  <c r="AW942" i="70"/>
  <c r="AW950" i="70"/>
  <c r="AW956" i="70"/>
  <c r="AW964" i="70"/>
  <c r="AW972" i="70"/>
  <c r="AW980" i="70"/>
  <c r="AW988" i="70"/>
  <c r="AW997" i="70"/>
  <c r="AW1005" i="70"/>
  <c r="AW1014" i="70"/>
  <c r="AW1022" i="70"/>
  <c r="AW1031" i="70"/>
  <c r="AW1039" i="70"/>
  <c r="AW1047" i="70"/>
  <c r="AW1055" i="70"/>
  <c r="AW1064" i="70"/>
  <c r="AW1072" i="70"/>
  <c r="AW1081" i="70"/>
  <c r="AW1089" i="70"/>
  <c r="AW1098" i="70"/>
  <c r="AW1106" i="70"/>
  <c r="AW1112" i="70"/>
  <c r="AW1120" i="70"/>
  <c r="AW1129" i="70"/>
  <c r="AW1137" i="70"/>
  <c r="AW1146" i="70"/>
  <c r="AW1154" i="70"/>
  <c r="AW1163" i="70"/>
  <c r="AW1171" i="70"/>
  <c r="AW1180" i="70"/>
  <c r="AW1188" i="70"/>
  <c r="AW1197" i="70"/>
  <c r="AW1205" i="70"/>
  <c r="AW1211" i="70"/>
  <c r="AW1219" i="70"/>
  <c r="AW1227" i="70"/>
  <c r="AW1228" i="70"/>
  <c r="AW1236" i="70"/>
  <c r="AW1244" i="70"/>
  <c r="AW1250" i="70"/>
  <c r="AW1258" i="70"/>
  <c r="AU868" i="70"/>
  <c r="AU180" i="70"/>
  <c r="AU123" i="70"/>
  <c r="M11" i="79"/>
  <c r="U304" i="53"/>
  <c r="M9" i="79"/>
  <c r="O304" i="53"/>
  <c r="J11" i="79"/>
  <c r="J10" i="79"/>
  <c r="J9" i="79"/>
  <c r="X302" i="53"/>
  <c r="U302" i="53"/>
  <c r="O302" i="53"/>
  <c r="L302" i="53"/>
  <c r="X301" i="53"/>
  <c r="U301" i="53"/>
  <c r="R301" i="53"/>
  <c r="O301" i="53"/>
  <c r="L301" i="53"/>
  <c r="V79" i="36"/>
  <c r="T79" i="36"/>
  <c r="S79" i="36"/>
  <c r="Q79" i="36"/>
  <c r="P79" i="36"/>
  <c r="N79" i="36"/>
  <c r="M79" i="36"/>
  <c r="J79" i="36"/>
  <c r="H79" i="36"/>
  <c r="G79" i="36"/>
  <c r="Y13" i="37"/>
  <c r="C26" i="59" s="1"/>
  <c r="E79" i="36"/>
  <c r="Z13" i="37"/>
  <c r="Z79" i="36" s="1"/>
  <c r="AR21" i="71"/>
  <c r="AA20" i="71"/>
  <c r="AA12" i="71"/>
  <c r="AA8" i="71"/>
  <c r="AA16" i="71"/>
  <c r="AS5" i="71"/>
  <c r="AA7" i="71"/>
  <c r="AA11" i="71"/>
  <c r="AA15" i="71"/>
  <c r="AA19" i="71"/>
  <c r="AA5" i="71"/>
  <c r="AA6" i="71"/>
  <c r="AA10" i="71"/>
  <c r="AA14" i="71"/>
  <c r="AA18" i="71"/>
  <c r="AA9" i="71"/>
  <c r="AA13" i="71"/>
  <c r="AA17" i="71"/>
  <c r="Q1269" i="70"/>
  <c r="Q1274" i="70"/>
  <c r="I106" i="71"/>
  <c r="AR106" i="71"/>
  <c r="AT142" i="71"/>
  <c r="AT143" i="71"/>
  <c r="AT144" i="71"/>
  <c r="C12" i="80"/>
  <c r="AT145" i="71"/>
  <c r="AT146" i="71"/>
  <c r="C14" i="80"/>
  <c r="AT147" i="71"/>
  <c r="C15" i="80"/>
  <c r="AT148" i="71"/>
  <c r="C16" i="80"/>
  <c r="AT149" i="71"/>
  <c r="C17" i="80"/>
  <c r="AT150" i="71"/>
  <c r="C18" i="80"/>
  <c r="AT151" i="71"/>
  <c r="C19" i="80"/>
  <c r="AT152" i="71"/>
  <c r="C20" i="80"/>
  <c r="AT153" i="71"/>
  <c r="C21" i="80"/>
  <c r="AT154" i="71"/>
  <c r="C22" i="80"/>
  <c r="AT155" i="71"/>
  <c r="C23" i="80"/>
  <c r="AT156" i="71"/>
  <c r="Z1263" i="70"/>
  <c r="Q1270" i="70"/>
  <c r="Q1273" i="70"/>
  <c r="C8" i="80"/>
  <c r="AT141" i="71"/>
  <c r="Q1265" i="70"/>
  <c r="Q1271" i="70"/>
  <c r="I24" i="80"/>
  <c r="I123" i="71"/>
  <c r="AR123" i="71"/>
  <c r="N1263" i="70"/>
  <c r="AF1263" i="70"/>
  <c r="Z1264" i="70"/>
  <c r="Z1266" i="70"/>
  <c r="Z1267" i="70"/>
  <c r="Z1268" i="70"/>
  <c r="Z1269" i="70"/>
  <c r="Z1270" i="70"/>
  <c r="Z1271" i="70"/>
  <c r="Z1272" i="70"/>
  <c r="Z1273" i="70"/>
  <c r="Z1274" i="70"/>
  <c r="Z1275" i="70"/>
  <c r="Z1276" i="70"/>
  <c r="Z1277" i="70"/>
  <c r="Q1264" i="70"/>
  <c r="Q1272" i="70"/>
  <c r="Q1278" i="70"/>
  <c r="I72" i="71"/>
  <c r="AR72" i="71"/>
  <c r="AR38" i="71"/>
  <c r="N6" i="80"/>
  <c r="I10" i="80"/>
  <c r="I11" i="80"/>
  <c r="I13" i="80"/>
  <c r="I15" i="80"/>
  <c r="I16" i="80"/>
  <c r="I17" i="80"/>
  <c r="I18" i="80"/>
  <c r="I19" i="80"/>
  <c r="I20" i="80"/>
  <c r="I21" i="80"/>
  <c r="I22" i="80"/>
  <c r="I23" i="80"/>
  <c r="AR141" i="71"/>
  <c r="Q1268" i="70"/>
  <c r="Q1275" i="70"/>
  <c r="AR89" i="71"/>
  <c r="AS89" i="71" s="1"/>
  <c r="AI1263" i="70"/>
  <c r="AI1265" i="70"/>
  <c r="AI1266" i="70"/>
  <c r="AI1268" i="70"/>
  <c r="AI1269" i="70"/>
  <c r="AI1270" i="70"/>
  <c r="AI1271" i="70"/>
  <c r="AI1272" i="70"/>
  <c r="AI1273" i="70"/>
  <c r="AI1274" i="70"/>
  <c r="AI1275" i="70"/>
  <c r="AI1276" i="70"/>
  <c r="AI1277" i="70"/>
  <c r="AI1278" i="70"/>
  <c r="Q1267" i="70"/>
  <c r="Q1276" i="70"/>
  <c r="L140" i="71"/>
  <c r="AR140" i="71"/>
  <c r="F8" i="80"/>
  <c r="L9" i="80"/>
  <c r="L10" i="80"/>
  <c r="L12" i="80"/>
  <c r="L17" i="80"/>
  <c r="L18" i="80"/>
  <c r="L19" i="80"/>
  <c r="L20" i="80"/>
  <c r="L21" i="80"/>
  <c r="L22" i="80"/>
  <c r="L23" i="80"/>
  <c r="Q1277" i="70"/>
  <c r="I55" i="71"/>
  <c r="AR55" i="71"/>
  <c r="E1263" i="70"/>
  <c r="H1264" i="70"/>
  <c r="AR142" i="71"/>
  <c r="H1265" i="70"/>
  <c r="AR143" i="71"/>
  <c r="AR144" i="71"/>
  <c r="AR145" i="71"/>
  <c r="H1268" i="70"/>
  <c r="AR146" i="71"/>
  <c r="H1269" i="70"/>
  <c r="AR147" i="71"/>
  <c r="H1270" i="70"/>
  <c r="AR148" i="71"/>
  <c r="H1271" i="70"/>
  <c r="AR149" i="71"/>
  <c r="H1272" i="70"/>
  <c r="AR150" i="71"/>
  <c r="H1273" i="70"/>
  <c r="AR151" i="71"/>
  <c r="H1274" i="70"/>
  <c r="AR152" i="71"/>
  <c r="H1275" i="70"/>
  <c r="AR153" i="71"/>
  <c r="H1276" i="70"/>
  <c r="AR154" i="71"/>
  <c r="H1277" i="70"/>
  <c r="AR155" i="71"/>
  <c r="H1278" i="70"/>
  <c r="AR156" i="71"/>
  <c r="C24" i="80"/>
  <c r="AT157" i="71"/>
  <c r="AR480" i="70"/>
  <c r="AV480" i="70" s="1"/>
  <c r="AU562" i="70"/>
  <c r="I599" i="70"/>
  <c r="AR599" i="70"/>
  <c r="AV599" i="70" s="1"/>
  <c r="L735" i="70"/>
  <c r="AR735" i="70"/>
  <c r="AV735" i="70" s="1"/>
  <c r="L72" i="70"/>
  <c r="AR72" i="70"/>
  <c r="AS72" i="70" s="1"/>
  <c r="I140" i="70"/>
  <c r="AR140" i="70"/>
  <c r="I276" i="70"/>
  <c r="AR276" i="70"/>
  <c r="AS276" i="70" s="1"/>
  <c r="I412" i="70"/>
  <c r="AR412" i="70"/>
  <c r="AS412" i="70" s="1"/>
  <c r="I548" i="70"/>
  <c r="AR548" i="70"/>
  <c r="I684" i="70"/>
  <c r="AR684" i="70"/>
  <c r="L820" i="70"/>
  <c r="AR820" i="70"/>
  <c r="AS820" i="70" s="1"/>
  <c r="I956" i="70"/>
  <c r="AR956" i="70"/>
  <c r="I1092" i="70"/>
  <c r="AR1092" i="70"/>
  <c r="L1228" i="70"/>
  <c r="AR1228" i="70"/>
  <c r="AV1228" i="70" s="1"/>
  <c r="I463" i="70"/>
  <c r="AR463" i="70"/>
  <c r="I55" i="70"/>
  <c r="AR55" i="70"/>
  <c r="I106" i="70"/>
  <c r="AR106" i="70"/>
  <c r="AS106" i="70" s="1"/>
  <c r="I242" i="70"/>
  <c r="AR242" i="70"/>
  <c r="I378" i="70"/>
  <c r="AR378" i="70"/>
  <c r="I514" i="70"/>
  <c r="AR514" i="70"/>
  <c r="AS514" i="70" s="1"/>
  <c r="I650" i="70"/>
  <c r="AR650" i="70"/>
  <c r="L786" i="70"/>
  <c r="AR786" i="70"/>
  <c r="AS786" i="70" s="1"/>
  <c r="AR922" i="70"/>
  <c r="AV922" i="70" s="1"/>
  <c r="I1058" i="70"/>
  <c r="AR1058" i="70"/>
  <c r="I1194" i="70"/>
  <c r="AR1194" i="70"/>
  <c r="I157" i="70"/>
  <c r="AR157" i="70"/>
  <c r="AV157" i="70" s="1"/>
  <c r="I293" i="70"/>
  <c r="AR293" i="70"/>
  <c r="AS293" i="70" s="1"/>
  <c r="L429" i="70"/>
  <c r="AR429" i="70"/>
  <c r="AS429" i="70" s="1"/>
  <c r="L565" i="70"/>
  <c r="AR565" i="70"/>
  <c r="AS565" i="70" s="1"/>
  <c r="I701" i="70"/>
  <c r="AR701" i="70"/>
  <c r="L837" i="70"/>
  <c r="AR837" i="70"/>
  <c r="AS837" i="70" s="1"/>
  <c r="AR973" i="70"/>
  <c r="AV973" i="70" s="1"/>
  <c r="I1109" i="70"/>
  <c r="AR1109" i="70"/>
  <c r="AR1245" i="70"/>
  <c r="AV1245" i="70" s="1"/>
  <c r="I38" i="70"/>
  <c r="AR38" i="70"/>
  <c r="I208" i="70"/>
  <c r="AR208" i="70"/>
  <c r="AV208" i="70" s="1"/>
  <c r="I344" i="70"/>
  <c r="AR344" i="70"/>
  <c r="AS344" i="70" s="1"/>
  <c r="I616" i="70"/>
  <c r="AR616" i="70"/>
  <c r="I752" i="70"/>
  <c r="AR752" i="70"/>
  <c r="AS752" i="70" s="1"/>
  <c r="L888" i="70"/>
  <c r="AR888" i="70"/>
  <c r="AV888" i="70" s="1"/>
  <c r="L1024" i="70"/>
  <c r="AR1024" i="70"/>
  <c r="AV1024" i="70" s="1"/>
  <c r="I1160" i="70"/>
  <c r="AR1160" i="70"/>
  <c r="AV1160" i="70" s="1"/>
  <c r="I1143" i="70"/>
  <c r="AR1143" i="70"/>
  <c r="AR21" i="70"/>
  <c r="AR123" i="70"/>
  <c r="L259" i="70"/>
  <c r="AR259" i="70"/>
  <c r="AS259" i="70" s="1"/>
  <c r="L395" i="70"/>
  <c r="AR395" i="70"/>
  <c r="AV395" i="70" s="1"/>
  <c r="I531" i="70"/>
  <c r="AR531" i="70"/>
  <c r="AS531" i="70" s="1"/>
  <c r="I667" i="70"/>
  <c r="AR667" i="70"/>
  <c r="I803" i="70"/>
  <c r="AR803" i="70"/>
  <c r="AR939" i="70"/>
  <c r="I1075" i="70"/>
  <c r="AR1075" i="70"/>
  <c r="AS1075" i="70" s="1"/>
  <c r="AR1211" i="70"/>
  <c r="L191" i="70"/>
  <c r="AR191" i="70"/>
  <c r="L327" i="70"/>
  <c r="AR327" i="70"/>
  <c r="AV327" i="70" s="1"/>
  <c r="I174" i="70"/>
  <c r="AR174" i="70"/>
  <c r="AS174" i="70" s="1"/>
  <c r="I310" i="70"/>
  <c r="AR310" i="70"/>
  <c r="L446" i="70"/>
  <c r="AR446" i="70"/>
  <c r="I582" i="70"/>
  <c r="AR582" i="70"/>
  <c r="L718" i="70"/>
  <c r="AR718" i="70"/>
  <c r="AS718" i="70" s="1"/>
  <c r="L854" i="70"/>
  <c r="AR854" i="70"/>
  <c r="AS854" i="70" s="1"/>
  <c r="I990" i="70"/>
  <c r="AR990" i="70"/>
  <c r="I1126" i="70"/>
  <c r="AR1126" i="70"/>
  <c r="AS1126" i="70" s="1"/>
  <c r="I1262" i="70"/>
  <c r="AR1262" i="70"/>
  <c r="L871" i="70"/>
  <c r="AR871" i="70"/>
  <c r="AV871" i="70" s="1"/>
  <c r="L1007" i="70"/>
  <c r="AR1007" i="70"/>
  <c r="AV1007" i="70" s="1"/>
  <c r="L89" i="70"/>
  <c r="AR89" i="70"/>
  <c r="AV89" i="70" s="1"/>
  <c r="I225" i="70"/>
  <c r="AR225" i="70"/>
  <c r="AV225" i="70" s="1"/>
  <c r="I361" i="70"/>
  <c r="AR361" i="70"/>
  <c r="AV361" i="70" s="1"/>
  <c r="L497" i="70"/>
  <c r="AR497" i="70"/>
  <c r="AU613" i="70"/>
  <c r="L633" i="70"/>
  <c r="AR633" i="70"/>
  <c r="AS633" i="70" s="1"/>
  <c r="I769" i="70"/>
  <c r="AR769" i="70"/>
  <c r="AR905" i="70"/>
  <c r="AS905" i="70" s="1"/>
  <c r="AU1013" i="70"/>
  <c r="I1041" i="70"/>
  <c r="AR1041" i="70"/>
  <c r="AV1041" i="70" s="1"/>
  <c r="L1177" i="70"/>
  <c r="AR1177" i="70"/>
  <c r="AU342" i="70"/>
  <c r="AS529" i="70"/>
  <c r="AU676" i="70"/>
  <c r="L7" i="79"/>
  <c r="AA58" i="36"/>
  <c r="AD27" i="36" s="1"/>
  <c r="AA146" i="71"/>
  <c r="AA54" i="36"/>
  <c r="AD23" i="36" s="1"/>
  <c r="AA65" i="36"/>
  <c r="AD34" i="36" s="1"/>
  <c r="AU718" i="70"/>
  <c r="AS642" i="70"/>
  <c r="AS778" i="70"/>
  <c r="F7" i="79"/>
  <c r="AS291" i="70"/>
  <c r="AS967" i="70"/>
  <c r="AU886" i="70"/>
  <c r="AU512" i="70"/>
  <c r="AV676" i="70"/>
  <c r="AS614" i="70"/>
  <c r="AV427" i="70"/>
  <c r="AU971" i="70"/>
  <c r="AV492" i="70"/>
  <c r="AV455" i="70"/>
  <c r="AV452" i="70"/>
  <c r="AV290" i="70"/>
  <c r="AU202" i="70"/>
  <c r="AV88" i="70"/>
  <c r="I8" i="80"/>
  <c r="I12" i="80"/>
  <c r="AB89" i="53"/>
  <c r="AB121" i="53"/>
  <c r="AB153" i="53"/>
  <c r="AB13" i="53"/>
  <c r="AB135" i="53"/>
  <c r="AB46" i="53"/>
  <c r="AB26" i="69"/>
  <c r="AA12" i="36"/>
  <c r="AA52" i="36"/>
  <c r="AD21" i="36" s="1"/>
  <c r="AA60" i="36"/>
  <c r="AD29" i="36" s="1"/>
  <c r="AA75" i="36"/>
  <c r="AD44" i="36" s="1"/>
  <c r="AA68" i="36"/>
  <c r="AD37" i="36" s="1"/>
  <c r="AA77" i="36"/>
  <c r="AD46" i="36" s="1"/>
  <c r="AA66" i="36"/>
  <c r="AD35" i="36" s="1"/>
  <c r="AA70" i="36"/>
  <c r="AD39" i="36" s="1"/>
  <c r="AA39" i="36"/>
  <c r="AD8" i="36" s="1"/>
  <c r="AA25" i="36"/>
  <c r="AA9" i="36"/>
  <c r="AA17" i="36"/>
  <c r="AA10" i="36"/>
  <c r="AA22" i="36"/>
  <c r="AA30" i="36"/>
  <c r="AA67" i="36"/>
  <c r="AD36" i="36" s="1"/>
  <c r="AS546" i="70"/>
  <c r="AU1164" i="70"/>
  <c r="AU69" i="70"/>
  <c r="AU820" i="70"/>
  <c r="AV103" i="70"/>
  <c r="AS373" i="70"/>
  <c r="AV418" i="70"/>
  <c r="AV859" i="70"/>
  <c r="AV1242" i="70"/>
  <c r="AV281" i="70"/>
  <c r="AV495" i="70"/>
  <c r="AV516" i="70"/>
  <c r="AV524" i="70"/>
  <c r="AV528" i="70"/>
  <c r="AV98" i="71"/>
  <c r="AV74" i="71"/>
  <c r="AV82" i="71"/>
  <c r="AS76" i="71"/>
  <c r="AS88" i="71"/>
  <c r="AB99" i="53"/>
  <c r="AB195" i="53"/>
  <c r="F10" i="79"/>
  <c r="I10" i="79"/>
  <c r="I6" i="79"/>
  <c r="AA63" i="36"/>
  <c r="AD32" i="36" s="1"/>
  <c r="AA16" i="36"/>
  <c r="AA24" i="36"/>
  <c r="AA32" i="36"/>
  <c r="AA40" i="36"/>
  <c r="AD9" i="36" s="1"/>
  <c r="AA48" i="36"/>
  <c r="AD17" i="36" s="1"/>
  <c r="AA33" i="36"/>
  <c r="AA51" i="36"/>
  <c r="AD20" i="36" s="1"/>
  <c r="AA59" i="36"/>
  <c r="AD28" i="36" s="1"/>
  <c r="AA55" i="36"/>
  <c r="AD24" i="36" s="1"/>
  <c r="AA21" i="36"/>
  <c r="AA37" i="36"/>
  <c r="AA45" i="36"/>
  <c r="AD14" i="36" s="1"/>
  <c r="L10" i="79"/>
  <c r="AV60" i="71"/>
  <c r="AV64" i="71"/>
  <c r="AU113" i="71"/>
  <c r="AW113" i="71"/>
  <c r="AU121" i="71"/>
  <c r="AW121" i="71"/>
  <c r="AV127" i="71"/>
  <c r="AV131" i="71"/>
  <c r="AB1264" i="70"/>
  <c r="AB1265" i="70"/>
  <c r="AB1266" i="70"/>
  <c r="AB1268" i="70"/>
  <c r="AB1269" i="70"/>
  <c r="AB1270" i="70"/>
  <c r="AB1271" i="70"/>
  <c r="AB1272" i="70"/>
  <c r="AB1273" i="70"/>
  <c r="AB1274" i="70"/>
  <c r="AB1275" i="70"/>
  <c r="AB1276" i="70"/>
  <c r="AB1277" i="70"/>
  <c r="AB1278" i="70"/>
  <c r="C6" i="79"/>
  <c r="AB31" i="69"/>
  <c r="AB147" i="53"/>
  <c r="AB275" i="53"/>
  <c r="AV358" i="70"/>
  <c r="AV865" i="70"/>
  <c r="AV93" i="71"/>
  <c r="AW93" i="71"/>
  <c r="S1263" i="70"/>
  <c r="AK1263" i="70"/>
  <c r="AK1264" i="70"/>
  <c r="AK1265" i="70"/>
  <c r="L11" i="80"/>
  <c r="AK1267" i="70"/>
  <c r="AK1268" i="70"/>
  <c r="AK1269" i="70"/>
  <c r="AK1270" i="70"/>
  <c r="AK1271" i="70"/>
  <c r="AK1272" i="70"/>
  <c r="AK1273" i="70"/>
  <c r="AK1274" i="70"/>
  <c r="AK1275" i="70"/>
  <c r="AK1276" i="70"/>
  <c r="AK1277" i="70"/>
  <c r="AK1278" i="70"/>
  <c r="AA18" i="36"/>
  <c r="AA8" i="36"/>
  <c r="AA15" i="36"/>
  <c r="AA23" i="36"/>
  <c r="AA46" i="36"/>
  <c r="AD15" i="36" s="1"/>
  <c r="AA61" i="36"/>
  <c r="AD30" i="36" s="1"/>
  <c r="AA69" i="36"/>
  <c r="AD38" i="36" s="1"/>
  <c r="F6" i="79"/>
  <c r="AM106" i="71"/>
  <c r="J1279" i="70"/>
  <c r="AV720" i="70"/>
  <c r="AA71" i="36"/>
  <c r="AD40" i="36" s="1"/>
  <c r="C10" i="79"/>
  <c r="AB224" i="53"/>
  <c r="AV59" i="53" s="1"/>
  <c r="AV37" i="71"/>
  <c r="AM72" i="71"/>
  <c r="AV73" i="71"/>
  <c r="AV77" i="71"/>
  <c r="AS81" i="71"/>
  <c r="AS85" i="71"/>
  <c r="AU107" i="71"/>
  <c r="AW107" i="71"/>
  <c r="AU111" i="71"/>
  <c r="AW111" i="71"/>
  <c r="AU119" i="71"/>
  <c r="AW119" i="71"/>
  <c r="AS138" i="71"/>
  <c r="J1264" i="70"/>
  <c r="C10" i="80"/>
  <c r="J1266" i="70"/>
  <c r="J1267" i="70"/>
  <c r="J1268" i="70"/>
  <c r="J1269" i="70"/>
  <c r="J1270" i="70"/>
  <c r="J1271" i="70"/>
  <c r="J1272" i="70"/>
  <c r="J1273" i="70"/>
  <c r="J1274" i="70"/>
  <c r="J1275" i="70"/>
  <c r="J1276" i="70"/>
  <c r="J1277" i="70"/>
  <c r="J1278" i="70"/>
  <c r="AS228" i="70"/>
  <c r="AV268" i="70"/>
  <c r="AB1279" i="70"/>
  <c r="AU110" i="71"/>
  <c r="AW110" i="71"/>
  <c r="AU118" i="71"/>
  <c r="AW118" i="71"/>
  <c r="J1263" i="70"/>
  <c r="F9" i="80"/>
  <c r="F13" i="80"/>
  <c r="AU293" i="70"/>
  <c r="AU1231" i="70"/>
  <c r="AA34" i="36"/>
  <c r="AA41" i="36"/>
  <c r="AD10" i="36" s="1"/>
  <c r="L13" i="37"/>
  <c r="AA19" i="36"/>
  <c r="AA27" i="36"/>
  <c r="AA57" i="36"/>
  <c r="AD26" i="36" s="1"/>
  <c r="AA73" i="36"/>
  <c r="AD42" i="36" s="1"/>
  <c r="AA74" i="36"/>
  <c r="AD43" i="36" s="1"/>
  <c r="L6" i="79"/>
  <c r="AU68" i="71"/>
  <c r="AU123" i="71"/>
  <c r="AW123" i="71"/>
  <c r="AV391" i="70"/>
  <c r="AV449" i="70"/>
  <c r="AV482" i="70"/>
  <c r="AV832" i="70"/>
  <c r="AU498" i="70"/>
  <c r="AW498" i="70"/>
  <c r="AV723" i="70"/>
  <c r="AV32" i="70"/>
  <c r="AV67" i="70"/>
  <c r="AS45" i="70"/>
  <c r="AS223" i="70"/>
  <c r="AS359" i="70"/>
  <c r="AU580" i="70"/>
  <c r="AV31" i="70"/>
  <c r="AV36" i="70"/>
  <c r="AV706" i="70"/>
  <c r="AV349" i="70"/>
  <c r="AU1087" i="70"/>
  <c r="AV94" i="70"/>
  <c r="AV197" i="70"/>
  <c r="AV263" i="70"/>
  <c r="AV601" i="70"/>
  <c r="AV737" i="70"/>
  <c r="AV749" i="70"/>
  <c r="AV877" i="70"/>
  <c r="AU10" i="71"/>
  <c r="F1263" i="70"/>
  <c r="E6" i="80"/>
  <c r="X1263" i="70"/>
  <c r="K6" i="80"/>
  <c r="AA140" i="71"/>
  <c r="AV45" i="71"/>
  <c r="AV49" i="71"/>
  <c r="AV68" i="71"/>
  <c r="AV135" i="71"/>
  <c r="AD143" i="71"/>
  <c r="AS67" i="71"/>
  <c r="O1263" i="70"/>
  <c r="H6" i="80"/>
  <c r="AV111" i="71"/>
  <c r="AS134" i="71"/>
  <c r="AV39" i="71"/>
  <c r="AS102" i="71"/>
  <c r="AV95" i="71"/>
  <c r="AV114" i="71"/>
  <c r="AA42" i="36"/>
  <c r="AD11" i="36" s="1"/>
  <c r="G7" i="79"/>
  <c r="AS247" i="70"/>
  <c r="AU1009" i="70"/>
  <c r="AS1067" i="70"/>
  <c r="AA78" i="36"/>
  <c r="AD47" i="36" s="1"/>
  <c r="C9" i="79"/>
  <c r="AS70" i="71"/>
  <c r="AU88" i="71"/>
  <c r="AB34" i="69"/>
  <c r="L14" i="80"/>
  <c r="AU30" i="71"/>
  <c r="AV42" i="71"/>
  <c r="AU75" i="71"/>
  <c r="AV84" i="71"/>
  <c r="AU85" i="71"/>
  <c r="AA89" i="71"/>
  <c r="AU108" i="71"/>
  <c r="AU112" i="71"/>
  <c r="AU116" i="71"/>
  <c r="AV120" i="71"/>
  <c r="AL141" i="71"/>
  <c r="AV8" i="70"/>
  <c r="AV200" i="70"/>
  <c r="AV241" i="70"/>
  <c r="AS438" i="70"/>
  <c r="AV443" i="70"/>
  <c r="AV670" i="70"/>
  <c r="AV785" i="70"/>
  <c r="AV1049" i="70"/>
  <c r="AA6" i="36"/>
  <c r="AU61" i="71"/>
  <c r="AS23" i="70"/>
  <c r="AV265" i="70"/>
  <c r="AA28" i="36"/>
  <c r="AA64" i="36"/>
  <c r="AD33" i="36" s="1"/>
  <c r="AA7" i="36"/>
  <c r="AA14" i="36"/>
  <c r="AA36" i="36"/>
  <c r="AA43" i="36"/>
  <c r="AD12" i="36" s="1"/>
  <c r="AA72" i="36"/>
  <c r="AD41" i="36" s="1"/>
  <c r="D9" i="79"/>
  <c r="AB161" i="53"/>
  <c r="C9" i="80"/>
  <c r="L15" i="80"/>
  <c r="AM55" i="71"/>
  <c r="AS56" i="71"/>
  <c r="AU73" i="71"/>
  <c r="AU78" i="71"/>
  <c r="AU83" i="71"/>
  <c r="K146" i="71"/>
  <c r="AV394" i="70"/>
  <c r="AS597" i="70"/>
  <c r="AS1235" i="70"/>
  <c r="AA49" i="36"/>
  <c r="AD18" i="36" s="1"/>
  <c r="AA38" i="36"/>
  <c r="AD7" i="36" s="1"/>
  <c r="F9" i="79"/>
  <c r="AB20" i="69"/>
  <c r="AO8" i="69" s="1"/>
  <c r="C13" i="80"/>
  <c r="AD38" i="71"/>
  <c r="I140" i="71"/>
  <c r="AJ140" i="71"/>
  <c r="AU599" i="70"/>
  <c r="AS804" i="70"/>
  <c r="AS920" i="70"/>
  <c r="AA13" i="36"/>
  <c r="AA53" i="36"/>
  <c r="AD22" i="36" s="1"/>
  <c r="I9" i="79"/>
  <c r="M10" i="79"/>
  <c r="AB137" i="53"/>
  <c r="AB138" i="53"/>
  <c r="AB144" i="53"/>
  <c r="AV39" i="53" s="1"/>
  <c r="AB169" i="53"/>
  <c r="AB170" i="53"/>
  <c r="AB172" i="53"/>
  <c r="AV46" i="53" s="1"/>
  <c r="AB233" i="53"/>
  <c r="AB272" i="53"/>
  <c r="AV71" i="53" s="1"/>
  <c r="AB297" i="53"/>
  <c r="AU54" i="71"/>
  <c r="AU69" i="71"/>
  <c r="AV86" i="71"/>
  <c r="AA106" i="71"/>
  <c r="AV109" i="71"/>
  <c r="AU122" i="71"/>
  <c r="AV441" i="70"/>
  <c r="AU636" i="70"/>
  <c r="AV995" i="70"/>
  <c r="AS1108" i="70"/>
  <c r="AU1189" i="70"/>
  <c r="AA12" i="37"/>
  <c r="AB285" i="53"/>
  <c r="AA31" i="36"/>
  <c r="L9" i="79"/>
  <c r="L13" i="80"/>
  <c r="L16" i="80"/>
  <c r="AU86" i="71"/>
  <c r="AS1023" i="70"/>
  <c r="U144" i="71"/>
  <c r="AA26" i="36"/>
  <c r="AA35" i="36"/>
  <c r="AA44" i="36"/>
  <c r="AD13" i="36" s="1"/>
  <c r="AA62" i="36"/>
  <c r="AD31" i="36" s="1"/>
  <c r="D8" i="79"/>
  <c r="AB12" i="69"/>
  <c r="AO6" i="69" s="1"/>
  <c r="AB36" i="69"/>
  <c r="AO12" i="69" s="1"/>
  <c r="AB44" i="53"/>
  <c r="AV14" i="53" s="1"/>
  <c r="AB57" i="53"/>
  <c r="AB62" i="53"/>
  <c r="AB70" i="53"/>
  <c r="AB78" i="53"/>
  <c r="AB114" i="53"/>
  <c r="AB198" i="53"/>
  <c r="AB206" i="53"/>
  <c r="AB242" i="53"/>
  <c r="AB265" i="53"/>
  <c r="I9" i="80"/>
  <c r="U38" i="71"/>
  <c r="AV52" i="71"/>
  <c r="AU58" i="71"/>
  <c r="AV110" i="71"/>
  <c r="AV128" i="71"/>
  <c r="L141" i="71"/>
  <c r="S1269" i="70"/>
  <c r="F14" i="80"/>
  <c r="S1272" i="70"/>
  <c r="F17" i="80"/>
  <c r="S1275" i="70"/>
  <c r="F20" i="80"/>
  <c r="S1278" i="70"/>
  <c r="F23" i="80"/>
  <c r="S1279" i="70"/>
  <c r="F24" i="80"/>
  <c r="AV59" i="70"/>
  <c r="AV893" i="70"/>
  <c r="AA50" i="36"/>
  <c r="AD19" i="36" s="1"/>
  <c r="M8" i="79"/>
  <c r="AU23" i="71"/>
  <c r="AS53" i="71"/>
  <c r="AV67" i="71"/>
  <c r="AV78" i="71"/>
  <c r="AS94" i="71"/>
  <c r="AU96" i="71"/>
  <c r="AV126" i="71"/>
  <c r="AV134" i="71"/>
  <c r="S1267" i="70"/>
  <c r="F12" i="80"/>
  <c r="D5" i="79"/>
  <c r="AB40" i="53"/>
  <c r="AV13" i="53" s="1"/>
  <c r="AB103" i="53"/>
  <c r="AB127" i="53"/>
  <c r="AV24" i="71"/>
  <c r="AV27" i="71"/>
  <c r="AV30" i="71"/>
  <c r="AV33" i="71"/>
  <c r="AV36" i="71"/>
  <c r="AV50" i="71"/>
  <c r="AV53" i="71"/>
  <c r="AV92" i="71"/>
  <c r="AU94" i="71"/>
  <c r="AU106" i="71"/>
  <c r="AV122" i="71"/>
  <c r="S1265" i="70"/>
  <c r="F10" i="80"/>
  <c r="S1270" i="70"/>
  <c r="F15" i="80"/>
  <c r="S1273" i="70"/>
  <c r="F18" i="80"/>
  <c r="S1276" i="70"/>
  <c r="F21" i="80"/>
  <c r="AS243" i="70"/>
  <c r="AU477" i="70"/>
  <c r="AV798" i="70"/>
  <c r="AV167" i="70"/>
  <c r="AS205" i="70"/>
  <c r="AU243" i="70"/>
  <c r="AU252" i="70"/>
  <c r="AS296" i="70"/>
  <c r="AA11" i="36"/>
  <c r="AA20" i="36"/>
  <c r="AA29" i="36"/>
  <c r="AA47" i="36"/>
  <c r="AD16" i="36" s="1"/>
  <c r="AA56" i="36"/>
  <c r="AD25" i="36" s="1"/>
  <c r="D11" i="79"/>
  <c r="AB13" i="69"/>
  <c r="AB56" i="53"/>
  <c r="AV17" i="53" s="1"/>
  <c r="AB72" i="53"/>
  <c r="AV21" i="53" s="1"/>
  <c r="AB77" i="53"/>
  <c r="AB80" i="53"/>
  <c r="AV23" i="53" s="1"/>
  <c r="AB96" i="53"/>
  <c r="AV27" i="53" s="1"/>
  <c r="AB112" i="53"/>
  <c r="AV31" i="53" s="1"/>
  <c r="AB117" i="53"/>
  <c r="AB125" i="53"/>
  <c r="AB128" i="53"/>
  <c r="AV35" i="53" s="1"/>
  <c r="AB192" i="53"/>
  <c r="AV51" i="53" s="1"/>
  <c r="AB240" i="53"/>
  <c r="AV63" i="53" s="1"/>
  <c r="AB269" i="53"/>
  <c r="L8" i="80"/>
  <c r="I14" i="80"/>
  <c r="AV25" i="71"/>
  <c r="AV28" i="71"/>
  <c r="AV31" i="71"/>
  <c r="AV34" i="71"/>
  <c r="U55" i="71"/>
  <c r="AU57" i="71"/>
  <c r="AU65" i="71"/>
  <c r="AU79" i="71"/>
  <c r="AS90" i="71"/>
  <c r="AS101" i="71"/>
  <c r="L106" i="71"/>
  <c r="AU109" i="71"/>
  <c r="AU114" i="71"/>
  <c r="S1266" i="70"/>
  <c r="F11" i="80"/>
  <c r="S1271" i="70"/>
  <c r="F16" i="80"/>
  <c r="S1274" i="70"/>
  <c r="F19" i="80"/>
  <c r="S1277" i="70"/>
  <c r="F22" i="80"/>
  <c r="AS116" i="70"/>
  <c r="AV382" i="70"/>
  <c r="AV421" i="70"/>
  <c r="AV934" i="70"/>
  <c r="AA76" i="36"/>
  <c r="AD45" i="36" s="1"/>
  <c r="G10" i="79"/>
  <c r="C11" i="80"/>
  <c r="AV43" i="71"/>
  <c r="AS58" i="71"/>
  <c r="AS66" i="71"/>
  <c r="AS71" i="71"/>
  <c r="AU74" i="71"/>
  <c r="AU77" i="71"/>
  <c r="AV80" i="71"/>
  <c r="AU82" i="71"/>
  <c r="AV85" i="71"/>
  <c r="AV112" i="71"/>
  <c r="AV118" i="71"/>
  <c r="AS125" i="71"/>
  <c r="AS5" i="70"/>
  <c r="AU86" i="70"/>
  <c r="AV102" i="70"/>
  <c r="AV126" i="70"/>
  <c r="AV138" i="70"/>
  <c r="AV159" i="70"/>
  <c r="AV303" i="70"/>
  <c r="AV309" i="70"/>
  <c r="AV333" i="70"/>
  <c r="AV336" i="70"/>
  <c r="AV774" i="70"/>
  <c r="AV816" i="70"/>
  <c r="AV942" i="70"/>
  <c r="AV951" i="70"/>
  <c r="AV987" i="70"/>
  <c r="AV931" i="70"/>
  <c r="AS73" i="70"/>
  <c r="AJ718" i="70"/>
  <c r="AU845" i="70"/>
  <c r="AJ888" i="70"/>
  <c r="AV945" i="70"/>
  <c r="AV218" i="70"/>
  <c r="R718" i="70"/>
  <c r="AJ820" i="70"/>
  <c r="AU903" i="70"/>
  <c r="AS27" i="70"/>
  <c r="AS169" i="70"/>
  <c r="AU380" i="70"/>
  <c r="AA429" i="70"/>
  <c r="AS450" i="70"/>
  <c r="AU501" i="70"/>
  <c r="AU513" i="70"/>
  <c r="AV521" i="70"/>
  <c r="AV782" i="70"/>
  <c r="AU1051" i="70"/>
  <c r="L1075" i="70"/>
  <c r="I1177" i="70"/>
  <c r="AV117" i="70"/>
  <c r="AV120" i="70"/>
  <c r="AV153" i="70"/>
  <c r="AV177" i="70"/>
  <c r="AV180" i="70"/>
  <c r="AV186" i="70"/>
  <c r="AV189" i="70"/>
  <c r="AV417" i="70"/>
  <c r="AS420" i="70"/>
  <c r="AV423" i="70"/>
  <c r="AV426" i="70"/>
  <c r="AV571" i="70"/>
  <c r="AV577" i="70"/>
  <c r="L582" i="70"/>
  <c r="AV584" i="70"/>
  <c r="AV596" i="70"/>
  <c r="AU603" i="70"/>
  <c r="AU606" i="70"/>
  <c r="AU609" i="70"/>
  <c r="AU615" i="70"/>
  <c r="AV623" i="70"/>
  <c r="AV653" i="70"/>
  <c r="AU667" i="70"/>
  <c r="AV698" i="70"/>
  <c r="AV724" i="70"/>
  <c r="AV845" i="70"/>
  <c r="AS848" i="70"/>
  <c r="AV884" i="70"/>
  <c r="AV887" i="70"/>
  <c r="AU940" i="70"/>
  <c r="AU949" i="70"/>
  <c r="AU955" i="70"/>
  <c r="AM1007" i="70"/>
  <c r="AV1021" i="70"/>
  <c r="AU1198" i="70"/>
  <c r="AS25" i="70"/>
  <c r="AU29" i="70"/>
  <c r="AJ89" i="70"/>
  <c r="AU90" i="70"/>
  <c r="AU93" i="70"/>
  <c r="AV211" i="70"/>
  <c r="AU227" i="70"/>
  <c r="AV253" i="70"/>
  <c r="AV286" i="70"/>
  <c r="AU307" i="70"/>
  <c r="AS302" i="70"/>
  <c r="AS305" i="70"/>
  <c r="AU312" i="70"/>
  <c r="AU321" i="70"/>
  <c r="AV329" i="70"/>
  <c r="AV332" i="70"/>
  <c r="AV335" i="70"/>
  <c r="AV341" i="70"/>
  <c r="AV371" i="70"/>
  <c r="AV377" i="70"/>
  <c r="AV404" i="70"/>
  <c r="AS466" i="70"/>
  <c r="AU491" i="70"/>
  <c r="AV499" i="70"/>
  <c r="AV502" i="70"/>
  <c r="AV505" i="70"/>
  <c r="AV511" i="70"/>
  <c r="AV645" i="70"/>
  <c r="AV648" i="70"/>
  <c r="AS702" i="70"/>
  <c r="AU732" i="70"/>
  <c r="AV825" i="70"/>
  <c r="AA905" i="70"/>
  <c r="AV925" i="70"/>
  <c r="AV937" i="70"/>
  <c r="AU947" i="70"/>
  <c r="AU974" i="70"/>
  <c r="AU983" i="70"/>
  <c r="AU1015" i="70"/>
  <c r="AU1018" i="70"/>
  <c r="AU1021" i="70"/>
  <c r="AV1026" i="70"/>
  <c r="AS1029" i="70"/>
  <c r="AV1038" i="70"/>
  <c r="AV1071" i="70"/>
  <c r="AV1083" i="70"/>
  <c r="AD1092" i="70"/>
  <c r="AV1099" i="70"/>
  <c r="AV1108" i="70"/>
  <c r="AD1160" i="70"/>
  <c r="AU1196" i="70"/>
  <c r="AV1252" i="70"/>
  <c r="AD446" i="70"/>
  <c r="AS489" i="70"/>
  <c r="AV727" i="70"/>
  <c r="AS902" i="70"/>
  <c r="L1092" i="70"/>
  <c r="L1160" i="70"/>
  <c r="AS111" i="70"/>
  <c r="AV166" i="70"/>
  <c r="AS172" i="70"/>
  <c r="AU176" i="70"/>
  <c r="AU185" i="70"/>
  <c r="I191" i="70"/>
  <c r="AU195" i="70"/>
  <c r="AU198" i="70"/>
  <c r="AS212" i="70"/>
  <c r="AS215" i="70"/>
  <c r="AS224" i="70"/>
  <c r="AU267" i="70"/>
  <c r="AU270" i="70"/>
  <c r="AV459" i="70"/>
  <c r="AU490" i="70"/>
  <c r="AU483" i="70"/>
  <c r="AU486" i="70"/>
  <c r="AU535" i="70"/>
  <c r="AU538" i="70"/>
  <c r="AU541" i="70"/>
  <c r="AS771" i="70"/>
  <c r="AS810" i="70"/>
  <c r="AU894" i="70"/>
  <c r="AS971" i="70"/>
  <c r="AV1133" i="70"/>
  <c r="AS190" i="70"/>
  <c r="AV193" i="70"/>
  <c r="AV196" i="70"/>
  <c r="AU256" i="70"/>
  <c r="AU257" i="70"/>
  <c r="AS273" i="70"/>
  <c r="AV295" i="70"/>
  <c r="AS311" i="70"/>
  <c r="AV317" i="70"/>
  <c r="AV323" i="70"/>
  <c r="AS448" i="70"/>
  <c r="AS481" i="70"/>
  <c r="AV484" i="70"/>
  <c r="AV487" i="70"/>
  <c r="L531" i="70"/>
  <c r="AV542" i="70"/>
  <c r="AV545" i="70"/>
  <c r="AV621" i="70"/>
  <c r="AV690" i="70"/>
  <c r="AV794" i="70"/>
  <c r="AV797" i="70"/>
  <c r="AV895" i="70"/>
  <c r="AV898" i="70"/>
  <c r="AV901" i="70"/>
  <c r="R905" i="70"/>
  <c r="AV955" i="70"/>
  <c r="I1007" i="70"/>
  <c r="AV1017" i="70"/>
  <c r="AV1020" i="70"/>
  <c r="AV1044" i="70"/>
  <c r="AV1047" i="70"/>
  <c r="AU1058" i="70"/>
  <c r="AD1075" i="70"/>
  <c r="AV1082" i="70"/>
  <c r="AU1106" i="70"/>
  <c r="AU1130" i="70"/>
  <c r="AS1144" i="70"/>
  <c r="AS1195" i="70"/>
  <c r="AS1229" i="70"/>
  <c r="AU34" i="70"/>
  <c r="AS75" i="70"/>
  <c r="AV112" i="70"/>
  <c r="AV213" i="70"/>
  <c r="AV222" i="70"/>
  <c r="AS255" i="70"/>
  <c r="AV279" i="70"/>
  <c r="AV282" i="70"/>
  <c r="AV301" i="70"/>
  <c r="AV400" i="70"/>
  <c r="AV409" i="70"/>
  <c r="AV611" i="70"/>
  <c r="AV614" i="70"/>
  <c r="AV677" i="70"/>
  <c r="AV680" i="70"/>
  <c r="AV710" i="70"/>
  <c r="AS748" i="70"/>
  <c r="AV814" i="70"/>
  <c r="AV966" i="70"/>
  <c r="AV999" i="70"/>
  <c r="AV1095" i="70"/>
  <c r="AV1101" i="70"/>
  <c r="AV1107" i="70"/>
  <c r="AU1210" i="70"/>
  <c r="AV1224" i="70"/>
  <c r="AU619" i="70"/>
  <c r="R820" i="70"/>
  <c r="U820" i="70"/>
  <c r="AS11" i="70"/>
  <c r="AV28" i="70"/>
  <c r="AJ276" i="70"/>
  <c r="AM276" i="70"/>
  <c r="AS379" i="70"/>
  <c r="AS1078" i="70"/>
  <c r="I1245" i="70"/>
  <c r="L1245" i="70"/>
  <c r="AU37" i="70"/>
  <c r="AU163" i="70"/>
  <c r="AS7" i="70"/>
  <c r="R106" i="70"/>
  <c r="U106" i="70"/>
  <c r="AS1050" i="70"/>
  <c r="AV12" i="70"/>
  <c r="AA514" i="70"/>
  <c r="AD514" i="70"/>
  <c r="AA1041" i="70"/>
  <c r="AD1041" i="70"/>
  <c r="AM55" i="70"/>
  <c r="AU141" i="70"/>
  <c r="AS161" i="70"/>
  <c r="AS164" i="70"/>
  <c r="AU169" i="70"/>
  <c r="AU215" i="70"/>
  <c r="U225" i="70"/>
  <c r="AS237" i="70"/>
  <c r="AV313" i="70"/>
  <c r="AS319" i="70"/>
  <c r="AU392" i="70"/>
  <c r="AU403" i="70"/>
  <c r="AV669" i="70"/>
  <c r="AS761" i="70"/>
  <c r="AV41" i="70"/>
  <c r="AV54" i="70"/>
  <c r="AV78" i="70"/>
  <c r="AS105" i="70"/>
  <c r="AS109" i="70"/>
  <c r="AU137" i="70"/>
  <c r="AV148" i="70"/>
  <c r="AU161" i="70"/>
  <c r="AU189" i="70"/>
  <c r="AU255" i="70"/>
  <c r="AU262" i="70"/>
  <c r="AS284" i="70"/>
  <c r="AU316" i="70"/>
  <c r="AU381" i="70"/>
  <c r="AU393" i="70"/>
  <c r="AV401" i="70"/>
  <c r="AU447" i="70"/>
  <c r="AS474" i="70"/>
  <c r="AU533" i="70"/>
  <c r="AU555" i="70"/>
  <c r="AU558" i="70"/>
  <c r="AU561" i="70"/>
  <c r="AU564" i="70"/>
  <c r="AU658" i="70"/>
  <c r="AV659" i="70"/>
  <c r="AU662" i="70"/>
  <c r="AV772" i="70"/>
  <c r="AV778" i="70"/>
  <c r="AV781" i="70"/>
  <c r="AV784" i="70"/>
  <c r="AS805" i="70"/>
  <c r="AU822" i="70"/>
  <c r="AJ837" i="70"/>
  <c r="AV841" i="70"/>
  <c r="AU844" i="70"/>
  <c r="AU850" i="70"/>
  <c r="AS858" i="70"/>
  <c r="AV861" i="70"/>
  <c r="AV864" i="70"/>
  <c r="AV867" i="70"/>
  <c r="AV870" i="70"/>
  <c r="AA1007" i="70"/>
  <c r="AV1013" i="70"/>
  <c r="AS1042" i="70"/>
  <c r="AV1051" i="70"/>
  <c r="AS1076" i="70"/>
  <c r="AU52" i="70"/>
  <c r="AS85" i="70"/>
  <c r="AV74" i="70"/>
  <c r="AU99" i="70"/>
  <c r="AU151" i="70"/>
  <c r="AV181" i="70"/>
  <c r="AS251" i="70"/>
  <c r="AV269" i="70"/>
  <c r="U276" i="70"/>
  <c r="AU287" i="70"/>
  <c r="AU398" i="70"/>
  <c r="AM446" i="70"/>
  <c r="AU462" i="70"/>
  <c r="AU487" i="70"/>
  <c r="AS511" i="70"/>
  <c r="L514" i="70"/>
  <c r="U531" i="70"/>
  <c r="AV556" i="70"/>
  <c r="AU601" i="70"/>
  <c r="AV649" i="70"/>
  <c r="I718" i="70"/>
  <c r="AA718" i="70"/>
  <c r="AS734" i="70"/>
  <c r="AS753" i="70"/>
  <c r="AS801" i="70"/>
  <c r="AS834" i="70"/>
  <c r="AS996" i="70"/>
  <c r="L1041" i="70"/>
  <c r="AS1059" i="70"/>
  <c r="AU1150" i="70"/>
  <c r="AU1153" i="70"/>
  <c r="AU1159" i="70"/>
  <c r="AM1160" i="70"/>
  <c r="AS1191" i="70"/>
  <c r="AS1232" i="70"/>
  <c r="AU50" i="70"/>
  <c r="AS81" i="70"/>
  <c r="AS97" i="70"/>
  <c r="AU129" i="70"/>
  <c r="AS153" i="70"/>
  <c r="AV152" i="70"/>
  <c r="AU181" i="70"/>
  <c r="AU194" i="70"/>
  <c r="AU203" i="70"/>
  <c r="AU206" i="70"/>
  <c r="AV214" i="70"/>
  <c r="L225" i="70"/>
  <c r="AU245" i="70"/>
  <c r="AU248" i="70"/>
  <c r="I259" i="70"/>
  <c r="AU275" i="70"/>
  <c r="AU311" i="70"/>
  <c r="AU363" i="70"/>
  <c r="AU385" i="70"/>
  <c r="AD463" i="70"/>
  <c r="AU482" i="70"/>
  <c r="AU493" i="70"/>
  <c r="AU496" i="70"/>
  <c r="AA497" i="70"/>
  <c r="AU651" i="70"/>
  <c r="AS714" i="70"/>
  <c r="AS707" i="70"/>
  <c r="AU728" i="70"/>
  <c r="AS770" i="70"/>
  <c r="I820" i="70"/>
  <c r="AU827" i="70"/>
  <c r="AV823" i="70"/>
  <c r="AU826" i="70"/>
  <c r="AU829" i="70"/>
  <c r="AU832" i="70"/>
  <c r="AV862" i="70"/>
  <c r="AU977" i="70"/>
  <c r="AU980" i="70"/>
  <c r="AS999" i="70"/>
  <c r="AU1062" i="70"/>
  <c r="U1075" i="70"/>
  <c r="AM1075" i="70"/>
  <c r="AV1091" i="70"/>
  <c r="U1092" i="70"/>
  <c r="AM1092" i="70"/>
  <c r="AV1105" i="70"/>
  <c r="AV1116" i="70"/>
  <c r="AU1118" i="70"/>
  <c r="AA1177" i="70"/>
  <c r="AU1232" i="70"/>
  <c r="AV1238" i="70"/>
  <c r="AS1244" i="70"/>
  <c r="AU1250" i="70"/>
  <c r="AU30" i="70"/>
  <c r="AU42" i="70"/>
  <c r="AU44" i="70"/>
  <c r="AV53" i="70"/>
  <c r="AV77" i="70"/>
  <c r="AS79" i="70"/>
  <c r="AU87" i="70"/>
  <c r="AU97" i="70"/>
  <c r="AV130" i="70"/>
  <c r="AV195" i="70"/>
  <c r="AV201" i="70"/>
  <c r="AV204" i="70"/>
  <c r="AV239" i="70"/>
  <c r="AV264" i="70"/>
  <c r="AV273" i="70"/>
  <c r="AS315" i="70"/>
  <c r="AU328" i="70"/>
  <c r="AU331" i="70"/>
  <c r="AU343" i="70"/>
  <c r="AV351" i="70"/>
  <c r="AV354" i="70"/>
  <c r="U361" i="70"/>
  <c r="AV373" i="70"/>
  <c r="AV386" i="70"/>
  <c r="AU399" i="70"/>
  <c r="AU411" i="70"/>
  <c r="AS416" i="70"/>
  <c r="I446" i="70"/>
  <c r="AV491" i="70"/>
  <c r="AV507" i="70"/>
  <c r="AV510" i="70"/>
  <c r="AV513" i="70"/>
  <c r="AV560" i="70"/>
  <c r="AV563" i="70"/>
  <c r="AD582" i="70"/>
  <c r="AV589" i="70"/>
  <c r="AV592" i="70"/>
  <c r="AS632" i="70"/>
  <c r="AV652" i="70"/>
  <c r="AV661" i="70"/>
  <c r="AV694" i="70"/>
  <c r="AV741" i="70"/>
  <c r="AV744" i="70"/>
  <c r="AV754" i="70"/>
  <c r="AU773" i="70"/>
  <c r="AV790" i="70"/>
  <c r="AV799" i="70"/>
  <c r="AV809" i="70"/>
  <c r="AV827" i="70"/>
  <c r="AV843" i="70"/>
  <c r="AV849" i="70"/>
  <c r="AV852" i="70"/>
  <c r="AV932" i="70"/>
  <c r="AV935" i="70"/>
  <c r="AV938" i="70"/>
  <c r="AU943" i="70"/>
  <c r="AU948" i="70"/>
  <c r="AV975" i="70"/>
  <c r="AV978" i="70"/>
  <c r="AU989" i="70"/>
  <c r="AS991" i="70"/>
  <c r="AU1023" i="70"/>
  <c r="AS1028" i="70"/>
  <c r="AV1034" i="70"/>
  <c r="AS1037" i="70"/>
  <c r="AV1063" i="70"/>
  <c r="AV1066" i="70"/>
  <c r="AS1086" i="70"/>
  <c r="AS1116" i="70"/>
  <c r="AS1119" i="70"/>
  <c r="AS1125" i="70"/>
  <c r="AS1158" i="70"/>
  <c r="AU1168" i="70"/>
  <c r="AS1227" i="70"/>
  <c r="AV1220" i="70"/>
  <c r="AU1228" i="70"/>
  <c r="U1245" i="70"/>
  <c r="AS1255" i="70"/>
  <c r="AV1257" i="70"/>
  <c r="AB11" i="53"/>
  <c r="AB14" i="53"/>
  <c r="AB17" i="53"/>
  <c r="AB90" i="53"/>
  <c r="AB151" i="53"/>
  <c r="AB159" i="53"/>
  <c r="AB217" i="53"/>
  <c r="AB31" i="53"/>
  <c r="AB76" i="53"/>
  <c r="AV22" i="53" s="1"/>
  <c r="AB115" i="53"/>
  <c r="AB123" i="53"/>
  <c r="AB149" i="53"/>
  <c r="AB152" i="53"/>
  <c r="AV41" i="53" s="1"/>
  <c r="AB160" i="53"/>
  <c r="AV43" i="53" s="1"/>
  <c r="AB176" i="53"/>
  <c r="AV47" i="53" s="1"/>
  <c r="AB218" i="53"/>
  <c r="AB255" i="53"/>
  <c r="AB71" i="53"/>
  <c r="AB102" i="53"/>
  <c r="AB110" i="53"/>
  <c r="AB118" i="53"/>
  <c r="AB126" i="53"/>
  <c r="AB208" i="53"/>
  <c r="AV55" i="53" s="1"/>
  <c r="AB234" i="53"/>
  <c r="AB29" i="53"/>
  <c r="AB74" i="53"/>
  <c r="AB92" i="53"/>
  <c r="AV26" i="53" s="1"/>
  <c r="AB113" i="53"/>
  <c r="AB124" i="53"/>
  <c r="AV34" i="53" s="1"/>
  <c r="AB185" i="53"/>
  <c r="AB211" i="53"/>
  <c r="AB219" i="53"/>
  <c r="AB253" i="53"/>
  <c r="AB187" i="53"/>
  <c r="AB27" i="53"/>
  <c r="AB42" i="53"/>
  <c r="AB50" i="53"/>
  <c r="AB87" i="53"/>
  <c r="AB95" i="53"/>
  <c r="AB105" i="53"/>
  <c r="AB131" i="53"/>
  <c r="AB154" i="53"/>
  <c r="AB167" i="53"/>
  <c r="AB175" i="53"/>
  <c r="AB190" i="53"/>
  <c r="AB203" i="53"/>
  <c r="AB229" i="53"/>
  <c r="AB239" i="53"/>
  <c r="AB249" i="53"/>
  <c r="AB260" i="53"/>
  <c r="AV68" i="53" s="1"/>
  <c r="AB270" i="53"/>
  <c r="AB291" i="53"/>
  <c r="AB139" i="53"/>
  <c r="AB188" i="53"/>
  <c r="AV50" i="53" s="1"/>
  <c r="AB268" i="53"/>
  <c r="AV70" i="53" s="1"/>
  <c r="AB12" i="53"/>
  <c r="AV6" i="53" s="1"/>
  <c r="AB25" i="53"/>
  <c r="AB34" i="53"/>
  <c r="AB38" i="53"/>
  <c r="AB59" i="53"/>
  <c r="AB83" i="53"/>
  <c r="AB93" i="53"/>
  <c r="AB106" i="53"/>
  <c r="AB119" i="53"/>
  <c r="AB129" i="53"/>
  <c r="AB142" i="53"/>
  <c r="AB155" i="53"/>
  <c r="AB183" i="53"/>
  <c r="AB191" i="53"/>
  <c r="AB201" i="53"/>
  <c r="AB210" i="53"/>
  <c r="AB214" i="53"/>
  <c r="AB222" i="53"/>
  <c r="AB227" i="53"/>
  <c r="AB246" i="53"/>
  <c r="AB250" i="53"/>
  <c r="AB262" i="53"/>
  <c r="AB292" i="53"/>
  <c r="AV76" i="53" s="1"/>
  <c r="AB91" i="53"/>
  <c r="AB104" i="53"/>
  <c r="AV29" i="53" s="1"/>
  <c r="AB122" i="53"/>
  <c r="AB140" i="53"/>
  <c r="AV38" i="53" s="1"/>
  <c r="AB150" i="53"/>
  <c r="AB158" i="53"/>
  <c r="AB163" i="53"/>
  <c r="AB171" i="53"/>
  <c r="AB186" i="53"/>
  <c r="AB199" i="53"/>
  <c r="AB207" i="53"/>
  <c r="AB220" i="53"/>
  <c r="AV58" i="53" s="1"/>
  <c r="AB235" i="53"/>
  <c r="AB256" i="53"/>
  <c r="AV67" i="53" s="1"/>
  <c r="AB266" i="53"/>
  <c r="AB300" i="53"/>
  <c r="AV78" i="53" s="1"/>
  <c r="AB6" i="53"/>
  <c r="AB10" i="53"/>
  <c r="AB24" i="53"/>
  <c r="AV9" i="53" s="1"/>
  <c r="AB30" i="53"/>
  <c r="AB41" i="53"/>
  <c r="AB48" i="53"/>
  <c r="AV15" i="53" s="1"/>
  <c r="AB66" i="53"/>
  <c r="AB79" i="53"/>
  <c r="AB81" i="53"/>
  <c r="AB94" i="53"/>
  <c r="AB107" i="53"/>
  <c r="AB143" i="53"/>
  <c r="AB156" i="53"/>
  <c r="AV42" i="53" s="1"/>
  <c r="AB166" i="53"/>
  <c r="AB174" i="53"/>
  <c r="AB179" i="53"/>
  <c r="AB202" i="53"/>
  <c r="AB215" i="53"/>
  <c r="AB223" i="53"/>
  <c r="AB238" i="53"/>
  <c r="AB282" i="53"/>
  <c r="AB29" i="69"/>
  <c r="AB30" i="69"/>
  <c r="AB25" i="69"/>
  <c r="AB28" i="69"/>
  <c r="AO10" i="69" s="1"/>
  <c r="AB10" i="69"/>
  <c r="M39" i="69"/>
  <c r="AB32" i="69"/>
  <c r="AO11" i="69" s="1"/>
  <c r="AB22" i="69"/>
  <c r="S39" i="69"/>
  <c r="V39" i="69"/>
  <c r="AB15" i="69"/>
  <c r="AB18" i="69"/>
  <c r="AB33" i="69"/>
  <c r="AB16" i="69"/>
  <c r="AO7" i="69" s="1"/>
  <c r="AA6" i="37"/>
  <c r="AA9" i="37"/>
  <c r="AA11" i="37"/>
  <c r="AA7" i="37"/>
  <c r="F13" i="37"/>
  <c r="AA10" i="37"/>
  <c r="AB11" i="69"/>
  <c r="AB23" i="53"/>
  <c r="F5" i="79"/>
  <c r="L5" i="79"/>
  <c r="C5" i="79"/>
  <c r="I5" i="79"/>
  <c r="P37" i="69"/>
  <c r="F8" i="79"/>
  <c r="L8" i="79"/>
  <c r="C8" i="79"/>
  <c r="I8" i="79"/>
  <c r="W301" i="53"/>
  <c r="F11" i="79"/>
  <c r="L11" i="79"/>
  <c r="C11" i="79"/>
  <c r="I11" i="79"/>
  <c r="R302" i="53"/>
  <c r="G9" i="79"/>
  <c r="P39" i="69"/>
  <c r="K8" i="79" s="1"/>
  <c r="J8" i="79"/>
  <c r="M40" i="69"/>
  <c r="M7" i="79"/>
  <c r="X13" i="37"/>
  <c r="AA8" i="37"/>
  <c r="I12" i="79"/>
  <c r="AB14" i="69"/>
  <c r="AB19" i="69"/>
  <c r="AB24" i="69"/>
  <c r="AO9" i="69" s="1"/>
  <c r="G39" i="69"/>
  <c r="G303" i="53" s="1"/>
  <c r="Y39" i="69"/>
  <c r="AB28" i="53"/>
  <c r="AV10" i="53" s="1"/>
  <c r="AB32" i="53"/>
  <c r="AV11" i="53" s="1"/>
  <c r="AB39" i="53"/>
  <c r="AB75" i="53"/>
  <c r="AB86" i="53"/>
  <c r="AB134" i="53"/>
  <c r="AB182" i="53"/>
  <c r="AB230" i="53"/>
  <c r="AP141" i="71"/>
  <c r="AU51" i="71"/>
  <c r="AA72" i="71"/>
  <c r="AD72" i="71"/>
  <c r="AU98" i="71"/>
  <c r="U106" i="71"/>
  <c r="R13" i="37"/>
  <c r="D7" i="79"/>
  <c r="D10" i="79"/>
  <c r="AA37" i="69"/>
  <c r="AB17" i="69"/>
  <c r="J39" i="69"/>
  <c r="G40" i="69"/>
  <c r="Y40" i="69"/>
  <c r="AB9" i="53"/>
  <c r="AB22" i="53"/>
  <c r="AB26" i="53"/>
  <c r="AB43" i="53"/>
  <c r="AB61" i="53"/>
  <c r="AB73" i="53"/>
  <c r="AB101" i="53"/>
  <c r="AB120" i="53"/>
  <c r="AV33" i="53" s="1"/>
  <c r="AB168" i="53"/>
  <c r="AV45" i="53" s="1"/>
  <c r="AB281" i="53"/>
  <c r="AB299" i="53"/>
  <c r="AS139" i="71"/>
  <c r="AV139" i="71"/>
  <c r="AB27" i="69"/>
  <c r="AB7" i="53"/>
  <c r="AB18" i="53"/>
  <c r="AB55" i="53"/>
  <c r="I38" i="71"/>
  <c r="L38" i="71"/>
  <c r="AS59" i="71"/>
  <c r="AV59" i="71"/>
  <c r="AV108" i="71"/>
  <c r="AS108" i="71"/>
  <c r="AB231" i="53"/>
  <c r="AB243" i="53"/>
  <c r="AB287" i="53"/>
  <c r="AU41" i="71"/>
  <c r="AU44" i="71"/>
  <c r="R143" i="71"/>
  <c r="H1266" i="70"/>
  <c r="I144" i="71"/>
  <c r="AB9" i="69"/>
  <c r="AB5" i="53"/>
  <c r="AB8" i="53"/>
  <c r="AV5" i="53" s="1"/>
  <c r="AB19" i="53"/>
  <c r="AB85" i="53"/>
  <c r="AB97" i="53"/>
  <c r="AB133" i="53"/>
  <c r="AB145" i="53"/>
  <c r="AU8" i="71"/>
  <c r="AU50" i="71"/>
  <c r="AU81" i="71"/>
  <c r="AV81" i="71"/>
  <c r="AU102" i="71"/>
  <c r="AU95" i="71"/>
  <c r="AU92" i="71"/>
  <c r="AU100" i="71"/>
  <c r="AV132" i="71"/>
  <c r="AS132" i="71"/>
  <c r="M6" i="79"/>
  <c r="J7" i="79"/>
  <c r="G8" i="79"/>
  <c r="AA39" i="69"/>
  <c r="AB23" i="69"/>
  <c r="AB35" i="69"/>
  <c r="S40" i="69"/>
  <c r="AB16" i="53"/>
  <c r="AV7" i="53" s="1"/>
  <c r="AB63" i="53"/>
  <c r="AB88" i="53"/>
  <c r="AV25" i="53" s="1"/>
  <c r="AB136" i="53"/>
  <c r="AV37" i="53" s="1"/>
  <c r="AB283" i="53"/>
  <c r="AB288" i="53"/>
  <c r="AV75" i="53" s="1"/>
  <c r="AU6" i="71"/>
  <c r="AJ38" i="71"/>
  <c r="AM38" i="71"/>
  <c r="AU55" i="71"/>
  <c r="AV63" i="71"/>
  <c r="AS63" i="71"/>
  <c r="L89" i="71"/>
  <c r="I89" i="71"/>
  <c r="AV130" i="71"/>
  <c r="AS130" i="71"/>
  <c r="AB45" i="53"/>
  <c r="AB47" i="53"/>
  <c r="AB60" i="53"/>
  <c r="AV18" i="53" s="1"/>
  <c r="AB64" i="53"/>
  <c r="AV19" i="53" s="1"/>
  <c r="AB84" i="53"/>
  <c r="AV24" i="53" s="1"/>
  <c r="AB100" i="53"/>
  <c r="AV28" i="53" s="1"/>
  <c r="AB111" i="53"/>
  <c r="AB116" i="53"/>
  <c r="AV32" i="53" s="1"/>
  <c r="AB132" i="53"/>
  <c r="AV36" i="53" s="1"/>
  <c r="AB148" i="53"/>
  <c r="AV40" i="53" s="1"/>
  <c r="AB164" i="53"/>
  <c r="AV44" i="53" s="1"/>
  <c r="AB180" i="53"/>
  <c r="AV48" i="53" s="1"/>
  <c r="AB196" i="53"/>
  <c r="AV52" i="53" s="1"/>
  <c r="AB212" i="53"/>
  <c r="AV56" i="53" s="1"/>
  <c r="AB228" i="53"/>
  <c r="AV60" i="53" s="1"/>
  <c r="AB244" i="53"/>
  <c r="AV64" i="53" s="1"/>
  <c r="AB254" i="53"/>
  <c r="AB284" i="53"/>
  <c r="AV74" i="53" s="1"/>
  <c r="AB286" i="53"/>
  <c r="AB298" i="53"/>
  <c r="H157" i="71"/>
  <c r="AI157" i="71"/>
  <c r="AU48" i="71"/>
  <c r="L55" i="71"/>
  <c r="AD55" i="71"/>
  <c r="AV62" i="71"/>
  <c r="AS64" i="71"/>
  <c r="AS68" i="71"/>
  <c r="AU76" i="71"/>
  <c r="AU80" i="71"/>
  <c r="AS84" i="71"/>
  <c r="AS86" i="71"/>
  <c r="AU90" i="71"/>
  <c r="AV104" i="71"/>
  <c r="AU117" i="71"/>
  <c r="AS124" i="71"/>
  <c r="AI1267" i="70"/>
  <c r="AJ145" i="71"/>
  <c r="AB54" i="53"/>
  <c r="AB58" i="53"/>
  <c r="AB82" i="53"/>
  <c r="AB98" i="53"/>
  <c r="AB108" i="53"/>
  <c r="AV30" i="53" s="1"/>
  <c r="AB109" i="53"/>
  <c r="AB130" i="53"/>
  <c r="AB141" i="53"/>
  <c r="AB146" i="53"/>
  <c r="AB157" i="53"/>
  <c r="AB162" i="53"/>
  <c r="AB173" i="53"/>
  <c r="AB178" i="53"/>
  <c r="AB189" i="53"/>
  <c r="AB194" i="53"/>
  <c r="AB204" i="53"/>
  <c r="AV54" i="53" s="1"/>
  <c r="AB205" i="53"/>
  <c r="AB221" i="53"/>
  <c r="AB226" i="53"/>
  <c r="AB236" i="53"/>
  <c r="AV62" i="53" s="1"/>
  <c r="AB237" i="53"/>
  <c r="AB252" i="53"/>
  <c r="AV66" i="53" s="1"/>
  <c r="AB259" i="53"/>
  <c r="AB267" i="53"/>
  <c r="AB278" i="53"/>
  <c r="AJ21" i="71"/>
  <c r="AU22" i="71"/>
  <c r="AU31" i="71"/>
  <c r="AU40" i="71"/>
  <c r="AU43" i="71"/>
  <c r="AV46" i="71"/>
  <c r="AS60" i="71"/>
  <c r="AS62" i="71"/>
  <c r="AS73" i="71"/>
  <c r="AS77" i="71"/>
  <c r="AU84" i="71"/>
  <c r="AU89" i="71"/>
  <c r="AS91" i="71"/>
  <c r="AS97" i="71"/>
  <c r="AV99" i="71"/>
  <c r="AV102" i="71"/>
  <c r="AS104" i="71"/>
  <c r="AU115" i="71"/>
  <c r="AU120" i="71"/>
  <c r="AS127" i="71"/>
  <c r="AS129" i="71"/>
  <c r="U140" i="71"/>
  <c r="AS35" i="70"/>
  <c r="Q157" i="71"/>
  <c r="AV23" i="71"/>
  <c r="AV26" i="71"/>
  <c r="AV29" i="71"/>
  <c r="AV32" i="71"/>
  <c r="AV35" i="71"/>
  <c r="AV41" i="71"/>
  <c r="AV44" i="71"/>
  <c r="AU49" i="71"/>
  <c r="AV54" i="71"/>
  <c r="AU91" i="71"/>
  <c r="AU97" i="71"/>
  <c r="AV136" i="71"/>
  <c r="I21" i="70"/>
  <c r="L21" i="70"/>
  <c r="Z157" i="71"/>
  <c r="AS32" i="71"/>
  <c r="AU47" i="71"/>
  <c r="AV71" i="71"/>
  <c r="AS74" i="71"/>
  <c r="AS78" i="71"/>
  <c r="AU105" i="71"/>
  <c r="AS136" i="71"/>
  <c r="AS137" i="71"/>
  <c r="AB177" i="53"/>
  <c r="AB184" i="53"/>
  <c r="AV49" i="53" s="1"/>
  <c r="AB193" i="53"/>
  <c r="AB200" i="53"/>
  <c r="AV53" i="53" s="1"/>
  <c r="AB209" i="53"/>
  <c r="AB216" i="53"/>
  <c r="AV57" i="53" s="1"/>
  <c r="AB225" i="53"/>
  <c r="AB232" i="53"/>
  <c r="AV61" i="53" s="1"/>
  <c r="AB251" i="53"/>
  <c r="AB261" i="53"/>
  <c r="AB271" i="53"/>
  <c r="AB276" i="53"/>
  <c r="AV72" i="53" s="1"/>
  <c r="AB294" i="53"/>
  <c r="AU14" i="71"/>
  <c r="AU27" i="71"/>
  <c r="AU39" i="71"/>
  <c r="AU52" i="71"/>
  <c r="AS80" i="71"/>
  <c r="AS82" i="71"/>
  <c r="AU87" i="71"/>
  <c r="AU103" i="71"/>
  <c r="AS110" i="71"/>
  <c r="AS126" i="71"/>
  <c r="AS128" i="71"/>
  <c r="AS135" i="71"/>
  <c r="Q1263" i="70"/>
  <c r="R141" i="71"/>
  <c r="AU438" i="70"/>
  <c r="AS568" i="70"/>
  <c r="AS580" i="70"/>
  <c r="AV740" i="70"/>
  <c r="AS740" i="70"/>
  <c r="AU766" i="70"/>
  <c r="AU762" i="70"/>
  <c r="AS887" i="70"/>
  <c r="AS884" i="70"/>
  <c r="I939" i="70"/>
  <c r="L939" i="70"/>
  <c r="AU959" i="70"/>
  <c r="AS1163" i="70"/>
  <c r="AS29" i="70"/>
  <c r="AS77" i="70"/>
  <c r="R89" i="70"/>
  <c r="AS117" i="70"/>
  <c r="AU126" i="70"/>
  <c r="AV176" i="70"/>
  <c r="AU299" i="70"/>
  <c r="AS409" i="70"/>
  <c r="AU444" i="70"/>
  <c r="AS460" i="70"/>
  <c r="AA565" i="70"/>
  <c r="AU568" i="70"/>
  <c r="AU574" i="70"/>
  <c r="AU577" i="70"/>
  <c r="AU630" i="70"/>
  <c r="AS710" i="70"/>
  <c r="AU721" i="70"/>
  <c r="AU724" i="70"/>
  <c r="R803" i="70"/>
  <c r="U803" i="70"/>
  <c r="AD820" i="70"/>
  <c r="AA820" i="70"/>
  <c r="AU1044" i="70"/>
  <c r="AU1047" i="70"/>
  <c r="AU1050" i="70"/>
  <c r="AU1098" i="70"/>
  <c r="AS1214" i="70"/>
  <c r="AS1226" i="70"/>
  <c r="AV116" i="71"/>
  <c r="AS131" i="71"/>
  <c r="AS133" i="71"/>
  <c r="AV138" i="71"/>
  <c r="AS22" i="70"/>
  <c r="AS39" i="70"/>
  <c r="AS61" i="70"/>
  <c r="AS69" i="70"/>
  <c r="AV71" i="70"/>
  <c r="AS82" i="70"/>
  <c r="AD123" i="70"/>
  <c r="AU132" i="70"/>
  <c r="AU135" i="70"/>
  <c r="L157" i="70"/>
  <c r="AU184" i="70"/>
  <c r="AU207" i="70"/>
  <c r="U208" i="70"/>
  <c r="AM208" i="70"/>
  <c r="AS216" i="70"/>
  <c r="AU239" i="70"/>
  <c r="AU231" i="70"/>
  <c r="AU253" i="70"/>
  <c r="AS288" i="70"/>
  <c r="L293" i="70"/>
  <c r="AS297" i="70"/>
  <c r="AS300" i="70"/>
  <c r="AU308" i="70"/>
  <c r="AU319" i="70"/>
  <c r="AU325" i="70"/>
  <c r="AU335" i="70"/>
  <c r="AU338" i="70"/>
  <c r="AU375" i="70"/>
  <c r="AU367" i="70"/>
  <c r="AS391" i="70"/>
  <c r="AA395" i="70"/>
  <c r="AU406" i="70"/>
  <c r="AU430" i="70"/>
  <c r="AU442" i="70"/>
  <c r="R446" i="70"/>
  <c r="AU450" i="70"/>
  <c r="AU454" i="70"/>
  <c r="AU457" i="70"/>
  <c r="AS467" i="70"/>
  <c r="AS470" i="70"/>
  <c r="AS496" i="70"/>
  <c r="U514" i="70"/>
  <c r="AM514" i="70"/>
  <c r="AS522" i="70"/>
  <c r="AU545" i="70"/>
  <c r="AU537" i="70"/>
  <c r="AU622" i="70"/>
  <c r="AS675" i="70"/>
  <c r="AJ752" i="70"/>
  <c r="AU799" i="70"/>
  <c r="AU790" i="70"/>
  <c r="AU792" i="70"/>
  <c r="AU795" i="70"/>
  <c r="AS872" i="70"/>
  <c r="AV1137" i="70"/>
  <c r="AV1140" i="70"/>
  <c r="AV1147" i="70"/>
  <c r="AV1156" i="70"/>
  <c r="R1160" i="70"/>
  <c r="AA1211" i="70"/>
  <c r="K142" i="71"/>
  <c r="AC144" i="71"/>
  <c r="AS6" i="70"/>
  <c r="AS10" i="70"/>
  <c r="AS14" i="70"/>
  <c r="AV16" i="70"/>
  <c r="AV20" i="70"/>
  <c r="AU22" i="70"/>
  <c r="AV24" i="70"/>
  <c r="AS31" i="70"/>
  <c r="AS33" i="70"/>
  <c r="AU41" i="70"/>
  <c r="AU49" i="70"/>
  <c r="AS53" i="70"/>
  <c r="AD55" i="70"/>
  <c r="AU57" i="70"/>
  <c r="AU65" i="70"/>
  <c r="AS92" i="70"/>
  <c r="AV95" i="70"/>
  <c r="AS118" i="70"/>
  <c r="AU124" i="70"/>
  <c r="AU127" i="70"/>
  <c r="AU143" i="70"/>
  <c r="AU146" i="70"/>
  <c r="AU149" i="70"/>
  <c r="AU157" i="70"/>
  <c r="AS175" i="70"/>
  <c r="AU177" i="70"/>
  <c r="AV182" i="70"/>
  <c r="AV185" i="70"/>
  <c r="AV190" i="70"/>
  <c r="AU199" i="70"/>
  <c r="AV205" i="70"/>
  <c r="AU219" i="70"/>
  <c r="AV235" i="70"/>
  <c r="AU240" i="70"/>
  <c r="AV249" i="70"/>
  <c r="AU251" i="70"/>
  <c r="AV271" i="70"/>
  <c r="L276" i="70"/>
  <c r="AD276" i="70"/>
  <c r="AU291" i="70"/>
  <c r="AU297" i="70"/>
  <c r="AU300" i="70"/>
  <c r="AU317" i="70"/>
  <c r="AS341" i="70"/>
  <c r="AU389" i="70"/>
  <c r="I395" i="70"/>
  <c r="AU407" i="70"/>
  <c r="AS428" i="70"/>
  <c r="AS440" i="70"/>
  <c r="AV458" i="70"/>
  <c r="AV479" i="70"/>
  <c r="AU494" i="70"/>
  <c r="AV485" i="70"/>
  <c r="AU495" i="70"/>
  <c r="AU505" i="70"/>
  <c r="AU525" i="70"/>
  <c r="AS564" i="70"/>
  <c r="AS557" i="70"/>
  <c r="AU581" i="70"/>
  <c r="AV585" i="70"/>
  <c r="AV591" i="70"/>
  <c r="R599" i="70"/>
  <c r="U599" i="70"/>
  <c r="AV686" i="70"/>
  <c r="AS686" i="70"/>
  <c r="R752" i="70"/>
  <c r="U752" i="70"/>
  <c r="AD922" i="70"/>
  <c r="AA922" i="70"/>
  <c r="AJ1041" i="70"/>
  <c r="AM1041" i="70"/>
  <c r="AV1085" i="70"/>
  <c r="AS1085" i="70"/>
  <c r="AU1134" i="70"/>
  <c r="AU1140" i="70"/>
  <c r="L1211" i="70"/>
  <c r="I1211" i="70"/>
  <c r="T145" i="71"/>
  <c r="R147" i="71"/>
  <c r="AM156" i="71"/>
  <c r="AS37" i="70"/>
  <c r="AS83" i="70"/>
  <c r="AU105" i="70"/>
  <c r="AU92" i="70"/>
  <c r="AS101" i="70"/>
  <c r="AS104" i="70"/>
  <c r="L106" i="70"/>
  <c r="AS110" i="70"/>
  <c r="AU133" i="70"/>
  <c r="AV144" i="70"/>
  <c r="AU168" i="70"/>
  <c r="AU175" i="70"/>
  <c r="AS220" i="70"/>
  <c r="AU229" i="70"/>
  <c r="AU232" i="70"/>
  <c r="AU244" i="70"/>
  <c r="AU249" i="70"/>
  <c r="AS266" i="70"/>
  <c r="AU271" i="70"/>
  <c r="AU274" i="70"/>
  <c r="AS280" i="70"/>
  <c r="AS283" i="70"/>
  <c r="AS292" i="70"/>
  <c r="AU295" i="70"/>
  <c r="AU315" i="70"/>
  <c r="AA327" i="70"/>
  <c r="AU330" i="70"/>
  <c r="AU339" i="70"/>
  <c r="AV350" i="70"/>
  <c r="AV353" i="70"/>
  <c r="AV359" i="70"/>
  <c r="L361" i="70"/>
  <c r="AV390" i="70"/>
  <c r="AU396" i="70"/>
  <c r="AV405" i="70"/>
  <c r="AV408" i="70"/>
  <c r="AU425" i="70"/>
  <c r="AU434" i="70"/>
  <c r="AV483" i="70"/>
  <c r="AV488" i="70"/>
  <c r="AS500" i="70"/>
  <c r="AV503" i="70"/>
  <c r="AV509" i="70"/>
  <c r="AS512" i="70"/>
  <c r="AV517" i="70"/>
  <c r="AV523" i="70"/>
  <c r="AU551" i="70"/>
  <c r="AU588" i="70"/>
  <c r="AU597" i="70"/>
  <c r="AU623" i="70"/>
  <c r="AS682" i="70"/>
  <c r="AS674" i="70"/>
  <c r="AV742" i="70"/>
  <c r="AV745" i="70"/>
  <c r="AU754" i="70"/>
  <c r="AV885" i="70"/>
  <c r="AV892" i="70"/>
  <c r="AA939" i="70"/>
  <c r="AD939" i="70"/>
  <c r="AV986" i="70"/>
  <c r="AU1007" i="70"/>
  <c r="R1041" i="70"/>
  <c r="U1041" i="70"/>
  <c r="AV1077" i="70"/>
  <c r="AS1077" i="70"/>
  <c r="AS1140" i="70"/>
  <c r="U21" i="70"/>
  <c r="AV23" i="70"/>
  <c r="AS30" i="70"/>
  <c r="AS40" i="70"/>
  <c r="AV46" i="70"/>
  <c r="AS58" i="70"/>
  <c r="AV60" i="70"/>
  <c r="AS66" i="70"/>
  <c r="AV68" i="70"/>
  <c r="AS70" i="70"/>
  <c r="AS96" i="70"/>
  <c r="AU101" i="70"/>
  <c r="U123" i="70"/>
  <c r="AU125" i="70"/>
  <c r="AV134" i="70"/>
  <c r="AU147" i="70"/>
  <c r="AU156" i="70"/>
  <c r="AU174" i="70"/>
  <c r="AU160" i="70"/>
  <c r="AU171" i="70"/>
  <c r="AU188" i="70"/>
  <c r="AV203" i="70"/>
  <c r="L208" i="70"/>
  <c r="AD208" i="70"/>
  <c r="AU225" i="70"/>
  <c r="AU223" i="70"/>
  <c r="AV227" i="70"/>
  <c r="AV233" i="70"/>
  <c r="AV245" i="70"/>
  <c r="AU247" i="70"/>
  <c r="AV257" i="70"/>
  <c r="AV261" i="70"/>
  <c r="AU263" i="70"/>
  <c r="AU266" i="70"/>
  <c r="AV272" i="70"/>
  <c r="AU283" i="70"/>
  <c r="U293" i="70"/>
  <c r="AV307" i="70"/>
  <c r="AU313" i="70"/>
  <c r="AV337" i="70"/>
  <c r="AV340" i="70"/>
  <c r="AU361" i="70"/>
  <c r="AV363" i="70"/>
  <c r="AV369" i="70"/>
  <c r="AV372" i="70"/>
  <c r="AV375" i="70"/>
  <c r="AV397" i="70"/>
  <c r="AV419" i="70"/>
  <c r="AV422" i="70"/>
  <c r="AV425" i="70"/>
  <c r="AV428" i="70"/>
  <c r="AV448" i="70"/>
  <c r="AV477" i="70"/>
  <c r="AU500" i="70"/>
  <c r="AU506" i="70"/>
  <c r="AU509" i="70"/>
  <c r="AU531" i="70"/>
  <c r="AU520" i="70"/>
  <c r="AU529" i="70"/>
  <c r="AV533" i="70"/>
  <c r="AV539" i="70"/>
  <c r="AV552" i="70"/>
  <c r="AU726" i="70"/>
  <c r="AU729" i="70"/>
  <c r="AV758" i="70"/>
  <c r="AU769" i="70"/>
  <c r="AV819" i="70"/>
  <c r="AS819" i="70"/>
  <c r="L922" i="70"/>
  <c r="I922" i="70"/>
  <c r="AU1043" i="70"/>
  <c r="AU1055" i="70"/>
  <c r="AJ1109" i="70"/>
  <c r="AM1109" i="70"/>
  <c r="AU1142" i="70"/>
  <c r="AU1136" i="70"/>
  <c r="AU1129" i="70"/>
  <c r="AV1174" i="70"/>
  <c r="AU547" i="70"/>
  <c r="AU554" i="70"/>
  <c r="AV559" i="70"/>
  <c r="AV575" i="70"/>
  <c r="AV578" i="70"/>
  <c r="AV581" i="70"/>
  <c r="AU617" i="70"/>
  <c r="AU625" i="70"/>
  <c r="AU628" i="70"/>
  <c r="AU631" i="70"/>
  <c r="AV647" i="70"/>
  <c r="AU660" i="70"/>
  <c r="AU713" i="70"/>
  <c r="AU730" i="70"/>
  <c r="AV762" i="70"/>
  <c r="AU764" i="70"/>
  <c r="AU767" i="70"/>
  <c r="AV780" i="70"/>
  <c r="AU787" i="70"/>
  <c r="AS811" i="70"/>
  <c r="AV822" i="70"/>
  <c r="AU824" i="70"/>
  <c r="AU835" i="70"/>
  <c r="AU842" i="70"/>
  <c r="AU898" i="70"/>
  <c r="AV904" i="70"/>
  <c r="AU926" i="70"/>
  <c r="AV948" i="70"/>
  <c r="AV963" i="70"/>
  <c r="AU975" i="70"/>
  <c r="AU981" i="70"/>
  <c r="AU1002" i="70"/>
  <c r="AU1010" i="70"/>
  <c r="AV1016" i="70"/>
  <c r="AV1019" i="70"/>
  <c r="AU1042" i="70"/>
  <c r="AU1053" i="70"/>
  <c r="AU1056" i="70"/>
  <c r="AS1093" i="70"/>
  <c r="AU1101" i="70"/>
  <c r="AV1130" i="70"/>
  <c r="AU1132" i="70"/>
  <c r="AU1143" i="70"/>
  <c r="AV1154" i="70"/>
  <c r="AS1205" i="70"/>
  <c r="AU1202" i="70"/>
  <c r="AU1225" i="70"/>
  <c r="AS1233" i="70"/>
  <c r="AU1230" i="70"/>
  <c r="AS1236" i="70"/>
  <c r="AU566" i="70"/>
  <c r="AU569" i="70"/>
  <c r="AV602" i="70"/>
  <c r="AU650" i="70"/>
  <c r="AU652" i="70"/>
  <c r="AU655" i="70"/>
  <c r="AU666" i="70"/>
  <c r="AS668" i="70"/>
  <c r="AS671" i="70"/>
  <c r="AV674" i="70"/>
  <c r="AV679" i="70"/>
  <c r="AU705" i="70"/>
  <c r="AV717" i="70"/>
  <c r="AU722" i="70"/>
  <c r="AV728" i="70"/>
  <c r="AV731" i="70"/>
  <c r="AU756" i="70"/>
  <c r="AU759" i="70"/>
  <c r="AS775" i="70"/>
  <c r="AS806" i="70"/>
  <c r="AS814" i="70"/>
  <c r="AU830" i="70"/>
  <c r="AU856" i="70"/>
  <c r="AV868" i="70"/>
  <c r="AV878" i="70"/>
  <c r="AV896" i="70"/>
  <c r="AV929" i="70"/>
  <c r="AV940" i="70"/>
  <c r="AV943" i="70"/>
  <c r="AU945" i="70"/>
  <c r="AS989" i="70"/>
  <c r="AV976" i="70"/>
  <c r="AV979" i="70"/>
  <c r="AU987" i="70"/>
  <c r="AU994" i="70"/>
  <c r="AV1003" i="70"/>
  <c r="AV1006" i="70"/>
  <c r="R1007" i="70"/>
  <c r="AV1011" i="70"/>
  <c r="AU1019" i="70"/>
  <c r="AV1043" i="70"/>
  <c r="AU1045" i="70"/>
  <c r="AU1048" i="70"/>
  <c r="AV1057" i="70"/>
  <c r="AU1071" i="70"/>
  <c r="AS1064" i="70"/>
  <c r="AV1080" i="70"/>
  <c r="AS1088" i="70"/>
  <c r="AU1093" i="70"/>
  <c r="AU1114" i="70"/>
  <c r="AV1117" i="70"/>
  <c r="AV1136" i="70"/>
  <c r="AU1138" i="70"/>
  <c r="AU1141" i="70"/>
  <c r="AU1145" i="70"/>
  <c r="AU1157" i="70"/>
  <c r="AS1161" i="70"/>
  <c r="AU1166" i="70"/>
  <c r="AU1211" i="70"/>
  <c r="AS1200" i="70"/>
  <c r="AS1218" i="70"/>
  <c r="AV1261" i="70"/>
  <c r="AV567" i="70"/>
  <c r="AV570" i="70"/>
  <c r="AV573" i="70"/>
  <c r="AV579" i="70"/>
  <c r="U582" i="70"/>
  <c r="AM582" i="70"/>
  <c r="AS590" i="70"/>
  <c r="AU605" i="70"/>
  <c r="AU618" i="70"/>
  <c r="AU626" i="70"/>
  <c r="AU632" i="70"/>
  <c r="AA633" i="70"/>
  <c r="AS683" i="70"/>
  <c r="AU694" i="70"/>
  <c r="AU750" i="70"/>
  <c r="AU768" i="70"/>
  <c r="AU788" i="70"/>
  <c r="AU846" i="70"/>
  <c r="AV857" i="70"/>
  <c r="AU979" i="70"/>
  <c r="AU990" i="70"/>
  <c r="AV998" i="70"/>
  <c r="AU1011" i="70"/>
  <c r="AU1032" i="70"/>
  <c r="AU1057" i="70"/>
  <c r="AU1064" i="70"/>
  <c r="AV1078" i="70"/>
  <c r="AU1102" i="70"/>
  <c r="AS1115" i="70"/>
  <c r="AU1120" i="70"/>
  <c r="AU1123" i="70"/>
  <c r="AV1128" i="70"/>
  <c r="AU1160" i="70"/>
  <c r="AV1158" i="70"/>
  <c r="R1177" i="70"/>
  <c r="AJ1177" i="70"/>
  <c r="AU1206" i="70"/>
  <c r="AJ1211" i="70"/>
  <c r="AU1234" i="70"/>
  <c r="AS1237" i="70"/>
  <c r="AS1240" i="70"/>
  <c r="AV543" i="70"/>
  <c r="AU550" i="70"/>
  <c r="AV553" i="70"/>
  <c r="AU563" i="70"/>
  <c r="AU573" i="70"/>
  <c r="AU593" i="70"/>
  <c r="AV609" i="70"/>
  <c r="AV619" i="70"/>
  <c r="AV627" i="70"/>
  <c r="AV630" i="70"/>
  <c r="AU656" i="70"/>
  <c r="AU664" i="70"/>
  <c r="AS715" i="70"/>
  <c r="AV732" i="70"/>
  <c r="AU734" i="70"/>
  <c r="AV750" i="70"/>
  <c r="L752" i="70"/>
  <c r="AD752" i="70"/>
  <c r="AU760" i="70"/>
  <c r="AV766" i="70"/>
  <c r="AS789" i="70"/>
  <c r="AV810" i="70"/>
  <c r="AV815" i="70"/>
  <c r="AS818" i="70"/>
  <c r="AU834" i="70"/>
  <c r="AU828" i="70"/>
  <c r="AV834" i="70"/>
  <c r="AV847" i="70"/>
  <c r="AV853" i="70"/>
  <c r="AV860" i="70"/>
  <c r="AV863" i="70"/>
  <c r="AV866" i="70"/>
  <c r="AV869" i="70"/>
  <c r="AV873" i="70"/>
  <c r="AV882" i="70"/>
  <c r="AU900" i="70"/>
  <c r="AV909" i="70"/>
  <c r="R922" i="70"/>
  <c r="AV924" i="70"/>
  <c r="AV930" i="70"/>
  <c r="AV933" i="70"/>
  <c r="AV936" i="70"/>
  <c r="U939" i="70"/>
  <c r="AM939" i="70"/>
  <c r="AV944" i="70"/>
  <c r="AV949" i="70"/>
  <c r="AU951" i="70"/>
  <c r="AV967" i="70"/>
  <c r="AV983" i="70"/>
  <c r="AU985" i="70"/>
  <c r="AU988" i="70"/>
  <c r="AS1004" i="70"/>
  <c r="AV1009" i="70"/>
  <c r="AV1012" i="70"/>
  <c r="AU1017" i="70"/>
  <c r="AU1039" i="70"/>
  <c r="AV1030" i="70"/>
  <c r="AV1033" i="70"/>
  <c r="AU1049" i="70"/>
  <c r="AV1052" i="70"/>
  <c r="AV1055" i="70"/>
  <c r="AU1070" i="70"/>
  <c r="AS1084" i="70"/>
  <c r="AU1094" i="70"/>
  <c r="AV1097" i="70"/>
  <c r="AV1100" i="70"/>
  <c r="AU1124" i="70"/>
  <c r="AU1112" i="70"/>
  <c r="AV1124" i="70"/>
  <c r="AU1126" i="70"/>
  <c r="AU1128" i="70"/>
  <c r="AU1155" i="70"/>
  <c r="AV1216" i="70"/>
  <c r="AS1222" i="70"/>
  <c r="AS1259" i="70"/>
  <c r="I13" i="37"/>
  <c r="U13" i="37"/>
  <c r="K79" i="36"/>
  <c r="W79" i="36"/>
  <c r="O13" i="37"/>
  <c r="AU5" i="71"/>
  <c r="AV8" i="71"/>
  <c r="AU9" i="71"/>
  <c r="AV12" i="71"/>
  <c r="AU13" i="71"/>
  <c r="AV16" i="71"/>
  <c r="AU17" i="71"/>
  <c r="AV20" i="71"/>
  <c r="L21" i="71"/>
  <c r="U21" i="71"/>
  <c r="AD21" i="71"/>
  <c r="AM21" i="71"/>
  <c r="AU21" i="71"/>
  <c r="AV22" i="71"/>
  <c r="AS25" i="71"/>
  <c r="AS29" i="71"/>
  <c r="AS34" i="71"/>
  <c r="AS35" i="71"/>
  <c r="AS36" i="71"/>
  <c r="AS37" i="71"/>
  <c r="AU42" i="71"/>
  <c r="AU45" i="71"/>
  <c r="AU46" i="71"/>
  <c r="AS50" i="71"/>
  <c r="AV51" i="71"/>
  <c r="AS52" i="71"/>
  <c r="AU53" i="71"/>
  <c r="AU56" i="71"/>
  <c r="AV61" i="71"/>
  <c r="AU63" i="71"/>
  <c r="AU64" i="71"/>
  <c r="AV69" i="71"/>
  <c r="AU71" i="71"/>
  <c r="L72" i="71"/>
  <c r="AU72" i="71"/>
  <c r="AV75" i="71"/>
  <c r="AV83" i="71"/>
  <c r="AS92" i="71"/>
  <c r="AS96" i="71"/>
  <c r="AV91" i="71"/>
  <c r="AS93" i="71"/>
  <c r="AV97" i="71"/>
  <c r="AS100" i="71"/>
  <c r="AU101" i="71"/>
  <c r="AV101" i="71"/>
  <c r="AS103" i="71"/>
  <c r="AV103" i="71"/>
  <c r="AU138" i="71"/>
  <c r="AU134" i="71"/>
  <c r="AU130" i="71"/>
  <c r="AU126" i="71"/>
  <c r="AU140" i="71"/>
  <c r="AU132" i="71"/>
  <c r="AU128" i="71"/>
  <c r="AU136" i="71"/>
  <c r="AU124" i="71"/>
  <c r="AV5" i="71"/>
  <c r="AV9" i="71"/>
  <c r="AV13" i="71"/>
  <c r="AS16" i="71"/>
  <c r="AV17" i="71"/>
  <c r="AU18" i="71"/>
  <c r="AS22" i="71"/>
  <c r="AU24" i="71"/>
  <c r="AS26" i="71"/>
  <c r="AU28" i="71"/>
  <c r="AS30" i="71"/>
  <c r="AU32" i="71"/>
  <c r="AU33" i="71"/>
  <c r="AU35" i="71"/>
  <c r="AS39" i="71"/>
  <c r="AV40" i="71"/>
  <c r="AV48" i="71"/>
  <c r="AS49" i="71"/>
  <c r="AV56" i="71"/>
  <c r="AV58" i="71"/>
  <c r="AU62" i="71"/>
  <c r="AV66" i="71"/>
  <c r="AU70" i="71"/>
  <c r="AV88" i="71"/>
  <c r="AS105" i="71"/>
  <c r="AV105" i="71"/>
  <c r="AS113" i="71"/>
  <c r="AV113" i="71"/>
  <c r="AS121" i="71"/>
  <c r="AV121" i="71"/>
  <c r="AV6" i="71"/>
  <c r="AU7" i="71"/>
  <c r="AV10" i="71"/>
  <c r="AU11" i="71"/>
  <c r="AV14" i="71"/>
  <c r="AU15" i="71"/>
  <c r="AV18" i="71"/>
  <c r="AU19" i="71"/>
  <c r="I21" i="71"/>
  <c r="AA21" i="71"/>
  <c r="AS23" i="71"/>
  <c r="AU25" i="71"/>
  <c r="AS27" i="71"/>
  <c r="AU29" i="71"/>
  <c r="AS31" i="71"/>
  <c r="AU34" i="71"/>
  <c r="AU36" i="71"/>
  <c r="AU37" i="71"/>
  <c r="AU38" i="71"/>
  <c r="AS40" i="71"/>
  <c r="AS41" i="71"/>
  <c r="AS42" i="71"/>
  <c r="AS43" i="71"/>
  <c r="AS46" i="71"/>
  <c r="AV47" i="71"/>
  <c r="AS48" i="71"/>
  <c r="AS54" i="71"/>
  <c r="AV57" i="71"/>
  <c r="AU59" i="71"/>
  <c r="AU60" i="71"/>
  <c r="AV65" i="71"/>
  <c r="AU67" i="71"/>
  <c r="AV79" i="71"/>
  <c r="AV87" i="71"/>
  <c r="AJ89" i="71"/>
  <c r="AV94" i="71"/>
  <c r="AU99" i="71"/>
  <c r="AV7" i="71"/>
  <c r="AV11" i="71"/>
  <c r="AU12" i="71"/>
  <c r="AV15" i="71"/>
  <c r="AU16" i="71"/>
  <c r="AV19" i="71"/>
  <c r="AU20" i="71"/>
  <c r="BR7" i="71"/>
  <c r="BQ7" i="71" s="1"/>
  <c r="BR8" i="71"/>
  <c r="BQ8" i="71" s="1"/>
  <c r="BR11" i="71"/>
  <c r="BQ11" i="71" s="1"/>
  <c r="BR10" i="71"/>
  <c r="BQ10" i="71" s="1"/>
  <c r="BR12" i="71"/>
  <c r="BQ12" i="71" s="1"/>
  <c r="BR9" i="71"/>
  <c r="BQ9" i="71" s="1"/>
  <c r="AS24" i="71"/>
  <c r="AU26" i="71"/>
  <c r="AS28" i="71"/>
  <c r="AS33" i="71"/>
  <c r="AS44" i="71"/>
  <c r="AS45" i="71"/>
  <c r="AU66" i="71"/>
  <c r="AV70" i="71"/>
  <c r="U72" i="71"/>
  <c r="AV76" i="71"/>
  <c r="AS107" i="71"/>
  <c r="AV107" i="71"/>
  <c r="AS117" i="71"/>
  <c r="AV117" i="71"/>
  <c r="AS47" i="71"/>
  <c r="AS51" i="71"/>
  <c r="AS57" i="71"/>
  <c r="AS61" i="71"/>
  <c r="AS65" i="71"/>
  <c r="AS69" i="71"/>
  <c r="AS75" i="71"/>
  <c r="AS79" i="71"/>
  <c r="AS83" i="71"/>
  <c r="AS87" i="71"/>
  <c r="AV90" i="71"/>
  <c r="AU93" i="71"/>
  <c r="AS98" i="71"/>
  <c r="AS99" i="71"/>
  <c r="AV100" i="71"/>
  <c r="AU104" i="71"/>
  <c r="AS109" i="71"/>
  <c r="AS115" i="71"/>
  <c r="AS119" i="71"/>
  <c r="AU125" i="71"/>
  <c r="AU129" i="71"/>
  <c r="AU133" i="71"/>
  <c r="AU139" i="71"/>
  <c r="Q1266" i="70"/>
  <c r="R144" i="71"/>
  <c r="AB1267" i="70"/>
  <c r="AC145" i="71"/>
  <c r="AU127" i="71"/>
  <c r="AU131" i="71"/>
  <c r="AU135" i="71"/>
  <c r="AB1263" i="70"/>
  <c r="AC141" i="71"/>
  <c r="S1264" i="70"/>
  <c r="T142" i="71"/>
  <c r="AI1264" i="70"/>
  <c r="AJ142" i="71"/>
  <c r="H1267" i="70"/>
  <c r="I145" i="71"/>
  <c r="H1263" i="70"/>
  <c r="I141" i="71"/>
  <c r="W1263" i="70"/>
  <c r="AA156" i="71"/>
  <c r="AA152" i="71"/>
  <c r="AA148" i="71"/>
  <c r="AA144" i="71"/>
  <c r="AA154" i="71"/>
  <c r="AA150" i="71"/>
  <c r="J1265" i="70"/>
  <c r="K143" i="71"/>
  <c r="Z1265" i="70"/>
  <c r="AA143" i="71"/>
  <c r="S1268" i="70"/>
  <c r="T146" i="71"/>
  <c r="AS95" i="71"/>
  <c r="AV96" i="71"/>
  <c r="AS122" i="71"/>
  <c r="AS118" i="71"/>
  <c r="AS114" i="71"/>
  <c r="AS111" i="71"/>
  <c r="AS112" i="71"/>
  <c r="AS116" i="71"/>
  <c r="AS120" i="71"/>
  <c r="AU137" i="71"/>
  <c r="AG1263" i="70"/>
  <c r="AL153" i="71"/>
  <c r="AL149" i="71"/>
  <c r="AL145" i="71"/>
  <c r="AL155" i="71"/>
  <c r="AL151" i="71"/>
  <c r="AL147" i="71"/>
  <c r="AA142" i="71"/>
  <c r="AM142" i="71"/>
  <c r="AL143" i="71"/>
  <c r="AK1266" i="70"/>
  <c r="AL144" i="71"/>
  <c r="L145" i="71"/>
  <c r="AM146" i="71"/>
  <c r="AD147" i="71"/>
  <c r="I148" i="71"/>
  <c r="U148" i="71"/>
  <c r="AC148" i="71"/>
  <c r="L149" i="71"/>
  <c r="T149" i="71"/>
  <c r="AJ149" i="71"/>
  <c r="K150" i="71"/>
  <c r="AM150" i="71"/>
  <c r="R151" i="71"/>
  <c r="AD151" i="71"/>
  <c r="I152" i="71"/>
  <c r="U152" i="71"/>
  <c r="AC152" i="71"/>
  <c r="L153" i="71"/>
  <c r="T153" i="71"/>
  <c r="AJ153" i="71"/>
  <c r="K154" i="71"/>
  <c r="AM154" i="71"/>
  <c r="R155" i="71"/>
  <c r="AD155" i="71"/>
  <c r="I156" i="71"/>
  <c r="U156" i="71"/>
  <c r="AC156" i="71"/>
  <c r="L123" i="71"/>
  <c r="U123" i="71"/>
  <c r="AD123" i="71"/>
  <c r="AM123" i="71"/>
  <c r="AV124" i="71"/>
  <c r="AM141" i="71"/>
  <c r="L142" i="71"/>
  <c r="AM143" i="71"/>
  <c r="AD144" i="71"/>
  <c r="U145" i="71"/>
  <c r="L146" i="71"/>
  <c r="AJ146" i="71"/>
  <c r="K147" i="71"/>
  <c r="AA147" i="71"/>
  <c r="AM147" i="71"/>
  <c r="R148" i="71"/>
  <c r="AD148" i="71"/>
  <c r="AL148" i="71"/>
  <c r="I149" i="71"/>
  <c r="U149" i="71"/>
  <c r="AC149" i="71"/>
  <c r="L150" i="71"/>
  <c r="T150" i="71"/>
  <c r="AJ150" i="71"/>
  <c r="K151" i="71"/>
  <c r="AA151" i="71"/>
  <c r="AM151" i="71"/>
  <c r="R152" i="71"/>
  <c r="AD152" i="71"/>
  <c r="AL152" i="71"/>
  <c r="I153" i="71"/>
  <c r="U153" i="71"/>
  <c r="AC153" i="71"/>
  <c r="L154" i="71"/>
  <c r="T154" i="71"/>
  <c r="AJ154" i="71"/>
  <c r="K155" i="71"/>
  <c r="AA155" i="71"/>
  <c r="AM155" i="71"/>
  <c r="R156" i="71"/>
  <c r="AD156" i="71"/>
  <c r="AL157" i="71"/>
  <c r="AV115" i="71"/>
  <c r="AV119" i="71"/>
  <c r="AV125" i="71"/>
  <c r="AV129" i="71"/>
  <c r="AV133" i="71"/>
  <c r="AV137" i="71"/>
  <c r="T141" i="71"/>
  <c r="AD141" i="71"/>
  <c r="AJ141" i="71"/>
  <c r="I142" i="71"/>
  <c r="U142" i="71"/>
  <c r="AC142" i="71"/>
  <c r="L143" i="71"/>
  <c r="T143" i="71"/>
  <c r="AJ143" i="71"/>
  <c r="K144" i="71"/>
  <c r="AM144" i="71"/>
  <c r="R145" i="71"/>
  <c r="AD145" i="71"/>
  <c r="I146" i="71"/>
  <c r="U146" i="71"/>
  <c r="AC146" i="71"/>
  <c r="L147" i="71"/>
  <c r="T147" i="71"/>
  <c r="AJ147" i="71"/>
  <c r="K148" i="71"/>
  <c r="AM148" i="71"/>
  <c r="R149" i="71"/>
  <c r="AD149" i="71"/>
  <c r="I150" i="71"/>
  <c r="U150" i="71"/>
  <c r="AC150" i="71"/>
  <c r="L151" i="71"/>
  <c r="T151" i="71"/>
  <c r="AJ151" i="71"/>
  <c r="K152" i="71"/>
  <c r="AM152" i="71"/>
  <c r="R153" i="71"/>
  <c r="AD153" i="71"/>
  <c r="I154" i="71"/>
  <c r="U154" i="71"/>
  <c r="AC154" i="71"/>
  <c r="L155" i="71"/>
  <c r="T155" i="71"/>
  <c r="AJ155" i="71"/>
  <c r="K156" i="71"/>
  <c r="AJ156" i="71"/>
  <c r="K141" i="71"/>
  <c r="U141" i="71"/>
  <c r="AA141" i="71"/>
  <c r="R142" i="71"/>
  <c r="AD142" i="71"/>
  <c r="AL142" i="71"/>
  <c r="I143" i="71"/>
  <c r="U143" i="71"/>
  <c r="AC143" i="71"/>
  <c r="L144" i="71"/>
  <c r="T144" i="71"/>
  <c r="AJ144" i="71"/>
  <c r="K145" i="71"/>
  <c r="AA145" i="71"/>
  <c r="AM145" i="71"/>
  <c r="R146" i="71"/>
  <c r="AD146" i="71"/>
  <c r="AL146" i="71"/>
  <c r="I147" i="71"/>
  <c r="U147" i="71"/>
  <c r="AC147" i="71"/>
  <c r="L148" i="71"/>
  <c r="T148" i="71"/>
  <c r="AJ148" i="71"/>
  <c r="K149" i="71"/>
  <c r="AA149" i="71"/>
  <c r="AM149" i="71"/>
  <c r="R150" i="71"/>
  <c r="AD150" i="71"/>
  <c r="AL150" i="71"/>
  <c r="I151" i="71"/>
  <c r="U151" i="71"/>
  <c r="AC151" i="71"/>
  <c r="L152" i="71"/>
  <c r="T152" i="71"/>
  <c r="AJ152" i="71"/>
  <c r="K153" i="71"/>
  <c r="AA153" i="71"/>
  <c r="AM153" i="71"/>
  <c r="R154" i="71"/>
  <c r="AD154" i="71"/>
  <c r="AL154" i="71"/>
  <c r="I155" i="71"/>
  <c r="U155" i="71"/>
  <c r="AC155" i="71"/>
  <c r="L156" i="71"/>
  <c r="T156" i="71"/>
  <c r="T157" i="71"/>
  <c r="Z1278" i="70"/>
  <c r="AK1279" i="70"/>
  <c r="AL156" i="71"/>
  <c r="AC157" i="71"/>
  <c r="K157" i="71"/>
  <c r="AU61" i="70"/>
  <c r="AU63" i="70"/>
  <c r="AU64" i="70"/>
  <c r="AU72" i="70"/>
  <c r="AU75" i="70"/>
  <c r="AU80" i="70"/>
  <c r="AU83" i="70"/>
  <c r="AU85" i="70"/>
  <c r="AU89" i="70"/>
  <c r="AU108" i="70"/>
  <c r="AU113" i="70"/>
  <c r="AS125" i="70"/>
  <c r="AS127" i="70"/>
  <c r="AV162" i="70"/>
  <c r="AU162" i="70"/>
  <c r="AV183" i="70"/>
  <c r="AS183" i="70"/>
  <c r="AS206" i="70"/>
  <c r="AM259" i="70"/>
  <c r="AJ259" i="70"/>
  <c r="AV304" i="70"/>
  <c r="AS304" i="70"/>
  <c r="AV314" i="70"/>
  <c r="AS314" i="70"/>
  <c r="AV5" i="70"/>
  <c r="AM21" i="70"/>
  <c r="AS36" i="70"/>
  <c r="AU23" i="70"/>
  <c r="AU24" i="70"/>
  <c r="AS26" i="70"/>
  <c r="AV27" i="70"/>
  <c r="AU31" i="70"/>
  <c r="AU32" i="70"/>
  <c r="AS34" i="70"/>
  <c r="AV35" i="70"/>
  <c r="AU40" i="70"/>
  <c r="AS41" i="70"/>
  <c r="AV42" i="70"/>
  <c r="AS43" i="70"/>
  <c r="AS44" i="70"/>
  <c r="AV45" i="70"/>
  <c r="AU53" i="70"/>
  <c r="AU54" i="70"/>
  <c r="U55" i="70"/>
  <c r="AS57" i="70"/>
  <c r="AU67" i="70"/>
  <c r="AU68" i="70"/>
  <c r="AU71" i="70"/>
  <c r="I72" i="70"/>
  <c r="R72" i="70"/>
  <c r="AA72" i="70"/>
  <c r="AJ72" i="70"/>
  <c r="AU77" i="70"/>
  <c r="AU78" i="70"/>
  <c r="AV81" i="70"/>
  <c r="AV84" i="70"/>
  <c r="AS86" i="70"/>
  <c r="I89" i="70"/>
  <c r="AS103" i="70"/>
  <c r="AV91" i="70"/>
  <c r="AS93" i="70"/>
  <c r="AU94" i="70"/>
  <c r="AU96" i="70"/>
  <c r="AV98" i="70"/>
  <c r="AS100" i="70"/>
  <c r="AU103" i="70"/>
  <c r="AM106" i="70"/>
  <c r="AS107" i="70"/>
  <c r="AV109" i="70"/>
  <c r="AU110" i="70"/>
  <c r="AU112" i="70"/>
  <c r="AS114" i="70"/>
  <c r="AV116" i="70"/>
  <c r="AU117" i="70"/>
  <c r="AS121" i="70"/>
  <c r="I123" i="70"/>
  <c r="L123" i="70"/>
  <c r="AJ123" i="70"/>
  <c r="AM123" i="70"/>
  <c r="AV131" i="70"/>
  <c r="AS131" i="70"/>
  <c r="AS135" i="70"/>
  <c r="AV139" i="70"/>
  <c r="AS139" i="70"/>
  <c r="AS165" i="70"/>
  <c r="AV165" i="70"/>
  <c r="AV170" i="70"/>
  <c r="AU170" i="70"/>
  <c r="AS179" i="70"/>
  <c r="AV187" i="70"/>
  <c r="AS187" i="70"/>
  <c r="AM191" i="70"/>
  <c r="AJ191" i="70"/>
  <c r="AS232" i="70"/>
  <c r="AS234" i="70"/>
  <c r="AV236" i="70"/>
  <c r="AS236" i="70"/>
  <c r="AV246" i="70"/>
  <c r="AS246" i="70"/>
  <c r="AV254" i="70"/>
  <c r="AS254" i="70"/>
  <c r="AU278" i="70"/>
  <c r="AS308" i="70"/>
  <c r="AS15" i="70"/>
  <c r="AS18" i="70"/>
  <c r="AS19" i="70"/>
  <c r="AD21" i="70"/>
  <c r="AU21" i="70"/>
  <c r="AU25" i="70"/>
  <c r="AU26" i="70"/>
  <c r="AU33" i="70"/>
  <c r="AS47" i="70"/>
  <c r="AS48" i="70"/>
  <c r="AV49" i="70"/>
  <c r="L55" i="70"/>
  <c r="AU56" i="70"/>
  <c r="AU79" i="70"/>
  <c r="AU84" i="70"/>
  <c r="AU91" i="70"/>
  <c r="AU98" i="70"/>
  <c r="AU100" i="70"/>
  <c r="AD106" i="70"/>
  <c r="AU106" i="70"/>
  <c r="AV113" i="70"/>
  <c r="AU114" i="70"/>
  <c r="AU116" i="70"/>
  <c r="AU121" i="70"/>
  <c r="AS128" i="70"/>
  <c r="AS141" i="70"/>
  <c r="AV145" i="70"/>
  <c r="AS145" i="70"/>
  <c r="AS149" i="70"/>
  <c r="AS155" i="70"/>
  <c r="AV155" i="70"/>
  <c r="AV160" i="70"/>
  <c r="AS160" i="70"/>
  <c r="AS173" i="70"/>
  <c r="AV173" i="70"/>
  <c r="AV178" i="70"/>
  <c r="AS178" i="70"/>
  <c r="AU210" i="70"/>
  <c r="AS240" i="70"/>
  <c r="AJ293" i="70"/>
  <c r="AM293" i="70"/>
  <c r="AV318" i="70"/>
  <c r="AS318" i="70"/>
  <c r="AU5" i="70"/>
  <c r="AU6" i="70"/>
  <c r="AU7" i="70"/>
  <c r="AU8" i="70"/>
  <c r="AU10" i="70"/>
  <c r="AU11" i="70"/>
  <c r="AU12" i="70"/>
  <c r="AU14" i="70"/>
  <c r="AU15" i="70"/>
  <c r="AU16" i="70"/>
  <c r="AU18" i="70"/>
  <c r="AU19" i="70"/>
  <c r="AU20" i="70"/>
  <c r="AU27" i="70"/>
  <c r="AU28" i="70"/>
  <c r="AU35" i="70"/>
  <c r="AU36" i="70"/>
  <c r="AU38" i="70"/>
  <c r="AU55" i="70"/>
  <c r="AU45" i="70"/>
  <c r="AU46" i="70"/>
  <c r="AU48" i="70"/>
  <c r="AS49" i="70"/>
  <c r="AV50" i="70"/>
  <c r="AS51" i="70"/>
  <c r="AS52" i="70"/>
  <c r="AS71" i="70"/>
  <c r="AU58" i="70"/>
  <c r="AU59" i="70"/>
  <c r="AU60" i="70"/>
  <c r="AS62" i="70"/>
  <c r="AV63" i="70"/>
  <c r="AV64" i="70"/>
  <c r="AS65" i="70"/>
  <c r="AU73" i="70"/>
  <c r="AU74" i="70"/>
  <c r="AS76" i="70"/>
  <c r="AV80" i="70"/>
  <c r="AU81" i="70"/>
  <c r="AV85" i="70"/>
  <c r="AS87" i="70"/>
  <c r="AU88" i="70"/>
  <c r="AA89" i="70"/>
  <c r="AU95" i="70"/>
  <c r="AV99" i="70"/>
  <c r="AU102" i="70"/>
  <c r="AU104" i="70"/>
  <c r="AV108" i="70"/>
  <c r="AU109" i="70"/>
  <c r="AS113" i="70"/>
  <c r="AS115" i="70"/>
  <c r="AU118" i="70"/>
  <c r="AU120" i="70"/>
  <c r="AV168" i="70"/>
  <c r="AS168" i="70"/>
  <c r="AS198" i="70"/>
  <c r="AJ225" i="70"/>
  <c r="AM225" i="70"/>
  <c r="AS229" i="70"/>
  <c r="AV250" i="70"/>
  <c r="AS250" i="70"/>
  <c r="AV258" i="70"/>
  <c r="AS258" i="70"/>
  <c r="AS274" i="70"/>
  <c r="AS119" i="70"/>
  <c r="AV121" i="70"/>
  <c r="AU122" i="70"/>
  <c r="AS124" i="70"/>
  <c r="AS129" i="70"/>
  <c r="AU130" i="70"/>
  <c r="AS132" i="70"/>
  <c r="AS137" i="70"/>
  <c r="AU138" i="70"/>
  <c r="AU140" i="70"/>
  <c r="AS143" i="70"/>
  <c r="AU144" i="70"/>
  <c r="AS146" i="70"/>
  <c r="AS151" i="70"/>
  <c r="AU152" i="70"/>
  <c r="AU154" i="70"/>
  <c r="AS156" i="70"/>
  <c r="AM157" i="70"/>
  <c r="AU159" i="70"/>
  <c r="AS162" i="70"/>
  <c r="AU164" i="70"/>
  <c r="AS166" i="70"/>
  <c r="AU167" i="70"/>
  <c r="AS170" i="70"/>
  <c r="AU172" i="70"/>
  <c r="AV179" i="70"/>
  <c r="AU182" i="70"/>
  <c r="AS184" i="70"/>
  <c r="AU186" i="70"/>
  <c r="AS188" i="70"/>
  <c r="R191" i="70"/>
  <c r="AU191" i="70"/>
  <c r="AU192" i="70"/>
  <c r="AU197" i="70"/>
  <c r="AV199" i="70"/>
  <c r="AU200" i="70"/>
  <c r="AU205" i="70"/>
  <c r="AV207" i="70"/>
  <c r="AV210" i="70"/>
  <c r="AU211" i="70"/>
  <c r="AV217" i="70"/>
  <c r="AV219" i="70"/>
  <c r="AV221" i="70"/>
  <c r="AV223" i="70"/>
  <c r="AD225" i="70"/>
  <c r="AV228" i="70"/>
  <c r="AV231" i="70"/>
  <c r="AU233" i="70"/>
  <c r="AV237" i="70"/>
  <c r="AU241" i="70"/>
  <c r="AV247" i="70"/>
  <c r="AV251" i="70"/>
  <c r="AV255" i="70"/>
  <c r="R259" i="70"/>
  <c r="AU259" i="70"/>
  <c r="AU260" i="70"/>
  <c r="AU265" i="70"/>
  <c r="AV267" i="70"/>
  <c r="AU268" i="70"/>
  <c r="AU273" i="70"/>
  <c r="AV275" i="70"/>
  <c r="AV278" i="70"/>
  <c r="AU279" i="70"/>
  <c r="AV285" i="70"/>
  <c r="AV287" i="70"/>
  <c r="AV289" i="70"/>
  <c r="AV291" i="70"/>
  <c r="AD293" i="70"/>
  <c r="AV296" i="70"/>
  <c r="AV299" i="70"/>
  <c r="AU301" i="70"/>
  <c r="AV305" i="70"/>
  <c r="AU309" i="70"/>
  <c r="AV315" i="70"/>
  <c r="AV319" i="70"/>
  <c r="AU320" i="70"/>
  <c r="AU324" i="70"/>
  <c r="AS133" i="70"/>
  <c r="AU134" i="70"/>
  <c r="AS136" i="70"/>
  <c r="AS142" i="70"/>
  <c r="AS147" i="70"/>
  <c r="AU148" i="70"/>
  <c r="AS150" i="70"/>
  <c r="AU153" i="70"/>
  <c r="AS176" i="70"/>
  <c r="AU179" i="70"/>
  <c r="AU193" i="70"/>
  <c r="AU196" i="70"/>
  <c r="AU201" i="70"/>
  <c r="AU204" i="70"/>
  <c r="AU214" i="70"/>
  <c r="AU228" i="70"/>
  <c r="AS230" i="70"/>
  <c r="AU237" i="70"/>
  <c r="AU261" i="70"/>
  <c r="AU264" i="70"/>
  <c r="AU269" i="70"/>
  <c r="AU272" i="70"/>
  <c r="AU282" i="70"/>
  <c r="AU296" i="70"/>
  <c r="AS298" i="70"/>
  <c r="AU305" i="70"/>
  <c r="AS122" i="70"/>
  <c r="AV127" i="70"/>
  <c r="AU128" i="70"/>
  <c r="AU131" i="70"/>
  <c r="AV135" i="70"/>
  <c r="AU136" i="70"/>
  <c r="AU139" i="70"/>
  <c r="AU142" i="70"/>
  <c r="AU145" i="70"/>
  <c r="AV149" i="70"/>
  <c r="AU150" i="70"/>
  <c r="AS154" i="70"/>
  <c r="AV161" i="70"/>
  <c r="AV169" i="70"/>
  <c r="AU178" i="70"/>
  <c r="AS180" i="70"/>
  <c r="AS182" i="70"/>
  <c r="AU183" i="70"/>
  <c r="AS186" i="70"/>
  <c r="AU187" i="70"/>
  <c r="AU190" i="70"/>
  <c r="AA191" i="70"/>
  <c r="AS194" i="70"/>
  <c r="AS202" i="70"/>
  <c r="AU208" i="70"/>
  <c r="AS211" i="70"/>
  <c r="AV215" i="70"/>
  <c r="AU218" i="70"/>
  <c r="AU222" i="70"/>
  <c r="AS226" i="70"/>
  <c r="AV229" i="70"/>
  <c r="AV232" i="70"/>
  <c r="AS233" i="70"/>
  <c r="AU236" i="70"/>
  <c r="AS238" i="70"/>
  <c r="AV240" i="70"/>
  <c r="AS241" i="70"/>
  <c r="AS244" i="70"/>
  <c r="AU246" i="70"/>
  <c r="AS248" i="70"/>
  <c r="AU250" i="70"/>
  <c r="AS252" i="70"/>
  <c r="AU254" i="70"/>
  <c r="AS256" i="70"/>
  <c r="AU258" i="70"/>
  <c r="AA259" i="70"/>
  <c r="AS262" i="70"/>
  <c r="AS270" i="70"/>
  <c r="AU276" i="70"/>
  <c r="AS279" i="70"/>
  <c r="AV283" i="70"/>
  <c r="AU286" i="70"/>
  <c r="AU290" i="70"/>
  <c r="AS294" i="70"/>
  <c r="AV297" i="70"/>
  <c r="AV300" i="70"/>
  <c r="AS301" i="70"/>
  <c r="AU304" i="70"/>
  <c r="AS306" i="70"/>
  <c r="AV308" i="70"/>
  <c r="AS309" i="70"/>
  <c r="AS312" i="70"/>
  <c r="AU314" i="70"/>
  <c r="AS316" i="70"/>
  <c r="AU318" i="70"/>
  <c r="AS320" i="70"/>
  <c r="AV322" i="70"/>
  <c r="AS323" i="70"/>
  <c r="AV326" i="70"/>
  <c r="I327" i="70"/>
  <c r="AS334" i="70"/>
  <c r="AS342" i="70"/>
  <c r="AU346" i="70"/>
  <c r="AS348" i="70"/>
  <c r="AS352" i="70"/>
  <c r="AS356" i="70"/>
  <c r="AS360" i="70"/>
  <c r="AU364" i="70"/>
  <c r="AS366" i="70"/>
  <c r="AS372" i="70"/>
  <c r="AU373" i="70"/>
  <c r="AU379" i="70"/>
  <c r="AV381" i="70"/>
  <c r="AS382" i="70"/>
  <c r="AU383" i="70"/>
  <c r="AV385" i="70"/>
  <c r="AS386" i="70"/>
  <c r="AU387" i="70"/>
  <c r="AV389" i="70"/>
  <c r="AS390" i="70"/>
  <c r="AU391" i="70"/>
  <c r="AV393" i="70"/>
  <c r="AS394" i="70"/>
  <c r="AJ395" i="70"/>
  <c r="AU397" i="70"/>
  <c r="AV399" i="70"/>
  <c r="AU400" i="70"/>
  <c r="AU405" i="70"/>
  <c r="AV407" i="70"/>
  <c r="AU408" i="70"/>
  <c r="L412" i="70"/>
  <c r="U412" i="70"/>
  <c r="AD412" i="70"/>
  <c r="AM412" i="70"/>
  <c r="AV413" i="70"/>
  <c r="AU418" i="70"/>
  <c r="AU422" i="70"/>
  <c r="AU426" i="70"/>
  <c r="R429" i="70"/>
  <c r="AV433" i="70"/>
  <c r="AV435" i="70"/>
  <c r="AV437" i="70"/>
  <c r="AU441" i="70"/>
  <c r="AV444" i="70"/>
  <c r="AV445" i="70"/>
  <c r="AS452" i="70"/>
  <c r="AS449" i="70"/>
  <c r="AS454" i="70"/>
  <c r="AV457" i="70"/>
  <c r="AU461" i="70"/>
  <c r="AS465" i="70"/>
  <c r="AU466" i="70"/>
  <c r="AS468" i="70"/>
  <c r="AS471" i="70"/>
  <c r="AV473" i="70"/>
  <c r="AS476" i="70"/>
  <c r="AU481" i="70"/>
  <c r="AS485" i="70"/>
  <c r="AU489" i="70"/>
  <c r="AU492" i="70"/>
  <c r="AS494" i="70"/>
  <c r="R497" i="70"/>
  <c r="AU497" i="70"/>
  <c r="AU503" i="70"/>
  <c r="AU510" i="70"/>
  <c r="AU514" i="70"/>
  <c r="AS517" i="70"/>
  <c r="AV519" i="70"/>
  <c r="AU524" i="70"/>
  <c r="AS526" i="70"/>
  <c r="AS530" i="70"/>
  <c r="AU534" i="70"/>
  <c r="AS536" i="70"/>
  <c r="AS543" i="70"/>
  <c r="AU546" i="70"/>
  <c r="AS549" i="70"/>
  <c r="AS553" i="70"/>
  <c r="AU557" i="70"/>
  <c r="AU560" i="70"/>
  <c r="AS562" i="70"/>
  <c r="R565" i="70"/>
  <c r="AU565" i="70"/>
  <c r="AU571" i="70"/>
  <c r="AU578" i="70"/>
  <c r="AU582" i="70"/>
  <c r="AS585" i="70"/>
  <c r="AV587" i="70"/>
  <c r="AU592" i="70"/>
  <c r="AS594" i="70"/>
  <c r="AS598" i="70"/>
  <c r="L599" i="70"/>
  <c r="AU602" i="70"/>
  <c r="AS604" i="70"/>
  <c r="AV607" i="70"/>
  <c r="AV610" i="70"/>
  <c r="AS611" i="70"/>
  <c r="AV613" i="70"/>
  <c r="AU614" i="70"/>
  <c r="AS617" i="70"/>
  <c r="AV620" i="70"/>
  <c r="AS621" i="70"/>
  <c r="AV626" i="70"/>
  <c r="AU627" i="70"/>
  <c r="AV629" i="70"/>
  <c r="AS630" i="70"/>
  <c r="AV632" i="70"/>
  <c r="AV636" i="70"/>
  <c r="AV638" i="70"/>
  <c r="AV640" i="70"/>
  <c r="AV642" i="70"/>
  <c r="AS644" i="70"/>
  <c r="AS647" i="70"/>
  <c r="AU649" i="70"/>
  <c r="L650" i="70"/>
  <c r="U650" i="70"/>
  <c r="AD650" i="70"/>
  <c r="AM650" i="70"/>
  <c r="AU654" i="70"/>
  <c r="AS652" i="70"/>
  <c r="AU653" i="70"/>
  <c r="AS655" i="70"/>
  <c r="AU659" i="70"/>
  <c r="AV662" i="70"/>
  <c r="AV663" i="70"/>
  <c r="AD667" i="70"/>
  <c r="AS669" i="70"/>
  <c r="AS670" i="70"/>
  <c r="AV671" i="70"/>
  <c r="AS673" i="70"/>
  <c r="AS676" i="70"/>
  <c r="AS679" i="70"/>
  <c r="AS680" i="70"/>
  <c r="AV682" i="70"/>
  <c r="L684" i="70"/>
  <c r="U684" i="70"/>
  <c r="AD684" i="70"/>
  <c r="AM684" i="70"/>
  <c r="AV688" i="70"/>
  <c r="AU699" i="70"/>
  <c r="AV712" i="70"/>
  <c r="AS712" i="70"/>
  <c r="AV321" i="70"/>
  <c r="AS322" i="70"/>
  <c r="AU323" i="70"/>
  <c r="AV325" i="70"/>
  <c r="AS326" i="70"/>
  <c r="AJ327" i="70"/>
  <c r="AU329" i="70"/>
  <c r="AV331" i="70"/>
  <c r="AU332" i="70"/>
  <c r="AU337" i="70"/>
  <c r="AV339" i="70"/>
  <c r="AU340" i="70"/>
  <c r="L344" i="70"/>
  <c r="U344" i="70"/>
  <c r="AD344" i="70"/>
  <c r="AM344" i="70"/>
  <c r="AV347" i="70"/>
  <c r="AU350" i="70"/>
  <c r="AU354" i="70"/>
  <c r="AU358" i="70"/>
  <c r="AM361" i="70"/>
  <c r="AS362" i="70"/>
  <c r="AV365" i="70"/>
  <c r="AV368" i="70"/>
  <c r="AS369" i="70"/>
  <c r="AU372" i="70"/>
  <c r="AS374" i="70"/>
  <c r="AV376" i="70"/>
  <c r="AS377" i="70"/>
  <c r="AS380" i="70"/>
  <c r="AU382" i="70"/>
  <c r="AS384" i="70"/>
  <c r="AU386" i="70"/>
  <c r="AS388" i="70"/>
  <c r="AU390" i="70"/>
  <c r="AS392" i="70"/>
  <c r="AU394" i="70"/>
  <c r="AS398" i="70"/>
  <c r="AU402" i="70"/>
  <c r="AS406" i="70"/>
  <c r="AU410" i="70"/>
  <c r="AU412" i="70"/>
  <c r="AS415" i="70"/>
  <c r="AU432" i="70"/>
  <c r="AU431" i="70"/>
  <c r="AU433" i="70"/>
  <c r="AU437" i="70"/>
  <c r="AS439" i="70"/>
  <c r="AU440" i="70"/>
  <c r="AS443" i="70"/>
  <c r="AU445" i="70"/>
  <c r="AU449" i="70"/>
  <c r="AS451" i="70"/>
  <c r="AU452" i="70"/>
  <c r="AU455" i="70"/>
  <c r="AU456" i="70"/>
  <c r="AU460" i="70"/>
  <c r="AV462" i="70"/>
  <c r="U463" i="70"/>
  <c r="AV465" i="70"/>
  <c r="AV475" i="70"/>
  <c r="AV478" i="70"/>
  <c r="AS479" i="70"/>
  <c r="AS482" i="70"/>
  <c r="AS484" i="70"/>
  <c r="AU485" i="70"/>
  <c r="AU488" i="70"/>
  <c r="AS490" i="70"/>
  <c r="AV493" i="70"/>
  <c r="I497" i="70"/>
  <c r="AS504" i="70"/>
  <c r="AU507" i="70"/>
  <c r="AU517" i="70"/>
  <c r="AS521" i="70"/>
  <c r="AV525" i="70"/>
  <c r="AU528" i="70"/>
  <c r="AM531" i="70"/>
  <c r="AS532" i="70"/>
  <c r="AV535" i="70"/>
  <c r="AV538" i="70"/>
  <c r="AS539" i="70"/>
  <c r="AV541" i="70"/>
  <c r="AS542" i="70"/>
  <c r="AU543" i="70"/>
  <c r="AV547" i="70"/>
  <c r="AU549" i="70"/>
  <c r="AV551" i="70"/>
  <c r="AS552" i="70"/>
  <c r="AU553" i="70"/>
  <c r="AV555" i="70"/>
  <c r="AU556" i="70"/>
  <c r="AS558" i="70"/>
  <c r="AV561" i="70"/>
  <c r="I565" i="70"/>
  <c r="AS572" i="70"/>
  <c r="AU575" i="70"/>
  <c r="AU585" i="70"/>
  <c r="AS589" i="70"/>
  <c r="AV593" i="70"/>
  <c r="AU596" i="70"/>
  <c r="AM599" i="70"/>
  <c r="AS600" i="70"/>
  <c r="AV603" i="70"/>
  <c r="AV606" i="70"/>
  <c r="AS607" i="70"/>
  <c r="AS610" i="70"/>
  <c r="AU611" i="70"/>
  <c r="AV615" i="70"/>
  <c r="AS620" i="70"/>
  <c r="AU621" i="70"/>
  <c r="AU624" i="70"/>
  <c r="AV628" i="70"/>
  <c r="AS629" i="70"/>
  <c r="AU634" i="70"/>
  <c r="AU638" i="70"/>
  <c r="AU648" i="70"/>
  <c r="AS651" i="70"/>
  <c r="AV654" i="70"/>
  <c r="AS657" i="70"/>
  <c r="AS661" i="70"/>
  <c r="AU663" i="70"/>
  <c r="AU665" i="70"/>
  <c r="U667" i="70"/>
  <c r="AV672" i="70"/>
  <c r="AV678" i="70"/>
  <c r="AU685" i="70"/>
  <c r="AU686" i="70"/>
  <c r="AU688" i="70"/>
  <c r="AU692" i="70"/>
  <c r="AU322" i="70"/>
  <c r="AS324" i="70"/>
  <c r="AU326" i="70"/>
  <c r="AS330" i="70"/>
  <c r="AU334" i="70"/>
  <c r="AS338" i="70"/>
  <c r="AU344" i="70"/>
  <c r="AS347" i="70"/>
  <c r="AV355" i="70"/>
  <c r="AV357" i="70"/>
  <c r="AD361" i="70"/>
  <c r="AV364" i="70"/>
  <c r="AS365" i="70"/>
  <c r="AV367" i="70"/>
  <c r="AS368" i="70"/>
  <c r="AU369" i="70"/>
  <c r="AS376" i="70"/>
  <c r="AU377" i="70"/>
  <c r="AV383" i="70"/>
  <c r="AV387" i="70"/>
  <c r="R395" i="70"/>
  <c r="AU395" i="70"/>
  <c r="AU401" i="70"/>
  <c r="AV403" i="70"/>
  <c r="AU404" i="70"/>
  <c r="AU409" i="70"/>
  <c r="AV411" i="70"/>
  <c r="AV414" i="70"/>
  <c r="AU415" i="70"/>
  <c r="AU419" i="70"/>
  <c r="AU423" i="70"/>
  <c r="AU427" i="70"/>
  <c r="AV432" i="70"/>
  <c r="AV434" i="70"/>
  <c r="AV436" i="70"/>
  <c r="AV438" i="70"/>
  <c r="AU443" i="70"/>
  <c r="AS447" i="70"/>
  <c r="AU448" i="70"/>
  <c r="AV450" i="70"/>
  <c r="AU451" i="70"/>
  <c r="AS453" i="70"/>
  <c r="AS457" i="70"/>
  <c r="AU459" i="70"/>
  <c r="AS462" i="70"/>
  <c r="AV468" i="70"/>
  <c r="AS472" i="70"/>
  <c r="AV474" i="70"/>
  <c r="AS475" i="70"/>
  <c r="AV476" i="70"/>
  <c r="AS478" i="70"/>
  <c r="AU484" i="70"/>
  <c r="AS486" i="70"/>
  <c r="AV489" i="70"/>
  <c r="AS493" i="70"/>
  <c r="AV496" i="70"/>
  <c r="AJ497" i="70"/>
  <c r="AU499" i="70"/>
  <c r="AV501" i="70"/>
  <c r="AU502" i="70"/>
  <c r="AV506" i="70"/>
  <c r="AS508" i="70"/>
  <c r="AU511" i="70"/>
  <c r="AU516" i="70"/>
  <c r="AS518" i="70"/>
  <c r="AV520" i="70"/>
  <c r="AU521" i="70"/>
  <c r="AS525" i="70"/>
  <c r="AV527" i="70"/>
  <c r="AV529" i="70"/>
  <c r="AD531" i="70"/>
  <c r="AV534" i="70"/>
  <c r="AS535" i="70"/>
  <c r="AV537" i="70"/>
  <c r="AS538" i="70"/>
  <c r="AU539" i="70"/>
  <c r="AU542" i="70"/>
  <c r="AS544" i="70"/>
  <c r="AV546" i="70"/>
  <c r="AS547" i="70"/>
  <c r="AS550" i="70"/>
  <c r="AU552" i="70"/>
  <c r="AS554" i="70"/>
  <c r="AV557" i="70"/>
  <c r="AU559" i="70"/>
  <c r="AS561" i="70"/>
  <c r="AV564" i="70"/>
  <c r="AJ565" i="70"/>
  <c r="AU567" i="70"/>
  <c r="AV569" i="70"/>
  <c r="AU570" i="70"/>
  <c r="AV574" i="70"/>
  <c r="AS576" i="70"/>
  <c r="AU579" i="70"/>
  <c r="AU584" i="70"/>
  <c r="AS586" i="70"/>
  <c r="AV588" i="70"/>
  <c r="AU589" i="70"/>
  <c r="AS593" i="70"/>
  <c r="AV595" i="70"/>
  <c r="AV597" i="70"/>
  <c r="AD599" i="70"/>
  <c r="AS603" i="70"/>
  <c r="AV605" i="70"/>
  <c r="AS606" i="70"/>
  <c r="AU607" i="70"/>
  <c r="AU610" i="70"/>
  <c r="AS612" i="70"/>
  <c r="AS615" i="70"/>
  <c r="AS618" i="70"/>
  <c r="AU620" i="70"/>
  <c r="AS622" i="70"/>
  <c r="AS628" i="70"/>
  <c r="AU629" i="70"/>
  <c r="AS631" i="70"/>
  <c r="R633" i="70"/>
  <c r="AV637" i="70"/>
  <c r="AV639" i="70"/>
  <c r="AV641" i="70"/>
  <c r="AS643" i="70"/>
  <c r="AS654" i="70"/>
  <c r="AV656" i="70"/>
  <c r="AU661" i="70"/>
  <c r="AV666" i="70"/>
  <c r="AS672" i="70"/>
  <c r="AS677" i="70"/>
  <c r="AS678" i="70"/>
  <c r="AS681" i="70"/>
  <c r="AU696" i="70"/>
  <c r="AU700" i="70"/>
  <c r="R327" i="70"/>
  <c r="AU327" i="70"/>
  <c r="AU333" i="70"/>
  <c r="AU336" i="70"/>
  <c r="AU341" i="70"/>
  <c r="AV343" i="70"/>
  <c r="AV346" i="70"/>
  <c r="AU347" i="70"/>
  <c r="AU351" i="70"/>
  <c r="AU355" i="70"/>
  <c r="AU359" i="70"/>
  <c r="AS364" i="70"/>
  <c r="AU365" i="70"/>
  <c r="AU368" i="70"/>
  <c r="AS370" i="70"/>
  <c r="AU376" i="70"/>
  <c r="AS383" i="70"/>
  <c r="AU384" i="70"/>
  <c r="AS387" i="70"/>
  <c r="AU388" i="70"/>
  <c r="AS402" i="70"/>
  <c r="AS410" i="70"/>
  <c r="AU414" i="70"/>
  <c r="AS424" i="70"/>
  <c r="AU446" i="70"/>
  <c r="AU458" i="70"/>
  <c r="AS461" i="70"/>
  <c r="AU463" i="70"/>
  <c r="AS534" i="70"/>
  <c r="AS540" i="70"/>
  <c r="AS602" i="70"/>
  <c r="AS608" i="70"/>
  <c r="AU635" i="70"/>
  <c r="AU637" i="70"/>
  <c r="AU641" i="70"/>
  <c r="AU646" i="70"/>
  <c r="AS653" i="70"/>
  <c r="AS658" i="70"/>
  <c r="AU698" i="70"/>
  <c r="AU690" i="70"/>
  <c r="AU687" i="70"/>
  <c r="AU691" i="70"/>
  <c r="AU701" i="70"/>
  <c r="AV704" i="70"/>
  <c r="AS704" i="70"/>
  <c r="AV692" i="70"/>
  <c r="AU693" i="70"/>
  <c r="AV695" i="70"/>
  <c r="AV700" i="70"/>
  <c r="AU707" i="70"/>
  <c r="AV709" i="70"/>
  <c r="AV714" i="70"/>
  <c r="AU715" i="70"/>
  <c r="AV722" i="70"/>
  <c r="AU723" i="70"/>
  <c r="AS725" i="70"/>
  <c r="AV730" i="70"/>
  <c r="AU731" i="70"/>
  <c r="AS733" i="70"/>
  <c r="AU737" i="70"/>
  <c r="AS739" i="70"/>
  <c r="AS742" i="70"/>
  <c r="AU745" i="70"/>
  <c r="AS747" i="70"/>
  <c r="AS750" i="70"/>
  <c r="AU753" i="70"/>
  <c r="AV755" i="70"/>
  <c r="AV760" i="70"/>
  <c r="AU761" i="70"/>
  <c r="AV763" i="70"/>
  <c r="AV768" i="70"/>
  <c r="AS784" i="70"/>
  <c r="AS772" i="70"/>
  <c r="AU775" i="70"/>
  <c r="AV777" i="70"/>
  <c r="I786" i="70"/>
  <c r="R786" i="70"/>
  <c r="AA786" i="70"/>
  <c r="AJ786" i="70"/>
  <c r="AS794" i="70"/>
  <c r="AV788" i="70"/>
  <c r="AU789" i="70"/>
  <c r="AV791" i="70"/>
  <c r="AS807" i="70"/>
  <c r="AS809" i="70"/>
  <c r="AV811" i="70"/>
  <c r="AS813" i="70"/>
  <c r="AU814" i="70"/>
  <c r="AU825" i="70"/>
  <c r="AV828" i="70"/>
  <c r="AS830" i="70"/>
  <c r="AV831" i="70"/>
  <c r="AS840" i="70"/>
  <c r="AV842" i="70"/>
  <c r="AV846" i="70"/>
  <c r="I854" i="70"/>
  <c r="R854" i="70"/>
  <c r="AA854" i="70"/>
  <c r="AJ854" i="70"/>
  <c r="AS870" i="70"/>
  <c r="AV856" i="70"/>
  <c r="AS857" i="70"/>
  <c r="AU873" i="70"/>
  <c r="AV880" i="70"/>
  <c r="AS880" i="70"/>
  <c r="AU891" i="70"/>
  <c r="AU902" i="70"/>
  <c r="AU905" i="70"/>
  <c r="AS959" i="70"/>
  <c r="AV961" i="70"/>
  <c r="AS961" i="70"/>
  <c r="AS968" i="70"/>
  <c r="AV1001" i="70"/>
  <c r="AS1001" i="70"/>
  <c r="AV1061" i="70"/>
  <c r="AS1061" i="70"/>
  <c r="AS689" i="70"/>
  <c r="AU695" i="70"/>
  <c r="AS697" i="70"/>
  <c r="AS703" i="70"/>
  <c r="AS706" i="70"/>
  <c r="AV708" i="70"/>
  <c r="AU709" i="70"/>
  <c r="AS711" i="70"/>
  <c r="AV716" i="70"/>
  <c r="AU717" i="70"/>
  <c r="AU720" i="70"/>
  <c r="AU725" i="70"/>
  <c r="AU733" i="70"/>
  <c r="AU735" i="70"/>
  <c r="AS736" i="70"/>
  <c r="AV738" i="70"/>
  <c r="AU739" i="70"/>
  <c r="AS744" i="70"/>
  <c r="AV746" i="70"/>
  <c r="AU747" i="70"/>
  <c r="AS766" i="70"/>
  <c r="AU755" i="70"/>
  <c r="AS757" i="70"/>
  <c r="AU758" i="70"/>
  <c r="AU763" i="70"/>
  <c r="AS765" i="70"/>
  <c r="AU786" i="70"/>
  <c r="AS774" i="70"/>
  <c r="AV776" i="70"/>
  <c r="AU777" i="70"/>
  <c r="AS779" i="70"/>
  <c r="AS783" i="70"/>
  <c r="AU791" i="70"/>
  <c r="AS793" i="70"/>
  <c r="AU794" i="70"/>
  <c r="AS802" i="70"/>
  <c r="AU803" i="70"/>
  <c r="AV812" i="70"/>
  <c r="AS817" i="70"/>
  <c r="AU833" i="70"/>
  <c r="AU837" i="70"/>
  <c r="AU838" i="70"/>
  <c r="AU849" i="70"/>
  <c r="AU857" i="70"/>
  <c r="AV874" i="70"/>
  <c r="AS874" i="70"/>
  <c r="AU878" i="70"/>
  <c r="AV886" i="70"/>
  <c r="AS886" i="70"/>
  <c r="AU904" i="70"/>
  <c r="AU895" i="70"/>
  <c r="AU892" i="70"/>
  <c r="AU890" i="70"/>
  <c r="AU899" i="70"/>
  <c r="AV952" i="70"/>
  <c r="AU952" i="70"/>
  <c r="AS965" i="70"/>
  <c r="U973" i="70"/>
  <c r="R973" i="70"/>
  <c r="AM973" i="70"/>
  <c r="AJ973" i="70"/>
  <c r="AV1069" i="70"/>
  <c r="AS1069" i="70"/>
  <c r="AU689" i="70"/>
  <c r="AV691" i="70"/>
  <c r="AV696" i="70"/>
  <c r="AU697" i="70"/>
  <c r="AV699" i="70"/>
  <c r="AU703" i="70"/>
  <c r="AV705" i="70"/>
  <c r="AS708" i="70"/>
  <c r="AU711" i="70"/>
  <c r="AV713" i="70"/>
  <c r="AS716" i="70"/>
  <c r="AU719" i="70"/>
  <c r="AS721" i="70"/>
  <c r="AV726" i="70"/>
  <c r="AU727" i="70"/>
  <c r="AS729" i="70"/>
  <c r="AV734" i="70"/>
  <c r="AS738" i="70"/>
  <c r="AU741" i="70"/>
  <c r="AS743" i="70"/>
  <c r="AS746" i="70"/>
  <c r="AV748" i="70"/>
  <c r="AU749" i="70"/>
  <c r="AS751" i="70"/>
  <c r="AV756" i="70"/>
  <c r="AU757" i="70"/>
  <c r="AV759" i="70"/>
  <c r="AV764" i="70"/>
  <c r="AU765" i="70"/>
  <c r="AV767" i="70"/>
  <c r="AU771" i="70"/>
  <c r="AV773" i="70"/>
  <c r="AS776" i="70"/>
  <c r="AU779" i="70"/>
  <c r="AU781" i="70"/>
  <c r="AU783" i="70"/>
  <c r="AU785" i="70"/>
  <c r="AV787" i="70"/>
  <c r="AV792" i="70"/>
  <c r="AU793" i="70"/>
  <c r="AV795" i="70"/>
  <c r="AU800" i="70"/>
  <c r="AD803" i="70"/>
  <c r="AS808" i="70"/>
  <c r="AS812" i="70"/>
  <c r="AV817" i="70"/>
  <c r="AU821" i="70"/>
  <c r="AV826" i="70"/>
  <c r="AS829" i="70"/>
  <c r="AV833" i="70"/>
  <c r="AV835" i="70"/>
  <c r="AU836" i="70"/>
  <c r="R837" i="70"/>
  <c r="AS838" i="70"/>
  <c r="AS839" i="70"/>
  <c r="AV844" i="70"/>
  <c r="AV850" i="70"/>
  <c r="AU851" i="70"/>
  <c r="AV858" i="70"/>
  <c r="AU861" i="70"/>
  <c r="AU865" i="70"/>
  <c r="AU869" i="70"/>
  <c r="AS882" i="70"/>
  <c r="AS879" i="70"/>
  <c r="AS878" i="70"/>
  <c r="AU874" i="70"/>
  <c r="AS876" i="70"/>
  <c r="AU877" i="70"/>
  <c r="AV883" i="70"/>
  <c r="AS883" i="70"/>
  <c r="AD888" i="70"/>
  <c r="AA888" i="70"/>
  <c r="L905" i="70"/>
  <c r="I905" i="70"/>
  <c r="AS958" i="70"/>
  <c r="AS960" i="70"/>
  <c r="AS964" i="70"/>
  <c r="AV964" i="70"/>
  <c r="AV1031" i="70"/>
  <c r="AS1031" i="70"/>
  <c r="AU1040" i="70"/>
  <c r="AU743" i="70"/>
  <c r="AU751" i="70"/>
  <c r="AU806" i="70"/>
  <c r="AU839" i="70"/>
  <c r="AV875" i="70"/>
  <c r="AS875" i="70"/>
  <c r="R956" i="70"/>
  <c r="U956" i="70"/>
  <c r="L973" i="70"/>
  <c r="I973" i="70"/>
  <c r="AD973" i="70"/>
  <c r="AA973" i="70"/>
  <c r="AV993" i="70"/>
  <c r="AS993" i="70"/>
  <c r="AV1039" i="70"/>
  <c r="AS1039" i="70"/>
  <c r="AV1113" i="70"/>
  <c r="AS1113" i="70"/>
  <c r="AV1146" i="70"/>
  <c r="AS1146" i="70"/>
  <c r="AV1152" i="70"/>
  <c r="AS1152" i="70"/>
  <c r="AA1245" i="70"/>
  <c r="AD1245" i="70"/>
  <c r="AV879" i="70"/>
  <c r="AU887" i="70"/>
  <c r="AU893" i="70"/>
  <c r="AU896" i="70"/>
  <c r="AV911" i="70"/>
  <c r="AV913" i="70"/>
  <c r="AV915" i="70"/>
  <c r="AV917" i="70"/>
  <c r="AV919" i="70"/>
  <c r="AV921" i="70"/>
  <c r="AS933" i="70"/>
  <c r="AU927" i="70"/>
  <c r="AU942" i="70"/>
  <c r="AU944" i="70"/>
  <c r="AS946" i="70"/>
  <c r="AS950" i="70"/>
  <c r="AU954" i="70"/>
  <c r="AV958" i="70"/>
  <c r="AS970" i="70"/>
  <c r="AU976" i="70"/>
  <c r="AV981" i="70"/>
  <c r="AU982" i="70"/>
  <c r="AV984" i="70"/>
  <c r="AV989" i="70"/>
  <c r="AU996" i="70"/>
  <c r="AU1004" i="70"/>
  <c r="AU1012" i="70"/>
  <c r="AS1014" i="70"/>
  <c r="AU1020" i="70"/>
  <c r="AS1022" i="70"/>
  <c r="AU1026" i="70"/>
  <c r="AU1034" i="70"/>
  <c r="AS1036" i="70"/>
  <c r="AU1072" i="70"/>
  <c r="AU1074" i="70"/>
  <c r="AV1134" i="70"/>
  <c r="AS1134" i="70"/>
  <c r="AV1231" i="70"/>
  <c r="AS1231" i="70"/>
  <c r="AV1249" i="70"/>
  <c r="AS1249" i="70"/>
  <c r="AU875" i="70"/>
  <c r="AU883" i="70"/>
  <c r="R888" i="70"/>
  <c r="AU889" i="70"/>
  <c r="AV891" i="70"/>
  <c r="AS894" i="70"/>
  <c r="AV897" i="70"/>
  <c r="AV900" i="70"/>
  <c r="AU901" i="70"/>
  <c r="AV903" i="70"/>
  <c r="AJ905" i="70"/>
  <c r="AU918" i="70"/>
  <c r="AU907" i="70"/>
  <c r="AU911" i="70"/>
  <c r="AU915" i="70"/>
  <c r="AU919" i="70"/>
  <c r="AV926" i="70"/>
  <c r="AV928" i="70"/>
  <c r="AU950" i="70"/>
  <c r="AS963" i="70"/>
  <c r="AS966" i="70"/>
  <c r="AV969" i="70"/>
  <c r="AS972" i="70"/>
  <c r="AU984" i="70"/>
  <c r="AS992" i="70"/>
  <c r="AS995" i="70"/>
  <c r="AV997" i="70"/>
  <c r="AU998" i="70"/>
  <c r="AS1000" i="70"/>
  <c r="AS1003" i="70"/>
  <c r="AV1005" i="70"/>
  <c r="AU1006" i="70"/>
  <c r="AU1014" i="70"/>
  <c r="AU1022" i="70"/>
  <c r="AU1024" i="70"/>
  <c r="AS1025" i="70"/>
  <c r="AV1027" i="70"/>
  <c r="AU1028" i="70"/>
  <c r="AS1033" i="70"/>
  <c r="AV1035" i="70"/>
  <c r="AU1036" i="70"/>
  <c r="AS1055" i="70"/>
  <c r="AS1046" i="70"/>
  <c r="AU1052" i="70"/>
  <c r="AS1054" i="70"/>
  <c r="AS1060" i="70"/>
  <c r="AS1063" i="70"/>
  <c r="AV1065" i="70"/>
  <c r="AU1066" i="70"/>
  <c r="AS1068" i="70"/>
  <c r="AS1071" i="70"/>
  <c r="AV1073" i="70"/>
  <c r="AS1073" i="70"/>
  <c r="AV1112" i="70"/>
  <c r="AS1112" i="70"/>
  <c r="AV1114" i="70"/>
  <c r="AS1114" i="70"/>
  <c r="AU1179" i="70"/>
  <c r="AU1183" i="70"/>
  <c r="AU1187" i="70"/>
  <c r="AU1191" i="70"/>
  <c r="AU1193" i="70"/>
  <c r="U1211" i="70"/>
  <c r="R1211" i="70"/>
  <c r="AU1259" i="70"/>
  <c r="AU1251" i="70"/>
  <c r="AU1247" i="70"/>
  <c r="AU1253" i="70"/>
  <c r="AU1255" i="70"/>
  <c r="AV876" i="70"/>
  <c r="AU879" i="70"/>
  <c r="AV881" i="70"/>
  <c r="I888" i="70"/>
  <c r="AV890" i="70"/>
  <c r="AU897" i="70"/>
  <c r="AV899" i="70"/>
  <c r="AV902" i="70"/>
  <c r="AV906" i="70"/>
  <c r="AV908" i="70"/>
  <c r="AV910" i="70"/>
  <c r="AV912" i="70"/>
  <c r="AV914" i="70"/>
  <c r="AV916" i="70"/>
  <c r="AV918" i="70"/>
  <c r="AV920" i="70"/>
  <c r="AU930" i="70"/>
  <c r="AU941" i="70"/>
  <c r="AS947" i="70"/>
  <c r="AV950" i="70"/>
  <c r="AU953" i="70"/>
  <c r="L956" i="70"/>
  <c r="AU956" i="70"/>
  <c r="AS962" i="70"/>
  <c r="AV965" i="70"/>
  <c r="AS969" i="70"/>
  <c r="AV971" i="70"/>
  <c r="AV977" i="70"/>
  <c r="AU978" i="70"/>
  <c r="AV985" i="70"/>
  <c r="AU986" i="70"/>
  <c r="AU992" i="70"/>
  <c r="AV994" i="70"/>
  <c r="AS997" i="70"/>
  <c r="AU1000" i="70"/>
  <c r="AV1002" i="70"/>
  <c r="AS1005" i="70"/>
  <c r="AU1008" i="70"/>
  <c r="AS1010" i="70"/>
  <c r="AV1015" i="70"/>
  <c r="AU1016" i="70"/>
  <c r="AS1018" i="70"/>
  <c r="AV1023" i="70"/>
  <c r="AS1027" i="70"/>
  <c r="AV1029" i="70"/>
  <c r="AU1030" i="70"/>
  <c r="AS1032" i="70"/>
  <c r="AS1035" i="70"/>
  <c r="AV1037" i="70"/>
  <c r="AU1038" i="70"/>
  <c r="AS1040" i="70"/>
  <c r="AV1045" i="70"/>
  <c r="AU1046" i="70"/>
  <c r="AV1048" i="70"/>
  <c r="AV1053" i="70"/>
  <c r="AU1054" i="70"/>
  <c r="AV1056" i="70"/>
  <c r="AU1060" i="70"/>
  <c r="AV1062" i="70"/>
  <c r="AS1065" i="70"/>
  <c r="AV1067" i="70"/>
  <c r="AU1068" i="70"/>
  <c r="AV1070" i="70"/>
  <c r="AV1118" i="70"/>
  <c r="AS1118" i="70"/>
  <c r="AV1122" i="70"/>
  <c r="AS1122" i="70"/>
  <c r="AS1135" i="70"/>
  <c r="AU1080" i="70"/>
  <c r="AS1090" i="70"/>
  <c r="AU1092" i="70"/>
  <c r="AS1103" i="70"/>
  <c r="AD1109" i="70"/>
  <c r="AU1116" i="70"/>
  <c r="AU1125" i="70"/>
  <c r="L1126" i="70"/>
  <c r="U1126" i="70"/>
  <c r="AD1126" i="70"/>
  <c r="AM1126" i="70"/>
  <c r="AS1131" i="70"/>
  <c r="AU1135" i="70"/>
  <c r="AV1142" i="70"/>
  <c r="AU1147" i="70"/>
  <c r="AS1149" i="70"/>
  <c r="AU1161" i="70"/>
  <c r="AU1163" i="70"/>
  <c r="AV1165" i="70"/>
  <c r="AS1167" i="70"/>
  <c r="AS1178" i="70"/>
  <c r="AV1180" i="70"/>
  <c r="AS1182" i="70"/>
  <c r="AV1184" i="70"/>
  <c r="AS1186" i="70"/>
  <c r="AV1188" i="70"/>
  <c r="AS1190" i="70"/>
  <c r="AV1192" i="70"/>
  <c r="AV1197" i="70"/>
  <c r="AS1199" i="70"/>
  <c r="AV1201" i="70"/>
  <c r="AS1203" i="70"/>
  <c r="AV1205" i="70"/>
  <c r="AV1207" i="70"/>
  <c r="AS1209" i="70"/>
  <c r="AU1212" i="70"/>
  <c r="AU1214" i="70"/>
  <c r="AU1216" i="70"/>
  <c r="AU1218" i="70"/>
  <c r="AU1220" i="70"/>
  <c r="AU1222" i="70"/>
  <c r="AU1224" i="70"/>
  <c r="AU1226" i="70"/>
  <c r="AV1233" i="70"/>
  <c r="AV1235" i="70"/>
  <c r="AU1236" i="70"/>
  <c r="AU1238" i="70"/>
  <c r="AU1240" i="70"/>
  <c r="AU1242" i="70"/>
  <c r="AU1244" i="70"/>
  <c r="AM1245" i="70"/>
  <c r="AS1246" i="70"/>
  <c r="AS1251" i="70"/>
  <c r="AU1252" i="70"/>
  <c r="AS1254" i="70"/>
  <c r="AU1257" i="70"/>
  <c r="AU1261" i="70"/>
  <c r="AS1072" i="70"/>
  <c r="AS1080" i="70"/>
  <c r="AS1079" i="70"/>
  <c r="AV1081" i="70"/>
  <c r="AS1087" i="70"/>
  <c r="AU1088" i="70"/>
  <c r="AU1095" i="70"/>
  <c r="AU1103" i="70"/>
  <c r="AS1111" i="70"/>
  <c r="AU1115" i="70"/>
  <c r="AV1120" i="70"/>
  <c r="AS1121" i="70"/>
  <c r="AS1124" i="70"/>
  <c r="AS1130" i="70"/>
  <c r="AU1131" i="70"/>
  <c r="AU1137" i="70"/>
  <c r="AS1139" i="70"/>
  <c r="AS1145" i="70"/>
  <c r="AV1148" i="70"/>
  <c r="AU1149" i="70"/>
  <c r="AV1151" i="70"/>
  <c r="AS1170" i="70"/>
  <c r="AV1162" i="70"/>
  <c r="AS1164" i="70"/>
  <c r="AU1165" i="70"/>
  <c r="AU1167" i="70"/>
  <c r="AS1169" i="70"/>
  <c r="AV1173" i="70"/>
  <c r="AU1180" i="70"/>
  <c r="AU1184" i="70"/>
  <c r="AU1188" i="70"/>
  <c r="AU1192" i="70"/>
  <c r="AS1196" i="70"/>
  <c r="AU1197" i="70"/>
  <c r="AU1201" i="70"/>
  <c r="AU1205" i="70"/>
  <c r="AV1213" i="70"/>
  <c r="AV1215" i="70"/>
  <c r="AV1217" i="70"/>
  <c r="AV1219" i="70"/>
  <c r="AV1221" i="70"/>
  <c r="AV1223" i="70"/>
  <c r="AV1225" i="70"/>
  <c r="AV1227" i="70"/>
  <c r="AV1230" i="70"/>
  <c r="AV1239" i="70"/>
  <c r="AS1241" i="70"/>
  <c r="AV1243" i="70"/>
  <c r="AU1246" i="70"/>
  <c r="AV1248" i="70"/>
  <c r="AU1249" i="70"/>
  <c r="AV1253" i="70"/>
  <c r="AU1254" i="70"/>
  <c r="AV1256" i="70"/>
  <c r="AS1258" i="70"/>
  <c r="AV1260" i="70"/>
  <c r="AU1262" i="70"/>
  <c r="AV1074" i="70"/>
  <c r="AV1086" i="70"/>
  <c r="AS1089" i="70"/>
  <c r="AS1091" i="70"/>
  <c r="AU1096" i="70"/>
  <c r="AV1094" i="70"/>
  <c r="AV1096" i="70"/>
  <c r="AU1100" i="70"/>
  <c r="AS1104" i="70"/>
  <c r="AV1106" i="70"/>
  <c r="AV1111" i="70"/>
  <c r="AU1117" i="70"/>
  <c r="AS1120" i="70"/>
  <c r="AU1121" i="70"/>
  <c r="AV1123" i="70"/>
  <c r="AU1127" i="70"/>
  <c r="AV1129" i="70"/>
  <c r="AV1132" i="70"/>
  <c r="AU1133" i="70"/>
  <c r="AV1138" i="70"/>
  <c r="AU1139" i="70"/>
  <c r="AV1141" i="70"/>
  <c r="AU1146" i="70"/>
  <c r="AS1148" i="70"/>
  <c r="AV1150" i="70"/>
  <c r="AU1151" i="70"/>
  <c r="AS1153" i="70"/>
  <c r="AV1155" i="70"/>
  <c r="AS1157" i="70"/>
  <c r="AV1159" i="70"/>
  <c r="AV1166" i="70"/>
  <c r="AV1168" i="70"/>
  <c r="AU1169" i="70"/>
  <c r="AV1179" i="70"/>
  <c r="AS1181" i="70"/>
  <c r="AV1183" i="70"/>
  <c r="AS1185" i="70"/>
  <c r="AV1187" i="70"/>
  <c r="AV1189" i="70"/>
  <c r="AV1191" i="70"/>
  <c r="AV1193" i="70"/>
  <c r="AV1198" i="70"/>
  <c r="AV1202" i="70"/>
  <c r="AS1204" i="70"/>
  <c r="AV1206" i="70"/>
  <c r="AS1208" i="70"/>
  <c r="AV1210" i="70"/>
  <c r="AV1234" i="70"/>
  <c r="AU1235" i="70"/>
  <c r="AU1239" i="70"/>
  <c r="AU1243" i="70"/>
  <c r="AV1247" i="70"/>
  <c r="AU1248" i="70"/>
  <c r="AS1250" i="70"/>
  <c r="AS1253" i="70"/>
  <c r="AV1255" i="70"/>
  <c r="AU1256" i="70"/>
  <c r="AU1258" i="70"/>
  <c r="AU1260" i="70"/>
  <c r="AU9" i="70"/>
  <c r="AU13" i="70"/>
  <c r="AU17" i="70"/>
  <c r="AS24" i="70"/>
  <c r="AS28" i="70"/>
  <c r="AS32" i="70"/>
  <c r="L38" i="70"/>
  <c r="U38" i="70"/>
  <c r="AD38" i="70"/>
  <c r="AM38" i="70"/>
  <c r="AS42" i="70"/>
  <c r="AS46" i="70"/>
  <c r="AS50" i="70"/>
  <c r="AS54" i="70"/>
  <c r="AS56" i="70"/>
  <c r="AS60" i="70"/>
  <c r="AU62" i="70"/>
  <c r="AS64" i="70"/>
  <c r="AU66" i="70"/>
  <c r="AS68" i="70"/>
  <c r="AU70" i="70"/>
  <c r="AV73" i="70"/>
  <c r="AS74" i="70"/>
  <c r="AU76" i="70"/>
  <c r="AS78" i="70"/>
  <c r="AS80" i="70"/>
  <c r="AU82" i="70"/>
  <c r="AS84" i="70"/>
  <c r="AS88" i="70"/>
  <c r="AS90" i="70"/>
  <c r="AS94" i="70"/>
  <c r="AS98" i="70"/>
  <c r="AS102" i="70"/>
  <c r="AS108" i="70"/>
  <c r="AS112" i="70"/>
  <c r="AS120" i="70"/>
  <c r="AS126" i="70"/>
  <c r="AS130" i="70"/>
  <c r="AS134" i="70"/>
  <c r="AS138" i="70"/>
  <c r="L140" i="70"/>
  <c r="U140" i="70"/>
  <c r="AD140" i="70"/>
  <c r="AM140" i="70"/>
  <c r="AV141" i="70"/>
  <c r="AS144" i="70"/>
  <c r="AS148" i="70"/>
  <c r="AS152" i="70"/>
  <c r="AU155" i="70"/>
  <c r="U157" i="70"/>
  <c r="AU158" i="70"/>
  <c r="AV163" i="70"/>
  <c r="AU165" i="70"/>
  <c r="AU166" i="70"/>
  <c r="AV171" i="70"/>
  <c r="AU173" i="70"/>
  <c r="L174" i="70"/>
  <c r="AV22" i="70"/>
  <c r="AV26" i="70"/>
  <c r="AV30" i="70"/>
  <c r="AV34" i="70"/>
  <c r="AU39" i="70"/>
  <c r="AV40" i="70"/>
  <c r="AU43" i="70"/>
  <c r="AV44" i="70"/>
  <c r="AU47" i="70"/>
  <c r="AV48" i="70"/>
  <c r="AU51" i="70"/>
  <c r="AV52" i="70"/>
  <c r="AV58" i="70"/>
  <c r="AS59" i="70"/>
  <c r="AV62" i="70"/>
  <c r="AS63" i="70"/>
  <c r="AV66" i="70"/>
  <c r="AS67" i="70"/>
  <c r="AV70" i="70"/>
  <c r="AV76" i="70"/>
  <c r="AV82" i="70"/>
  <c r="AV86" i="70"/>
  <c r="AS91" i="70"/>
  <c r="AV92" i="70"/>
  <c r="AS95" i="70"/>
  <c r="AV96" i="70"/>
  <c r="AS99" i="70"/>
  <c r="AV100" i="70"/>
  <c r="AV104" i="70"/>
  <c r="AU107" i="70"/>
  <c r="AV110" i="70"/>
  <c r="AU111" i="70"/>
  <c r="AV114" i="70"/>
  <c r="AU115" i="70"/>
  <c r="AV118" i="70"/>
  <c r="AU119" i="70"/>
  <c r="AV122" i="70"/>
  <c r="AV124" i="70"/>
  <c r="AV128" i="70"/>
  <c r="AV132" i="70"/>
  <c r="AV136" i="70"/>
  <c r="AV142" i="70"/>
  <c r="AV146" i="70"/>
  <c r="AV150" i="70"/>
  <c r="AV154" i="70"/>
  <c r="AV158" i="70"/>
  <c r="R174" i="70"/>
  <c r="U174" i="70"/>
  <c r="AJ174" i="70"/>
  <c r="AM174" i="70"/>
  <c r="AS8" i="70"/>
  <c r="AS12" i="70"/>
  <c r="AS16" i="70"/>
  <c r="AS20" i="70"/>
  <c r="AV25" i="70"/>
  <c r="AV29" i="70"/>
  <c r="AV33" i="70"/>
  <c r="AV37" i="70"/>
  <c r="AV39" i="70"/>
  <c r="AV43" i="70"/>
  <c r="AV47" i="70"/>
  <c r="AV51" i="70"/>
  <c r="AV57" i="70"/>
  <c r="AV61" i="70"/>
  <c r="AV65" i="70"/>
  <c r="AV69" i="70"/>
  <c r="AV75" i="70"/>
  <c r="AV79" i="70"/>
  <c r="AV83" i="70"/>
  <c r="AV87" i="70"/>
  <c r="AV93" i="70"/>
  <c r="AV97" i="70"/>
  <c r="AV101" i="70"/>
  <c r="AV105" i="70"/>
  <c r="AV107" i="70"/>
  <c r="AV111" i="70"/>
  <c r="AV115" i="70"/>
  <c r="AV119" i="70"/>
  <c r="AV125" i="70"/>
  <c r="AV129" i="70"/>
  <c r="AV133" i="70"/>
  <c r="AV137" i="70"/>
  <c r="AV143" i="70"/>
  <c r="AV147" i="70"/>
  <c r="AV151" i="70"/>
  <c r="AV156" i="70"/>
  <c r="AS158" i="70"/>
  <c r="AS9" i="70"/>
  <c r="AV10" i="70"/>
  <c r="AS13" i="70"/>
  <c r="AV14" i="70"/>
  <c r="AS17" i="70"/>
  <c r="AV18" i="70"/>
  <c r="AV56" i="70"/>
  <c r="AV90" i="70"/>
  <c r="AD157" i="70"/>
  <c r="AV164" i="70"/>
  <c r="AV172" i="70"/>
  <c r="AA174" i="70"/>
  <c r="AD174" i="70"/>
  <c r="AS159" i="70"/>
  <c r="AS163" i="70"/>
  <c r="AS167" i="70"/>
  <c r="AS171" i="70"/>
  <c r="AS177" i="70"/>
  <c r="AS181" i="70"/>
  <c r="AS185" i="70"/>
  <c r="AS189" i="70"/>
  <c r="AV192" i="70"/>
  <c r="AS195" i="70"/>
  <c r="AS199" i="70"/>
  <c r="AS203" i="70"/>
  <c r="AS207" i="70"/>
  <c r="AS209" i="70"/>
  <c r="AS213" i="70"/>
  <c r="AS217" i="70"/>
  <c r="AS221" i="70"/>
  <c r="AS227" i="70"/>
  <c r="AS231" i="70"/>
  <c r="AS235" i="70"/>
  <c r="AS239" i="70"/>
  <c r="AS245" i="70"/>
  <c r="AS249" i="70"/>
  <c r="AS253" i="70"/>
  <c r="AS257" i="70"/>
  <c r="AV260" i="70"/>
  <c r="AS263" i="70"/>
  <c r="AS267" i="70"/>
  <c r="AS271" i="70"/>
  <c r="AS275" i="70"/>
  <c r="AS277" i="70"/>
  <c r="AS281" i="70"/>
  <c r="AS285" i="70"/>
  <c r="AS289" i="70"/>
  <c r="AS295" i="70"/>
  <c r="AS299" i="70"/>
  <c r="AS303" i="70"/>
  <c r="AS307" i="70"/>
  <c r="AS313" i="70"/>
  <c r="AS317" i="70"/>
  <c r="AS321" i="70"/>
  <c r="AS325" i="70"/>
  <c r="AV328" i="70"/>
  <c r="AS331" i="70"/>
  <c r="AS335" i="70"/>
  <c r="AS339" i="70"/>
  <c r="AS343" i="70"/>
  <c r="AS345" i="70"/>
  <c r="AS349" i="70"/>
  <c r="AS353" i="70"/>
  <c r="AS357" i="70"/>
  <c r="AS363" i="70"/>
  <c r="AS367" i="70"/>
  <c r="AS371" i="70"/>
  <c r="AS375" i="70"/>
  <c r="AS381" i="70"/>
  <c r="AS385" i="70"/>
  <c r="AS389" i="70"/>
  <c r="AS393" i="70"/>
  <c r="AV396" i="70"/>
  <c r="AS399" i="70"/>
  <c r="AS403" i="70"/>
  <c r="AS407" i="70"/>
  <c r="AS411" i="70"/>
  <c r="AS413" i="70"/>
  <c r="AS417" i="70"/>
  <c r="AS421" i="70"/>
  <c r="AS425" i="70"/>
  <c r="AJ429" i="70"/>
  <c r="AU429" i="70"/>
  <c r="AU436" i="70"/>
  <c r="AU439" i="70"/>
  <c r="AS442" i="70"/>
  <c r="AS444" i="70"/>
  <c r="AS445" i="70"/>
  <c r="AV447" i="70"/>
  <c r="AU453" i="70"/>
  <c r="AS456" i="70"/>
  <c r="AS458" i="70"/>
  <c r="AS459" i="70"/>
  <c r="AV460" i="70"/>
  <c r="AM463" i="70"/>
  <c r="AS464" i="70"/>
  <c r="AV466" i="70"/>
  <c r="AV469" i="70"/>
  <c r="AU471" i="70"/>
  <c r="AU472" i="70"/>
  <c r="AU473" i="70"/>
  <c r="AV175" i="70"/>
  <c r="AS192" i="70"/>
  <c r="AS196" i="70"/>
  <c r="AS200" i="70"/>
  <c r="AS204" i="70"/>
  <c r="AS210" i="70"/>
  <c r="AU212" i="70"/>
  <c r="AS214" i="70"/>
  <c r="AU216" i="70"/>
  <c r="AS218" i="70"/>
  <c r="AU220" i="70"/>
  <c r="AS222" i="70"/>
  <c r="AU224" i="70"/>
  <c r="AU226" i="70"/>
  <c r="AU230" i="70"/>
  <c r="AU234" i="70"/>
  <c r="AU238" i="70"/>
  <c r="L242" i="70"/>
  <c r="U242" i="70"/>
  <c r="AD242" i="70"/>
  <c r="AM242" i="70"/>
  <c r="AU242" i="70"/>
  <c r="AV243" i="70"/>
  <c r="AS260" i="70"/>
  <c r="AS264" i="70"/>
  <c r="AS268" i="70"/>
  <c r="AS272" i="70"/>
  <c r="AS278" i="70"/>
  <c r="AU280" i="70"/>
  <c r="AS282" i="70"/>
  <c r="AU284" i="70"/>
  <c r="AS286" i="70"/>
  <c r="AU288" i="70"/>
  <c r="AS290" i="70"/>
  <c r="AU292" i="70"/>
  <c r="AU294" i="70"/>
  <c r="AU298" i="70"/>
  <c r="AU302" i="70"/>
  <c r="AU306" i="70"/>
  <c r="L310" i="70"/>
  <c r="U310" i="70"/>
  <c r="AD310" i="70"/>
  <c r="AM310" i="70"/>
  <c r="AU310" i="70"/>
  <c r="AV311" i="70"/>
  <c r="AS328" i="70"/>
  <c r="AS332" i="70"/>
  <c r="AS336" i="70"/>
  <c r="AS340" i="70"/>
  <c r="AS346" i="70"/>
  <c r="AU348" i="70"/>
  <c r="AS350" i="70"/>
  <c r="AU352" i="70"/>
  <c r="AS354" i="70"/>
  <c r="AU356" i="70"/>
  <c r="AS358" i="70"/>
  <c r="AU360" i="70"/>
  <c r="AU362" i="70"/>
  <c r="AU366" i="70"/>
  <c r="AU370" i="70"/>
  <c r="AU374" i="70"/>
  <c r="L378" i="70"/>
  <c r="U378" i="70"/>
  <c r="AD378" i="70"/>
  <c r="AM378" i="70"/>
  <c r="AU378" i="70"/>
  <c r="AV379" i="70"/>
  <c r="AS396" i="70"/>
  <c r="AS400" i="70"/>
  <c r="AS404" i="70"/>
  <c r="AS408" i="70"/>
  <c r="AS414" i="70"/>
  <c r="AV415" i="70"/>
  <c r="AU416" i="70"/>
  <c r="AS418" i="70"/>
  <c r="AU420" i="70"/>
  <c r="AS422" i="70"/>
  <c r="AU424" i="70"/>
  <c r="AS426" i="70"/>
  <c r="AU428" i="70"/>
  <c r="AS430" i="70"/>
  <c r="AS431" i="70"/>
  <c r="AS432" i="70"/>
  <c r="AS433" i="70"/>
  <c r="AV439" i="70"/>
  <c r="AV451" i="70"/>
  <c r="AV453" i="70"/>
  <c r="AU470" i="70"/>
  <c r="AV471" i="70"/>
  <c r="AV472" i="70"/>
  <c r="R480" i="70"/>
  <c r="U480" i="70"/>
  <c r="AJ480" i="70"/>
  <c r="AM480" i="70"/>
  <c r="AV184" i="70"/>
  <c r="AV188" i="70"/>
  <c r="AS193" i="70"/>
  <c r="AV194" i="70"/>
  <c r="AS197" i="70"/>
  <c r="AV198" i="70"/>
  <c r="AS201" i="70"/>
  <c r="AV202" i="70"/>
  <c r="AV206" i="70"/>
  <c r="AU209" i="70"/>
  <c r="AV212" i="70"/>
  <c r="AU213" i="70"/>
  <c r="AV216" i="70"/>
  <c r="AU217" i="70"/>
  <c r="AS219" i="70"/>
  <c r="AV220" i="70"/>
  <c r="AU221" i="70"/>
  <c r="AV224" i="70"/>
  <c r="AV226" i="70"/>
  <c r="AV230" i="70"/>
  <c r="AV234" i="70"/>
  <c r="AU235" i="70"/>
  <c r="AV238" i="70"/>
  <c r="AV244" i="70"/>
  <c r="AV248" i="70"/>
  <c r="AV252" i="70"/>
  <c r="AV256" i="70"/>
  <c r="AS261" i="70"/>
  <c r="AV262" i="70"/>
  <c r="AS265" i="70"/>
  <c r="AV266" i="70"/>
  <c r="AS269" i="70"/>
  <c r="AV270" i="70"/>
  <c r="AV274" i="70"/>
  <c r="AU277" i="70"/>
  <c r="AV280" i="70"/>
  <c r="AU281" i="70"/>
  <c r="AV284" i="70"/>
  <c r="AU285" i="70"/>
  <c r="AS287" i="70"/>
  <c r="AV288" i="70"/>
  <c r="AU289" i="70"/>
  <c r="AV292" i="70"/>
  <c r="AV294" i="70"/>
  <c r="AV298" i="70"/>
  <c r="AV302" i="70"/>
  <c r="AU303" i="70"/>
  <c r="AV306" i="70"/>
  <c r="AV312" i="70"/>
  <c r="AV316" i="70"/>
  <c r="AV320" i="70"/>
  <c r="AV324" i="70"/>
  <c r="AS329" i="70"/>
  <c r="AV330" i="70"/>
  <c r="AS333" i="70"/>
  <c r="AV334" i="70"/>
  <c r="AS337" i="70"/>
  <c r="AV338" i="70"/>
  <c r="AV342" i="70"/>
  <c r="AU345" i="70"/>
  <c r="AV348" i="70"/>
  <c r="AU349" i="70"/>
  <c r="AS351" i="70"/>
  <c r="AV352" i="70"/>
  <c r="AU353" i="70"/>
  <c r="AS355" i="70"/>
  <c r="AV356" i="70"/>
  <c r="AU357" i="70"/>
  <c r="AV360" i="70"/>
  <c r="AV362" i="70"/>
  <c r="AV366" i="70"/>
  <c r="AV370" i="70"/>
  <c r="AU371" i="70"/>
  <c r="AV374" i="70"/>
  <c r="AV380" i="70"/>
  <c r="AV384" i="70"/>
  <c r="AV388" i="70"/>
  <c r="AV392" i="70"/>
  <c r="AS397" i="70"/>
  <c r="AV398" i="70"/>
  <c r="AS401" i="70"/>
  <c r="AV402" i="70"/>
  <c r="AS405" i="70"/>
  <c r="AV406" i="70"/>
  <c r="AV410" i="70"/>
  <c r="AU413" i="70"/>
  <c r="AV416" i="70"/>
  <c r="AU417" i="70"/>
  <c r="AS419" i="70"/>
  <c r="AV420" i="70"/>
  <c r="AU421" i="70"/>
  <c r="AS423" i="70"/>
  <c r="AV424" i="70"/>
  <c r="AS427" i="70"/>
  <c r="AS434" i="70"/>
  <c r="AS435" i="70"/>
  <c r="AS436" i="70"/>
  <c r="AS437" i="70"/>
  <c r="AV440" i="70"/>
  <c r="AV454" i="70"/>
  <c r="AU480" i="70"/>
  <c r="AU476" i="70"/>
  <c r="AU464" i="70"/>
  <c r="AU465" i="70"/>
  <c r="AU467" i="70"/>
  <c r="AU468" i="70"/>
  <c r="AU469" i="70"/>
  <c r="AU475" i="70"/>
  <c r="AU479" i="70"/>
  <c r="AV209" i="70"/>
  <c r="AV277" i="70"/>
  <c r="AV345" i="70"/>
  <c r="I429" i="70"/>
  <c r="AV431" i="70"/>
  <c r="AU435" i="70"/>
  <c r="AS441" i="70"/>
  <c r="AV442" i="70"/>
  <c r="AS455" i="70"/>
  <c r="AV456" i="70"/>
  <c r="AV461" i="70"/>
  <c r="L463" i="70"/>
  <c r="AV464" i="70"/>
  <c r="AV467" i="70"/>
  <c r="AV470" i="70"/>
  <c r="AU474" i="70"/>
  <c r="AU478" i="70"/>
  <c r="I480" i="70"/>
  <c r="L480" i="70"/>
  <c r="AA480" i="70"/>
  <c r="AD480" i="70"/>
  <c r="AV430" i="70"/>
  <c r="AS469" i="70"/>
  <c r="AS473" i="70"/>
  <c r="AS477" i="70"/>
  <c r="AS483" i="70"/>
  <c r="AS487" i="70"/>
  <c r="AS491" i="70"/>
  <c r="AS495" i="70"/>
  <c r="AV498" i="70"/>
  <c r="AS501" i="70"/>
  <c r="AS505" i="70"/>
  <c r="AS509" i="70"/>
  <c r="AS513" i="70"/>
  <c r="AS515" i="70"/>
  <c r="AS519" i="70"/>
  <c r="AS523" i="70"/>
  <c r="AS527" i="70"/>
  <c r="AS533" i="70"/>
  <c r="AS537" i="70"/>
  <c r="AS541" i="70"/>
  <c r="AS545" i="70"/>
  <c r="AS551" i="70"/>
  <c r="AS555" i="70"/>
  <c r="AS559" i="70"/>
  <c r="AS563" i="70"/>
  <c r="AV566" i="70"/>
  <c r="AS569" i="70"/>
  <c r="AS573" i="70"/>
  <c r="AS577" i="70"/>
  <c r="AS581" i="70"/>
  <c r="AS583" i="70"/>
  <c r="AS587" i="70"/>
  <c r="AS591" i="70"/>
  <c r="AS595" i="70"/>
  <c r="AS601" i="70"/>
  <c r="AS605" i="70"/>
  <c r="AS609" i="70"/>
  <c r="AS613" i="70"/>
  <c r="AS619" i="70"/>
  <c r="AS623" i="70"/>
  <c r="AV624" i="70"/>
  <c r="AJ633" i="70"/>
  <c r="AU633" i="70"/>
  <c r="AU640" i="70"/>
  <c r="AU643" i="70"/>
  <c r="AS646" i="70"/>
  <c r="AS648" i="70"/>
  <c r="AS649" i="70"/>
  <c r="AV651" i="70"/>
  <c r="AU657" i="70"/>
  <c r="AS660" i="70"/>
  <c r="AS662" i="70"/>
  <c r="AS663" i="70"/>
  <c r="AV664" i="70"/>
  <c r="AM667" i="70"/>
  <c r="AU671" i="70"/>
  <c r="AV673" i="70"/>
  <c r="AU674" i="70"/>
  <c r="AU679" i="70"/>
  <c r="AV681" i="70"/>
  <c r="AU682" i="70"/>
  <c r="AV687" i="70"/>
  <c r="AS687" i="70"/>
  <c r="AV481" i="70"/>
  <c r="AS488" i="70"/>
  <c r="AS492" i="70"/>
  <c r="AS498" i="70"/>
  <c r="AS502" i="70"/>
  <c r="AU504" i="70"/>
  <c r="AS506" i="70"/>
  <c r="AU508" i="70"/>
  <c r="AS510" i="70"/>
  <c r="AS516" i="70"/>
  <c r="AU518" i="70"/>
  <c r="AS520" i="70"/>
  <c r="AU522" i="70"/>
  <c r="AS524" i="70"/>
  <c r="AU526" i="70"/>
  <c r="AS528" i="70"/>
  <c r="AU530" i="70"/>
  <c r="AU532" i="70"/>
  <c r="AU536" i="70"/>
  <c r="AU540" i="70"/>
  <c r="AU544" i="70"/>
  <c r="L548" i="70"/>
  <c r="U548" i="70"/>
  <c r="AD548" i="70"/>
  <c r="AM548" i="70"/>
  <c r="AU548" i="70"/>
  <c r="AV549" i="70"/>
  <c r="AS556" i="70"/>
  <c r="AS560" i="70"/>
  <c r="AS566" i="70"/>
  <c r="AS570" i="70"/>
  <c r="AU572" i="70"/>
  <c r="AS574" i="70"/>
  <c r="AU576" i="70"/>
  <c r="AS578" i="70"/>
  <c r="AS584" i="70"/>
  <c r="AU586" i="70"/>
  <c r="AS588" i="70"/>
  <c r="AU590" i="70"/>
  <c r="AS592" i="70"/>
  <c r="AU594" i="70"/>
  <c r="AS596" i="70"/>
  <c r="AU598" i="70"/>
  <c r="AU600" i="70"/>
  <c r="AU604" i="70"/>
  <c r="AU608" i="70"/>
  <c r="AU612" i="70"/>
  <c r="L616" i="70"/>
  <c r="U616" i="70"/>
  <c r="AD616" i="70"/>
  <c r="AM616" i="70"/>
  <c r="AU616" i="70"/>
  <c r="AV617" i="70"/>
  <c r="AS624" i="70"/>
  <c r="AS625" i="70"/>
  <c r="AS626" i="70"/>
  <c r="AS627" i="70"/>
  <c r="AV631" i="70"/>
  <c r="AS634" i="70"/>
  <c r="AS635" i="70"/>
  <c r="AS636" i="70"/>
  <c r="AS637" i="70"/>
  <c r="AU642" i="70"/>
  <c r="AV643" i="70"/>
  <c r="AU644" i="70"/>
  <c r="AU645" i="70"/>
  <c r="AU647" i="70"/>
  <c r="AV655" i="70"/>
  <c r="AV657" i="70"/>
  <c r="AS664" i="70"/>
  <c r="AS665" i="70"/>
  <c r="AS666" i="70"/>
  <c r="AU669" i="70"/>
  <c r="AU672" i="70"/>
  <c r="AU677" i="70"/>
  <c r="AU680" i="70"/>
  <c r="AS685" i="70"/>
  <c r="AV486" i="70"/>
  <c r="AV490" i="70"/>
  <c r="AV494" i="70"/>
  <c r="AS499" i="70"/>
  <c r="AV500" i="70"/>
  <c r="AS503" i="70"/>
  <c r="AV504" i="70"/>
  <c r="AS507" i="70"/>
  <c r="AV508" i="70"/>
  <c r="AV512" i="70"/>
  <c r="AU515" i="70"/>
  <c r="AV518" i="70"/>
  <c r="AU519" i="70"/>
  <c r="AV522" i="70"/>
  <c r="AU523" i="70"/>
  <c r="AV526" i="70"/>
  <c r="AU527" i="70"/>
  <c r="AV530" i="70"/>
  <c r="AV532" i="70"/>
  <c r="AV536" i="70"/>
  <c r="AV540" i="70"/>
  <c r="AV544" i="70"/>
  <c r="AV550" i="70"/>
  <c r="AV554" i="70"/>
  <c r="AV558" i="70"/>
  <c r="AV562" i="70"/>
  <c r="AS567" i="70"/>
  <c r="AV568" i="70"/>
  <c r="AS571" i="70"/>
  <c r="AV572" i="70"/>
  <c r="AS575" i="70"/>
  <c r="AV576" i="70"/>
  <c r="AV580" i="70"/>
  <c r="AU583" i="70"/>
  <c r="AV586" i="70"/>
  <c r="AU587" i="70"/>
  <c r="AV590" i="70"/>
  <c r="AU591" i="70"/>
  <c r="AV594" i="70"/>
  <c r="AU595" i="70"/>
  <c r="AV598" i="70"/>
  <c r="AV600" i="70"/>
  <c r="AV604" i="70"/>
  <c r="AV608" i="70"/>
  <c r="AV612" i="70"/>
  <c r="AV618" i="70"/>
  <c r="AV622" i="70"/>
  <c r="AS638" i="70"/>
  <c r="AS639" i="70"/>
  <c r="AS640" i="70"/>
  <c r="AS641" i="70"/>
  <c r="AV644" i="70"/>
  <c r="AV658" i="70"/>
  <c r="AU668" i="70"/>
  <c r="AU670" i="70"/>
  <c r="AU675" i="70"/>
  <c r="AU678" i="70"/>
  <c r="AU683" i="70"/>
  <c r="AU684" i="70"/>
  <c r="AV515" i="70"/>
  <c r="AV583" i="70"/>
  <c r="AV625" i="70"/>
  <c r="I633" i="70"/>
  <c r="AV635" i="70"/>
  <c r="AU639" i="70"/>
  <c r="AS645" i="70"/>
  <c r="AV646" i="70"/>
  <c r="AS659" i="70"/>
  <c r="AV660" i="70"/>
  <c r="AV665" i="70"/>
  <c r="L667" i="70"/>
  <c r="AV668" i="70"/>
  <c r="AU673" i="70"/>
  <c r="AV675" i="70"/>
  <c r="AU681" i="70"/>
  <c r="AV683" i="70"/>
  <c r="AS698" i="70"/>
  <c r="AS694" i="70"/>
  <c r="AS690" i="70"/>
  <c r="AS700" i="70"/>
  <c r="AS696" i="70"/>
  <c r="AS692" i="70"/>
  <c r="AS688" i="70"/>
  <c r="AV685" i="70"/>
  <c r="AS693" i="70"/>
  <c r="AV634" i="70"/>
  <c r="AS691" i="70"/>
  <c r="AS695" i="70"/>
  <c r="AS699" i="70"/>
  <c r="L701" i="70"/>
  <c r="U701" i="70"/>
  <c r="AD701" i="70"/>
  <c r="AM701" i="70"/>
  <c r="AV702" i="70"/>
  <c r="AS705" i="70"/>
  <c r="AS709" i="70"/>
  <c r="AS713" i="70"/>
  <c r="AS717" i="70"/>
  <c r="AS719" i="70"/>
  <c r="AS723" i="70"/>
  <c r="AS727" i="70"/>
  <c r="AS731" i="70"/>
  <c r="I735" i="70"/>
  <c r="R735" i="70"/>
  <c r="AA735" i="70"/>
  <c r="AJ735" i="70"/>
  <c r="AS737" i="70"/>
  <c r="AS741" i="70"/>
  <c r="AS745" i="70"/>
  <c r="AS749" i="70"/>
  <c r="AS755" i="70"/>
  <c r="AS759" i="70"/>
  <c r="AS763" i="70"/>
  <c r="AS767" i="70"/>
  <c r="L769" i="70"/>
  <c r="U769" i="70"/>
  <c r="AD769" i="70"/>
  <c r="AM769" i="70"/>
  <c r="AV770" i="70"/>
  <c r="AS773" i="70"/>
  <c r="AS777" i="70"/>
  <c r="AS781" i="70"/>
  <c r="AS785" i="70"/>
  <c r="AS787" i="70"/>
  <c r="AS791" i="70"/>
  <c r="AS795" i="70"/>
  <c r="AV796" i="70"/>
  <c r="AV801" i="70"/>
  <c r="AU802" i="70"/>
  <c r="L803" i="70"/>
  <c r="AV804" i="70"/>
  <c r="AV805" i="70"/>
  <c r="AV807" i="70"/>
  <c r="AU808" i="70"/>
  <c r="AU809" i="70"/>
  <c r="AU811" i="70"/>
  <c r="AS815" i="70"/>
  <c r="AS816" i="70"/>
  <c r="AV818" i="70"/>
  <c r="AS821" i="70"/>
  <c r="AS822" i="70"/>
  <c r="AS823" i="70"/>
  <c r="AV824" i="70"/>
  <c r="AV829" i="70"/>
  <c r="AU831" i="70"/>
  <c r="AS836" i="70"/>
  <c r="I837" i="70"/>
  <c r="AU854" i="70"/>
  <c r="AU853" i="70"/>
  <c r="AU852" i="70"/>
  <c r="AU848" i="70"/>
  <c r="AV839" i="70"/>
  <c r="AU840" i="70"/>
  <c r="AU841" i="70"/>
  <c r="AU843" i="70"/>
  <c r="AU847" i="70"/>
  <c r="AV848" i="70"/>
  <c r="AV851" i="70"/>
  <c r="AV689" i="70"/>
  <c r="AV693" i="70"/>
  <c r="AV697" i="70"/>
  <c r="AV703" i="70"/>
  <c r="AU704" i="70"/>
  <c r="AV707" i="70"/>
  <c r="AU708" i="70"/>
  <c r="AV711" i="70"/>
  <c r="AU712" i="70"/>
  <c r="AV715" i="70"/>
  <c r="AU716" i="70"/>
  <c r="AS720" i="70"/>
  <c r="AV721" i="70"/>
  <c r="AS724" i="70"/>
  <c r="AV725" i="70"/>
  <c r="AS728" i="70"/>
  <c r="AV729" i="70"/>
  <c r="AS732" i="70"/>
  <c r="AV733" i="70"/>
  <c r="AU736" i="70"/>
  <c r="AV739" i="70"/>
  <c r="AU740" i="70"/>
  <c r="AV743" i="70"/>
  <c r="AU744" i="70"/>
  <c r="AV747" i="70"/>
  <c r="AU748" i="70"/>
  <c r="AV751" i="70"/>
  <c r="AU752" i="70"/>
  <c r="AV753" i="70"/>
  <c r="AS756" i="70"/>
  <c r="AV757" i="70"/>
  <c r="AS760" i="70"/>
  <c r="AV761" i="70"/>
  <c r="AS764" i="70"/>
  <c r="AV765" i="70"/>
  <c r="AS768" i="70"/>
  <c r="AV771" i="70"/>
  <c r="AU772" i="70"/>
  <c r="AV775" i="70"/>
  <c r="AU776" i="70"/>
  <c r="AV779" i="70"/>
  <c r="AU780" i="70"/>
  <c r="AS782" i="70"/>
  <c r="AV783" i="70"/>
  <c r="AU784" i="70"/>
  <c r="AS788" i="70"/>
  <c r="AV789" i="70"/>
  <c r="AS792" i="70"/>
  <c r="AV793" i="70"/>
  <c r="AS796" i="70"/>
  <c r="AS797" i="70"/>
  <c r="AS798" i="70"/>
  <c r="AS799" i="70"/>
  <c r="AV800" i="70"/>
  <c r="AV802" i="70"/>
  <c r="AM803" i="70"/>
  <c r="AV806" i="70"/>
  <c r="AV808" i="70"/>
  <c r="AU810" i="70"/>
  <c r="AU812" i="70"/>
  <c r="AU813" i="70"/>
  <c r="AU815" i="70"/>
  <c r="AS824" i="70"/>
  <c r="AS825" i="70"/>
  <c r="AS826" i="70"/>
  <c r="AS827" i="70"/>
  <c r="AV830" i="70"/>
  <c r="AV840" i="70"/>
  <c r="AS849" i="70"/>
  <c r="AV736" i="70"/>
  <c r="AU797" i="70"/>
  <c r="AS800" i="70"/>
  <c r="AV813" i="70"/>
  <c r="AU816" i="70"/>
  <c r="AU817" i="70"/>
  <c r="AU819" i="70"/>
  <c r="AV821" i="70"/>
  <c r="AU823" i="70"/>
  <c r="AS828" i="70"/>
  <c r="AS831" i="70"/>
  <c r="AA837" i="70"/>
  <c r="AS841" i="70"/>
  <c r="AU702" i="70"/>
  <c r="AU706" i="70"/>
  <c r="AU710" i="70"/>
  <c r="AU714" i="70"/>
  <c r="AV719" i="70"/>
  <c r="AS722" i="70"/>
  <c r="AS726" i="70"/>
  <c r="AS730" i="70"/>
  <c r="AU738" i="70"/>
  <c r="AU742" i="70"/>
  <c r="AU746" i="70"/>
  <c r="AS754" i="70"/>
  <c r="AS758" i="70"/>
  <c r="AS762" i="70"/>
  <c r="AU770" i="70"/>
  <c r="AU774" i="70"/>
  <c r="AU778" i="70"/>
  <c r="AS780" i="70"/>
  <c r="AU782" i="70"/>
  <c r="AS790" i="70"/>
  <c r="AU796" i="70"/>
  <c r="AU798" i="70"/>
  <c r="AU801" i="70"/>
  <c r="AU804" i="70"/>
  <c r="AU805" i="70"/>
  <c r="AU807" i="70"/>
  <c r="AU818" i="70"/>
  <c r="AS832" i="70"/>
  <c r="AS833" i="70"/>
  <c r="AS835" i="70"/>
  <c r="AV836" i="70"/>
  <c r="AS851" i="70"/>
  <c r="AS850" i="70"/>
  <c r="AS846" i="70"/>
  <c r="AS842" i="70"/>
  <c r="AS843" i="70"/>
  <c r="AS844" i="70"/>
  <c r="AS845" i="70"/>
  <c r="AS847" i="70"/>
  <c r="AS852" i="70"/>
  <c r="AV838" i="70"/>
  <c r="AS853" i="70"/>
  <c r="AS855" i="70"/>
  <c r="AS859" i="70"/>
  <c r="AS863" i="70"/>
  <c r="AS867" i="70"/>
  <c r="I871" i="70"/>
  <c r="R871" i="70"/>
  <c r="AA871" i="70"/>
  <c r="AJ871" i="70"/>
  <c r="AS873" i="70"/>
  <c r="AS877" i="70"/>
  <c r="AS881" i="70"/>
  <c r="AS885" i="70"/>
  <c r="AS891" i="70"/>
  <c r="AS895" i="70"/>
  <c r="AS899" i="70"/>
  <c r="AS903" i="70"/>
  <c r="AS909" i="70"/>
  <c r="AS913" i="70"/>
  <c r="AS917" i="70"/>
  <c r="AS921" i="70"/>
  <c r="AJ922" i="70"/>
  <c r="AU922" i="70"/>
  <c r="AU929" i="70"/>
  <c r="AU932" i="70"/>
  <c r="AS935" i="70"/>
  <c r="AS936" i="70"/>
  <c r="AS937" i="70"/>
  <c r="AS938" i="70"/>
  <c r="AU946" i="70"/>
  <c r="AS949" i="70"/>
  <c r="AS951" i="70"/>
  <c r="AS952" i="70"/>
  <c r="AV953" i="70"/>
  <c r="AM956" i="70"/>
  <c r="AS957" i="70"/>
  <c r="AV959" i="70"/>
  <c r="AU966" i="70"/>
  <c r="AV968" i="70"/>
  <c r="AU969" i="70"/>
  <c r="AS974" i="70"/>
  <c r="AS975" i="70"/>
  <c r="AS982" i="70"/>
  <c r="AS983" i="70"/>
  <c r="AS856" i="70"/>
  <c r="AU858" i="70"/>
  <c r="AS860" i="70"/>
  <c r="AU862" i="70"/>
  <c r="AS864" i="70"/>
  <c r="AU866" i="70"/>
  <c r="AS868" i="70"/>
  <c r="AU870" i="70"/>
  <c r="AU872" i="70"/>
  <c r="AU876" i="70"/>
  <c r="AU880" i="70"/>
  <c r="AU884" i="70"/>
  <c r="AU888" i="70"/>
  <c r="AV889" i="70"/>
  <c r="AS892" i="70"/>
  <c r="AS896" i="70"/>
  <c r="AS900" i="70"/>
  <c r="AS904" i="70"/>
  <c r="AS906" i="70"/>
  <c r="AV907" i="70"/>
  <c r="AU908" i="70"/>
  <c r="AS910" i="70"/>
  <c r="AU912" i="70"/>
  <c r="AS914" i="70"/>
  <c r="AU916" i="70"/>
  <c r="AS918" i="70"/>
  <c r="AU920" i="70"/>
  <c r="AS923" i="70"/>
  <c r="AS924" i="70"/>
  <c r="AS925" i="70"/>
  <c r="AS926" i="70"/>
  <c r="AV927" i="70"/>
  <c r="AU931" i="70"/>
  <c r="AU933" i="70"/>
  <c r="AU934" i="70"/>
  <c r="AU936" i="70"/>
  <c r="AS940" i="70"/>
  <c r="AV941" i="70"/>
  <c r="AV946" i="70"/>
  <c r="AS953" i="70"/>
  <c r="AS954" i="70"/>
  <c r="AS955" i="70"/>
  <c r="AD956" i="70"/>
  <c r="AU964" i="70"/>
  <c r="AU967" i="70"/>
  <c r="AU972" i="70"/>
  <c r="AU973" i="70"/>
  <c r="AS980" i="70"/>
  <c r="AS981" i="70"/>
  <c r="AV988" i="70"/>
  <c r="AS988" i="70"/>
  <c r="AU855" i="70"/>
  <c r="AU859" i="70"/>
  <c r="AS861" i="70"/>
  <c r="AU863" i="70"/>
  <c r="AS865" i="70"/>
  <c r="AU867" i="70"/>
  <c r="AS869" i="70"/>
  <c r="AU871" i="70"/>
  <c r="AV872" i="70"/>
  <c r="AU881" i="70"/>
  <c r="AU885" i="70"/>
  <c r="AS889" i="70"/>
  <c r="AS893" i="70"/>
  <c r="AV894" i="70"/>
  <c r="AS897" i="70"/>
  <c r="AS901" i="70"/>
  <c r="AS907" i="70"/>
  <c r="AU909" i="70"/>
  <c r="AS911" i="70"/>
  <c r="AU913" i="70"/>
  <c r="AS915" i="70"/>
  <c r="AU917" i="70"/>
  <c r="AS919" i="70"/>
  <c r="AU921" i="70"/>
  <c r="AU924" i="70"/>
  <c r="AS927" i="70"/>
  <c r="AS928" i="70"/>
  <c r="AS929" i="70"/>
  <c r="AS930" i="70"/>
  <c r="AU935" i="70"/>
  <c r="AU937" i="70"/>
  <c r="AU938" i="70"/>
  <c r="AU939" i="70"/>
  <c r="AS941" i="70"/>
  <c r="AS942" i="70"/>
  <c r="AS943" i="70"/>
  <c r="AS944" i="70"/>
  <c r="AV947" i="70"/>
  <c r="AU957" i="70"/>
  <c r="AU958" i="70"/>
  <c r="AU960" i="70"/>
  <c r="AU962" i="70"/>
  <c r="AU965" i="70"/>
  <c r="AU970" i="70"/>
  <c r="AV972" i="70"/>
  <c r="AV974" i="70"/>
  <c r="AS978" i="70"/>
  <c r="AS979" i="70"/>
  <c r="AV982" i="70"/>
  <c r="AS986" i="70"/>
  <c r="AS987" i="70"/>
  <c r="AV855" i="70"/>
  <c r="AU860" i="70"/>
  <c r="AS862" i="70"/>
  <c r="AU864" i="70"/>
  <c r="AS866" i="70"/>
  <c r="AU882" i="70"/>
  <c r="AS890" i="70"/>
  <c r="AS898" i="70"/>
  <c r="AU906" i="70"/>
  <c r="AS908" i="70"/>
  <c r="AU910" i="70"/>
  <c r="AS912" i="70"/>
  <c r="AU914" i="70"/>
  <c r="AS916" i="70"/>
  <c r="AU923" i="70"/>
  <c r="AU925" i="70"/>
  <c r="AU928" i="70"/>
  <c r="AS931" i="70"/>
  <c r="AS932" i="70"/>
  <c r="AS934" i="70"/>
  <c r="AS948" i="70"/>
  <c r="AV954" i="70"/>
  <c r="AV957" i="70"/>
  <c r="AV960" i="70"/>
  <c r="AU961" i="70"/>
  <c r="AV962" i="70"/>
  <c r="AU963" i="70"/>
  <c r="AU968" i="70"/>
  <c r="AV970" i="70"/>
  <c r="AS976" i="70"/>
  <c r="AS977" i="70"/>
  <c r="AV980" i="70"/>
  <c r="AS984" i="70"/>
  <c r="AS985" i="70"/>
  <c r="AV923" i="70"/>
  <c r="L990" i="70"/>
  <c r="U990" i="70"/>
  <c r="AD990" i="70"/>
  <c r="AM990" i="70"/>
  <c r="AV991" i="70"/>
  <c r="AS994" i="70"/>
  <c r="AS998" i="70"/>
  <c r="AS1002" i="70"/>
  <c r="AS1006" i="70"/>
  <c r="AS1008" i="70"/>
  <c r="AS1012" i="70"/>
  <c r="AS1016" i="70"/>
  <c r="AS1020" i="70"/>
  <c r="I1024" i="70"/>
  <c r="R1024" i="70"/>
  <c r="AA1024" i="70"/>
  <c r="AJ1024" i="70"/>
  <c r="AS1026" i="70"/>
  <c r="AS1030" i="70"/>
  <c r="AS1034" i="70"/>
  <c r="AS1038" i="70"/>
  <c r="AS1044" i="70"/>
  <c r="AS1048" i="70"/>
  <c r="AS1052" i="70"/>
  <c r="AS1056" i="70"/>
  <c r="L1058" i="70"/>
  <c r="U1058" i="70"/>
  <c r="AD1058" i="70"/>
  <c r="AM1058" i="70"/>
  <c r="AV1059" i="70"/>
  <c r="AS1062" i="70"/>
  <c r="AS1066" i="70"/>
  <c r="AS1070" i="70"/>
  <c r="AS1074" i="70"/>
  <c r="AU1077" i="70"/>
  <c r="AS1081" i="70"/>
  <c r="AS1082" i="70"/>
  <c r="AS1083" i="70"/>
  <c r="AV1084" i="70"/>
  <c r="AV1087" i="70"/>
  <c r="AV1089" i="70"/>
  <c r="AU1090" i="70"/>
  <c r="AU1091" i="70"/>
  <c r="AS1094" i="70"/>
  <c r="AS1095" i="70"/>
  <c r="AS1096" i="70"/>
  <c r="AS1097" i="70"/>
  <c r="AV1098" i="70"/>
  <c r="AV1103" i="70"/>
  <c r="AU1104" i="70"/>
  <c r="AU1105" i="70"/>
  <c r="AU1107" i="70"/>
  <c r="U1109" i="70"/>
  <c r="AU1110" i="70"/>
  <c r="AU1111" i="70"/>
  <c r="AU1113" i="70"/>
  <c r="AS1117" i="70"/>
  <c r="AU1119" i="70"/>
  <c r="AV1121" i="70"/>
  <c r="AU1122" i="70"/>
  <c r="AV1125" i="70"/>
  <c r="AV992" i="70"/>
  <c r="AU993" i="70"/>
  <c r="AV996" i="70"/>
  <c r="AU997" i="70"/>
  <c r="AV1000" i="70"/>
  <c r="AU1001" i="70"/>
  <c r="AV1004" i="70"/>
  <c r="AU1005" i="70"/>
  <c r="AS1009" i="70"/>
  <c r="AV1010" i="70"/>
  <c r="AS1013" i="70"/>
  <c r="AV1014" i="70"/>
  <c r="AS1017" i="70"/>
  <c r="AV1018" i="70"/>
  <c r="AS1021" i="70"/>
  <c r="AV1022" i="70"/>
  <c r="AU1025" i="70"/>
  <c r="AV1028" i="70"/>
  <c r="AU1029" i="70"/>
  <c r="AV1032" i="70"/>
  <c r="AU1033" i="70"/>
  <c r="AV1036" i="70"/>
  <c r="AU1037" i="70"/>
  <c r="AV1040" i="70"/>
  <c r="AU1041" i="70"/>
  <c r="AV1042" i="70"/>
  <c r="AS1045" i="70"/>
  <c r="AV1046" i="70"/>
  <c r="AS1049" i="70"/>
  <c r="AV1050" i="70"/>
  <c r="AS1053" i="70"/>
  <c r="AV1054" i="70"/>
  <c r="AS1057" i="70"/>
  <c r="AV1060" i="70"/>
  <c r="AU1061" i="70"/>
  <c r="AV1064" i="70"/>
  <c r="AU1065" i="70"/>
  <c r="AV1068" i="70"/>
  <c r="AU1069" i="70"/>
  <c r="AV1072" i="70"/>
  <c r="AU1073" i="70"/>
  <c r="AU1076" i="70"/>
  <c r="AU1078" i="70"/>
  <c r="AU1079" i="70"/>
  <c r="AU1081" i="70"/>
  <c r="AV1088" i="70"/>
  <c r="AV1090" i="70"/>
  <c r="AS1098" i="70"/>
  <c r="AS1099" i="70"/>
  <c r="AS1100" i="70"/>
  <c r="AS1101" i="70"/>
  <c r="AV1102" i="70"/>
  <c r="AV1104" i="70"/>
  <c r="AU1108" i="70"/>
  <c r="L1109" i="70"/>
  <c r="AU1109" i="70"/>
  <c r="AV1110" i="70"/>
  <c r="AV1119" i="70"/>
  <c r="AS1127" i="70"/>
  <c r="AV1025" i="70"/>
  <c r="AU1075" i="70"/>
  <c r="AV1079" i="70"/>
  <c r="AU1082" i="70"/>
  <c r="AU1083" i="70"/>
  <c r="AU1085" i="70"/>
  <c r="AV1093" i="70"/>
  <c r="AU1097" i="70"/>
  <c r="AU1099" i="70"/>
  <c r="AS1102" i="70"/>
  <c r="AS1105" i="70"/>
  <c r="AS1110" i="70"/>
  <c r="AV1115" i="70"/>
  <c r="AU991" i="70"/>
  <c r="AU995" i="70"/>
  <c r="AU999" i="70"/>
  <c r="AU1003" i="70"/>
  <c r="AV1008" i="70"/>
  <c r="AS1011" i="70"/>
  <c r="AS1015" i="70"/>
  <c r="AS1019" i="70"/>
  <c r="AU1027" i="70"/>
  <c r="AU1031" i="70"/>
  <c r="AU1035" i="70"/>
  <c r="AS1043" i="70"/>
  <c r="AS1047" i="70"/>
  <c r="AS1051" i="70"/>
  <c r="AU1059" i="70"/>
  <c r="AU1063" i="70"/>
  <c r="AU1067" i="70"/>
  <c r="AU1084" i="70"/>
  <c r="AU1086" i="70"/>
  <c r="AU1089" i="70"/>
  <c r="AS1106" i="70"/>
  <c r="AS1107" i="70"/>
  <c r="AV1127" i="70"/>
  <c r="AV1076" i="70"/>
  <c r="AS1123" i="70"/>
  <c r="AS1129" i="70"/>
  <c r="AS1133" i="70"/>
  <c r="AS1137" i="70"/>
  <c r="AS1141" i="70"/>
  <c r="L1143" i="70"/>
  <c r="U1143" i="70"/>
  <c r="AD1143" i="70"/>
  <c r="AM1143" i="70"/>
  <c r="AV1144" i="70"/>
  <c r="AS1147" i="70"/>
  <c r="AS1151" i="70"/>
  <c r="AS1155" i="70"/>
  <c r="AS1159" i="70"/>
  <c r="AS1165" i="70"/>
  <c r="AS1172" i="70"/>
  <c r="AS1176" i="70"/>
  <c r="AV1131" i="70"/>
  <c r="AV1135" i="70"/>
  <c r="AS1138" i="70"/>
  <c r="AV1139" i="70"/>
  <c r="AS1142" i="70"/>
  <c r="AV1145" i="70"/>
  <c r="AV1149" i="70"/>
  <c r="AV1153" i="70"/>
  <c r="AU1154" i="70"/>
  <c r="AS1156" i="70"/>
  <c r="AV1157" i="70"/>
  <c r="AU1158" i="70"/>
  <c r="AS1173" i="70"/>
  <c r="AS1174" i="70"/>
  <c r="AS1162" i="70"/>
  <c r="AV1163" i="70"/>
  <c r="AS1166" i="70"/>
  <c r="AV1167" i="70"/>
  <c r="AU1170" i="70"/>
  <c r="AU1174" i="70"/>
  <c r="AU1175" i="70"/>
  <c r="AU1171" i="70"/>
  <c r="AU1176" i="70"/>
  <c r="AU1172" i="70"/>
  <c r="AV1164" i="70"/>
  <c r="AS1171" i="70"/>
  <c r="AS1175" i="70"/>
  <c r="AU1177" i="70"/>
  <c r="AS1128" i="70"/>
  <c r="AS1132" i="70"/>
  <c r="AS1136" i="70"/>
  <c r="AU1144" i="70"/>
  <c r="AU1148" i="70"/>
  <c r="AS1150" i="70"/>
  <c r="AU1152" i="70"/>
  <c r="AS1154" i="70"/>
  <c r="AU1156" i="70"/>
  <c r="AV1161" i="70"/>
  <c r="AU1162" i="70"/>
  <c r="AS1168" i="70"/>
  <c r="AV1169" i="70"/>
  <c r="AV1170" i="70"/>
  <c r="AU1173" i="70"/>
  <c r="AV1171" i="70"/>
  <c r="AV1175" i="70"/>
  <c r="AU1178" i="70"/>
  <c r="AS1180" i="70"/>
  <c r="AV1181" i="70"/>
  <c r="AU1182" i="70"/>
  <c r="AS1184" i="70"/>
  <c r="AV1185" i="70"/>
  <c r="AU1186" i="70"/>
  <c r="AS1188" i="70"/>
  <c r="AU1190" i="70"/>
  <c r="AS1192" i="70"/>
  <c r="L1194" i="70"/>
  <c r="U1194" i="70"/>
  <c r="AD1194" i="70"/>
  <c r="AM1194" i="70"/>
  <c r="AU1194" i="70"/>
  <c r="AV1195" i="70"/>
  <c r="AS1198" i="70"/>
  <c r="AV1199" i="70"/>
  <c r="AU1200" i="70"/>
  <c r="AS1202" i="70"/>
  <c r="AV1203" i="70"/>
  <c r="AU1204" i="70"/>
  <c r="AS1206" i="70"/>
  <c r="AU1208" i="70"/>
  <c r="AS1210" i="70"/>
  <c r="AS1212" i="70"/>
  <c r="AS1216" i="70"/>
  <c r="AS1220" i="70"/>
  <c r="AS1224" i="70"/>
  <c r="I1228" i="70"/>
  <c r="R1228" i="70"/>
  <c r="AA1228" i="70"/>
  <c r="AJ1228" i="70"/>
  <c r="AS1230" i="70"/>
  <c r="AS1234" i="70"/>
  <c r="AS1238" i="70"/>
  <c r="AS1242" i="70"/>
  <c r="AS1248" i="70"/>
  <c r="AS1252" i="70"/>
  <c r="AS1256" i="70"/>
  <c r="AS1260" i="70"/>
  <c r="L1262" i="70"/>
  <c r="U1262" i="70"/>
  <c r="AD1262" i="70"/>
  <c r="AM1262" i="70"/>
  <c r="AV1172" i="70"/>
  <c r="AV1176" i="70"/>
  <c r="AV1178" i="70"/>
  <c r="AV1182" i="70"/>
  <c r="AV1186" i="70"/>
  <c r="AS1189" i="70"/>
  <c r="AV1190" i="70"/>
  <c r="AS1193" i="70"/>
  <c r="AV1196" i="70"/>
  <c r="AV1200" i="70"/>
  <c r="AV1204" i="70"/>
  <c r="AS1207" i="70"/>
  <c r="AV1208" i="70"/>
  <c r="AU1209" i="70"/>
  <c r="AS1213" i="70"/>
  <c r="AV1214" i="70"/>
  <c r="AU1215" i="70"/>
  <c r="AS1217" i="70"/>
  <c r="AV1218" i="70"/>
  <c r="AU1219" i="70"/>
  <c r="AS1221" i="70"/>
  <c r="AV1222" i="70"/>
  <c r="AU1223" i="70"/>
  <c r="AS1225" i="70"/>
  <c r="AV1226" i="70"/>
  <c r="AU1227" i="70"/>
  <c r="AU1229" i="70"/>
  <c r="AV1232" i="70"/>
  <c r="AU1233" i="70"/>
  <c r="AV1236" i="70"/>
  <c r="AU1237" i="70"/>
  <c r="AS1239" i="70"/>
  <c r="AV1240" i="70"/>
  <c r="AU1241" i="70"/>
  <c r="AS1243" i="70"/>
  <c r="AV1244" i="70"/>
  <c r="AU1245" i="70"/>
  <c r="AV1246" i="70"/>
  <c r="AV1250" i="70"/>
  <c r="AV1254" i="70"/>
  <c r="AS1257" i="70"/>
  <c r="AV1258" i="70"/>
  <c r="AS1261" i="70"/>
  <c r="AV1209" i="70"/>
  <c r="AV1229" i="70"/>
  <c r="AV1237" i="70"/>
  <c r="AV1241" i="70"/>
  <c r="AV1251" i="70"/>
  <c r="AV1259" i="70"/>
  <c r="AS1179" i="70"/>
  <c r="AU1181" i="70"/>
  <c r="AS1183" i="70"/>
  <c r="AU1185" i="70"/>
  <c r="AS1187" i="70"/>
  <c r="AU1195" i="70"/>
  <c r="AS1197" i="70"/>
  <c r="AU1199" i="70"/>
  <c r="AS1201" i="70"/>
  <c r="AU1203" i="70"/>
  <c r="AU1207" i="70"/>
  <c r="AV1212" i="70"/>
  <c r="AU1213" i="70"/>
  <c r="AS1215" i="70"/>
  <c r="AU1217" i="70"/>
  <c r="AS1219" i="70"/>
  <c r="AU1221" i="70"/>
  <c r="AS1223" i="70"/>
  <c r="AS1247" i="70"/>
  <c r="AV7" i="70"/>
  <c r="AV11" i="70"/>
  <c r="AV15" i="70"/>
  <c r="AV19" i="70"/>
  <c r="AV6" i="70"/>
  <c r="AV9" i="70"/>
  <c r="AV13" i="70"/>
  <c r="AV17" i="70"/>
  <c r="K10" i="79"/>
  <c r="AB21" i="69"/>
  <c r="J37" i="69"/>
  <c r="V37" i="69"/>
  <c r="AA38" i="69"/>
  <c r="AA40" i="69"/>
  <c r="E301" i="53"/>
  <c r="I303" i="53"/>
  <c r="O303" i="53"/>
  <c r="U303" i="53"/>
  <c r="G37" i="69"/>
  <c r="S37" i="69"/>
  <c r="J38" i="69"/>
  <c r="P38" i="69"/>
  <c r="V38" i="69"/>
  <c r="J40" i="69"/>
  <c r="P40" i="69"/>
  <c r="V40" i="69"/>
  <c r="N301" i="53"/>
  <c r="F304" i="53"/>
  <c r="L304" i="53"/>
  <c r="R304" i="53"/>
  <c r="X304" i="53"/>
  <c r="F303" i="53"/>
  <c r="L303" i="53"/>
  <c r="R303" i="53"/>
  <c r="X303" i="53"/>
  <c r="M37" i="69"/>
  <c r="Y37" i="69"/>
  <c r="G38" i="69"/>
  <c r="M38" i="69"/>
  <c r="S38" i="69"/>
  <c r="Y38" i="69"/>
  <c r="AB15" i="53"/>
  <c r="AB247" i="53"/>
  <c r="AB248" i="53"/>
  <c r="AV65" i="53" s="1"/>
  <c r="AB263" i="53"/>
  <c r="AB264" i="53"/>
  <c r="AV69" i="53" s="1"/>
  <c r="AB279" i="53"/>
  <c r="AB280" i="53"/>
  <c r="AV73" i="53" s="1"/>
  <c r="AB295" i="53"/>
  <c r="AB296" i="53"/>
  <c r="AV77" i="53" s="1"/>
  <c r="AB33" i="53"/>
  <c r="AB35" i="53"/>
  <c r="AB49" i="53"/>
  <c r="AB51" i="53"/>
  <c r="AB65" i="53"/>
  <c r="AB67" i="53"/>
  <c r="AB21" i="53"/>
  <c r="AB37" i="53"/>
  <c r="AB53" i="53"/>
  <c r="AB69" i="53"/>
  <c r="AB165" i="53"/>
  <c r="AB181" i="53"/>
  <c r="AB197" i="53"/>
  <c r="AB213" i="53"/>
  <c r="AB245" i="53"/>
  <c r="AB277" i="53"/>
  <c r="AB293" i="53"/>
  <c r="AB20" i="53"/>
  <c r="AV8" i="53" s="1"/>
  <c r="AB36" i="53"/>
  <c r="AV12" i="53" s="1"/>
  <c r="AB52" i="53"/>
  <c r="AV16" i="53" s="1"/>
  <c r="AB68" i="53"/>
  <c r="AV20" i="53" s="1"/>
  <c r="AB241" i="53"/>
  <c r="AB257" i="53"/>
  <c r="AB258" i="53"/>
  <c r="AB273" i="53"/>
  <c r="AB274" i="53"/>
  <c r="AB289" i="53"/>
  <c r="AB290" i="53"/>
  <c r="AW453" i="70" l="1"/>
  <c r="AW457" i="70"/>
  <c r="M27" i="70"/>
  <c r="AE24" i="70"/>
  <c r="V25" i="70"/>
  <c r="AN24" i="70"/>
  <c r="AW32" i="70"/>
  <c r="V35" i="70"/>
  <c r="AN29" i="70"/>
  <c r="M23" i="70"/>
  <c r="V31" i="70"/>
  <c r="M26" i="70"/>
  <c r="AE29" i="70"/>
  <c r="AW26" i="70"/>
  <c r="BR5" i="71"/>
  <c r="BQ5" i="71" s="1"/>
  <c r="AV140" i="71"/>
  <c r="AZ5" i="53"/>
  <c r="AR5" i="69"/>
  <c r="AW37" i="70"/>
  <c r="AW24" i="70"/>
  <c r="M25" i="70"/>
  <c r="M22" i="70"/>
  <c r="M36" i="70"/>
  <c r="V29" i="70"/>
  <c r="V33" i="70"/>
  <c r="V28" i="70"/>
  <c r="V24" i="70"/>
  <c r="AE34" i="70"/>
  <c r="AE27" i="70"/>
  <c r="AN26" i="70"/>
  <c r="AN25" i="70"/>
  <c r="D22" i="70"/>
  <c r="AW36" i="70"/>
  <c r="AW23" i="70"/>
  <c r="AW29" i="70"/>
  <c r="AW35" i="70"/>
  <c r="AW30" i="70"/>
  <c r="M31" i="70"/>
  <c r="M29" i="70"/>
  <c r="M38" i="70"/>
  <c r="V38" i="70"/>
  <c r="V34" i="70"/>
  <c r="AE33" i="70"/>
  <c r="AE26" i="70"/>
  <c r="AE23" i="70"/>
  <c r="AN30" i="70"/>
  <c r="AN34" i="70"/>
  <c r="AN28" i="70"/>
  <c r="AW33" i="70"/>
  <c r="AW28" i="70"/>
  <c r="AW27" i="70"/>
  <c r="AW22" i="70"/>
  <c r="M24" i="70"/>
  <c r="M37" i="70"/>
  <c r="V22" i="70"/>
  <c r="V30" i="70"/>
  <c r="V27" i="70"/>
  <c r="V23" i="70"/>
  <c r="AN22" i="70"/>
  <c r="AE31" i="70"/>
  <c r="AE28" i="70"/>
  <c r="AN35" i="70"/>
  <c r="AN36" i="70"/>
  <c r="AW31" i="70"/>
  <c r="AD5" i="36"/>
  <c r="AD6" i="36"/>
  <c r="AD5" i="37"/>
  <c r="AD6" i="37"/>
  <c r="M32" i="70"/>
  <c r="M34" i="70"/>
  <c r="M35" i="70"/>
  <c r="AE22" i="70"/>
  <c r="V26" i="70"/>
  <c r="AE30" i="70"/>
  <c r="AN38" i="70"/>
  <c r="AN23" i="70"/>
  <c r="AE32" i="70"/>
  <c r="AN31" i="70"/>
  <c r="AN32" i="70"/>
  <c r="AN37" i="70"/>
  <c r="AW461" i="70"/>
  <c r="AW445" i="70"/>
  <c r="M33" i="70"/>
  <c r="M28" i="70"/>
  <c r="M30" i="70"/>
  <c r="V37" i="70"/>
  <c r="AE38" i="70"/>
  <c r="V36" i="70"/>
  <c r="V32" i="70"/>
  <c r="AE37" i="70"/>
  <c r="AE35" i="70"/>
  <c r="AN27" i="70"/>
  <c r="AN33" i="70"/>
  <c r="AW456" i="70"/>
  <c r="AW25" i="70"/>
  <c r="AW451" i="70"/>
  <c r="AV21" i="70"/>
  <c r="AS582" i="70"/>
  <c r="AT1275" i="70"/>
  <c r="P303" i="53"/>
  <c r="P301" i="53"/>
  <c r="V303" i="53"/>
  <c r="M303" i="53"/>
  <c r="N9" i="79"/>
  <c r="K5" i="79"/>
  <c r="M304" i="53"/>
  <c r="S303" i="53"/>
  <c r="Y79" i="36"/>
  <c r="C12" i="157"/>
  <c r="C6" i="152"/>
  <c r="D1263" i="70"/>
  <c r="C3" i="80"/>
  <c r="K21" i="80" s="1"/>
  <c r="BL13" i="71"/>
  <c r="AW145" i="71" s="1"/>
  <c r="D12" i="157"/>
  <c r="D6" i="152"/>
  <c r="E22" i="80"/>
  <c r="N21" i="80"/>
  <c r="E12" i="80"/>
  <c r="E16" i="80"/>
  <c r="N9" i="80"/>
  <c r="K23" i="80"/>
  <c r="E21" i="80"/>
  <c r="AS599" i="70"/>
  <c r="E8" i="79"/>
  <c r="N7" i="79"/>
  <c r="N22" i="80"/>
  <c r="K13" i="80"/>
  <c r="K10" i="80"/>
  <c r="AR1274" i="70"/>
  <c r="K20" i="80"/>
  <c r="J12" i="79"/>
  <c r="AA301" i="53"/>
  <c r="X79" i="36"/>
  <c r="U79" i="36"/>
  <c r="R79" i="36"/>
  <c r="O79" i="36"/>
  <c r="L79" i="36"/>
  <c r="I79" i="36"/>
  <c r="D26" i="59"/>
  <c r="N17" i="80"/>
  <c r="K19" i="80"/>
  <c r="AS14" i="71"/>
  <c r="AS10" i="71"/>
  <c r="AS20" i="71"/>
  <c r="AS13" i="71"/>
  <c r="AS11" i="71"/>
  <c r="AS19" i="71"/>
  <c r="AS9" i="71"/>
  <c r="AS7" i="71"/>
  <c r="AS18" i="71"/>
  <c r="AS6" i="71"/>
  <c r="AS12" i="71"/>
  <c r="AS8" i="71"/>
  <c r="AO141" i="71"/>
  <c r="AS17" i="71"/>
  <c r="AS15" i="71"/>
  <c r="L1278" i="70"/>
  <c r="U1266" i="70"/>
  <c r="AJ1276" i="70"/>
  <c r="AM1275" i="70"/>
  <c r="I1273" i="70"/>
  <c r="AM1267" i="70"/>
  <c r="I1265" i="70"/>
  <c r="R1275" i="70"/>
  <c r="I1272" i="70"/>
  <c r="R1278" i="70"/>
  <c r="U1275" i="70"/>
  <c r="AJ1272" i="70"/>
  <c r="R1270" i="70"/>
  <c r="AM1265" i="70"/>
  <c r="AM1268" i="70"/>
  <c r="AA1266" i="70"/>
  <c r="AJ1267" i="70"/>
  <c r="K1268" i="70"/>
  <c r="L1270" i="70"/>
  <c r="L1265" i="70"/>
  <c r="L1275" i="70"/>
  <c r="AD1272" i="70"/>
  <c r="AD1264" i="70"/>
  <c r="R1271" i="70"/>
  <c r="I1268" i="70"/>
  <c r="AA1277" i="70"/>
  <c r="L1272" i="70"/>
  <c r="AA1269" i="70"/>
  <c r="AM1263" i="70"/>
  <c r="I1278" i="70"/>
  <c r="AA1265" i="70"/>
  <c r="AA1274" i="70"/>
  <c r="AJ157" i="71"/>
  <c r="I1266" i="70"/>
  <c r="AA1275" i="70"/>
  <c r="AJ1277" i="70"/>
  <c r="AM1277" i="70"/>
  <c r="AM1269" i="70"/>
  <c r="AJ1271" i="70"/>
  <c r="AA1270" i="70"/>
  <c r="U1277" i="70"/>
  <c r="AJ1274" i="70"/>
  <c r="R1272" i="70"/>
  <c r="U1269" i="70"/>
  <c r="AJ1266" i="70"/>
  <c r="R1264" i="70"/>
  <c r="L1277" i="70"/>
  <c r="AJ1273" i="70"/>
  <c r="AM1270" i="70"/>
  <c r="AD1267" i="70"/>
  <c r="U1264" i="70"/>
  <c r="AD1274" i="70"/>
  <c r="AD1277" i="70"/>
  <c r="U1274" i="70"/>
  <c r="L1271" i="70"/>
  <c r="AA1278" i="70"/>
  <c r="AM1278" i="70"/>
  <c r="H1279" i="70"/>
  <c r="AR157" i="71"/>
  <c r="AP1263" i="70"/>
  <c r="U1268" i="70"/>
  <c r="L1264" i="70"/>
  <c r="AM1271" i="70"/>
  <c r="I1269" i="70"/>
  <c r="AA1263" i="70"/>
  <c r="R1267" i="70"/>
  <c r="R1274" i="70"/>
  <c r="I1274" i="70"/>
  <c r="R1269" i="70"/>
  <c r="Z1279" i="70"/>
  <c r="U157" i="71"/>
  <c r="R1265" i="70"/>
  <c r="I1264" i="70"/>
  <c r="U1271" i="70"/>
  <c r="AJ1268" i="70"/>
  <c r="R1277" i="70"/>
  <c r="R1266" i="70"/>
  <c r="L1274" i="70"/>
  <c r="AA1271" i="70"/>
  <c r="L1266" i="70"/>
  <c r="U1263" i="70"/>
  <c r="U1276" i="70"/>
  <c r="L1273" i="70"/>
  <c r="AJ1269" i="70"/>
  <c r="AM1266" i="70"/>
  <c r="AJ1263" i="70"/>
  <c r="AM1273" i="70"/>
  <c r="I1271" i="70"/>
  <c r="L1268" i="70"/>
  <c r="AM1276" i="70"/>
  <c r="AD1273" i="70"/>
  <c r="U1270" i="70"/>
  <c r="AM1264" i="70"/>
  <c r="I1263" i="70"/>
  <c r="M8" i="80"/>
  <c r="AD1265" i="70"/>
  <c r="AM1274" i="70"/>
  <c r="I1275" i="70"/>
  <c r="U1278" i="70"/>
  <c r="AJ1264" i="70"/>
  <c r="AA1268" i="70"/>
  <c r="I1277" i="70"/>
  <c r="AD1276" i="70"/>
  <c r="AD1268" i="70"/>
  <c r="I1276" i="70"/>
  <c r="AD1263" i="70"/>
  <c r="L1276" i="70"/>
  <c r="AA1273" i="70"/>
  <c r="U1267" i="70"/>
  <c r="R1273" i="70"/>
  <c r="I1270" i="70"/>
  <c r="AA1264" i="70"/>
  <c r="AA1272" i="70"/>
  <c r="AA1267" i="70"/>
  <c r="AD1271" i="70"/>
  <c r="L1267" i="70"/>
  <c r="R1276" i="70"/>
  <c r="U1273" i="70"/>
  <c r="AJ1270" i="70"/>
  <c r="R1268" i="70"/>
  <c r="U1265" i="70"/>
  <c r="AJ1278" i="70"/>
  <c r="AD1275" i="70"/>
  <c r="U1272" i="70"/>
  <c r="L1269" i="70"/>
  <c r="AJ1265" i="70"/>
  <c r="AD1278" i="70"/>
  <c r="AD1270" i="70"/>
  <c r="AD1266" i="70"/>
  <c r="AJ1275" i="70"/>
  <c r="AM1272" i="70"/>
  <c r="AD1269" i="70"/>
  <c r="AA1276" i="70"/>
  <c r="I1267" i="70"/>
  <c r="AD157" i="71"/>
  <c r="R1263" i="70"/>
  <c r="L1263" i="70"/>
  <c r="Y304" i="53"/>
  <c r="Y303" i="53"/>
  <c r="K9" i="79"/>
  <c r="S304" i="53"/>
  <c r="K7" i="79"/>
  <c r="N5" i="79"/>
  <c r="F79" i="36"/>
  <c r="K9" i="80"/>
  <c r="K12" i="80"/>
  <c r="AR1277" i="70"/>
  <c r="AR1267" i="70"/>
  <c r="AR1263" i="70"/>
  <c r="AR1271" i="70"/>
  <c r="AR1272" i="70"/>
  <c r="AR1276" i="70"/>
  <c r="AR1273" i="70"/>
  <c r="AR1275" i="70"/>
  <c r="AR1268" i="70"/>
  <c r="AR1269" i="70"/>
  <c r="AR1266" i="70"/>
  <c r="H22" i="80"/>
  <c r="E11" i="80"/>
  <c r="H10" i="80"/>
  <c r="H19" i="80"/>
  <c r="H21" i="80"/>
  <c r="E13" i="80"/>
  <c r="H17" i="80"/>
  <c r="E10" i="80"/>
  <c r="N11" i="80"/>
  <c r="H11" i="80"/>
  <c r="H24" i="80"/>
  <c r="H14" i="80"/>
  <c r="H9" i="80"/>
  <c r="AV293" i="70"/>
  <c r="AV633" i="70"/>
  <c r="AG22" i="36"/>
  <c r="N11" i="79"/>
  <c r="AV582" i="70"/>
  <c r="AZ34" i="53"/>
  <c r="AZ30" i="53"/>
  <c r="AZ33" i="53"/>
  <c r="AZ45" i="53"/>
  <c r="AZ19" i="53"/>
  <c r="AZ12" i="53"/>
  <c r="AZ29" i="53"/>
  <c r="AZ10" i="53"/>
  <c r="AZ28" i="53"/>
  <c r="AZ46" i="53"/>
  <c r="AZ26" i="53"/>
  <c r="AZ23" i="53"/>
  <c r="AZ25" i="53"/>
  <c r="AZ44" i="53"/>
  <c r="AZ36" i="53"/>
  <c r="AZ32" i="53"/>
  <c r="AZ8" i="53"/>
  <c r="AZ21" i="53"/>
  <c r="AZ14" i="53"/>
  <c r="AZ11" i="53"/>
  <c r="AZ20" i="53"/>
  <c r="AZ42" i="53"/>
  <c r="AZ41" i="53"/>
  <c r="AZ22" i="53"/>
  <c r="AZ35" i="53"/>
  <c r="AZ17" i="53"/>
  <c r="AZ27" i="53"/>
  <c r="AZ7" i="53"/>
  <c r="AZ37" i="53"/>
  <c r="AZ6" i="53"/>
  <c r="AZ13" i="53"/>
  <c r="AZ40" i="53"/>
  <c r="AZ38" i="53"/>
  <c r="AZ18" i="53"/>
  <c r="AZ31" i="53"/>
  <c r="AZ43" i="53"/>
  <c r="AZ9" i="53"/>
  <c r="AZ39" i="53"/>
  <c r="AZ24" i="53"/>
  <c r="AZ16" i="53"/>
  <c r="AZ15" i="53"/>
  <c r="G304" i="53"/>
  <c r="L12" i="79"/>
  <c r="AS871" i="70"/>
  <c r="AV89" i="71"/>
  <c r="AS395" i="70"/>
  <c r="Z301" i="53"/>
  <c r="AV72" i="70"/>
  <c r="AV514" i="70"/>
  <c r="AV344" i="70"/>
  <c r="AV155" i="71"/>
  <c r="AL1263" i="70"/>
  <c r="AI1279" i="70"/>
  <c r="AT1271" i="70"/>
  <c r="AR1265" i="70"/>
  <c r="AS155" i="71"/>
  <c r="AT1279" i="70"/>
  <c r="AS150" i="71"/>
  <c r="R157" i="71"/>
  <c r="AS140" i="71"/>
  <c r="L157" i="71"/>
  <c r="AT1270" i="70"/>
  <c r="AT1274" i="70"/>
  <c r="AT1276" i="70"/>
  <c r="AV152" i="71"/>
  <c r="AR7" i="69"/>
  <c r="AR8" i="69"/>
  <c r="AR11" i="69"/>
  <c r="AR9" i="69"/>
  <c r="AR10" i="69"/>
  <c r="AS89" i="70"/>
  <c r="AU156" i="71"/>
  <c r="AT1277" i="70"/>
  <c r="AM157" i="71"/>
  <c r="AV142" i="71"/>
  <c r="AT1264" i="70"/>
  <c r="AV156" i="71"/>
  <c r="AA303" i="53"/>
  <c r="AB39" i="69"/>
  <c r="D12" i="79"/>
  <c r="AB37" i="69"/>
  <c r="K11" i="79"/>
  <c r="AT1267" i="70"/>
  <c r="AV143" i="71"/>
  <c r="AT1272" i="70"/>
  <c r="AW150" i="71"/>
  <c r="AT1269" i="70"/>
  <c r="AT1263" i="70"/>
  <c r="AT1273" i="70"/>
  <c r="AV837" i="70"/>
  <c r="AT1278" i="70"/>
  <c r="AV153" i="71"/>
  <c r="AT1268" i="70"/>
  <c r="AV531" i="70"/>
  <c r="AV820" i="70"/>
  <c r="AV786" i="70"/>
  <c r="AS157" i="70"/>
  <c r="AS922" i="70"/>
  <c r="AV106" i="70"/>
  <c r="AS735" i="70"/>
  <c r="AS327" i="70"/>
  <c r="AV259" i="70"/>
  <c r="AU144" i="71"/>
  <c r="AS146" i="71"/>
  <c r="AS142" i="71"/>
  <c r="AU153" i="71"/>
  <c r="AV150" i="71"/>
  <c r="AR1264" i="70"/>
  <c r="AS156" i="71"/>
  <c r="AR1278" i="70"/>
  <c r="AT1266" i="70"/>
  <c r="AV144" i="71"/>
  <c r="AS151" i="71"/>
  <c r="AV148" i="71"/>
  <c r="AR1270" i="70"/>
  <c r="AU147" i="71"/>
  <c r="AV151" i="71"/>
  <c r="D13" i="80"/>
  <c r="AV147" i="71"/>
  <c r="Q1279" i="70"/>
  <c r="I157" i="71"/>
  <c r="AV141" i="71"/>
  <c r="AS888" i="70"/>
  <c r="AV718" i="70"/>
  <c r="AV412" i="70"/>
  <c r="AV276" i="70"/>
  <c r="AV174" i="70"/>
  <c r="AU157" i="71"/>
  <c r="AU149" i="71"/>
  <c r="AU152" i="71"/>
  <c r="AV146" i="71"/>
  <c r="AA157" i="71"/>
  <c r="AV149" i="71"/>
  <c r="AV145" i="71"/>
  <c r="AU146" i="71"/>
  <c r="AR12" i="69"/>
  <c r="AS1160" i="70"/>
  <c r="AS1024" i="70"/>
  <c r="AV854" i="70"/>
  <c r="AV565" i="70"/>
  <c r="AS361" i="70"/>
  <c r="AV429" i="70"/>
  <c r="AU141" i="71"/>
  <c r="AS149" i="71"/>
  <c r="AS1007" i="70"/>
  <c r="AS480" i="70"/>
  <c r="AU145" i="71"/>
  <c r="AV154" i="71"/>
  <c r="AU148" i="71"/>
  <c r="AU155" i="71"/>
  <c r="AU142" i="71"/>
  <c r="AU150" i="71"/>
  <c r="AU151" i="71"/>
  <c r="AU143" i="71"/>
  <c r="AU154" i="71"/>
  <c r="AS1245" i="70"/>
  <c r="AV752" i="70"/>
  <c r="AS21" i="70"/>
  <c r="AV1075" i="70"/>
  <c r="AV1126" i="70"/>
  <c r="AS973" i="70"/>
  <c r="AS208" i="70"/>
  <c r="AS1228" i="70"/>
  <c r="AS225" i="70"/>
  <c r="AS1041" i="70"/>
  <c r="AV905" i="70"/>
  <c r="J301" i="53"/>
  <c r="E6" i="79"/>
  <c r="J302" i="53"/>
  <c r="H6" i="79"/>
  <c r="J304" i="53"/>
  <c r="N6" i="79"/>
  <c r="J303" i="53"/>
  <c r="K6" i="79"/>
  <c r="AA13" i="37"/>
  <c r="BT7" i="71"/>
  <c r="BT5" i="71"/>
  <c r="BT8" i="71"/>
  <c r="BT10" i="71"/>
  <c r="BT11" i="71"/>
  <c r="BT6" i="71"/>
  <c r="BT12" i="71"/>
  <c r="BT9" i="71"/>
  <c r="K1264" i="70"/>
  <c r="D9" i="80"/>
  <c r="AT1265" i="70"/>
  <c r="C12" i="79"/>
  <c r="F12" i="79"/>
  <c r="T1267" i="70"/>
  <c r="G12" i="80"/>
  <c r="AC1266" i="70"/>
  <c r="J11" i="80"/>
  <c r="AD10" i="37"/>
  <c r="AC10" i="37" s="1"/>
  <c r="AD9" i="37"/>
  <c r="AC9" i="37" s="1"/>
  <c r="AC5" i="37"/>
  <c r="AD12" i="37"/>
  <c r="AC12" i="37" s="1"/>
  <c r="AD8" i="37"/>
  <c r="AC8" i="37" s="1"/>
  <c r="AD11" i="37"/>
  <c r="AC11" i="37" s="1"/>
  <c r="AD7" i="37"/>
  <c r="AC7" i="37" s="1"/>
  <c r="AC6" i="37"/>
  <c r="AL1276" i="70"/>
  <c r="M21" i="80"/>
  <c r="AL1272" i="70"/>
  <c r="M17" i="80"/>
  <c r="AL1268" i="70"/>
  <c r="M13" i="80"/>
  <c r="AL1264" i="70"/>
  <c r="M9" i="80"/>
  <c r="T1276" i="70"/>
  <c r="G21" i="80"/>
  <c r="T1272" i="70"/>
  <c r="G17" i="80"/>
  <c r="AL1277" i="70"/>
  <c r="M22" i="80"/>
  <c r="T1264" i="70"/>
  <c r="G9" i="80"/>
  <c r="AV106" i="71"/>
  <c r="AS106" i="71"/>
  <c r="AS72" i="71"/>
  <c r="AV72" i="71"/>
  <c r="AV38" i="71"/>
  <c r="AS38" i="71"/>
  <c r="AC1277" i="70"/>
  <c r="J22" i="80"/>
  <c r="K1275" i="70"/>
  <c r="D20" i="80"/>
  <c r="AC1273" i="70"/>
  <c r="J18" i="80"/>
  <c r="K1271" i="70"/>
  <c r="D16" i="80"/>
  <c r="AC1269" i="70"/>
  <c r="J14" i="80"/>
  <c r="K1267" i="70"/>
  <c r="D12" i="80"/>
  <c r="AC1265" i="70"/>
  <c r="J10" i="80"/>
  <c r="K1263" i="70"/>
  <c r="D8" i="80"/>
  <c r="T1277" i="70"/>
  <c r="G22" i="80"/>
  <c r="K1274" i="70"/>
  <c r="D19" i="80"/>
  <c r="AC1272" i="70"/>
  <c r="J17" i="80"/>
  <c r="T1269" i="70"/>
  <c r="G14" i="80"/>
  <c r="K1266" i="70"/>
  <c r="D11" i="80"/>
  <c r="AC1264" i="70"/>
  <c r="J9" i="80"/>
  <c r="AL1279" i="70"/>
  <c r="M24" i="80"/>
  <c r="AL1274" i="70"/>
  <c r="M19" i="80"/>
  <c r="AL1270" i="70"/>
  <c r="M15" i="80"/>
  <c r="K1276" i="70"/>
  <c r="D21" i="80"/>
  <c r="AC1274" i="70"/>
  <c r="J19" i="80"/>
  <c r="T1271" i="70"/>
  <c r="G16" i="80"/>
  <c r="AL1266" i="70"/>
  <c r="M11" i="80"/>
  <c r="AL1267" i="70"/>
  <c r="M12" i="80"/>
  <c r="T1268" i="70"/>
  <c r="G13" i="80"/>
  <c r="K1265" i="70"/>
  <c r="D10" i="80"/>
  <c r="AC1279" i="70"/>
  <c r="J24" i="80"/>
  <c r="T1279" i="70"/>
  <c r="G24" i="80"/>
  <c r="T1263" i="70"/>
  <c r="G8" i="80"/>
  <c r="K1277" i="70"/>
  <c r="D22" i="80"/>
  <c r="AC1275" i="70"/>
  <c r="J20" i="80"/>
  <c r="K1273" i="70"/>
  <c r="D18" i="80"/>
  <c r="AC1271" i="70"/>
  <c r="J16" i="80"/>
  <c r="K1269" i="70"/>
  <c r="D14" i="80"/>
  <c r="AL1269" i="70"/>
  <c r="M14" i="80"/>
  <c r="AL1271" i="70"/>
  <c r="M16" i="80"/>
  <c r="AC1263" i="70"/>
  <c r="J8" i="80"/>
  <c r="AS123" i="71"/>
  <c r="AV123" i="71"/>
  <c r="AV55" i="71"/>
  <c r="AS55" i="71"/>
  <c r="K1279" i="70"/>
  <c r="D24" i="80"/>
  <c r="AL1278" i="70"/>
  <c r="M23" i="80"/>
  <c r="T1278" i="70"/>
  <c r="G23" i="80"/>
  <c r="T1274" i="70"/>
  <c r="G19" i="80"/>
  <c r="T1270" i="70"/>
  <c r="G15" i="80"/>
  <c r="T1266" i="70"/>
  <c r="G11" i="80"/>
  <c r="K1278" i="70"/>
  <c r="D23" i="80"/>
  <c r="AC1276" i="70"/>
  <c r="J21" i="80"/>
  <c r="T1273" i="70"/>
  <c r="G18" i="80"/>
  <c r="K1270" i="70"/>
  <c r="D15" i="80"/>
  <c r="AC1268" i="70"/>
  <c r="J13" i="80"/>
  <c r="T1265" i="70"/>
  <c r="G10" i="80"/>
  <c r="AC1278" i="70"/>
  <c r="J23" i="80"/>
  <c r="T1275" i="70"/>
  <c r="G20" i="80"/>
  <c r="K1272" i="70"/>
  <c r="D17" i="80"/>
  <c r="AC1270" i="70"/>
  <c r="J15" i="80"/>
  <c r="AL1265" i="70"/>
  <c r="M10" i="80"/>
  <c r="AL1273" i="70"/>
  <c r="M18" i="80"/>
  <c r="AL1275" i="70"/>
  <c r="M20" i="80"/>
  <c r="AC1267" i="70"/>
  <c r="J12" i="80"/>
  <c r="AS21" i="71"/>
  <c r="AV21" i="71"/>
  <c r="AS1262" i="70"/>
  <c r="AV1262" i="70"/>
  <c r="AS1194" i="70"/>
  <c r="AV1194" i="70"/>
  <c r="AV1092" i="70"/>
  <c r="AS1092" i="70"/>
  <c r="AS1058" i="70"/>
  <c r="AV1058" i="70"/>
  <c r="AS956" i="70"/>
  <c r="AV956" i="70"/>
  <c r="AV939" i="70"/>
  <c r="AS939" i="70"/>
  <c r="AS769" i="70"/>
  <c r="AV769" i="70"/>
  <c r="AS701" i="70"/>
  <c r="AV701" i="70"/>
  <c r="AS242" i="70"/>
  <c r="AV242" i="70"/>
  <c r="AS191" i="70"/>
  <c r="AV191" i="70"/>
  <c r="AS1211" i="70"/>
  <c r="AV1211" i="70"/>
  <c r="AS1177" i="70"/>
  <c r="AV1177" i="70"/>
  <c r="AS990" i="70"/>
  <c r="AV990" i="70"/>
  <c r="AS803" i="70"/>
  <c r="AV803" i="70"/>
  <c r="AS616" i="70"/>
  <c r="AV616" i="70"/>
  <c r="AS548" i="70"/>
  <c r="AV548" i="70"/>
  <c r="AS140" i="70"/>
  <c r="AV140" i="70"/>
  <c r="AS1109" i="70"/>
  <c r="AV1109" i="70"/>
  <c r="AV684" i="70"/>
  <c r="AS684" i="70"/>
  <c r="AS667" i="70"/>
  <c r="AV667" i="70"/>
  <c r="AS310" i="70"/>
  <c r="AV310" i="70"/>
  <c r="AV446" i="70"/>
  <c r="AS446" i="70"/>
  <c r="AS123" i="70"/>
  <c r="AV123" i="70"/>
  <c r="AS1143" i="70"/>
  <c r="AV1143" i="70"/>
  <c r="AV650" i="70"/>
  <c r="AS650" i="70"/>
  <c r="AS378" i="70"/>
  <c r="AV378" i="70"/>
  <c r="AS463" i="70"/>
  <c r="AV463" i="70"/>
  <c r="AS497" i="70"/>
  <c r="AV497" i="70"/>
  <c r="AS55" i="70"/>
  <c r="AV55" i="70"/>
  <c r="AS38" i="70"/>
  <c r="AV38" i="70"/>
  <c r="M302" i="53"/>
  <c r="H7" i="79"/>
  <c r="N8" i="79"/>
  <c r="P304" i="53"/>
  <c r="AA304" i="53"/>
  <c r="AB40" i="69"/>
  <c r="M12" i="79"/>
  <c r="H5" i="79"/>
  <c r="G302" i="53"/>
  <c r="S301" i="53"/>
  <c r="E9" i="79"/>
  <c r="G12" i="79"/>
  <c r="AA302" i="53"/>
  <c r="AB38" i="69"/>
  <c r="Y302" i="53"/>
  <c r="H11" i="79"/>
  <c r="E11" i="79"/>
  <c r="Y301" i="53"/>
  <c r="V302" i="53"/>
  <c r="H10" i="79"/>
  <c r="G301" i="53"/>
  <c r="E5" i="79"/>
  <c r="V301" i="53"/>
  <c r="E10" i="79"/>
  <c r="S302" i="53"/>
  <c r="H9" i="79"/>
  <c r="E7" i="79"/>
  <c r="M301" i="53"/>
  <c r="N10" i="79"/>
  <c r="V304" i="53"/>
  <c r="P302" i="53"/>
  <c r="H8" i="79"/>
  <c r="N16" i="80" l="1"/>
  <c r="H18" i="80"/>
  <c r="H16" i="80"/>
  <c r="N15" i="80"/>
  <c r="K14" i="80"/>
  <c r="H8" i="80"/>
  <c r="K17" i="80"/>
  <c r="N12" i="80"/>
  <c r="E19" i="80"/>
  <c r="K11" i="80"/>
  <c r="E14" i="80"/>
  <c r="N13" i="80"/>
  <c r="H12" i="80"/>
  <c r="H13" i="80"/>
  <c r="E9" i="80"/>
  <c r="K8" i="80"/>
  <c r="K16" i="80"/>
  <c r="E15" i="80"/>
  <c r="N20" i="80"/>
  <c r="K18" i="80"/>
  <c r="E8" i="80"/>
  <c r="H15" i="80"/>
  <c r="N8" i="80"/>
  <c r="N14" i="80"/>
  <c r="H20" i="80"/>
  <c r="H23" i="80"/>
  <c r="K22" i="80"/>
  <c r="E18" i="80"/>
  <c r="E24" i="80"/>
  <c r="N10" i="80"/>
  <c r="AW157" i="71"/>
  <c r="AR6" i="69"/>
  <c r="AG7" i="36"/>
  <c r="AG23" i="36"/>
  <c r="AG12" i="36"/>
  <c r="AG41" i="36"/>
  <c r="AG26" i="36"/>
  <c r="AG43" i="36"/>
  <c r="AG25" i="36"/>
  <c r="AG40" i="36"/>
  <c r="AG11" i="36"/>
  <c r="AG8" i="36"/>
  <c r="AG24" i="36"/>
  <c r="AG35" i="36"/>
  <c r="AG9" i="36"/>
  <c r="AG14" i="36"/>
  <c r="AG37" i="36"/>
  <c r="AG21" i="36"/>
  <c r="AG45" i="36"/>
  <c r="AG15" i="36"/>
  <c r="AG18" i="36"/>
  <c r="AG36" i="36"/>
  <c r="AG20" i="36"/>
  <c r="AG27" i="36"/>
  <c r="AG38" i="36"/>
  <c r="AG46" i="36"/>
  <c r="AG33" i="36"/>
  <c r="AG17" i="36"/>
  <c r="AG39" i="36"/>
  <c r="AG42" i="36"/>
  <c r="AG10" i="36"/>
  <c r="AG32" i="36"/>
  <c r="AG16" i="36"/>
  <c r="AG19" i="36"/>
  <c r="AG30" i="36"/>
  <c r="AG47" i="36"/>
  <c r="AG29" i="36"/>
  <c r="AG13" i="36"/>
  <c r="AG31" i="36"/>
  <c r="AF31" i="36" s="1"/>
  <c r="AH31" i="36" s="1"/>
  <c r="AG34" i="36"/>
  <c r="AG44" i="36"/>
  <c r="AG28" i="36"/>
  <c r="AG6" i="36"/>
  <c r="AG5" i="36"/>
  <c r="N23" i="80"/>
  <c r="E20" i="80"/>
  <c r="K15" i="80"/>
  <c r="K24" i="80"/>
  <c r="E17" i="80"/>
  <c r="E23" i="80"/>
  <c r="N18" i="80"/>
  <c r="N19" i="80"/>
  <c r="AS152" i="71"/>
  <c r="AB301" i="53"/>
  <c r="AW141" i="71"/>
  <c r="AW148" i="71"/>
  <c r="AW1270" i="70" s="1"/>
  <c r="D141" i="71"/>
  <c r="AE141" i="71"/>
  <c r="V147" i="71"/>
  <c r="V151" i="71"/>
  <c r="V155" i="71"/>
  <c r="AE145" i="71"/>
  <c r="AE142" i="71"/>
  <c r="AE144" i="71"/>
  <c r="AE147" i="71"/>
  <c r="AE149" i="71"/>
  <c r="AE151" i="71"/>
  <c r="AE153" i="71"/>
  <c r="AE155" i="71"/>
  <c r="V141" i="71"/>
  <c r="AN142" i="71"/>
  <c r="AN144" i="71"/>
  <c r="AN146" i="71"/>
  <c r="AN148" i="71"/>
  <c r="AN150" i="71"/>
  <c r="AN152" i="71"/>
  <c r="AN154" i="71"/>
  <c r="AN156" i="71"/>
  <c r="M143" i="71"/>
  <c r="M145" i="71"/>
  <c r="M147" i="71"/>
  <c r="M149" i="71"/>
  <c r="M151" i="71"/>
  <c r="M153" i="71"/>
  <c r="M155" i="71"/>
  <c r="M141" i="71"/>
  <c r="V146" i="71"/>
  <c r="V143" i="71"/>
  <c r="V148" i="71"/>
  <c r="V152" i="71"/>
  <c r="V156" i="71"/>
  <c r="V157" i="71"/>
  <c r="V144" i="71"/>
  <c r="V149" i="71"/>
  <c r="V153" i="71"/>
  <c r="AN157" i="71"/>
  <c r="AE143" i="71"/>
  <c r="AE146" i="71"/>
  <c r="AE148" i="71"/>
  <c r="AE150" i="71"/>
  <c r="AE152" i="71"/>
  <c r="AE154" i="71"/>
  <c r="AE156" i="71"/>
  <c r="AN141" i="71"/>
  <c r="AN143" i="71"/>
  <c r="AN145" i="71"/>
  <c r="AN147" i="71"/>
  <c r="AN149" i="71"/>
  <c r="AN151" i="71"/>
  <c r="AN153" i="71"/>
  <c r="AN155" i="71"/>
  <c r="M142" i="71"/>
  <c r="M144" i="71"/>
  <c r="M146" i="71"/>
  <c r="M148" i="71"/>
  <c r="M150" i="71"/>
  <c r="M152" i="71"/>
  <c r="M154" i="71"/>
  <c r="M156" i="71"/>
  <c r="AE157" i="71"/>
  <c r="V142" i="71"/>
  <c r="AW154" i="71"/>
  <c r="V145" i="71"/>
  <c r="V150" i="71"/>
  <c r="V154" i="71"/>
  <c r="M157" i="71"/>
  <c r="E12" i="157"/>
  <c r="I12" i="157" s="1"/>
  <c r="E6" i="152"/>
  <c r="AW153" i="71"/>
  <c r="AW152" i="71"/>
  <c r="N24" i="80"/>
  <c r="AW151" i="71"/>
  <c r="AW1273" i="70" s="1"/>
  <c r="AW147" i="71"/>
  <c r="AW143" i="71"/>
  <c r="AW142" i="71"/>
  <c r="AW155" i="71"/>
  <c r="AW1277" i="70" s="1"/>
  <c r="AW146" i="71"/>
  <c r="AW156" i="71"/>
  <c r="AW144" i="71"/>
  <c r="AW1266" i="70" s="1"/>
  <c r="AW149" i="71"/>
  <c r="CB78" i="70"/>
  <c r="CF47" i="70" s="1"/>
  <c r="AZ47" i="53"/>
  <c r="BD5" i="53" s="1"/>
  <c r="AF25" i="36"/>
  <c r="AH25" i="36" s="1"/>
  <c r="AF21" i="36"/>
  <c r="AH21" i="36" s="1"/>
  <c r="AF15" i="36"/>
  <c r="AH15" i="36" s="1"/>
  <c r="AF40" i="36"/>
  <c r="AH40" i="36" s="1"/>
  <c r="AF24" i="36"/>
  <c r="AH24" i="36" s="1"/>
  <c r="AF7" i="36"/>
  <c r="AH7" i="36" s="1"/>
  <c r="AF43" i="36"/>
  <c r="AH43" i="36" s="1"/>
  <c r="AF41" i="36"/>
  <c r="AH41" i="36" s="1"/>
  <c r="AF8" i="36"/>
  <c r="AH8" i="36" s="1"/>
  <c r="AF12" i="36"/>
  <c r="AH12" i="36" s="1"/>
  <c r="AF46" i="36"/>
  <c r="AH46" i="36" s="1"/>
  <c r="AF17" i="36"/>
  <c r="AH17" i="36" s="1"/>
  <c r="AF36" i="36"/>
  <c r="AH36" i="36" s="1"/>
  <c r="AF5" i="36"/>
  <c r="AH5" i="36" s="1"/>
  <c r="AF22" i="36"/>
  <c r="AH22" i="36" s="1"/>
  <c r="AI22" i="36" s="1"/>
  <c r="AF23" i="36"/>
  <c r="AH23" i="36" s="1"/>
  <c r="AF19" i="36"/>
  <c r="AH19" i="36" s="1"/>
  <c r="AF47" i="36"/>
  <c r="AH47" i="36" s="1"/>
  <c r="AF13" i="36"/>
  <c r="AH13" i="36" s="1"/>
  <c r="AF42" i="36"/>
  <c r="AH42" i="36" s="1"/>
  <c r="AF32" i="36"/>
  <c r="AH32" i="36" s="1"/>
  <c r="AQ9" i="69"/>
  <c r="AS9" i="69"/>
  <c r="AU9" i="69"/>
  <c r="AU5" i="69"/>
  <c r="AU12" i="69"/>
  <c r="AU8" i="69"/>
  <c r="AU11" i="69"/>
  <c r="AU7" i="69"/>
  <c r="AU10" i="69"/>
  <c r="AU6" i="69"/>
  <c r="AQ12" i="69"/>
  <c r="AS12" i="69"/>
  <c r="AQ11" i="69"/>
  <c r="AS11" i="69"/>
  <c r="AQ6" i="69"/>
  <c r="AS6" i="69"/>
  <c r="AQ5" i="69"/>
  <c r="AS5" i="69"/>
  <c r="AQ7" i="69"/>
  <c r="AS7" i="69"/>
  <c r="AQ10" i="69"/>
  <c r="AS10" i="69"/>
  <c r="AQ8" i="69"/>
  <c r="AS8" i="69"/>
  <c r="AS141" i="71"/>
  <c r="AS153" i="71"/>
  <c r="AS154" i="71"/>
  <c r="AS145" i="71"/>
  <c r="AS144" i="71"/>
  <c r="AS147" i="71"/>
  <c r="AO1263" i="70"/>
  <c r="CN7" i="70"/>
  <c r="CP7" i="70" s="1"/>
  <c r="CN9" i="70"/>
  <c r="CP9" i="70" s="1"/>
  <c r="CN11" i="70"/>
  <c r="CP11" i="70" s="1"/>
  <c r="CN13" i="70"/>
  <c r="CP13" i="70" s="1"/>
  <c r="CN15" i="70"/>
  <c r="CP15" i="70" s="1"/>
  <c r="CN17" i="70"/>
  <c r="CP17" i="70" s="1"/>
  <c r="CN19" i="70"/>
  <c r="CP19" i="70" s="1"/>
  <c r="CN21" i="70"/>
  <c r="CP21" i="70" s="1"/>
  <c r="CN5" i="70"/>
  <c r="CP5" i="70" s="1"/>
  <c r="CN6" i="70"/>
  <c r="CP6" i="70" s="1"/>
  <c r="CN8" i="70"/>
  <c r="CP8" i="70" s="1"/>
  <c r="CN10" i="70"/>
  <c r="CP10" i="70" s="1"/>
  <c r="CN12" i="70"/>
  <c r="CP12" i="70" s="1"/>
  <c r="CN14" i="70"/>
  <c r="CP14" i="70" s="1"/>
  <c r="CN16" i="70"/>
  <c r="CP16" i="70" s="1"/>
  <c r="CN18" i="70"/>
  <c r="CP18" i="70" s="1"/>
  <c r="CN20" i="70"/>
  <c r="CP20" i="70" s="1"/>
  <c r="AW1279" i="70"/>
  <c r="AS143" i="71"/>
  <c r="AS148" i="71"/>
  <c r="R1279" i="70"/>
  <c r="AA1279" i="70"/>
  <c r="U1279" i="70"/>
  <c r="AD1279" i="70"/>
  <c r="AJ1279" i="70"/>
  <c r="I1279" i="70"/>
  <c r="AM1279" i="70"/>
  <c r="L1279" i="70"/>
  <c r="AB303" i="53"/>
  <c r="E12" i="79"/>
  <c r="E26" i="59"/>
  <c r="AU1265" i="70"/>
  <c r="AU1269" i="70"/>
  <c r="AW1267" i="70"/>
  <c r="AU1273" i="70"/>
  <c r="AW1275" i="70"/>
  <c r="AU1272" i="70"/>
  <c r="AU1274" i="70"/>
  <c r="AU1275" i="70"/>
  <c r="AU1264" i="70"/>
  <c r="AU1271" i="70"/>
  <c r="AU1277" i="70"/>
  <c r="AU1263" i="70"/>
  <c r="AU1268" i="70"/>
  <c r="AU1279" i="70"/>
  <c r="AW1272" i="70"/>
  <c r="AU1270" i="70"/>
  <c r="AU1266" i="70"/>
  <c r="AU1278" i="70"/>
  <c r="AU1276" i="70"/>
  <c r="AU1267" i="70"/>
  <c r="AV1277" i="70"/>
  <c r="AV1268" i="70"/>
  <c r="AV1272" i="70"/>
  <c r="AV1264" i="70"/>
  <c r="AV1263" i="70"/>
  <c r="AV1270" i="70"/>
  <c r="AV1275" i="70"/>
  <c r="AS1271" i="70"/>
  <c r="AS1273" i="70"/>
  <c r="AS1264" i="70"/>
  <c r="AS1277" i="70"/>
  <c r="AV1266" i="70"/>
  <c r="AS1268" i="70"/>
  <c r="AV1269" i="70"/>
  <c r="AV1276" i="70"/>
  <c r="AV1267" i="70"/>
  <c r="AV1274" i="70"/>
  <c r="AS1269" i="70"/>
  <c r="AV1271" i="70"/>
  <c r="AV1273" i="70"/>
  <c r="AS1278" i="70"/>
  <c r="AV1265" i="70"/>
  <c r="AV1278" i="70"/>
  <c r="AS1272" i="70"/>
  <c r="AF8" i="37"/>
  <c r="K12" i="79"/>
  <c r="AF6" i="37"/>
  <c r="AF11" i="37"/>
  <c r="AF12" i="37"/>
  <c r="AF10" i="37"/>
  <c r="AF9" i="37"/>
  <c r="AA79" i="36"/>
  <c r="AF7" i="37"/>
  <c r="AF5" i="37"/>
  <c r="AR1279" i="70"/>
  <c r="AS157" i="71"/>
  <c r="AV157" i="71"/>
  <c r="CN38" i="70"/>
  <c r="CP38" i="70" s="1"/>
  <c r="CN36" i="70"/>
  <c r="CP36" i="70" s="1"/>
  <c r="CN35" i="70"/>
  <c r="CP35" i="70" s="1"/>
  <c r="CN26" i="70"/>
  <c r="CP26" i="70" s="1"/>
  <c r="CN25" i="70"/>
  <c r="CP25" i="70" s="1"/>
  <c r="CN24" i="70"/>
  <c r="CP24" i="70" s="1"/>
  <c r="CN23" i="70"/>
  <c r="CP23" i="70" s="1"/>
  <c r="CN34" i="70"/>
  <c r="CP34" i="70" s="1"/>
  <c r="CN33" i="70"/>
  <c r="CP33" i="70" s="1"/>
  <c r="CN32" i="70"/>
  <c r="CP32" i="70" s="1"/>
  <c r="CN31" i="70"/>
  <c r="CP31" i="70" s="1"/>
  <c r="CN22" i="70"/>
  <c r="CP22" i="70" s="1"/>
  <c r="CN47" i="70"/>
  <c r="CP47" i="70" s="1"/>
  <c r="CN46" i="70"/>
  <c r="CP46" i="70" s="1"/>
  <c r="CN45" i="70"/>
  <c r="CP45" i="70" s="1"/>
  <c r="CN44" i="70"/>
  <c r="CP44" i="70" s="1"/>
  <c r="CN43" i="70"/>
  <c r="CP43" i="70" s="1"/>
  <c r="CN42" i="70"/>
  <c r="CP42" i="70" s="1"/>
  <c r="CN41" i="70"/>
  <c r="CP41" i="70" s="1"/>
  <c r="CN40" i="70"/>
  <c r="CP40" i="70" s="1"/>
  <c r="CN39" i="70"/>
  <c r="CP39" i="70" s="1"/>
  <c r="CN30" i="70"/>
  <c r="CP30" i="70" s="1"/>
  <c r="CN29" i="70"/>
  <c r="CP29" i="70" s="1"/>
  <c r="CN37" i="70"/>
  <c r="CP37" i="70" s="1"/>
  <c r="CN28" i="70"/>
  <c r="CP28" i="70" s="1"/>
  <c r="CN27" i="70"/>
  <c r="CP27" i="70" s="1"/>
  <c r="N12" i="79"/>
  <c r="AB304" i="53"/>
  <c r="AB302" i="53"/>
  <c r="H12" i="79"/>
  <c r="AI26" i="36" l="1"/>
  <c r="AI13" i="36"/>
  <c r="AI42" i="36"/>
  <c r="AI36" i="36"/>
  <c r="AF35" i="36"/>
  <c r="AH35" i="36" s="1"/>
  <c r="AI35" i="36" s="1"/>
  <c r="AI41" i="36"/>
  <c r="AF20" i="36"/>
  <c r="AH20" i="36" s="1"/>
  <c r="AI20" i="36" s="1"/>
  <c r="AF29" i="36"/>
  <c r="AH29" i="36" s="1"/>
  <c r="AI29" i="36" s="1"/>
  <c r="AF39" i="36"/>
  <c r="AH39" i="36" s="1"/>
  <c r="AI39" i="36" s="1"/>
  <c r="AF18" i="36"/>
  <c r="AH18" i="36" s="1"/>
  <c r="AI18" i="36" s="1"/>
  <c r="AI24" i="36"/>
  <c r="AI12" i="36"/>
  <c r="AF27" i="36"/>
  <c r="AH27" i="36" s="1"/>
  <c r="AI27" i="36" s="1"/>
  <c r="AF26" i="36"/>
  <c r="AH26" i="36" s="1"/>
  <c r="AI5" i="36"/>
  <c r="AI47" i="36"/>
  <c r="AI17" i="36"/>
  <c r="AI15" i="36"/>
  <c r="AI8" i="36"/>
  <c r="AI23" i="36"/>
  <c r="AF34" i="36"/>
  <c r="AH34" i="36" s="1"/>
  <c r="AI34" i="36" s="1"/>
  <c r="AF9" i="36"/>
  <c r="AH9" i="36" s="1"/>
  <c r="AI9" i="36" s="1"/>
  <c r="BJ8" i="53"/>
  <c r="BL8" i="53" s="1"/>
  <c r="BJ16" i="53"/>
  <c r="BL16" i="53" s="1"/>
  <c r="BJ24" i="53"/>
  <c r="BL24" i="53" s="1"/>
  <c r="BJ32" i="53"/>
  <c r="BL32" i="53" s="1"/>
  <c r="BJ40" i="53"/>
  <c r="BL40" i="53" s="1"/>
  <c r="BJ5" i="53"/>
  <c r="BL5" i="53" s="1"/>
  <c r="BJ9" i="53"/>
  <c r="BL9" i="53" s="1"/>
  <c r="BJ17" i="53"/>
  <c r="BL17" i="53" s="1"/>
  <c r="BJ25" i="53"/>
  <c r="BL25" i="53" s="1"/>
  <c r="BJ33" i="53"/>
  <c r="BL33" i="53" s="1"/>
  <c r="BJ41" i="53"/>
  <c r="BL41" i="53" s="1"/>
  <c r="BJ10" i="53"/>
  <c r="BL10" i="53" s="1"/>
  <c r="BJ18" i="53"/>
  <c r="BL18" i="53" s="1"/>
  <c r="BJ26" i="53"/>
  <c r="BL26" i="53" s="1"/>
  <c r="BJ34" i="53"/>
  <c r="BL34" i="53" s="1"/>
  <c r="BJ42" i="53"/>
  <c r="BL42" i="53" s="1"/>
  <c r="BJ11" i="53"/>
  <c r="BL11" i="53" s="1"/>
  <c r="BJ19" i="53"/>
  <c r="BL19" i="53" s="1"/>
  <c r="BJ27" i="53"/>
  <c r="BL27" i="53" s="1"/>
  <c r="BJ35" i="53"/>
  <c r="BL35" i="53" s="1"/>
  <c r="BJ43" i="53"/>
  <c r="BL43" i="53" s="1"/>
  <c r="BJ12" i="53"/>
  <c r="BL12" i="53" s="1"/>
  <c r="BJ20" i="53"/>
  <c r="BL20" i="53" s="1"/>
  <c r="BJ28" i="53"/>
  <c r="BL28" i="53" s="1"/>
  <c r="BJ36" i="53"/>
  <c r="BL36" i="53" s="1"/>
  <c r="BJ44" i="53"/>
  <c r="BL44" i="53" s="1"/>
  <c r="BJ13" i="53"/>
  <c r="BL13" i="53" s="1"/>
  <c r="BJ21" i="53"/>
  <c r="BL21" i="53" s="1"/>
  <c r="BJ29" i="53"/>
  <c r="BL29" i="53" s="1"/>
  <c r="BJ37" i="53"/>
  <c r="BL37" i="53" s="1"/>
  <c r="BJ45" i="53"/>
  <c r="BL45" i="53" s="1"/>
  <c r="BJ6" i="53"/>
  <c r="BL6" i="53" s="1"/>
  <c r="BJ14" i="53"/>
  <c r="BL14" i="53" s="1"/>
  <c r="BJ22" i="53"/>
  <c r="BL22" i="53" s="1"/>
  <c r="BJ30" i="53"/>
  <c r="BL30" i="53" s="1"/>
  <c r="BJ38" i="53"/>
  <c r="BL38" i="53" s="1"/>
  <c r="BJ46" i="53"/>
  <c r="BL46" i="53" s="1"/>
  <c r="BJ7" i="53"/>
  <c r="BL7" i="53" s="1"/>
  <c r="BJ15" i="53"/>
  <c r="BL15" i="53" s="1"/>
  <c r="BJ23" i="53"/>
  <c r="BL23" i="53" s="1"/>
  <c r="BJ31" i="53"/>
  <c r="BL31" i="53" s="1"/>
  <c r="BJ39" i="53"/>
  <c r="BL39" i="53" s="1"/>
  <c r="BJ47" i="53"/>
  <c r="BL47" i="53" s="1"/>
  <c r="AF6" i="36"/>
  <c r="AH6" i="36" s="1"/>
  <c r="AI6" i="36"/>
  <c r="AF30" i="36"/>
  <c r="AH30" i="36" s="1"/>
  <c r="AI30" i="36"/>
  <c r="AF33" i="36"/>
  <c r="AH33" i="36" s="1"/>
  <c r="AI33" i="36"/>
  <c r="AF45" i="36"/>
  <c r="AH45" i="36" s="1"/>
  <c r="AI45" i="36"/>
  <c r="AF11" i="36"/>
  <c r="AH11" i="36" s="1"/>
  <c r="AI11" i="36"/>
  <c r="AI7" i="36"/>
  <c r="AI43" i="36"/>
  <c r="AI31" i="36"/>
  <c r="AF28" i="36"/>
  <c r="AH28" i="36" s="1"/>
  <c r="AI28" i="36" s="1"/>
  <c r="AI19" i="36"/>
  <c r="AI46" i="36"/>
  <c r="AI21" i="36"/>
  <c r="AI40" i="36"/>
  <c r="AI32" i="36"/>
  <c r="AF10" i="36"/>
  <c r="AH10" i="36" s="1"/>
  <c r="AI10" i="36"/>
  <c r="AF14" i="36"/>
  <c r="AH14" i="36" s="1"/>
  <c r="AI14" i="36" s="1"/>
  <c r="AF44" i="36"/>
  <c r="AH44" i="36" s="1"/>
  <c r="AI44" i="36" s="1"/>
  <c r="AF16" i="36"/>
  <c r="AH16" i="36" s="1"/>
  <c r="AI16" i="36" s="1"/>
  <c r="AF38" i="36"/>
  <c r="AH38" i="36" s="1"/>
  <c r="AI38" i="36" s="1"/>
  <c r="AF37" i="36"/>
  <c r="AH37" i="36" s="1"/>
  <c r="AI37" i="36" s="1"/>
  <c r="AI25" i="36"/>
  <c r="BD12" i="53"/>
  <c r="BC12" i="53" s="1"/>
  <c r="BF12" i="53" s="1"/>
  <c r="BG12" i="53" s="1"/>
  <c r="BD37" i="53"/>
  <c r="BD41" i="53"/>
  <c r="BC41" i="53" s="1"/>
  <c r="BF41" i="53" s="1"/>
  <c r="BG41" i="53" s="1"/>
  <c r="BD28" i="53"/>
  <c r="BC28" i="53" s="1"/>
  <c r="BF28" i="53" s="1"/>
  <c r="BG28" i="53" s="1"/>
  <c r="BD16" i="53"/>
  <c r="BD39" i="53"/>
  <c r="BC39" i="53" s="1"/>
  <c r="BF39" i="53" s="1"/>
  <c r="BG39" i="53" s="1"/>
  <c r="AW1269" i="70"/>
  <c r="AW1274" i="70"/>
  <c r="AW1268" i="70"/>
  <c r="AW1263" i="70"/>
  <c r="M26" i="59"/>
  <c r="BD6" i="53"/>
  <c r="BC6" i="53" s="1"/>
  <c r="BF6" i="53" s="1"/>
  <c r="BG6" i="53" s="1"/>
  <c r="CJ6" i="70"/>
  <c r="CJ5" i="70"/>
  <c r="BD42" i="53"/>
  <c r="BC42" i="53" s="1"/>
  <c r="BF42" i="53" s="1"/>
  <c r="BG42" i="53" s="1"/>
  <c r="BD38" i="53"/>
  <c r="BC38" i="53" s="1"/>
  <c r="BF38" i="53" s="1"/>
  <c r="BG38" i="53" s="1"/>
  <c r="BD20" i="53"/>
  <c r="BC20" i="53" s="1"/>
  <c r="BF20" i="53" s="1"/>
  <c r="BG20" i="53" s="1"/>
  <c r="BD13" i="53"/>
  <c r="BD26" i="53"/>
  <c r="BC26" i="53" s="1"/>
  <c r="BF26" i="53" s="1"/>
  <c r="BG26" i="53" s="1"/>
  <c r="BD14" i="53"/>
  <c r="BC14" i="53" s="1"/>
  <c r="BF14" i="53" s="1"/>
  <c r="BG14" i="53" s="1"/>
  <c r="BD30" i="53"/>
  <c r="BC30" i="53" s="1"/>
  <c r="BF30" i="53" s="1"/>
  <c r="BG30" i="53" s="1"/>
  <c r="BD22" i="53"/>
  <c r="BC22" i="53" s="1"/>
  <c r="BF22" i="53" s="1"/>
  <c r="BG22" i="53" s="1"/>
  <c r="BD47" i="53"/>
  <c r="BC47" i="53" s="1"/>
  <c r="BF47" i="53" s="1"/>
  <c r="BG47" i="53" s="1"/>
  <c r="BD40" i="53"/>
  <c r="BC40" i="53" s="1"/>
  <c r="BF40" i="53" s="1"/>
  <c r="BG40" i="53" s="1"/>
  <c r="BD43" i="53"/>
  <c r="BC43" i="53" s="1"/>
  <c r="BF43" i="53" s="1"/>
  <c r="BG43" i="53" s="1"/>
  <c r="BD25" i="53"/>
  <c r="BC25" i="53" s="1"/>
  <c r="BF25" i="53" s="1"/>
  <c r="BG25" i="53" s="1"/>
  <c r="CJ42" i="70"/>
  <c r="CJ27" i="70"/>
  <c r="CJ7" i="70"/>
  <c r="CJ20" i="70"/>
  <c r="CJ10" i="70"/>
  <c r="CJ36" i="70"/>
  <c r="CJ26" i="70"/>
  <c r="CJ25" i="70"/>
  <c r="CJ38" i="70"/>
  <c r="CJ17" i="70"/>
  <c r="CJ37" i="70"/>
  <c r="CJ23" i="70"/>
  <c r="CJ35" i="70"/>
  <c r="CJ18" i="70"/>
  <c r="CJ47" i="70"/>
  <c r="CJ8" i="70"/>
  <c r="CJ32" i="70"/>
  <c r="CJ22" i="70"/>
  <c r="CJ21" i="70"/>
  <c r="CJ44" i="70"/>
  <c r="CK44" i="70" s="1"/>
  <c r="CL44" i="70" s="1"/>
  <c r="CJ34" i="70"/>
  <c r="CJ33" i="70"/>
  <c r="CJ46" i="70"/>
  <c r="CJ9" i="70"/>
  <c r="CJ29" i="70"/>
  <c r="CJ41" i="70"/>
  <c r="CJ13" i="70"/>
  <c r="CJ39" i="70"/>
  <c r="CJ24" i="70"/>
  <c r="CJ15" i="70"/>
  <c r="CJ45" i="70"/>
  <c r="CK45" i="70" s="1"/>
  <c r="CL45" i="70" s="1"/>
  <c r="CJ31" i="70"/>
  <c r="CJ11" i="70"/>
  <c r="CK11" i="70" s="1"/>
  <c r="CL11" i="70" s="1"/>
  <c r="CJ43" i="70"/>
  <c r="CJ16" i="70"/>
  <c r="CJ19" i="70"/>
  <c r="CJ28" i="70"/>
  <c r="CJ12" i="70"/>
  <c r="CJ40" i="70"/>
  <c r="CJ30" i="70"/>
  <c r="CJ14" i="70"/>
  <c r="AS1266" i="70"/>
  <c r="AS1263" i="70"/>
  <c r="AW1278" i="70"/>
  <c r="AS1274" i="70"/>
  <c r="AW1265" i="70"/>
  <c r="AS1276" i="70"/>
  <c r="BD11" i="53"/>
  <c r="BE11" i="53" s="1"/>
  <c r="BD32" i="53"/>
  <c r="BE32" i="53" s="1"/>
  <c r="BD17" i="53"/>
  <c r="BC17" i="53" s="1"/>
  <c r="BF17" i="53" s="1"/>
  <c r="BG17" i="53" s="1"/>
  <c r="BD15" i="53"/>
  <c r="BC15" i="53" s="1"/>
  <c r="BF15" i="53" s="1"/>
  <c r="BG15" i="53" s="1"/>
  <c r="BD36" i="53"/>
  <c r="BC36" i="53" s="1"/>
  <c r="BF36" i="53" s="1"/>
  <c r="BG36" i="53" s="1"/>
  <c r="BD18" i="53"/>
  <c r="BE18" i="53" s="1"/>
  <c r="BD44" i="53"/>
  <c r="BE44" i="53" s="1"/>
  <c r="BD19" i="53"/>
  <c r="BC19" i="53" s="1"/>
  <c r="BF19" i="53" s="1"/>
  <c r="BG19" i="53" s="1"/>
  <c r="BD7" i="53"/>
  <c r="BC7" i="53" s="1"/>
  <c r="BF7" i="53" s="1"/>
  <c r="BG7" i="53" s="1"/>
  <c r="BD27" i="53"/>
  <c r="BC27" i="53" s="1"/>
  <c r="BF27" i="53" s="1"/>
  <c r="BG27" i="53" s="1"/>
  <c r="BD21" i="53"/>
  <c r="BC21" i="53" s="1"/>
  <c r="BF21" i="53" s="1"/>
  <c r="BG21" i="53" s="1"/>
  <c r="BD10" i="53"/>
  <c r="BE10" i="53" s="1"/>
  <c r="BD31" i="53"/>
  <c r="BC31" i="53" s="1"/>
  <c r="BF31" i="53" s="1"/>
  <c r="BG31" i="53" s="1"/>
  <c r="BD9" i="53"/>
  <c r="BC9" i="53" s="1"/>
  <c r="BF9" i="53" s="1"/>
  <c r="BG9" i="53" s="1"/>
  <c r="BD23" i="53"/>
  <c r="BC23" i="53" s="1"/>
  <c r="BF23" i="53" s="1"/>
  <c r="BG23" i="53" s="1"/>
  <c r="BD33" i="53"/>
  <c r="BE33" i="53" s="1"/>
  <c r="BD35" i="53"/>
  <c r="BC35" i="53" s="1"/>
  <c r="BF35" i="53" s="1"/>
  <c r="BG35" i="53" s="1"/>
  <c r="BD34" i="53"/>
  <c r="BC34" i="53" s="1"/>
  <c r="BF34" i="53" s="1"/>
  <c r="BG34" i="53" s="1"/>
  <c r="BD8" i="53"/>
  <c r="BC8" i="53" s="1"/>
  <c r="BF8" i="53" s="1"/>
  <c r="BG8" i="53" s="1"/>
  <c r="BD29" i="53"/>
  <c r="BE29" i="53" s="1"/>
  <c r="BD46" i="53"/>
  <c r="BC46" i="53" s="1"/>
  <c r="BF46" i="53" s="1"/>
  <c r="BG46" i="53" s="1"/>
  <c r="BD24" i="53"/>
  <c r="BC24" i="53" s="1"/>
  <c r="BF24" i="53" s="1"/>
  <c r="BG24" i="53" s="1"/>
  <c r="BD45" i="53"/>
  <c r="BE45" i="53" s="1"/>
  <c r="AW1264" i="70"/>
  <c r="AW1271" i="70"/>
  <c r="V1276" i="70"/>
  <c r="V1264" i="70"/>
  <c r="M1274" i="70"/>
  <c r="M1266" i="70"/>
  <c r="AN1273" i="70"/>
  <c r="AN1265" i="70"/>
  <c r="AE1274" i="70"/>
  <c r="AE1265" i="70"/>
  <c r="V1266" i="70"/>
  <c r="V1270" i="70"/>
  <c r="M1277" i="70"/>
  <c r="M1269" i="70"/>
  <c r="AN1276" i="70"/>
  <c r="AN1268" i="70"/>
  <c r="AE1277" i="70"/>
  <c r="AE1269" i="70"/>
  <c r="V1277" i="70"/>
  <c r="V1272" i="70"/>
  <c r="AE1279" i="70"/>
  <c r="M1272" i="70"/>
  <c r="M1264" i="70"/>
  <c r="AN1271" i="70"/>
  <c r="AN1263" i="70"/>
  <c r="AE1272" i="70"/>
  <c r="AN1279" i="70"/>
  <c r="V1279" i="70"/>
  <c r="V1265" i="70"/>
  <c r="M1275" i="70"/>
  <c r="M1267" i="70"/>
  <c r="AN1274" i="70"/>
  <c r="AN1266" i="70"/>
  <c r="AE1275" i="70"/>
  <c r="AE1266" i="70"/>
  <c r="V1273" i="70"/>
  <c r="V1267" i="70"/>
  <c r="M1278" i="70"/>
  <c r="M1270" i="70"/>
  <c r="AN1277" i="70"/>
  <c r="AN1269" i="70"/>
  <c r="AE1278" i="70"/>
  <c r="AE1270" i="70"/>
  <c r="V1275" i="70"/>
  <c r="V1278" i="70"/>
  <c r="V1268" i="70"/>
  <c r="M1273" i="70"/>
  <c r="M1265" i="70"/>
  <c r="AN1272" i="70"/>
  <c r="AN1264" i="70"/>
  <c r="AE1273" i="70"/>
  <c r="AE1264" i="70"/>
  <c r="V1269" i="70"/>
  <c r="M1279" i="70"/>
  <c r="AW1276" i="70"/>
  <c r="M1276" i="70"/>
  <c r="M1268" i="70"/>
  <c r="AN1275" i="70"/>
  <c r="AN1267" i="70"/>
  <c r="AE1276" i="70"/>
  <c r="AE1268" i="70"/>
  <c r="V1271" i="70"/>
  <c r="V1274" i="70"/>
  <c r="M1263" i="70"/>
  <c r="M1271" i="70"/>
  <c r="AN1278" i="70"/>
  <c r="AN1270" i="70"/>
  <c r="V1263" i="70"/>
  <c r="AE1271" i="70"/>
  <c r="AE1267" i="70"/>
  <c r="AE1263" i="70"/>
  <c r="BE5" i="53"/>
  <c r="BC5" i="53"/>
  <c r="BF5" i="53" s="1"/>
  <c r="BG5" i="53" s="1"/>
  <c r="AS1275" i="70"/>
  <c r="BE38" i="53"/>
  <c r="BC16" i="53"/>
  <c r="BF16" i="53" s="1"/>
  <c r="BG16" i="53" s="1"/>
  <c r="BE16" i="53"/>
  <c r="BC37" i="53"/>
  <c r="BF37" i="53" s="1"/>
  <c r="BG37" i="53" s="1"/>
  <c r="BE37" i="53"/>
  <c r="BE25" i="53"/>
  <c r="BE39" i="53"/>
  <c r="BC13" i="53"/>
  <c r="BF13" i="53" s="1"/>
  <c r="BG13" i="53" s="1"/>
  <c r="BE13" i="53"/>
  <c r="BE12" i="53"/>
  <c r="AS1267" i="70"/>
  <c r="AS1265" i="70"/>
  <c r="AS1270" i="70"/>
  <c r="AV1279" i="70"/>
  <c r="AS1279" i="70"/>
  <c r="AK35" i="36"/>
  <c r="AM35" i="36" s="1"/>
  <c r="AK39" i="36"/>
  <c r="AM39" i="36" s="1"/>
  <c r="AK16" i="36"/>
  <c r="AM16" i="36" s="1"/>
  <c r="AK21" i="36"/>
  <c r="AM21" i="36" s="1"/>
  <c r="AK26" i="36"/>
  <c r="AM26" i="36" s="1"/>
  <c r="AK30" i="36"/>
  <c r="AM30" i="36" s="1"/>
  <c r="AK13" i="36"/>
  <c r="AM13" i="36" s="1"/>
  <c r="AK42" i="36"/>
  <c r="AM42" i="36" s="1"/>
  <c r="AK20" i="36"/>
  <c r="AM20" i="36" s="1"/>
  <c r="AK25" i="36"/>
  <c r="AM25" i="36" s="1"/>
  <c r="AK15" i="36"/>
  <c r="AM15" i="36" s="1"/>
  <c r="AK24" i="36"/>
  <c r="AM24" i="36" s="1"/>
  <c r="AK33" i="36"/>
  <c r="AM33" i="36" s="1"/>
  <c r="AK14" i="36"/>
  <c r="AM14" i="36" s="1"/>
  <c r="AK23" i="36"/>
  <c r="AM23" i="36" s="1"/>
  <c r="AK28" i="36"/>
  <c r="AM28" i="36" s="1"/>
  <c r="AK41" i="36"/>
  <c r="AM41" i="36" s="1"/>
  <c r="AK46" i="36"/>
  <c r="AM46" i="36" s="1"/>
  <c r="AK22" i="36"/>
  <c r="AM22" i="36" s="1"/>
  <c r="AK27" i="36"/>
  <c r="AM27" i="36" s="1"/>
  <c r="AK40" i="36"/>
  <c r="AM40" i="36" s="1"/>
  <c r="AK9" i="36"/>
  <c r="AM9" i="36" s="1"/>
  <c r="AK18" i="36"/>
  <c r="AM18" i="36" s="1"/>
  <c r="AK11" i="36"/>
  <c r="AM11" i="36" s="1"/>
  <c r="AK43" i="36"/>
  <c r="AM43" i="36" s="1"/>
  <c r="AK12" i="36"/>
  <c r="AM12" i="36" s="1"/>
  <c r="AK44" i="36"/>
  <c r="AM44" i="36" s="1"/>
  <c r="AK37" i="36"/>
  <c r="AM37" i="36" s="1"/>
  <c r="AK6" i="36"/>
  <c r="AM6" i="36" s="1"/>
  <c r="AK38" i="36"/>
  <c r="AM38" i="36" s="1"/>
  <c r="AK19" i="36"/>
  <c r="AM19" i="36" s="1"/>
  <c r="AK47" i="36"/>
  <c r="AM47" i="36" s="1"/>
  <c r="AK36" i="36"/>
  <c r="AM36" i="36" s="1"/>
  <c r="AK17" i="36"/>
  <c r="AM17" i="36" s="1"/>
  <c r="AK45" i="36"/>
  <c r="AM45" i="36" s="1"/>
  <c r="AK10" i="36"/>
  <c r="AM10" i="36" s="1"/>
  <c r="AK34" i="36"/>
  <c r="AM34" i="36" s="1"/>
  <c r="AK7" i="36"/>
  <c r="AM7" i="36" s="1"/>
  <c r="AK31" i="36"/>
  <c r="AM31" i="36" s="1"/>
  <c r="AK8" i="36"/>
  <c r="AM8" i="36" s="1"/>
  <c r="AK32" i="36"/>
  <c r="AM32" i="36" s="1"/>
  <c r="AK5" i="36"/>
  <c r="AM5" i="36" s="1"/>
  <c r="AK29" i="36"/>
  <c r="AM29" i="36" s="1"/>
  <c r="BC18" i="53" l="1"/>
  <c r="BF18" i="53" s="1"/>
  <c r="BG18" i="53" s="1"/>
  <c r="BC10" i="53"/>
  <c r="BF10" i="53" s="1"/>
  <c r="BG10" i="53" s="1"/>
  <c r="BE9" i="53"/>
  <c r="BE41" i="53"/>
  <c r="CI23" i="70"/>
  <c r="CK23" i="70" s="1"/>
  <c r="CL23" i="70" s="1"/>
  <c r="CI20" i="70"/>
  <c r="CK20" i="70" s="1"/>
  <c r="CL20" i="70" s="1"/>
  <c r="CI5" i="70"/>
  <c r="CK5" i="70" s="1"/>
  <c r="CL5" i="70" s="1"/>
  <c r="CI16" i="70"/>
  <c r="CK16" i="70" s="1"/>
  <c r="CL16" i="70" s="1"/>
  <c r="CI13" i="70"/>
  <c r="CK13" i="70" s="1"/>
  <c r="CL13" i="70" s="1"/>
  <c r="CI21" i="70"/>
  <c r="CK21" i="70" s="1"/>
  <c r="CL21" i="70" s="1"/>
  <c r="CI37" i="70"/>
  <c r="CK37" i="70" s="1"/>
  <c r="CL37" i="70" s="1"/>
  <c r="CI7" i="70"/>
  <c r="CK7" i="70" s="1"/>
  <c r="CL7" i="70" s="1"/>
  <c r="CI6" i="70"/>
  <c r="CK6" i="70" s="1"/>
  <c r="CL6" i="70" s="1"/>
  <c r="CI19" i="70"/>
  <c r="CK19" i="70" s="1"/>
  <c r="CL19" i="70" s="1"/>
  <c r="CI17" i="70"/>
  <c r="CK17" i="70" s="1"/>
  <c r="CL17" i="70" s="1"/>
  <c r="CI14" i="70"/>
  <c r="CK14" i="70" s="1"/>
  <c r="CL14" i="70"/>
  <c r="CI29" i="70"/>
  <c r="CK29" i="70" s="1"/>
  <c r="CL29" i="70" s="1"/>
  <c r="CI32" i="70"/>
  <c r="CK32" i="70" s="1"/>
  <c r="CL32" i="70" s="1"/>
  <c r="CI38" i="70"/>
  <c r="CK38" i="70" s="1"/>
  <c r="CL38" i="70" s="1"/>
  <c r="CI42" i="70"/>
  <c r="CK42" i="70" s="1"/>
  <c r="CL42" i="70" s="1"/>
  <c r="CI22" i="70"/>
  <c r="CK22" i="70" s="1"/>
  <c r="CL22" i="70" s="1"/>
  <c r="CI30" i="70"/>
  <c r="CK30" i="70" s="1"/>
  <c r="CL30" i="70" s="1"/>
  <c r="CI31" i="70"/>
  <c r="CK31" i="70" s="1"/>
  <c r="CL31" i="70" s="1"/>
  <c r="CI9" i="70"/>
  <c r="CK9" i="70" s="1"/>
  <c r="CL9" i="70"/>
  <c r="CI8" i="70"/>
  <c r="CK8" i="70" s="1"/>
  <c r="CL8" i="70" s="1"/>
  <c r="CI25" i="70"/>
  <c r="CK25" i="70" s="1"/>
  <c r="CL25" i="70" s="1"/>
  <c r="CI40" i="70"/>
  <c r="CK40" i="70" s="1"/>
  <c r="CL40" i="70" s="1"/>
  <c r="CI46" i="70"/>
  <c r="CK46" i="70" s="1"/>
  <c r="CL46" i="70" s="1"/>
  <c r="CI47" i="70"/>
  <c r="CK47" i="70" s="1"/>
  <c r="CL47" i="70" s="1"/>
  <c r="CI26" i="70"/>
  <c r="CK26" i="70" s="1"/>
  <c r="CL26" i="70" s="1"/>
  <c r="CI39" i="70"/>
  <c r="CK39" i="70" s="1"/>
  <c r="CL39" i="70" s="1"/>
  <c r="CI43" i="70"/>
  <c r="CK43" i="70" s="1"/>
  <c r="CL43" i="70" s="1"/>
  <c r="CI12" i="70"/>
  <c r="CK12" i="70" s="1"/>
  <c r="CL12" i="70" s="1"/>
  <c r="CI15" i="70"/>
  <c r="CK15" i="70" s="1"/>
  <c r="CL15" i="70" s="1"/>
  <c r="CI33" i="70"/>
  <c r="CK33" i="70" s="1"/>
  <c r="CL33" i="70" s="1"/>
  <c r="CI18" i="70"/>
  <c r="CK18" i="70" s="1"/>
  <c r="CL18" i="70" s="1"/>
  <c r="CI36" i="70"/>
  <c r="CK36" i="70" s="1"/>
  <c r="CL36" i="70" s="1"/>
  <c r="CI41" i="70"/>
  <c r="CK41" i="70" s="1"/>
  <c r="CL41" i="70" s="1"/>
  <c r="CI27" i="70"/>
  <c r="CK27" i="70" s="1"/>
  <c r="CL27" i="70" s="1"/>
  <c r="CI28" i="70"/>
  <c r="CK28" i="70" s="1"/>
  <c r="CL28" i="70" s="1"/>
  <c r="CI24" i="70"/>
  <c r="CK24" i="70" s="1"/>
  <c r="CL24" i="70" s="1"/>
  <c r="CI34" i="70"/>
  <c r="CK34" i="70" s="1"/>
  <c r="CL34" i="70" s="1"/>
  <c r="CI35" i="70"/>
  <c r="CK35" i="70" s="1"/>
  <c r="CL35" i="70" s="1"/>
  <c r="CI10" i="70"/>
  <c r="CK10" i="70" s="1"/>
  <c r="CL10" i="70" s="1"/>
  <c r="BE14" i="53"/>
  <c r="BH14" i="53" s="1"/>
  <c r="BE40" i="53"/>
  <c r="BH40" i="53" s="1"/>
  <c r="BE47" i="53"/>
  <c r="BH47" i="53" s="1"/>
  <c r="BC44" i="53"/>
  <c r="BF44" i="53" s="1"/>
  <c r="BG44" i="53" s="1"/>
  <c r="BC29" i="53"/>
  <c r="BF29" i="53" s="1"/>
  <c r="BG29" i="53" s="1"/>
  <c r="BH29" i="53" s="1"/>
  <c r="BC11" i="53"/>
  <c r="BF11" i="53" s="1"/>
  <c r="BG11" i="53" s="1"/>
  <c r="BH11" i="53" s="1"/>
  <c r="BE43" i="53"/>
  <c r="BE20" i="53"/>
  <c r="BH20" i="53" s="1"/>
  <c r="BE31" i="53"/>
  <c r="BH31" i="53" s="1"/>
  <c r="BE28" i="53"/>
  <c r="BH28" i="53" s="1"/>
  <c r="BE6" i="53"/>
  <c r="BH6" i="53" s="1"/>
  <c r="BE42" i="53"/>
  <c r="BH42" i="53" s="1"/>
  <c r="BE26" i="53"/>
  <c r="BH26" i="53" s="1"/>
  <c r="BE17" i="53"/>
  <c r="BH17" i="53" s="1"/>
  <c r="BE23" i="53"/>
  <c r="BH23" i="53" s="1"/>
  <c r="BE21" i="53"/>
  <c r="BH21" i="53" s="1"/>
  <c r="BE36" i="53"/>
  <c r="BH36" i="53" s="1"/>
  <c r="BC32" i="53"/>
  <c r="BF32" i="53" s="1"/>
  <c r="BG32" i="53" s="1"/>
  <c r="BH32" i="53" s="1"/>
  <c r="BE22" i="53"/>
  <c r="BH22" i="53" s="1"/>
  <c r="BE34" i="53"/>
  <c r="BH34" i="53" s="1"/>
  <c r="BE7" i="53"/>
  <c r="BH7" i="53" s="1"/>
  <c r="BE27" i="53"/>
  <c r="BH27" i="53" s="1"/>
  <c r="BE30" i="53"/>
  <c r="BH30" i="53" s="1"/>
  <c r="BE35" i="53"/>
  <c r="BH35" i="53" s="1"/>
  <c r="BC45" i="53"/>
  <c r="BF45" i="53" s="1"/>
  <c r="BG45" i="53" s="1"/>
  <c r="BH45" i="53" s="1"/>
  <c r="BH38" i="53"/>
  <c r="BH39" i="53"/>
  <c r="BC33" i="53"/>
  <c r="BF33" i="53" s="1"/>
  <c r="BG33" i="53" s="1"/>
  <c r="BH33" i="53" s="1"/>
  <c r="BE8" i="53"/>
  <c r="BH8" i="53" s="1"/>
  <c r="BE19" i="53"/>
  <c r="BH19" i="53" s="1"/>
  <c r="BH44" i="53"/>
  <c r="BE24" i="53"/>
  <c r="BH24" i="53" s="1"/>
  <c r="BE15" i="53"/>
  <c r="BH15" i="53" s="1"/>
  <c r="BH12" i="53"/>
  <c r="BH16" i="53"/>
  <c r="BH10" i="53"/>
  <c r="BH43" i="53"/>
  <c r="BE46" i="53"/>
  <c r="BH46" i="53" s="1"/>
  <c r="BH18" i="53"/>
  <c r="BH13" i="53"/>
  <c r="BH25" i="53"/>
  <c r="BH41" i="53"/>
  <c r="BH37" i="53"/>
  <c r="BH9" i="53"/>
  <c r="BH5" i="53"/>
</calcChain>
</file>

<file path=xl/sharedStrings.xml><?xml version="1.0" encoding="utf-8"?>
<sst xmlns="http://schemas.openxmlformats.org/spreadsheetml/2006/main" count="13139" uniqueCount="608">
  <si>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</si>
  <si>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</si>
  <si>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</si>
  <si>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</si>
  <si>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</si>
  <si>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</si>
  <si>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</si>
  <si>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</si>
  <si>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</si>
  <si>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</si>
  <si>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</si>
  <si>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</si>
  <si>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</si>
  <si>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</si>
  <si>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</si>
  <si>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</si>
  <si>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</si>
  <si>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</si>
  <si>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</si>
  <si>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</si>
  <si>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</si>
  <si>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</si>
  <si>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</si>
  <si>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</si>
  <si>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</si>
  <si>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</si>
  <si>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</si>
  <si>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</si>
  <si>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</si>
  <si>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</si>
  <si>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</si>
  <si>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</si>
  <si>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</si>
  <si>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</si>
  <si>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</si>
  <si>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</si>
  <si>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</si>
  <si>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</si>
  <si>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</si>
  <si>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</si>
  <si>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</si>
  <si>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</si>
  <si>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</si>
  <si>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</si>
  <si>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</si>
  <si>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</si>
  <si>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</si>
  <si>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</si>
  <si>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</si>
  <si>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</si>
  <si>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</si>
  <si>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</si>
  <si>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</si>
  <si>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</si>
  <si>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</si>
  <si>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</si>
  <si>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</si>
  <si>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</si>
  <si>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</si>
  <si>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</si>
  <si>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</si>
  <si>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</si>
  <si>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</si>
  <si>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</si>
  <si>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</si>
  <si>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</si>
  <si>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</si>
  <si>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</si>
  <si>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</si>
  <si>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</si>
  <si>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</si>
  <si>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</si>
  <si>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</si>
  <si>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</si>
  <si>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対象者数(人)</t>
    <rPh sb="0" eb="3">
      <t>タイショウシャ</t>
    </rPh>
    <rPh sb="3" eb="4">
      <t>スウ</t>
    </rPh>
    <phoneticPr fontId="3"/>
  </si>
  <si>
    <t>対象者数(人)</t>
    <rPh sb="0" eb="3">
      <t>タイショウシャ</t>
    </rPh>
    <rPh sb="3" eb="4">
      <t>スウ</t>
    </rPh>
    <rPh sb="5" eb="6">
      <t>ニン</t>
    </rPh>
    <phoneticPr fontId="3"/>
  </si>
  <si>
    <t>咀嚼能力評価(要注意)</t>
    <rPh sb="0" eb="2">
      <t>ソシャク</t>
    </rPh>
    <rPh sb="2" eb="4">
      <t>ノウリョク</t>
    </rPh>
    <rPh sb="4" eb="6">
      <t>ヒョウカ</t>
    </rPh>
    <phoneticPr fontId="3"/>
  </si>
  <si>
    <t>0点</t>
    <rPh sb="1" eb="2">
      <t>テン</t>
    </rPh>
    <phoneticPr fontId="3"/>
  </si>
  <si>
    <t>1点</t>
    <rPh sb="1" eb="2">
      <t>テン</t>
    </rPh>
    <phoneticPr fontId="3"/>
  </si>
  <si>
    <t>2点</t>
    <rPh sb="1" eb="2">
      <t>テン</t>
    </rPh>
    <phoneticPr fontId="3"/>
  </si>
  <si>
    <t>3点以上</t>
    <rPh sb="1" eb="2">
      <t>テン</t>
    </rPh>
    <rPh sb="2" eb="4">
      <t>イジョウ</t>
    </rPh>
    <phoneticPr fontId="3"/>
  </si>
  <si>
    <t>合計</t>
    <rPh sb="0" eb="2">
      <t>ゴウケイ</t>
    </rPh>
    <phoneticPr fontId="3"/>
  </si>
  <si>
    <t>三島医療圏</t>
    <rPh sb="0" eb="2">
      <t>ミシマ</t>
    </rPh>
    <rPh sb="2" eb="4">
      <t>イリョウ</t>
    </rPh>
    <rPh sb="4" eb="5">
      <t>ケン</t>
    </rPh>
    <phoneticPr fontId="3"/>
  </si>
  <si>
    <t>北河内医療圏</t>
    <rPh sb="0" eb="1">
      <t>キタ</t>
    </rPh>
    <rPh sb="1" eb="3">
      <t>カワウチ</t>
    </rPh>
    <rPh sb="3" eb="5">
      <t>イリョウ</t>
    </rPh>
    <rPh sb="5" eb="6">
      <t>ケン</t>
    </rPh>
    <phoneticPr fontId="3"/>
  </si>
  <si>
    <t>中河内医療圏</t>
    <rPh sb="0" eb="1">
      <t>ナカ</t>
    </rPh>
    <rPh sb="1" eb="3">
      <t>カワウチ</t>
    </rPh>
    <rPh sb="3" eb="5">
      <t>イリョウ</t>
    </rPh>
    <rPh sb="5" eb="6">
      <t>ケン</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</si>
  <si>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</si>
  <si>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</si>
  <si>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</si>
  <si>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</si>
  <si>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</si>
  <si>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</si>
  <si>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</si>
  <si>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</si>
  <si>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</si>
  <si>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</si>
  <si>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</si>
  <si>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</si>
  <si>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</si>
  <si>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</si>
  <si>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</si>
  <si>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</si>
  <si>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</si>
  <si>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</si>
  <si>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</si>
  <si>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</si>
  <si>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</si>
  <si>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</si>
  <si>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</si>
  <si>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</si>
  <si>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</si>
  <si>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</si>
  <si>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</si>
  <si>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</si>
  <si>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</si>
  <si>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</si>
  <si>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</si>
  <si>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</si>
  <si>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</si>
  <si>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</si>
  <si>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</si>
  <si>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</si>
  <si>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</si>
  <si>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</si>
  <si>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</si>
  <si>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</si>
  <si>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</si>
  <si>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</si>
  <si>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</si>
  <si>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</si>
  <si>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</si>
  <si>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</si>
  <si>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</si>
  <si>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</si>
  <si>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</si>
  <si>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</si>
  <si>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</si>
  <si>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</si>
  <si>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</si>
  <si>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</si>
  <si>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</si>
  <si>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</si>
  <si>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</si>
  <si>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</si>
  <si>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</si>
  <si>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</si>
  <si>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</si>
  <si>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</si>
  <si>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</si>
  <si>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</si>
  <si>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</si>
  <si>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</si>
  <si>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</si>
  <si>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</si>
  <si>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</si>
  <si>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</si>
  <si>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</si>
  <si>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</si>
  <si>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</si>
  <si>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</si>
  <si>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</si>
  <si>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</si>
  <si>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南河内医療圏</t>
    <phoneticPr fontId="3"/>
  </si>
  <si>
    <t>南河内医療圏</t>
    <phoneticPr fontId="3"/>
  </si>
  <si>
    <t>堺市医療圏</t>
    <phoneticPr fontId="3"/>
  </si>
  <si>
    <t>泉州医療圏</t>
    <phoneticPr fontId="3"/>
  </si>
  <si>
    <t>泉州医療圏</t>
    <phoneticPr fontId="3"/>
  </si>
  <si>
    <t>大阪市医療圏</t>
    <phoneticPr fontId="3"/>
  </si>
  <si>
    <t>市区町村</t>
    <rPh sb="0" eb="2">
      <t>シク</t>
    </rPh>
    <rPh sb="2" eb="4">
      <t>チョウソン</t>
    </rPh>
    <phoneticPr fontId="3"/>
  </si>
  <si>
    <t>市区町村</t>
    <rPh sb="0" eb="4">
      <t>シクチョウソン</t>
    </rPh>
    <phoneticPr fontId="3"/>
  </si>
  <si>
    <t>年齢</t>
    <rPh sb="0" eb="2">
      <t>ネンレイ</t>
    </rPh>
    <phoneticPr fontId="3"/>
  </si>
  <si>
    <t>対象者数(人)</t>
    <rPh sb="0" eb="2">
      <t>タイショウ</t>
    </rPh>
    <phoneticPr fontId="3"/>
  </si>
  <si>
    <t>医療費(円)</t>
    <rPh sb="0" eb="2">
      <t>イリョウ</t>
    </rPh>
    <rPh sb="2" eb="3">
      <t>ヒ</t>
    </rPh>
    <phoneticPr fontId="3"/>
  </si>
  <si>
    <t>患者数(人)</t>
    <rPh sb="0" eb="3">
      <t>カンジャスウ</t>
    </rPh>
    <phoneticPr fontId="3"/>
  </si>
  <si>
    <t>健診項目</t>
    <rPh sb="0" eb="2">
      <t>ケンシン</t>
    </rPh>
    <rPh sb="2" eb="4">
      <t>コウモク</t>
    </rPh>
    <phoneticPr fontId="3"/>
  </si>
  <si>
    <t>年齢階層</t>
    <rPh sb="0" eb="2">
      <t>ネンレイ</t>
    </rPh>
    <rPh sb="2" eb="4">
      <t>カイソウ</t>
    </rPh>
    <phoneticPr fontId="3"/>
  </si>
  <si>
    <t>豊能医療圏</t>
    <rPh sb="0" eb="1">
      <t>ユタカ</t>
    </rPh>
    <rPh sb="1" eb="2">
      <t>ノウ</t>
    </rPh>
    <rPh sb="2" eb="4">
      <t>イリョウ</t>
    </rPh>
    <rPh sb="3" eb="4">
      <t>ケン</t>
    </rPh>
    <phoneticPr fontId="30"/>
  </si>
  <si>
    <t>都島区</t>
    <phoneticPr fontId="3"/>
  </si>
  <si>
    <t>豊能医療圏</t>
    <rPh sb="0" eb="1">
      <t>ユタカ</t>
    </rPh>
    <rPh sb="1" eb="2">
      <t>ノウ</t>
    </rPh>
    <rPh sb="2" eb="4">
      <t>イリョウ</t>
    </rPh>
    <rPh sb="4" eb="5">
      <t>ケン</t>
    </rPh>
    <phoneticPr fontId="3"/>
  </si>
  <si>
    <t>豊能医療圏</t>
    <rPh sb="0" eb="1">
      <t>ユタカ</t>
    </rPh>
    <rPh sb="1" eb="2">
      <t>ノウ</t>
    </rPh>
    <rPh sb="2" eb="4">
      <t>イリョウ</t>
    </rPh>
    <rPh sb="4" eb="5">
      <t>ケン</t>
    </rPh>
    <phoneticPr fontId="3"/>
  </si>
  <si>
    <t>三島医療圏</t>
    <phoneticPr fontId="3"/>
  </si>
  <si>
    <t>豊能医療圏</t>
    <rPh sb="0" eb="1">
      <t>ユタカ</t>
    </rPh>
    <rPh sb="1" eb="2">
      <t>ノウ</t>
    </rPh>
    <phoneticPr fontId="3"/>
  </si>
  <si>
    <t>北河内医療圏</t>
  </si>
  <si>
    <t>中河内医療圏</t>
  </si>
  <si>
    <t>大阪市医療圏</t>
  </si>
  <si>
    <t>広域連合全体</t>
    <rPh sb="0" eb="2">
      <t>コウイキ</t>
    </rPh>
    <rPh sb="2" eb="4">
      <t>レンゴウ</t>
    </rPh>
    <rPh sb="4" eb="6">
      <t>ゼンタイ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</si>
  <si>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</si>
  <si>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</si>
  <si>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</si>
  <si>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</si>
  <si>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</si>
  <si>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</si>
  <si>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</si>
  <si>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</si>
  <si>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</si>
  <si>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</si>
  <si>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</si>
  <si>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</si>
  <si>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患者一人当たりの
医療費(円)</t>
    <rPh sb="0" eb="2">
      <t>カンジャ</t>
    </rPh>
    <rPh sb="2" eb="4">
      <t>ヒトリ</t>
    </rPh>
    <rPh sb="4" eb="5">
      <t>ア</t>
    </rPh>
    <rPh sb="9" eb="12">
      <t>イリョウヒ</t>
    </rPh>
    <phoneticPr fontId="3"/>
  </si>
  <si>
    <t>※全ての質問項目に値が記録されている者を対象とする。</t>
    <rPh sb="1" eb="2">
      <t>スベ</t>
    </rPh>
    <rPh sb="4" eb="6">
      <t>シツモン</t>
    </rPh>
    <rPh sb="6" eb="8">
      <t>コウモク</t>
    </rPh>
    <rPh sb="9" eb="10">
      <t>アタイ</t>
    </rPh>
    <rPh sb="11" eb="13">
      <t>キロク</t>
    </rPh>
    <rPh sb="18" eb="19">
      <t>モノ</t>
    </rPh>
    <rPh sb="20" eb="22">
      <t>タイショウ</t>
    </rPh>
    <phoneticPr fontId="3"/>
  </si>
  <si>
    <t>65歳～74歳</t>
    <rPh sb="2" eb="3">
      <t>サイ</t>
    </rPh>
    <rPh sb="6" eb="7">
      <t>サイ</t>
    </rPh>
    <phoneticPr fontId="3"/>
  </si>
  <si>
    <t>歯科健診受診率</t>
  </si>
  <si>
    <t>歯科健診受診率</t>
    <rPh sb="0" eb="2">
      <t>シカ</t>
    </rPh>
    <rPh sb="2" eb="4">
      <t>ケンシン</t>
    </rPh>
    <rPh sb="4" eb="6">
      <t>ジュシン</t>
    </rPh>
    <rPh sb="6" eb="7">
      <t>リツ</t>
    </rPh>
    <phoneticPr fontId="3"/>
  </si>
  <si>
    <t>有所見者割合 食渣</t>
    <phoneticPr fontId="3"/>
  </si>
  <si>
    <t>有所見者割合 口臭</t>
    <phoneticPr fontId="3"/>
  </si>
  <si>
    <t>EAT10 3点以上該当者割合</t>
  </si>
  <si>
    <t>EAT10 3点以上該当者割合</t>
    <rPh sb="7" eb="10">
      <t>テンイジョウ</t>
    </rPh>
    <rPh sb="10" eb="13">
      <t>ガイトウシャ</t>
    </rPh>
    <rPh sb="13" eb="15">
      <t>ワリアイ</t>
    </rPh>
    <phoneticPr fontId="3"/>
  </si>
  <si>
    <t>【グラフ用】</t>
    <rPh sb="4" eb="5">
      <t>ヨウ</t>
    </rPh>
    <phoneticPr fontId="3"/>
  </si>
  <si>
    <r>
      <t>0点</t>
    </r>
    <r>
      <rPr>
        <sz val="9"/>
        <color theme="1"/>
        <rFont val="ＭＳ 明朝"/>
        <family val="1"/>
        <charset val="128"/>
      </rPr>
      <t xml:space="preserve"> ※全ての質問項目に値が入っている者を対象とする。</t>
    </r>
    <rPh sb="1" eb="2">
      <t>テン</t>
    </rPh>
    <phoneticPr fontId="3"/>
  </si>
  <si>
    <r>
      <t xml:space="preserve">1点 </t>
    </r>
    <r>
      <rPr>
        <sz val="9"/>
        <color theme="1"/>
        <rFont val="ＭＳ 明朝"/>
        <family val="1"/>
        <charset val="128"/>
      </rPr>
      <t>※全ての質問項目に値が入っている者を対象とする。</t>
    </r>
    <rPh sb="1" eb="2">
      <t>テン</t>
    </rPh>
    <phoneticPr fontId="3"/>
  </si>
  <si>
    <r>
      <t xml:space="preserve">2点 </t>
    </r>
    <r>
      <rPr>
        <sz val="9"/>
        <color theme="1"/>
        <rFont val="ＭＳ 明朝"/>
        <family val="1"/>
        <charset val="128"/>
      </rPr>
      <t>※全ての質問項目に値が入っている者を対象とする。</t>
    </r>
    <rPh sb="1" eb="2">
      <t>テン</t>
    </rPh>
    <phoneticPr fontId="3"/>
  </si>
  <si>
    <r>
      <t xml:space="preserve">3点以上 </t>
    </r>
    <r>
      <rPr>
        <sz val="9"/>
        <color theme="1"/>
        <rFont val="ＭＳ 明朝"/>
        <family val="1"/>
        <charset val="128"/>
      </rPr>
      <t>※全ての質問項目に値が入っている者を対象とする。</t>
    </r>
    <rPh sb="1" eb="2">
      <t>テン</t>
    </rPh>
    <rPh sb="2" eb="4">
      <t>イジョウ</t>
    </rPh>
    <phoneticPr fontId="3"/>
  </si>
  <si>
    <r>
      <t xml:space="preserve">合計 </t>
    </r>
    <r>
      <rPr>
        <sz val="9"/>
        <color theme="1"/>
        <rFont val="ＭＳ 明朝"/>
        <family val="1"/>
        <charset val="128"/>
      </rPr>
      <t>※全ての質問項目に値が入っている者を対象とする。</t>
    </r>
    <rPh sb="0" eb="2">
      <t>ゴウケイ</t>
    </rPh>
    <phoneticPr fontId="3"/>
  </si>
  <si>
    <t>受診率(%)</t>
    <rPh sb="0" eb="2">
      <t>ジュシン</t>
    </rPh>
    <rPh sb="2" eb="3">
      <t>リツ</t>
    </rPh>
    <phoneticPr fontId="3"/>
  </si>
  <si>
    <t>割合(%)
(対象者に
占める割合)</t>
    <rPh sb="0" eb="2">
      <t>ワリアイ</t>
    </rPh>
    <rPh sb="7" eb="10">
      <t>タイショウシャ</t>
    </rPh>
    <rPh sb="12" eb="13">
      <t>シ</t>
    </rPh>
    <rPh sb="15" eb="17">
      <t>ワリアイ</t>
    </rPh>
    <phoneticPr fontId="3"/>
  </si>
  <si>
    <t>割合(%)
(総患者数に
占める割合)</t>
    <rPh sb="7" eb="8">
      <t>ソウ</t>
    </rPh>
    <rPh sb="8" eb="11">
      <t>カンジャスウ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</si>
  <si>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</si>
  <si>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</si>
  <si>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サルコペニア</t>
    <phoneticPr fontId="3"/>
  </si>
  <si>
    <t>患者数
(人)</t>
    <rPh sb="0" eb="3">
      <t>カンジャスウ</t>
    </rPh>
    <phoneticPr fontId="3"/>
  </si>
  <si>
    <t>患者一人当たりの
医療費(円)</t>
    <rPh sb="0" eb="2">
      <t>カンジャ</t>
    </rPh>
    <rPh sb="2" eb="4">
      <t>ヒトリ</t>
    </rPh>
    <rPh sb="8" eb="11">
      <t>イリョウヒ</t>
    </rPh>
    <phoneticPr fontId="3"/>
  </si>
  <si>
    <t>地区</t>
    <rPh sb="0" eb="2">
      <t>チク</t>
    </rPh>
    <phoneticPr fontId="3"/>
  </si>
  <si>
    <t>広域連合全体</t>
    <phoneticPr fontId="3"/>
  </si>
  <si>
    <t>市区町村</t>
    <rPh sb="0" eb="2">
      <t>シク</t>
    </rPh>
    <rPh sb="2" eb="4">
      <t>チョウソン</t>
    </rPh>
    <phoneticPr fontId="3"/>
  </si>
  <si>
    <t>以上</t>
    <rPh sb="0" eb="2">
      <t>イジョウ</t>
    </rPh>
    <phoneticPr fontId="5"/>
  </si>
  <si>
    <t>以下</t>
    <rPh sb="0" eb="2">
      <t>イカ</t>
    </rPh>
    <phoneticPr fontId="5"/>
  </si>
  <si>
    <t>未満</t>
    <rPh sb="0" eb="2">
      <t>ミマン</t>
    </rPh>
    <phoneticPr fontId="5"/>
  </si>
  <si>
    <t>対象者数(人)※</t>
    <rPh sb="0" eb="3">
      <t>タイショウシャ</t>
    </rPh>
    <rPh sb="3" eb="4">
      <t>スウ</t>
    </rPh>
    <rPh sb="5" eb="6">
      <t>ニン</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</si>
  <si>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</si>
  <si>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※該当者数…対象者のうち、それぞれ以下に該当する者の人数。</t>
    <rPh sb="1" eb="4">
      <t>ガイトウシャ</t>
    </rPh>
    <rPh sb="4" eb="5">
      <t>スウ</t>
    </rPh>
    <rPh sb="6" eb="9">
      <t>タイショウシャ</t>
    </rPh>
    <rPh sb="17" eb="19">
      <t>イカ</t>
    </rPh>
    <rPh sb="20" eb="22">
      <t>ガイトウ</t>
    </rPh>
    <rPh sb="24" eb="25">
      <t>モノ</t>
    </rPh>
    <rPh sb="26" eb="28">
      <t>ニンズウ</t>
    </rPh>
    <phoneticPr fontId="3"/>
  </si>
  <si>
    <t>該当者数(人)※</t>
    <rPh sb="0" eb="3">
      <t>ガイトウシャ</t>
    </rPh>
    <rPh sb="3" eb="4">
      <t>スウ</t>
    </rPh>
    <phoneticPr fontId="3"/>
  </si>
  <si>
    <t>･咀嚼能力評価…要注意</t>
    <rPh sb="1" eb="3">
      <t>ソシャク</t>
    </rPh>
    <rPh sb="3" eb="5">
      <t>ノウリョク</t>
    </rPh>
    <rPh sb="5" eb="7">
      <t>ヒョウカ</t>
    </rPh>
    <rPh sb="8" eb="11">
      <t>ヨウチュウイ</t>
    </rPh>
    <phoneticPr fontId="3"/>
  </si>
  <si>
    <t>EAT10点数</t>
    <rPh sb="5" eb="7">
      <t>テンスウ</t>
    </rPh>
    <phoneticPr fontId="3"/>
  </si>
  <si>
    <t>EAT10
点数</t>
    <rPh sb="6" eb="8">
      <t>テンスウ</t>
    </rPh>
    <phoneticPr fontId="3"/>
  </si>
  <si>
    <t>EAT10点数</t>
    <rPh sb="5" eb="7">
      <t>テンスウ</t>
    </rPh>
    <phoneticPr fontId="3"/>
  </si>
  <si>
    <t>該当者数(人)※</t>
    <rPh sb="0" eb="3">
      <t>ガイトウシャ</t>
    </rPh>
    <phoneticPr fontId="3"/>
  </si>
  <si>
    <t>※対象者数…EAT10の質問項目全てに値がある者の人数。ただし、除外対象者は含まれない。</t>
    <rPh sb="1" eb="4">
      <t>タイショウシャ</t>
    </rPh>
    <rPh sb="4" eb="5">
      <t>スウ</t>
    </rPh>
    <rPh sb="12" eb="14">
      <t>シツモン</t>
    </rPh>
    <rPh sb="14" eb="16">
      <t>コウモク</t>
    </rPh>
    <rPh sb="16" eb="17">
      <t>スベ</t>
    </rPh>
    <rPh sb="19" eb="20">
      <t>アタイ</t>
    </rPh>
    <rPh sb="23" eb="24">
      <t>モノ</t>
    </rPh>
    <rPh sb="25" eb="27">
      <t>ニンズウ</t>
    </rPh>
    <rPh sb="32" eb="34">
      <t>ジョガイ</t>
    </rPh>
    <rPh sb="34" eb="37">
      <t>タイショウシャ</t>
    </rPh>
    <rPh sb="38" eb="39">
      <t>フク</t>
    </rPh>
    <phoneticPr fontId="3"/>
  </si>
  <si>
    <t>※該当者数…対象者のうち、EAT10の各点数に該当する者の人数。</t>
    <rPh sb="1" eb="4">
      <t>ガイトウシャ</t>
    </rPh>
    <rPh sb="4" eb="5">
      <t>スウ</t>
    </rPh>
    <rPh sb="6" eb="9">
      <t>タイショウシャ</t>
    </rPh>
    <rPh sb="19" eb="20">
      <t>カク</t>
    </rPh>
    <rPh sb="20" eb="22">
      <t>テンスウ</t>
    </rPh>
    <rPh sb="23" eb="25">
      <t>ガイトウ</t>
    </rPh>
    <rPh sb="27" eb="28">
      <t>モノ</t>
    </rPh>
    <rPh sb="29" eb="31">
      <t>ニンズウ</t>
    </rPh>
    <phoneticPr fontId="3"/>
  </si>
  <si>
    <t>株式会社データホライゾン　医療費分解技術を用いて疾病毎に点数をグルーピングし算出。</t>
  </si>
  <si>
    <t>西区</t>
    <phoneticPr fontId="3"/>
  </si>
  <si>
    <t>【表作成用】</t>
    <phoneticPr fontId="3"/>
  </si>
  <si>
    <t>大阪市</t>
    <phoneticPr fontId="3"/>
  </si>
  <si>
    <t>全年齢</t>
    <rPh sb="0" eb="3">
      <t>ゼンネンレイ</t>
    </rPh>
    <phoneticPr fontId="3"/>
  </si>
  <si>
    <t>【グラフ用】</t>
    <rPh sb="4" eb="5">
      <t>ヨウ</t>
    </rPh>
    <phoneticPr fontId="3"/>
  </si>
  <si>
    <t>歯垢(中程度･多量)</t>
    <rPh sb="0" eb="2">
      <t>シコウ</t>
    </rPh>
    <rPh sb="3" eb="6">
      <t>チュウテイド</t>
    </rPh>
    <rPh sb="7" eb="9">
      <t>タリョウ</t>
    </rPh>
    <phoneticPr fontId="3"/>
  </si>
  <si>
    <t>舌苔(中程度･多量)</t>
    <rPh sb="0" eb="1">
      <t>シタ</t>
    </rPh>
    <rPh sb="1" eb="2">
      <t>コケ</t>
    </rPh>
    <phoneticPr fontId="3"/>
  </si>
  <si>
    <t>2
歯科健診受診
治療中者</t>
    <rPh sb="2" eb="6">
      <t>シカケンシン</t>
    </rPh>
    <rPh sb="6" eb="8">
      <t>ジュシン</t>
    </rPh>
    <rPh sb="9" eb="11">
      <t>チリョウ</t>
    </rPh>
    <rPh sb="11" eb="12">
      <t>チュウ</t>
    </rPh>
    <rPh sb="12" eb="13">
      <t>モノ</t>
    </rPh>
    <phoneticPr fontId="3"/>
  </si>
  <si>
    <t>5
歯科状態不明者</t>
    <rPh sb="2" eb="4">
      <t>シカ</t>
    </rPh>
    <phoneticPr fontId="3"/>
  </si>
  <si>
    <t>【フロー説明】</t>
    <phoneticPr fontId="3"/>
  </si>
  <si>
    <t>【グループ別説明】</t>
  </si>
  <si>
    <t>　歯科健診受診あり</t>
    <rPh sb="1" eb="3">
      <t>シカ</t>
    </rPh>
    <phoneticPr fontId="3"/>
  </si>
  <si>
    <t>　歯科健診受診なし</t>
    <rPh sb="1" eb="3">
      <t>シカ</t>
    </rPh>
    <phoneticPr fontId="3"/>
  </si>
  <si>
    <t>対象者数
(人)</t>
    <rPh sb="0" eb="3">
      <t>タイショウシャ</t>
    </rPh>
    <rPh sb="3" eb="4">
      <t>スウ</t>
    </rPh>
    <rPh sb="6" eb="7">
      <t>ニン</t>
    </rPh>
    <phoneticPr fontId="3"/>
  </si>
  <si>
    <t>歯科健診
受診者数
(人)</t>
    <rPh sb="0" eb="2">
      <t>シカ</t>
    </rPh>
    <rPh sb="2" eb="4">
      <t>ケンシン</t>
    </rPh>
    <rPh sb="5" eb="8">
      <t>ジュシンシャ</t>
    </rPh>
    <rPh sb="8" eb="9">
      <t>スウ</t>
    </rPh>
    <rPh sb="11" eb="12">
      <t>ニン</t>
    </rPh>
    <phoneticPr fontId="3"/>
  </si>
  <si>
    <t>歯科健診
未受診者数
(人)</t>
    <rPh sb="0" eb="2">
      <t>シカ</t>
    </rPh>
    <rPh sb="2" eb="4">
      <t>ケンシン</t>
    </rPh>
    <rPh sb="5" eb="6">
      <t>ミ</t>
    </rPh>
    <rPh sb="6" eb="8">
      <t>ジュシン</t>
    </rPh>
    <rPh sb="8" eb="9">
      <t>シャ</t>
    </rPh>
    <rPh sb="9" eb="10">
      <t>スウ</t>
    </rPh>
    <rPh sb="12" eb="13">
      <t>ニン</t>
    </rPh>
    <phoneticPr fontId="3"/>
  </si>
  <si>
    <t>歯科健診受診治療中者</t>
    <rPh sb="0" eb="4">
      <t>シカケンシン</t>
    </rPh>
    <rPh sb="4" eb="6">
      <t>ジュシン</t>
    </rPh>
    <rPh sb="6" eb="8">
      <t>チリョウ</t>
    </rPh>
    <rPh sb="8" eb="9">
      <t>チュウ</t>
    </rPh>
    <rPh sb="9" eb="10">
      <t>モノ</t>
    </rPh>
    <phoneticPr fontId="3"/>
  </si>
  <si>
    <t>歯科状態不明者</t>
    <rPh sb="0" eb="7">
      <t>シカジョウタイフメイシャ</t>
    </rPh>
    <phoneticPr fontId="3"/>
  </si>
  <si>
    <t>【グラフ用】</t>
  </si>
  <si>
    <t>歯科状態不明者割合</t>
    <rPh sb="0" eb="2">
      <t>シカ</t>
    </rPh>
    <rPh sb="2" eb="7">
      <t>ジョウタイフメイシャ</t>
    </rPh>
    <rPh sb="7" eb="9">
      <t>ワリアイ</t>
    </rPh>
    <phoneticPr fontId="3"/>
  </si>
  <si>
    <t>歯科状態不明者割合</t>
    <phoneticPr fontId="3"/>
  </si>
  <si>
    <t>歯科健診未受診治療中者</t>
    <rPh sb="0" eb="2">
      <t>シカ</t>
    </rPh>
    <rPh sb="2" eb="4">
      <t>ケンシン</t>
    </rPh>
    <rPh sb="4" eb="5">
      <t>ミ</t>
    </rPh>
    <rPh sb="5" eb="7">
      <t>ジュシン</t>
    </rPh>
    <rPh sb="7" eb="9">
      <t>チリョウ</t>
    </rPh>
    <rPh sb="9" eb="10">
      <t>ナカ</t>
    </rPh>
    <rPh sb="10" eb="11">
      <t>モノ</t>
    </rPh>
    <phoneticPr fontId="3"/>
  </si>
  <si>
    <t>歯科医療費(円)</t>
    <rPh sb="6" eb="7">
      <t>エン</t>
    </rPh>
    <phoneticPr fontId="3"/>
  </si>
  <si>
    <t>歯科健診受診治療中者</t>
    <phoneticPr fontId="3"/>
  </si>
  <si>
    <t>歯科健診未受診治療中者</t>
    <phoneticPr fontId="3"/>
  </si>
  <si>
    <t>咬合の状態(要注意)</t>
    <rPh sb="0" eb="1">
      <t>カ</t>
    </rPh>
    <rPh sb="1" eb="2">
      <t>ア</t>
    </rPh>
    <rPh sb="3" eb="5">
      <t>ジョウタイ</t>
    </rPh>
    <rPh sb="6" eb="9">
      <t>ヨウチュウイ</t>
    </rPh>
    <phoneticPr fontId="3"/>
  </si>
  <si>
    <t>食渣(中程度･多量)</t>
    <rPh sb="0" eb="1">
      <t>ショク</t>
    </rPh>
    <rPh sb="1" eb="2">
      <t>シャ</t>
    </rPh>
    <phoneticPr fontId="3"/>
  </si>
  <si>
    <t>口臭(中程度･多量)</t>
    <rPh sb="0" eb="2">
      <t>コウシュウ</t>
    </rPh>
    <phoneticPr fontId="3"/>
  </si>
  <si>
    <t>歯垢</t>
    <phoneticPr fontId="3"/>
  </si>
  <si>
    <t>食渣</t>
    <phoneticPr fontId="3"/>
  </si>
  <si>
    <t>舌苔</t>
    <rPh sb="0" eb="1">
      <t>シタ</t>
    </rPh>
    <rPh sb="1" eb="2">
      <t>コケ</t>
    </rPh>
    <phoneticPr fontId="3"/>
  </si>
  <si>
    <t>口臭</t>
    <phoneticPr fontId="3"/>
  </si>
  <si>
    <t>口腔乾燥</t>
    <phoneticPr fontId="3"/>
  </si>
  <si>
    <t>嚥下機能評価</t>
    <phoneticPr fontId="3"/>
  </si>
  <si>
    <t>歯科状態不明者割合</t>
    <phoneticPr fontId="3"/>
  </si>
  <si>
    <t>歯科健診未受診治療中者</t>
    <rPh sb="0" eb="2">
      <t>シカ</t>
    </rPh>
    <rPh sb="2" eb="4">
      <t>ケンシン</t>
    </rPh>
    <rPh sb="4" eb="5">
      <t>ミ</t>
    </rPh>
    <rPh sb="5" eb="7">
      <t>ジュシン</t>
    </rPh>
    <rPh sb="7" eb="9">
      <t>チリョウ</t>
    </rPh>
    <rPh sb="9" eb="10">
      <t>チュウ</t>
    </rPh>
    <rPh sb="10" eb="11">
      <t>モノ</t>
    </rPh>
    <phoneticPr fontId="3"/>
  </si>
  <si>
    <t>歯科健診受診治療中者患者一人当たりの歯科医療費</t>
    <phoneticPr fontId="3"/>
  </si>
  <si>
    <t>歯科健診未受診治療中者患者一人当たりの歯科医療費</t>
    <phoneticPr fontId="3"/>
  </si>
  <si>
    <t>舌･口唇機能評価</t>
    <rPh sb="2" eb="3">
      <t>クチ</t>
    </rPh>
    <rPh sb="3" eb="4">
      <t>クチビル</t>
    </rPh>
    <phoneticPr fontId="3"/>
  </si>
  <si>
    <t>舌･口唇機能評価(要注意)</t>
    <rPh sb="2" eb="3">
      <t>クチ</t>
    </rPh>
    <rPh sb="3" eb="4">
      <t>クチビル</t>
    </rPh>
    <phoneticPr fontId="3"/>
  </si>
  <si>
    <t>舌･口唇機能評価(要注意)</t>
    <rPh sb="0" eb="1">
      <t>シタ</t>
    </rPh>
    <rPh sb="2" eb="3">
      <t>クチ</t>
    </rPh>
    <rPh sb="3" eb="4">
      <t>クチビル</t>
    </rPh>
    <rPh sb="4" eb="6">
      <t>キノウ</t>
    </rPh>
    <rPh sb="6" eb="8">
      <t>ヒョウカ</t>
    </rPh>
    <phoneticPr fontId="3"/>
  </si>
  <si>
    <t>歯垢</t>
  </si>
  <si>
    <t>食渣</t>
  </si>
  <si>
    <t>口臭</t>
  </si>
  <si>
    <t>口腔乾燥</t>
  </si>
  <si>
    <t>嚥下機能評価</t>
  </si>
  <si>
    <t>現在歯(20本未満)</t>
    <rPh sb="0" eb="2">
      <t>ゲンザイ</t>
    </rPh>
    <rPh sb="2" eb="3">
      <t>ハ</t>
    </rPh>
    <rPh sb="6" eb="7">
      <t>ホン</t>
    </rPh>
    <rPh sb="7" eb="9">
      <t>ミマン</t>
    </rPh>
    <phoneticPr fontId="3"/>
  </si>
  <si>
    <t>･舌･口唇機能評価…要注意</t>
    <rPh sb="1" eb="2">
      <t>シタ</t>
    </rPh>
    <rPh sb="3" eb="4">
      <t>クチ</t>
    </rPh>
    <rPh sb="4" eb="5">
      <t>クチビル</t>
    </rPh>
    <rPh sb="5" eb="7">
      <t>キノウ</t>
    </rPh>
    <rPh sb="7" eb="9">
      <t>ヒョウカ</t>
    </rPh>
    <rPh sb="10" eb="13">
      <t>ヨウチュウイ</t>
    </rPh>
    <phoneticPr fontId="3"/>
  </si>
  <si>
    <t>現在歯</t>
    <rPh sb="0" eb="2">
      <t>ゲンザイ</t>
    </rPh>
    <rPh sb="2" eb="3">
      <t>ハ</t>
    </rPh>
    <phoneticPr fontId="3"/>
  </si>
  <si>
    <t>嚥下機能評価</t>
    <rPh sb="0" eb="2">
      <t>エンゲ</t>
    </rPh>
    <rPh sb="2" eb="4">
      <t>キノウ</t>
    </rPh>
    <rPh sb="4" eb="6">
      <t>ヒョウカ</t>
    </rPh>
    <phoneticPr fontId="3"/>
  </si>
  <si>
    <t>総合判定(要注意)</t>
    <rPh sb="0" eb="4">
      <t>ソウゴウハンテイ</t>
    </rPh>
    <rPh sb="5" eb="8">
      <t>ヨウチュウイ</t>
    </rPh>
    <phoneticPr fontId="3"/>
  </si>
  <si>
    <t>唾液の飲込</t>
    <rPh sb="0" eb="2">
      <t>ダエキ</t>
    </rPh>
    <rPh sb="3" eb="5">
      <t>ノミコ</t>
    </rPh>
    <phoneticPr fontId="3"/>
  </si>
  <si>
    <t>総合判定</t>
    <rPh sb="0" eb="2">
      <t>ソウゴウ</t>
    </rPh>
    <rPh sb="2" eb="4">
      <t>ハンテイ</t>
    </rPh>
    <phoneticPr fontId="3"/>
  </si>
  <si>
    <t>唾液の飲込</t>
    <phoneticPr fontId="3"/>
  </si>
  <si>
    <t>総合判定</t>
    <phoneticPr fontId="3"/>
  </si>
  <si>
    <t>【グラフラベル用】</t>
    <rPh sb="7" eb="8">
      <t>ヨウ</t>
    </rPh>
    <phoneticPr fontId="3"/>
  </si>
  <si>
    <t>･嚥下機能評価(総合判定)…要注意</t>
    <rPh sb="1" eb="3">
      <t>エンゲ</t>
    </rPh>
    <rPh sb="3" eb="5">
      <t>キノウ</t>
    </rPh>
    <rPh sb="5" eb="7">
      <t>ヒョウカ</t>
    </rPh>
    <rPh sb="8" eb="12">
      <t>ソウゴウハンテイ</t>
    </rPh>
    <rPh sb="14" eb="15">
      <t>ヨウ</t>
    </rPh>
    <rPh sb="15" eb="17">
      <t>チュウイ</t>
    </rPh>
    <phoneticPr fontId="3"/>
  </si>
  <si>
    <t>唾液の飲込(三回未満)</t>
    <rPh sb="0" eb="2">
      <t>ダエキ</t>
    </rPh>
    <rPh sb="3" eb="5">
      <t>ノミコ</t>
    </rPh>
    <rPh sb="6" eb="7">
      <t>サン</t>
    </rPh>
    <rPh sb="7" eb="8">
      <t>カイ</t>
    </rPh>
    <rPh sb="8" eb="10">
      <t>ミマン</t>
    </rPh>
    <phoneticPr fontId="3"/>
  </si>
  <si>
    <t>唾液の飲込</t>
    <rPh sb="0" eb="5">
      <t>ダエキノノミコ</t>
    </rPh>
    <phoneticPr fontId="3"/>
  </si>
  <si>
    <t>総合判定</t>
    <rPh sb="0" eb="4">
      <t>ソウゴウハンテイ</t>
    </rPh>
    <phoneticPr fontId="3"/>
  </si>
  <si>
    <t>･嚥下機能評価(唾液の飲込)…三回未満</t>
    <rPh sb="1" eb="3">
      <t>エンゲ</t>
    </rPh>
    <rPh sb="3" eb="5">
      <t>キノウ</t>
    </rPh>
    <rPh sb="5" eb="7">
      <t>ヒョウカ</t>
    </rPh>
    <rPh sb="8" eb="10">
      <t>ダエキ</t>
    </rPh>
    <rPh sb="11" eb="13">
      <t>ノミコ</t>
    </rPh>
    <rPh sb="15" eb="16">
      <t>サン</t>
    </rPh>
    <rPh sb="16" eb="17">
      <t>カイ</t>
    </rPh>
    <rPh sb="17" eb="19">
      <t>ミマン</t>
    </rPh>
    <phoneticPr fontId="3"/>
  </si>
  <si>
    <t>口腔乾燥(中等度･重度)</t>
  </si>
  <si>
    <t>口腔乾燥(中等度･重度)</t>
    <rPh sb="0" eb="2">
      <t>コウクウ</t>
    </rPh>
    <rPh sb="2" eb="4">
      <t>カンソウ</t>
    </rPh>
    <rPh sb="5" eb="7">
      <t>チュウトウ</t>
    </rPh>
    <rPh sb="7" eb="8">
      <t>ド</t>
    </rPh>
    <rPh sb="9" eb="11">
      <t>ジュウド</t>
    </rPh>
    <phoneticPr fontId="3"/>
  </si>
  <si>
    <t>　Ⅰ歯科健診受診…歯科健診受診の有無を判定。</t>
    <rPh sb="2" eb="4">
      <t>シカ</t>
    </rPh>
    <rPh sb="9" eb="11">
      <t>シカ</t>
    </rPh>
    <phoneticPr fontId="3"/>
  </si>
  <si>
    <t>　Ⅳ歯科レセプト…分析対象期間内の歯科レセプトの有無を判定。</t>
    <rPh sb="2" eb="4">
      <t>シカ</t>
    </rPh>
    <phoneticPr fontId="3"/>
  </si>
  <si>
    <t>　　5.歯科状態不明者　　　　　　　　　　　…歯科健診未受診者に該当し、かつ、歯科治療をしていない者。</t>
    <rPh sb="4" eb="6">
      <t>シカ</t>
    </rPh>
    <rPh sb="23" eb="25">
      <t>シカ</t>
    </rPh>
    <rPh sb="25" eb="27">
      <t>ケンシン</t>
    </rPh>
    <rPh sb="27" eb="30">
      <t>ミジュシン</t>
    </rPh>
    <rPh sb="30" eb="31">
      <t>シャ</t>
    </rPh>
    <rPh sb="32" eb="34">
      <t>ガイトウ</t>
    </rPh>
    <rPh sb="39" eb="41">
      <t>シカ</t>
    </rPh>
    <rPh sb="41" eb="43">
      <t>チリョウ</t>
    </rPh>
    <rPh sb="49" eb="50">
      <t>モノ</t>
    </rPh>
    <phoneticPr fontId="3"/>
  </si>
  <si>
    <t>1 
歯科健診結果優良者</t>
    <rPh sb="3" eb="5">
      <t>シカ</t>
    </rPh>
    <rPh sb="5" eb="7">
      <t>ケンシン</t>
    </rPh>
    <rPh sb="7" eb="9">
      <t>ケッカ</t>
    </rPh>
    <rPh sb="9" eb="11">
      <t>ユウリョウ</t>
    </rPh>
    <rPh sb="11" eb="12">
      <t>モノ</t>
    </rPh>
    <phoneticPr fontId="3"/>
  </si>
  <si>
    <t>4
歯科健診未受診
治療中者</t>
    <rPh sb="2" eb="4">
      <t>シカ</t>
    </rPh>
    <rPh sb="4" eb="6">
      <t>ケンシン</t>
    </rPh>
    <rPh sb="6" eb="9">
      <t>ミジュシン</t>
    </rPh>
    <phoneticPr fontId="3"/>
  </si>
  <si>
    <t>　Ⅲ歯科医療機関受診…分析対象期間内の歯科レセプトの有無を判定。</t>
    <rPh sb="2" eb="4">
      <t>シカ</t>
    </rPh>
    <rPh sb="4" eb="8">
      <t>イリョウキカン</t>
    </rPh>
    <rPh sb="8" eb="10">
      <t>ジュシン</t>
    </rPh>
    <rPh sb="11" eb="13">
      <t>ブンセキ</t>
    </rPh>
    <rPh sb="13" eb="18">
      <t>タイショウキカンナイ</t>
    </rPh>
    <rPh sb="19" eb="21">
      <t>シカ</t>
    </rPh>
    <rPh sb="26" eb="28">
      <t>ウム</t>
    </rPh>
    <rPh sb="29" eb="31">
      <t>ハンテイ</t>
    </rPh>
    <phoneticPr fontId="3"/>
  </si>
  <si>
    <t>歯科健診結果優良者</t>
    <rPh sb="0" eb="2">
      <t>シカ</t>
    </rPh>
    <rPh sb="2" eb="4">
      <t>ケンシン</t>
    </rPh>
    <rPh sb="4" eb="6">
      <t>ケッカ</t>
    </rPh>
    <rPh sb="6" eb="8">
      <t>ユウリョウ</t>
    </rPh>
    <rPh sb="8" eb="9">
      <t>シャ</t>
    </rPh>
    <phoneticPr fontId="3"/>
  </si>
  <si>
    <t>歯科健診有所見
医療機関未受診者</t>
    <rPh sb="0" eb="2">
      <t>シカ</t>
    </rPh>
    <rPh sb="2" eb="4">
      <t>ケンシン</t>
    </rPh>
    <rPh sb="4" eb="5">
      <t>ユウ</t>
    </rPh>
    <rPh sb="5" eb="7">
      <t>ショケン</t>
    </rPh>
    <rPh sb="8" eb="10">
      <t>イリョウ</t>
    </rPh>
    <rPh sb="10" eb="12">
      <t>キカン</t>
    </rPh>
    <rPh sb="12" eb="13">
      <t>ミ</t>
    </rPh>
    <rPh sb="13" eb="16">
      <t>ジュシンシャ</t>
    </rPh>
    <phoneticPr fontId="3"/>
  </si>
  <si>
    <t>歯科健診有所見医療機関未受診者</t>
    <rPh sb="0" eb="2">
      <t>シカ</t>
    </rPh>
    <rPh sb="2" eb="4">
      <t>ケンシン</t>
    </rPh>
    <rPh sb="4" eb="5">
      <t>ユウ</t>
    </rPh>
    <rPh sb="5" eb="7">
      <t>ショケン</t>
    </rPh>
    <rPh sb="7" eb="9">
      <t>イリョウ</t>
    </rPh>
    <rPh sb="9" eb="11">
      <t>キカン</t>
    </rPh>
    <rPh sb="11" eb="12">
      <t>ミ</t>
    </rPh>
    <rPh sb="12" eb="15">
      <t>ジュシンシャ</t>
    </rPh>
    <phoneticPr fontId="3"/>
  </si>
  <si>
    <t>歯科健診未受診
治療中者</t>
    <rPh sb="0" eb="2">
      <t>シカ</t>
    </rPh>
    <rPh sb="2" eb="4">
      <t>ケンシン</t>
    </rPh>
    <rPh sb="4" eb="5">
      <t>ミ</t>
    </rPh>
    <rPh sb="5" eb="7">
      <t>ジュシン</t>
    </rPh>
    <rPh sb="8" eb="10">
      <t>チリョウ</t>
    </rPh>
    <rPh sb="10" eb="11">
      <t>ナカ</t>
    </rPh>
    <rPh sb="11" eb="12">
      <t>モノ</t>
    </rPh>
    <phoneticPr fontId="3"/>
  </si>
  <si>
    <t>歯科健診受診
治療中者</t>
    <rPh sb="0" eb="4">
      <t>シカケンシン</t>
    </rPh>
    <rPh sb="4" eb="6">
      <t>ジュシン</t>
    </rPh>
    <rPh sb="7" eb="9">
      <t>チリョウ</t>
    </rPh>
    <rPh sb="9" eb="10">
      <t>チュウ</t>
    </rPh>
    <rPh sb="10" eb="11">
      <t>モノ</t>
    </rPh>
    <phoneticPr fontId="3"/>
  </si>
  <si>
    <t>歯科健診有所見医療機関未受診者割合</t>
    <rPh sb="0" eb="2">
      <t>シカ</t>
    </rPh>
    <rPh sb="2" eb="4">
      <t>ケンシン</t>
    </rPh>
    <rPh sb="4" eb="5">
      <t>ユウ</t>
    </rPh>
    <rPh sb="5" eb="7">
      <t>ショケン</t>
    </rPh>
    <rPh sb="7" eb="9">
      <t>イリョウ</t>
    </rPh>
    <rPh sb="9" eb="11">
      <t>キカン</t>
    </rPh>
    <rPh sb="11" eb="12">
      <t>ミ</t>
    </rPh>
    <rPh sb="12" eb="14">
      <t>ジュシン</t>
    </rPh>
    <rPh sb="14" eb="15">
      <t>シャ</t>
    </rPh>
    <rPh sb="15" eb="17">
      <t>ワリアイ</t>
    </rPh>
    <phoneticPr fontId="3"/>
  </si>
  <si>
    <t>歯科健診有所見医療機関未受診者割合</t>
    <rPh sb="15" eb="17">
      <t>ワリアイ</t>
    </rPh>
    <phoneticPr fontId="3"/>
  </si>
  <si>
    <t>歯科状態不明者割合</t>
    <rPh sb="0" eb="2">
      <t>シカ</t>
    </rPh>
    <rPh sb="2" eb="4">
      <t>ジョウタイ</t>
    </rPh>
    <rPh sb="4" eb="6">
      <t>フメイ</t>
    </rPh>
    <rPh sb="6" eb="7">
      <t>シャ</t>
    </rPh>
    <rPh sb="7" eb="9">
      <t>ワリアイ</t>
    </rPh>
    <phoneticPr fontId="3"/>
  </si>
  <si>
    <t>歯科健診有所見医療機関未受診者割合</t>
    <rPh sb="0" eb="2">
      <t>シカ</t>
    </rPh>
    <rPh sb="2" eb="4">
      <t>ケンシン</t>
    </rPh>
    <rPh sb="4" eb="5">
      <t>ユウ</t>
    </rPh>
    <rPh sb="5" eb="7">
      <t>ショケン</t>
    </rPh>
    <rPh sb="7" eb="9">
      <t>イリョウ</t>
    </rPh>
    <rPh sb="9" eb="11">
      <t>キカン</t>
    </rPh>
    <rPh sb="11" eb="12">
      <t>ミ</t>
    </rPh>
    <rPh sb="12" eb="15">
      <t>ジュシンシャ</t>
    </rPh>
    <rPh sb="15" eb="17">
      <t>ワリアイ</t>
    </rPh>
    <phoneticPr fontId="3"/>
  </si>
  <si>
    <t>歯科健診結果優良者</t>
    <rPh sb="0" eb="2">
      <t>シカ</t>
    </rPh>
    <rPh sb="2" eb="4">
      <t>ケンシン</t>
    </rPh>
    <rPh sb="4" eb="6">
      <t>ケッカ</t>
    </rPh>
    <rPh sb="6" eb="9">
      <t>ユウリョウシャ</t>
    </rPh>
    <phoneticPr fontId="3"/>
  </si>
  <si>
    <t>歯科医療費(円)</t>
    <rPh sb="0" eb="2">
      <t>シカ</t>
    </rPh>
    <rPh sb="2" eb="5">
      <t>イリョウヒ</t>
    </rPh>
    <rPh sb="6" eb="7">
      <t>エン</t>
    </rPh>
    <phoneticPr fontId="3"/>
  </si>
  <si>
    <t>歯科患者数(人)</t>
    <rPh sb="0" eb="2">
      <t>シカ</t>
    </rPh>
    <rPh sb="2" eb="4">
      <t>カンジャ</t>
    </rPh>
    <rPh sb="4" eb="5">
      <t>スウ</t>
    </rPh>
    <rPh sb="6" eb="7">
      <t>ニン</t>
    </rPh>
    <phoneticPr fontId="3"/>
  </si>
  <si>
    <t>患者一人当たりの
歯科医療費(円)</t>
    <rPh sb="0" eb="2">
      <t>カンジャ</t>
    </rPh>
    <rPh sb="2" eb="5">
      <t>ヒトリア</t>
    </rPh>
    <rPh sb="9" eb="11">
      <t>シカ</t>
    </rPh>
    <rPh sb="11" eb="14">
      <t>イリョウヒ</t>
    </rPh>
    <rPh sb="15" eb="16">
      <t>エン</t>
    </rPh>
    <phoneticPr fontId="3"/>
  </si>
  <si>
    <t>歯科患者数(人)</t>
    <rPh sb="0" eb="2">
      <t>シカ</t>
    </rPh>
    <rPh sb="2" eb="4">
      <t>カンジャ</t>
    </rPh>
    <rPh sb="4" eb="5">
      <t>スウ</t>
    </rPh>
    <phoneticPr fontId="3"/>
  </si>
  <si>
    <t>　　　　　　･現在歯…20本未満</t>
    <rPh sb="7" eb="9">
      <t>ゲンザイ</t>
    </rPh>
    <rPh sb="9" eb="10">
      <t>ハ</t>
    </rPh>
    <rPh sb="13" eb="14">
      <t>ホン</t>
    </rPh>
    <rPh sb="14" eb="16">
      <t>ミマン</t>
    </rPh>
    <phoneticPr fontId="3"/>
  </si>
  <si>
    <t>総合判定(要注意)</t>
  </si>
  <si>
    <t>総合判定(要注意)</t>
    <phoneticPr fontId="3"/>
  </si>
  <si>
    <t>食渣(中程度･多量)</t>
  </si>
  <si>
    <t>口臭(中程度･多量)</t>
  </si>
  <si>
    <t>咀嚼能力評価(要注意)</t>
  </si>
  <si>
    <t>●グラフラベル用</t>
    <rPh sb="7" eb="8">
      <t>ヨウ</t>
    </rPh>
    <phoneticPr fontId="3"/>
  </si>
  <si>
    <t>咬合の状態(要注意)</t>
    <rPh sb="0" eb="1">
      <t>カ</t>
    </rPh>
    <rPh sb="1" eb="2">
      <t>ア</t>
    </rPh>
    <rPh sb="3" eb="5">
      <t>ジョウタイ</t>
    </rPh>
    <phoneticPr fontId="3"/>
  </si>
  <si>
    <t>　　　　　　･咬合の状態…要注意</t>
    <rPh sb="7" eb="8">
      <t>カ</t>
    </rPh>
    <rPh sb="8" eb="9">
      <t>ア</t>
    </rPh>
    <rPh sb="10" eb="12">
      <t>ジョウタイ</t>
    </rPh>
    <rPh sb="13" eb="16">
      <t>ヨウチュウイ</t>
    </rPh>
    <phoneticPr fontId="3"/>
  </si>
  <si>
    <t>対象者</t>
    <phoneticPr fontId="3"/>
  </si>
  <si>
    <t>歯科健診未受診者</t>
    <phoneticPr fontId="3"/>
  </si>
  <si>
    <t>歯科健診受診者</t>
    <phoneticPr fontId="3"/>
  </si>
  <si>
    <t>該当者数(人)</t>
    <rPh sb="0" eb="3">
      <t>ガイトウシャ</t>
    </rPh>
    <rPh sb="3" eb="4">
      <t>スウ</t>
    </rPh>
    <rPh sb="5" eb="6">
      <t>ニン</t>
    </rPh>
    <phoneticPr fontId="3"/>
  </si>
  <si>
    <t>該当者数(人)</t>
    <rPh sb="0" eb="4">
      <t>ガイトウシャスウ</t>
    </rPh>
    <rPh sb="5" eb="6">
      <t>ニン</t>
    </rPh>
    <phoneticPr fontId="3"/>
  </si>
  <si>
    <t>該当者数(人)</t>
    <phoneticPr fontId="3"/>
  </si>
  <si>
    <t>歯科健診結果優良者</t>
    <phoneticPr fontId="3"/>
  </si>
  <si>
    <t>　Ⅱ有所見者…歯科健診結果が有所見に該当するか判定。</t>
    <rPh sb="2" eb="6">
      <t>ユウショケンシャ</t>
    </rPh>
    <rPh sb="7" eb="9">
      <t>シカ</t>
    </rPh>
    <rPh sb="9" eb="13">
      <t>ケンシンケッカ</t>
    </rPh>
    <rPh sb="14" eb="17">
      <t>ユウショケン</t>
    </rPh>
    <rPh sb="18" eb="20">
      <t>ガイトウ</t>
    </rPh>
    <rPh sb="23" eb="25">
      <t>ハンテイ</t>
    </rPh>
    <phoneticPr fontId="3"/>
  </si>
  <si>
    <t>　　1.歯科健診結果優良者　　　　　　　　　…歯科健診結果が有所見に該当しない者。</t>
    <rPh sb="4" eb="6">
      <t>シカ</t>
    </rPh>
    <rPh sb="30" eb="33">
      <t>ユウショケン</t>
    </rPh>
    <phoneticPr fontId="3"/>
  </si>
  <si>
    <t>　　2.歯科健診受診治療中者　　　　　　　　…歯科健診有所見者に該当し、かつ、歯科医療機関の受診がある者。</t>
    <rPh sb="4" eb="8">
      <t>シカケンシン</t>
    </rPh>
    <rPh sb="8" eb="10">
      <t>ジュシン</t>
    </rPh>
    <rPh sb="10" eb="12">
      <t>チリョウ</t>
    </rPh>
    <rPh sb="12" eb="13">
      <t>チュウ</t>
    </rPh>
    <rPh sb="13" eb="14">
      <t>モノ</t>
    </rPh>
    <rPh sb="23" eb="27">
      <t>シカケンシン</t>
    </rPh>
    <rPh sb="27" eb="30">
      <t>ユウショケン</t>
    </rPh>
    <rPh sb="30" eb="31">
      <t>シャ</t>
    </rPh>
    <rPh sb="32" eb="34">
      <t>ガイトウ</t>
    </rPh>
    <rPh sb="39" eb="45">
      <t>シカイリョウキカン</t>
    </rPh>
    <rPh sb="46" eb="48">
      <t>ジュシン</t>
    </rPh>
    <rPh sb="51" eb="52">
      <t>モノ</t>
    </rPh>
    <phoneticPr fontId="3"/>
  </si>
  <si>
    <t>【表作成用】</t>
    <rPh sb="1" eb="2">
      <t>ヒョウ</t>
    </rPh>
    <rPh sb="2" eb="4">
      <t>サクセイ</t>
    </rPh>
    <rPh sb="4" eb="5">
      <t>ヨウ</t>
    </rPh>
    <phoneticPr fontId="3"/>
  </si>
  <si>
    <t>対象者数(人)</t>
    <phoneticPr fontId="3"/>
  </si>
  <si>
    <t>65歳～69歳</t>
    <phoneticPr fontId="3"/>
  </si>
  <si>
    <t>70歳～74歳</t>
    <phoneticPr fontId="3"/>
  </si>
  <si>
    <t>75歳～79歳</t>
    <phoneticPr fontId="3"/>
  </si>
  <si>
    <t>80歳～84歳</t>
    <phoneticPr fontId="3"/>
  </si>
  <si>
    <t>85歳～89歳</t>
    <phoneticPr fontId="3"/>
  </si>
  <si>
    <t>90歳～94歳</t>
    <phoneticPr fontId="3"/>
  </si>
  <si>
    <t>95歳～</t>
    <phoneticPr fontId="3"/>
  </si>
  <si>
    <t>【表作成用】</t>
    <rPh sb="1" eb="2">
      <t>ヒョウ</t>
    </rPh>
    <rPh sb="2" eb="4">
      <t>サクセイ</t>
    </rPh>
    <rPh sb="4" eb="5">
      <t>ヨウ</t>
    </rPh>
    <phoneticPr fontId="3"/>
  </si>
  <si>
    <t>合計</t>
    <rPh sb="0" eb="2">
      <t>ゴウケイ</t>
    </rPh>
    <phoneticPr fontId="3"/>
  </si>
  <si>
    <t>0点</t>
    <rPh sb="1" eb="2">
      <t>テン</t>
    </rPh>
    <phoneticPr fontId="3"/>
  </si>
  <si>
    <t>1点</t>
    <rPh sb="1" eb="2">
      <t>テン</t>
    </rPh>
    <phoneticPr fontId="3"/>
  </si>
  <si>
    <t>3点以上</t>
    <rPh sb="1" eb="2">
      <t>テン</t>
    </rPh>
    <rPh sb="2" eb="4">
      <t>イジョウ</t>
    </rPh>
    <phoneticPr fontId="3"/>
  </si>
  <si>
    <t>対象者の総医療費(円)</t>
    <rPh sb="0" eb="3">
      <t>タイショウシャ</t>
    </rPh>
    <rPh sb="4" eb="7">
      <t>ソウイリョウ</t>
    </rPh>
    <rPh sb="7" eb="8">
      <t>ヒ</t>
    </rPh>
    <rPh sb="9" eb="10">
      <t>エン</t>
    </rPh>
    <phoneticPr fontId="3"/>
  </si>
  <si>
    <t>総患者数(人)(対象者のうち医療費がある者)</t>
    <rPh sb="0" eb="1">
      <t>ソウ</t>
    </rPh>
    <rPh sb="1" eb="3">
      <t>カンジャ</t>
    </rPh>
    <rPh sb="3" eb="4">
      <t>スウ</t>
    </rPh>
    <rPh sb="5" eb="6">
      <t>ニン</t>
    </rPh>
    <rPh sb="8" eb="11">
      <t>タイショウシャ</t>
    </rPh>
    <rPh sb="14" eb="17">
      <t>イリョウヒ</t>
    </rPh>
    <rPh sb="20" eb="21">
      <t>モノ</t>
    </rPh>
    <phoneticPr fontId="3"/>
  </si>
  <si>
    <t>2点</t>
    <rPh sb="1" eb="2">
      <t>テン</t>
    </rPh>
    <phoneticPr fontId="3"/>
  </si>
  <si>
    <t>【表作成用】</t>
    <rPh sb="1" eb="2">
      <t>ヒョウ</t>
    </rPh>
    <rPh sb="2" eb="5">
      <t>サクセイヨウ</t>
    </rPh>
    <phoneticPr fontId="3"/>
  </si>
  <si>
    <t>対象者の総医療費(円)</t>
    <phoneticPr fontId="3"/>
  </si>
  <si>
    <t>総患者数(人)(対象者のうち医療費がある者)</t>
    <phoneticPr fontId="3"/>
  </si>
  <si>
    <t>口腔乾燥(中等度･重度)</t>
    <rPh sb="5" eb="7">
      <t>チュウトウ</t>
    </rPh>
    <phoneticPr fontId="3"/>
  </si>
  <si>
    <t>115歳</t>
    <rPh sb="3" eb="4">
      <t>サイ</t>
    </rPh>
    <phoneticPr fontId="3"/>
  </si>
  <si>
    <t>116歳</t>
    <rPh sb="3" eb="4">
      <t>サイ</t>
    </rPh>
    <phoneticPr fontId="3"/>
  </si>
  <si>
    <t>唾液の飲込(三回未満)</t>
    <phoneticPr fontId="3"/>
  </si>
  <si>
    <t>唾液の飲込(三回未満)</t>
    <phoneticPr fontId="3"/>
  </si>
  <si>
    <t>咀嚼能力評価</t>
    <rPh sb="4" eb="6">
      <t>ヒョウカ</t>
    </rPh>
    <phoneticPr fontId="3"/>
  </si>
  <si>
    <t>咀嚼能力評価</t>
    <rPh sb="4" eb="6">
      <t>ヒョウカ</t>
    </rPh>
    <phoneticPr fontId="3"/>
  </si>
  <si>
    <t>　　4.歯科健診未受診治療中者　　　　　　　…歯科治療中の者。</t>
    <rPh sb="4" eb="6">
      <t>シカ</t>
    </rPh>
    <rPh sb="6" eb="8">
      <t>ケンシン</t>
    </rPh>
    <rPh sb="8" eb="11">
      <t>ミジュシン</t>
    </rPh>
    <rPh sb="11" eb="13">
      <t>チリョウ</t>
    </rPh>
    <rPh sb="13" eb="14">
      <t>チュウ</t>
    </rPh>
    <rPh sb="14" eb="15">
      <t>モノ</t>
    </rPh>
    <rPh sb="23" eb="25">
      <t>シカ</t>
    </rPh>
    <rPh sb="25" eb="28">
      <t>チリョウチュウ</t>
    </rPh>
    <rPh sb="29" eb="30">
      <t>モノ</t>
    </rPh>
    <phoneticPr fontId="3"/>
  </si>
  <si>
    <t>【グラフラベル用】</t>
    <rPh sb="7" eb="8">
      <t>ヨウ</t>
    </rPh>
    <phoneticPr fontId="3"/>
  </si>
  <si>
    <t>該当者割合(対象者に占める割合)</t>
    <rPh sb="0" eb="5">
      <t>ガイトウシャワリアイ</t>
    </rPh>
    <phoneticPr fontId="3"/>
  </si>
  <si>
    <t>患者割合(総患者数に占める割合)</t>
    <rPh sb="0" eb="4">
      <t>カンジャワリアイ</t>
    </rPh>
    <phoneticPr fontId="3"/>
  </si>
  <si>
    <t>歯科健診対象者数</t>
    <rPh sb="0" eb="4">
      <t>シカケンシン</t>
    </rPh>
    <rPh sb="4" eb="8">
      <t>タイショウシャスウ</t>
    </rPh>
    <phoneticPr fontId="3"/>
  </si>
  <si>
    <t>歯科健診対象者数(人)</t>
    <rPh sb="0" eb="4">
      <t>シカケンシン</t>
    </rPh>
    <rPh sb="4" eb="7">
      <t>タイショウシャ</t>
    </rPh>
    <rPh sb="7" eb="8">
      <t>スウ</t>
    </rPh>
    <rPh sb="9" eb="10">
      <t>ニン</t>
    </rPh>
    <phoneticPr fontId="3"/>
  </si>
  <si>
    <t>分析対象者…EAT10の質問項目全てに値がある者。ただし、除外対象者は含まれない。</t>
    <rPh sb="0" eb="2">
      <t>ブンセキ</t>
    </rPh>
    <rPh sb="2" eb="5">
      <t>タイショウシャ</t>
    </rPh>
    <rPh sb="12" eb="14">
      <t>シツモン</t>
    </rPh>
    <rPh sb="14" eb="16">
      <t>コウモク</t>
    </rPh>
    <rPh sb="16" eb="17">
      <t>スベ</t>
    </rPh>
    <rPh sb="19" eb="20">
      <t>アタイ</t>
    </rPh>
    <rPh sb="23" eb="24">
      <t>モノ</t>
    </rPh>
    <rPh sb="29" eb="31">
      <t>ジョガイ</t>
    </rPh>
    <rPh sb="31" eb="34">
      <t>タイショウシャ</t>
    </rPh>
    <rPh sb="35" eb="36">
      <t>フク</t>
    </rPh>
    <phoneticPr fontId="3"/>
  </si>
  <si>
    <t>歯科健診対象者数…歯科健診対象者の人数。ただし、除外対象者は含まれない。</t>
    <rPh sb="0" eb="7">
      <t>シカケンシンタイショウシャ</t>
    </rPh>
    <rPh sb="7" eb="8">
      <t>スウ</t>
    </rPh>
    <rPh sb="9" eb="11">
      <t>シカ</t>
    </rPh>
    <rPh sb="13" eb="16">
      <t>タイショウシャ</t>
    </rPh>
    <phoneticPr fontId="3"/>
  </si>
  <si>
    <t>歯科健診
対象者数
(人)</t>
    <rPh sb="0" eb="2">
      <t>シカ</t>
    </rPh>
    <rPh sb="2" eb="4">
      <t>ケンシン</t>
    </rPh>
    <rPh sb="5" eb="8">
      <t>タイショウシャ</t>
    </rPh>
    <rPh sb="8" eb="9">
      <t>スウ</t>
    </rPh>
    <rPh sb="11" eb="12">
      <t>ニン</t>
    </rPh>
    <phoneticPr fontId="3"/>
  </si>
  <si>
    <t>患者割合(%)
(歯科健診
対象者数に
占める割合)</t>
    <rPh sb="0" eb="2">
      <t>カンジャ</t>
    </rPh>
    <rPh sb="2" eb="4">
      <t>ワリアイ</t>
    </rPh>
    <rPh sb="9" eb="11">
      <t>シカ</t>
    </rPh>
    <rPh sb="11" eb="13">
      <t>ケンシン</t>
    </rPh>
    <rPh sb="14" eb="16">
      <t>タイショウ</t>
    </rPh>
    <rPh sb="16" eb="17">
      <t>シャ</t>
    </rPh>
    <rPh sb="17" eb="18">
      <t>スウ</t>
    </rPh>
    <rPh sb="20" eb="21">
      <t>シ</t>
    </rPh>
    <rPh sb="23" eb="25">
      <t>ワリアイ</t>
    </rPh>
    <phoneticPr fontId="50"/>
  </si>
  <si>
    <t>割合(%)
(対象者に
占める割合)</t>
    <phoneticPr fontId="3"/>
  </si>
  <si>
    <t>患者一人当たりの歯科医療費</t>
    <rPh sb="0" eb="2">
      <t>カンジャ</t>
    </rPh>
    <rPh sb="2" eb="5">
      <t>ヒトリア</t>
    </rPh>
    <rPh sb="8" eb="10">
      <t>シカ</t>
    </rPh>
    <rPh sb="10" eb="13">
      <t>イリョウヒ</t>
    </rPh>
    <phoneticPr fontId="3"/>
  </si>
  <si>
    <t>割合(対象者に占める割合)</t>
    <rPh sb="0" eb="2">
      <t>ワリアイ</t>
    </rPh>
    <rPh sb="3" eb="6">
      <t>タイショウシャ</t>
    </rPh>
    <rPh sb="7" eb="8">
      <t>シ</t>
    </rPh>
    <rPh sb="10" eb="12">
      <t>ワリアイ</t>
    </rPh>
    <phoneticPr fontId="3"/>
  </si>
  <si>
    <t>3
歯科健診有所見
医療機関未受診者</t>
    <rPh sb="2" eb="6">
      <t>シカケンシン</t>
    </rPh>
    <rPh sb="6" eb="9">
      <t>ユウショケン</t>
    </rPh>
    <rPh sb="10" eb="14">
      <t>イリョウキカン</t>
    </rPh>
    <rPh sb="14" eb="18">
      <t>ミジュシンシャ</t>
    </rPh>
    <phoneticPr fontId="3"/>
  </si>
  <si>
    <t>･口腔乾燥…中等度･重度</t>
    <rPh sb="7" eb="8">
      <t>トウ</t>
    </rPh>
    <phoneticPr fontId="3"/>
  </si>
  <si>
    <t>患者一人
当たりの
歯科医療費(円)</t>
    <rPh sb="0" eb="2">
      <t>カンジャ</t>
    </rPh>
    <rPh sb="2" eb="4">
      <t>ヒトリ</t>
    </rPh>
    <rPh sb="5" eb="6">
      <t>ア</t>
    </rPh>
    <rPh sb="16" eb="17">
      <t>エン</t>
    </rPh>
    <phoneticPr fontId="3"/>
  </si>
  <si>
    <t>割合(%)
(対象者に
占める
割合)</t>
  </si>
  <si>
    <t>割合(%)
(対象者に
占める
割合)</t>
    <phoneticPr fontId="3"/>
  </si>
  <si>
    <t>患者割合(%)
(歯科健診対象者数に占める
割合)</t>
    <rPh sb="0" eb="2">
      <t>カンジャ</t>
    </rPh>
    <rPh sb="2" eb="4">
      <t>ワリアイ</t>
    </rPh>
    <rPh sb="9" eb="11">
      <t>シカ</t>
    </rPh>
    <rPh sb="11" eb="13">
      <t>ケンシン</t>
    </rPh>
    <rPh sb="13" eb="16">
      <t>タイショウシャ</t>
    </rPh>
    <rPh sb="16" eb="17">
      <t>スウ</t>
    </rPh>
    <rPh sb="18" eb="19">
      <t>シ</t>
    </rPh>
    <rPh sb="22" eb="24">
      <t>ワリアイ</t>
    </rPh>
    <phoneticPr fontId="50"/>
  </si>
  <si>
    <t>歯科健診受診率</t>
    <rPh sb="0" eb="2">
      <t>シカ</t>
    </rPh>
    <rPh sb="2" eb="4">
      <t>ケンシン</t>
    </rPh>
    <rPh sb="4" eb="7">
      <t>ジュシンリツ</t>
    </rPh>
    <phoneticPr fontId="3"/>
  </si>
  <si>
    <t>有所見者割合 現在歯</t>
    <phoneticPr fontId="3"/>
  </si>
  <si>
    <t>有所見者割合 咬合の状態</t>
    <phoneticPr fontId="3"/>
  </si>
  <si>
    <t>有所見者割合 歯垢</t>
    <phoneticPr fontId="3"/>
  </si>
  <si>
    <t>有所見者割合 舌苔</t>
    <phoneticPr fontId="3"/>
  </si>
  <si>
    <t>有所見者割合 口腔乾燥</t>
    <phoneticPr fontId="3"/>
  </si>
  <si>
    <t>有所見者割合 咀嚼能力評価</t>
    <phoneticPr fontId="3"/>
  </si>
  <si>
    <t>有所見者割合 舌･口唇機能評価</t>
    <phoneticPr fontId="3"/>
  </si>
  <si>
    <t>有所見者割合 嚥下機能評価</t>
    <phoneticPr fontId="3"/>
  </si>
  <si>
    <t>有所見者割合 嚥下機能評価(唾液の飲込)</t>
    <phoneticPr fontId="3"/>
  </si>
  <si>
    <t>有所見者割合 嚥下機能評価(総合判定)</t>
    <phoneticPr fontId="3"/>
  </si>
  <si>
    <t>大阪市</t>
    <phoneticPr fontId="3"/>
  </si>
  <si>
    <t>有所見者割合 咬合の状態</t>
    <rPh sb="0" eb="1">
      <t>ユウ</t>
    </rPh>
    <rPh sb="1" eb="3">
      <t>ショケン</t>
    </rPh>
    <rPh sb="3" eb="4">
      <t>シャ</t>
    </rPh>
    <rPh sb="4" eb="6">
      <t>ワリアイ</t>
    </rPh>
    <rPh sb="7" eb="9">
      <t>コウゴウ</t>
    </rPh>
    <rPh sb="10" eb="12">
      <t>ジョウタイ</t>
    </rPh>
    <phoneticPr fontId="3"/>
  </si>
  <si>
    <t>有所見者割合 食渣</t>
    <phoneticPr fontId="3"/>
  </si>
  <si>
    <t>有所見者割合 口臭</t>
    <phoneticPr fontId="3"/>
  </si>
  <si>
    <t>有所見者割合 口腔乾燥</t>
    <phoneticPr fontId="3"/>
  </si>
  <si>
    <t>有所見者割合 咀嚼能力評価</t>
    <phoneticPr fontId="3"/>
  </si>
  <si>
    <t>有所見者割合 嚥下機能評価</t>
    <phoneticPr fontId="3"/>
  </si>
  <si>
    <t>総患者数(人)
(分析対象者のうち
医療費がある者)</t>
    <rPh sb="9" eb="11">
      <t>ブンセキ</t>
    </rPh>
    <rPh sb="24" eb="25">
      <t>モノ</t>
    </rPh>
    <phoneticPr fontId="3"/>
  </si>
  <si>
    <t>分析対象者の総医療費(円)</t>
    <rPh sb="0" eb="2">
      <t>ブンセキ</t>
    </rPh>
    <rPh sb="2" eb="5">
      <t>タイショウシャ</t>
    </rPh>
    <rPh sb="6" eb="7">
      <t>ソウ</t>
    </rPh>
    <rPh sb="7" eb="9">
      <t>イリョウ</t>
    </rPh>
    <rPh sb="9" eb="10">
      <t>ヒ</t>
    </rPh>
    <rPh sb="11" eb="12">
      <t>エン</t>
    </rPh>
    <phoneticPr fontId="3"/>
  </si>
  <si>
    <t>総患者数(人)
(分析対象者のうち医療費がある者)</t>
    <rPh sb="9" eb="11">
      <t>ブンセキ</t>
    </rPh>
    <rPh sb="23" eb="24">
      <t>モノ</t>
    </rPh>
    <phoneticPr fontId="3"/>
  </si>
  <si>
    <t>　　3.歯科健診有所見医療機関未受診者　　　…歯科健診有所見者に該当し、かつ、歯科医療機関の受診がない者。</t>
    <rPh sb="23" eb="25">
      <t>シカ</t>
    </rPh>
    <rPh sb="25" eb="27">
      <t>ケンシン</t>
    </rPh>
    <rPh sb="27" eb="31">
      <t>ユウショケンシャ</t>
    </rPh>
    <rPh sb="32" eb="34">
      <t>ガイトウ</t>
    </rPh>
    <rPh sb="39" eb="45">
      <t>シカイリョウキカン</t>
    </rPh>
    <rPh sb="46" eb="48">
      <t>ジュシン</t>
    </rPh>
    <rPh sb="51" eb="52">
      <t>モノ</t>
    </rPh>
    <phoneticPr fontId="3"/>
  </si>
  <si>
    <t>咬合の状態</t>
    <rPh sb="3" eb="5">
      <t>ジョウタイ</t>
    </rPh>
    <phoneticPr fontId="3"/>
  </si>
  <si>
    <t>咬合の状態</t>
    <rPh sb="3" eb="5">
      <t>ジョウタイ</t>
    </rPh>
    <phoneticPr fontId="3"/>
  </si>
  <si>
    <t>R3年度</t>
    <rPh sb="2" eb="4">
      <t>ネンド</t>
    </rPh>
    <phoneticPr fontId="3"/>
  </si>
  <si>
    <t>R2年度</t>
    <rPh sb="2" eb="4">
      <t>ネンド</t>
    </rPh>
    <phoneticPr fontId="3"/>
  </si>
  <si>
    <t>前年度との差分</t>
    <rPh sb="0" eb="3">
      <t>ゼンネンド</t>
    </rPh>
    <rPh sb="5" eb="7">
      <t>サブン</t>
    </rPh>
    <phoneticPr fontId="3"/>
  </si>
  <si>
    <t>R2年度市区町村別数値</t>
  </si>
  <si>
    <t>R2年度市区町村別数値</t>
    <phoneticPr fontId="3"/>
  </si>
  <si>
    <t>前年度との差分(歯科健診受診率)</t>
    <rPh sb="0" eb="3">
      <t>ゼンネンド</t>
    </rPh>
    <rPh sb="5" eb="7">
      <t>サブン</t>
    </rPh>
    <phoneticPr fontId="3"/>
  </si>
  <si>
    <t>前年度との差分(歯科健診有所見医療機関未受診者割合)</t>
    <rPh sb="0" eb="3">
      <t>ゼンネンド</t>
    </rPh>
    <rPh sb="5" eb="7">
      <t>サブン</t>
    </rPh>
    <phoneticPr fontId="3"/>
  </si>
  <si>
    <t>前年度との差分(歯科状態不明者割合)</t>
    <rPh sb="0" eb="3">
      <t>ゼンネンド</t>
    </rPh>
    <rPh sb="5" eb="7">
      <t>サブン</t>
    </rPh>
    <phoneticPr fontId="3"/>
  </si>
  <si>
    <t>-</t>
  </si>
  <si>
    <t>前年度との差分(有所見者割合 現在歯)</t>
    <rPh sb="0" eb="3">
      <t>ゼンネンド</t>
    </rPh>
    <rPh sb="5" eb="7">
      <t>サブン</t>
    </rPh>
    <phoneticPr fontId="3"/>
  </si>
  <si>
    <t>前年度との差分(有所見者割合 咬合の状態)</t>
    <rPh sb="0" eb="3">
      <t>ゼンネンド</t>
    </rPh>
    <rPh sb="5" eb="7">
      <t>サブン</t>
    </rPh>
    <phoneticPr fontId="3"/>
  </si>
  <si>
    <t>前年度との差分(有所見者割合 歯垢)</t>
    <rPh sb="0" eb="3">
      <t>ゼンネンド</t>
    </rPh>
    <rPh sb="5" eb="7">
      <t>サブン</t>
    </rPh>
    <phoneticPr fontId="3"/>
  </si>
  <si>
    <t>前年度との差分(有所見者割合 食渣)</t>
    <rPh sb="0" eb="3">
      <t>ゼンネンド</t>
    </rPh>
    <rPh sb="5" eb="7">
      <t>サブン</t>
    </rPh>
    <phoneticPr fontId="3"/>
  </si>
  <si>
    <t>前年度との差分(有所見者割合 舌苔)</t>
    <rPh sb="0" eb="3">
      <t>ゼンネンド</t>
    </rPh>
    <rPh sb="5" eb="7">
      <t>サブン</t>
    </rPh>
    <phoneticPr fontId="3"/>
  </si>
  <si>
    <t>前年度との差分(有所見者割合 口臭)</t>
    <rPh sb="0" eb="3">
      <t>ゼンネンド</t>
    </rPh>
    <rPh sb="5" eb="7">
      <t>サブン</t>
    </rPh>
    <phoneticPr fontId="3"/>
  </si>
  <si>
    <t>前年度との差分(有所見者割合 口腔乾燥)</t>
    <rPh sb="0" eb="3">
      <t>ゼンネンド</t>
    </rPh>
    <rPh sb="5" eb="7">
      <t>サブン</t>
    </rPh>
    <phoneticPr fontId="3"/>
  </si>
  <si>
    <t>前年度との差分(有所見者割合 咀嚼能力評価)</t>
    <rPh sb="0" eb="3">
      <t>ゼンネンド</t>
    </rPh>
    <rPh sb="5" eb="7">
      <t>サブン</t>
    </rPh>
    <phoneticPr fontId="3"/>
  </si>
  <si>
    <t>前年度との差分(有所見者割合 舌･口唇機能評価)</t>
    <rPh sb="0" eb="3">
      <t>ゼンネンド</t>
    </rPh>
    <rPh sb="5" eb="7">
      <t>サブン</t>
    </rPh>
    <phoneticPr fontId="3"/>
  </si>
  <si>
    <t>R3年度</t>
    <rPh sb="2" eb="4">
      <t>ネンド</t>
    </rPh>
    <phoneticPr fontId="3"/>
  </si>
  <si>
    <t>R2年度</t>
    <rPh sb="2" eb="4">
      <t>ネンド</t>
    </rPh>
    <phoneticPr fontId="3"/>
  </si>
  <si>
    <t>前年度との差分</t>
    <rPh sb="0" eb="3">
      <t>ゼンネンド</t>
    </rPh>
    <rPh sb="5" eb="7">
      <t>サブン</t>
    </rPh>
    <phoneticPr fontId="3"/>
  </si>
  <si>
    <t>前年度との差分(EAT10 3点以上該当者割合)</t>
    <rPh sb="0" eb="3">
      <t>ゼンネンド</t>
    </rPh>
    <rPh sb="5" eb="7">
      <t>サブン</t>
    </rPh>
    <phoneticPr fontId="3"/>
  </si>
  <si>
    <t>歯科健診受診治療中者 患者一人当たりの歯科医療費</t>
    <rPh sb="13" eb="16">
      <t>ヒトリア</t>
    </rPh>
    <rPh sb="19" eb="24">
      <t>シカイリョウヒ</t>
    </rPh>
    <phoneticPr fontId="3"/>
  </si>
  <si>
    <t>前年度との差分(歯科健診受診治療中者 患者一人当たりの歯科医療費)</t>
    <rPh sb="0" eb="3">
      <t>ゼンネンド</t>
    </rPh>
    <rPh sb="5" eb="7">
      <t>サブン</t>
    </rPh>
    <phoneticPr fontId="3"/>
  </si>
  <si>
    <t>歯科健診未受診治療中者 患者一人当たりの歯科医療費</t>
    <phoneticPr fontId="3"/>
  </si>
  <si>
    <t>前年度との差分(歯科健診未受診治療中者 患者一人当たりの歯科医療費)</t>
    <rPh sb="0" eb="3">
      <t>ゼンネンド</t>
    </rPh>
    <rPh sb="5" eb="7">
      <t>サブン</t>
    </rPh>
    <phoneticPr fontId="3"/>
  </si>
  <si>
    <t>EAT10 3点以上該当者の高齢者の疾病患者割合(総患者数に占める割合)</t>
  </si>
  <si>
    <t>3点以上EAT10 3点以上該当者の
高齢者の疾病患者割合</t>
    <rPh sb="1" eb="2">
      <t>テン</t>
    </rPh>
    <rPh sb="2" eb="4">
      <t>イジョウ</t>
    </rPh>
    <phoneticPr fontId="3"/>
  </si>
  <si>
    <t>EAT10 3点以上該当者の
高齢者の疾病患者割合</t>
  </si>
  <si>
    <t>前年度との差分(EAT10 3点以上該当者の高齢者の疾病患者割合(総患者数に占める割合))</t>
    <rPh sb="0" eb="3">
      <t>ゼンネンド</t>
    </rPh>
    <rPh sb="5" eb="7">
      <t>サブン</t>
    </rPh>
    <phoneticPr fontId="3"/>
  </si>
  <si>
    <t>データ化範囲(分析対象)…歯科健診データは令和3年4月～令和4年3月健診分(12カ月分)。</t>
    <rPh sb="13" eb="15">
      <t>シカ</t>
    </rPh>
    <rPh sb="15" eb="17">
      <t>ケンシン</t>
    </rPh>
    <rPh sb="21" eb="23">
      <t>レイワ</t>
    </rPh>
    <rPh sb="28" eb="30">
      <t>レイワ</t>
    </rPh>
    <phoneticPr fontId="3"/>
  </si>
  <si>
    <t>資格確認条件…令和4年3月31日時点。ただし、除外対象者は含まれない。</t>
    <rPh sb="0" eb="2">
      <t>シカク</t>
    </rPh>
    <rPh sb="2" eb="4">
      <t>カクニン</t>
    </rPh>
    <rPh sb="4" eb="6">
      <t>ジョウケン</t>
    </rPh>
    <phoneticPr fontId="3"/>
  </si>
  <si>
    <t>年齢基準日…令和4年3月31日時点。</t>
    <rPh sb="0" eb="2">
      <t>ネンレイ</t>
    </rPh>
    <rPh sb="2" eb="4">
      <t>キジュン</t>
    </rPh>
    <rPh sb="4" eb="5">
      <t>ビ</t>
    </rPh>
    <rPh sb="6" eb="8">
      <t>レイワ</t>
    </rPh>
    <rPh sb="9" eb="10">
      <t>ネン</t>
    </rPh>
    <rPh sb="10" eb="11">
      <t>ヘイネン</t>
    </rPh>
    <rPh sb="11" eb="12">
      <t>ツキ</t>
    </rPh>
    <rPh sb="14" eb="15">
      <t>ニチ</t>
    </rPh>
    <rPh sb="15" eb="17">
      <t>ジテン</t>
    </rPh>
    <phoneticPr fontId="3"/>
  </si>
  <si>
    <t>性別</t>
    <rPh sb="0" eb="2">
      <t>セ</t>
    </rPh>
    <phoneticPr fontId="3"/>
  </si>
  <si>
    <t>男性</t>
    <rPh sb="0" eb="2">
      <t>ダ</t>
    </rPh>
    <phoneticPr fontId="3"/>
  </si>
  <si>
    <t>女性</t>
    <rPh sb="0" eb="2">
      <t>ジ</t>
    </rPh>
    <phoneticPr fontId="3"/>
  </si>
  <si>
    <t>※令和4年3月31日時点で資格がある者を対象とする。</t>
    <rPh sb="1" eb="3">
      <t>レイワ</t>
    </rPh>
    <rPh sb="4" eb="5">
      <t>ネン</t>
    </rPh>
    <rPh sb="6" eb="7">
      <t>ガツ</t>
    </rPh>
    <rPh sb="9" eb="10">
      <t>ニチ</t>
    </rPh>
    <rPh sb="10" eb="12">
      <t>ジテン</t>
    </rPh>
    <rPh sb="13" eb="15">
      <t>シカク</t>
    </rPh>
    <rPh sb="18" eb="19">
      <t>モノ</t>
    </rPh>
    <rPh sb="20" eb="22">
      <t>タイショウ</t>
    </rPh>
    <phoneticPr fontId="3"/>
  </si>
  <si>
    <t>※令和4年3月31日時点で資格がある者を対象とする。</t>
    <rPh sb="1" eb="3">
      <t>レイワ</t>
    </rPh>
    <rPh sb="4" eb="5">
      <t>ネン</t>
    </rPh>
    <rPh sb="5" eb="6">
      <t>ヘイネン</t>
    </rPh>
    <rPh sb="6" eb="7">
      <t>ガツ</t>
    </rPh>
    <rPh sb="9" eb="10">
      <t>ニチ</t>
    </rPh>
    <rPh sb="10" eb="12">
      <t>ジテン</t>
    </rPh>
    <rPh sb="13" eb="15">
      <t>シカク</t>
    </rPh>
    <rPh sb="18" eb="19">
      <t>モノ</t>
    </rPh>
    <rPh sb="20" eb="22">
      <t>タイショウ</t>
    </rPh>
    <phoneticPr fontId="3"/>
  </si>
  <si>
    <t>データ化範囲(分析対象)…歯科の電子レセプト。対象診療年月は令和3年4月～令和4年3月診療分(12カ月分)。</t>
    <rPh sb="13" eb="15">
      <t>シカ</t>
    </rPh>
    <rPh sb="30" eb="32">
      <t>レイワ</t>
    </rPh>
    <rPh sb="37" eb="39">
      <t>レイワ</t>
    </rPh>
    <rPh sb="40" eb="41">
      <t>ネン</t>
    </rPh>
    <phoneticPr fontId="3"/>
  </si>
  <si>
    <t>データ化範囲(分析対象)…歯科健診データは令和3年4月～令和4年3月健診分(12カ月分)。</t>
    <rPh sb="13" eb="15">
      <t>シカ</t>
    </rPh>
    <rPh sb="21" eb="23">
      <t>レイワ</t>
    </rPh>
    <phoneticPr fontId="3"/>
  </si>
  <si>
    <t>※令和4年3月31日時点で資格がある者を対象とする。</t>
    <rPh sb="9" eb="10">
      <t>ニチ</t>
    </rPh>
    <rPh sb="10" eb="12">
      <t>ジテン</t>
    </rPh>
    <rPh sb="13" eb="15">
      <t>シカク</t>
    </rPh>
    <rPh sb="18" eb="19">
      <t>モノ</t>
    </rPh>
    <rPh sb="20" eb="22">
      <t>タイショウ</t>
    </rPh>
    <phoneticPr fontId="3"/>
  </si>
  <si>
    <t>※令和4年3月31日時点で資格があり、各検査項目毎に健診検査値が記録されている者を対象とする。</t>
    <rPh sb="1" eb="3">
      <t>レイワ</t>
    </rPh>
    <rPh sb="4" eb="5">
      <t>ネン</t>
    </rPh>
    <rPh sb="5" eb="6">
      <t>ヘイネン</t>
    </rPh>
    <rPh sb="6" eb="7">
      <t>ツキ</t>
    </rPh>
    <rPh sb="9" eb="10">
      <t>ニチ</t>
    </rPh>
    <rPh sb="10" eb="12">
      <t>ジテン</t>
    </rPh>
    <rPh sb="13" eb="15">
      <t>シカク</t>
    </rPh>
    <rPh sb="19" eb="20">
      <t>カク</t>
    </rPh>
    <rPh sb="20" eb="22">
      <t>ケンサ</t>
    </rPh>
    <rPh sb="22" eb="24">
      <t>コウモク</t>
    </rPh>
    <rPh sb="24" eb="25">
      <t>ゴト</t>
    </rPh>
    <rPh sb="26" eb="28">
      <t>ケンシン</t>
    </rPh>
    <rPh sb="28" eb="31">
      <t>ケンサチ</t>
    </rPh>
    <rPh sb="32" eb="34">
      <t>キロク</t>
    </rPh>
    <rPh sb="39" eb="40">
      <t>モノ</t>
    </rPh>
    <rPh sb="41" eb="43">
      <t>タイショウ</t>
    </rPh>
    <phoneticPr fontId="3"/>
  </si>
  <si>
    <t>年齢基準日…令和4年3月31日時点。</t>
    <rPh sb="0" eb="2">
      <t>ネンレイ</t>
    </rPh>
    <rPh sb="2" eb="5">
      <t>キジュンビ</t>
    </rPh>
    <rPh sb="6" eb="8">
      <t>レイワ</t>
    </rPh>
    <rPh sb="9" eb="10">
      <t>ネン</t>
    </rPh>
    <rPh sb="10" eb="11">
      <t>ヘイネン</t>
    </rPh>
    <rPh sb="11" eb="12">
      <t>ツキ</t>
    </rPh>
    <rPh sb="14" eb="15">
      <t>ニチ</t>
    </rPh>
    <rPh sb="15" eb="17">
      <t>ジテン</t>
    </rPh>
    <phoneticPr fontId="3"/>
  </si>
  <si>
    <t>データ化範囲(分析対象)…入院(DPCを含む)、入院外、調剤の電子レセプト。対象診療年月は令和3年4月～令和4年3月診療分(12カ月分)。</t>
    <rPh sb="45" eb="47">
      <t>レイワ</t>
    </rPh>
    <rPh sb="52" eb="54">
      <t>レイワ</t>
    </rPh>
    <rPh sb="55" eb="56">
      <t>ネン</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</si>
  <si>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</si>
  <si>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</si>
  <si>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</si>
  <si>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</si>
  <si>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</si>
  <si>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</si>
  <si>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</si>
  <si>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</si>
  <si>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</si>
  <si>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市区町村</t>
    <rPh sb="0" eb="4">
      <t>シクチョウソン</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</si>
  <si>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</si>
  <si>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</si>
  <si>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</si>
  <si>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地区別</t>
    <rPh sb="0" eb="2">
      <t>チク</t>
    </rPh>
    <rPh sb="2" eb="3">
      <t>ベツ</t>
    </rPh>
    <phoneticPr fontId="3"/>
  </si>
  <si>
    <t>地区別</t>
    <rPh sb="0" eb="1">
      <t>チ</t>
    </rPh>
    <rPh sb="1" eb="2">
      <t>ク</t>
    </rPh>
    <rPh sb="2" eb="3">
      <t>ベツ</t>
    </rPh>
    <phoneticPr fontId="3"/>
  </si>
  <si>
    <t>歯科健診受診率</t>
    <phoneticPr fontId="3"/>
  </si>
  <si>
    <t>地区別</t>
    <phoneticPr fontId="3"/>
  </si>
  <si>
    <t>市区町村別</t>
    <rPh sb="0" eb="2">
      <t>シク</t>
    </rPh>
    <rPh sb="2" eb="4">
      <t>チョウソン</t>
    </rPh>
    <rPh sb="4" eb="5">
      <t>ベツ</t>
    </rPh>
    <phoneticPr fontId="3"/>
  </si>
  <si>
    <t>市町村別</t>
    <rPh sb="0" eb="3">
      <t>シチョウソン</t>
    </rPh>
    <rPh sb="1" eb="3">
      <t>チョウソン</t>
    </rPh>
    <rPh sb="3" eb="4">
      <t>ベツ</t>
    </rPh>
    <phoneticPr fontId="3"/>
  </si>
  <si>
    <t>前年度との差分(歯科健診受診率)</t>
    <rPh sb="8" eb="10">
      <t>シカ</t>
    </rPh>
    <rPh sb="10" eb="12">
      <t>ケンシン</t>
    </rPh>
    <rPh sb="12" eb="15">
      <t>ジュシンリツ</t>
    </rPh>
    <phoneticPr fontId="3"/>
  </si>
  <si>
    <t>市町村別</t>
    <phoneticPr fontId="3"/>
  </si>
  <si>
    <t>歯科健診受診率</t>
    <phoneticPr fontId="3"/>
  </si>
  <si>
    <t>市区町村別</t>
    <phoneticPr fontId="3"/>
  </si>
  <si>
    <t>歯科健診及びレセプトによる指導対象者群分析</t>
    <rPh sb="0" eb="2">
      <t>シカ</t>
    </rPh>
    <phoneticPr fontId="3"/>
  </si>
  <si>
    <t>歯科状態不明者割合</t>
    <rPh sb="0" eb="7">
      <t>シカジョウタイフメイシャ</t>
    </rPh>
    <rPh sb="7" eb="9">
      <t>ワリアイ</t>
    </rPh>
    <phoneticPr fontId="3"/>
  </si>
  <si>
    <t>前年度との差分(歯科健診有所見医療機関未受診者割合)</t>
    <rPh sb="8" eb="10">
      <t>シカ</t>
    </rPh>
    <rPh sb="10" eb="12">
      <t>ケンシン</t>
    </rPh>
    <rPh sb="12" eb="13">
      <t>ユウ</t>
    </rPh>
    <rPh sb="13" eb="15">
      <t>ショケン</t>
    </rPh>
    <rPh sb="15" eb="17">
      <t>イリョウ</t>
    </rPh>
    <rPh sb="17" eb="19">
      <t>キカン</t>
    </rPh>
    <rPh sb="19" eb="20">
      <t>ミ</t>
    </rPh>
    <rPh sb="20" eb="23">
      <t>ジュシンシャ</t>
    </rPh>
    <rPh sb="23" eb="25">
      <t>ワリアイ</t>
    </rPh>
    <phoneticPr fontId="3"/>
  </si>
  <si>
    <t>前年度との差分(歯科状態不明者割合)</t>
    <rPh sb="8" eb="12">
      <t>シカジョウタイ</t>
    </rPh>
    <rPh sb="12" eb="15">
      <t>フメイシャ</t>
    </rPh>
    <rPh sb="15" eb="17">
      <t>ワリアイ</t>
    </rPh>
    <phoneticPr fontId="3"/>
  </si>
  <si>
    <t>指導対象者群別歯科医療費</t>
    <rPh sb="0" eb="2">
      <t>シドウ</t>
    </rPh>
    <rPh sb="2" eb="5">
      <t>タイショウシャ</t>
    </rPh>
    <rPh sb="5" eb="6">
      <t>グン</t>
    </rPh>
    <rPh sb="6" eb="7">
      <t>ベツ</t>
    </rPh>
    <rPh sb="7" eb="9">
      <t>シカ</t>
    </rPh>
    <rPh sb="9" eb="12">
      <t>イリョウヒ</t>
    </rPh>
    <phoneticPr fontId="3"/>
  </si>
  <si>
    <t>歯科健診受診治療中者 患者一人当たりの歯科医療費</t>
    <rPh sb="13" eb="15">
      <t>ヒトリ</t>
    </rPh>
    <rPh sb="15" eb="16">
      <t>ア</t>
    </rPh>
    <rPh sb="19" eb="21">
      <t>シカ</t>
    </rPh>
    <rPh sb="21" eb="24">
      <t>イリョウヒ</t>
    </rPh>
    <phoneticPr fontId="3"/>
  </si>
  <si>
    <t>歯科健診未受診治療中者 患者一人当たりの歯科医療費</t>
    <rPh sb="14" eb="16">
      <t>ヒトリ</t>
    </rPh>
    <rPh sb="16" eb="17">
      <t>ア</t>
    </rPh>
    <rPh sb="20" eb="22">
      <t>シカ</t>
    </rPh>
    <rPh sb="22" eb="25">
      <t>イリョウヒ</t>
    </rPh>
    <phoneticPr fontId="3"/>
  </si>
  <si>
    <t>市町村別</t>
    <rPh sb="0" eb="3">
      <t>シチョウソン</t>
    </rPh>
    <rPh sb="3" eb="4">
      <t>ベツ</t>
    </rPh>
    <phoneticPr fontId="3"/>
  </si>
  <si>
    <t>前年度との差分(歯科健診受診治療中者 患者一人当たりの歯科医療費)</t>
    <rPh sb="23" eb="24">
      <t>ア</t>
    </rPh>
    <rPh sb="27" eb="29">
      <t>シカ</t>
    </rPh>
    <rPh sb="29" eb="32">
      <t>イリョウヒ</t>
    </rPh>
    <phoneticPr fontId="3"/>
  </si>
  <si>
    <t>前年度との差分(歯科健診未受診治療中者 患者一人当たりの歯科医療費)</t>
    <rPh sb="22" eb="24">
      <t>ヒトリ</t>
    </rPh>
    <rPh sb="24" eb="25">
      <t>ア</t>
    </rPh>
    <rPh sb="28" eb="30">
      <t>シカ</t>
    </rPh>
    <rPh sb="30" eb="33">
      <t>イリョウヒ</t>
    </rPh>
    <phoneticPr fontId="3"/>
  </si>
  <si>
    <t>歯科健診有所見者割合</t>
    <rPh sb="0" eb="2">
      <t>シカ</t>
    </rPh>
    <rPh sb="2" eb="4">
      <t>ケンシン</t>
    </rPh>
    <rPh sb="4" eb="5">
      <t>ユウ</t>
    </rPh>
    <rPh sb="5" eb="7">
      <t>ショケン</t>
    </rPh>
    <rPh sb="7" eb="8">
      <t>シャ</t>
    </rPh>
    <rPh sb="8" eb="10">
      <t>ワリアイ</t>
    </rPh>
    <phoneticPr fontId="3"/>
  </si>
  <si>
    <t>有所見者割合(現在歯)</t>
    <rPh sb="0" eb="1">
      <t>ユウ</t>
    </rPh>
    <rPh sb="1" eb="3">
      <t>ショケン</t>
    </rPh>
    <rPh sb="3" eb="4">
      <t>シャ</t>
    </rPh>
    <rPh sb="4" eb="6">
      <t>ワリアイ</t>
    </rPh>
    <rPh sb="7" eb="9">
      <t>ゲンザイ</t>
    </rPh>
    <rPh sb="9" eb="10">
      <t>ハ</t>
    </rPh>
    <phoneticPr fontId="3"/>
  </si>
  <si>
    <t>有所見者割合(現在歯)</t>
    <rPh sb="7" eb="9">
      <t>ゲンザイ</t>
    </rPh>
    <rPh sb="9" eb="10">
      <t>ハ</t>
    </rPh>
    <phoneticPr fontId="3"/>
  </si>
  <si>
    <t>有所見者割合(咬合の状態)</t>
    <rPh sb="7" eb="8">
      <t>カ</t>
    </rPh>
    <rPh sb="8" eb="9">
      <t>ア</t>
    </rPh>
    <rPh sb="10" eb="12">
      <t>ジョウタイ</t>
    </rPh>
    <phoneticPr fontId="3"/>
  </si>
  <si>
    <t>有所見者割合(咬合の状態)</t>
    <rPh sb="0" eb="1">
      <t>ユウ</t>
    </rPh>
    <rPh sb="1" eb="3">
      <t>ショケン</t>
    </rPh>
    <rPh sb="3" eb="4">
      <t>シャ</t>
    </rPh>
    <rPh sb="4" eb="6">
      <t>ワリアイ</t>
    </rPh>
    <rPh sb="7" eb="8">
      <t>カ</t>
    </rPh>
    <rPh sb="8" eb="9">
      <t>ア</t>
    </rPh>
    <rPh sb="10" eb="12">
      <t>ジョウタイ</t>
    </rPh>
    <phoneticPr fontId="3"/>
  </si>
  <si>
    <t>有所見者割合(歯垢)</t>
    <rPh sb="0" eb="1">
      <t>ユウ</t>
    </rPh>
    <rPh sb="1" eb="3">
      <t>ショケン</t>
    </rPh>
    <rPh sb="3" eb="4">
      <t>シャ</t>
    </rPh>
    <rPh sb="4" eb="6">
      <t>ワリアイ</t>
    </rPh>
    <phoneticPr fontId="3"/>
  </si>
  <si>
    <t>有所見者割合(歯垢)</t>
    <phoneticPr fontId="3"/>
  </si>
  <si>
    <t>有所見者割合(食渣)</t>
    <rPh sb="0" eb="1">
      <t>ユウ</t>
    </rPh>
    <rPh sb="1" eb="3">
      <t>ショケン</t>
    </rPh>
    <rPh sb="3" eb="4">
      <t>シャ</t>
    </rPh>
    <rPh sb="4" eb="6">
      <t>ワリアイ</t>
    </rPh>
    <phoneticPr fontId="3"/>
  </si>
  <si>
    <t>有所見者割合(食渣)</t>
    <phoneticPr fontId="3"/>
  </si>
  <si>
    <t>有所見者割合(舌苔)</t>
    <rPh sb="0" eb="1">
      <t>ユウ</t>
    </rPh>
    <rPh sb="1" eb="3">
      <t>ショケン</t>
    </rPh>
    <rPh sb="3" eb="4">
      <t>シャ</t>
    </rPh>
    <rPh sb="4" eb="6">
      <t>ワリアイ</t>
    </rPh>
    <rPh sb="7" eb="8">
      <t>シタ</t>
    </rPh>
    <rPh sb="8" eb="9">
      <t>コケ</t>
    </rPh>
    <phoneticPr fontId="3"/>
  </si>
  <si>
    <t>有所見者割合(舌苔)</t>
    <rPh sb="7" eb="8">
      <t>シタ</t>
    </rPh>
    <rPh sb="8" eb="9">
      <t>コケ</t>
    </rPh>
    <phoneticPr fontId="3"/>
  </si>
  <si>
    <t>有所見者割合(口臭)</t>
    <rPh sb="0" eb="1">
      <t>ユウ</t>
    </rPh>
    <rPh sb="1" eb="3">
      <t>ショケン</t>
    </rPh>
    <rPh sb="3" eb="4">
      <t>シャ</t>
    </rPh>
    <rPh sb="4" eb="6">
      <t>ワリアイ</t>
    </rPh>
    <phoneticPr fontId="3"/>
  </si>
  <si>
    <t>地区別</t>
    <phoneticPr fontId="3"/>
  </si>
  <si>
    <t>有所見者割合(口臭)</t>
    <phoneticPr fontId="3"/>
  </si>
  <si>
    <t>有所見者割合(口腔乾燥)</t>
    <rPh sb="0" eb="1">
      <t>ユウ</t>
    </rPh>
    <rPh sb="1" eb="3">
      <t>ショケン</t>
    </rPh>
    <rPh sb="3" eb="4">
      <t>シャ</t>
    </rPh>
    <rPh sb="4" eb="6">
      <t>ワリアイ</t>
    </rPh>
    <rPh sb="7" eb="9">
      <t>コウクウ</t>
    </rPh>
    <rPh sb="9" eb="11">
      <t>カンソウ</t>
    </rPh>
    <phoneticPr fontId="3"/>
  </si>
  <si>
    <t>有所見者割合(口腔乾燥)</t>
    <phoneticPr fontId="3"/>
  </si>
  <si>
    <t>有所見者割合(咀嚼能力評価)</t>
    <rPh sb="0" eb="1">
      <t>ユウ</t>
    </rPh>
    <rPh sb="1" eb="3">
      <t>ショケン</t>
    </rPh>
    <rPh sb="3" eb="4">
      <t>シャ</t>
    </rPh>
    <rPh sb="4" eb="6">
      <t>ワリアイ</t>
    </rPh>
    <rPh sb="11" eb="13">
      <t>ヒョウカ</t>
    </rPh>
    <phoneticPr fontId="3"/>
  </si>
  <si>
    <t>有所見者割合(咀嚼能力評価)</t>
    <rPh sb="11" eb="13">
      <t>ヒョウカ</t>
    </rPh>
    <phoneticPr fontId="3"/>
  </si>
  <si>
    <t>有所見者割合(舌･口唇機能評価)</t>
    <rPh sb="0" eb="1">
      <t>ユウ</t>
    </rPh>
    <rPh sb="1" eb="3">
      <t>ショケン</t>
    </rPh>
    <rPh sb="3" eb="4">
      <t>シャ</t>
    </rPh>
    <rPh sb="4" eb="6">
      <t>ワリアイ</t>
    </rPh>
    <rPh sb="9" eb="10">
      <t>クチ</t>
    </rPh>
    <rPh sb="10" eb="11">
      <t>クチビル</t>
    </rPh>
    <rPh sb="13" eb="15">
      <t>ヒョウカ</t>
    </rPh>
    <phoneticPr fontId="3"/>
  </si>
  <si>
    <t>有所見者割合(舌･口唇機能評価)</t>
    <rPh sb="9" eb="10">
      <t>クチ</t>
    </rPh>
    <rPh sb="10" eb="11">
      <t>クチビル</t>
    </rPh>
    <rPh sb="13" eb="15">
      <t>ヒョウカ</t>
    </rPh>
    <phoneticPr fontId="3"/>
  </si>
  <si>
    <t>有所見者割合(嚥下機能評価(唾液の飲込))</t>
    <rPh sb="0" eb="1">
      <t>ユウ</t>
    </rPh>
    <rPh sb="1" eb="3">
      <t>ショケン</t>
    </rPh>
    <rPh sb="3" eb="4">
      <t>シャ</t>
    </rPh>
    <rPh sb="4" eb="6">
      <t>ワリアイ</t>
    </rPh>
    <rPh sb="11" eb="13">
      <t>ヒョウカ</t>
    </rPh>
    <rPh sb="14" eb="16">
      <t>ダエキ</t>
    </rPh>
    <rPh sb="17" eb="19">
      <t>ノミコ</t>
    </rPh>
    <phoneticPr fontId="3"/>
  </si>
  <si>
    <t>有所見者割合(嚥下機能評価(唾液の飲込))</t>
    <rPh sb="11" eb="13">
      <t>ヒョウカ</t>
    </rPh>
    <rPh sb="14" eb="19">
      <t>ダエキノノミコ</t>
    </rPh>
    <phoneticPr fontId="3"/>
  </si>
  <si>
    <t>有所見者割合(嚥下機能評価(総合判定))</t>
    <rPh sb="0" eb="1">
      <t>ユウ</t>
    </rPh>
    <rPh sb="1" eb="3">
      <t>ショケン</t>
    </rPh>
    <rPh sb="3" eb="4">
      <t>シャ</t>
    </rPh>
    <rPh sb="4" eb="6">
      <t>ワリアイ</t>
    </rPh>
    <rPh sb="11" eb="13">
      <t>ヒョウカ</t>
    </rPh>
    <rPh sb="14" eb="18">
      <t>ソウゴウハンテイ</t>
    </rPh>
    <phoneticPr fontId="3"/>
  </si>
  <si>
    <t>有所見者割合(嚥下機能評価(総合判定))</t>
    <rPh sb="11" eb="13">
      <t>ヒョウカ</t>
    </rPh>
    <rPh sb="14" eb="18">
      <t>ソウゴウハンテイ</t>
    </rPh>
    <phoneticPr fontId="3"/>
  </si>
  <si>
    <t>前年度との差分(有所見者割合 現在歯)</t>
    <rPh sb="8" eb="12">
      <t>ユウショケンシャ</t>
    </rPh>
    <rPh sb="12" eb="14">
      <t>ワリアイ</t>
    </rPh>
    <rPh sb="15" eb="17">
      <t>ゲンザイ</t>
    </rPh>
    <rPh sb="17" eb="18">
      <t>ハ</t>
    </rPh>
    <phoneticPr fontId="3"/>
  </si>
  <si>
    <t>前年度との差分(有所見者割合 咬合の状態)</t>
    <rPh sb="8" eb="14">
      <t>ユウショケンシャワリアイ</t>
    </rPh>
    <rPh sb="15" eb="16">
      <t>カ</t>
    </rPh>
    <rPh sb="16" eb="17">
      <t>ア</t>
    </rPh>
    <rPh sb="18" eb="20">
      <t>ジョウタイ</t>
    </rPh>
    <phoneticPr fontId="3"/>
  </si>
  <si>
    <t>前年度との差分(有所見者割合 歯垢)</t>
    <rPh sb="8" eb="12">
      <t>ユウショケンシャ</t>
    </rPh>
    <rPh sb="12" eb="14">
      <t>ワリアイ</t>
    </rPh>
    <rPh sb="15" eb="16">
      <t>シ</t>
    </rPh>
    <rPh sb="16" eb="17">
      <t>アカ</t>
    </rPh>
    <phoneticPr fontId="3"/>
  </si>
  <si>
    <t>市町村別</t>
    <rPh sb="0" eb="1">
      <t>シ</t>
    </rPh>
    <rPh sb="1" eb="3">
      <t>チョウソン</t>
    </rPh>
    <rPh sb="3" eb="4">
      <t>ベツ</t>
    </rPh>
    <phoneticPr fontId="3"/>
  </si>
  <si>
    <t>前年度との差分(有所見者割合 食渣)</t>
    <rPh sb="8" eb="12">
      <t>ユウショケンシャ</t>
    </rPh>
    <rPh sb="12" eb="14">
      <t>ワリアイ</t>
    </rPh>
    <phoneticPr fontId="3"/>
  </si>
  <si>
    <t>有所見者割合(食渣)</t>
    <rPh sb="0" eb="1">
      <t>ユウ</t>
    </rPh>
    <rPh sb="1" eb="3">
      <t>ショケン</t>
    </rPh>
    <phoneticPr fontId="3"/>
  </si>
  <si>
    <t>前年度との差分(有所見者割合 舌苔)</t>
    <rPh sb="8" eb="14">
      <t>ユウショケンシャワリアイ</t>
    </rPh>
    <phoneticPr fontId="3"/>
  </si>
  <si>
    <t>前年度との差分(有所見者割合 口臭)</t>
    <rPh sb="8" eb="14">
      <t>ユウショケンシャワリアイ</t>
    </rPh>
    <rPh sb="15" eb="17">
      <t>コウシュウ</t>
    </rPh>
    <phoneticPr fontId="3"/>
  </si>
  <si>
    <t>前年度との差分(有所見者割合 口腔乾燥)</t>
    <rPh sb="8" eb="14">
      <t>ユウショケンシャワリアイ</t>
    </rPh>
    <phoneticPr fontId="3"/>
  </si>
  <si>
    <t>前年度との差分(有所見者割合 咀嚼能力評価)</t>
    <rPh sb="8" eb="14">
      <t>ユウショケンシャワリアイ</t>
    </rPh>
    <phoneticPr fontId="3"/>
  </si>
  <si>
    <t>有所見者割合(咀嚼能力評価)</t>
    <rPh sb="9" eb="11">
      <t>ノウリョク</t>
    </rPh>
    <rPh sb="11" eb="13">
      <t>ヒョウカ</t>
    </rPh>
    <phoneticPr fontId="3"/>
  </si>
  <si>
    <t>前年度との差分(有所見者割合 舌･口唇機能評価)</t>
    <rPh sb="8" eb="14">
      <t>ユウショケンシャワリアイ</t>
    </rPh>
    <phoneticPr fontId="3"/>
  </si>
  <si>
    <t>有所見者割合(舌･口唇機能評価)</t>
    <rPh sb="0" eb="3">
      <t>ユウショケン</t>
    </rPh>
    <rPh sb="7" eb="8">
      <t>シタ</t>
    </rPh>
    <rPh sb="9" eb="11">
      <t>コウシン</t>
    </rPh>
    <rPh sb="11" eb="13">
      <t>キノウ</t>
    </rPh>
    <rPh sb="13" eb="15">
      <t>ヒョウカ</t>
    </rPh>
    <phoneticPr fontId="3"/>
  </si>
  <si>
    <t>市区町村別</t>
    <rPh sb="0" eb="2">
      <t>シク</t>
    </rPh>
    <phoneticPr fontId="3"/>
  </si>
  <si>
    <t>有所見者割合(嚥下機能評価(唾液の飲込))</t>
    <rPh sb="0" eb="1">
      <t>ユウ</t>
    </rPh>
    <rPh sb="1" eb="3">
      <t>ショケン</t>
    </rPh>
    <rPh sb="3" eb="4">
      <t>シャ</t>
    </rPh>
    <rPh sb="4" eb="6">
      <t>ワリアイ</t>
    </rPh>
    <rPh sb="11" eb="13">
      <t>ヒョウカ</t>
    </rPh>
    <rPh sb="14" eb="16">
      <t>ダエキ</t>
    </rPh>
    <rPh sb="17" eb="19">
      <t>インコミ</t>
    </rPh>
    <phoneticPr fontId="3"/>
  </si>
  <si>
    <t>EAT10点数別該当者状況</t>
    <rPh sb="5" eb="7">
      <t>テンスウ</t>
    </rPh>
    <rPh sb="7" eb="8">
      <t>ベツ</t>
    </rPh>
    <rPh sb="8" eb="11">
      <t>ガイトウシャ</t>
    </rPh>
    <rPh sb="11" eb="13">
      <t>ジョウキョウ</t>
    </rPh>
    <phoneticPr fontId="3"/>
  </si>
  <si>
    <t>EAT10 3点以上該当者割合</t>
    <rPh sb="7" eb="8">
      <t>テン</t>
    </rPh>
    <rPh sb="8" eb="10">
      <t>イジョウ</t>
    </rPh>
    <rPh sb="10" eb="13">
      <t>ガイトウシャ</t>
    </rPh>
    <rPh sb="13" eb="15">
      <t>ワリアイ</t>
    </rPh>
    <phoneticPr fontId="3"/>
  </si>
  <si>
    <t>広域連合全体(年齢階層別)</t>
    <rPh sb="0" eb="2">
      <t>コウイキ</t>
    </rPh>
    <rPh sb="2" eb="4">
      <t>レンゴウ</t>
    </rPh>
    <rPh sb="4" eb="6">
      <t>ゼンタイ</t>
    </rPh>
    <rPh sb="7" eb="12">
      <t>ネンレイカイソウベツ</t>
    </rPh>
    <phoneticPr fontId="3"/>
  </si>
  <si>
    <t>前年度との差分(EAT10 3点以上該当者割合)</t>
    <phoneticPr fontId="3"/>
  </si>
  <si>
    <t>EAT10点数別高齢者の疾病状況</t>
    <rPh sb="5" eb="7">
      <t>テンスウ</t>
    </rPh>
    <rPh sb="7" eb="8">
      <t>ベツ</t>
    </rPh>
    <rPh sb="8" eb="11">
      <t>コウレイシャ</t>
    </rPh>
    <rPh sb="14" eb="16">
      <t>ジョウキョウ</t>
    </rPh>
    <phoneticPr fontId="3"/>
  </si>
  <si>
    <t>EAT10 3点以上該当者の高齢者の疾病患者割合(総患者数に占める割合)</t>
    <rPh sb="7" eb="10">
      <t>テンイジョウ</t>
    </rPh>
    <rPh sb="10" eb="13">
      <t>ガイトウシャ</t>
    </rPh>
    <rPh sb="14" eb="17">
      <t>コウレイシャ</t>
    </rPh>
    <rPh sb="18" eb="20">
      <t>シッペイ</t>
    </rPh>
    <rPh sb="20" eb="22">
      <t>カンジャ</t>
    </rPh>
    <rPh sb="22" eb="24">
      <t>ワリアイ</t>
    </rPh>
    <rPh sb="25" eb="26">
      <t>ソウ</t>
    </rPh>
    <rPh sb="26" eb="29">
      <t>カンジャスウ</t>
    </rPh>
    <rPh sb="30" eb="31">
      <t>シ</t>
    </rPh>
    <rPh sb="33" eb="35">
      <t>ワリアイ</t>
    </rPh>
    <phoneticPr fontId="3"/>
  </si>
  <si>
    <t>EAT10 3点以上該当者の高齢者の疾病患者割合(総患者数に占める割合)</t>
    <rPh sb="7" eb="10">
      <t>テンイジョウ</t>
    </rPh>
    <rPh sb="10" eb="13">
      <t>ガイトウシャ</t>
    </rPh>
    <rPh sb="14" eb="17">
      <t>コウレイシャ</t>
    </rPh>
    <rPh sb="18" eb="20">
      <t>シッペイ</t>
    </rPh>
    <rPh sb="20" eb="22">
      <t>カンジャ</t>
    </rPh>
    <rPh sb="22" eb="24">
      <t>ワリアイ</t>
    </rPh>
    <phoneticPr fontId="3"/>
  </si>
  <si>
    <t>EAT10 3点以上該当者の高齢者の疾病患者割合(総患者数に占める割合)</t>
    <rPh sb="7" eb="8">
      <t>テン</t>
    </rPh>
    <rPh sb="8" eb="10">
      <t>イジョウ</t>
    </rPh>
    <rPh sb="10" eb="13">
      <t>ガイトウシャ</t>
    </rPh>
    <rPh sb="14" eb="17">
      <t>コウレイシャ</t>
    </rPh>
    <rPh sb="18" eb="20">
      <t>シッペイ</t>
    </rPh>
    <rPh sb="20" eb="22">
      <t>カンジャ</t>
    </rPh>
    <rPh sb="22" eb="24">
      <t>ワリアイ</t>
    </rPh>
    <phoneticPr fontId="3"/>
  </si>
  <si>
    <t>市町村</t>
    <rPh sb="0" eb="3">
      <t>シチョウソン</t>
    </rPh>
    <phoneticPr fontId="3"/>
  </si>
  <si>
    <t>市町村</t>
    <rPh sb="0" eb="2">
      <t>シチョウ</t>
    </rPh>
    <rPh sb="2" eb="3">
      <t>ソン</t>
    </rPh>
    <phoneticPr fontId="3"/>
  </si>
  <si>
    <t>地区</t>
    <rPh sb="0" eb="2">
      <t>チク</t>
    </rPh>
    <phoneticPr fontId="3"/>
  </si>
  <si>
    <t>市区町村</t>
    <rPh sb="0" eb="4">
      <t>シクチョウソン</t>
    </rPh>
    <phoneticPr fontId="3"/>
  </si>
  <si>
    <t>地区</t>
    <rPh sb="0" eb="2">
      <t>チク</t>
    </rPh>
    <phoneticPr fontId="3"/>
  </si>
  <si>
    <t>市区町村</t>
    <rPh sb="0" eb="4">
      <t>シクチョウソン</t>
    </rPh>
    <phoneticPr fontId="3"/>
  </si>
  <si>
    <t>117歳</t>
    <rPh sb="3" eb="4">
      <t>サイ</t>
    </rPh>
    <phoneticPr fontId="3"/>
  </si>
  <si>
    <t>指導対象者群別 患者一人当たりの歯科医療費</t>
    <rPh sb="0" eb="2">
      <t>シドウ</t>
    </rPh>
    <rPh sb="2" eb="5">
      <t>タイショウシャ</t>
    </rPh>
    <rPh sb="5" eb="6">
      <t>グン</t>
    </rPh>
    <rPh sb="6" eb="7">
      <t>ベツ</t>
    </rPh>
    <rPh sb="8" eb="10">
      <t>カンジャ</t>
    </rPh>
    <rPh sb="10" eb="12">
      <t>ヒトリ</t>
    </rPh>
    <rPh sb="12" eb="13">
      <t>ア</t>
    </rPh>
    <rPh sb="16" eb="18">
      <t>シカ</t>
    </rPh>
    <rPh sb="18" eb="21">
      <t>イリョウヒ</t>
    </rPh>
    <phoneticPr fontId="3"/>
  </si>
  <si>
    <t>･口臭…中程度･多量</t>
    <phoneticPr fontId="3"/>
  </si>
  <si>
    <t>前年度との差分(嚥下機能評価(唾液の飲込))</t>
    <phoneticPr fontId="3"/>
  </si>
  <si>
    <t>前年度との差分(嚥下機能評価(総合判定))</t>
    <rPh sb="15" eb="19">
      <t>ソウゴウハンテイ</t>
    </rPh>
    <phoneticPr fontId="3"/>
  </si>
  <si>
    <t>EAT10 3点以上該当者の
高齢者の疾病患者割合(総患者数に占める割合)</t>
    <phoneticPr fontId="3"/>
  </si>
  <si>
    <t>前年度との差分(EAT10 3点以上該当者の高齢者の疾病患者割合(総患者数に占める割合))</t>
  </si>
  <si>
    <t>EAT10点数別高齢者の疾病患者割合(総患者数に占める割合)</t>
    <rPh sb="5" eb="7">
      <t>テンスウ</t>
    </rPh>
    <rPh sb="7" eb="8">
      <t>ベツ</t>
    </rPh>
    <rPh sb="8" eb="11">
      <t>コウレイシャ</t>
    </rPh>
    <rPh sb="14" eb="16">
      <t>カンジャ</t>
    </rPh>
    <rPh sb="16" eb="18">
      <t>ワリアイ</t>
    </rPh>
    <rPh sb="19" eb="22">
      <t>ソウカンジャ</t>
    </rPh>
    <rPh sb="22" eb="23">
      <t>スウ</t>
    </rPh>
    <rPh sb="24" eb="25">
      <t>シ</t>
    </rPh>
    <rPh sb="27" eb="29">
      <t>ワリアイ</t>
    </rPh>
    <phoneticPr fontId="3"/>
  </si>
  <si>
    <t>EAT10 3点以上該当者の高齢者の疾病別患者割合(総患者数に占める割合)</t>
    <rPh sb="7" eb="8">
      <t>テン</t>
    </rPh>
    <rPh sb="8" eb="10">
      <t>イジョウ</t>
    </rPh>
    <rPh sb="10" eb="13">
      <t>ガイトウシャ</t>
    </rPh>
    <rPh sb="14" eb="17">
      <t>コウレイシャ</t>
    </rPh>
    <rPh sb="18" eb="20">
      <t>シッペイ</t>
    </rPh>
    <rPh sb="20" eb="21">
      <t>ベツ</t>
    </rPh>
    <rPh sb="21" eb="25">
      <t>カンジャワリアイ</t>
    </rPh>
    <rPh sb="26" eb="30">
      <t>ソウカンジャスウ</t>
    </rPh>
    <rPh sb="31" eb="32">
      <t>シ</t>
    </rPh>
    <rPh sb="34" eb="36">
      <t>ワリアイ</t>
    </rPh>
    <phoneticPr fontId="3"/>
  </si>
  <si>
    <t>広域連合全体(要介護度別)</t>
    <rPh sb="0" eb="2">
      <t>コウイキ</t>
    </rPh>
    <rPh sb="2" eb="4">
      <t>レンゴウ</t>
    </rPh>
    <rPh sb="4" eb="6">
      <t>ゼンタイ</t>
    </rPh>
    <rPh sb="7" eb="8">
      <t>ヨウ</t>
    </rPh>
    <phoneticPr fontId="3"/>
  </si>
  <si>
    <t>患者割合(%)
(歯科健診
対象者数に
占める割合)</t>
    <rPh sb="0" eb="2">
      <t>カンジャ</t>
    </rPh>
    <rPh sb="2" eb="4">
      <t>ワリアイ</t>
    </rPh>
    <rPh sb="9" eb="11">
      <t>シカ</t>
    </rPh>
    <rPh sb="11" eb="13">
      <t>ケンシン</t>
    </rPh>
    <rPh sb="14" eb="17">
      <t>タイショウシャ</t>
    </rPh>
    <rPh sb="17" eb="18">
      <t>スウ</t>
    </rPh>
    <rPh sb="20" eb="21">
      <t>シ</t>
    </rPh>
    <rPh sb="23" eb="25">
      <t>ワリアイ</t>
    </rPh>
    <phoneticPr fontId="50"/>
  </si>
  <si>
    <t>要介護度</t>
    <rPh sb="0" eb="1">
      <t>ヨウ</t>
    </rPh>
    <rPh sb="1" eb="3">
      <t>カイゴ</t>
    </rPh>
    <rPh sb="3" eb="4">
      <t>ド</t>
    </rPh>
    <phoneticPr fontId="3"/>
  </si>
  <si>
    <t>広域連合全体(要介護度別)</t>
    <rPh sb="0" eb="2">
      <t>コウイキ</t>
    </rPh>
    <rPh sb="2" eb="4">
      <t>レンゴウ</t>
    </rPh>
    <rPh sb="4" eb="6">
      <t>ゼンタイ</t>
    </rPh>
    <rPh sb="7" eb="8">
      <t>ヨウ</t>
    </rPh>
    <rPh sb="11" eb="12">
      <t>ベツ</t>
    </rPh>
    <phoneticPr fontId="3"/>
  </si>
  <si>
    <t>前年度との差分(嚥下機能評価(唾液の飲込))</t>
    <rPh sb="0" eb="3">
      <t>ゼンネンド</t>
    </rPh>
    <rPh sb="5" eb="7">
      <t>サブン</t>
    </rPh>
    <rPh sb="8" eb="14">
      <t>エンカキノウヒョウカ</t>
    </rPh>
    <phoneticPr fontId="3"/>
  </si>
  <si>
    <t>前年度との差分(嚥下機能評価(総合判定))</t>
    <rPh sb="0" eb="3">
      <t>ゼンネンド</t>
    </rPh>
    <rPh sb="5" eb="7">
      <t>サブン</t>
    </rPh>
    <rPh sb="8" eb="12">
      <t>エンカキノウ</t>
    </rPh>
    <rPh sb="12" eb="14">
      <t>ヒョウカ</t>
    </rPh>
    <phoneticPr fontId="3"/>
  </si>
  <si>
    <t>　　　　　　･食渣…中程度･多量</t>
    <rPh sb="7" eb="9">
      <t>ショクサ</t>
    </rPh>
    <rPh sb="10" eb="13">
      <t>チュウテイド</t>
    </rPh>
    <rPh sb="14" eb="16">
      <t>タリョウ</t>
    </rPh>
    <phoneticPr fontId="3"/>
  </si>
  <si>
    <t>　　　　　　･舌苔…中程度･多量</t>
    <rPh sb="7" eb="8">
      <t>シタ</t>
    </rPh>
    <rPh sb="8" eb="9">
      <t>コケ</t>
    </rPh>
    <rPh sb="10" eb="13">
      <t>チュウテイド</t>
    </rPh>
    <rPh sb="14" eb="16">
      <t>タリョウ</t>
    </rPh>
    <phoneticPr fontId="3"/>
  </si>
  <si>
    <t>　　　　　　･歯垢…中程度･多量</t>
    <rPh sb="7" eb="9">
      <t>シコウ</t>
    </rPh>
    <rPh sb="10" eb="13">
      <t>チュウテイド</t>
    </rPh>
    <rPh sb="14" eb="16">
      <t>タリョウ</t>
    </rPh>
    <phoneticPr fontId="3"/>
  </si>
  <si>
    <t>歯科健診受診率と相関関係のある項目の分析</t>
    <rPh sb="0" eb="2">
      <t>シカ</t>
    </rPh>
    <rPh sb="2" eb="7">
      <t>ケンシンジュシンリツ</t>
    </rPh>
    <rPh sb="8" eb="10">
      <t>ソウカン</t>
    </rPh>
    <rPh sb="10" eb="12">
      <t>カンケイ</t>
    </rPh>
    <rPh sb="15" eb="17">
      <t>コウモク</t>
    </rPh>
    <rPh sb="18" eb="20">
      <t>ブンセキ</t>
    </rPh>
    <phoneticPr fontId="3"/>
  </si>
  <si>
    <t>　歯科健診受診率と優位に相関の認められた項目のうち、項目間に強い相関があったもの(0.7以上)については歯科健診受診率との</t>
    <rPh sb="1" eb="3">
      <t>シカ</t>
    </rPh>
    <rPh sb="9" eb="11">
      <t>ユウイ</t>
    </rPh>
    <rPh sb="15" eb="16">
      <t>ミト</t>
    </rPh>
    <rPh sb="20" eb="22">
      <t>コウモク</t>
    </rPh>
    <phoneticPr fontId="3"/>
  </si>
  <si>
    <t>相関係数の高い方のみを残し、分析対象として7項目を絞り込んだ。</t>
    <rPh sb="14" eb="18">
      <t>ブンセキタイショウ</t>
    </rPh>
    <rPh sb="22" eb="24">
      <t>コウモク</t>
    </rPh>
    <rPh sb="25" eb="26">
      <t>シボ</t>
    </rPh>
    <rPh sb="27" eb="28">
      <t>コ</t>
    </rPh>
    <phoneticPr fontId="3"/>
  </si>
  <si>
    <t>　分析対象の7項目で重回帰分析をしたところ、以下の2項目が抽出された。</t>
    <rPh sb="1" eb="5">
      <t>ブンセキタイショウ</t>
    </rPh>
    <rPh sb="29" eb="31">
      <t>チュウシュツ</t>
    </rPh>
    <phoneticPr fontId="3"/>
  </si>
  <si>
    <t>歯科健診受診率との相関</t>
    <rPh sb="0" eb="2">
      <t>シカ</t>
    </rPh>
    <rPh sb="2" eb="7">
      <t>ケンシンジュシンリツ</t>
    </rPh>
    <rPh sb="9" eb="11">
      <t>ソウカン</t>
    </rPh>
    <phoneticPr fontId="3"/>
  </si>
  <si>
    <t>相関係数</t>
    <rPh sb="0" eb="2">
      <t>ソウカン</t>
    </rPh>
    <rPh sb="2" eb="4">
      <t>ケイスウ</t>
    </rPh>
    <phoneticPr fontId="3"/>
  </si>
  <si>
    <t>p値</t>
    <rPh sb="1" eb="2">
      <t>チ</t>
    </rPh>
    <phoneticPr fontId="3"/>
  </si>
  <si>
    <t>特定保健指導予備群(内臓脂肪リスクなし)割合</t>
    <rPh sb="0" eb="2">
      <t>トクテイ</t>
    </rPh>
    <rPh sb="2" eb="4">
      <t>ホケン</t>
    </rPh>
    <rPh sb="4" eb="6">
      <t>シドウ</t>
    </rPh>
    <rPh sb="6" eb="8">
      <t>ヨビ</t>
    </rPh>
    <rPh sb="8" eb="9">
      <t>グン</t>
    </rPh>
    <rPh sb="10" eb="12">
      <t>ナイゾウ</t>
    </rPh>
    <rPh sb="12" eb="14">
      <t>シボウ</t>
    </rPh>
    <rPh sb="20" eb="22">
      <t>ワリアイ</t>
    </rPh>
    <phoneticPr fontId="3"/>
  </si>
  <si>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</si>
  <si>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</si>
  <si>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</si>
  <si>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</si>
  <si>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</si>
  <si>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</si>
  <si>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</si>
  <si>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</si>
  <si>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</si>
  <si>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</si>
  <si>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</si>
  <si>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</si>
  <si>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</si>
  <si>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</si>
  <si>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</si>
  <si>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</si>
  <si>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</si>
  <si>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</si>
  <si>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</si>
  <si>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</si>
  <si>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</si>
  <si>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　歯科健診受診率への影響力が最も大きかったのは「特定保健指導予備群(内臓脂肪リスクなし)割合」である。特定保健指導</t>
    <rPh sb="1" eb="5">
      <t>シカケンシン</t>
    </rPh>
    <rPh sb="5" eb="8">
      <t>ジュシンリツ</t>
    </rPh>
    <rPh sb="10" eb="13">
      <t>エイキョウリョク</t>
    </rPh>
    <rPh sb="14" eb="15">
      <t>モット</t>
    </rPh>
    <rPh sb="16" eb="17">
      <t>オオ</t>
    </rPh>
    <rPh sb="24" eb="26">
      <t>トクテイ</t>
    </rPh>
    <rPh sb="26" eb="28">
      <t>ホケン</t>
    </rPh>
    <rPh sb="28" eb="30">
      <t>シドウ</t>
    </rPh>
    <rPh sb="30" eb="32">
      <t>ヨビ</t>
    </rPh>
    <rPh sb="32" eb="33">
      <t>グン</t>
    </rPh>
    <rPh sb="34" eb="36">
      <t>ナイゾウ</t>
    </rPh>
    <rPh sb="36" eb="38">
      <t>シボウ</t>
    </rPh>
    <rPh sb="44" eb="46">
      <t>ワリアイ</t>
    </rPh>
    <phoneticPr fontId="3"/>
  </si>
  <si>
    <t>予備群(内臓脂肪リスクなし)対象者は、医科健診受診者のうち、保健指導判定値に該当している健診検査値(血糖、血圧、中性</t>
    <rPh sb="25" eb="26">
      <t>シャ</t>
    </rPh>
    <rPh sb="30" eb="34">
      <t>ホケンシドウ</t>
    </rPh>
    <rPh sb="34" eb="37">
      <t>ハンテイチ</t>
    </rPh>
    <rPh sb="38" eb="40">
      <t>ガイトウ</t>
    </rPh>
    <phoneticPr fontId="3"/>
  </si>
  <si>
    <t>脂肪)はあるが、内臓脂肪リスク(BMI･腹囲)がないため特定保健指導対象者に該当しない者である。医科健診を受診しているこ</t>
    <rPh sb="34" eb="37">
      <t>タイショウシャ</t>
    </rPh>
    <rPh sb="38" eb="40">
      <t>ガイトウ</t>
    </rPh>
    <rPh sb="43" eb="44">
      <t>モノ</t>
    </rPh>
    <rPh sb="48" eb="52">
      <t>イカケンシン</t>
    </rPh>
    <rPh sb="53" eb="55">
      <t>ジュシン</t>
    </rPh>
    <phoneticPr fontId="3"/>
  </si>
  <si>
    <t>とから、健診受診の必要性は理解できていると考えられる。また、BMI･腹囲は基準値範囲内であり肥満ではないため、健康に</t>
    <rPh sb="40" eb="42">
      <t>ハンイ</t>
    </rPh>
    <rPh sb="46" eb="48">
      <t>ヒマン</t>
    </rPh>
    <rPh sb="55" eb="57">
      <t>ケンコウ</t>
    </rPh>
    <phoneticPr fontId="3"/>
  </si>
  <si>
    <t>は比較的気を遣っていると推測される。歯科健診受診率の高さには、健康意識が高く、健診受診の必要性を理解する被保険者の</t>
    <rPh sb="18" eb="22">
      <t>シカケンシン</t>
    </rPh>
    <rPh sb="22" eb="24">
      <t>ジュシン</t>
    </rPh>
    <rPh sb="31" eb="33">
      <t>ケンコウ</t>
    </rPh>
    <rPh sb="33" eb="35">
      <t>イシキ</t>
    </rPh>
    <rPh sb="36" eb="37">
      <t>タカ</t>
    </rPh>
    <rPh sb="39" eb="41">
      <t>ケンシン</t>
    </rPh>
    <rPh sb="41" eb="43">
      <t>ジュシン</t>
    </rPh>
    <rPh sb="44" eb="47">
      <t>ヒツヨウセイ</t>
    </rPh>
    <rPh sb="48" eb="50">
      <t>リカイ</t>
    </rPh>
    <phoneticPr fontId="3"/>
  </si>
  <si>
    <t>多さが大きく影響すると考えられる。</t>
    <rPh sb="3" eb="4">
      <t>オオ</t>
    </rPh>
    <rPh sb="6" eb="8">
      <t>エイキョウ</t>
    </rPh>
    <rPh sb="11" eb="12">
      <t>カンガ</t>
    </rPh>
    <phoneticPr fontId="3"/>
  </si>
  <si>
    <t>歯科健診受診率と分析対象7項目の相関関係</t>
    <rPh sb="0" eb="2">
      <t>シカ</t>
    </rPh>
    <rPh sb="2" eb="7">
      <t>ケンシンジュシンリツ</t>
    </rPh>
    <rPh sb="8" eb="12">
      <t>ブンセキタイショウ</t>
    </rPh>
    <rPh sb="13" eb="15">
      <t>コウモク</t>
    </rPh>
    <rPh sb="16" eb="18">
      <t>ソウカン</t>
    </rPh>
    <rPh sb="18" eb="20">
      <t>カンケイ</t>
    </rPh>
    <phoneticPr fontId="3"/>
  </si>
  <si>
    <t>患者割合(被保険者数に占める割合)</t>
  </si>
  <si>
    <t>高齢者の疾病医療費割合(総医療費に占める割合)</t>
  </si>
  <si>
    <t>高齢者の疾病患者割合(総患者数に占める割合)</t>
  </si>
  <si>
    <t>歯科患者割合(被保険者数に占める割合)</t>
  </si>
  <si>
    <t>特定保健指導予備群(内臓脂肪リスクなし)割合</t>
    <phoneticPr fontId="3"/>
  </si>
  <si>
    <t>重症化予防指導対象者割合(被保険者数に占める割合)</t>
    <rPh sb="0" eb="3">
      <t>ジュウショウカ</t>
    </rPh>
    <rPh sb="3" eb="5">
      <t>ヨボウ</t>
    </rPh>
    <phoneticPr fontId="3"/>
  </si>
  <si>
    <t>COVID-19重症患者割合(被保険者数に占める割合)</t>
  </si>
  <si>
    <t>患者割合
(被保険者数に
占める割合)</t>
    <phoneticPr fontId="3"/>
  </si>
  <si>
    <t>歯科患者割合
(被保険者数に
占める割合)</t>
    <rPh sb="4" eb="6">
      <t>ワリアイ</t>
    </rPh>
    <phoneticPr fontId="3"/>
  </si>
  <si>
    <t>重症化予防指導
対象者割合
(被保険者数に
占める割合)</t>
    <rPh sb="0" eb="5">
      <t>ジュウショウカヨボウ</t>
    </rPh>
    <phoneticPr fontId="3"/>
  </si>
  <si>
    <t>高齢者の疾病
医療費割合
(総医療費に
占める割合)</t>
    <phoneticPr fontId="3"/>
  </si>
  <si>
    <t>高齢者の疾病
患者割合
(総患者数に
占める割合)</t>
    <phoneticPr fontId="3"/>
  </si>
  <si>
    <t>COVID-19重症
患者割合
(被保険者数に
占める割合)</t>
    <phoneticPr fontId="3"/>
  </si>
  <si>
    <t>特定保健指導
予備群
(内臓脂肪
リスクなし)
割合</t>
    <rPh sb="0" eb="2">
      <t>トクテイ</t>
    </rPh>
    <rPh sb="9" eb="10">
      <t>グン</t>
    </rPh>
    <rPh sb="24" eb="26">
      <t>ワリアイ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</si>
</sst>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_);[Red]\(&quot;¥&quot;#,##0\)"/>
    <numFmt numFmtId="177" formatCode="#,##0_ "/>
    <numFmt numFmtId="178" formatCode="0.0%"/>
    <numFmt numFmtId="179" formatCode="#,##0_ ;[Red]\-#,##0\ "/>
    <numFmt numFmtId="180" formatCode="0.0000%"/>
    <numFmt numFmtId="181" formatCode="0.000%"/>
    <numFmt numFmtId="182" formatCode="#,##0&quot;人&quot;"/>
    <numFmt numFmtId="183" formatCode="&quot;健診受診者&quot;#,##0&quot;人&quot;"/>
    <numFmt numFmtId="184" formatCode="&quot;情報提供者 &quot;#,##0&quot;人&quot;"/>
    <numFmt numFmtId="185" formatCode="&quot;健診未受診者&quot;#,##0&quot;人&quot;"/>
    <numFmt numFmtId="186" formatCode="&quot;歯科健診受診者 &quot;#,##0&quot;人&quot;"/>
    <numFmt numFmtId="187" formatCode="&quot;歯科健診未受診者 &quot;#,##0&quot;人&quot;"/>
    <numFmt numFmtId="188" formatCode="0.0_ ;[Red]\-0.0\ "/>
    <numFmt numFmtId="189" formatCode="0.00_ ;[Red]\-0.00\ "/>
    <numFmt numFmtId="190" formatCode="0.0000_ "/>
    <numFmt numFmtId="191" formatCode="0.000000000000_ "/>
    <numFmt numFmtId="192" formatCode="0.000_ "/>
    <numFmt numFmtId="193" formatCode="0.00000000000_ "/>
    <numFmt numFmtId="194" formatCode="0_ "/>
    <numFmt numFmtId="195" formatCode="0.0000_);[Red]\(0.0000\)"/>
    <numFmt numFmtId="196" formatCode="0.000;&quot;△ &quot;0.000"/>
  </numFmts>
  <fonts count="5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0"/>
      <color rgb="FFFF0000"/>
      <name val="ＭＳ 明朝"/>
      <family val="1"/>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11"/>
      <color theme="1"/>
      <name val="ＭＳ Ｐ明朝"/>
      <family val="1"/>
      <charset val="128"/>
    </font>
    <font>
      <sz val="8"/>
      <name val="ＭＳ 明朝"/>
      <family val="1"/>
      <charset val="128"/>
    </font>
    <font>
      <b/>
      <i/>
      <sz val="11"/>
      <color rgb="FFFF0000"/>
      <name val="ＭＳ 明朝"/>
      <family val="1"/>
      <charset val="128"/>
    </font>
    <font>
      <b/>
      <sz val="8"/>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F2F2"/>
        <bgColor indexed="64"/>
      </patternFill>
    </fill>
  </fills>
  <borders count="95">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thin">
        <color indexed="64"/>
      </right>
      <top/>
      <bottom style="double">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hair">
        <color indexed="64"/>
      </left>
      <right style="thin">
        <color indexed="64"/>
      </right>
      <top/>
      <bottom style="hair">
        <color indexed="64"/>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right/>
      <top style="dotted">
        <color auto="1"/>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9" fillId="42" borderId="0" applyBorder="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674">
    <xf numFmtId="0" fontId="0" fillId="0" borderId="0" xfId="0">
      <alignment vertical="center"/>
    </xf>
    <xf numFmtId="0" fontId="37" fillId="0" borderId="0" xfId="0" applyFont="1">
      <alignment vertical="center"/>
    </xf>
    <xf numFmtId="0" fontId="36" fillId="0" borderId="0" xfId="0" applyFont="1" applyFill="1" applyBorder="1" applyAlignment="1">
      <alignment horizontal="center" vertical="center"/>
    </xf>
    <xf numFmtId="0" fontId="36" fillId="0" borderId="0" xfId="0" applyFont="1">
      <alignment vertical="center"/>
    </xf>
    <xf numFmtId="0" fontId="37" fillId="0" borderId="0" xfId="0" applyFont="1" applyAlignment="1">
      <alignment vertical="center"/>
    </xf>
    <xf numFmtId="0" fontId="38" fillId="0" borderId="0" xfId="0" applyFont="1">
      <alignment vertical="center"/>
    </xf>
    <xf numFmtId="0" fontId="36" fillId="28" borderId="28"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28" borderId="30" xfId="0" applyFont="1" applyFill="1" applyBorder="1" applyAlignment="1">
      <alignment horizontal="center" vertical="center" wrapText="1"/>
    </xf>
    <xf numFmtId="0" fontId="37" fillId="0" borderId="0" xfId="0" applyFont="1" applyBorder="1">
      <alignment vertical="center"/>
    </xf>
    <xf numFmtId="0" fontId="36" fillId="0" borderId="0" xfId="1550" applyFont="1">
      <alignment vertical="center"/>
    </xf>
    <xf numFmtId="0" fontId="36" fillId="28" borderId="37" xfId="0" applyFont="1" applyFill="1" applyBorder="1" applyAlignment="1">
      <alignment horizontal="center" vertical="center" wrapText="1"/>
    </xf>
    <xf numFmtId="177" fontId="36" fillId="0" borderId="0" xfId="0" applyNumberFormat="1" applyFont="1" applyFill="1" applyBorder="1" applyAlignment="1">
      <alignment vertical="center" shrinkToFit="1"/>
    </xf>
    <xf numFmtId="178" fontId="36" fillId="0" borderId="0" xfId="1386" applyNumberFormat="1" applyFont="1" applyFill="1" applyBorder="1">
      <alignment vertical="center"/>
    </xf>
    <xf numFmtId="0" fontId="37" fillId="0" borderId="0" xfId="0" applyFont="1" applyFill="1">
      <alignment vertical="center"/>
    </xf>
    <xf numFmtId="178" fontId="36" fillId="0" borderId="53" xfId="0" applyNumberFormat="1" applyFont="1" applyFill="1" applyBorder="1" applyAlignment="1">
      <alignment horizontal="right" vertical="center" shrinkToFit="1"/>
    </xf>
    <xf numFmtId="178" fontId="36" fillId="0" borderId="44" xfId="0" applyNumberFormat="1" applyFont="1" applyFill="1" applyBorder="1" applyAlignment="1">
      <alignment horizontal="right" vertical="center" shrinkToFit="1"/>
    </xf>
    <xf numFmtId="178" fontId="36" fillId="0" borderId="47" xfId="0" applyNumberFormat="1" applyFont="1" applyFill="1" applyBorder="1" applyAlignment="1">
      <alignment horizontal="right" vertical="center" shrinkToFit="1"/>
    </xf>
    <xf numFmtId="0" fontId="36" fillId="28" borderId="18" xfId="0" applyFont="1" applyFill="1" applyBorder="1" applyAlignment="1">
      <alignment horizontal="center" vertical="center"/>
    </xf>
    <xf numFmtId="0" fontId="36" fillId="28" borderId="4" xfId="0" applyFont="1" applyFill="1" applyBorder="1" applyAlignment="1">
      <alignment horizontal="center" vertical="center"/>
    </xf>
    <xf numFmtId="0" fontId="36" fillId="28" borderId="3" xfId="0" applyFont="1" applyFill="1" applyBorder="1" applyAlignment="1">
      <alignment horizontal="center" vertical="center"/>
    </xf>
    <xf numFmtId="0" fontId="36" fillId="28" borderId="28" xfId="0" applyFont="1" applyFill="1" applyBorder="1" applyAlignment="1">
      <alignment horizontal="center" vertical="center"/>
    </xf>
    <xf numFmtId="0" fontId="36" fillId="28" borderId="37" xfId="0" applyFont="1" applyFill="1" applyBorder="1" applyAlignment="1">
      <alignment horizontal="center" vertical="center"/>
    </xf>
    <xf numFmtId="0" fontId="36" fillId="0" borderId="3" xfId="0" applyFont="1" applyFill="1" applyBorder="1" applyAlignment="1">
      <alignment horizontal="center" vertical="center"/>
    </xf>
    <xf numFmtId="178" fontId="36" fillId="0" borderId="18" xfId="0" applyNumberFormat="1" applyFont="1" applyFill="1" applyBorder="1" applyAlignment="1">
      <alignment horizontal="right" vertical="center"/>
    </xf>
    <xf numFmtId="0" fontId="36" fillId="0" borderId="7" xfId="0" applyFont="1" applyFill="1" applyBorder="1" applyAlignment="1">
      <alignment horizontal="center" vertical="center"/>
    </xf>
    <xf numFmtId="0" fontId="37" fillId="27" borderId="0" xfId="0" applyFont="1" applyFill="1">
      <alignment vertical="center"/>
    </xf>
    <xf numFmtId="0" fontId="37" fillId="0" borderId="0" xfId="0" applyFont="1" applyFill="1" applyBorder="1" applyAlignment="1">
      <alignment horizontal="center" vertical="center"/>
    </xf>
    <xf numFmtId="0" fontId="36" fillId="28" borderId="32" xfId="0" applyFont="1" applyFill="1" applyBorder="1" applyAlignment="1">
      <alignment horizontal="center" vertical="center"/>
    </xf>
    <xf numFmtId="0" fontId="36" fillId="28" borderId="32"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7" fillId="0" borderId="0" xfId="0" applyFont="1" applyAlignment="1">
      <alignment vertical="center" shrinkToFit="1"/>
    </xf>
    <xf numFmtId="0" fontId="37" fillId="0" borderId="0" xfId="1550" applyFont="1">
      <alignment vertical="center"/>
    </xf>
    <xf numFmtId="0" fontId="41" fillId="28" borderId="19" xfId="1550" applyFont="1" applyFill="1" applyBorder="1" applyAlignment="1">
      <alignment horizontal="center" vertical="center" wrapText="1"/>
    </xf>
    <xf numFmtId="0" fontId="41" fillId="28" borderId="17" xfId="1550" applyFont="1" applyFill="1" applyBorder="1" applyAlignment="1">
      <alignment horizontal="center" vertical="center" wrapText="1"/>
    </xf>
    <xf numFmtId="0" fontId="38" fillId="0" borderId="0" xfId="1550" applyFont="1" applyAlignment="1">
      <alignment vertical="center"/>
    </xf>
    <xf numFmtId="0" fontId="46" fillId="0" borderId="0" xfId="1550" applyFont="1" applyAlignment="1">
      <alignment vertical="center"/>
    </xf>
    <xf numFmtId="0" fontId="41" fillId="28" borderId="28" xfId="1550" applyFont="1" applyFill="1" applyBorder="1" applyAlignment="1">
      <alignment horizontal="center" vertical="center" wrapText="1"/>
    </xf>
    <xf numFmtId="177" fontId="37" fillId="0" borderId="0" xfId="0" applyNumberFormat="1" applyFont="1">
      <alignment vertical="center"/>
    </xf>
    <xf numFmtId="0" fontId="37" fillId="0" borderId="0" xfId="0" applyFont="1" applyAlignment="1">
      <alignment vertical="center" wrapText="1"/>
    </xf>
    <xf numFmtId="0" fontId="37" fillId="0" borderId="0" xfId="0" applyFont="1" applyFill="1" applyAlignment="1">
      <alignment vertical="center" wrapText="1"/>
    </xf>
    <xf numFmtId="0" fontId="41" fillId="28" borderId="28" xfId="1550" applyFont="1" applyFill="1" applyBorder="1" applyAlignment="1">
      <alignment horizontal="center" vertical="center"/>
    </xf>
    <xf numFmtId="0" fontId="41" fillId="28" borderId="17" xfId="1550" applyFont="1" applyFill="1" applyBorder="1" applyAlignment="1">
      <alignment horizontal="center" vertical="center"/>
    </xf>
    <xf numFmtId="0" fontId="36" fillId="0" borderId="28"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28" xfId="0" applyFont="1" applyFill="1" applyBorder="1">
      <alignment vertical="center"/>
    </xf>
    <xf numFmtId="0" fontId="36" fillId="0" borderId="25" xfId="0" applyFont="1" applyFill="1" applyBorder="1" applyAlignment="1">
      <alignment vertical="center" wrapText="1"/>
    </xf>
    <xf numFmtId="0" fontId="36" fillId="0" borderId="3" xfId="1386" applyFont="1" applyFill="1" applyBorder="1" applyAlignment="1">
      <alignment vertical="center" shrinkToFit="1"/>
    </xf>
    <xf numFmtId="178" fontId="44" fillId="0" borderId="0" xfId="0" applyNumberFormat="1" applyFont="1" applyFill="1" applyBorder="1" applyAlignment="1">
      <alignment horizontal="right" vertical="center" shrinkToFit="1"/>
    </xf>
    <xf numFmtId="0" fontId="42" fillId="0" borderId="0" xfId="0" applyFont="1" applyFill="1" applyBorder="1">
      <alignment vertical="center"/>
    </xf>
    <xf numFmtId="0" fontId="47" fillId="0" borderId="0" xfId="0" applyFont="1" applyFill="1" applyBorder="1">
      <alignment vertical="center"/>
    </xf>
    <xf numFmtId="0" fontId="42" fillId="0" borderId="0" xfId="0" applyFont="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8" fillId="0" borderId="0" xfId="0" applyFont="1" applyFill="1" applyBorder="1">
      <alignment vertical="center"/>
    </xf>
    <xf numFmtId="0" fontId="49" fillId="0" borderId="0" xfId="0" applyFont="1" applyFill="1" applyBorder="1">
      <alignment vertical="center"/>
    </xf>
    <xf numFmtId="178" fontId="36" fillId="0" borderId="0" xfId="0" applyNumberFormat="1" applyFont="1" applyFill="1" applyBorder="1">
      <alignment vertical="center"/>
    </xf>
    <xf numFmtId="0" fontId="41" fillId="0" borderId="0" xfId="0" applyFont="1" applyFill="1" applyBorder="1" applyAlignment="1">
      <alignment horizontal="center" vertical="center" wrapText="1"/>
    </xf>
    <xf numFmtId="0" fontId="48" fillId="0" borderId="0" xfId="1" applyNumberFormat="1" applyFont="1" applyFill="1" applyBorder="1" applyAlignment="1">
      <alignment vertical="center"/>
    </xf>
    <xf numFmtId="0" fontId="36" fillId="28" borderId="29" xfId="0" applyFont="1" applyFill="1" applyBorder="1" applyAlignment="1">
      <alignment horizontal="center" vertical="center"/>
    </xf>
    <xf numFmtId="0" fontId="36" fillId="0" borderId="3" xfId="1386" applyFont="1" applyFill="1" applyBorder="1" applyAlignment="1">
      <alignment vertical="center"/>
    </xf>
    <xf numFmtId="178" fontId="41" fillId="0" borderId="20" xfId="0" applyNumberFormat="1" applyFont="1" applyFill="1" applyBorder="1" applyAlignment="1">
      <alignment horizontal="right" vertical="center" shrinkToFit="1"/>
    </xf>
    <xf numFmtId="178" fontId="41" fillId="0" borderId="52" xfId="0" applyNumberFormat="1" applyFont="1" applyFill="1" applyBorder="1" applyAlignment="1">
      <alignment horizontal="right" vertical="center" shrinkToFit="1"/>
    </xf>
    <xf numFmtId="0" fontId="45" fillId="0" borderId="0" xfId="0" applyFont="1" applyFill="1">
      <alignment vertical="center"/>
    </xf>
    <xf numFmtId="0" fontId="42" fillId="28" borderId="30" xfId="1550" applyFont="1" applyFill="1" applyBorder="1" applyAlignment="1">
      <alignment horizontal="center" vertical="center" wrapText="1"/>
    </xf>
    <xf numFmtId="0" fontId="42" fillId="28" borderId="30" xfId="0" applyFont="1" applyFill="1" applyBorder="1" applyAlignment="1">
      <alignment horizontal="center" vertical="center" wrapText="1"/>
    </xf>
    <xf numFmtId="49" fontId="36" fillId="0" borderId="0" xfId="1550" applyNumberFormat="1" applyFont="1" applyFill="1" applyBorder="1" applyAlignment="1">
      <alignment vertical="center" shrinkToFit="1"/>
    </xf>
    <xf numFmtId="0" fontId="37" fillId="0" borderId="0" xfId="1550" applyFont="1" applyFill="1">
      <alignment vertical="center"/>
    </xf>
    <xf numFmtId="0" fontId="36" fillId="0" borderId="4" xfId="0" applyFont="1" applyFill="1" applyBorder="1" applyAlignment="1">
      <alignment horizontal="center" vertical="center" shrinkToFit="1"/>
    </xf>
    <xf numFmtId="178" fontId="36" fillId="0" borderId="33" xfId="0" applyNumberFormat="1" applyFont="1" applyFill="1" applyBorder="1" applyAlignment="1">
      <alignment horizontal="right" vertical="center" shrinkToFit="1"/>
    </xf>
    <xf numFmtId="178" fontId="36" fillId="0" borderId="20" xfId="0" applyNumberFormat="1" applyFont="1" applyFill="1" applyBorder="1" applyAlignment="1">
      <alignment horizontal="right" vertical="center" shrinkToFit="1"/>
    </xf>
    <xf numFmtId="178" fontId="36" fillId="0" borderId="0" xfId="0" applyNumberFormat="1" applyFont="1" applyFill="1" applyBorder="1" applyAlignment="1">
      <alignment horizontal="right" vertical="center" shrinkToFit="1"/>
    </xf>
    <xf numFmtId="0" fontId="41" fillId="0" borderId="3" xfId="1147" applyFont="1" applyFill="1" applyBorder="1" applyAlignment="1" applyProtection="1">
      <alignment vertical="center"/>
      <protection locked="0"/>
    </xf>
    <xf numFmtId="178" fontId="37" fillId="0" borderId="0" xfId="0" applyNumberFormat="1" applyFont="1" applyFill="1">
      <alignment vertical="center"/>
    </xf>
    <xf numFmtId="178" fontId="36" fillId="0" borderId="41"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51" xfId="0" applyNumberFormat="1" applyFont="1" applyFill="1" applyBorder="1" applyAlignment="1">
      <alignment horizontal="right" vertical="center" shrinkToFit="1"/>
    </xf>
    <xf numFmtId="178" fontId="41" fillId="0" borderId="53" xfId="0" applyNumberFormat="1" applyFont="1" applyFill="1" applyBorder="1" applyAlignment="1">
      <alignment horizontal="right" vertical="center" shrinkToFit="1"/>
    </xf>
    <xf numFmtId="0" fontId="45" fillId="0" borderId="0" xfId="0" applyFont="1" applyFill="1" applyBorder="1">
      <alignment vertical="center"/>
    </xf>
    <xf numFmtId="178" fontId="41" fillId="0" borderId="44" xfId="0" applyNumberFormat="1" applyFont="1" applyFill="1" applyBorder="1" applyAlignment="1">
      <alignment horizontal="right" vertical="center" shrinkToFit="1"/>
    </xf>
    <xf numFmtId="178" fontId="41" fillId="0" borderId="47" xfId="0" applyNumberFormat="1" applyFont="1" applyFill="1" applyBorder="1" applyAlignment="1">
      <alignment horizontal="right" vertical="center" shrinkToFit="1"/>
    </xf>
    <xf numFmtId="0" fontId="37" fillId="0" borderId="71" xfId="0" applyFont="1" applyBorder="1">
      <alignment vertical="center"/>
    </xf>
    <xf numFmtId="0" fontId="37" fillId="0" borderId="72" xfId="0" applyFont="1" applyBorder="1">
      <alignment vertical="center"/>
    </xf>
    <xf numFmtId="0" fontId="37" fillId="0" borderId="73" xfId="0" applyFont="1" applyBorder="1">
      <alignment vertical="center"/>
    </xf>
    <xf numFmtId="0" fontId="37" fillId="0" borderId="74" xfId="0" applyFont="1" applyBorder="1">
      <alignment vertical="center"/>
    </xf>
    <xf numFmtId="0" fontId="37" fillId="43" borderId="3" xfId="0" applyFont="1" applyFill="1" applyBorder="1">
      <alignment vertical="center"/>
    </xf>
    <xf numFmtId="178" fontId="37" fillId="0" borderId="0" xfId="1917" applyNumberFormat="1" applyFont="1" applyBorder="1">
      <alignment vertical="center"/>
    </xf>
    <xf numFmtId="0" fontId="37" fillId="0" borderId="0" xfId="0" applyFont="1" applyBorder="1" applyAlignment="1">
      <alignment vertical="center"/>
    </xf>
    <xf numFmtId="178" fontId="37" fillId="0" borderId="0" xfId="1917" applyNumberFormat="1" applyFont="1" applyBorder="1" applyAlignment="1">
      <alignment vertical="center"/>
    </xf>
    <xf numFmtId="0" fontId="37" fillId="0" borderId="75" xfId="0" applyFont="1" applyBorder="1" applyAlignment="1">
      <alignment vertical="center"/>
    </xf>
    <xf numFmtId="0" fontId="37" fillId="44" borderId="3" xfId="0" applyFont="1" applyFill="1" applyBorder="1">
      <alignment vertical="center"/>
    </xf>
    <xf numFmtId="0" fontId="37" fillId="45" borderId="3" xfId="0" applyFont="1" applyFill="1" applyBorder="1">
      <alignment vertical="center"/>
    </xf>
    <xf numFmtId="0" fontId="37" fillId="46" borderId="3" xfId="0" applyFont="1" applyFill="1" applyBorder="1">
      <alignment vertical="center"/>
    </xf>
    <xf numFmtId="0" fontId="37" fillId="47" borderId="3" xfId="0" applyFont="1" applyFill="1" applyBorder="1">
      <alignment vertical="center"/>
    </xf>
    <xf numFmtId="0" fontId="37" fillId="0" borderId="76" xfId="0" applyFont="1" applyBorder="1">
      <alignment vertical="center"/>
    </xf>
    <xf numFmtId="0" fontId="37" fillId="0" borderId="77" xfId="0" applyFont="1" applyBorder="1">
      <alignment vertical="center"/>
    </xf>
    <xf numFmtId="0" fontId="37" fillId="0" borderId="78" xfId="0" applyFont="1" applyBorder="1" applyAlignment="1">
      <alignment vertical="center"/>
    </xf>
    <xf numFmtId="0" fontId="37" fillId="0" borderId="75" xfId="0" applyFont="1" applyBorder="1">
      <alignment vertical="center"/>
    </xf>
    <xf numFmtId="0" fontId="37" fillId="0" borderId="78" xfId="0" applyFont="1" applyBorder="1">
      <alignment vertical="center"/>
    </xf>
    <xf numFmtId="0" fontId="36" fillId="0" borderId="25" xfId="0" applyFont="1" applyFill="1" applyBorder="1" applyAlignment="1">
      <alignment vertical="center"/>
    </xf>
    <xf numFmtId="0" fontId="36" fillId="28" borderId="4" xfId="0" applyFont="1" applyFill="1" applyBorder="1" applyAlignment="1">
      <alignment horizontal="center" vertical="center"/>
    </xf>
    <xf numFmtId="0" fontId="37" fillId="0" borderId="55" xfId="0" applyFont="1" applyFill="1" applyBorder="1">
      <alignment vertical="center"/>
    </xf>
    <xf numFmtId="0" fontId="38" fillId="28" borderId="33" xfId="0" applyFont="1" applyFill="1" applyBorder="1" applyAlignment="1">
      <alignment horizontal="center" vertical="center" wrapText="1"/>
    </xf>
    <xf numFmtId="0" fontId="38" fillId="28" borderId="30" xfId="0" applyFont="1" applyFill="1" applyBorder="1" applyAlignment="1">
      <alignment horizontal="center" vertical="center" wrapText="1"/>
    </xf>
    <xf numFmtId="0" fontId="36" fillId="0" borderId="3" xfId="0" applyFont="1" applyFill="1" applyBorder="1">
      <alignment vertical="center"/>
    </xf>
    <xf numFmtId="0" fontId="36" fillId="0" borderId="3" xfId="0" applyFont="1" applyFill="1" applyBorder="1" applyAlignment="1">
      <alignment horizontal="center" vertical="center" wrapText="1"/>
    </xf>
    <xf numFmtId="0" fontId="36" fillId="0" borderId="3" xfId="1386" applyFont="1" applyFill="1" applyBorder="1">
      <alignment vertical="center"/>
    </xf>
    <xf numFmtId="178" fontId="36" fillId="0" borderId="41" xfId="1917" applyNumberFormat="1" applyFont="1" applyFill="1" applyBorder="1" applyAlignment="1">
      <alignment horizontal="right" vertical="center" shrinkToFit="1"/>
    </xf>
    <xf numFmtId="178" fontId="36" fillId="0" borderId="44" xfId="1917" applyNumberFormat="1" applyFont="1" applyFill="1" applyBorder="1" applyAlignment="1">
      <alignment horizontal="right" vertical="center" shrinkToFit="1"/>
    </xf>
    <xf numFmtId="178" fontId="36" fillId="0" borderId="51" xfId="1917" applyNumberFormat="1" applyFont="1" applyFill="1" applyBorder="1" applyAlignment="1">
      <alignment horizontal="right" vertical="center" shrinkToFit="1"/>
    </xf>
    <xf numFmtId="178" fontId="36" fillId="0" borderId="30" xfId="1917" applyNumberFormat="1" applyFont="1" applyFill="1" applyBorder="1" applyAlignment="1">
      <alignment horizontal="right" vertical="center" shrinkToFit="1"/>
    </xf>
    <xf numFmtId="178" fontId="36" fillId="0" borderId="79" xfId="1917" applyNumberFormat="1" applyFont="1" applyFill="1" applyBorder="1" applyAlignment="1">
      <alignment horizontal="right" vertical="center" shrinkToFit="1"/>
    </xf>
    <xf numFmtId="178" fontId="36" fillId="0" borderId="33" xfId="1917" applyNumberFormat="1" applyFont="1" applyFill="1" applyBorder="1" applyAlignment="1">
      <alignment horizontal="right" vertical="center" shrinkToFit="1"/>
    </xf>
    <xf numFmtId="178" fontId="41" fillId="0" borderId="53" xfId="1917" applyNumberFormat="1" applyFont="1" applyFill="1" applyBorder="1" applyAlignment="1">
      <alignment horizontal="right" vertical="center" shrinkToFit="1"/>
    </xf>
    <xf numFmtId="178" fontId="41" fillId="0" borderId="44" xfId="1917" applyNumberFormat="1" applyFont="1" applyFill="1" applyBorder="1" applyAlignment="1">
      <alignment horizontal="right" vertical="center" shrinkToFit="1"/>
    </xf>
    <xf numFmtId="178" fontId="41" fillId="0" borderId="51" xfId="1917" applyNumberFormat="1" applyFont="1" applyFill="1" applyBorder="1" applyAlignment="1">
      <alignment horizontal="right" vertical="center" shrinkToFit="1"/>
    </xf>
    <xf numFmtId="178" fontId="41" fillId="0" borderId="30" xfId="1917" applyNumberFormat="1" applyFont="1" applyFill="1" applyBorder="1" applyAlignment="1">
      <alignment horizontal="right" vertical="center" shrinkToFit="1"/>
    </xf>
    <xf numFmtId="0" fontId="37" fillId="0" borderId="23" xfId="0" applyFont="1" applyFill="1" applyBorder="1" applyAlignment="1">
      <alignment horizontal="center" vertical="center"/>
    </xf>
    <xf numFmtId="0" fontId="36" fillId="0" borderId="23" xfId="0" applyFont="1" applyFill="1" applyBorder="1" applyAlignment="1">
      <alignment horizontal="center" vertical="center" wrapText="1"/>
    </xf>
    <xf numFmtId="177" fontId="36" fillId="0" borderId="23" xfId="0" applyNumberFormat="1" applyFont="1" applyFill="1" applyBorder="1" applyAlignment="1">
      <alignment vertical="center" shrinkToFit="1"/>
    </xf>
    <xf numFmtId="0" fontId="37" fillId="0" borderId="23" xfId="0" applyFont="1" applyFill="1" applyBorder="1">
      <alignment vertical="center"/>
    </xf>
    <xf numFmtId="0" fontId="47" fillId="0" borderId="0" xfId="1550" applyFont="1">
      <alignment vertical="center"/>
    </xf>
    <xf numFmtId="0" fontId="45" fillId="0" borderId="0" xfId="0" applyNumberFormat="1" applyFont="1" applyBorder="1" applyAlignment="1">
      <alignment vertical="center"/>
    </xf>
    <xf numFmtId="0" fontId="36" fillId="0" borderId="39" xfId="1553" applyNumberFormat="1" applyFont="1" applyFill="1" applyBorder="1" applyAlignment="1">
      <alignment horizontal="left" vertical="center" shrinkToFit="1"/>
    </xf>
    <xf numFmtId="0" fontId="36" fillId="0" borderId="54" xfId="1553" applyNumberFormat="1" applyFont="1" applyFill="1" applyBorder="1" applyAlignment="1">
      <alignment horizontal="left" vertical="center" shrinkToFit="1"/>
    </xf>
    <xf numFmtId="0" fontId="36" fillId="0" borderId="42" xfId="1553" applyNumberFormat="1" applyFont="1" applyFill="1" applyBorder="1" applyAlignment="1">
      <alignment horizontal="left" vertical="center" shrinkToFit="1"/>
    </xf>
    <xf numFmtId="0" fontId="36" fillId="0" borderId="49"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0" fontId="41" fillId="0" borderId="48" xfId="1553" applyNumberFormat="1" applyFont="1" applyFill="1" applyBorder="1" applyAlignment="1">
      <alignment horizontal="left" vertical="center" shrinkToFit="1"/>
    </xf>
    <xf numFmtId="0" fontId="41" fillId="0" borderId="54" xfId="1553" applyNumberFormat="1" applyFont="1" applyFill="1" applyBorder="1" applyAlignment="1">
      <alignment horizontal="left" vertical="center" shrinkToFit="1"/>
    </xf>
    <xf numFmtId="0" fontId="41" fillId="0" borderId="42" xfId="1553" applyNumberFormat="1" applyFont="1" applyFill="1" applyBorder="1" applyAlignment="1">
      <alignment horizontal="left" vertical="center" shrinkToFit="1"/>
    </xf>
    <xf numFmtId="0" fontId="41" fillId="0" borderId="49" xfId="1553" applyNumberFormat="1" applyFont="1" applyFill="1" applyBorder="1" applyAlignment="1">
      <alignment horizontal="left" vertical="center" shrinkToFit="1"/>
    </xf>
    <xf numFmtId="0" fontId="41" fillId="0" borderId="3" xfId="1553" applyNumberFormat="1" applyFont="1" applyFill="1" applyBorder="1" applyAlignment="1">
      <alignment horizontal="center" vertical="center" shrinkToFit="1"/>
    </xf>
    <xf numFmtId="178" fontId="36" fillId="0" borderId="30" xfId="0" applyNumberFormat="1" applyFont="1" applyFill="1" applyBorder="1" applyAlignment="1">
      <alignment horizontal="right" vertical="center"/>
    </xf>
    <xf numFmtId="178" fontId="36" fillId="0" borderId="3" xfId="0" applyNumberFormat="1" applyFont="1" applyFill="1" applyBorder="1" applyAlignment="1">
      <alignment horizontal="right" vertical="center"/>
    </xf>
    <xf numFmtId="179" fontId="36" fillId="0" borderId="3" xfId="0" applyNumberFormat="1" applyFont="1" applyFill="1" applyBorder="1" applyAlignment="1">
      <alignment horizontal="right" vertical="center"/>
    </xf>
    <xf numFmtId="0" fontId="36" fillId="0" borderId="19" xfId="1386" applyFont="1" applyFill="1" applyBorder="1" applyAlignment="1">
      <alignment vertical="center" shrinkToFit="1"/>
    </xf>
    <xf numFmtId="178" fontId="36" fillId="0" borderId="30" xfId="1386" applyNumberFormat="1" applyFont="1" applyFill="1" applyBorder="1" applyAlignment="1">
      <alignment horizontal="right" vertical="center"/>
    </xf>
    <xf numFmtId="178" fontId="36" fillId="0" borderId="28" xfId="0" applyNumberFormat="1" applyFont="1" applyFill="1" applyBorder="1" applyAlignment="1">
      <alignment horizontal="right" vertical="center"/>
    </xf>
    <xf numFmtId="179" fontId="36" fillId="0" borderId="30" xfId="0" applyNumberFormat="1" applyFont="1" applyFill="1" applyBorder="1" applyAlignment="1">
      <alignment horizontal="right" vertical="center"/>
    </xf>
    <xf numFmtId="0" fontId="36" fillId="0" borderId="3" xfId="0" applyFont="1" applyBorder="1" applyAlignment="1">
      <alignment horizontal="center" vertical="center"/>
    </xf>
    <xf numFmtId="0" fontId="38" fillId="0" borderId="0" xfId="0" applyFont="1" applyFill="1">
      <alignment vertical="center"/>
    </xf>
    <xf numFmtId="0" fontId="37" fillId="0" borderId="0" xfId="0" applyFont="1" applyFill="1" applyAlignment="1">
      <alignment vertical="center"/>
    </xf>
    <xf numFmtId="0" fontId="45" fillId="0" borderId="23" xfId="0" applyFont="1" applyFill="1" applyBorder="1">
      <alignment vertical="center"/>
    </xf>
    <xf numFmtId="180" fontId="37" fillId="0" borderId="0" xfId="1917" applyNumberFormat="1" applyFont="1" applyFill="1">
      <alignment vertical="center"/>
    </xf>
    <xf numFmtId="10" fontId="36" fillId="0" borderId="30" xfId="0" applyNumberFormat="1" applyFont="1" applyFill="1" applyBorder="1" applyAlignment="1">
      <alignment horizontal="right" vertical="center"/>
    </xf>
    <xf numFmtId="10" fontId="37" fillId="0" borderId="0" xfId="0" applyNumberFormat="1" applyFont="1" applyBorder="1">
      <alignment vertical="center"/>
    </xf>
    <xf numFmtId="10" fontId="36" fillId="0" borderId="0" xfId="1386" applyNumberFormat="1" applyFont="1" applyFill="1" applyBorder="1">
      <alignment vertical="center"/>
    </xf>
    <xf numFmtId="10" fontId="37" fillId="0" borderId="0" xfId="0" applyNumberFormat="1" applyFont="1" applyFill="1" applyBorder="1">
      <alignment vertical="center"/>
    </xf>
    <xf numFmtId="10" fontId="45" fillId="0" borderId="0" xfId="0" applyNumberFormat="1" applyFont="1" applyFill="1" applyBorder="1">
      <alignment vertical="center"/>
    </xf>
    <xf numFmtId="181" fontId="37" fillId="0" borderId="0" xfId="0" applyNumberFormat="1" applyFont="1" applyBorder="1">
      <alignment vertical="center"/>
    </xf>
    <xf numFmtId="181" fontId="36" fillId="0" borderId="0" xfId="1386" applyNumberFormat="1" applyFont="1" applyFill="1" applyBorder="1">
      <alignment vertical="center"/>
    </xf>
    <xf numFmtId="181" fontId="37" fillId="0" borderId="0" xfId="0" applyNumberFormat="1" applyFont="1" applyFill="1" applyBorder="1">
      <alignment vertical="center"/>
    </xf>
    <xf numFmtId="181" fontId="45" fillId="0" borderId="0" xfId="0" applyNumberFormat="1" applyFont="1" applyFill="1" applyBorder="1">
      <alignment vertical="center"/>
    </xf>
    <xf numFmtId="180" fontId="36" fillId="0" borderId="0" xfId="1386" applyNumberFormat="1" applyFont="1" applyFill="1" applyBorder="1">
      <alignment vertical="center"/>
    </xf>
    <xf numFmtId="178" fontId="36" fillId="0" borderId="0" xfId="1386" applyNumberFormat="1" applyFont="1" applyFill="1" applyBorder="1" applyAlignment="1">
      <alignment horizontal="center" vertical="center"/>
    </xf>
    <xf numFmtId="180" fontId="37" fillId="0" borderId="0" xfId="0" applyNumberFormat="1" applyFont="1">
      <alignment vertical="center"/>
    </xf>
    <xf numFmtId="180" fontId="37" fillId="0" borderId="0" xfId="0" applyNumberFormat="1" applyFont="1" applyFill="1">
      <alignment vertical="center"/>
    </xf>
    <xf numFmtId="180" fontId="45" fillId="0" borderId="0" xfId="0" applyNumberFormat="1" applyFont="1" applyFill="1">
      <alignment vertical="center"/>
    </xf>
    <xf numFmtId="10" fontId="37" fillId="0" borderId="0" xfId="1917" applyNumberFormat="1" applyFont="1" applyBorder="1">
      <alignment vertical="center"/>
    </xf>
    <xf numFmtId="10" fontId="37" fillId="0" borderId="0" xfId="1917" applyNumberFormat="1" applyFont="1" applyBorder="1" applyAlignment="1">
      <alignment vertical="center"/>
    </xf>
    <xf numFmtId="0" fontId="42" fillId="0" borderId="0" xfId="0" applyFont="1" applyAlignment="1">
      <alignment vertical="center"/>
    </xf>
    <xf numFmtId="0" fontId="36" fillId="0" borderId="0" xfId="0" applyFont="1" applyFill="1">
      <alignment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178" fontId="41" fillId="0" borderId="0" xfId="0" applyNumberFormat="1" applyFont="1" applyFill="1" applyBorder="1" applyAlignment="1">
      <alignment horizontal="right" vertical="center" shrinkToFit="1"/>
    </xf>
    <xf numFmtId="0" fontId="47" fillId="0" borderId="0" xfId="0" applyFont="1" applyFill="1" applyBorder="1" applyAlignment="1">
      <alignment horizontal="center" vertical="center" wrapText="1"/>
    </xf>
    <xf numFmtId="181" fontId="36" fillId="0" borderId="0" xfId="0" applyNumberFormat="1" applyFont="1" applyFill="1" applyBorder="1" applyAlignment="1">
      <alignment vertical="center" wrapText="1"/>
    </xf>
    <xf numFmtId="181" fontId="36" fillId="0" borderId="0" xfId="1386" applyNumberFormat="1" applyFont="1" applyFill="1" applyBorder="1" applyAlignment="1">
      <alignment horizontal="right" vertical="center"/>
    </xf>
    <xf numFmtId="0" fontId="47" fillId="0" borderId="0" xfId="0" applyFont="1" applyBorder="1" applyAlignment="1">
      <alignment horizontal="center" vertical="center"/>
    </xf>
    <xf numFmtId="180" fontId="36" fillId="0" borderId="0" xfId="1386" applyNumberFormat="1" applyFont="1" applyFill="1" applyBorder="1" applyAlignment="1">
      <alignment horizontal="right" vertical="center"/>
    </xf>
    <xf numFmtId="178" fontId="36" fillId="0" borderId="33" xfId="1550" applyNumberFormat="1" applyFont="1" applyFill="1" applyBorder="1" applyAlignment="1">
      <alignment horizontal="right" vertical="center" shrinkToFit="1"/>
    </xf>
    <xf numFmtId="178" fontId="36" fillId="0" borderId="70"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27" xfId="1550" applyNumberFormat="1" applyFont="1" applyFill="1" applyBorder="1" applyAlignment="1">
      <alignment horizontal="right" vertical="center" shrinkToFit="1"/>
    </xf>
    <xf numFmtId="178" fontId="36" fillId="0" borderId="82" xfId="1550" applyNumberFormat="1" applyFont="1" applyFill="1" applyBorder="1" applyAlignment="1">
      <alignment horizontal="right" vertical="center" shrinkToFit="1"/>
    </xf>
    <xf numFmtId="178" fontId="36" fillId="0" borderId="80" xfId="1550" applyNumberFormat="1" applyFont="1" applyFill="1" applyBorder="1" applyAlignment="1">
      <alignment horizontal="right" vertical="center" shrinkToFit="1"/>
    </xf>
    <xf numFmtId="178" fontId="36" fillId="0" borderId="83" xfId="1550" applyNumberFormat="1" applyFont="1" applyFill="1" applyBorder="1" applyAlignment="1">
      <alignment horizontal="right" vertical="center" shrinkToFit="1"/>
    </xf>
    <xf numFmtId="178" fontId="36" fillId="0" borderId="62" xfId="0" applyNumberFormat="1" applyFont="1" applyFill="1" applyBorder="1" applyAlignment="1">
      <alignment horizontal="right" vertical="center" shrinkToFit="1"/>
    </xf>
    <xf numFmtId="178" fontId="36" fillId="0" borderId="63" xfId="0" applyNumberFormat="1" applyFont="1" applyFill="1" applyBorder="1" applyAlignment="1">
      <alignment horizontal="right" vertical="center" shrinkToFit="1"/>
    </xf>
    <xf numFmtId="178" fontId="36" fillId="0" borderId="64"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8" fontId="41" fillId="0" borderId="67" xfId="0" applyNumberFormat="1" applyFont="1" applyFill="1" applyBorder="1" applyAlignment="1">
      <alignment horizontal="right" vertical="center" shrinkToFit="1"/>
    </xf>
    <xf numFmtId="178" fontId="41" fillId="0" borderId="63" xfId="0" applyNumberFormat="1" applyFont="1" applyFill="1" applyBorder="1" applyAlignment="1">
      <alignment horizontal="right" vertical="center" shrinkToFit="1"/>
    </xf>
    <xf numFmtId="178" fontId="41" fillId="0" borderId="64"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179" fontId="36" fillId="0" borderId="28" xfId="1577" applyNumberFormat="1" applyFont="1" applyFill="1" applyBorder="1" applyAlignment="1">
      <alignment horizontal="right" vertical="center" shrinkToFit="1"/>
    </xf>
    <xf numFmtId="179" fontId="36" fillId="0" borderId="37" xfId="1577" applyNumberFormat="1" applyFont="1" applyFill="1" applyBorder="1" applyAlignment="1">
      <alignment horizontal="right" vertical="center" shrinkToFit="1"/>
    </xf>
    <xf numFmtId="179" fontId="36" fillId="0" borderId="31" xfId="0" applyNumberFormat="1" applyFont="1" applyFill="1" applyBorder="1" applyAlignment="1">
      <alignment horizontal="right" vertical="center" shrinkToFit="1"/>
    </xf>
    <xf numFmtId="179" fontId="36" fillId="0" borderId="32"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9" fontId="41" fillId="0" borderId="34" xfId="0" applyNumberFormat="1" applyFont="1" applyFill="1" applyBorder="1" applyAlignment="1">
      <alignment horizontal="right" vertical="center" shrinkToFit="1"/>
    </xf>
    <xf numFmtId="179" fontId="41" fillId="0" borderId="35" xfId="0" applyNumberFormat="1" applyFont="1" applyFill="1" applyBorder="1" applyAlignment="1">
      <alignment horizontal="right" vertical="center" shrinkToFit="1"/>
    </xf>
    <xf numFmtId="179" fontId="36" fillId="0" borderId="31" xfId="1550" applyNumberFormat="1" applyFont="1" applyFill="1" applyBorder="1" applyAlignment="1">
      <alignment horizontal="right" vertical="center" shrinkToFit="1"/>
    </xf>
    <xf numFmtId="179" fontId="36" fillId="0" borderId="70" xfId="1550" applyNumberFormat="1" applyFont="1" applyFill="1" applyBorder="1" applyAlignment="1">
      <alignment horizontal="right" vertical="center" shrinkToFit="1"/>
    </xf>
    <xf numFmtId="179" fontId="36" fillId="0" borderId="37"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56" xfId="1550" applyNumberFormat="1" applyFont="1" applyFill="1" applyBorder="1" applyAlignment="1">
      <alignment horizontal="right" vertical="center" shrinkToFit="1"/>
    </xf>
    <xf numFmtId="179" fontId="36" fillId="0" borderId="40"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179" fontId="36" fillId="0" borderId="4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0" xfId="0" applyNumberFormat="1" applyFont="1" applyFill="1" applyBorder="1" applyAlignment="1">
      <alignment horizontal="right" vertical="center" shrinkToFit="1"/>
    </xf>
    <xf numFmtId="179" fontId="41" fillId="0" borderId="52" xfId="0" applyNumberFormat="1" applyFont="1" applyFill="1" applyBorder="1" applyAlignment="1">
      <alignment horizontal="right" vertical="center" shrinkToFit="1"/>
    </xf>
    <xf numFmtId="179" fontId="41" fillId="0" borderId="43" xfId="0" applyNumberFormat="1" applyFont="1" applyFill="1" applyBorder="1" applyAlignment="1">
      <alignment horizontal="right" vertical="center" shrinkToFit="1"/>
    </xf>
    <xf numFmtId="179" fontId="41" fillId="0" borderId="46"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9" fontId="36" fillId="0" borderId="64"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179" fontId="36" fillId="0" borderId="86" xfId="0" applyNumberFormat="1" applyFont="1" applyFill="1" applyBorder="1" applyAlignment="1">
      <alignment horizontal="right" vertical="center" shrinkToFit="1"/>
    </xf>
    <xf numFmtId="179" fontId="41" fillId="0" borderId="67" xfId="0" applyNumberFormat="1" applyFont="1" applyFill="1" applyBorder="1" applyAlignment="1">
      <alignment horizontal="right" vertical="center" shrinkToFit="1"/>
    </xf>
    <xf numFmtId="179" fontId="41" fillId="0" borderId="63" xfId="0" applyNumberFormat="1" applyFont="1" applyFill="1" applyBorder="1" applyAlignment="1">
      <alignment horizontal="right" vertical="center" shrinkToFit="1"/>
    </xf>
    <xf numFmtId="179" fontId="41" fillId="0" borderId="64"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179" fontId="41" fillId="0" borderId="88" xfId="0" applyNumberFormat="1" applyFont="1" applyFill="1" applyBorder="1" applyAlignment="1">
      <alignment horizontal="right" vertical="center" shrinkToFit="1"/>
    </xf>
    <xf numFmtId="179" fontId="41" fillId="0" borderId="85" xfId="0" applyNumberFormat="1" applyFont="1" applyFill="1" applyBorder="1" applyAlignment="1">
      <alignment horizontal="right" vertical="center" shrinkToFit="1"/>
    </xf>
    <xf numFmtId="179" fontId="41" fillId="0" borderId="86"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3" xfId="0" applyFont="1" applyBorder="1">
      <alignment vertical="center"/>
    </xf>
    <xf numFmtId="0" fontId="36" fillId="0" borderId="23" xfId="0" applyFont="1" applyFill="1" applyBorder="1" applyAlignment="1">
      <alignment horizontal="center" vertical="center"/>
    </xf>
    <xf numFmtId="179" fontId="36" fillId="0" borderId="4" xfId="0" applyNumberFormat="1" applyFont="1" applyFill="1" applyBorder="1" applyAlignment="1">
      <alignment horizontal="right" vertical="center" shrinkToFit="1"/>
    </xf>
    <xf numFmtId="0" fontId="37" fillId="0" borderId="21" xfId="0" applyFont="1" applyBorder="1" applyAlignment="1">
      <alignment vertical="center"/>
    </xf>
    <xf numFmtId="0" fontId="37" fillId="0" borderId="27" xfId="0" applyFont="1" applyBorder="1" applyAlignment="1">
      <alignment vertical="center"/>
    </xf>
    <xf numFmtId="0" fontId="37" fillId="0" borderId="24" xfId="0" applyFont="1" applyBorder="1" applyAlignment="1">
      <alignment vertical="center"/>
    </xf>
    <xf numFmtId="0" fontId="37" fillId="0" borderId="23" xfId="0" applyFont="1" applyBorder="1" applyAlignment="1">
      <alignment vertical="center"/>
    </xf>
    <xf numFmtId="0" fontId="38" fillId="0" borderId="0" xfId="0" applyFont="1" applyBorder="1" applyAlignment="1">
      <alignment vertical="center"/>
    </xf>
    <xf numFmtId="0" fontId="37" fillId="0" borderId="55" xfId="0" applyFont="1" applyBorder="1" applyAlignment="1">
      <alignment vertical="center"/>
    </xf>
    <xf numFmtId="0" fontId="47" fillId="0" borderId="55" xfId="0" applyFont="1" applyBorder="1" applyAlignment="1">
      <alignment vertical="center"/>
    </xf>
    <xf numFmtId="0" fontId="37" fillId="0" borderId="23" xfId="0" applyFont="1" applyFill="1" applyBorder="1" applyAlignment="1">
      <alignment vertical="center"/>
    </xf>
    <xf numFmtId="0" fontId="37" fillId="0" borderId="0" xfId="0" applyFont="1" applyFill="1" applyBorder="1" applyAlignment="1">
      <alignment vertical="center"/>
    </xf>
    <xf numFmtId="182" fontId="52" fillId="0" borderId="3" xfId="0" applyNumberFormat="1" applyFont="1" applyFill="1" applyBorder="1" applyAlignment="1">
      <alignment horizontal="right" vertical="center" shrinkToFit="1"/>
    </xf>
    <xf numFmtId="0" fontId="47" fillId="0" borderId="55" xfId="0" applyFont="1" applyFill="1" applyBorder="1" applyAlignment="1">
      <alignment vertical="center"/>
    </xf>
    <xf numFmtId="0" fontId="37" fillId="0" borderId="89" xfId="0" applyFont="1" applyFill="1" applyBorder="1" applyAlignment="1">
      <alignment vertical="center"/>
    </xf>
    <xf numFmtId="183" fontId="52" fillId="0" borderId="0" xfId="0" applyNumberFormat="1" applyFont="1" applyFill="1" applyBorder="1" applyAlignment="1">
      <alignment vertical="center"/>
    </xf>
    <xf numFmtId="184" fontId="52" fillId="0" borderId="0" xfId="0" applyNumberFormat="1" applyFont="1" applyFill="1" applyBorder="1" applyAlignment="1">
      <alignment horizontal="center" vertical="center"/>
    </xf>
    <xf numFmtId="185" fontId="52" fillId="0" borderId="0" xfId="0" applyNumberFormat="1" applyFont="1" applyFill="1" applyBorder="1" applyAlignment="1">
      <alignment horizontal="center" vertical="center"/>
    </xf>
    <xf numFmtId="0" fontId="37" fillId="0" borderId="55" xfId="0" applyFont="1" applyFill="1" applyBorder="1" applyAlignment="1">
      <alignment vertical="center"/>
    </xf>
    <xf numFmtId="0" fontId="37" fillId="0" borderId="22" xfId="0" applyFont="1" applyBorder="1" applyAlignment="1">
      <alignment vertical="center"/>
    </xf>
    <xf numFmtId="0" fontId="37" fillId="0" borderId="25" xfId="0" applyFont="1" applyBorder="1" applyAlignment="1">
      <alignment vertical="center"/>
    </xf>
    <xf numFmtId="0" fontId="37" fillId="0" borderId="26" xfId="0" applyFont="1" applyBorder="1" applyAlignment="1">
      <alignment vertical="center"/>
    </xf>
    <xf numFmtId="0" fontId="48" fillId="0" borderId="0" xfId="0" applyFont="1" applyBorder="1" applyAlignment="1">
      <alignment vertical="center"/>
    </xf>
    <xf numFmtId="0" fontId="47" fillId="0" borderId="0" xfId="0" applyFont="1" applyAlignment="1">
      <alignment vertical="center"/>
    </xf>
    <xf numFmtId="0" fontId="42" fillId="0" borderId="0" xfId="0" applyFont="1" applyBorder="1" applyAlignment="1">
      <alignment vertical="center"/>
    </xf>
    <xf numFmtId="0" fontId="42" fillId="0" borderId="0" xfId="0" applyFont="1" applyBorder="1" applyAlignment="1">
      <alignment vertical="center" wrapText="1"/>
    </xf>
    <xf numFmtId="0" fontId="42" fillId="0" borderId="0" xfId="0" applyFont="1" applyBorder="1" applyAlignment="1">
      <alignment horizontal="left" vertical="center"/>
    </xf>
    <xf numFmtId="0" fontId="42" fillId="0" borderId="0" xfId="0" applyFont="1" applyFill="1" applyBorder="1" applyAlignment="1">
      <alignment vertical="center"/>
    </xf>
    <xf numFmtId="0" fontId="36" fillId="0" borderId="0" xfId="0" applyFont="1" applyAlignment="1">
      <alignment vertical="center"/>
    </xf>
    <xf numFmtId="0" fontId="36" fillId="0" borderId="0" xfId="0" applyFont="1" applyFill="1" applyBorder="1" applyAlignment="1">
      <alignment vertical="center"/>
    </xf>
    <xf numFmtId="0" fontId="36" fillId="0" borderId="0" xfId="0" applyFont="1" applyFill="1" applyBorder="1" applyAlignment="1">
      <alignment vertical="center" wrapText="1"/>
    </xf>
    <xf numFmtId="0" fontId="36" fillId="0" borderId="3" xfId="0" applyFont="1" applyBorder="1" applyAlignment="1">
      <alignment vertical="center"/>
    </xf>
    <xf numFmtId="10" fontId="36" fillId="0" borderId="33" xfId="0" applyNumberFormat="1" applyFont="1" applyFill="1" applyBorder="1" applyAlignment="1">
      <alignment horizontal="right" vertical="center" shrinkToFit="1"/>
    </xf>
    <xf numFmtId="0" fontId="36" fillId="0" borderId="0" xfId="0" applyFont="1" applyFill="1" applyAlignment="1">
      <alignment vertical="center"/>
    </xf>
    <xf numFmtId="0" fontId="36" fillId="0" borderId="3" xfId="0" applyFont="1" applyFill="1" applyBorder="1" applyAlignment="1">
      <alignment vertical="center"/>
    </xf>
    <xf numFmtId="10" fontId="36" fillId="0" borderId="3" xfId="0" applyNumberFormat="1" applyFont="1" applyFill="1" applyBorder="1" applyAlignment="1">
      <alignment horizontal="right" vertical="center"/>
    </xf>
    <xf numFmtId="179" fontId="36" fillId="0" borderId="7"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0" fontId="36" fillId="0" borderId="20" xfId="0" applyNumberFormat="1" applyFont="1" applyFill="1" applyBorder="1" applyAlignment="1">
      <alignment horizontal="right" vertical="center" shrinkToFit="1"/>
    </xf>
    <xf numFmtId="0" fontId="38" fillId="0" borderId="0" xfId="0" applyFont="1" applyFill="1" applyAlignment="1">
      <alignment vertical="center"/>
    </xf>
    <xf numFmtId="10" fontId="37" fillId="0" borderId="0" xfId="0" applyNumberFormat="1" applyFont="1" applyFill="1" applyAlignment="1">
      <alignment vertical="center"/>
    </xf>
    <xf numFmtId="10" fontId="36" fillId="0" borderId="6" xfId="0" applyNumberFormat="1" applyFont="1" applyFill="1" applyBorder="1" applyAlignment="1">
      <alignment horizontal="right" vertical="center" shrinkToFit="1"/>
    </xf>
    <xf numFmtId="177" fontId="37" fillId="0" borderId="0" xfId="0" applyNumberFormat="1" applyFont="1" applyFill="1" applyAlignment="1">
      <alignment vertical="center"/>
    </xf>
    <xf numFmtId="0" fontId="0" fillId="0" borderId="0" xfId="0" applyFill="1">
      <alignment vertical="center"/>
    </xf>
    <xf numFmtId="177" fontId="37" fillId="0" borderId="0" xfId="0" applyNumberFormat="1" applyFont="1" applyAlignment="1">
      <alignment vertical="center"/>
    </xf>
    <xf numFmtId="0" fontId="36" fillId="0" borderId="3" xfId="1550" applyNumberFormat="1" applyFont="1" applyBorder="1" applyAlignment="1">
      <alignment vertical="center" shrinkToFit="1"/>
    </xf>
    <xf numFmtId="0" fontId="41" fillId="0" borderId="0" xfId="0" applyFont="1" applyFill="1" applyBorder="1" applyAlignment="1">
      <alignment vertical="center"/>
    </xf>
    <xf numFmtId="179" fontId="36" fillId="0" borderId="27" xfId="0" applyNumberFormat="1" applyFont="1" applyFill="1" applyBorder="1" applyAlignment="1">
      <alignment horizontal="right" vertical="center" shrinkToFit="1"/>
    </xf>
    <xf numFmtId="179" fontId="36" fillId="0" borderId="80" xfId="0" applyNumberFormat="1" applyFont="1" applyFill="1" applyBorder="1" applyAlignment="1">
      <alignment horizontal="right" vertical="center" shrinkToFit="1"/>
    </xf>
    <xf numFmtId="0" fontId="45" fillId="0" borderId="0" xfId="1550" applyFont="1">
      <alignment vertical="center"/>
    </xf>
    <xf numFmtId="0" fontId="53" fillId="0" borderId="0" xfId="1550" applyFont="1" applyAlignment="1">
      <alignment vertical="center"/>
    </xf>
    <xf numFmtId="0" fontId="37" fillId="0" borderId="0" xfId="0" applyFont="1" applyAlignment="1">
      <alignment horizontal="center" vertical="center"/>
    </xf>
    <xf numFmtId="0" fontId="36" fillId="0" borderId="3" xfId="0" applyFont="1" applyBorder="1" applyAlignment="1">
      <alignment horizontal="center" vertical="center" wrapText="1"/>
    </xf>
    <xf numFmtId="10" fontId="36" fillId="0" borderId="0" xfId="0" applyNumberFormat="1" applyFont="1" applyFill="1" applyBorder="1" applyAlignment="1">
      <alignment horizontal="right" vertical="center" shrinkToFit="1"/>
    </xf>
    <xf numFmtId="0" fontId="47" fillId="0" borderId="0" xfId="0" applyFont="1" applyFill="1" applyBorder="1" applyAlignment="1">
      <alignment horizontal="center" vertical="center" shrinkToFit="1"/>
    </xf>
    <xf numFmtId="10" fontId="36" fillId="0" borderId="3" xfId="0" applyNumberFormat="1" applyFont="1" applyFill="1" applyBorder="1" applyAlignment="1">
      <alignment horizontal="right" vertical="center" shrinkToFit="1"/>
    </xf>
    <xf numFmtId="0" fontId="36" fillId="28" borderId="31" xfId="0" applyFont="1" applyFill="1" applyBorder="1" applyAlignment="1">
      <alignment horizontal="center" vertical="center" wrapText="1"/>
    </xf>
    <xf numFmtId="0" fontId="36" fillId="28" borderId="60" xfId="0" applyFont="1" applyFill="1" applyBorder="1" applyAlignment="1">
      <alignment horizontal="center" vertical="center" wrapText="1"/>
    </xf>
    <xf numFmtId="0" fontId="36" fillId="28" borderId="91" xfId="0" applyFont="1" applyFill="1" applyBorder="1" applyAlignment="1">
      <alignment horizontal="center" vertical="center" wrapText="1"/>
    </xf>
    <xf numFmtId="0" fontId="36" fillId="0" borderId="0" xfId="0" applyFont="1" applyBorder="1">
      <alignment vertical="center"/>
    </xf>
    <xf numFmtId="0" fontId="41" fillId="28" borderId="30" xfId="1550" applyFont="1" applyFill="1" applyBorder="1" applyAlignment="1">
      <alignment horizontal="center" vertical="center" wrapText="1"/>
    </xf>
    <xf numFmtId="0" fontId="41" fillId="0" borderId="3" xfId="1550" applyFont="1" applyFill="1" applyBorder="1" applyAlignment="1">
      <alignment horizontal="center" vertical="center" wrapText="1"/>
    </xf>
    <xf numFmtId="0" fontId="36" fillId="0" borderId="3" xfId="0" applyFont="1" applyFill="1" applyBorder="1" applyAlignment="1">
      <alignment vertical="center" shrinkToFit="1"/>
    </xf>
    <xf numFmtId="0" fontId="41" fillId="0" borderId="3" xfId="1147" applyFont="1" applyFill="1" applyBorder="1" applyAlignment="1" applyProtection="1">
      <alignment vertical="center" shrinkToFit="1"/>
      <protection locked="0"/>
    </xf>
    <xf numFmtId="0" fontId="36" fillId="28" borderId="81" xfId="0" applyFont="1" applyFill="1" applyBorder="1" applyAlignment="1">
      <alignment horizontal="center" vertical="center" wrapText="1"/>
    </xf>
    <xf numFmtId="0" fontId="36" fillId="28" borderId="82" xfId="0" applyFont="1" applyFill="1" applyBorder="1" applyAlignment="1">
      <alignment horizontal="center" vertical="center" wrapText="1"/>
    </xf>
    <xf numFmtId="179" fontId="36" fillId="0" borderId="0" xfId="0" applyNumberFormat="1" applyFont="1" applyFill="1" applyAlignment="1">
      <alignment vertical="center"/>
    </xf>
    <xf numFmtId="179" fontId="36" fillId="0" borderId="33" xfId="1550" applyNumberFormat="1" applyFont="1" applyFill="1" applyBorder="1" applyAlignment="1">
      <alignment horizontal="right" vertical="center" shrinkToFit="1"/>
    </xf>
    <xf numFmtId="179" fontId="36" fillId="0" borderId="30" xfId="155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179" fontId="36" fillId="0" borderId="20" xfId="0" applyNumberFormat="1" applyFont="1" applyFill="1" applyBorder="1" applyAlignment="1">
      <alignment horizontal="right" vertical="center" shrinkToFit="1"/>
    </xf>
    <xf numFmtId="0" fontId="36" fillId="0" borderId="3" xfId="0" applyNumberFormat="1" applyFont="1" applyFill="1" applyBorder="1" applyAlignment="1">
      <alignment vertical="center" shrinkToFit="1"/>
    </xf>
    <xf numFmtId="0" fontId="36" fillId="0" borderId="39" xfId="0" applyNumberFormat="1" applyFont="1" applyFill="1" applyBorder="1" applyAlignment="1">
      <alignment horizontal="right" vertical="center" shrinkToFit="1"/>
    </xf>
    <xf numFmtId="0" fontId="36" fillId="0" borderId="42" xfId="0" applyNumberFormat="1" applyFont="1" applyFill="1" applyBorder="1" applyAlignment="1">
      <alignment horizontal="right" vertical="center" shrinkToFit="1"/>
    </xf>
    <xf numFmtId="0" fontId="36" fillId="0" borderId="45" xfId="0" applyNumberFormat="1" applyFont="1" applyFill="1" applyBorder="1" applyAlignment="1">
      <alignment horizontal="right" vertical="center" shrinkToFit="1"/>
    </xf>
    <xf numFmtId="0" fontId="36" fillId="0" borderId="49" xfId="0" applyNumberFormat="1" applyFont="1" applyFill="1" applyBorder="1" applyAlignment="1">
      <alignment horizontal="right" vertical="center" shrinkToFit="1"/>
    </xf>
    <xf numFmtId="0" fontId="36" fillId="0" borderId="48" xfId="0" applyNumberFormat="1" applyFont="1" applyFill="1" applyBorder="1" applyAlignment="1">
      <alignment horizontal="right" vertical="center" shrinkToFit="1"/>
    </xf>
    <xf numFmtId="0" fontId="36" fillId="0" borderId="54" xfId="0" applyNumberFormat="1" applyFont="1" applyFill="1" applyBorder="1" applyAlignment="1">
      <alignment horizontal="right" vertical="center" shrinkToFit="1"/>
    </xf>
    <xf numFmtId="0" fontId="41" fillId="0" borderId="48" xfId="0" applyNumberFormat="1" applyFont="1" applyFill="1" applyBorder="1" applyAlignment="1">
      <alignment horizontal="right" vertical="center" shrinkToFit="1"/>
    </xf>
    <xf numFmtId="0" fontId="41" fillId="0" borderId="42" xfId="0" applyNumberFormat="1" applyFont="1" applyFill="1" applyBorder="1" applyAlignment="1">
      <alignment horizontal="right" vertical="center" shrinkToFit="1"/>
    </xf>
    <xf numFmtId="0" fontId="41" fillId="0" borderId="45"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24" xfId="1550" applyNumberFormat="1" applyFont="1" applyBorder="1" applyAlignment="1">
      <alignment vertical="center" shrinkToFit="1"/>
    </xf>
    <xf numFmtId="0" fontId="49" fillId="0" borderId="0" xfId="0" applyFont="1" applyFill="1" applyBorder="1" applyAlignment="1">
      <alignment vertical="center"/>
    </xf>
    <xf numFmtId="0" fontId="36" fillId="0" borderId="45" xfId="1550" applyNumberFormat="1" applyFont="1" applyBorder="1" applyAlignment="1">
      <alignment vertical="center" shrinkToFit="1"/>
    </xf>
    <xf numFmtId="179" fontId="36" fillId="0" borderId="92" xfId="1550" applyNumberFormat="1" applyFont="1" applyFill="1" applyBorder="1" applyAlignment="1">
      <alignment horizontal="right" vertical="center" shrinkToFit="1"/>
    </xf>
    <xf numFmtId="179" fontId="36" fillId="0" borderId="46" xfId="1550" applyNumberFormat="1" applyFont="1" applyFill="1" applyBorder="1" applyAlignment="1">
      <alignment horizontal="right" vertical="center" shrinkToFit="1"/>
    </xf>
    <xf numFmtId="0" fontId="41" fillId="28" borderId="29" xfId="1550" applyFont="1" applyFill="1" applyBorder="1" applyAlignment="1">
      <alignment horizontal="center" vertical="center"/>
    </xf>
    <xf numFmtId="179" fontId="36" fillId="0" borderId="32" xfId="1550" applyNumberFormat="1" applyFont="1" applyFill="1" applyBorder="1" applyAlignment="1">
      <alignment horizontal="right" vertical="center" shrinkToFit="1"/>
    </xf>
    <xf numFmtId="179" fontId="36" fillId="0" borderId="29" xfId="1550" applyNumberFormat="1" applyFont="1" applyFill="1" applyBorder="1" applyAlignment="1">
      <alignment horizontal="right" vertical="center" shrinkToFit="1"/>
    </xf>
    <xf numFmtId="179" fontId="41" fillId="0" borderId="31" xfId="1550" applyNumberFormat="1" applyFont="1" applyFill="1" applyBorder="1" applyAlignment="1">
      <alignment horizontal="right" vertical="center"/>
    </xf>
    <xf numFmtId="179" fontId="41" fillId="0" borderId="32" xfId="1550" applyNumberFormat="1" applyFont="1" applyFill="1" applyBorder="1" applyAlignment="1">
      <alignment horizontal="right" vertical="center"/>
    </xf>
    <xf numFmtId="179" fontId="41" fillId="0" borderId="27" xfId="1550" applyNumberFormat="1" applyFont="1" applyFill="1" applyBorder="1" applyAlignment="1">
      <alignment horizontal="right" vertical="center"/>
    </xf>
    <xf numFmtId="179" fontId="36" fillId="0" borderId="31" xfId="1550" applyNumberFormat="1" applyFont="1" applyBorder="1" applyAlignment="1">
      <alignment horizontal="right" vertical="center" shrinkToFit="1"/>
    </xf>
    <xf numFmtId="179" fontId="36" fillId="0" borderId="28" xfId="1550" applyNumberFormat="1" applyFont="1" applyBorder="1" applyAlignment="1">
      <alignment horizontal="right" vertical="center" shrinkToFit="1"/>
    </xf>
    <xf numFmtId="0" fontId="36" fillId="28" borderId="28" xfId="0" applyFont="1" applyFill="1" applyBorder="1" applyAlignment="1">
      <alignment horizontal="center" vertical="center" wrapText="1" shrinkToFit="1"/>
    </xf>
    <xf numFmtId="0" fontId="41" fillId="0" borderId="3" xfId="1550" applyFont="1" applyFill="1" applyBorder="1" applyAlignment="1">
      <alignment vertical="center" wrapText="1"/>
    </xf>
    <xf numFmtId="179" fontId="36" fillId="0" borderId="31" xfId="1386" applyNumberFormat="1" applyFont="1" applyFill="1" applyBorder="1" applyAlignment="1">
      <alignment horizontal="right" vertical="center"/>
    </xf>
    <xf numFmtId="0" fontId="36" fillId="0" borderId="3" xfId="0" applyFont="1" applyFill="1" applyBorder="1" applyAlignment="1">
      <alignment horizontal="center" vertical="center" wrapText="1"/>
    </xf>
    <xf numFmtId="0" fontId="36" fillId="0" borderId="3" xfId="0" applyFont="1" applyBorder="1" applyAlignment="1">
      <alignment horizontal="center" vertical="center"/>
    </xf>
    <xf numFmtId="177" fontId="36" fillId="0" borderId="3" xfId="0" applyNumberFormat="1" applyFont="1" applyFill="1" applyBorder="1" applyAlignment="1">
      <alignment vertical="center" shrinkToFit="1"/>
    </xf>
    <xf numFmtId="0" fontId="36" fillId="0" borderId="3" xfId="0" applyFont="1" applyFill="1" applyBorder="1" applyAlignment="1">
      <alignment horizontal="center" vertical="center"/>
    </xf>
    <xf numFmtId="49" fontId="37" fillId="0" borderId="0" xfId="0" applyNumberFormat="1" applyFont="1" applyAlignment="1">
      <alignment vertical="center"/>
    </xf>
    <xf numFmtId="0" fontId="36" fillId="0" borderId="0" xfId="0" applyFont="1" applyFill="1" applyBorder="1" applyAlignment="1">
      <alignment horizontal="center" vertical="center"/>
    </xf>
    <xf numFmtId="179" fontId="36" fillId="0" borderId="28"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3" xfId="1386" applyNumberFormat="1" applyFont="1" applyFill="1" applyBorder="1" applyAlignment="1">
      <alignment horizontal="right" vertical="center"/>
    </xf>
    <xf numFmtId="10" fontId="36" fillId="0" borderId="33" xfId="1550" applyNumberFormat="1" applyFont="1" applyFill="1" applyBorder="1" applyAlignment="1">
      <alignment horizontal="right" vertical="center" shrinkToFit="1"/>
    </xf>
    <xf numFmtId="10" fontId="36" fillId="0" borderId="47" xfId="1550" applyNumberFormat="1" applyFont="1" applyFill="1" applyBorder="1" applyAlignment="1">
      <alignment horizontal="right" vertical="center" shrinkToFit="1"/>
    </xf>
    <xf numFmtId="10" fontId="36" fillId="0" borderId="17" xfId="0" applyNumberFormat="1" applyFont="1" applyFill="1" applyBorder="1" applyAlignment="1">
      <alignment horizontal="right" vertical="center"/>
    </xf>
    <xf numFmtId="10" fontId="36" fillId="0" borderId="3" xfId="0" applyNumberFormat="1" applyFont="1" applyFill="1" applyBorder="1" applyAlignment="1">
      <alignment horizontal="right" vertical="center" wrapText="1"/>
    </xf>
    <xf numFmtId="10" fontId="41" fillId="0" borderId="20" xfId="0" applyNumberFormat="1" applyFont="1" applyFill="1" applyBorder="1" applyAlignment="1">
      <alignment horizontal="right" vertical="center" shrinkToFit="1"/>
    </xf>
    <xf numFmtId="178" fontId="36" fillId="0" borderId="81" xfId="0" applyNumberFormat="1" applyFont="1" applyFill="1" applyBorder="1" applyAlignment="1">
      <alignment horizontal="right" vertical="center"/>
    </xf>
    <xf numFmtId="179" fontId="36" fillId="0" borderId="31" xfId="0" applyNumberFormat="1" applyFont="1" applyFill="1" applyBorder="1" applyAlignment="1">
      <alignment horizontal="right" vertical="center" shrinkToFit="1"/>
    </xf>
    <xf numFmtId="179" fontId="41" fillId="0" borderId="33" xfId="1550" applyNumberFormat="1" applyFont="1" applyFill="1" applyBorder="1" applyAlignment="1">
      <alignment horizontal="right" vertical="center"/>
    </xf>
    <xf numFmtId="0" fontId="37" fillId="0" borderId="55" xfId="0" applyFont="1" applyBorder="1">
      <alignment vertical="center"/>
    </xf>
    <xf numFmtId="0" fontId="36" fillId="0" borderId="48" xfId="1553" applyNumberFormat="1" applyFont="1" applyFill="1" applyBorder="1" applyAlignment="1">
      <alignment horizontal="left" vertical="center" shrinkToFit="1"/>
    </xf>
    <xf numFmtId="179" fontId="36" fillId="0" borderId="67" xfId="0" applyNumberFormat="1" applyFont="1" applyFill="1" applyBorder="1" applyAlignment="1">
      <alignment horizontal="right" vertical="center" shrinkToFit="1"/>
    </xf>
    <xf numFmtId="178" fontId="36" fillId="0" borderId="67" xfId="0" applyNumberFormat="1" applyFont="1" applyFill="1" applyBorder="1" applyAlignment="1">
      <alignment horizontal="right" vertical="center" shrinkToFit="1"/>
    </xf>
    <xf numFmtId="179" fontId="36" fillId="0" borderId="88" xfId="0" applyNumberFormat="1" applyFont="1" applyFill="1" applyBorder="1" applyAlignment="1">
      <alignment horizontal="right" vertical="center" shrinkToFit="1"/>
    </xf>
    <xf numFmtId="178" fontId="36" fillId="0" borderId="53" xfId="1917" applyNumberFormat="1" applyFont="1" applyFill="1" applyBorder="1" applyAlignment="1">
      <alignment horizontal="right" vertical="center" shrinkToFit="1"/>
    </xf>
    <xf numFmtId="0" fontId="36" fillId="0" borderId="3" xfId="0" applyFont="1" applyFill="1" applyBorder="1" applyAlignment="1">
      <alignment horizontal="center" vertical="center" shrinkToFit="1"/>
    </xf>
    <xf numFmtId="0" fontId="36" fillId="0" borderId="5" xfId="1550" applyNumberFormat="1" applyFont="1" applyBorder="1" applyAlignment="1">
      <alignment horizontal="center" vertical="center" shrinkToFit="1"/>
    </xf>
    <xf numFmtId="0" fontId="41" fillId="28" borderId="3" xfId="1550" applyFont="1" applyFill="1" applyBorder="1" applyAlignment="1">
      <alignment horizontal="center" vertical="center"/>
    </xf>
    <xf numFmtId="0" fontId="41" fillId="28" borderId="21" xfId="1550" applyFont="1" applyFill="1" applyBorder="1" applyAlignment="1">
      <alignment horizontal="center" vertical="center"/>
    </xf>
    <xf numFmtId="179" fontId="36" fillId="0" borderId="31" xfId="0" applyNumberFormat="1" applyFont="1" applyFill="1" applyBorder="1" applyAlignment="1">
      <alignment horizontal="right" vertical="center" shrinkToFit="1"/>
    </xf>
    <xf numFmtId="0" fontId="36" fillId="0" borderId="4" xfId="1553" applyNumberFormat="1" applyFont="1" applyFill="1" applyBorder="1" applyAlignment="1">
      <alignment vertical="center" wrapText="1"/>
    </xf>
    <xf numFmtId="0" fontId="36" fillId="0" borderId="3" xfId="1553" applyNumberFormat="1" applyFont="1" applyFill="1" applyBorder="1" applyAlignment="1">
      <alignment vertical="center" wrapText="1"/>
    </xf>
    <xf numFmtId="0" fontId="36" fillId="28" borderId="3" xfId="1549" applyFont="1" applyFill="1" applyBorder="1" applyAlignment="1">
      <alignment horizontal="center" vertical="center" shrinkToFit="1"/>
    </xf>
    <xf numFmtId="0" fontId="47" fillId="28" borderId="29" xfId="0" applyFont="1" applyFill="1" applyBorder="1" applyAlignment="1">
      <alignment horizontal="center" vertical="center" wrapText="1"/>
    </xf>
    <xf numFmtId="0" fontId="47" fillId="28" borderId="32" xfId="0" applyFont="1" applyFill="1" applyBorder="1" applyAlignment="1">
      <alignment horizontal="center" vertical="center" wrapText="1"/>
    </xf>
    <xf numFmtId="0" fontId="42" fillId="28" borderId="81" xfId="1550" applyFont="1" applyFill="1" applyBorder="1" applyAlignment="1">
      <alignment horizontal="center" vertical="center" wrapText="1"/>
    </xf>
    <xf numFmtId="179" fontId="36" fillId="0" borderId="29"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9" fontId="36" fillId="0" borderId="37" xfId="0" applyNumberFormat="1" applyFont="1" applyFill="1" applyBorder="1" applyAlignment="1">
      <alignment horizontal="right" vertical="center" shrinkToFit="1"/>
    </xf>
    <xf numFmtId="10" fontId="36" fillId="0" borderId="30"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179" fontId="36" fillId="0" borderId="30" xfId="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47" fillId="28" borderId="90" xfId="0" applyFont="1" applyFill="1" applyBorder="1" applyAlignment="1">
      <alignment horizontal="center" vertical="center" wrapText="1"/>
    </xf>
    <xf numFmtId="0" fontId="47" fillId="28" borderId="33" xfId="0" applyFont="1" applyFill="1" applyBorder="1" applyAlignment="1">
      <alignment horizontal="center" vertical="center" wrapText="1"/>
    </xf>
    <xf numFmtId="0" fontId="37" fillId="0" borderId="38" xfId="0" applyFont="1" applyFill="1" applyBorder="1" applyAlignment="1">
      <alignment vertical="center"/>
    </xf>
    <xf numFmtId="0" fontId="36" fillId="0" borderId="0" xfId="1550" applyFont="1" applyAlignment="1">
      <alignment vertical="center"/>
    </xf>
    <xf numFmtId="0" fontId="36" fillId="0" borderId="0" xfId="1550" applyFont="1" applyBorder="1" applyAlignment="1">
      <alignment vertical="center"/>
    </xf>
    <xf numFmtId="0" fontId="37" fillId="0" borderId="0" xfId="1550" applyFont="1" applyBorder="1">
      <alignment vertical="center"/>
    </xf>
    <xf numFmtId="0" fontId="36" fillId="0" borderId="0" xfId="0" applyFont="1" applyBorder="1" applyAlignment="1">
      <alignment vertical="center"/>
    </xf>
    <xf numFmtId="0" fontId="36" fillId="0" borderId="3" xfId="0" applyFont="1" applyBorder="1" applyAlignment="1">
      <alignment horizontal="center" vertical="center" wrapText="1"/>
    </xf>
    <xf numFmtId="0" fontId="47" fillId="28" borderId="3" xfId="0" applyFont="1" applyFill="1" applyBorder="1" applyAlignment="1">
      <alignment horizontal="center" vertical="center" wrapText="1"/>
    </xf>
    <xf numFmtId="0" fontId="38" fillId="28" borderId="28" xfId="1550" applyNumberFormat="1" applyFont="1" applyFill="1" applyBorder="1" applyAlignment="1">
      <alignment horizontal="center" vertical="center" wrapText="1" shrinkToFit="1"/>
    </xf>
    <xf numFmtId="0" fontId="47" fillId="28" borderId="4"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18" xfId="0" applyFont="1" applyFill="1" applyBorder="1" applyAlignment="1">
      <alignment vertical="center" wrapText="1"/>
    </xf>
    <xf numFmtId="179" fontId="36" fillId="0" borderId="0" xfId="0" applyNumberFormat="1" applyFont="1" applyFill="1" applyBorder="1" applyAlignment="1">
      <alignment horizontal="right" vertical="center"/>
    </xf>
    <xf numFmtId="179" fontId="36" fillId="0" borderId="18" xfId="0" applyNumberFormat="1" applyFont="1" applyFill="1" applyBorder="1" applyAlignment="1">
      <alignment horizontal="right" vertical="center"/>
    </xf>
    <xf numFmtId="0" fontId="36" fillId="0" borderId="0" xfId="0" applyNumberFormat="1" applyFont="1" applyFill="1" applyBorder="1" applyAlignment="1">
      <alignment vertical="center"/>
    </xf>
    <xf numFmtId="188" fontId="36" fillId="0" borderId="3" xfId="0" applyNumberFormat="1" applyFont="1" applyFill="1" applyBorder="1" applyAlignment="1">
      <alignment horizontal="right" vertical="center"/>
    </xf>
    <xf numFmtId="189" fontId="36" fillId="0" borderId="3" xfId="0" applyNumberFormat="1" applyFont="1" applyFill="1" applyBorder="1" applyAlignment="1">
      <alignment horizontal="right" vertical="center"/>
    </xf>
    <xf numFmtId="178" fontId="36" fillId="0" borderId="3" xfId="1386" applyNumberFormat="1" applyFont="1" applyFill="1" applyBorder="1" applyAlignment="1">
      <alignment horizontal="right" vertical="center"/>
    </xf>
    <xf numFmtId="179" fontId="36" fillId="0" borderId="0" xfId="0" applyNumberFormat="1" applyFont="1" applyFill="1" applyBorder="1" applyAlignment="1">
      <alignment horizontal="right" vertical="center" shrinkToFi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shrinkToFit="1"/>
    </xf>
    <xf numFmtId="178" fontId="36" fillId="0" borderId="3" xfId="0" applyNumberFormat="1" applyFont="1" applyFill="1" applyBorder="1" applyAlignment="1">
      <alignment horizontal="right" vertical="center" shrinkToFit="1"/>
    </xf>
    <xf numFmtId="179" fontId="41" fillId="0" borderId="3" xfId="0" applyNumberFormat="1" applyFont="1" applyFill="1" applyBorder="1" applyAlignment="1">
      <alignment horizontal="right" vertical="center" shrinkToFit="1"/>
    </xf>
    <xf numFmtId="178" fontId="41" fillId="0" borderId="3" xfId="0" applyNumberFormat="1" applyFont="1" applyFill="1" applyBorder="1" applyAlignment="1">
      <alignment horizontal="right" vertical="center" shrinkToFit="1"/>
    </xf>
    <xf numFmtId="0" fontId="47" fillId="0" borderId="3" xfId="0" applyFont="1" applyFill="1" applyBorder="1" applyAlignment="1">
      <alignment horizontal="center" vertical="center" wrapText="1"/>
    </xf>
    <xf numFmtId="10" fontId="41" fillId="0" borderId="3" xfId="0" applyNumberFormat="1" applyFont="1" applyFill="1" applyBorder="1" applyAlignment="1">
      <alignment horizontal="right" vertical="center" shrinkToFit="1"/>
    </xf>
    <xf numFmtId="0" fontId="42" fillId="0" borderId="3" xfId="0" applyFont="1" applyFill="1" applyBorder="1" applyAlignment="1">
      <alignment horizontal="center" vertical="center" wrapText="1"/>
    </xf>
    <xf numFmtId="0" fontId="36" fillId="0" borderId="3" xfId="0" applyNumberFormat="1" applyFont="1" applyFill="1" applyBorder="1" applyAlignment="1">
      <alignment horizontal="right" vertical="center" shrinkToFit="1"/>
    </xf>
    <xf numFmtId="0" fontId="41" fillId="0" borderId="3" xfId="0" applyNumberFormat="1" applyFont="1" applyFill="1" applyBorder="1" applyAlignment="1">
      <alignment horizontal="right" vertical="center" shrinkToFit="1"/>
    </xf>
    <xf numFmtId="0" fontId="38" fillId="0" borderId="3" xfId="1550" applyNumberFormat="1" applyFont="1" applyFill="1" applyBorder="1" applyAlignment="1">
      <alignment horizontal="center" vertical="center" wrapText="1" shrinkToFit="1"/>
    </xf>
    <xf numFmtId="0" fontId="38" fillId="0" borderId="3" xfId="0" applyFont="1" applyFill="1" applyBorder="1" applyAlignment="1">
      <alignment horizontal="center" vertical="center" wrapText="1"/>
    </xf>
    <xf numFmtId="0" fontId="36" fillId="0" borderId="3" xfId="1553" applyNumberFormat="1" applyFont="1" applyFill="1" applyBorder="1" applyAlignment="1">
      <alignment horizontal="left" vertical="center" shrinkToFit="1"/>
    </xf>
    <xf numFmtId="178" fontId="36" fillId="0" borderId="3" xfId="1917" applyNumberFormat="1" applyFont="1" applyFill="1" applyBorder="1" applyAlignment="1">
      <alignment horizontal="right" vertical="center" shrinkToFit="1"/>
    </xf>
    <xf numFmtId="0" fontId="41" fillId="0" borderId="3" xfId="1553" applyNumberFormat="1" applyFont="1" applyFill="1" applyBorder="1" applyAlignment="1">
      <alignment horizontal="left" vertical="center" shrinkToFit="1"/>
    </xf>
    <xf numFmtId="178" fontId="41" fillId="0" borderId="3" xfId="1917" applyNumberFormat="1" applyFont="1" applyFill="1" applyBorder="1" applyAlignment="1">
      <alignment horizontal="right" vertical="center" shrinkToFit="1"/>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xf>
    <xf numFmtId="0" fontId="36" fillId="28" borderId="28" xfId="0" applyFont="1" applyFill="1" applyBorder="1" applyAlignment="1">
      <alignment horizontal="center" vertical="center"/>
    </xf>
    <xf numFmtId="0" fontId="36" fillId="28" borderId="3" xfId="0" applyFont="1" applyFill="1" applyBorder="1" applyAlignment="1">
      <alignment horizontal="center" vertical="center"/>
    </xf>
    <xf numFmtId="0" fontId="47" fillId="27" borderId="0" xfId="0" applyFont="1" applyFill="1">
      <alignment vertical="center"/>
    </xf>
    <xf numFmtId="0" fontId="36" fillId="28" borderId="18" xfId="0" applyFont="1" applyFill="1" applyBorder="1" applyAlignment="1">
      <alignment horizontal="center" vertical="center"/>
    </xf>
    <xf numFmtId="0" fontId="36" fillId="28" borderId="28"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3" xfId="0" applyFont="1" applyBorder="1" applyAlignment="1">
      <alignment horizontal="center" vertical="center" wrapText="1"/>
    </xf>
    <xf numFmtId="0" fontId="36" fillId="28"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shrinkToFit="1"/>
    </xf>
    <xf numFmtId="0" fontId="36" fillId="0" borderId="3" xfId="0" applyFont="1" applyBorder="1" applyAlignment="1">
      <alignment horizontal="center" vertical="center" wrapText="1"/>
    </xf>
    <xf numFmtId="0" fontId="37" fillId="0" borderId="24" xfId="0" applyFont="1" applyBorder="1">
      <alignment vertical="center"/>
    </xf>
    <xf numFmtId="0" fontId="37" fillId="0" borderId="26" xfId="0" applyFont="1" applyBorder="1">
      <alignment vertical="center"/>
    </xf>
    <xf numFmtId="0" fontId="37" fillId="0" borderId="23" xfId="0" applyFont="1" applyBorder="1">
      <alignment vertical="center"/>
    </xf>
    <xf numFmtId="0" fontId="37" fillId="0" borderId="22" xfId="0" applyFont="1" applyBorder="1">
      <alignment vertical="center"/>
    </xf>
    <xf numFmtId="0" fontId="37" fillId="0" borderId="25" xfId="0" applyFont="1" applyBorder="1">
      <alignment vertical="center"/>
    </xf>
    <xf numFmtId="179" fontId="36" fillId="0" borderId="34" xfId="0" applyNumberFormat="1" applyFont="1" applyFill="1" applyBorder="1" applyAlignment="1">
      <alignment horizontal="right" vertical="center"/>
    </xf>
    <xf numFmtId="179" fontId="36" fillId="0" borderId="56" xfId="0" applyNumberFormat="1" applyFont="1" applyFill="1" applyBorder="1" applyAlignment="1">
      <alignment horizontal="right" vertical="center"/>
    </xf>
    <xf numFmtId="178" fontId="36" fillId="0" borderId="20" xfId="0" applyNumberFormat="1" applyFont="1" applyFill="1" applyBorder="1" applyAlignment="1">
      <alignment horizontal="right" vertical="center"/>
    </xf>
    <xf numFmtId="179" fontId="36" fillId="0" borderId="28" xfId="1386" applyNumberFormat="1" applyFont="1" applyFill="1" applyBorder="1" applyAlignment="1">
      <alignment horizontal="right" vertical="center"/>
    </xf>
    <xf numFmtId="179" fontId="41" fillId="0" borderId="31" xfId="1147" applyNumberFormat="1" applyFont="1" applyFill="1" applyBorder="1" applyAlignment="1" applyProtection="1">
      <alignment horizontal="right" vertical="center"/>
      <protection locked="0"/>
    </xf>
    <xf numFmtId="179" fontId="41" fillId="0" borderId="28" xfId="1147" applyNumberFormat="1" applyFont="1" applyFill="1" applyBorder="1" applyAlignment="1" applyProtection="1">
      <alignment horizontal="right" vertical="center"/>
      <protection locked="0"/>
    </xf>
    <xf numFmtId="0" fontId="41" fillId="0" borderId="0" xfId="0" applyFont="1" applyFill="1" applyBorder="1">
      <alignment vertical="center"/>
    </xf>
    <xf numFmtId="0" fontId="36" fillId="0" borderId="0" xfId="0" applyFont="1" applyFill="1" applyBorder="1">
      <alignment vertical="center"/>
    </xf>
    <xf numFmtId="0" fontId="41" fillId="0" borderId="0" xfId="0" applyFont="1">
      <alignment vertical="center"/>
    </xf>
    <xf numFmtId="179" fontId="36" fillId="0" borderId="81" xfId="1550" applyNumberFormat="1" applyFont="1" applyFill="1" applyBorder="1" applyAlignment="1">
      <alignment horizontal="right" vertical="center" shrinkToFit="1"/>
    </xf>
    <xf numFmtId="179" fontId="36" fillId="0" borderId="18" xfId="1550" applyNumberFormat="1" applyFont="1" applyFill="1" applyBorder="1" applyAlignment="1">
      <alignment horizontal="right" vertical="center" shrinkToFit="1"/>
    </xf>
    <xf numFmtId="0" fontId="47" fillId="28" borderId="30"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Border="1" applyAlignment="1">
      <alignment horizontal="center" vertical="center"/>
    </xf>
    <xf numFmtId="0" fontId="36" fillId="0" borderId="0" xfId="0" applyFont="1" applyBorder="1" applyAlignment="1">
      <alignment horizontal="center" vertical="center" wrapText="1"/>
    </xf>
    <xf numFmtId="0" fontId="36" fillId="0" borderId="3" xfId="0" applyFont="1" applyFill="1" applyBorder="1" applyAlignment="1">
      <alignment horizontal="center" vertical="center"/>
    </xf>
    <xf numFmtId="179" fontId="36" fillId="0" borderId="31"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18" xfId="1577"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xf>
    <xf numFmtId="179" fontId="36" fillId="0" borderId="30" xfId="1577" applyNumberFormat="1" applyFont="1" applyFill="1" applyBorder="1" applyAlignment="1">
      <alignment horizontal="right" vertical="center" shrinkToFit="1"/>
    </xf>
    <xf numFmtId="0" fontId="36" fillId="28" borderId="28"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6" fillId="28" borderId="30"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shrinkToFit="1"/>
    </xf>
    <xf numFmtId="0" fontId="36" fillId="0" borderId="3" xfId="0" applyFont="1" applyFill="1" applyBorder="1" applyAlignment="1">
      <alignment horizontal="center" vertical="center" wrapText="1" shrinkToFit="1"/>
    </xf>
    <xf numFmtId="179" fontId="36" fillId="0" borderId="3" xfId="0" applyNumberFormat="1" applyFont="1" applyFill="1" applyBorder="1" applyAlignment="1">
      <alignment horizontal="right" vertical="center" shrinkToFit="1"/>
    </xf>
    <xf numFmtId="179" fontId="41" fillId="0" borderId="3" xfId="1147" applyNumberFormat="1" applyFont="1" applyFill="1" applyBorder="1" applyAlignment="1" applyProtection="1">
      <alignment horizontal="right" vertical="center"/>
      <protection locked="0"/>
    </xf>
    <xf numFmtId="179" fontId="36" fillId="0" borderId="3" xfId="0" applyNumberFormat="1" applyFont="1" applyFill="1" applyBorder="1" applyAlignment="1">
      <alignment horizontal="right" vertical="center" shrinkToFit="1"/>
    </xf>
    <xf numFmtId="179" fontId="41" fillId="0" borderId="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179" fontId="41" fillId="0" borderId="3"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3" xfId="0" applyFont="1" applyFill="1" applyBorder="1" applyAlignment="1">
      <alignment vertical="center"/>
    </xf>
    <xf numFmtId="190" fontId="36" fillId="0" borderId="3" xfId="0" applyNumberFormat="1" applyFont="1" applyFill="1" applyBorder="1" applyAlignment="1">
      <alignment vertical="center"/>
    </xf>
    <xf numFmtId="191" fontId="36" fillId="0" borderId="3" xfId="0" applyNumberFormat="1" applyFont="1" applyBorder="1">
      <alignment vertical="center"/>
    </xf>
    <xf numFmtId="0" fontId="36" fillId="0" borderId="0" xfId="0" applyFont="1" applyFill="1" applyBorder="1" applyAlignment="1">
      <alignment horizontal="left" vertical="center"/>
    </xf>
    <xf numFmtId="192" fontId="36" fillId="0" borderId="0" xfId="0" applyNumberFormat="1" applyFont="1" applyFill="1" applyBorder="1" applyAlignment="1">
      <alignment vertical="center"/>
    </xf>
    <xf numFmtId="193" fontId="36" fillId="0" borderId="0" xfId="0" applyNumberFormat="1" applyFont="1" applyBorder="1" applyAlignment="1">
      <alignment vertical="center"/>
    </xf>
    <xf numFmtId="0" fontId="36" fillId="0" borderId="0" xfId="0" applyFont="1" applyFill="1" applyBorder="1" applyAlignment="1">
      <alignment horizontal="centerContinuous" vertical="center"/>
    </xf>
    <xf numFmtId="0" fontId="54" fillId="0" borderId="0" xfId="0" applyFont="1">
      <alignment vertical="center"/>
    </xf>
    <xf numFmtId="0" fontId="54" fillId="0" borderId="0" xfId="0" applyFont="1" applyAlignment="1">
      <alignment vertical="center" wrapText="1"/>
    </xf>
    <xf numFmtId="190" fontId="36" fillId="0" borderId="93" xfId="0" applyNumberFormat="1" applyFont="1" applyFill="1" applyBorder="1" applyAlignment="1">
      <alignment vertical="center"/>
    </xf>
    <xf numFmtId="190" fontId="36" fillId="0" borderId="0" xfId="0" applyNumberFormat="1" applyFont="1" applyFill="1" applyBorder="1" applyAlignment="1">
      <alignment vertical="center"/>
    </xf>
    <xf numFmtId="194" fontId="36" fillId="0" borderId="94" xfId="0" applyNumberFormat="1" applyFont="1" applyFill="1" applyBorder="1" applyAlignment="1">
      <alignment vertical="center"/>
    </xf>
    <xf numFmtId="194" fontId="36" fillId="0" borderId="3" xfId="0" applyNumberFormat="1" applyFont="1" applyFill="1" applyBorder="1" applyAlignment="1">
      <alignment vertical="center"/>
    </xf>
    <xf numFmtId="195" fontId="36" fillId="0" borderId="28" xfId="1577" applyNumberFormat="1" applyFont="1" applyFill="1" applyBorder="1" applyAlignment="1">
      <alignment horizontal="right" vertical="center" shrinkToFit="1"/>
    </xf>
    <xf numFmtId="195" fontId="36" fillId="0" borderId="3" xfId="1577" applyNumberFormat="1" applyFont="1" applyFill="1" applyBorder="1" applyAlignment="1">
      <alignment horizontal="right" vertical="center" shrinkToFit="1"/>
    </xf>
    <xf numFmtId="0" fontId="55" fillId="0" borderId="0" xfId="0" applyFont="1" applyFill="1" applyBorder="1" applyAlignment="1">
      <alignment vertical="center"/>
    </xf>
    <xf numFmtId="0" fontId="56" fillId="0" borderId="0" xfId="0" applyFont="1" applyFill="1" applyBorder="1" applyAlignment="1">
      <alignment vertical="center"/>
    </xf>
    <xf numFmtId="0" fontId="36" fillId="0" borderId="0" xfId="0" applyFont="1" applyFill="1" applyAlignment="1">
      <alignment vertical="center" wrapText="1"/>
    </xf>
    <xf numFmtId="0" fontId="36" fillId="0" borderId="0" xfId="0" applyFont="1" applyAlignment="1">
      <alignment vertical="center" wrapText="1"/>
    </xf>
    <xf numFmtId="196" fontId="36" fillId="0" borderId="3" xfId="0" applyNumberFormat="1" applyFont="1" applyFill="1" applyBorder="1" applyAlignment="1">
      <alignment vertical="center"/>
    </xf>
    <xf numFmtId="0" fontId="36" fillId="28" borderId="3" xfId="0" applyFont="1" applyFill="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5"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19"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28" borderId="21" xfId="0" applyFont="1" applyFill="1" applyBorder="1" applyAlignment="1">
      <alignment horizontal="center" vertical="center"/>
    </xf>
    <xf numFmtId="0" fontId="36" fillId="28" borderId="22" xfId="0" applyFont="1" applyFill="1" applyBorder="1" applyAlignment="1">
      <alignment horizontal="center" vertical="center"/>
    </xf>
    <xf numFmtId="0" fontId="36" fillId="28" borderId="3" xfId="0" applyFont="1" applyFill="1" applyBorder="1" applyAlignment="1">
      <alignment horizontal="center" vertical="center" shrinkToFit="1"/>
    </xf>
    <xf numFmtId="0" fontId="36" fillId="28" borderId="28" xfId="0" applyFont="1" applyFill="1" applyBorder="1" applyAlignment="1">
      <alignment horizontal="center" vertical="center"/>
    </xf>
    <xf numFmtId="0" fontId="36" fillId="28" borderId="29" xfId="0" applyFont="1" applyFill="1" applyBorder="1" applyAlignment="1">
      <alignment horizontal="center" vertical="center"/>
    </xf>
    <xf numFmtId="0" fontId="36" fillId="28" borderId="30" xfId="0" applyFont="1" applyFill="1" applyBorder="1" applyAlignment="1">
      <alignment horizontal="center" vertical="center"/>
    </xf>
    <xf numFmtId="0" fontId="41" fillId="0" borderId="5" xfId="0" applyFont="1" applyFill="1" applyBorder="1" applyAlignment="1">
      <alignment horizontal="center" vertical="center" shrinkToFit="1"/>
    </xf>
    <xf numFmtId="0" fontId="41" fillId="0" borderId="6" xfId="0" applyFont="1" applyFill="1" applyBorder="1" applyAlignment="1">
      <alignment horizontal="center" vertical="center" shrinkToFit="1"/>
    </xf>
    <xf numFmtId="0" fontId="41" fillId="0" borderId="3"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shrinkToFit="1"/>
    </xf>
    <xf numFmtId="186" fontId="52" fillId="0" borderId="0" xfId="0" applyNumberFormat="1" applyFont="1" applyFill="1" applyBorder="1" applyAlignment="1">
      <alignment horizontal="center" vertical="center"/>
    </xf>
    <xf numFmtId="187" fontId="52" fillId="0" borderId="0" xfId="0" applyNumberFormat="1" applyFont="1" applyFill="1" applyBorder="1" applyAlignment="1">
      <alignment horizontal="center" vertical="center"/>
    </xf>
    <xf numFmtId="0" fontId="38" fillId="48" borderId="0" xfId="0" applyFont="1" applyFill="1" applyBorder="1" applyAlignment="1">
      <alignment horizontal="center" vertical="center" wrapText="1"/>
    </xf>
    <xf numFmtId="0" fontId="38" fillId="48" borderId="0" xfId="0" applyFont="1" applyFill="1" applyBorder="1" applyAlignment="1">
      <alignment horizontal="center" vertical="center"/>
    </xf>
    <xf numFmtId="0" fontId="51" fillId="48" borderId="0" xfId="0" applyFont="1" applyFill="1" applyBorder="1" applyAlignment="1">
      <alignment horizontal="center" vertical="center" wrapText="1"/>
    </xf>
    <xf numFmtId="0" fontId="51" fillId="48" borderId="0" xfId="0" applyFont="1" applyFill="1" applyBorder="1" applyAlignment="1">
      <alignment horizontal="center" vertical="center"/>
    </xf>
    <xf numFmtId="0" fontId="36" fillId="28" borderId="21" xfId="0" applyFont="1" applyFill="1" applyBorder="1" applyAlignment="1">
      <alignment horizontal="center" vertical="center" wrapText="1" shrinkToFit="1"/>
    </xf>
    <xf numFmtId="0" fontId="36" fillId="28" borderId="27" xfId="0" applyFont="1" applyFill="1" applyBorder="1" applyAlignment="1">
      <alignment horizontal="center" vertical="center" shrinkToFit="1"/>
    </xf>
    <xf numFmtId="0" fontId="36" fillId="28" borderId="22" xfId="0" applyFont="1" applyFill="1" applyBorder="1" applyAlignment="1">
      <alignment horizontal="center" vertical="center" shrinkToFit="1"/>
    </xf>
    <xf numFmtId="0" fontId="36" fillId="28" borderId="25" xfId="0" applyFont="1" applyFill="1" applyBorder="1" applyAlignment="1">
      <alignment horizontal="center" vertical="center" shrinkToFit="1"/>
    </xf>
    <xf numFmtId="0" fontId="36" fillId="28" borderId="24" xfId="0" applyFont="1" applyFill="1" applyBorder="1" applyAlignment="1">
      <alignment horizontal="center" vertical="center" shrinkToFit="1"/>
    </xf>
    <xf numFmtId="0" fontId="36" fillId="28" borderId="26" xfId="0" applyFont="1" applyFill="1" applyBorder="1" applyAlignment="1">
      <alignment horizontal="center" vertical="center" shrinkToFit="1"/>
    </xf>
    <xf numFmtId="0" fontId="36" fillId="28" borderId="21" xfId="0" applyFont="1" applyFill="1" applyBorder="1" applyAlignment="1">
      <alignment horizontal="center" vertical="center" shrinkToFit="1"/>
    </xf>
    <xf numFmtId="0" fontId="36" fillId="28" borderId="23" xfId="0" applyFont="1" applyFill="1" applyBorder="1" applyAlignment="1">
      <alignment horizontal="center" vertical="center"/>
    </xf>
    <xf numFmtId="0" fontId="36" fillId="28" borderId="4" xfId="0" applyFont="1" applyFill="1" applyBorder="1" applyAlignment="1">
      <alignment horizontal="center" vertical="center" wrapText="1"/>
    </xf>
    <xf numFmtId="0" fontId="36" fillId="28" borderId="38" xfId="0" applyFont="1" applyFill="1" applyBorder="1" applyAlignment="1">
      <alignment horizontal="center" vertical="center"/>
    </xf>
    <xf numFmtId="0" fontId="36" fillId="28" borderId="36" xfId="0" applyFont="1" applyFill="1" applyBorder="1" applyAlignment="1">
      <alignment horizontal="center" vertical="center"/>
    </xf>
    <xf numFmtId="0" fontId="36" fillId="0" borderId="17"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22"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36" fillId="0" borderId="17" xfId="0" applyFont="1" applyBorder="1" applyAlignment="1">
      <alignment horizontal="center" vertical="center" wrapText="1"/>
    </xf>
    <xf numFmtId="0" fontId="36" fillId="0" borderId="3" xfId="0" applyFont="1" applyBorder="1" applyAlignment="1">
      <alignment horizontal="center" vertical="center"/>
    </xf>
    <xf numFmtId="0" fontId="36" fillId="0" borderId="3" xfId="0" applyFont="1" applyFill="1" applyBorder="1" applyAlignment="1">
      <alignment horizontal="center" vertical="center" wrapText="1" shrinkToFit="1"/>
    </xf>
    <xf numFmtId="0" fontId="41" fillId="28" borderId="19" xfId="1550" applyFont="1" applyFill="1" applyBorder="1" applyAlignment="1">
      <alignment horizontal="center" vertical="center"/>
    </xf>
    <xf numFmtId="0" fontId="41" fillId="28" borderId="18" xfId="1550" applyFont="1" applyFill="1" applyBorder="1" applyAlignment="1">
      <alignment horizontal="center" vertical="center"/>
    </xf>
    <xf numFmtId="0" fontId="36" fillId="0" borderId="19" xfId="1550" applyNumberFormat="1" applyFont="1" applyBorder="1" applyAlignment="1">
      <alignment vertical="center" shrinkToFit="1"/>
    </xf>
    <xf numFmtId="0" fontId="36" fillId="0" borderId="18" xfId="1550" applyNumberFormat="1" applyFont="1" applyBorder="1" applyAlignment="1">
      <alignment vertical="center" shrinkToFit="1"/>
    </xf>
    <xf numFmtId="0" fontId="41" fillId="0" borderId="19" xfId="1550" applyFont="1" applyFill="1" applyBorder="1" applyAlignment="1">
      <alignment vertical="center"/>
    </xf>
    <xf numFmtId="0" fontId="41" fillId="0" borderId="18" xfId="1550" applyFont="1" applyFill="1" applyBorder="1" applyAlignment="1">
      <alignment vertical="center"/>
    </xf>
    <xf numFmtId="0" fontId="41" fillId="0" borderId="19" xfId="1550" applyFont="1" applyFill="1" applyBorder="1" applyAlignment="1">
      <alignment vertical="center" wrapText="1"/>
    </xf>
    <xf numFmtId="0" fontId="36" fillId="28" borderId="3" xfId="0" applyFont="1" applyFill="1" applyBorder="1" applyAlignment="1">
      <alignment horizontal="center" vertical="center" wrapText="1"/>
    </xf>
    <xf numFmtId="0" fontId="36" fillId="0" borderId="4" xfId="0" applyFont="1" applyBorder="1" applyAlignment="1">
      <alignment horizontal="center" vertical="center"/>
    </xf>
    <xf numFmtId="0" fontId="36" fillId="0" borderId="36" xfId="0" applyFont="1" applyBorder="1" applyAlignment="1">
      <alignment horizontal="center" vertical="center"/>
    </xf>
    <xf numFmtId="0" fontId="36" fillId="0" borderId="21"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3" xfId="1550" applyNumberFormat="1" applyFont="1" applyBorder="1" applyAlignment="1">
      <alignment vertical="center" shrinkToFit="1"/>
    </xf>
    <xf numFmtId="0" fontId="36" fillId="28" borderId="27" xfId="0" applyFont="1" applyFill="1" applyBorder="1" applyAlignment="1">
      <alignment horizontal="center" vertical="center"/>
    </xf>
    <xf numFmtId="0" fontId="36" fillId="28" borderId="24" xfId="0" applyFont="1" applyFill="1" applyBorder="1" applyAlignment="1">
      <alignment horizontal="center" vertical="center"/>
    </xf>
    <xf numFmtId="0" fontId="36" fillId="28" borderId="0" xfId="0" applyFont="1" applyFill="1" applyBorder="1" applyAlignment="1">
      <alignment horizontal="center" vertical="center"/>
    </xf>
    <xf numFmtId="0" fontId="36" fillId="28" borderId="55" xfId="0" applyFont="1" applyFill="1" applyBorder="1" applyAlignment="1">
      <alignment horizontal="center" vertical="center"/>
    </xf>
    <xf numFmtId="0" fontId="36" fillId="28" borderId="25" xfId="0" applyFont="1" applyFill="1" applyBorder="1" applyAlignment="1">
      <alignment horizontal="center" vertical="center"/>
    </xf>
    <xf numFmtId="0" fontId="36" fillId="28" borderId="26" xfId="0" applyFont="1" applyFill="1" applyBorder="1" applyAlignment="1">
      <alignment horizontal="center" vertical="center"/>
    </xf>
    <xf numFmtId="0" fontId="36" fillId="28" borderId="4" xfId="0" applyFont="1" applyFill="1" applyBorder="1" applyAlignment="1">
      <alignment horizontal="center" vertical="center"/>
    </xf>
    <xf numFmtId="0" fontId="36" fillId="28" borderId="4" xfId="0" applyFont="1" applyFill="1" applyBorder="1" applyAlignment="1">
      <alignment horizontal="center" vertical="center" shrinkToFit="1"/>
    </xf>
    <xf numFmtId="0" fontId="36" fillId="28" borderId="38" xfId="0" applyFont="1" applyFill="1" applyBorder="1" applyAlignment="1">
      <alignment horizontal="center" vertical="center" shrinkToFit="1"/>
    </xf>
    <xf numFmtId="0" fontId="36" fillId="28" borderId="36" xfId="0" applyFont="1" applyFill="1" applyBorder="1" applyAlignment="1">
      <alignment horizontal="center" vertical="center" shrinkToFit="1"/>
    </xf>
    <xf numFmtId="0" fontId="37" fillId="0" borderId="4" xfId="0" applyFont="1" applyBorder="1" applyAlignment="1">
      <alignment horizontal="center" vertical="center" wrapText="1"/>
    </xf>
    <xf numFmtId="0" fontId="37" fillId="0" borderId="36" xfId="0" applyFont="1" applyBorder="1" applyAlignment="1">
      <alignment horizontal="center" vertical="center" wrapText="1"/>
    </xf>
    <xf numFmtId="0" fontId="36" fillId="0" borderId="27"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7" fillId="0" borderId="38" xfId="0" applyFont="1" applyBorder="1" applyAlignment="1">
      <alignment horizontal="center" vertical="center" wrapText="1"/>
    </xf>
    <xf numFmtId="0" fontId="36" fillId="28" borderId="19"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6" fillId="28" borderId="18"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6" fillId="0" borderId="55" xfId="0" applyFont="1" applyFill="1" applyBorder="1" applyAlignment="1">
      <alignment horizontal="center" vertical="center" wrapText="1"/>
    </xf>
    <xf numFmtId="0" fontId="36" fillId="28" borderId="19" xfId="1550" applyNumberFormat="1" applyFont="1" applyFill="1" applyBorder="1" applyAlignment="1">
      <alignment horizontal="center" vertical="center" shrinkToFit="1"/>
    </xf>
    <xf numFmtId="0" fontId="36" fillId="28" borderId="17" xfId="1550" applyNumberFormat="1" applyFont="1" applyFill="1" applyBorder="1" applyAlignment="1">
      <alignment horizontal="center" vertical="center" shrinkToFit="1"/>
    </xf>
    <xf numFmtId="0" fontId="36" fillId="28" borderId="18" xfId="1550" applyNumberFormat="1" applyFont="1" applyFill="1" applyBorder="1" applyAlignment="1">
      <alignment horizontal="center" vertical="center" shrinkToFit="1"/>
    </xf>
    <xf numFmtId="179" fontId="36" fillId="0" borderId="61"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9" fontId="36" fillId="0" borderId="60" xfId="0" applyNumberFormat="1" applyFont="1" applyFill="1" applyBorder="1" applyAlignment="1">
      <alignment horizontal="right" vertical="center" shrinkToFit="1"/>
    </xf>
    <xf numFmtId="179" fontId="41" fillId="0" borderId="61" xfId="0" applyNumberFormat="1" applyFont="1" applyFill="1" applyBorder="1" applyAlignment="1">
      <alignment horizontal="right" vertical="center" shrinkToFit="1"/>
    </xf>
    <xf numFmtId="179" fontId="41" fillId="0" borderId="59" xfId="0" applyNumberFormat="1" applyFont="1" applyFill="1" applyBorder="1" applyAlignment="1">
      <alignment horizontal="right" vertical="center" shrinkToFit="1"/>
    </xf>
    <xf numFmtId="179" fontId="41" fillId="0" borderId="60" xfId="0" applyNumberFormat="1" applyFont="1" applyFill="1" applyBorder="1" applyAlignment="1">
      <alignment horizontal="right" vertical="center" shrinkToFit="1"/>
    </xf>
    <xf numFmtId="0" fontId="36" fillId="0" borderId="57" xfId="1386" applyFont="1" applyFill="1" applyBorder="1" applyAlignment="1">
      <alignment horizontal="center" vertical="center"/>
    </xf>
    <xf numFmtId="0" fontId="36" fillId="0" borderId="58"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55"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6" xfId="1386" applyFont="1" applyFill="1" applyBorder="1" applyAlignment="1">
      <alignment horizontal="center" vertical="center"/>
    </xf>
    <xf numFmtId="179" fontId="36" fillId="0" borderId="31" xfId="0" applyNumberFormat="1" applyFont="1" applyFill="1" applyBorder="1" applyAlignment="1">
      <alignment horizontal="right" vertical="center" shrinkToFit="1"/>
    </xf>
    <xf numFmtId="0" fontId="36" fillId="0" borderId="4" xfId="1386" applyFont="1" applyFill="1" applyBorder="1" applyAlignment="1">
      <alignment horizontal="center" vertical="center"/>
    </xf>
    <xf numFmtId="0" fontId="36" fillId="0" borderId="38" xfId="1386" applyFont="1" applyFill="1" applyBorder="1" applyAlignment="1">
      <alignment horizontal="center" vertical="center"/>
    </xf>
    <xf numFmtId="0" fontId="36" fillId="0" borderId="36" xfId="1386" applyFont="1" applyFill="1" applyBorder="1" applyAlignment="1">
      <alignment horizontal="center" vertical="center"/>
    </xf>
    <xf numFmtId="0" fontId="36" fillId="0" borderId="4" xfId="1386" applyFont="1" applyFill="1" applyBorder="1" applyAlignment="1">
      <alignment vertical="center" shrinkToFit="1"/>
    </xf>
    <xf numFmtId="0" fontId="36" fillId="0" borderId="38" xfId="1386" applyFont="1" applyFill="1" applyBorder="1" applyAlignment="1">
      <alignment vertical="center" shrinkToFit="1"/>
    </xf>
    <xf numFmtId="179" fontId="36" fillId="0" borderId="68" xfId="0" applyNumberFormat="1" applyFont="1" applyFill="1" applyBorder="1" applyAlignment="1">
      <alignment horizontal="right" vertical="center" shrinkToFit="1"/>
    </xf>
    <xf numFmtId="0" fontId="37" fillId="28" borderId="3" xfId="0" applyFont="1" applyFill="1" applyBorder="1" applyAlignment="1">
      <alignment horizontal="center" vertical="center"/>
    </xf>
    <xf numFmtId="0" fontId="36" fillId="0" borderId="28" xfId="0" applyFont="1" applyFill="1" applyBorder="1" applyAlignment="1">
      <alignment horizontal="center" vertical="center" wrapText="1"/>
    </xf>
    <xf numFmtId="0" fontId="36" fillId="0" borderId="30" xfId="0" applyFont="1" applyFill="1" applyBorder="1" applyAlignment="1">
      <alignment horizontal="center" vertical="center" wrapText="1"/>
    </xf>
    <xf numFmtId="0" fontId="36" fillId="0" borderId="4"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 xfId="1386" applyFont="1" applyFill="1" applyBorder="1" applyAlignment="1">
      <alignment horizontal="center" vertical="center"/>
    </xf>
    <xf numFmtId="0" fontId="36" fillId="0" borderId="3" xfId="1386" applyFont="1" applyFill="1" applyBorder="1" applyAlignment="1">
      <alignment vertical="center" shrinkToFit="1"/>
    </xf>
    <xf numFmtId="0" fontId="41" fillId="0" borderId="3" xfId="1386" applyFont="1" applyFill="1" applyBorder="1" applyAlignment="1">
      <alignment horizontal="center" vertical="center"/>
    </xf>
    <xf numFmtId="179" fontId="36" fillId="0" borderId="3" xfId="0" applyNumberFormat="1" applyFont="1" applyFill="1" applyBorder="1" applyAlignment="1">
      <alignment horizontal="right" vertical="center" shrinkToFit="1"/>
    </xf>
    <xf numFmtId="179" fontId="41" fillId="0" borderId="3" xfId="0" applyNumberFormat="1" applyFont="1" applyFill="1" applyBorder="1" applyAlignment="1">
      <alignment horizontal="right" vertical="center" shrinkToFit="1"/>
    </xf>
    <xf numFmtId="0" fontId="37" fillId="0" borderId="3"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36" xfId="0" applyFont="1" applyFill="1" applyBorder="1" applyAlignment="1">
      <alignment horizontal="center" vertical="center"/>
    </xf>
    <xf numFmtId="0" fontId="36" fillId="0" borderId="36" xfId="1386" applyFont="1" applyFill="1" applyBorder="1" applyAlignment="1">
      <alignment vertical="center" shrinkToFit="1"/>
    </xf>
    <xf numFmtId="0" fontId="36" fillId="0" borderId="69" xfId="1386" applyFont="1" applyFill="1" applyBorder="1" applyAlignment="1">
      <alignment vertical="center" shrinkToFit="1"/>
    </xf>
    <xf numFmtId="0" fontId="41" fillId="0" borderId="57" xfId="1386" applyFont="1" applyFill="1" applyBorder="1" applyAlignment="1">
      <alignment horizontal="center" vertical="center"/>
    </xf>
    <xf numFmtId="0" fontId="41" fillId="0" borderId="58" xfId="1386" applyFont="1" applyFill="1" applyBorder="1" applyAlignment="1">
      <alignment horizontal="center" vertical="center"/>
    </xf>
    <xf numFmtId="0" fontId="41" fillId="0" borderId="23" xfId="1386" applyFont="1" applyFill="1" applyBorder="1" applyAlignment="1">
      <alignment horizontal="center" vertical="center"/>
    </xf>
    <xf numFmtId="0" fontId="41" fillId="0" borderId="55" xfId="1386" applyFont="1" applyFill="1" applyBorder="1" applyAlignment="1">
      <alignment horizontal="center" vertical="center"/>
    </xf>
    <xf numFmtId="0" fontId="41" fillId="0" borderId="22" xfId="1386" applyFont="1" applyFill="1" applyBorder="1" applyAlignment="1">
      <alignment horizontal="center" vertical="center"/>
    </xf>
    <xf numFmtId="0" fontId="41" fillId="0" borderId="26" xfId="1386" applyFont="1" applyFill="1" applyBorder="1" applyAlignment="1">
      <alignment horizontal="center" vertical="center"/>
    </xf>
    <xf numFmtId="0" fontId="41" fillId="28" borderId="21" xfId="1550" applyFont="1" applyFill="1" applyBorder="1" applyAlignment="1">
      <alignment horizontal="center" vertical="center"/>
    </xf>
    <xf numFmtId="0" fontId="41" fillId="28" borderId="22" xfId="1550" applyFont="1" applyFill="1" applyBorder="1" applyAlignment="1">
      <alignment horizontal="center" vertical="center"/>
    </xf>
    <xf numFmtId="0" fontId="36" fillId="28" borderId="19" xfId="1550" applyNumberFormat="1" applyFont="1" applyFill="1" applyBorder="1" applyAlignment="1">
      <alignment horizontal="center" vertical="center"/>
    </xf>
    <xf numFmtId="0" fontId="36" fillId="28" borderId="17" xfId="1550" applyNumberFormat="1" applyFont="1" applyFill="1" applyBorder="1" applyAlignment="1">
      <alignment horizontal="center" vertical="center"/>
    </xf>
    <xf numFmtId="0" fontId="36" fillId="28" borderId="18" xfId="1550" applyNumberFormat="1" applyFont="1" applyFill="1" applyBorder="1" applyAlignment="1">
      <alignment horizontal="center" vertical="center"/>
    </xf>
    <xf numFmtId="179" fontId="36" fillId="0" borderId="3" xfId="1550" applyNumberFormat="1" applyFont="1" applyBorder="1" applyAlignment="1">
      <alignment horizontal="right" vertical="center"/>
    </xf>
    <xf numFmtId="0" fontId="36" fillId="0" borderId="3" xfId="1550" applyFont="1" applyBorder="1" applyAlignment="1">
      <alignment horizontal="right" vertical="center"/>
    </xf>
    <xf numFmtId="0" fontId="47" fillId="28" borderId="19" xfId="1550" applyNumberFormat="1" applyFont="1" applyFill="1" applyBorder="1" applyAlignment="1">
      <alignment horizontal="center" vertical="center" wrapText="1" shrinkToFit="1"/>
    </xf>
    <xf numFmtId="0" fontId="47" fillId="28" borderId="37" xfId="1550" applyNumberFormat="1" applyFont="1" applyFill="1" applyBorder="1" applyAlignment="1">
      <alignment horizontal="center" vertical="center" wrapText="1" shrinkToFit="1"/>
    </xf>
    <xf numFmtId="179" fontId="36" fillId="0" borderId="66" xfId="1553" applyNumberFormat="1" applyFont="1" applyFill="1" applyBorder="1" applyAlignment="1">
      <alignment horizontal="right" vertical="center" shrinkToFit="1"/>
    </xf>
    <xf numFmtId="179" fontId="36" fillId="0" borderId="38" xfId="1553" applyNumberFormat="1" applyFont="1" applyFill="1" applyBorder="1" applyAlignment="1">
      <alignment horizontal="right" vertical="center" shrinkToFit="1"/>
    </xf>
    <xf numFmtId="179" fontId="36" fillId="0" borderId="36" xfId="1553" applyNumberFormat="1" applyFont="1" applyFill="1" applyBorder="1" applyAlignment="1">
      <alignment horizontal="right" vertical="center" shrinkToFit="1"/>
    </xf>
    <xf numFmtId="0" fontId="36" fillId="0" borderId="57" xfId="0" applyFont="1" applyFill="1" applyBorder="1" applyAlignment="1">
      <alignment horizontal="center" vertical="center"/>
    </xf>
    <xf numFmtId="0" fontId="36" fillId="0" borderId="5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55"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179" fontId="36" fillId="0" borderId="4" xfId="0" applyNumberFormat="1" applyFont="1" applyFill="1" applyBorder="1" applyAlignment="1">
      <alignment horizontal="right" vertical="center" shrinkToFit="1"/>
    </xf>
    <xf numFmtId="179" fontId="36" fillId="0" borderId="38"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9" fontId="36" fillId="0" borderId="4" xfId="1553" applyNumberFormat="1" applyFont="1" applyFill="1" applyBorder="1" applyAlignment="1">
      <alignment horizontal="right" vertical="center" shrinkToFit="1"/>
    </xf>
    <xf numFmtId="0" fontId="36" fillId="0" borderId="4" xfId="0" applyFont="1" applyFill="1" applyBorder="1" applyAlignment="1">
      <alignment vertical="center"/>
    </xf>
    <xf numFmtId="0" fontId="36" fillId="0" borderId="38" xfId="0" applyFont="1" applyFill="1" applyBorder="1" applyAlignment="1">
      <alignment vertical="center"/>
    </xf>
    <xf numFmtId="0" fontId="36" fillId="0" borderId="36" xfId="0" applyFont="1" applyFill="1" applyBorder="1" applyAlignment="1">
      <alignment vertical="center"/>
    </xf>
    <xf numFmtId="179" fontId="36" fillId="0" borderId="4" xfId="0" applyNumberFormat="1" applyFont="1" applyFill="1" applyBorder="1" applyAlignment="1">
      <alignment horizontal="right" vertical="center"/>
    </xf>
    <xf numFmtId="179" fontId="36" fillId="0" borderId="38" xfId="0" applyNumberFormat="1" applyFont="1" applyFill="1" applyBorder="1" applyAlignment="1">
      <alignment horizontal="right" vertical="center"/>
    </xf>
    <xf numFmtId="179" fontId="36" fillId="0" borderId="36" xfId="0" applyNumberFormat="1" applyFont="1" applyFill="1" applyBorder="1" applyAlignment="1">
      <alignment horizontal="right" vertical="center"/>
    </xf>
    <xf numFmtId="0" fontId="36" fillId="0" borderId="28" xfId="0" applyFont="1" applyBorder="1" applyAlignment="1">
      <alignment horizontal="center" vertical="center" wrapText="1"/>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179" fontId="36" fillId="0" borderId="66" xfId="0" applyNumberFormat="1" applyFont="1" applyFill="1" applyBorder="1" applyAlignment="1">
      <alignment horizontal="right" vertical="center"/>
    </xf>
    <xf numFmtId="179" fontId="41" fillId="0" borderId="3" xfId="1553" applyNumberFormat="1" applyFont="1" applyFill="1" applyBorder="1" applyAlignment="1">
      <alignment horizontal="right" vertical="center" shrinkToFit="1"/>
    </xf>
    <xf numFmtId="0" fontId="36" fillId="0" borderId="3" xfId="0" applyFont="1" applyBorder="1" applyAlignment="1">
      <alignment horizontal="center" vertical="center" wrapText="1"/>
    </xf>
    <xf numFmtId="179" fontId="36" fillId="0" borderId="3" xfId="1553" applyNumberFormat="1" applyFont="1" applyFill="1" applyBorder="1" applyAlignment="1">
      <alignment horizontal="right" vertical="center" shrinkToFit="1"/>
    </xf>
    <xf numFmtId="0" fontId="36" fillId="0" borderId="3" xfId="0" applyFont="1" applyFill="1" applyBorder="1" applyAlignment="1">
      <alignment vertical="center"/>
    </xf>
    <xf numFmtId="0" fontId="41" fillId="0" borderId="3" xfId="0" applyFont="1" applyFill="1" applyBorder="1" applyAlignment="1">
      <alignment horizontal="center" vertical="center"/>
    </xf>
    <xf numFmtId="179" fontId="41" fillId="0" borderId="66" xfId="1553" applyNumberFormat="1" applyFont="1" applyFill="1" applyBorder="1" applyAlignment="1">
      <alignment horizontal="right" vertical="center" shrinkToFit="1"/>
    </xf>
    <xf numFmtId="179" fontId="41" fillId="0" borderId="38" xfId="1553" applyNumberFormat="1" applyFont="1" applyFill="1" applyBorder="1" applyAlignment="1">
      <alignment horizontal="right" vertical="center" shrinkToFit="1"/>
    </xf>
    <xf numFmtId="179" fontId="41" fillId="0" borderId="36" xfId="1553" applyNumberFormat="1" applyFont="1" applyFill="1" applyBorder="1" applyAlignment="1">
      <alignment horizontal="right" vertical="center" shrinkToFit="1"/>
    </xf>
    <xf numFmtId="179" fontId="41" fillId="0" borderId="66" xfId="0" applyNumberFormat="1" applyFont="1" applyFill="1" applyBorder="1" applyAlignment="1">
      <alignment horizontal="right" vertical="center" shrinkToFit="1"/>
    </xf>
    <xf numFmtId="179" fontId="41" fillId="0" borderId="38" xfId="0" applyNumberFormat="1" applyFont="1" applyFill="1" applyBorder="1" applyAlignment="1">
      <alignment horizontal="right" vertical="center" shrinkToFit="1"/>
    </xf>
    <xf numFmtId="179" fontId="41" fillId="0" borderId="36" xfId="0" applyNumberFormat="1" applyFont="1" applyFill="1" applyBorder="1" applyAlignment="1">
      <alignment horizontal="right" vertical="center" shrinkToFit="1"/>
    </xf>
    <xf numFmtId="179" fontId="36" fillId="0" borderId="4" xfId="1553" applyNumberFormat="1" applyFont="1" applyFill="1" applyBorder="1" applyAlignment="1">
      <alignment horizontal="right" vertical="center"/>
    </xf>
    <xf numFmtId="179" fontId="36" fillId="0" borderId="38" xfId="1553" applyNumberFormat="1" applyFont="1" applyFill="1" applyBorder="1" applyAlignment="1">
      <alignment horizontal="right" vertical="center"/>
    </xf>
    <xf numFmtId="179" fontId="36" fillId="0" borderId="36" xfId="1553" applyNumberFormat="1" applyFont="1" applyFill="1" applyBorder="1" applyAlignment="1">
      <alignment horizontal="right" vertical="center"/>
    </xf>
    <xf numFmtId="0" fontId="41" fillId="0" borderId="57" xfId="0" applyFont="1" applyFill="1" applyBorder="1" applyAlignment="1">
      <alignment horizontal="center" vertical="center"/>
    </xf>
    <xf numFmtId="0" fontId="41" fillId="0" borderId="58" xfId="0" applyFont="1" applyFill="1" applyBorder="1" applyAlignment="1">
      <alignment horizontal="center" vertical="center"/>
    </xf>
    <xf numFmtId="0" fontId="41" fillId="0" borderId="23" xfId="0" applyFont="1" applyFill="1" applyBorder="1" applyAlignment="1">
      <alignment horizontal="center" vertical="center"/>
    </xf>
    <xf numFmtId="0" fontId="41" fillId="0" borderId="55" xfId="0" applyFont="1" applyFill="1" applyBorder="1" applyAlignment="1">
      <alignment horizontal="center" vertical="center"/>
    </xf>
    <xf numFmtId="0" fontId="41" fillId="0" borderId="22" xfId="0" applyFont="1" applyFill="1" applyBorder="1" applyAlignment="1">
      <alignment horizontal="center" vertical="center"/>
    </xf>
    <xf numFmtId="0" fontId="41" fillId="0" borderId="26" xfId="0" applyFont="1" applyFill="1" applyBorder="1" applyAlignment="1">
      <alignment horizontal="center" vertical="center"/>
    </xf>
    <xf numFmtId="179" fontId="36" fillId="0" borderId="69" xfId="1553" applyNumberFormat="1" applyFont="1" applyFill="1" applyBorder="1" applyAlignment="1">
      <alignment horizontal="right" vertical="center" shrinkToFit="1"/>
    </xf>
    <xf numFmtId="0" fontId="36" fillId="0" borderId="19"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8"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19" xfId="0" applyFont="1" applyFill="1" applyBorder="1" applyAlignment="1">
      <alignment horizontal="left" vertical="center"/>
    </xf>
    <xf numFmtId="0" fontId="36" fillId="0" borderId="17" xfId="0" applyFont="1" applyFill="1" applyBorder="1" applyAlignment="1">
      <alignment horizontal="left" vertical="center"/>
    </xf>
    <xf numFmtId="0" fontId="36" fillId="0" borderId="18" xfId="0" applyFont="1" applyFill="1" applyBorder="1" applyAlignment="1">
      <alignment horizontal="left" vertical="center"/>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0" xfId="0" applyFont="1" applyFill="1" applyBorder="1" applyAlignment="1">
      <alignment horizontal="left" vertical="center"/>
    </xf>
    <xf numFmtId="0" fontId="36" fillId="0" borderId="93" xfId="0" applyFont="1" applyFill="1" applyBorder="1" applyAlignment="1">
      <alignment horizontal="left" vertical="center"/>
    </xf>
    <xf numFmtId="0" fontId="36" fillId="0" borderId="0" xfId="0" applyFont="1" applyFill="1" applyBorder="1" applyAlignment="1">
      <alignment horizontal="left" vertical="center"/>
    </xf>
    <xf numFmtId="0" fontId="36" fillId="0" borderId="94"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4" xr:uid="{00000000-0005-0000-0000-000016000000}"/>
    <cellStyle name="20% - アクセント 1 4 3" xfId="1745"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6" xr:uid="{00000000-0005-0000-0000-000032000000}"/>
    <cellStyle name="20% - アクセント 2 4 3" xfId="1747"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8" xr:uid="{00000000-0005-0000-0000-00004E000000}"/>
    <cellStyle name="20% - アクセント 3 4 3" xfId="1749"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50" xr:uid="{00000000-0005-0000-0000-00006A000000}"/>
    <cellStyle name="20% - アクセント 4 4 3" xfId="1751"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2" xr:uid="{00000000-0005-0000-0000-000086000000}"/>
    <cellStyle name="20% - アクセント 5 4 3" xfId="1753"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4" xr:uid="{00000000-0005-0000-0000-0000A2000000}"/>
    <cellStyle name="20% - アクセント 6 4 3" xfId="1755"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6" xr:uid="{00000000-0005-0000-0000-0000BE000000}"/>
    <cellStyle name="40% - アクセント 1 4 3" xfId="1757"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8" xr:uid="{00000000-0005-0000-0000-0000DA000000}"/>
    <cellStyle name="40% - アクセント 2 4 3" xfId="1759"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60" xr:uid="{00000000-0005-0000-0000-0000F6000000}"/>
    <cellStyle name="40% - アクセント 3 4 3" xfId="1761"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2" xr:uid="{00000000-0005-0000-0000-000012010000}"/>
    <cellStyle name="40% - アクセント 4 4 3" xfId="1763"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4" xr:uid="{00000000-0005-0000-0000-00002E010000}"/>
    <cellStyle name="40% - アクセント 5 4 3" xfId="1765"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6" xr:uid="{00000000-0005-0000-0000-00004A010000}"/>
    <cellStyle name="40% - アクセント 6 4 3" xfId="1767"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8"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9" xr:uid="{00000000-0005-0000-0000-0000CA020000}"/>
    <cellStyle name="どちらでもない 2 3" xfId="1770"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71"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2"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73" xr:uid="{00000000-0005-0000-0000-000015030000}"/>
    <cellStyle name="メモ 2 3" xfId="1774" xr:uid="{00000000-0005-0000-0000-000016030000}"/>
    <cellStyle name="メモ 2 3 2" xfId="1775" xr:uid="{00000000-0005-0000-0000-000017030000}"/>
    <cellStyle name="メモ 2 3 2 2" xfId="1776" xr:uid="{00000000-0005-0000-0000-000018030000}"/>
    <cellStyle name="メモ 2 3 3" xfId="1777" xr:uid="{00000000-0005-0000-0000-000019030000}"/>
    <cellStyle name="メモ 2 3 4" xfId="1778" xr:uid="{00000000-0005-0000-0000-00001A030000}"/>
    <cellStyle name="メモ 2 4" xfId="1779" xr:uid="{00000000-0005-0000-0000-00001B030000}"/>
    <cellStyle name="メモ 2 4 2" xfId="1780" xr:uid="{00000000-0005-0000-0000-00001C030000}"/>
    <cellStyle name="メモ 2 4 2 2" xfId="1781" xr:uid="{00000000-0005-0000-0000-00001D030000}"/>
    <cellStyle name="メモ 2 4 3" xfId="1782" xr:uid="{00000000-0005-0000-0000-00001E030000}"/>
    <cellStyle name="メモ 2 4 4" xfId="1783" xr:uid="{00000000-0005-0000-0000-00001F030000}"/>
    <cellStyle name="メモ 2 5" xfId="1784" xr:uid="{00000000-0005-0000-0000-000020030000}"/>
    <cellStyle name="メモ 2 5 2" xfId="1785" xr:uid="{00000000-0005-0000-0000-000021030000}"/>
    <cellStyle name="メモ 2 5 2 2" xfId="1786" xr:uid="{00000000-0005-0000-0000-000022030000}"/>
    <cellStyle name="メモ 2 5 3" xfId="1787" xr:uid="{00000000-0005-0000-0000-000023030000}"/>
    <cellStyle name="メモ 2 5 4" xfId="1788" xr:uid="{00000000-0005-0000-0000-000024030000}"/>
    <cellStyle name="メモ 2 6" xfId="1789" xr:uid="{00000000-0005-0000-0000-000025030000}"/>
    <cellStyle name="メモ 2 6 2" xfId="1790" xr:uid="{00000000-0005-0000-0000-000026030000}"/>
    <cellStyle name="メモ 2 7" xfId="1791" xr:uid="{00000000-0005-0000-0000-000027030000}"/>
    <cellStyle name="メモ 2 8" xfId="1792" xr:uid="{00000000-0005-0000-0000-000028030000}"/>
    <cellStyle name="メモ 2 9" xfId="1793"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4" xr:uid="{00000000-0005-0000-0000-000035030000}"/>
    <cellStyle name="メモ 3 3" xfId="733" xr:uid="{00000000-0005-0000-0000-000036030000}"/>
    <cellStyle name="メモ 3 3 2" xfId="1397" xr:uid="{00000000-0005-0000-0000-000037030000}"/>
    <cellStyle name="メモ 3 3 2 2" xfId="1795" xr:uid="{00000000-0005-0000-0000-000038030000}"/>
    <cellStyle name="メモ 3 3 3" xfId="1796" xr:uid="{00000000-0005-0000-0000-000039030000}"/>
    <cellStyle name="メモ 3 3 4" xfId="1797" xr:uid="{00000000-0005-0000-0000-00003A030000}"/>
    <cellStyle name="メモ 3 4" xfId="1600" xr:uid="{00000000-0005-0000-0000-00003B030000}"/>
    <cellStyle name="メモ 3 4 2" xfId="1601" xr:uid="{00000000-0005-0000-0000-00003C030000}"/>
    <cellStyle name="メモ 3 4 2 2" xfId="1798" xr:uid="{00000000-0005-0000-0000-00003D030000}"/>
    <cellStyle name="メモ 3 4 3" xfId="1799" xr:uid="{00000000-0005-0000-0000-00003E030000}"/>
    <cellStyle name="メモ 3 4 4" xfId="1800" xr:uid="{00000000-0005-0000-0000-00003F030000}"/>
    <cellStyle name="メモ 3 5" xfId="1602" xr:uid="{00000000-0005-0000-0000-000040030000}"/>
    <cellStyle name="メモ 3 5 2" xfId="1801"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802" xr:uid="{00000000-0005-0000-0000-000050030000}"/>
    <cellStyle name="メモ 5" xfId="737" xr:uid="{00000000-0005-0000-0000-000051030000}"/>
    <cellStyle name="メモ 5 2" xfId="1803" xr:uid="{00000000-0005-0000-0000-000052030000}"/>
    <cellStyle name="メモ 5 3" xfId="1804"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5"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6" xr:uid="{00000000-0005-0000-0000-0000A5030000}"/>
    <cellStyle name="計算 2 3 2" xfId="1807" xr:uid="{00000000-0005-0000-0000-0000A6030000}"/>
    <cellStyle name="計算 2 3 2 2" xfId="1808" xr:uid="{00000000-0005-0000-0000-0000A7030000}"/>
    <cellStyle name="計算 2 3 3" xfId="1809" xr:uid="{00000000-0005-0000-0000-0000A8030000}"/>
    <cellStyle name="計算 2 4" xfId="1810" xr:uid="{00000000-0005-0000-0000-0000A9030000}"/>
    <cellStyle name="計算 2 4 2" xfId="1811" xr:uid="{00000000-0005-0000-0000-0000AA030000}"/>
    <cellStyle name="計算 2 4 2 2" xfId="1812" xr:uid="{00000000-0005-0000-0000-0000AB030000}"/>
    <cellStyle name="計算 2 4 3" xfId="1813" xr:uid="{00000000-0005-0000-0000-0000AC030000}"/>
    <cellStyle name="計算 2 5" xfId="1814" xr:uid="{00000000-0005-0000-0000-0000AD030000}"/>
    <cellStyle name="計算 2 5 2" xfId="1815" xr:uid="{00000000-0005-0000-0000-0000AE030000}"/>
    <cellStyle name="計算 2 6" xfId="1816"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7" xr:uid="{00000000-0005-0000-0000-0000BD030000}"/>
    <cellStyle name="計算 3 3 3" xfId="1818" xr:uid="{00000000-0005-0000-0000-0000BE030000}"/>
    <cellStyle name="計算 3 4" xfId="1615" xr:uid="{00000000-0005-0000-0000-0000BF030000}"/>
    <cellStyle name="計算 3 4 2" xfId="1616" xr:uid="{00000000-0005-0000-0000-0000C0030000}"/>
    <cellStyle name="計算 3 4 2 2" xfId="1819" xr:uid="{00000000-0005-0000-0000-0000C1030000}"/>
    <cellStyle name="計算 3 4 3" xfId="1820" xr:uid="{00000000-0005-0000-0000-0000C2030000}"/>
    <cellStyle name="計算 3 5" xfId="1617" xr:uid="{00000000-0005-0000-0000-0000C3030000}"/>
    <cellStyle name="計算 3 5 2" xfId="1821"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22"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23"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4" xr:uid="{00000000-0005-0000-0000-000006040000}"/>
    <cellStyle name="桁区切り 2 4" xfId="1415" xr:uid="{00000000-0005-0000-0000-000007040000}"/>
    <cellStyle name="桁区切り 2 4 2" xfId="1825"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6"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7"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8"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9" xr:uid="{00000000-0005-0000-0000-000033040000}"/>
    <cellStyle name="桁区切り 7" xfId="1435" xr:uid="{00000000-0005-0000-0000-000034040000}"/>
    <cellStyle name="桁区切り 7 2" xfId="1830"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31" xr:uid="{00000000-0005-0000-0000-0000BA040000}"/>
    <cellStyle name="集計 2 3 2" xfId="1832" xr:uid="{00000000-0005-0000-0000-0000BB040000}"/>
    <cellStyle name="集計 2 3 2 2" xfId="1833" xr:uid="{00000000-0005-0000-0000-0000BC040000}"/>
    <cellStyle name="集計 2 3 3" xfId="1834" xr:uid="{00000000-0005-0000-0000-0000BD040000}"/>
    <cellStyle name="集計 2 4" xfId="1835" xr:uid="{00000000-0005-0000-0000-0000BE040000}"/>
    <cellStyle name="集計 2 4 2" xfId="1836" xr:uid="{00000000-0005-0000-0000-0000BF040000}"/>
    <cellStyle name="集計 2 4 2 2" xfId="1837" xr:uid="{00000000-0005-0000-0000-0000C0040000}"/>
    <cellStyle name="集計 2 4 3" xfId="1838" xr:uid="{00000000-0005-0000-0000-0000C1040000}"/>
    <cellStyle name="集計 2 5" xfId="1839" xr:uid="{00000000-0005-0000-0000-0000C2040000}"/>
    <cellStyle name="集計 2 5 2" xfId="1840" xr:uid="{00000000-0005-0000-0000-0000C3040000}"/>
    <cellStyle name="集計 2 6" xfId="1841"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2" xr:uid="{00000000-0005-0000-0000-0000D2040000}"/>
    <cellStyle name="集計 3 3 3" xfId="1843" xr:uid="{00000000-0005-0000-0000-0000D3040000}"/>
    <cellStyle name="集計 3 4" xfId="1658" xr:uid="{00000000-0005-0000-0000-0000D4040000}"/>
    <cellStyle name="集計 3 4 2" xfId="1659" xr:uid="{00000000-0005-0000-0000-0000D5040000}"/>
    <cellStyle name="集計 3 4 2 2" xfId="1844" xr:uid="{00000000-0005-0000-0000-0000D6040000}"/>
    <cellStyle name="集計 3 4 3" xfId="1845"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6" xr:uid="{00000000-0005-0000-0000-000003050000}"/>
    <cellStyle name="出力 2 3 2" xfId="1847" xr:uid="{00000000-0005-0000-0000-000004050000}"/>
    <cellStyle name="出力 2 3 2 2" xfId="1848" xr:uid="{00000000-0005-0000-0000-000005050000}"/>
    <cellStyle name="出力 2 3 3" xfId="1849" xr:uid="{00000000-0005-0000-0000-000006050000}"/>
    <cellStyle name="出力 2 4" xfId="1850" xr:uid="{00000000-0005-0000-0000-000007050000}"/>
    <cellStyle name="出力 2 4 2" xfId="1851" xr:uid="{00000000-0005-0000-0000-000008050000}"/>
    <cellStyle name="出力 2 4 2 2" xfId="1852" xr:uid="{00000000-0005-0000-0000-000009050000}"/>
    <cellStyle name="出力 2 4 3" xfId="1853" xr:uid="{00000000-0005-0000-0000-00000A050000}"/>
    <cellStyle name="出力 2 5" xfId="1854" xr:uid="{00000000-0005-0000-0000-00000B050000}"/>
    <cellStyle name="出力 2 5 2" xfId="1855" xr:uid="{00000000-0005-0000-0000-00000C050000}"/>
    <cellStyle name="出力 2 6" xfId="1856"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7" xr:uid="{00000000-0005-0000-0000-00001B050000}"/>
    <cellStyle name="出力 3 3 3" xfId="1858" xr:uid="{00000000-0005-0000-0000-00001C050000}"/>
    <cellStyle name="出力 3 4" xfId="1567" xr:uid="{00000000-0005-0000-0000-00001D050000}"/>
    <cellStyle name="出力 3 4 2" xfId="1672" xr:uid="{00000000-0005-0000-0000-00001E050000}"/>
    <cellStyle name="出力 3 4 2 2" xfId="1859" xr:uid="{00000000-0005-0000-0000-00001F050000}"/>
    <cellStyle name="出力 3 4 3" xfId="1860"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61" xr:uid="{00000000-0005-0000-0000-000069050000}"/>
    <cellStyle name="入力 2 3 2" xfId="1862" xr:uid="{00000000-0005-0000-0000-00006A050000}"/>
    <cellStyle name="入力 2 3 2 2" xfId="1863" xr:uid="{00000000-0005-0000-0000-00006B050000}"/>
    <cellStyle name="入力 2 3 3" xfId="1864" xr:uid="{00000000-0005-0000-0000-00006C050000}"/>
    <cellStyle name="入力 2 4" xfId="1865" xr:uid="{00000000-0005-0000-0000-00006D050000}"/>
    <cellStyle name="入力 2 4 2" xfId="1866" xr:uid="{00000000-0005-0000-0000-00006E050000}"/>
    <cellStyle name="入力 2 4 2 2" xfId="1867" xr:uid="{00000000-0005-0000-0000-00006F050000}"/>
    <cellStyle name="入力 2 4 3" xfId="1868" xr:uid="{00000000-0005-0000-0000-000070050000}"/>
    <cellStyle name="入力 2 5" xfId="1869" xr:uid="{00000000-0005-0000-0000-000071050000}"/>
    <cellStyle name="入力 2 5 2" xfId="1870" xr:uid="{00000000-0005-0000-0000-000072050000}"/>
    <cellStyle name="入力 2 6" xfId="1871"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2" xr:uid="{00000000-0005-0000-0000-000081050000}"/>
    <cellStyle name="入力 3 3 3" xfId="1873" xr:uid="{00000000-0005-0000-0000-000082050000}"/>
    <cellStyle name="入力 3 4" xfId="1685" xr:uid="{00000000-0005-0000-0000-000083050000}"/>
    <cellStyle name="入力 3 4 2" xfId="1686" xr:uid="{00000000-0005-0000-0000-000084050000}"/>
    <cellStyle name="入力 3 4 2 2" xfId="1874" xr:uid="{00000000-0005-0000-0000-000085050000}"/>
    <cellStyle name="入力 3 4 3" xfId="1875" xr:uid="{00000000-0005-0000-0000-000086050000}"/>
    <cellStyle name="入力 3 5" xfId="1687" xr:uid="{00000000-0005-0000-0000-000087050000}"/>
    <cellStyle name="入力 3 5 2" xfId="1876"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7"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40" xr:uid="{00000000-0005-0000-0000-00003A060000}"/>
    <cellStyle name="標準 2 27" xfId="1878"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9"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80"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2"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3"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1"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808080"/>
      <color rgb="FFFFCCCC"/>
      <color rgb="FF7F7F7F"/>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年齢別_健診受診率!$M$3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年齢別_健診受診率!$M$4:$M$26</c:f>
              <c:numCache>
                <c:formatCode>0.0%</c:formatCode>
                <c:ptCount val="23"/>
                <c:pt idx="0">
                  <c:v>7.1010491441192716E-2</c:v>
                </c:pt>
                <c:pt idx="1">
                  <c:v>9.9215168078162858E-2</c:v>
                </c:pt>
                <c:pt idx="2">
                  <c:v>0.13554879079993234</c:v>
                </c:pt>
                <c:pt idx="3">
                  <c:v>0.13281984274350686</c:v>
                </c:pt>
                <c:pt idx="4">
                  <c:v>0.13407331975560083</c:v>
                </c:pt>
                <c:pt idx="5">
                  <c:v>0.13446242086467183</c:v>
                </c:pt>
                <c:pt idx="6">
                  <c:v>0.13208401976935749</c:v>
                </c:pt>
                <c:pt idx="7">
                  <c:v>0.12785794880931173</c:v>
                </c:pt>
                <c:pt idx="8">
                  <c:v>0.12549229965697831</c:v>
                </c:pt>
                <c:pt idx="9">
                  <c:v>0.11737342082068358</c:v>
                </c:pt>
                <c:pt idx="10">
                  <c:v>0.11311905090357291</c:v>
                </c:pt>
                <c:pt idx="11">
                  <c:v>0.1066577599643732</c:v>
                </c:pt>
                <c:pt idx="12">
                  <c:v>9.8489966585717681E-2</c:v>
                </c:pt>
                <c:pt idx="13">
                  <c:v>9.3635521031027943E-2</c:v>
                </c:pt>
                <c:pt idx="14">
                  <c:v>8.6885077539283151E-2</c:v>
                </c:pt>
                <c:pt idx="15">
                  <c:v>7.7323525251096342E-2</c:v>
                </c:pt>
                <c:pt idx="16">
                  <c:v>7.2013262874313547E-2</c:v>
                </c:pt>
                <c:pt idx="17">
                  <c:v>6.1642398556502033E-2</c:v>
                </c:pt>
                <c:pt idx="18">
                  <c:v>5.2043055700700176E-2</c:v>
                </c:pt>
                <c:pt idx="19">
                  <c:v>4.9104922923918451E-2</c:v>
                </c:pt>
                <c:pt idx="20">
                  <c:v>3.9888378200919242E-2</c:v>
                </c:pt>
                <c:pt idx="21">
                  <c:v>2.574975417895772E-2</c:v>
                </c:pt>
                <c:pt idx="22">
                  <c:v>0.11069843599458863</c:v>
                </c:pt>
              </c:numCache>
            </c:numRef>
          </c:val>
          <c:extLst>
            <c:ext xmlns:c16="http://schemas.microsoft.com/office/drawing/2014/chart" uri="{C3380CC4-5D6E-409C-BE32-E72D297353CC}">
              <c16:uniqueId val="{00000016-ED80-4283-8C00-6317E067C413}"/>
            </c:ext>
          </c:extLst>
        </c:ser>
        <c:dLbls>
          <c:showLegendKey val="0"/>
          <c:showVal val="0"/>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市区町村別_指導対象者群分析!$AD$4</c:f>
              <c:strCache>
                <c:ptCount val="1"/>
                <c:pt idx="0">
                  <c:v>歯科状態不明者割合</c:v>
                </c:pt>
              </c:strCache>
            </c:strRef>
          </c:tx>
          <c:spPr>
            <a:solidFill>
              <a:srgbClr val="B3A2C7"/>
            </a:solidFill>
            <a:ln>
              <a:noFill/>
            </a:ln>
          </c:spPr>
          <c:invertIfNegative val="0"/>
          <c:dLbls>
            <c:dLbl>
              <c:idx val="2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59-4BFB-82F2-4F73719E44CD}"/>
                </c:ext>
              </c:extLst>
            </c:dLbl>
            <c:dLbl>
              <c:idx val="2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59-4BFB-82F2-4F73719E44CD}"/>
                </c:ext>
              </c:extLst>
            </c:dLbl>
            <c:dLbl>
              <c:idx val="30"/>
              <c:layout>
                <c:manualLayout>
                  <c:x val="1.380434782608695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59-4BFB-82F2-4F73719E44CD}"/>
                </c:ext>
              </c:extLst>
            </c:dLbl>
            <c:dLbl>
              <c:idx val="31"/>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59-4BFB-82F2-4F73719E44CD}"/>
                </c:ext>
              </c:extLst>
            </c:dLbl>
            <c:dLbl>
              <c:idx val="32"/>
              <c:layout>
                <c:manualLayout>
                  <c:x val="2.147342995169082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59-4BFB-82F2-4F73719E44CD}"/>
                </c:ext>
              </c:extLst>
            </c:dLbl>
            <c:dLbl>
              <c:idx val="33"/>
              <c:layout>
                <c:manualLayout>
                  <c:x val="3.83454106280193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59-4BFB-82F2-4F73719E44CD}"/>
                </c:ext>
              </c:extLst>
            </c:dLbl>
            <c:dLbl>
              <c:idx val="34"/>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59-4BFB-82F2-4F73719E44CD}"/>
                </c:ext>
              </c:extLst>
            </c:dLbl>
            <c:dLbl>
              <c:idx val="35"/>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59-4BFB-82F2-4F73719E44CD}"/>
                </c:ext>
              </c:extLst>
            </c:dLbl>
            <c:dLbl>
              <c:idx val="36"/>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45-459B-9E1F-AE42F7A44F8B}"/>
                </c:ext>
              </c:extLst>
            </c:dLbl>
            <c:dLbl>
              <c:idx val="37"/>
              <c:layout>
                <c:manualLayout>
                  <c:x val="4.754830917874396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45-459B-9E1F-AE42F7A44F8B}"/>
                </c:ext>
              </c:extLst>
            </c:dLbl>
            <c:dLbl>
              <c:idx val="38"/>
              <c:layout>
                <c:manualLayout>
                  <c:x val="5.061594202898550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5-459B-9E1F-AE42F7A44F8B}"/>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45-459B-9E1F-AE42F7A44F8B}"/>
                </c:ext>
              </c:extLst>
            </c:dLbl>
            <c:dLbl>
              <c:idx val="4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45-459B-9E1F-AE42F7A44F8B}"/>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千早赤阪村</c:v>
                </c:pt>
                <c:pt idx="1">
                  <c:v>能勢町</c:v>
                </c:pt>
                <c:pt idx="2">
                  <c:v>泉南市</c:v>
                </c:pt>
                <c:pt idx="3">
                  <c:v>岬町</c:v>
                </c:pt>
                <c:pt idx="4">
                  <c:v>泉佐野市</c:v>
                </c:pt>
                <c:pt idx="5">
                  <c:v>岸和田市</c:v>
                </c:pt>
                <c:pt idx="6">
                  <c:v>貝塚市</c:v>
                </c:pt>
                <c:pt idx="7">
                  <c:v>熊取町</c:v>
                </c:pt>
                <c:pt idx="8">
                  <c:v>門真市</c:v>
                </c:pt>
                <c:pt idx="9">
                  <c:v>柏原市</c:v>
                </c:pt>
                <c:pt idx="10">
                  <c:v>太子町</c:v>
                </c:pt>
                <c:pt idx="11">
                  <c:v>四條畷市</c:v>
                </c:pt>
                <c:pt idx="12">
                  <c:v>忠岡町</c:v>
                </c:pt>
                <c:pt idx="13">
                  <c:v>守口市</c:v>
                </c:pt>
                <c:pt idx="14">
                  <c:v>摂津市</c:v>
                </c:pt>
                <c:pt idx="15">
                  <c:v>田尻町</c:v>
                </c:pt>
                <c:pt idx="16">
                  <c:v>藤井寺市</c:v>
                </c:pt>
                <c:pt idx="17">
                  <c:v>泉大津市</c:v>
                </c:pt>
                <c:pt idx="18">
                  <c:v>大阪市</c:v>
                </c:pt>
                <c:pt idx="19">
                  <c:v>大東市</c:v>
                </c:pt>
                <c:pt idx="20">
                  <c:v>松原市</c:v>
                </c:pt>
                <c:pt idx="21">
                  <c:v>寝屋川市</c:v>
                </c:pt>
                <c:pt idx="22">
                  <c:v>東大阪市</c:v>
                </c:pt>
                <c:pt idx="23">
                  <c:v>枚方市</c:v>
                </c:pt>
                <c:pt idx="24">
                  <c:v>河南町</c:v>
                </c:pt>
                <c:pt idx="25">
                  <c:v>富田林市</c:v>
                </c:pt>
                <c:pt idx="26">
                  <c:v>阪南市</c:v>
                </c:pt>
                <c:pt idx="27">
                  <c:v>島本町</c:v>
                </c:pt>
                <c:pt idx="28">
                  <c:v>和泉市</c:v>
                </c:pt>
                <c:pt idx="29">
                  <c:v>堺市</c:v>
                </c:pt>
                <c:pt idx="30">
                  <c:v>八尾市</c:v>
                </c:pt>
                <c:pt idx="31">
                  <c:v>羽曳野市</c:v>
                </c:pt>
                <c:pt idx="32">
                  <c:v>高槻市</c:v>
                </c:pt>
                <c:pt idx="33">
                  <c:v>高石市</c:v>
                </c:pt>
                <c:pt idx="34">
                  <c:v>交野市</c:v>
                </c:pt>
                <c:pt idx="35">
                  <c:v>池田市</c:v>
                </c:pt>
                <c:pt idx="36">
                  <c:v>豊中市</c:v>
                </c:pt>
                <c:pt idx="37">
                  <c:v>大阪狭山市</c:v>
                </c:pt>
                <c:pt idx="38">
                  <c:v>河内長野市</c:v>
                </c:pt>
                <c:pt idx="39">
                  <c:v>茨木市</c:v>
                </c:pt>
                <c:pt idx="40">
                  <c:v>吹田市</c:v>
                </c:pt>
                <c:pt idx="41">
                  <c:v>箕面市</c:v>
                </c:pt>
                <c:pt idx="42">
                  <c:v>豊能町</c:v>
                </c:pt>
              </c:strCache>
            </c:strRef>
          </c:cat>
          <c:val>
            <c:numRef>
              <c:f>市区町村別_指導対象者群分析!$AF$6:$AF$48</c:f>
              <c:numCache>
                <c:formatCode>0.00%</c:formatCode>
                <c:ptCount val="43"/>
                <c:pt idx="0">
                  <c:v>0.51170000000000004</c:v>
                </c:pt>
                <c:pt idx="1">
                  <c:v>0.5111</c:v>
                </c:pt>
                <c:pt idx="2">
                  <c:v>0.50929999999999997</c:v>
                </c:pt>
                <c:pt idx="3">
                  <c:v>0.50560000000000005</c:v>
                </c:pt>
                <c:pt idx="4">
                  <c:v>0.50070000000000003</c:v>
                </c:pt>
                <c:pt idx="5">
                  <c:v>0.49640000000000001</c:v>
                </c:pt>
                <c:pt idx="6">
                  <c:v>0.496</c:v>
                </c:pt>
                <c:pt idx="7">
                  <c:v>0.4924</c:v>
                </c:pt>
                <c:pt idx="8">
                  <c:v>0.49220000000000003</c:v>
                </c:pt>
                <c:pt idx="9">
                  <c:v>0.4899</c:v>
                </c:pt>
                <c:pt idx="10">
                  <c:v>0.48480000000000001</c:v>
                </c:pt>
                <c:pt idx="11">
                  <c:v>0.48409999999999997</c:v>
                </c:pt>
                <c:pt idx="12">
                  <c:v>0.47660000000000002</c:v>
                </c:pt>
                <c:pt idx="13">
                  <c:v>0.47220000000000001</c:v>
                </c:pt>
                <c:pt idx="14">
                  <c:v>0.46920000000000001</c:v>
                </c:pt>
                <c:pt idx="15">
                  <c:v>0.46650000000000003</c:v>
                </c:pt>
                <c:pt idx="16">
                  <c:v>0.46600000000000003</c:v>
                </c:pt>
                <c:pt idx="17">
                  <c:v>0.4647</c:v>
                </c:pt>
                <c:pt idx="18">
                  <c:v>0.45960000000000001</c:v>
                </c:pt>
                <c:pt idx="19">
                  <c:v>0.45950000000000002</c:v>
                </c:pt>
                <c:pt idx="20">
                  <c:v>0.45639999999999997</c:v>
                </c:pt>
                <c:pt idx="21">
                  <c:v>0.4536</c:v>
                </c:pt>
                <c:pt idx="22">
                  <c:v>0.4526</c:v>
                </c:pt>
                <c:pt idx="23">
                  <c:v>0.44990000000000002</c:v>
                </c:pt>
                <c:pt idx="24">
                  <c:v>0.4481</c:v>
                </c:pt>
                <c:pt idx="25">
                  <c:v>0.44779999999999998</c:v>
                </c:pt>
                <c:pt idx="26">
                  <c:v>0.44719999999999999</c:v>
                </c:pt>
                <c:pt idx="27">
                  <c:v>0.44629999999999997</c:v>
                </c:pt>
                <c:pt idx="28">
                  <c:v>0.441</c:v>
                </c:pt>
                <c:pt idx="29">
                  <c:v>0.43880000000000002</c:v>
                </c:pt>
                <c:pt idx="30">
                  <c:v>0.435</c:v>
                </c:pt>
                <c:pt idx="31">
                  <c:v>0.43419999999999997</c:v>
                </c:pt>
                <c:pt idx="32">
                  <c:v>0.42930000000000001</c:v>
                </c:pt>
                <c:pt idx="33">
                  <c:v>0.41620000000000001</c:v>
                </c:pt>
                <c:pt idx="34">
                  <c:v>0.41449999999999998</c:v>
                </c:pt>
                <c:pt idx="35">
                  <c:v>0.41170000000000001</c:v>
                </c:pt>
                <c:pt idx="36">
                  <c:v>0.41139999999999999</c:v>
                </c:pt>
                <c:pt idx="37">
                  <c:v>0.40860000000000002</c:v>
                </c:pt>
                <c:pt idx="38">
                  <c:v>0.40629999999999999</c:v>
                </c:pt>
                <c:pt idx="39">
                  <c:v>0.40350000000000003</c:v>
                </c:pt>
                <c:pt idx="40">
                  <c:v>0.3906</c:v>
                </c:pt>
                <c:pt idx="41">
                  <c:v>0.3715</c:v>
                </c:pt>
                <c:pt idx="42">
                  <c:v>0.36720000000000003</c:v>
                </c:pt>
              </c:numCache>
            </c:numRef>
          </c:val>
          <c:extLst>
            <c:ext xmlns:c16="http://schemas.microsoft.com/office/drawing/2014/chart" uri="{C3380CC4-5D6E-409C-BE32-E72D297353CC}">
              <c16:uniqueId val="{00000015-6D45-459B-9E1F-AE42F7A44F8B}"/>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6D45-459B-9E1F-AE42F7A44F8B}"/>
              </c:ext>
            </c:extLst>
          </c:dPt>
          <c:dLbls>
            <c:dLbl>
              <c:idx val="0"/>
              <c:layout>
                <c:manualLayout>
                  <c:x val="-0.14971992753623189"/>
                  <c:y val="-0.898120396825396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6D45-459B-9E1F-AE42F7A44F8B}"/>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市区町村別_指導対象者群分析!$AQ$6:$AQ$48</c:f>
              <c:numCache>
                <c:formatCode>0.00%</c:formatCode>
                <c:ptCount val="43"/>
                <c:pt idx="0">
                  <c:v>0.44629999999999997</c:v>
                </c:pt>
                <c:pt idx="1">
                  <c:v>0.44629999999999997</c:v>
                </c:pt>
                <c:pt idx="2">
                  <c:v>0.44629999999999997</c:v>
                </c:pt>
                <c:pt idx="3">
                  <c:v>0.44629999999999997</c:v>
                </c:pt>
                <c:pt idx="4">
                  <c:v>0.44629999999999997</c:v>
                </c:pt>
                <c:pt idx="5">
                  <c:v>0.44629999999999997</c:v>
                </c:pt>
                <c:pt idx="6">
                  <c:v>0.44629999999999997</c:v>
                </c:pt>
                <c:pt idx="7">
                  <c:v>0.44629999999999997</c:v>
                </c:pt>
                <c:pt idx="8">
                  <c:v>0.44629999999999997</c:v>
                </c:pt>
                <c:pt idx="9">
                  <c:v>0.44629999999999997</c:v>
                </c:pt>
                <c:pt idx="10">
                  <c:v>0.44629999999999997</c:v>
                </c:pt>
                <c:pt idx="11">
                  <c:v>0.44629999999999997</c:v>
                </c:pt>
                <c:pt idx="12">
                  <c:v>0.44629999999999997</c:v>
                </c:pt>
                <c:pt idx="13">
                  <c:v>0.44629999999999997</c:v>
                </c:pt>
                <c:pt idx="14">
                  <c:v>0.44629999999999997</c:v>
                </c:pt>
                <c:pt idx="15">
                  <c:v>0.44629999999999997</c:v>
                </c:pt>
                <c:pt idx="16">
                  <c:v>0.44629999999999997</c:v>
                </c:pt>
                <c:pt idx="17">
                  <c:v>0.44629999999999997</c:v>
                </c:pt>
                <c:pt idx="18">
                  <c:v>0.44629999999999997</c:v>
                </c:pt>
                <c:pt idx="19">
                  <c:v>0.44629999999999997</c:v>
                </c:pt>
                <c:pt idx="20">
                  <c:v>0.44629999999999997</c:v>
                </c:pt>
                <c:pt idx="21">
                  <c:v>0.44629999999999997</c:v>
                </c:pt>
                <c:pt idx="22">
                  <c:v>0.44629999999999997</c:v>
                </c:pt>
                <c:pt idx="23">
                  <c:v>0.44629999999999997</c:v>
                </c:pt>
                <c:pt idx="24">
                  <c:v>0.44629999999999997</c:v>
                </c:pt>
                <c:pt idx="25">
                  <c:v>0.44629999999999997</c:v>
                </c:pt>
                <c:pt idx="26">
                  <c:v>0.44629999999999997</c:v>
                </c:pt>
                <c:pt idx="27">
                  <c:v>0.44629999999999997</c:v>
                </c:pt>
                <c:pt idx="28">
                  <c:v>0.44629999999999997</c:v>
                </c:pt>
                <c:pt idx="29">
                  <c:v>0.44629999999999997</c:v>
                </c:pt>
                <c:pt idx="30">
                  <c:v>0.44629999999999997</c:v>
                </c:pt>
                <c:pt idx="31">
                  <c:v>0.44629999999999997</c:v>
                </c:pt>
                <c:pt idx="32">
                  <c:v>0.44629999999999997</c:v>
                </c:pt>
                <c:pt idx="33">
                  <c:v>0.44629999999999997</c:v>
                </c:pt>
                <c:pt idx="34">
                  <c:v>0.44629999999999997</c:v>
                </c:pt>
                <c:pt idx="35">
                  <c:v>0.44629999999999997</c:v>
                </c:pt>
                <c:pt idx="36">
                  <c:v>0.44629999999999997</c:v>
                </c:pt>
                <c:pt idx="37">
                  <c:v>0.44629999999999997</c:v>
                </c:pt>
                <c:pt idx="38">
                  <c:v>0.44629999999999997</c:v>
                </c:pt>
                <c:pt idx="39">
                  <c:v>0.44629999999999997</c:v>
                </c:pt>
                <c:pt idx="40">
                  <c:v>0.44629999999999997</c:v>
                </c:pt>
                <c:pt idx="41">
                  <c:v>0.44629999999999997</c:v>
                </c:pt>
                <c:pt idx="42">
                  <c:v>0.44629999999999997</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8-6D45-459B-9E1F-AE42F7A44F8B}"/>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市区町村別_指導対象者群分析!$AI$5</c:f>
              <c:strCache>
                <c:ptCount val="1"/>
                <c:pt idx="0">
                  <c:v>前年度との差分(歯科状態不明者割合)</c:v>
                </c:pt>
              </c:strCache>
            </c:strRef>
          </c:tx>
          <c:spPr>
            <a:solidFill>
              <a:schemeClr val="accent1"/>
            </a:solidFill>
            <a:ln>
              <a:noFill/>
            </a:ln>
          </c:spPr>
          <c:invertIfNegative val="0"/>
          <c:dLbls>
            <c:dLbl>
              <c:idx val="4"/>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8B-4F0E-87ED-D14403DFF002}"/>
                </c:ext>
              </c:extLst>
            </c:dLbl>
            <c:dLbl>
              <c:idx val="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8B-4F0E-87ED-D14403DFF002}"/>
                </c:ext>
              </c:extLst>
            </c:dLbl>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8B-4F0E-87ED-D14403DFF002}"/>
                </c:ext>
              </c:extLst>
            </c:dLbl>
            <c:dLbl>
              <c:idx val="7"/>
              <c:layout>
                <c:manualLayout>
                  <c:x val="1.533816425120773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8B-4F0E-87ED-D14403DFF002}"/>
                </c:ext>
              </c:extLst>
            </c:dLbl>
            <c:dLbl>
              <c:idx val="18"/>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8B-4F0E-87ED-D14403DFF002}"/>
                </c:ext>
              </c:extLst>
            </c:dLbl>
            <c:dLbl>
              <c:idx val="19"/>
              <c:layout>
                <c:manualLayout>
                  <c:x val="2.607487922705302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8B-4F0E-87ED-D14403DFF002}"/>
                </c:ext>
              </c:extLst>
            </c:dLbl>
            <c:dLbl>
              <c:idx val="29"/>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94A-91D4-85D5B9354D22}"/>
                </c:ext>
              </c:extLst>
            </c:dLbl>
            <c:dLbl>
              <c:idx val="32"/>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D2-45D9-B7F5-9C5C39ED667C}"/>
                </c:ext>
              </c:extLst>
            </c:dLbl>
            <c:dLbl>
              <c:idx val="36"/>
              <c:layout>
                <c:manualLayout>
                  <c:x val="1.840579710144927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D2-45D9-B7F5-9C5C39ED667C}"/>
                </c:ext>
              </c:extLst>
            </c:dLbl>
            <c:dLbl>
              <c:idx val="40"/>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D2-45D9-B7F5-9C5C39ED667C}"/>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千早赤阪村</c:v>
                </c:pt>
                <c:pt idx="1">
                  <c:v>能勢町</c:v>
                </c:pt>
                <c:pt idx="2">
                  <c:v>泉南市</c:v>
                </c:pt>
                <c:pt idx="3">
                  <c:v>岬町</c:v>
                </c:pt>
                <c:pt idx="4">
                  <c:v>泉佐野市</c:v>
                </c:pt>
                <c:pt idx="5">
                  <c:v>岸和田市</c:v>
                </c:pt>
                <c:pt idx="6">
                  <c:v>貝塚市</c:v>
                </c:pt>
                <c:pt idx="7">
                  <c:v>熊取町</c:v>
                </c:pt>
                <c:pt idx="8">
                  <c:v>門真市</c:v>
                </c:pt>
                <c:pt idx="9">
                  <c:v>柏原市</c:v>
                </c:pt>
                <c:pt idx="10">
                  <c:v>太子町</c:v>
                </c:pt>
                <c:pt idx="11">
                  <c:v>四條畷市</c:v>
                </c:pt>
                <c:pt idx="12">
                  <c:v>忠岡町</c:v>
                </c:pt>
                <c:pt idx="13">
                  <c:v>守口市</c:v>
                </c:pt>
                <c:pt idx="14">
                  <c:v>摂津市</c:v>
                </c:pt>
                <c:pt idx="15">
                  <c:v>田尻町</c:v>
                </c:pt>
                <c:pt idx="16">
                  <c:v>藤井寺市</c:v>
                </c:pt>
                <c:pt idx="17">
                  <c:v>泉大津市</c:v>
                </c:pt>
                <c:pt idx="18">
                  <c:v>大阪市</c:v>
                </c:pt>
                <c:pt idx="19">
                  <c:v>大東市</c:v>
                </c:pt>
                <c:pt idx="20">
                  <c:v>松原市</c:v>
                </c:pt>
                <c:pt idx="21">
                  <c:v>寝屋川市</c:v>
                </c:pt>
                <c:pt idx="22">
                  <c:v>東大阪市</c:v>
                </c:pt>
                <c:pt idx="23">
                  <c:v>枚方市</c:v>
                </c:pt>
                <c:pt idx="24">
                  <c:v>河南町</c:v>
                </c:pt>
                <c:pt idx="25">
                  <c:v>富田林市</c:v>
                </c:pt>
                <c:pt idx="26">
                  <c:v>阪南市</c:v>
                </c:pt>
                <c:pt idx="27">
                  <c:v>島本町</c:v>
                </c:pt>
                <c:pt idx="28">
                  <c:v>和泉市</c:v>
                </c:pt>
                <c:pt idx="29">
                  <c:v>堺市</c:v>
                </c:pt>
                <c:pt idx="30">
                  <c:v>八尾市</c:v>
                </c:pt>
                <c:pt idx="31">
                  <c:v>羽曳野市</c:v>
                </c:pt>
                <c:pt idx="32">
                  <c:v>高槻市</c:v>
                </c:pt>
                <c:pt idx="33">
                  <c:v>高石市</c:v>
                </c:pt>
                <c:pt idx="34">
                  <c:v>交野市</c:v>
                </c:pt>
                <c:pt idx="35">
                  <c:v>池田市</c:v>
                </c:pt>
                <c:pt idx="36">
                  <c:v>豊中市</c:v>
                </c:pt>
                <c:pt idx="37">
                  <c:v>大阪狭山市</c:v>
                </c:pt>
                <c:pt idx="38">
                  <c:v>河内長野市</c:v>
                </c:pt>
                <c:pt idx="39">
                  <c:v>茨木市</c:v>
                </c:pt>
                <c:pt idx="40">
                  <c:v>吹田市</c:v>
                </c:pt>
                <c:pt idx="41">
                  <c:v>箕面市</c:v>
                </c:pt>
                <c:pt idx="42">
                  <c:v>豊能町</c:v>
                </c:pt>
              </c:strCache>
            </c:strRef>
          </c:cat>
          <c:val>
            <c:numRef>
              <c:f>市区町村別_指導対象者群分析!$AI$6:$AI$48</c:f>
              <c:numCache>
                <c:formatCode>General</c:formatCode>
                <c:ptCount val="43"/>
                <c:pt idx="0">
                  <c:v>0.46000000000000485</c:v>
                </c:pt>
                <c:pt idx="1">
                  <c:v>1.5799999999999981</c:v>
                </c:pt>
                <c:pt idx="2">
                  <c:v>1.419999999999999</c:v>
                </c:pt>
                <c:pt idx="3">
                  <c:v>3.0700000000000061</c:v>
                </c:pt>
                <c:pt idx="4">
                  <c:v>0.97000000000000419</c:v>
                </c:pt>
                <c:pt idx="5">
                  <c:v>1.0300000000000031</c:v>
                </c:pt>
                <c:pt idx="6">
                  <c:v>0.34000000000000141</c:v>
                </c:pt>
                <c:pt idx="7">
                  <c:v>0.99000000000000199</c:v>
                </c:pt>
                <c:pt idx="8">
                  <c:v>2.1500000000000021</c:v>
                </c:pt>
                <c:pt idx="9">
                  <c:v>1.8600000000000005</c:v>
                </c:pt>
                <c:pt idx="10">
                  <c:v>2.6400000000000032</c:v>
                </c:pt>
                <c:pt idx="11">
                  <c:v>0.42999999999999705</c:v>
                </c:pt>
                <c:pt idx="12">
                  <c:v>-0.83999999999999631</c:v>
                </c:pt>
                <c:pt idx="13">
                  <c:v>1.3300000000000034</c:v>
                </c:pt>
                <c:pt idx="14">
                  <c:v>1.3900000000000023</c:v>
                </c:pt>
                <c:pt idx="15">
                  <c:v>3.150000000000003</c:v>
                </c:pt>
                <c:pt idx="16">
                  <c:v>1.9700000000000051</c:v>
                </c:pt>
                <c:pt idx="17">
                  <c:v>1.319999999999999</c:v>
                </c:pt>
                <c:pt idx="18">
                  <c:v>1.0500000000000009</c:v>
                </c:pt>
                <c:pt idx="19">
                  <c:v>0.9099999999999997</c:v>
                </c:pt>
                <c:pt idx="20">
                  <c:v>1.5699999999999992</c:v>
                </c:pt>
                <c:pt idx="21">
                  <c:v>1.2500000000000011</c:v>
                </c:pt>
                <c:pt idx="22">
                  <c:v>1.5500000000000014</c:v>
                </c:pt>
                <c:pt idx="23">
                  <c:v>1.1599999999999999</c:v>
                </c:pt>
                <c:pt idx="24">
                  <c:v>0.57999999999999718</c:v>
                </c:pt>
                <c:pt idx="25">
                  <c:v>1.7799999999999983</c:v>
                </c:pt>
                <c:pt idx="26">
                  <c:v>1.6100000000000003</c:v>
                </c:pt>
                <c:pt idx="27">
                  <c:v>1.2199999999999989</c:v>
                </c:pt>
                <c:pt idx="28">
                  <c:v>0.29000000000000137</c:v>
                </c:pt>
                <c:pt idx="29">
                  <c:v>0.83000000000000296</c:v>
                </c:pt>
                <c:pt idx="30">
                  <c:v>1.2900000000000023</c:v>
                </c:pt>
                <c:pt idx="31">
                  <c:v>1.1699999999999988</c:v>
                </c:pt>
                <c:pt idx="32">
                  <c:v>0.9000000000000008</c:v>
                </c:pt>
                <c:pt idx="33">
                  <c:v>1.1099999999999999</c:v>
                </c:pt>
                <c:pt idx="34">
                  <c:v>1.26</c:v>
                </c:pt>
                <c:pt idx="35">
                  <c:v>1.9100000000000006</c:v>
                </c:pt>
                <c:pt idx="36">
                  <c:v>0.96999999999999864</c:v>
                </c:pt>
                <c:pt idx="37">
                  <c:v>1.1599999999999999</c:v>
                </c:pt>
                <c:pt idx="38">
                  <c:v>0.75000000000000067</c:v>
                </c:pt>
                <c:pt idx="39">
                  <c:v>0.73000000000000287</c:v>
                </c:pt>
                <c:pt idx="40">
                  <c:v>1.0500000000000009</c:v>
                </c:pt>
                <c:pt idx="41">
                  <c:v>0.4599999999999993</c:v>
                </c:pt>
                <c:pt idx="42">
                  <c:v>0.68000000000000282</c:v>
                </c:pt>
              </c:numCache>
            </c:numRef>
          </c:val>
          <c:extLst>
            <c:ext xmlns:c16="http://schemas.microsoft.com/office/drawing/2014/chart" uri="{C3380CC4-5D6E-409C-BE32-E72D297353CC}">
              <c16:uniqueId val="{00000020-33D2-45D9-B7F5-9C5C39ED667C}"/>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1-33D2-45D9-B7F5-9C5C39ED667C}"/>
              </c:ext>
            </c:extLst>
          </c:dPt>
          <c:dLbls>
            <c:dLbl>
              <c:idx val="0"/>
              <c:layout>
                <c:manualLayout>
                  <c:x val="-2.2365942028985506E-3"/>
                  <c:y val="-0.898120396825396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33D2-45D9-B7F5-9C5C39ED667C}"/>
                </c:ext>
              </c:extLst>
            </c:dLbl>
            <c:numFmt formatCode="#,##0.00_ ;[Red]\-#,##0.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市区町村別_指導対象者群分析!$AT$6:$AT$48</c:f>
              <c:numCache>
                <c:formatCode>General</c:formatCode>
                <c:ptCount val="43"/>
                <c:pt idx="0">
                  <c:v>1.0899999999999965</c:v>
                </c:pt>
                <c:pt idx="1">
                  <c:v>1.0899999999999965</c:v>
                </c:pt>
                <c:pt idx="2">
                  <c:v>1.0899999999999965</c:v>
                </c:pt>
                <c:pt idx="3">
                  <c:v>1.0899999999999965</c:v>
                </c:pt>
                <c:pt idx="4">
                  <c:v>1.0899999999999965</c:v>
                </c:pt>
                <c:pt idx="5">
                  <c:v>1.0899999999999965</c:v>
                </c:pt>
                <c:pt idx="6">
                  <c:v>1.0899999999999965</c:v>
                </c:pt>
                <c:pt idx="7">
                  <c:v>1.0899999999999965</c:v>
                </c:pt>
                <c:pt idx="8">
                  <c:v>1.0899999999999965</c:v>
                </c:pt>
                <c:pt idx="9">
                  <c:v>1.0899999999999965</c:v>
                </c:pt>
                <c:pt idx="10">
                  <c:v>1.0899999999999965</c:v>
                </c:pt>
                <c:pt idx="11">
                  <c:v>1.0899999999999965</c:v>
                </c:pt>
                <c:pt idx="12">
                  <c:v>1.0899999999999965</c:v>
                </c:pt>
                <c:pt idx="13">
                  <c:v>1.0899999999999965</c:v>
                </c:pt>
                <c:pt idx="14">
                  <c:v>1.0899999999999965</c:v>
                </c:pt>
                <c:pt idx="15">
                  <c:v>1.0899999999999965</c:v>
                </c:pt>
                <c:pt idx="16">
                  <c:v>1.0899999999999965</c:v>
                </c:pt>
                <c:pt idx="17">
                  <c:v>1.0899999999999965</c:v>
                </c:pt>
                <c:pt idx="18">
                  <c:v>1.0899999999999965</c:v>
                </c:pt>
                <c:pt idx="19">
                  <c:v>1.0899999999999965</c:v>
                </c:pt>
                <c:pt idx="20">
                  <c:v>1.0899999999999965</c:v>
                </c:pt>
                <c:pt idx="21">
                  <c:v>1.0899999999999965</c:v>
                </c:pt>
                <c:pt idx="22">
                  <c:v>1.0899999999999965</c:v>
                </c:pt>
                <c:pt idx="23">
                  <c:v>1.0899999999999965</c:v>
                </c:pt>
                <c:pt idx="24">
                  <c:v>1.0899999999999965</c:v>
                </c:pt>
                <c:pt idx="25">
                  <c:v>1.0899999999999965</c:v>
                </c:pt>
                <c:pt idx="26">
                  <c:v>1.0899999999999965</c:v>
                </c:pt>
                <c:pt idx="27">
                  <c:v>1.0899999999999965</c:v>
                </c:pt>
                <c:pt idx="28">
                  <c:v>1.0899999999999965</c:v>
                </c:pt>
                <c:pt idx="29">
                  <c:v>1.0899999999999965</c:v>
                </c:pt>
                <c:pt idx="30">
                  <c:v>1.0899999999999965</c:v>
                </c:pt>
                <c:pt idx="31">
                  <c:v>1.0899999999999965</c:v>
                </c:pt>
                <c:pt idx="32">
                  <c:v>1.0899999999999965</c:v>
                </c:pt>
                <c:pt idx="33">
                  <c:v>1.0899999999999965</c:v>
                </c:pt>
                <c:pt idx="34">
                  <c:v>1.0899999999999965</c:v>
                </c:pt>
                <c:pt idx="35">
                  <c:v>1.0899999999999965</c:v>
                </c:pt>
                <c:pt idx="36">
                  <c:v>1.0899999999999965</c:v>
                </c:pt>
                <c:pt idx="37">
                  <c:v>1.0899999999999965</c:v>
                </c:pt>
                <c:pt idx="38">
                  <c:v>1.0899999999999965</c:v>
                </c:pt>
                <c:pt idx="39">
                  <c:v>1.0899999999999965</c:v>
                </c:pt>
                <c:pt idx="40">
                  <c:v>1.0899999999999965</c:v>
                </c:pt>
                <c:pt idx="41">
                  <c:v>1.0899999999999965</c:v>
                </c:pt>
                <c:pt idx="42">
                  <c:v>1.0899999999999965</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23-33D2-45D9-B7F5-9C5C39ED667C}"/>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low"/>
        <c:spPr>
          <a:ln>
            <a:solidFill>
              <a:srgbClr val="7F7F7F"/>
            </a:solidFill>
          </a:ln>
        </c:spPr>
        <c:crossAx val="452672832"/>
        <c:crossesAt val="0"/>
        <c:auto val="1"/>
        <c:lblAlgn val="ctr"/>
        <c:lblOffset val="100"/>
        <c:noMultiLvlLbl val="0"/>
      </c:catAx>
      <c:valAx>
        <c:axId val="45267283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54695652173913"/>
              <c:y val="2.2372936507936512E-2"/>
            </c:manualLayout>
          </c:layout>
          <c:overlay val="0"/>
        </c:title>
        <c:numFmt formatCode="#,##0.00_ ;[Red]\-#,##0.00\ "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5712881022616E-2"/>
          <c:y val="9.5587730909719476E-2"/>
          <c:w val="0.79930051622418874"/>
          <c:h val="0.52822154596360027"/>
        </c:manualLayout>
      </c:layout>
      <c:barChart>
        <c:barDir val="col"/>
        <c:grouping val="clustered"/>
        <c:varyColors val="0"/>
        <c:ser>
          <c:idx val="3"/>
          <c:order val="0"/>
          <c:tx>
            <c:strRef>
              <c:f>指導対象者群別歯科医療費!$M$3</c:f>
              <c:strCache>
                <c:ptCount val="1"/>
                <c:pt idx="0">
                  <c:v>患者一人当たりの歯科医療費</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指導対象者群別歯科医療費!$M$4:$M$10</c:f>
              <c:strCache>
                <c:ptCount val="7"/>
                <c:pt idx="0">
                  <c:v>対象者</c:v>
                </c:pt>
                <c:pt idx="1">
                  <c:v>歯科健診受診者</c:v>
                </c:pt>
                <c:pt idx="2">
                  <c:v>歯科健診未受診者</c:v>
                </c:pt>
                <c:pt idx="3">
                  <c:v>歯科健診結果優良者</c:v>
                </c:pt>
                <c:pt idx="4">
                  <c:v>歯科健診受診治療中者</c:v>
                </c:pt>
                <c:pt idx="5">
                  <c:v>歯科健診有所見医療機関未受診者</c:v>
                </c:pt>
                <c:pt idx="6">
                  <c:v>歯科健診未受診治療中者</c:v>
                </c:pt>
              </c:strCache>
            </c:strRef>
          </c:cat>
          <c:val>
            <c:numRef>
              <c:f>指導対象者群別歯科医療費!$G$4:$G$10</c:f>
              <c:numCache>
                <c:formatCode>General</c:formatCode>
                <c:ptCount val="7"/>
                <c:pt idx="0">
                  <c:v>69696.977139817624</c:v>
                </c:pt>
                <c:pt idx="1">
                  <c:v>68071.333650947505</c:v>
                </c:pt>
                <c:pt idx="2">
                  <c:v>70068.636443022217</c:v>
                </c:pt>
                <c:pt idx="3">
                  <c:v>57939.81314753653</c:v>
                </c:pt>
                <c:pt idx="4">
                  <c:v>70318.839599349652</c:v>
                </c:pt>
                <c:pt idx="5">
                  <c:v>0</c:v>
                </c:pt>
                <c:pt idx="6">
                  <c:v>70068.636443022217</c:v>
                </c:pt>
              </c:numCache>
            </c:numRef>
          </c:val>
          <c:extLst>
            <c:ext xmlns:c16="http://schemas.microsoft.com/office/drawing/2014/chart" uri="{C3380CC4-5D6E-409C-BE32-E72D297353CC}">
              <c16:uniqueId val="{00000003-D908-44C2-B4B6-9D9E7D132C77}"/>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地区別_指導対象者群別歯科医療費!$AG$5</c:f>
              <c:strCache>
                <c:ptCount val="1"/>
                <c:pt idx="0">
                  <c:v>歯科健診受診治療中者 患者一人当たりの歯科医療費</c:v>
                </c:pt>
              </c:strCache>
            </c:strRef>
          </c:tx>
          <c:spPr>
            <a:solidFill>
              <a:schemeClr val="accent3">
                <a:lumMod val="60000"/>
                <a:lumOff val="40000"/>
              </a:schemeClr>
            </a:solidFill>
            <a:ln>
              <a:noFill/>
            </a:ln>
          </c:spPr>
          <c:invertIfNegative val="0"/>
          <c:dLbls>
            <c:dLbl>
              <c:idx val="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30-4E31-9F51-3825D0602CD9}"/>
                </c:ext>
              </c:extLst>
            </c:dLbl>
            <c:dLbl>
              <c:idx val="3"/>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77-4CD7-B397-5109C70942BA}"/>
                </c:ext>
              </c:extLst>
            </c:dLbl>
            <c:dLbl>
              <c:idx val="4"/>
              <c:layout>
                <c:manualLayout>
                  <c:x val="2.7608695652173915E-2"/>
                  <c:y val="1.587301588040732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7-4CD7-B397-5109C70942BA}"/>
                </c:ext>
              </c:extLst>
            </c:dLbl>
            <c:dLbl>
              <c:idx val="5"/>
              <c:layout>
                <c:manualLayout>
                  <c:x val="3.0676328502415459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2-49B4-BDFA-BFB600A19E11}"/>
                </c:ext>
              </c:extLst>
            </c:dLbl>
            <c:dLbl>
              <c:idx val="6"/>
              <c:layout>
                <c:manualLayout>
                  <c:x val="3.3743961352657004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2-49B4-BDFA-BFB600A19E11}"/>
                </c:ext>
              </c:extLst>
            </c:dLbl>
            <c:dLbl>
              <c:idx val="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7-4CD7-B397-5109C70942BA}"/>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地区別_指導対象者群別歯科医療費!$AG$6:$AG$13</c:f>
              <c:strCache>
                <c:ptCount val="8"/>
                <c:pt idx="0">
                  <c:v>大阪市医療圏</c:v>
                </c:pt>
                <c:pt idx="1">
                  <c:v>中河内医療圏</c:v>
                </c:pt>
                <c:pt idx="2">
                  <c:v>堺市医療圏</c:v>
                </c:pt>
                <c:pt idx="3">
                  <c:v>泉州医療圏</c:v>
                </c:pt>
                <c:pt idx="4">
                  <c:v>豊能医療圏</c:v>
                </c:pt>
                <c:pt idx="5">
                  <c:v>北河内医療圏</c:v>
                </c:pt>
                <c:pt idx="6">
                  <c:v>三島医療圏</c:v>
                </c:pt>
                <c:pt idx="7">
                  <c:v>南河内医療圏</c:v>
                </c:pt>
              </c:strCache>
            </c:strRef>
          </c:cat>
          <c:val>
            <c:numRef>
              <c:f>地区別_指導対象者群別歯科医療費!$AH$6:$AH$13</c:f>
              <c:numCache>
                <c:formatCode>General</c:formatCode>
                <c:ptCount val="8"/>
                <c:pt idx="0">
                  <c:v>75636.525026279618</c:v>
                </c:pt>
                <c:pt idx="1">
                  <c:v>73800.83504056379</c:v>
                </c:pt>
                <c:pt idx="2">
                  <c:v>73258.228334812185</c:v>
                </c:pt>
                <c:pt idx="3">
                  <c:v>68631.946043165473</c:v>
                </c:pt>
                <c:pt idx="4">
                  <c:v>67207.117374517373</c:v>
                </c:pt>
                <c:pt idx="5">
                  <c:v>66889.660658373527</c:v>
                </c:pt>
                <c:pt idx="6">
                  <c:v>66511.084274543871</c:v>
                </c:pt>
                <c:pt idx="7">
                  <c:v>64408.08826972606</c:v>
                </c:pt>
              </c:numCache>
            </c:numRef>
          </c:val>
          <c:extLst>
            <c:ext xmlns:c16="http://schemas.microsoft.com/office/drawing/2014/chart" uri="{C3380CC4-5D6E-409C-BE32-E72D297353CC}">
              <c16:uniqueId val="{00000003-A472-49B4-BDFA-BFB600A19E11}"/>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A472-49B4-BDFA-BFB600A19E11}"/>
              </c:ext>
            </c:extLst>
          </c:dPt>
          <c:dLbls>
            <c:dLbl>
              <c:idx val="0"/>
              <c:layout>
                <c:manualLayout>
                  <c:x val="-0.1215289855072464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472-49B4-BDFA-BFB600A19E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地区別_指導対象者群別歯科医療費!$AK$6:$AK$13</c:f>
              <c:numCache>
                <c:formatCode>General</c:formatCode>
                <c:ptCount val="8"/>
                <c:pt idx="0">
                  <c:v>70318.839599349652</c:v>
                </c:pt>
                <c:pt idx="1">
                  <c:v>70318.839599349652</c:v>
                </c:pt>
                <c:pt idx="2">
                  <c:v>70318.839599349652</c:v>
                </c:pt>
                <c:pt idx="3">
                  <c:v>70318.839599349652</c:v>
                </c:pt>
                <c:pt idx="4">
                  <c:v>70318.839599349652</c:v>
                </c:pt>
                <c:pt idx="5">
                  <c:v>70318.839599349652</c:v>
                </c:pt>
                <c:pt idx="6">
                  <c:v>70318.839599349652</c:v>
                </c:pt>
                <c:pt idx="7">
                  <c:v>70318.839599349652</c:v>
                </c:pt>
              </c:numCache>
            </c:numRef>
          </c:xVal>
          <c:yVal>
            <c:numRef>
              <c:f>地区別_指導対象者群別歯科医療費!$AM$6:$AM$13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6-A472-49B4-BDFA-BFB600A19E11}"/>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majorUnit val="10000"/>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2513868100115838"/>
          <c:y val="1.3454459233539095E-2"/>
          <c:w val="0.73478075256081532"/>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地区別_指導対象者群別歯科医療費!$AI$5</c:f>
              <c:strCache>
                <c:ptCount val="1"/>
                <c:pt idx="0">
                  <c:v>歯科健診未受診治療中者 患者一人当たりの歯科医療費</c:v>
                </c:pt>
              </c:strCache>
            </c:strRef>
          </c:tx>
          <c:spPr>
            <a:solidFill>
              <a:schemeClr val="accent3">
                <a:lumMod val="60000"/>
                <a:lumOff val="40000"/>
              </a:schemeClr>
            </a:solidFill>
            <a:ln>
              <a:noFill/>
            </a:ln>
          </c:spPr>
          <c:invertIfNegative val="0"/>
          <c:dLbls>
            <c:dLbl>
              <c:idx val="0"/>
              <c:layout>
                <c:manualLayout>
                  <c:x val="-8.5485507246377945E-3"/>
                  <c:y val="1.07115342626821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0B-4DF6-852E-DB4148A83A9C}"/>
                </c:ext>
              </c:extLst>
            </c:dLbl>
            <c:dLbl>
              <c:idx val="3"/>
              <c:layout>
                <c:manualLayout>
                  <c:x val="1.6252033684320131E-2"/>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B-4DF6-852E-DB4148A83A9C}"/>
                </c:ext>
              </c:extLst>
            </c:dLbl>
            <c:dLbl>
              <c:idx val="4"/>
              <c:layout>
                <c:manualLayout>
                  <c:x val="2.1920318621389684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0B-4DF6-852E-DB4148A83A9C}"/>
                </c:ext>
              </c:extLst>
            </c:dLbl>
            <c:dLbl>
              <c:idx val="5"/>
              <c:layout>
                <c:manualLayout>
                  <c:x val="3.18381413808754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B-4DF6-852E-DB4148A83A9C}"/>
                </c:ext>
              </c:extLst>
            </c:dLbl>
            <c:dLbl>
              <c:idx val="6"/>
              <c:layout>
                <c:manualLayout>
                  <c:x val="4.49879227053140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57-4FF0-A898-A4CFC6BC59F1}"/>
                </c:ext>
              </c:extLst>
            </c:dLbl>
            <c:dLbl>
              <c:idx val="7"/>
              <c:layout>
                <c:manualLayout>
                  <c:x val="6.41086956521739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57-4FF0-A898-A4CFC6BC59F1}"/>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地区別_指導対象者群別歯科医療費!$AI$6:$AI$13</c:f>
              <c:strCache>
                <c:ptCount val="8"/>
                <c:pt idx="0">
                  <c:v>大阪市医療圏</c:v>
                </c:pt>
                <c:pt idx="1">
                  <c:v>中河内医療圏</c:v>
                </c:pt>
                <c:pt idx="2">
                  <c:v>堺市医療圏</c:v>
                </c:pt>
                <c:pt idx="3">
                  <c:v>泉州医療圏</c:v>
                </c:pt>
                <c:pt idx="4">
                  <c:v>南河内医療圏</c:v>
                </c:pt>
                <c:pt idx="5">
                  <c:v>豊能医療圏</c:v>
                </c:pt>
                <c:pt idx="6">
                  <c:v>北河内医療圏</c:v>
                </c:pt>
                <c:pt idx="7">
                  <c:v>三島医療圏</c:v>
                </c:pt>
              </c:strCache>
            </c:strRef>
          </c:cat>
          <c:val>
            <c:numRef>
              <c:f>地区別_指導対象者群別歯科医療費!$AJ$6:$AJ$13</c:f>
              <c:numCache>
                <c:formatCode>General</c:formatCode>
                <c:ptCount val="8"/>
                <c:pt idx="0">
                  <c:v>74990.386099579278</c:v>
                </c:pt>
                <c:pt idx="1">
                  <c:v>73369.587845416536</c:v>
                </c:pt>
                <c:pt idx="2">
                  <c:v>72533.593768806197</c:v>
                </c:pt>
                <c:pt idx="3">
                  <c:v>68625.894378533325</c:v>
                </c:pt>
                <c:pt idx="4">
                  <c:v>68085.298570424187</c:v>
                </c:pt>
                <c:pt idx="5">
                  <c:v>67094.711758118705</c:v>
                </c:pt>
                <c:pt idx="6">
                  <c:v>65475.933078645765</c:v>
                </c:pt>
                <c:pt idx="7">
                  <c:v>63389.557108035173</c:v>
                </c:pt>
              </c:numCache>
            </c:numRef>
          </c:val>
          <c:extLst>
            <c:ext xmlns:c16="http://schemas.microsoft.com/office/drawing/2014/chart" uri="{C3380CC4-5D6E-409C-BE32-E72D297353CC}">
              <c16:uniqueId val="{00000004-760B-4DF6-852E-DB4148A83A9C}"/>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760B-4DF6-852E-DB4148A83A9C}"/>
              </c:ext>
            </c:extLst>
          </c:dPt>
          <c:dLbls>
            <c:dLbl>
              <c:idx val="0"/>
              <c:layout>
                <c:manualLayout>
                  <c:x val="-0.13225362318840581"/>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60B-4DF6-852E-DB4148A83A9C}"/>
                </c:ext>
              </c:extLst>
            </c:dLbl>
            <c:numFmt formatCode="#,##0_);[Red]\(#,##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地区別_指導対象者群別歯科医療費!$AL$6:$AL$13</c:f>
              <c:numCache>
                <c:formatCode>General</c:formatCode>
                <c:ptCount val="8"/>
                <c:pt idx="0">
                  <c:v>70068.636443022217</c:v>
                </c:pt>
                <c:pt idx="1">
                  <c:v>70068.636443022217</c:v>
                </c:pt>
                <c:pt idx="2">
                  <c:v>70068.636443022217</c:v>
                </c:pt>
                <c:pt idx="3">
                  <c:v>70068.636443022217</c:v>
                </c:pt>
                <c:pt idx="4">
                  <c:v>70068.636443022217</c:v>
                </c:pt>
                <c:pt idx="5">
                  <c:v>70068.636443022217</c:v>
                </c:pt>
                <c:pt idx="6">
                  <c:v>70068.636443022217</c:v>
                </c:pt>
                <c:pt idx="7">
                  <c:v>70068.636443022217</c:v>
                </c:pt>
              </c:numCache>
            </c:numRef>
          </c:xVal>
          <c:yVal>
            <c:numRef>
              <c:f>地区別_指導対象者群別歯科医療費!$AM$6:$AM$13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7-760B-4DF6-852E-DB4148A83A9C}"/>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t"/>
      <c:layout>
        <c:manualLayout>
          <c:xMode val="edge"/>
          <c:yMode val="edge"/>
          <c:x val="0.13178248363290859"/>
          <c:y val="1.3603648513362638E-2"/>
          <c:w val="0.71329333211854595"/>
          <c:h val="3.024195707970616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市区町村別_指導対象者群別歯科医療費!$AM$4</c:f>
              <c:strCache>
                <c:ptCount val="1"/>
                <c:pt idx="0">
                  <c:v>歯科健診受診治療中者 患者一人当たりの歯科医療費</c:v>
                </c:pt>
              </c:strCache>
            </c:strRef>
          </c:tx>
          <c:spPr>
            <a:solidFill>
              <a:schemeClr val="accent4">
                <a:lumMod val="60000"/>
                <a:lumOff val="40000"/>
              </a:schemeClr>
            </a:solidFill>
            <a:ln>
              <a:noFill/>
            </a:ln>
          </c:spPr>
          <c:invertIfNegative val="0"/>
          <c:dLbls>
            <c:dLbl>
              <c:idx val="18"/>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8C-471E-A6E6-C91F9E31F633}"/>
                </c:ext>
              </c:extLst>
            </c:dLbl>
            <c:dLbl>
              <c:idx val="19"/>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8C-471E-A6E6-C91F9E31F633}"/>
                </c:ext>
              </c:extLst>
            </c:dLbl>
            <c:dLbl>
              <c:idx val="20"/>
              <c:layout>
                <c:manualLayout>
                  <c:x val="1.993961352656993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8C-471E-A6E6-C91F9E31F633}"/>
                </c:ext>
              </c:extLst>
            </c:dLbl>
            <c:dLbl>
              <c:idx val="21"/>
              <c:layout>
                <c:manualLayout>
                  <c:x val="2.300724637681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8C-471E-A6E6-C91F9E31F633}"/>
                </c:ext>
              </c:extLst>
            </c:dLbl>
            <c:dLbl>
              <c:idx val="22"/>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8C-471E-A6E6-C91F9E31F633}"/>
                </c:ext>
              </c:extLst>
            </c:dLbl>
            <c:dLbl>
              <c:idx val="23"/>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8C-471E-A6E6-C91F9E31F633}"/>
                </c:ext>
              </c:extLst>
            </c:dLbl>
            <c:dLbl>
              <c:idx val="24"/>
              <c:layout>
                <c:manualLayout>
                  <c:x val="3.681159420289843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8C-471E-A6E6-C91F9E31F633}"/>
                </c:ext>
              </c:extLst>
            </c:dLbl>
            <c:dLbl>
              <c:idx val="25"/>
              <c:layout>
                <c:manualLayout>
                  <c:x val="3.681159420289854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8C-471E-A6E6-C91F9E31F633}"/>
                </c:ext>
              </c:extLst>
            </c:dLbl>
            <c:dLbl>
              <c:idx val="26"/>
              <c:layout>
                <c:manualLayout>
                  <c:x val="3.9879227053140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98C-471E-A6E6-C91F9E31F633}"/>
                </c:ext>
              </c:extLst>
            </c:dLbl>
            <c:dLbl>
              <c:idx val="27"/>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8C-471E-A6E6-C91F9E31F633}"/>
                </c:ext>
              </c:extLst>
            </c:dLbl>
            <c:dLbl>
              <c:idx val="28"/>
              <c:layout>
                <c:manualLayout>
                  <c:x val="4.2946859903381644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8C-471E-A6E6-C91F9E31F633}"/>
                </c:ext>
              </c:extLst>
            </c:dLbl>
            <c:dLbl>
              <c:idx val="2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8C-471E-A6E6-C91F9E31F633}"/>
                </c:ext>
              </c:extLst>
            </c:dLbl>
            <c:dLbl>
              <c:idx val="3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98C-471E-A6E6-C91F9E31F633}"/>
                </c:ext>
              </c:extLst>
            </c:dLbl>
            <c:dLbl>
              <c:idx val="31"/>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AF-42BF-A61F-08EAE062772D}"/>
                </c:ext>
              </c:extLst>
            </c:dLbl>
            <c:dLbl>
              <c:idx val="32"/>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AF-42BF-A61F-08EAE062772D}"/>
                </c:ext>
              </c:extLst>
            </c:dLbl>
            <c:dLbl>
              <c:idx val="33"/>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AF-42BF-A61F-08EAE062772D}"/>
                </c:ext>
              </c:extLst>
            </c:dLbl>
            <c:dLbl>
              <c:idx val="3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AF-42BF-A61F-08EAE062772D}"/>
                </c:ext>
              </c:extLst>
            </c:dLbl>
            <c:dLbl>
              <c:idx val="3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AF-42BF-A61F-08EAE062772D}"/>
                </c:ext>
              </c:extLst>
            </c:dLbl>
            <c:dLbl>
              <c:idx val="36"/>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AF-42BF-A61F-08EAE062772D}"/>
                </c:ext>
              </c:extLst>
            </c:dLbl>
            <c:dLbl>
              <c:idx val="3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AF-42BF-A61F-08EAE062772D}"/>
                </c:ext>
              </c:extLst>
            </c:dLbl>
            <c:dLbl>
              <c:idx val="3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AF-42BF-A61F-08EAE062772D}"/>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AF-42BF-A61F-08EAE062772D}"/>
                </c:ext>
              </c:extLst>
            </c:dLbl>
            <c:dLbl>
              <c:idx val="40"/>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AF-42BF-A61F-08EAE062772D}"/>
                </c:ext>
              </c:extLst>
            </c:dLbl>
            <c:dLbl>
              <c:idx val="4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AF-42BF-A61F-08EAE062772D}"/>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八尾市</c:v>
                </c:pt>
                <c:pt idx="1">
                  <c:v>豊中市</c:v>
                </c:pt>
                <c:pt idx="2">
                  <c:v>河南町</c:v>
                </c:pt>
                <c:pt idx="3">
                  <c:v>大阪市</c:v>
                </c:pt>
                <c:pt idx="4">
                  <c:v>大阪狭山市</c:v>
                </c:pt>
                <c:pt idx="5">
                  <c:v>岬町</c:v>
                </c:pt>
                <c:pt idx="6">
                  <c:v>守口市</c:v>
                </c:pt>
                <c:pt idx="7">
                  <c:v>柏原市</c:v>
                </c:pt>
                <c:pt idx="8">
                  <c:v>門真市</c:v>
                </c:pt>
                <c:pt idx="9">
                  <c:v>堺市</c:v>
                </c:pt>
                <c:pt idx="10">
                  <c:v>泉佐野市</c:v>
                </c:pt>
                <c:pt idx="11">
                  <c:v>泉南市</c:v>
                </c:pt>
                <c:pt idx="12">
                  <c:v>茨木市</c:v>
                </c:pt>
                <c:pt idx="13">
                  <c:v>東大阪市</c:v>
                </c:pt>
                <c:pt idx="14">
                  <c:v>泉大津市</c:v>
                </c:pt>
                <c:pt idx="15">
                  <c:v>太子町</c:v>
                </c:pt>
                <c:pt idx="16">
                  <c:v>忠岡町</c:v>
                </c:pt>
                <c:pt idx="17">
                  <c:v>貝塚市</c:v>
                </c:pt>
                <c:pt idx="18">
                  <c:v>和泉市</c:v>
                </c:pt>
                <c:pt idx="19">
                  <c:v>大東市</c:v>
                </c:pt>
                <c:pt idx="20">
                  <c:v>千早赤阪村</c:v>
                </c:pt>
                <c:pt idx="21">
                  <c:v>藤井寺市</c:v>
                </c:pt>
                <c:pt idx="22">
                  <c:v>田尻町</c:v>
                </c:pt>
                <c:pt idx="23">
                  <c:v>阪南市</c:v>
                </c:pt>
                <c:pt idx="24">
                  <c:v>四條畷市</c:v>
                </c:pt>
                <c:pt idx="25">
                  <c:v>岸和田市</c:v>
                </c:pt>
                <c:pt idx="26">
                  <c:v>能勢町</c:v>
                </c:pt>
                <c:pt idx="27">
                  <c:v>高石市</c:v>
                </c:pt>
                <c:pt idx="28">
                  <c:v>箕面市</c:v>
                </c:pt>
                <c:pt idx="29">
                  <c:v>枚方市</c:v>
                </c:pt>
                <c:pt idx="30">
                  <c:v>羽曳野市</c:v>
                </c:pt>
                <c:pt idx="31">
                  <c:v>豊能町</c:v>
                </c:pt>
                <c:pt idx="32">
                  <c:v>河内長野市</c:v>
                </c:pt>
                <c:pt idx="33">
                  <c:v>富田林市</c:v>
                </c:pt>
                <c:pt idx="34">
                  <c:v>吹田市</c:v>
                </c:pt>
                <c:pt idx="35">
                  <c:v>交野市</c:v>
                </c:pt>
                <c:pt idx="36">
                  <c:v>島本町</c:v>
                </c:pt>
                <c:pt idx="37">
                  <c:v>池田市</c:v>
                </c:pt>
                <c:pt idx="38">
                  <c:v>寝屋川市</c:v>
                </c:pt>
                <c:pt idx="39">
                  <c:v>高槻市</c:v>
                </c:pt>
                <c:pt idx="40">
                  <c:v>摂津市</c:v>
                </c:pt>
                <c:pt idx="41">
                  <c:v>松原市</c:v>
                </c:pt>
                <c:pt idx="42">
                  <c:v>熊取町</c:v>
                </c:pt>
              </c:strCache>
            </c:strRef>
          </c:cat>
          <c:val>
            <c:numRef>
              <c:f>市区町村別_指導対象者群別歯科医療費!$AN$6:$AN$48</c:f>
              <c:numCache>
                <c:formatCode>General</c:formatCode>
                <c:ptCount val="43"/>
                <c:pt idx="0">
                  <c:v>77566.075675675675</c:v>
                </c:pt>
                <c:pt idx="1">
                  <c:v>76877.261748490419</c:v>
                </c:pt>
                <c:pt idx="2">
                  <c:v>76184.293478260865</c:v>
                </c:pt>
                <c:pt idx="3">
                  <c:v>75636.525026279618</c:v>
                </c:pt>
                <c:pt idx="4">
                  <c:v>75520.708955223876</c:v>
                </c:pt>
                <c:pt idx="5">
                  <c:v>75347.625</c:v>
                </c:pt>
                <c:pt idx="6">
                  <c:v>74919.6875</c:v>
                </c:pt>
                <c:pt idx="7">
                  <c:v>74702.941822173438</c:v>
                </c:pt>
                <c:pt idx="8">
                  <c:v>73460.101088646974</c:v>
                </c:pt>
                <c:pt idx="9">
                  <c:v>73258.228334812185</c:v>
                </c:pt>
                <c:pt idx="10">
                  <c:v>72887.505211952739</c:v>
                </c:pt>
                <c:pt idx="11">
                  <c:v>71925.732838589975</c:v>
                </c:pt>
                <c:pt idx="12">
                  <c:v>71727.032358539538</c:v>
                </c:pt>
                <c:pt idx="13">
                  <c:v>71065.563221838907</c:v>
                </c:pt>
                <c:pt idx="14">
                  <c:v>70744.505376344081</c:v>
                </c:pt>
                <c:pt idx="15">
                  <c:v>70551.495327102806</c:v>
                </c:pt>
                <c:pt idx="16">
                  <c:v>70547.15596330275</c:v>
                </c:pt>
                <c:pt idx="17">
                  <c:v>69930.488038277515</c:v>
                </c:pt>
                <c:pt idx="18">
                  <c:v>69707.268221574341</c:v>
                </c:pt>
                <c:pt idx="19">
                  <c:v>68411.64827586207</c:v>
                </c:pt>
                <c:pt idx="20">
                  <c:v>67644.395604395599</c:v>
                </c:pt>
                <c:pt idx="21">
                  <c:v>67365.708884688094</c:v>
                </c:pt>
                <c:pt idx="22">
                  <c:v>67092.596153846156</c:v>
                </c:pt>
                <c:pt idx="23">
                  <c:v>66774.312169312165</c:v>
                </c:pt>
                <c:pt idx="24">
                  <c:v>65766.802841918296</c:v>
                </c:pt>
                <c:pt idx="25">
                  <c:v>65662.467043314507</c:v>
                </c:pt>
                <c:pt idx="26">
                  <c:v>65304.148936170212</c:v>
                </c:pt>
                <c:pt idx="27">
                  <c:v>65213.442424242421</c:v>
                </c:pt>
                <c:pt idx="28">
                  <c:v>65004.264645637035</c:v>
                </c:pt>
                <c:pt idx="29">
                  <c:v>64041.533532678346</c:v>
                </c:pt>
                <c:pt idx="30">
                  <c:v>63657.443653618029</c:v>
                </c:pt>
                <c:pt idx="31">
                  <c:v>63026.885593220337</c:v>
                </c:pt>
                <c:pt idx="32">
                  <c:v>62921.652935118436</c:v>
                </c:pt>
                <c:pt idx="33">
                  <c:v>62917.040181097909</c:v>
                </c:pt>
                <c:pt idx="34">
                  <c:v>62523.578821656054</c:v>
                </c:pt>
                <c:pt idx="35">
                  <c:v>62442.762520193864</c:v>
                </c:pt>
                <c:pt idx="36">
                  <c:v>62313.676470588238</c:v>
                </c:pt>
                <c:pt idx="37">
                  <c:v>61699.744094488189</c:v>
                </c:pt>
                <c:pt idx="38">
                  <c:v>61669.806678383131</c:v>
                </c:pt>
                <c:pt idx="39">
                  <c:v>61191.482820976489</c:v>
                </c:pt>
                <c:pt idx="40">
                  <c:v>61152.316442605996</c:v>
                </c:pt>
                <c:pt idx="41">
                  <c:v>59781.895815542273</c:v>
                </c:pt>
                <c:pt idx="42">
                  <c:v>54808.274582560298</c:v>
                </c:pt>
              </c:numCache>
            </c:numRef>
          </c:val>
          <c:extLst>
            <c:ext xmlns:c16="http://schemas.microsoft.com/office/drawing/2014/chart" uri="{C3380CC4-5D6E-409C-BE32-E72D297353CC}">
              <c16:uniqueId val="{00000003-FEA6-431D-80AD-5D6F2692B1BA}"/>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FEA6-431D-80AD-5D6F2692B1BA}"/>
              </c:ext>
            </c:extLst>
          </c:dPt>
          <c:dLbls>
            <c:dLbl>
              <c:idx val="0"/>
              <c:layout>
                <c:manualLayout>
                  <c:x val="-0.15715217391304348"/>
                  <c:y val="-0.899079365079365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A6-431D-80AD-5D6F2692B1BA}"/>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市区町村別_指導対象者群別歯科医療費!$AV$6:$AV$48</c:f>
              <c:numCache>
                <c:formatCode>General</c:formatCode>
                <c:ptCount val="43"/>
                <c:pt idx="0">
                  <c:v>70318.839599349652</c:v>
                </c:pt>
                <c:pt idx="1">
                  <c:v>70318.839599349652</c:v>
                </c:pt>
                <c:pt idx="2">
                  <c:v>70318.839599349652</c:v>
                </c:pt>
                <c:pt idx="3">
                  <c:v>70318.839599349652</c:v>
                </c:pt>
                <c:pt idx="4">
                  <c:v>70318.839599349652</c:v>
                </c:pt>
                <c:pt idx="5">
                  <c:v>70318.839599349652</c:v>
                </c:pt>
                <c:pt idx="6">
                  <c:v>70318.839599349652</c:v>
                </c:pt>
                <c:pt idx="7">
                  <c:v>70318.839599349652</c:v>
                </c:pt>
                <c:pt idx="8">
                  <c:v>70318.839599349652</c:v>
                </c:pt>
                <c:pt idx="9">
                  <c:v>70318.839599349652</c:v>
                </c:pt>
                <c:pt idx="10">
                  <c:v>70318.839599349652</c:v>
                </c:pt>
                <c:pt idx="11">
                  <c:v>70318.839599349652</c:v>
                </c:pt>
                <c:pt idx="12">
                  <c:v>70318.839599349652</c:v>
                </c:pt>
                <c:pt idx="13">
                  <c:v>70318.839599349652</c:v>
                </c:pt>
                <c:pt idx="14">
                  <c:v>70318.839599349652</c:v>
                </c:pt>
                <c:pt idx="15">
                  <c:v>70318.839599349652</c:v>
                </c:pt>
                <c:pt idx="16">
                  <c:v>70318.839599349652</c:v>
                </c:pt>
                <c:pt idx="17">
                  <c:v>70318.839599349652</c:v>
                </c:pt>
                <c:pt idx="18">
                  <c:v>70318.839599349652</c:v>
                </c:pt>
                <c:pt idx="19">
                  <c:v>70318.839599349652</c:v>
                </c:pt>
                <c:pt idx="20">
                  <c:v>70318.839599349652</c:v>
                </c:pt>
                <c:pt idx="21">
                  <c:v>70318.839599349652</c:v>
                </c:pt>
                <c:pt idx="22">
                  <c:v>70318.839599349652</c:v>
                </c:pt>
                <c:pt idx="23">
                  <c:v>70318.839599349652</c:v>
                </c:pt>
                <c:pt idx="24">
                  <c:v>70318.839599349652</c:v>
                </c:pt>
                <c:pt idx="25">
                  <c:v>70318.839599349652</c:v>
                </c:pt>
                <c:pt idx="26">
                  <c:v>70318.839599349652</c:v>
                </c:pt>
                <c:pt idx="27">
                  <c:v>70318.839599349652</c:v>
                </c:pt>
                <c:pt idx="28">
                  <c:v>70318.839599349652</c:v>
                </c:pt>
                <c:pt idx="29">
                  <c:v>70318.839599349652</c:v>
                </c:pt>
                <c:pt idx="30">
                  <c:v>70318.839599349652</c:v>
                </c:pt>
                <c:pt idx="31">
                  <c:v>70318.839599349652</c:v>
                </c:pt>
                <c:pt idx="32">
                  <c:v>70318.839599349652</c:v>
                </c:pt>
                <c:pt idx="33">
                  <c:v>70318.839599349652</c:v>
                </c:pt>
                <c:pt idx="34">
                  <c:v>70318.839599349652</c:v>
                </c:pt>
                <c:pt idx="35">
                  <c:v>70318.839599349652</c:v>
                </c:pt>
                <c:pt idx="36">
                  <c:v>70318.839599349652</c:v>
                </c:pt>
                <c:pt idx="37">
                  <c:v>70318.839599349652</c:v>
                </c:pt>
                <c:pt idx="38">
                  <c:v>70318.839599349652</c:v>
                </c:pt>
                <c:pt idx="39">
                  <c:v>70318.839599349652</c:v>
                </c:pt>
                <c:pt idx="40">
                  <c:v>70318.839599349652</c:v>
                </c:pt>
                <c:pt idx="41">
                  <c:v>70318.839599349652</c:v>
                </c:pt>
                <c:pt idx="42">
                  <c:v>70318.839599349652</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FEA6-431D-80AD-5D6F2692B1BA}"/>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市区町村別_指導対象者群別歯科医療費!$AP$5</c:f>
              <c:strCache>
                <c:ptCount val="1"/>
                <c:pt idx="0">
                  <c:v>前年度との差分(歯科健診受診治療中者 患者一人当たりの歯科医療費)</c:v>
                </c:pt>
              </c:strCache>
            </c:strRef>
          </c:tx>
          <c:spPr>
            <a:solidFill>
              <a:schemeClr val="accent1"/>
            </a:solidFill>
            <a:ln>
              <a:noFill/>
            </a:ln>
          </c:spPr>
          <c:invertIfNegative val="0"/>
          <c:dLbls>
            <c:dLbl>
              <c:idx val="1"/>
              <c:layout>
                <c:manualLayout>
                  <c:x val="2.9143236714975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7-4118-BDE3-43BDFD6E71F0}"/>
                </c:ext>
              </c:extLst>
            </c:dLbl>
            <c:dLbl>
              <c:idx val="4"/>
              <c:layout>
                <c:manualLayout>
                  <c:x val="2.7608937198067632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7-4118-BDE3-43BDFD6E71F0}"/>
                </c:ext>
              </c:extLst>
            </c:dLbl>
            <c:dLbl>
              <c:idx val="7"/>
              <c:layout>
                <c:manualLayout>
                  <c:x val="3.8345410628019383E-2"/>
                  <c:y val="1.0080158730158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68-4CBC-B1F9-C360D980F4D3}"/>
                </c:ext>
              </c:extLst>
            </c:dLbl>
            <c:dLbl>
              <c:idx val="27"/>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529-47C0-8055-22CA2E279D20}"/>
                </c:ext>
              </c:extLst>
            </c:dLbl>
            <c:dLbl>
              <c:idx val="29"/>
              <c:layout>
                <c:manualLayout>
                  <c:x val="3.37442028985507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529-47C0-8055-22CA2E279D20}"/>
                </c:ext>
              </c:extLst>
            </c:dLbl>
            <c:dLbl>
              <c:idx val="32"/>
              <c:layout>
                <c:manualLayout>
                  <c:x val="2.7610748792270587E-2"/>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529-47C0-8055-22CA2E279D20}"/>
                </c:ext>
              </c:extLst>
            </c:dLbl>
            <c:dLbl>
              <c:idx val="35"/>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529-47C0-8055-22CA2E279D20}"/>
                </c:ext>
              </c:extLst>
            </c:dLbl>
            <c:dLbl>
              <c:idx val="38"/>
              <c:layout>
                <c:manualLayout>
                  <c:x val="2.45414251207730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7-4118-BDE3-43BDFD6E71F0}"/>
                </c:ext>
              </c:extLst>
            </c:dLbl>
            <c:dLbl>
              <c:idx val="39"/>
              <c:layout>
                <c:manualLayout>
                  <c:x val="2.30074879227053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68-4CBC-B1F9-C360D980F4D3}"/>
                </c:ext>
              </c:extLst>
            </c:dLbl>
            <c:dLbl>
              <c:idx val="40"/>
              <c:layout>
                <c:manualLayout>
                  <c:x val="3.83456521739131E-2"/>
                  <c:y val="1.587301588779877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68-4CBC-B1F9-C360D980F4D3}"/>
                </c:ext>
              </c:extLst>
            </c:dLbl>
            <c:dLbl>
              <c:idx val="42"/>
              <c:layout>
                <c:manualLayout>
                  <c:x val="-6.13490338164245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68-4CBC-B1F9-C360D980F4D3}"/>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八尾市</c:v>
                </c:pt>
                <c:pt idx="1">
                  <c:v>豊中市</c:v>
                </c:pt>
                <c:pt idx="2">
                  <c:v>河南町</c:v>
                </c:pt>
                <c:pt idx="3">
                  <c:v>大阪市</c:v>
                </c:pt>
                <c:pt idx="4">
                  <c:v>大阪狭山市</c:v>
                </c:pt>
                <c:pt idx="5">
                  <c:v>岬町</c:v>
                </c:pt>
                <c:pt idx="6">
                  <c:v>守口市</c:v>
                </c:pt>
                <c:pt idx="7">
                  <c:v>柏原市</c:v>
                </c:pt>
                <c:pt idx="8">
                  <c:v>門真市</c:v>
                </c:pt>
                <c:pt idx="9">
                  <c:v>堺市</c:v>
                </c:pt>
                <c:pt idx="10">
                  <c:v>泉佐野市</c:v>
                </c:pt>
                <c:pt idx="11">
                  <c:v>泉南市</c:v>
                </c:pt>
                <c:pt idx="12">
                  <c:v>茨木市</c:v>
                </c:pt>
                <c:pt idx="13">
                  <c:v>東大阪市</c:v>
                </c:pt>
                <c:pt idx="14">
                  <c:v>泉大津市</c:v>
                </c:pt>
                <c:pt idx="15">
                  <c:v>太子町</c:v>
                </c:pt>
                <c:pt idx="16">
                  <c:v>忠岡町</c:v>
                </c:pt>
                <c:pt idx="17">
                  <c:v>貝塚市</c:v>
                </c:pt>
                <c:pt idx="18">
                  <c:v>和泉市</c:v>
                </c:pt>
                <c:pt idx="19">
                  <c:v>大東市</c:v>
                </c:pt>
                <c:pt idx="20">
                  <c:v>千早赤阪村</c:v>
                </c:pt>
                <c:pt idx="21">
                  <c:v>藤井寺市</c:v>
                </c:pt>
                <c:pt idx="22">
                  <c:v>田尻町</c:v>
                </c:pt>
                <c:pt idx="23">
                  <c:v>阪南市</c:v>
                </c:pt>
                <c:pt idx="24">
                  <c:v>四條畷市</c:v>
                </c:pt>
                <c:pt idx="25">
                  <c:v>岸和田市</c:v>
                </c:pt>
                <c:pt idx="26">
                  <c:v>能勢町</c:v>
                </c:pt>
                <c:pt idx="27">
                  <c:v>高石市</c:v>
                </c:pt>
                <c:pt idx="28">
                  <c:v>箕面市</c:v>
                </c:pt>
                <c:pt idx="29">
                  <c:v>枚方市</c:v>
                </c:pt>
                <c:pt idx="30">
                  <c:v>羽曳野市</c:v>
                </c:pt>
                <c:pt idx="31">
                  <c:v>豊能町</c:v>
                </c:pt>
                <c:pt idx="32">
                  <c:v>河内長野市</c:v>
                </c:pt>
                <c:pt idx="33">
                  <c:v>富田林市</c:v>
                </c:pt>
                <c:pt idx="34">
                  <c:v>吹田市</c:v>
                </c:pt>
                <c:pt idx="35">
                  <c:v>交野市</c:v>
                </c:pt>
                <c:pt idx="36">
                  <c:v>島本町</c:v>
                </c:pt>
                <c:pt idx="37">
                  <c:v>池田市</c:v>
                </c:pt>
                <c:pt idx="38">
                  <c:v>寝屋川市</c:v>
                </c:pt>
                <c:pt idx="39">
                  <c:v>高槻市</c:v>
                </c:pt>
                <c:pt idx="40">
                  <c:v>摂津市</c:v>
                </c:pt>
                <c:pt idx="41">
                  <c:v>松原市</c:v>
                </c:pt>
                <c:pt idx="42">
                  <c:v>熊取町</c:v>
                </c:pt>
              </c:strCache>
            </c:strRef>
          </c:cat>
          <c:val>
            <c:numRef>
              <c:f>市区町村別_指導対象者群別歯科医療費!$AP$6:$AP$48</c:f>
              <c:numCache>
                <c:formatCode>General</c:formatCode>
                <c:ptCount val="43"/>
                <c:pt idx="0">
                  <c:v>-13125</c:v>
                </c:pt>
                <c:pt idx="1">
                  <c:v>-8392</c:v>
                </c:pt>
                <c:pt idx="2">
                  <c:v>-1257</c:v>
                </c:pt>
                <c:pt idx="3">
                  <c:v>-10070</c:v>
                </c:pt>
                <c:pt idx="4">
                  <c:v>-8487</c:v>
                </c:pt>
                <c:pt idx="5">
                  <c:v>-2706</c:v>
                </c:pt>
                <c:pt idx="6">
                  <c:v>-13488</c:v>
                </c:pt>
                <c:pt idx="7">
                  <c:v>-7961</c:v>
                </c:pt>
                <c:pt idx="8">
                  <c:v>-11398</c:v>
                </c:pt>
                <c:pt idx="9">
                  <c:v>-13813</c:v>
                </c:pt>
                <c:pt idx="10">
                  <c:v>-3239</c:v>
                </c:pt>
                <c:pt idx="11">
                  <c:v>5017</c:v>
                </c:pt>
                <c:pt idx="12">
                  <c:v>-10539</c:v>
                </c:pt>
                <c:pt idx="13">
                  <c:v>-10262</c:v>
                </c:pt>
                <c:pt idx="14">
                  <c:v>-14921</c:v>
                </c:pt>
                <c:pt idx="15">
                  <c:v>-1387</c:v>
                </c:pt>
                <c:pt idx="16">
                  <c:v>-11846</c:v>
                </c:pt>
                <c:pt idx="17">
                  <c:v>-6072</c:v>
                </c:pt>
                <c:pt idx="18">
                  <c:v>-10535</c:v>
                </c:pt>
                <c:pt idx="19">
                  <c:v>-10065</c:v>
                </c:pt>
                <c:pt idx="20">
                  <c:v>-4916</c:v>
                </c:pt>
                <c:pt idx="21">
                  <c:v>-10219</c:v>
                </c:pt>
                <c:pt idx="22">
                  <c:v>-21052</c:v>
                </c:pt>
                <c:pt idx="23">
                  <c:v>-2807</c:v>
                </c:pt>
                <c:pt idx="24">
                  <c:v>-12516</c:v>
                </c:pt>
                <c:pt idx="25">
                  <c:v>-6520</c:v>
                </c:pt>
                <c:pt idx="26">
                  <c:v>-13572</c:v>
                </c:pt>
                <c:pt idx="27">
                  <c:v>-8216</c:v>
                </c:pt>
                <c:pt idx="28">
                  <c:v>-10163</c:v>
                </c:pt>
                <c:pt idx="29">
                  <c:v>-8213</c:v>
                </c:pt>
                <c:pt idx="30">
                  <c:v>-4187</c:v>
                </c:pt>
                <c:pt idx="31">
                  <c:v>-10372</c:v>
                </c:pt>
                <c:pt idx="32">
                  <c:v>-8662</c:v>
                </c:pt>
                <c:pt idx="33">
                  <c:v>-5731</c:v>
                </c:pt>
                <c:pt idx="34">
                  <c:v>-10549</c:v>
                </c:pt>
                <c:pt idx="35">
                  <c:v>-9383</c:v>
                </c:pt>
                <c:pt idx="36">
                  <c:v>-5656</c:v>
                </c:pt>
                <c:pt idx="37">
                  <c:v>-6932</c:v>
                </c:pt>
                <c:pt idx="38">
                  <c:v>-8718</c:v>
                </c:pt>
                <c:pt idx="39">
                  <c:v>-8820</c:v>
                </c:pt>
                <c:pt idx="40">
                  <c:v>-7970</c:v>
                </c:pt>
                <c:pt idx="41">
                  <c:v>-9794</c:v>
                </c:pt>
                <c:pt idx="42">
                  <c:v>-7406</c:v>
                </c:pt>
              </c:numCache>
            </c:numRef>
          </c:val>
          <c:extLst>
            <c:ext xmlns:c16="http://schemas.microsoft.com/office/drawing/2014/chart" uri="{C3380CC4-5D6E-409C-BE32-E72D297353CC}">
              <c16:uniqueId val="{0000001D-9529-47C0-8055-22CA2E279D20}"/>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E-9529-47C0-8055-22CA2E279D20}"/>
              </c:ext>
            </c:extLst>
          </c:dPt>
          <c:dLbls>
            <c:dLbl>
              <c:idx val="0"/>
              <c:layout>
                <c:manualLayout>
                  <c:x val="6.9661835748791147E-3"/>
                  <c:y val="-0.90008730158730155"/>
                </c:manualLayout>
              </c:layout>
              <c:tx>
                <c:rich>
                  <a:bodyPr/>
                  <a:lstStyle/>
                  <a:p>
                    <a:fld id="{F678390F-9858-436B-8F78-CC6CDF608209}" type="SERIESNAME">
                      <a:rPr lang="ja-JP" altLang="en-US"/>
                      <a:pPr/>
                      <a:t>[系列名]</a:t>
                    </a:fld>
                    <a:r>
                      <a:rPr lang="ja-JP" altLang="en-US" baseline="0"/>
                      <a:t>
</a:t>
                    </a:r>
                    <a:fld id="{04CD4C02-AA66-4122-839D-7E769654385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F-9529-47C0-8055-22CA2E279D20}"/>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市区町村別_指導対象者群別歯科医療費!$AX$6:$AX$48</c:f>
              <c:numCache>
                <c:formatCode>General</c:formatCode>
                <c:ptCount val="43"/>
                <c:pt idx="0">
                  <c:v>-9806</c:v>
                </c:pt>
                <c:pt idx="1">
                  <c:v>-9806</c:v>
                </c:pt>
                <c:pt idx="2">
                  <c:v>-9806</c:v>
                </c:pt>
                <c:pt idx="3">
                  <c:v>-9806</c:v>
                </c:pt>
                <c:pt idx="4">
                  <c:v>-9806</c:v>
                </c:pt>
                <c:pt idx="5">
                  <c:v>-9806</c:v>
                </c:pt>
                <c:pt idx="6">
                  <c:v>-9806</c:v>
                </c:pt>
                <c:pt idx="7">
                  <c:v>-9806</c:v>
                </c:pt>
                <c:pt idx="8">
                  <c:v>-9806</c:v>
                </c:pt>
                <c:pt idx="9">
                  <c:v>-9806</c:v>
                </c:pt>
                <c:pt idx="10">
                  <c:v>-9806</c:v>
                </c:pt>
                <c:pt idx="11">
                  <c:v>-9806</c:v>
                </c:pt>
                <c:pt idx="12">
                  <c:v>-9806</c:v>
                </c:pt>
                <c:pt idx="13">
                  <c:v>-9806</c:v>
                </c:pt>
                <c:pt idx="14">
                  <c:v>-9806</c:v>
                </c:pt>
                <c:pt idx="15">
                  <c:v>-9806</c:v>
                </c:pt>
                <c:pt idx="16">
                  <c:v>-9806</c:v>
                </c:pt>
                <c:pt idx="17">
                  <c:v>-9806</c:v>
                </c:pt>
                <c:pt idx="18">
                  <c:v>-9806</c:v>
                </c:pt>
                <c:pt idx="19">
                  <c:v>-9806</c:v>
                </c:pt>
                <c:pt idx="20">
                  <c:v>-9806</c:v>
                </c:pt>
                <c:pt idx="21">
                  <c:v>-9806</c:v>
                </c:pt>
                <c:pt idx="22">
                  <c:v>-9806</c:v>
                </c:pt>
                <c:pt idx="23">
                  <c:v>-9806</c:v>
                </c:pt>
                <c:pt idx="24">
                  <c:v>-9806</c:v>
                </c:pt>
                <c:pt idx="25">
                  <c:v>-9806</c:v>
                </c:pt>
                <c:pt idx="26">
                  <c:v>-9806</c:v>
                </c:pt>
                <c:pt idx="27">
                  <c:v>-9806</c:v>
                </c:pt>
                <c:pt idx="28">
                  <c:v>-9806</c:v>
                </c:pt>
                <c:pt idx="29">
                  <c:v>-9806</c:v>
                </c:pt>
                <c:pt idx="30">
                  <c:v>-9806</c:v>
                </c:pt>
                <c:pt idx="31">
                  <c:v>-9806</c:v>
                </c:pt>
                <c:pt idx="32">
                  <c:v>-9806</c:v>
                </c:pt>
                <c:pt idx="33">
                  <c:v>-9806</c:v>
                </c:pt>
                <c:pt idx="34">
                  <c:v>-9806</c:v>
                </c:pt>
                <c:pt idx="35">
                  <c:v>-9806</c:v>
                </c:pt>
                <c:pt idx="36">
                  <c:v>-9806</c:v>
                </c:pt>
                <c:pt idx="37">
                  <c:v>-9806</c:v>
                </c:pt>
                <c:pt idx="38">
                  <c:v>-9806</c:v>
                </c:pt>
                <c:pt idx="39">
                  <c:v>-9806</c:v>
                </c:pt>
                <c:pt idx="40">
                  <c:v>-9806</c:v>
                </c:pt>
                <c:pt idx="41">
                  <c:v>-9806</c:v>
                </c:pt>
                <c:pt idx="42">
                  <c:v>-9806</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0-9529-47C0-8055-22CA2E279D20}"/>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市区町村別_指導対象者群別歯科医療費!$AQ$4</c:f>
              <c:strCache>
                <c:ptCount val="1"/>
                <c:pt idx="0">
                  <c:v>歯科健診未受診治療中者 患者一人当たりの歯科医療費</c:v>
                </c:pt>
              </c:strCache>
            </c:strRef>
          </c:tx>
          <c:spPr>
            <a:solidFill>
              <a:schemeClr val="accent4">
                <a:lumMod val="60000"/>
                <a:lumOff val="40000"/>
              </a:schemeClr>
            </a:solidFill>
            <a:ln>
              <a:noFill/>
            </a:ln>
          </c:spPr>
          <c:invertIfNegative val="0"/>
          <c:dLbls>
            <c:dLbl>
              <c:idx val="1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47-4081-AAC7-720C44DC5642}"/>
                </c:ext>
              </c:extLst>
            </c:dLbl>
            <c:dLbl>
              <c:idx val="1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47-4081-AAC7-720C44DC5642}"/>
                </c:ext>
              </c:extLst>
            </c:dLbl>
            <c:dLbl>
              <c:idx val="15"/>
              <c:layout>
                <c:manualLayout>
                  <c:x val="1.073671497584529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47-4081-AAC7-720C44DC5642}"/>
                </c:ext>
              </c:extLst>
            </c:dLbl>
            <c:dLbl>
              <c:idx val="16"/>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47-4081-AAC7-720C44DC5642}"/>
                </c:ext>
              </c:extLst>
            </c:dLbl>
            <c:dLbl>
              <c:idx val="17"/>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47-4081-AAC7-720C44DC5642}"/>
                </c:ext>
              </c:extLst>
            </c:dLbl>
            <c:dLbl>
              <c:idx val="18"/>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47-4081-AAC7-720C44DC5642}"/>
                </c:ext>
              </c:extLst>
            </c:dLbl>
            <c:dLbl>
              <c:idx val="19"/>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47-4081-AAC7-720C44DC5642}"/>
                </c:ext>
              </c:extLst>
            </c:dLbl>
            <c:dLbl>
              <c:idx val="20"/>
              <c:layout>
                <c:manualLayout>
                  <c:x val="1.840579710144927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47-4081-AAC7-720C44DC5642}"/>
                </c:ext>
              </c:extLst>
            </c:dLbl>
            <c:dLbl>
              <c:idx val="21"/>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7-4081-AAC7-720C44DC5642}"/>
                </c:ext>
              </c:extLst>
            </c:dLbl>
            <c:dLbl>
              <c:idx val="22"/>
              <c:layout>
                <c:manualLayout>
                  <c:x val="2.607487922705313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47-4081-AAC7-720C44DC5642}"/>
                </c:ext>
              </c:extLst>
            </c:dLbl>
            <c:dLbl>
              <c:idx val="23"/>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7-4081-AAC7-720C44DC5642}"/>
                </c:ext>
              </c:extLst>
            </c:dLbl>
            <c:dLbl>
              <c:idx val="24"/>
              <c:layout>
                <c:manualLayout>
                  <c:x val="2.914251207729468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47-4081-AAC7-720C44DC5642}"/>
                </c:ext>
              </c:extLst>
            </c:dLbl>
            <c:dLbl>
              <c:idx val="25"/>
              <c:layout>
                <c:manualLayout>
                  <c:x val="3.0676328502415348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7-4081-AAC7-720C44DC5642}"/>
                </c:ext>
              </c:extLst>
            </c:dLbl>
            <c:dLbl>
              <c:idx val="26"/>
              <c:layout>
                <c:manualLayout>
                  <c:x val="3.221014492753623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47-4081-AAC7-720C44DC5642}"/>
                </c:ext>
              </c:extLst>
            </c:dLbl>
            <c:dLbl>
              <c:idx val="27"/>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7-4081-AAC7-720C44DC5642}"/>
                </c:ext>
              </c:extLst>
            </c:dLbl>
            <c:dLbl>
              <c:idx val="28"/>
              <c:layout>
                <c:manualLayout>
                  <c:x val="3.527777777777777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47-4081-AAC7-720C44DC5642}"/>
                </c:ext>
              </c:extLst>
            </c:dLbl>
            <c:dLbl>
              <c:idx val="29"/>
              <c:layout>
                <c:manualLayout>
                  <c:x val="3.98792270531399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47-4081-AAC7-720C44DC5642}"/>
                </c:ext>
              </c:extLst>
            </c:dLbl>
            <c:dLbl>
              <c:idx val="30"/>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47-4081-AAC7-720C44DC5642}"/>
                </c:ext>
              </c:extLst>
            </c:dLbl>
            <c:dLbl>
              <c:idx val="31"/>
              <c:layout>
                <c:manualLayout>
                  <c:x val="4.6014492753623078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47-4081-AAC7-720C44DC5642}"/>
                </c:ext>
              </c:extLst>
            </c:dLbl>
            <c:dLbl>
              <c:idx val="32"/>
              <c:layout>
                <c:manualLayout>
                  <c:x val="4.754830917874385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47-4081-AAC7-720C44DC5642}"/>
                </c:ext>
              </c:extLst>
            </c:dLbl>
            <c:dLbl>
              <c:idx val="33"/>
              <c:layout>
                <c:manualLayout>
                  <c:x val="4.908212560386473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47-4081-AAC7-720C44DC5642}"/>
                </c:ext>
              </c:extLst>
            </c:dLbl>
            <c:dLbl>
              <c:idx val="3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47-4081-AAC7-720C44DC5642}"/>
                </c:ext>
              </c:extLst>
            </c:dLbl>
            <c:dLbl>
              <c:idx val="3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47-4081-AAC7-720C44DC5642}"/>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47-4081-AAC7-720C44DC5642}"/>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藤井寺市</c:v>
                </c:pt>
                <c:pt idx="1">
                  <c:v>大阪市</c:v>
                </c:pt>
                <c:pt idx="2">
                  <c:v>門真市</c:v>
                </c:pt>
                <c:pt idx="3">
                  <c:v>東大阪市</c:v>
                </c:pt>
                <c:pt idx="4">
                  <c:v>太子町</c:v>
                </c:pt>
                <c:pt idx="5">
                  <c:v>泉大津市</c:v>
                </c:pt>
                <c:pt idx="6">
                  <c:v>八尾市</c:v>
                </c:pt>
                <c:pt idx="7">
                  <c:v>堺市</c:v>
                </c:pt>
                <c:pt idx="8">
                  <c:v>守口市</c:v>
                </c:pt>
                <c:pt idx="9">
                  <c:v>和泉市</c:v>
                </c:pt>
                <c:pt idx="10">
                  <c:v>大東市</c:v>
                </c:pt>
                <c:pt idx="11">
                  <c:v>羽曳野市</c:v>
                </c:pt>
                <c:pt idx="12">
                  <c:v>忠岡町</c:v>
                </c:pt>
                <c:pt idx="13">
                  <c:v>能勢町</c:v>
                </c:pt>
                <c:pt idx="14">
                  <c:v>松原市</c:v>
                </c:pt>
                <c:pt idx="15">
                  <c:v>高石市</c:v>
                </c:pt>
                <c:pt idx="16">
                  <c:v>岸和田市</c:v>
                </c:pt>
                <c:pt idx="17">
                  <c:v>吹田市</c:v>
                </c:pt>
                <c:pt idx="18">
                  <c:v>豊能町</c:v>
                </c:pt>
                <c:pt idx="19">
                  <c:v>泉佐野市</c:v>
                </c:pt>
                <c:pt idx="20">
                  <c:v>貝塚市</c:v>
                </c:pt>
                <c:pt idx="21">
                  <c:v>豊中市</c:v>
                </c:pt>
                <c:pt idx="22">
                  <c:v>箕面市</c:v>
                </c:pt>
                <c:pt idx="23">
                  <c:v>熊取町</c:v>
                </c:pt>
                <c:pt idx="24">
                  <c:v>四條畷市</c:v>
                </c:pt>
                <c:pt idx="25">
                  <c:v>摂津市</c:v>
                </c:pt>
                <c:pt idx="26">
                  <c:v>河内長野市</c:v>
                </c:pt>
                <c:pt idx="27">
                  <c:v>阪南市</c:v>
                </c:pt>
                <c:pt idx="28">
                  <c:v>柏原市</c:v>
                </c:pt>
                <c:pt idx="29">
                  <c:v>茨木市</c:v>
                </c:pt>
                <c:pt idx="30">
                  <c:v>大阪狭山市</c:v>
                </c:pt>
                <c:pt idx="31">
                  <c:v>泉南市</c:v>
                </c:pt>
                <c:pt idx="32">
                  <c:v>岬町</c:v>
                </c:pt>
                <c:pt idx="33">
                  <c:v>寝屋川市</c:v>
                </c:pt>
                <c:pt idx="34">
                  <c:v>富田林市</c:v>
                </c:pt>
                <c:pt idx="35">
                  <c:v>池田市</c:v>
                </c:pt>
                <c:pt idx="36">
                  <c:v>河南町</c:v>
                </c:pt>
                <c:pt idx="37">
                  <c:v>高槻市</c:v>
                </c:pt>
                <c:pt idx="38">
                  <c:v>枚方市</c:v>
                </c:pt>
                <c:pt idx="39">
                  <c:v>交野市</c:v>
                </c:pt>
                <c:pt idx="40">
                  <c:v>島本町</c:v>
                </c:pt>
                <c:pt idx="41">
                  <c:v>田尻町</c:v>
                </c:pt>
                <c:pt idx="42">
                  <c:v>千早赤阪村</c:v>
                </c:pt>
              </c:strCache>
            </c:strRef>
          </c:cat>
          <c:val>
            <c:numRef>
              <c:f>市区町村別_指導対象者群別歯科医療費!$AR$6:$AR$48</c:f>
              <c:numCache>
                <c:formatCode>General</c:formatCode>
                <c:ptCount val="43"/>
                <c:pt idx="0">
                  <c:v>76755.553174390574</c:v>
                </c:pt>
                <c:pt idx="1">
                  <c:v>74990.386099579278</c:v>
                </c:pt>
                <c:pt idx="2">
                  <c:v>74718.80774962742</c:v>
                </c:pt>
                <c:pt idx="3">
                  <c:v>74327.759705126475</c:v>
                </c:pt>
                <c:pt idx="4">
                  <c:v>73885.100000000006</c:v>
                </c:pt>
                <c:pt idx="5">
                  <c:v>73532.547098718918</c:v>
                </c:pt>
                <c:pt idx="6">
                  <c:v>73474.841080523503</c:v>
                </c:pt>
                <c:pt idx="7">
                  <c:v>72533.593768806197</c:v>
                </c:pt>
                <c:pt idx="8">
                  <c:v>72353.432423090213</c:v>
                </c:pt>
                <c:pt idx="9">
                  <c:v>71954.718875502003</c:v>
                </c:pt>
                <c:pt idx="10">
                  <c:v>71528.234810039779</c:v>
                </c:pt>
                <c:pt idx="11">
                  <c:v>71245.924358635282</c:v>
                </c:pt>
                <c:pt idx="12">
                  <c:v>71109.133709981164</c:v>
                </c:pt>
                <c:pt idx="13">
                  <c:v>69150.236768802235</c:v>
                </c:pt>
                <c:pt idx="14">
                  <c:v>69132.108781869683</c:v>
                </c:pt>
                <c:pt idx="15">
                  <c:v>68635.108108108107</c:v>
                </c:pt>
                <c:pt idx="16">
                  <c:v>68488.329055668641</c:v>
                </c:pt>
                <c:pt idx="17">
                  <c:v>68364.201339749037</c:v>
                </c:pt>
                <c:pt idx="18">
                  <c:v>68154.075610880594</c:v>
                </c:pt>
                <c:pt idx="19">
                  <c:v>67875</c:v>
                </c:pt>
                <c:pt idx="20">
                  <c:v>67669.055468924038</c:v>
                </c:pt>
                <c:pt idx="21">
                  <c:v>67023.063528013954</c:v>
                </c:pt>
                <c:pt idx="22">
                  <c:v>66788.095694927455</c:v>
                </c:pt>
                <c:pt idx="23">
                  <c:v>66694.426699426695</c:v>
                </c:pt>
                <c:pt idx="24">
                  <c:v>66514.102950030108</c:v>
                </c:pt>
                <c:pt idx="25">
                  <c:v>66305.67898627244</c:v>
                </c:pt>
                <c:pt idx="26">
                  <c:v>66140.431731684104</c:v>
                </c:pt>
                <c:pt idx="27">
                  <c:v>66125.732066078301</c:v>
                </c:pt>
                <c:pt idx="28">
                  <c:v>65786.682692307688</c:v>
                </c:pt>
                <c:pt idx="29">
                  <c:v>65308.605769230766</c:v>
                </c:pt>
                <c:pt idx="30">
                  <c:v>65117.067039106143</c:v>
                </c:pt>
                <c:pt idx="31">
                  <c:v>64541.483201311115</c:v>
                </c:pt>
                <c:pt idx="32">
                  <c:v>64412.216252518469</c:v>
                </c:pt>
                <c:pt idx="33">
                  <c:v>64224.90217391304</c:v>
                </c:pt>
                <c:pt idx="34">
                  <c:v>63853.899318592688</c:v>
                </c:pt>
                <c:pt idx="35">
                  <c:v>63655.791546337619</c:v>
                </c:pt>
                <c:pt idx="36">
                  <c:v>63044.023622047243</c:v>
                </c:pt>
                <c:pt idx="37">
                  <c:v>62097.826205393627</c:v>
                </c:pt>
                <c:pt idx="38">
                  <c:v>60999.071980337081</c:v>
                </c:pt>
                <c:pt idx="39">
                  <c:v>60577.568328640053</c:v>
                </c:pt>
                <c:pt idx="40">
                  <c:v>60103.10120240481</c:v>
                </c:pt>
                <c:pt idx="41">
                  <c:v>59379.295774647886</c:v>
                </c:pt>
                <c:pt idx="42">
                  <c:v>58208.474226804123</c:v>
                </c:pt>
              </c:numCache>
            </c:numRef>
          </c:val>
          <c:extLst>
            <c:ext xmlns:c16="http://schemas.microsoft.com/office/drawing/2014/chart" uri="{C3380CC4-5D6E-409C-BE32-E72D297353CC}">
              <c16:uniqueId val="{00000004-3896-421C-9058-B2B93A30A734}"/>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3896-421C-9058-B2B93A30A734}"/>
              </c:ext>
            </c:extLst>
          </c:dPt>
          <c:dLbls>
            <c:dLbl>
              <c:idx val="0"/>
              <c:layout>
                <c:manualLayout>
                  <c:x val="-0.14215616092462677"/>
                  <c:y val="-0.89795595238095238"/>
                </c:manualLayout>
              </c:layout>
              <c:numFmt formatCode="#,##0_);[Red]\(#,##0\)" sourceLinked="0"/>
              <c:spPr>
                <a:noFill/>
                <a:ln>
                  <a:noFill/>
                </a:ln>
                <a:effectLst/>
              </c:spPr>
              <c:txPr>
                <a:bodyPr wrap="square" lIns="38100" tIns="19050" rIns="38100" bIns="19050" anchor="ctr">
                  <a:spAutoFit/>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896-421C-9058-B2B93A30A734}"/>
                </c:ext>
              </c:extLst>
            </c:dLbl>
            <c:numFmt formatCode="#,##0.00_);[Red]\(#,##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市区町村別_指導対象者群別歯科医療費!$AY$6:$AY$48</c:f>
              <c:numCache>
                <c:formatCode>General</c:formatCode>
                <c:ptCount val="43"/>
                <c:pt idx="0">
                  <c:v>70068.636443022217</c:v>
                </c:pt>
                <c:pt idx="1">
                  <c:v>70068.636443022217</c:v>
                </c:pt>
                <c:pt idx="2">
                  <c:v>70068.636443022217</c:v>
                </c:pt>
                <c:pt idx="3">
                  <c:v>70068.636443022217</c:v>
                </c:pt>
                <c:pt idx="4">
                  <c:v>70068.636443022217</c:v>
                </c:pt>
                <c:pt idx="5">
                  <c:v>70068.636443022217</c:v>
                </c:pt>
                <c:pt idx="6">
                  <c:v>70068.636443022217</c:v>
                </c:pt>
                <c:pt idx="7">
                  <c:v>70068.636443022217</c:v>
                </c:pt>
                <c:pt idx="8">
                  <c:v>70068.636443022217</c:v>
                </c:pt>
                <c:pt idx="9">
                  <c:v>70068.636443022217</c:v>
                </c:pt>
                <c:pt idx="10">
                  <c:v>70068.636443022217</c:v>
                </c:pt>
                <c:pt idx="11">
                  <c:v>70068.636443022217</c:v>
                </c:pt>
                <c:pt idx="12">
                  <c:v>70068.636443022217</c:v>
                </c:pt>
                <c:pt idx="13">
                  <c:v>70068.636443022217</c:v>
                </c:pt>
                <c:pt idx="14">
                  <c:v>70068.636443022217</c:v>
                </c:pt>
                <c:pt idx="15">
                  <c:v>70068.636443022217</c:v>
                </c:pt>
                <c:pt idx="16">
                  <c:v>70068.636443022217</c:v>
                </c:pt>
                <c:pt idx="17">
                  <c:v>70068.636443022217</c:v>
                </c:pt>
                <c:pt idx="18">
                  <c:v>70068.636443022217</c:v>
                </c:pt>
                <c:pt idx="19">
                  <c:v>70068.636443022217</c:v>
                </c:pt>
                <c:pt idx="20">
                  <c:v>70068.636443022217</c:v>
                </c:pt>
                <c:pt idx="21">
                  <c:v>70068.636443022217</c:v>
                </c:pt>
                <c:pt idx="22">
                  <c:v>70068.636443022217</c:v>
                </c:pt>
                <c:pt idx="23">
                  <c:v>70068.636443022217</c:v>
                </c:pt>
                <c:pt idx="24">
                  <c:v>70068.636443022217</c:v>
                </c:pt>
                <c:pt idx="25">
                  <c:v>70068.636443022217</c:v>
                </c:pt>
                <c:pt idx="26">
                  <c:v>70068.636443022217</c:v>
                </c:pt>
                <c:pt idx="27">
                  <c:v>70068.636443022217</c:v>
                </c:pt>
                <c:pt idx="28">
                  <c:v>70068.636443022217</c:v>
                </c:pt>
                <c:pt idx="29">
                  <c:v>70068.636443022217</c:v>
                </c:pt>
                <c:pt idx="30">
                  <c:v>70068.636443022217</c:v>
                </c:pt>
                <c:pt idx="31">
                  <c:v>70068.636443022217</c:v>
                </c:pt>
                <c:pt idx="32">
                  <c:v>70068.636443022217</c:v>
                </c:pt>
                <c:pt idx="33">
                  <c:v>70068.636443022217</c:v>
                </c:pt>
                <c:pt idx="34">
                  <c:v>70068.636443022217</c:v>
                </c:pt>
                <c:pt idx="35">
                  <c:v>70068.636443022217</c:v>
                </c:pt>
                <c:pt idx="36">
                  <c:v>70068.636443022217</c:v>
                </c:pt>
                <c:pt idx="37">
                  <c:v>70068.636443022217</c:v>
                </c:pt>
                <c:pt idx="38">
                  <c:v>70068.636443022217</c:v>
                </c:pt>
                <c:pt idx="39">
                  <c:v>70068.636443022217</c:v>
                </c:pt>
                <c:pt idx="40">
                  <c:v>70068.636443022217</c:v>
                </c:pt>
                <c:pt idx="41">
                  <c:v>70068.636443022217</c:v>
                </c:pt>
                <c:pt idx="42">
                  <c:v>70068.636443022217</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3896-421C-9058-B2B93A30A734}"/>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2679165961656103"/>
          <c:y val="1.3454459233539095E-2"/>
          <c:w val="0.736433731176217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市区町村別_指導対象者群別歯科医療費!$AT$5</c:f>
              <c:strCache>
                <c:ptCount val="1"/>
                <c:pt idx="0">
                  <c:v>前年度との差分(歯科健診未受診治療中者 患者一人当たりの歯科医療費)</c:v>
                </c:pt>
              </c:strCache>
            </c:strRef>
          </c:tx>
          <c:spPr>
            <a:solidFill>
              <a:schemeClr val="accent1"/>
            </a:solidFill>
            <a:ln>
              <a:noFill/>
            </a:ln>
          </c:spPr>
          <c:invertIfNegative val="0"/>
          <c:dLbls>
            <c:dLbl>
              <c:idx val="0"/>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CF-474D-BFAB-17F5FBD91C25}"/>
                </c:ext>
              </c:extLst>
            </c:dLbl>
            <c:dLbl>
              <c:idx val="3"/>
              <c:layout>
                <c:manualLayout>
                  <c:x val="1.68719806763285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6-41F8-AE81-BD79634E933C}"/>
                </c:ext>
              </c:extLst>
            </c:dLbl>
            <c:dLbl>
              <c:idx val="5"/>
              <c:layout>
                <c:manualLayout>
                  <c:x val="5.06159420289855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CF-474D-BFAB-17F5FBD91C25}"/>
                </c:ext>
              </c:extLst>
            </c:dLbl>
            <c:dLbl>
              <c:idx val="8"/>
              <c:layout>
                <c:manualLayout>
                  <c:x val="4.90821256038647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26-41F8-AE81-BD79634E933C}"/>
                </c:ext>
              </c:extLst>
            </c:dLbl>
            <c:dLbl>
              <c:idx val="10"/>
              <c:layout>
                <c:manualLayout>
                  <c:x val="3.0676449275362318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6-41F8-AE81-BD79634E933C}"/>
                </c:ext>
              </c:extLst>
            </c:dLbl>
            <c:dLbl>
              <c:idx val="11"/>
              <c:layout>
                <c:manualLayout>
                  <c:x val="1.2271014492753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6-41F8-AE81-BD79634E933C}"/>
                </c:ext>
              </c:extLst>
            </c:dLbl>
            <c:dLbl>
              <c:idx val="14"/>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CF-474D-BFAB-17F5FBD91C25}"/>
                </c:ext>
              </c:extLst>
            </c:dLbl>
            <c:dLbl>
              <c:idx val="15"/>
              <c:layout>
                <c:manualLayout>
                  <c:x val="3.68115942028986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CF-474D-BFAB-17F5FBD91C25}"/>
                </c:ext>
              </c:extLst>
            </c:dLbl>
            <c:dLbl>
              <c:idx val="18"/>
              <c:layout>
                <c:manualLayout>
                  <c:x val="4.60148550724638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CF-474D-BFAB-17F5FBD91C25}"/>
                </c:ext>
              </c:extLst>
            </c:dLbl>
            <c:dLbl>
              <c:idx val="24"/>
              <c:layout>
                <c:manualLayout>
                  <c:x val="3.98793478260869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CF-474D-BFAB-17F5FBD91C25}"/>
                </c:ext>
              </c:extLst>
            </c:dLbl>
            <c:dLbl>
              <c:idx val="2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CF-474D-BFAB-17F5FBD91C25}"/>
                </c:ext>
              </c:extLst>
            </c:dLbl>
            <c:dLbl>
              <c:idx val="2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CF-474D-BFAB-17F5FBD91C25}"/>
                </c:ext>
              </c:extLst>
            </c:dLbl>
            <c:dLbl>
              <c:idx val="2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CF-474D-BFAB-17F5FBD91C25}"/>
                </c:ext>
              </c:extLst>
            </c:dLbl>
            <c:dLbl>
              <c:idx val="2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CF-474D-BFAB-17F5FBD91C25}"/>
                </c:ext>
              </c:extLst>
            </c:dLbl>
            <c:dLbl>
              <c:idx val="31"/>
              <c:layout>
                <c:manualLayout>
                  <c:x val="-7.6687198067632847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ECF-474D-BFAB-17F5FBD91C25}"/>
                </c:ext>
              </c:extLst>
            </c:dLbl>
            <c:dLbl>
              <c:idx val="33"/>
              <c:layout>
                <c:manualLayout>
                  <c:x val="1.38045893719806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CF-474D-BFAB-17F5FBD91C25}"/>
                </c:ext>
              </c:extLst>
            </c:dLbl>
            <c:dLbl>
              <c:idx val="36"/>
              <c:layout>
                <c:manualLayout>
                  <c:x val="3.98797101449275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ECF-474D-BFAB-17F5FBD91C25}"/>
                </c:ext>
              </c:extLst>
            </c:dLbl>
            <c:dLbl>
              <c:idx val="37"/>
              <c:layout>
                <c:manualLayout>
                  <c:x val="5.061618357487923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ECF-474D-BFAB-17F5FBD91C25}"/>
                </c:ext>
              </c:extLst>
            </c:dLbl>
            <c:dLbl>
              <c:idx val="38"/>
              <c:layout>
                <c:manualLayout>
                  <c:x val="5.06163043478260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CF-474D-BFAB-17F5FBD91C25}"/>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藤井寺市</c:v>
                </c:pt>
                <c:pt idx="1">
                  <c:v>大阪市</c:v>
                </c:pt>
                <c:pt idx="2">
                  <c:v>門真市</c:v>
                </c:pt>
                <c:pt idx="3">
                  <c:v>東大阪市</c:v>
                </c:pt>
                <c:pt idx="4">
                  <c:v>太子町</c:v>
                </c:pt>
                <c:pt idx="5">
                  <c:v>泉大津市</c:v>
                </c:pt>
                <c:pt idx="6">
                  <c:v>八尾市</c:v>
                </c:pt>
                <c:pt idx="7">
                  <c:v>堺市</c:v>
                </c:pt>
                <c:pt idx="8">
                  <c:v>守口市</c:v>
                </c:pt>
                <c:pt idx="9">
                  <c:v>和泉市</c:v>
                </c:pt>
                <c:pt idx="10">
                  <c:v>大東市</c:v>
                </c:pt>
                <c:pt idx="11">
                  <c:v>羽曳野市</c:v>
                </c:pt>
                <c:pt idx="12">
                  <c:v>忠岡町</c:v>
                </c:pt>
                <c:pt idx="13">
                  <c:v>能勢町</c:v>
                </c:pt>
                <c:pt idx="14">
                  <c:v>松原市</c:v>
                </c:pt>
                <c:pt idx="15">
                  <c:v>高石市</c:v>
                </c:pt>
                <c:pt idx="16">
                  <c:v>岸和田市</c:v>
                </c:pt>
                <c:pt idx="17">
                  <c:v>吹田市</c:v>
                </c:pt>
                <c:pt idx="18">
                  <c:v>豊能町</c:v>
                </c:pt>
                <c:pt idx="19">
                  <c:v>泉佐野市</c:v>
                </c:pt>
                <c:pt idx="20">
                  <c:v>貝塚市</c:v>
                </c:pt>
                <c:pt idx="21">
                  <c:v>豊中市</c:v>
                </c:pt>
                <c:pt idx="22">
                  <c:v>箕面市</c:v>
                </c:pt>
                <c:pt idx="23">
                  <c:v>熊取町</c:v>
                </c:pt>
                <c:pt idx="24">
                  <c:v>四條畷市</c:v>
                </c:pt>
                <c:pt idx="25">
                  <c:v>摂津市</c:v>
                </c:pt>
                <c:pt idx="26">
                  <c:v>河内長野市</c:v>
                </c:pt>
                <c:pt idx="27">
                  <c:v>阪南市</c:v>
                </c:pt>
                <c:pt idx="28">
                  <c:v>柏原市</c:v>
                </c:pt>
                <c:pt idx="29">
                  <c:v>茨木市</c:v>
                </c:pt>
                <c:pt idx="30">
                  <c:v>大阪狭山市</c:v>
                </c:pt>
                <c:pt idx="31">
                  <c:v>泉南市</c:v>
                </c:pt>
                <c:pt idx="32">
                  <c:v>岬町</c:v>
                </c:pt>
                <c:pt idx="33">
                  <c:v>寝屋川市</c:v>
                </c:pt>
                <c:pt idx="34">
                  <c:v>富田林市</c:v>
                </c:pt>
                <c:pt idx="35">
                  <c:v>池田市</c:v>
                </c:pt>
                <c:pt idx="36">
                  <c:v>河南町</c:v>
                </c:pt>
                <c:pt idx="37">
                  <c:v>高槻市</c:v>
                </c:pt>
                <c:pt idx="38">
                  <c:v>枚方市</c:v>
                </c:pt>
                <c:pt idx="39">
                  <c:v>交野市</c:v>
                </c:pt>
                <c:pt idx="40">
                  <c:v>島本町</c:v>
                </c:pt>
                <c:pt idx="41">
                  <c:v>田尻町</c:v>
                </c:pt>
                <c:pt idx="42">
                  <c:v>千早赤阪村</c:v>
                </c:pt>
              </c:strCache>
            </c:strRef>
          </c:cat>
          <c:val>
            <c:numRef>
              <c:f>市区町村別_指導対象者群別歯科医療費!$AT$6:$AT$48</c:f>
              <c:numCache>
                <c:formatCode>General</c:formatCode>
                <c:ptCount val="43"/>
                <c:pt idx="0">
                  <c:v>-7062</c:v>
                </c:pt>
                <c:pt idx="1">
                  <c:v>-8731</c:v>
                </c:pt>
                <c:pt idx="2">
                  <c:v>-5582</c:v>
                </c:pt>
                <c:pt idx="3">
                  <c:v>-7556</c:v>
                </c:pt>
                <c:pt idx="4">
                  <c:v>-9407</c:v>
                </c:pt>
                <c:pt idx="5">
                  <c:v>-6597</c:v>
                </c:pt>
                <c:pt idx="6">
                  <c:v>-10770</c:v>
                </c:pt>
                <c:pt idx="7">
                  <c:v>-8589</c:v>
                </c:pt>
                <c:pt idx="8">
                  <c:v>-6663</c:v>
                </c:pt>
                <c:pt idx="9">
                  <c:v>-5413</c:v>
                </c:pt>
                <c:pt idx="10">
                  <c:v>-7199</c:v>
                </c:pt>
                <c:pt idx="11">
                  <c:v>-7699</c:v>
                </c:pt>
                <c:pt idx="12">
                  <c:v>-12114</c:v>
                </c:pt>
                <c:pt idx="13">
                  <c:v>4064</c:v>
                </c:pt>
                <c:pt idx="14">
                  <c:v>-6329</c:v>
                </c:pt>
                <c:pt idx="15">
                  <c:v>-7017</c:v>
                </c:pt>
                <c:pt idx="16">
                  <c:v>-5450</c:v>
                </c:pt>
                <c:pt idx="17">
                  <c:v>-9508</c:v>
                </c:pt>
                <c:pt idx="18">
                  <c:v>-6775</c:v>
                </c:pt>
                <c:pt idx="19">
                  <c:v>-4601</c:v>
                </c:pt>
                <c:pt idx="20">
                  <c:v>-1921</c:v>
                </c:pt>
                <c:pt idx="21">
                  <c:v>-9688</c:v>
                </c:pt>
                <c:pt idx="22">
                  <c:v>-5325</c:v>
                </c:pt>
                <c:pt idx="23">
                  <c:v>-2986</c:v>
                </c:pt>
                <c:pt idx="24">
                  <c:v>-6960</c:v>
                </c:pt>
                <c:pt idx="25">
                  <c:v>-10215</c:v>
                </c:pt>
                <c:pt idx="26">
                  <c:v>-8743</c:v>
                </c:pt>
                <c:pt idx="27">
                  <c:v>-8639</c:v>
                </c:pt>
                <c:pt idx="28">
                  <c:v>-6159</c:v>
                </c:pt>
                <c:pt idx="29">
                  <c:v>-8928</c:v>
                </c:pt>
                <c:pt idx="30">
                  <c:v>-10933</c:v>
                </c:pt>
                <c:pt idx="31">
                  <c:v>-6533</c:v>
                </c:pt>
                <c:pt idx="32">
                  <c:v>-4310</c:v>
                </c:pt>
                <c:pt idx="33">
                  <c:v>-7713</c:v>
                </c:pt>
                <c:pt idx="34">
                  <c:v>-9441</c:v>
                </c:pt>
                <c:pt idx="35">
                  <c:v>-8418</c:v>
                </c:pt>
                <c:pt idx="36">
                  <c:v>-6971</c:v>
                </c:pt>
                <c:pt idx="37">
                  <c:v>-6690</c:v>
                </c:pt>
                <c:pt idx="38">
                  <c:v>-6675</c:v>
                </c:pt>
                <c:pt idx="39">
                  <c:v>-9828</c:v>
                </c:pt>
                <c:pt idx="40">
                  <c:v>-5040</c:v>
                </c:pt>
                <c:pt idx="41">
                  <c:v>-8661</c:v>
                </c:pt>
                <c:pt idx="42">
                  <c:v>-13560</c:v>
                </c:pt>
              </c:numCache>
            </c:numRef>
          </c:val>
          <c:extLst>
            <c:ext xmlns:c16="http://schemas.microsoft.com/office/drawing/2014/chart" uri="{C3380CC4-5D6E-409C-BE32-E72D297353CC}">
              <c16:uniqueId val="{0000001D-AECF-474D-BFAB-17F5FBD91C25}"/>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E-AECF-474D-BFAB-17F5FBD91C25}"/>
              </c:ext>
            </c:extLst>
          </c:dPt>
          <c:dLbls>
            <c:dLbl>
              <c:idx val="0"/>
              <c:layout>
                <c:manualLayout>
                  <c:x val="-0.20470048309178743"/>
                  <c:y val="-0.89303174603174607"/>
                </c:manualLayout>
              </c:layout>
              <c:tx>
                <c:rich>
                  <a:bodyPr/>
                  <a:lstStyle/>
                  <a:p>
                    <a:fld id="{3ED2AE8F-094D-46FD-8809-41DA19881AA6}" type="SERIESNAME">
                      <a:rPr lang="ja-JP" altLang="en-US"/>
                      <a:pPr/>
                      <a:t>[系列名]</a:t>
                    </a:fld>
                    <a:r>
                      <a:rPr lang="ja-JP" altLang="en-US" baseline="0"/>
                      <a:t>
</a:t>
                    </a:r>
                    <a:fld id="{539947BC-8EE2-49AB-ABD0-1EB81F9BD4E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F-AECF-474D-BFAB-17F5FBD91C25}"/>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市区町村別_指導対象者群別歯科医療費!$BA$6:$BA$48</c:f>
              <c:numCache>
                <c:formatCode>General</c:formatCode>
                <c:ptCount val="43"/>
                <c:pt idx="0">
                  <c:v>-8077</c:v>
                </c:pt>
                <c:pt idx="1">
                  <c:v>-8077</c:v>
                </c:pt>
                <c:pt idx="2">
                  <c:v>-8077</c:v>
                </c:pt>
                <c:pt idx="3">
                  <c:v>-8077</c:v>
                </c:pt>
                <c:pt idx="4">
                  <c:v>-8077</c:v>
                </c:pt>
                <c:pt idx="5">
                  <c:v>-8077</c:v>
                </c:pt>
                <c:pt idx="6">
                  <c:v>-8077</c:v>
                </c:pt>
                <c:pt idx="7">
                  <c:v>-8077</c:v>
                </c:pt>
                <c:pt idx="8">
                  <c:v>-8077</c:v>
                </c:pt>
                <c:pt idx="9">
                  <c:v>-8077</c:v>
                </c:pt>
                <c:pt idx="10">
                  <c:v>-8077</c:v>
                </c:pt>
                <c:pt idx="11">
                  <c:v>-8077</c:v>
                </c:pt>
                <c:pt idx="12">
                  <c:v>-8077</c:v>
                </c:pt>
                <c:pt idx="13">
                  <c:v>-8077</c:v>
                </c:pt>
                <c:pt idx="14">
                  <c:v>-8077</c:v>
                </c:pt>
                <c:pt idx="15">
                  <c:v>-8077</c:v>
                </c:pt>
                <c:pt idx="16">
                  <c:v>-8077</c:v>
                </c:pt>
                <c:pt idx="17">
                  <c:v>-8077</c:v>
                </c:pt>
                <c:pt idx="18">
                  <c:v>-8077</c:v>
                </c:pt>
                <c:pt idx="19">
                  <c:v>-8077</c:v>
                </c:pt>
                <c:pt idx="20">
                  <c:v>-8077</c:v>
                </c:pt>
                <c:pt idx="21">
                  <c:v>-8077</c:v>
                </c:pt>
                <c:pt idx="22">
                  <c:v>-8077</c:v>
                </c:pt>
                <c:pt idx="23">
                  <c:v>-8077</c:v>
                </c:pt>
                <c:pt idx="24">
                  <c:v>-8077</c:v>
                </c:pt>
                <c:pt idx="25">
                  <c:v>-8077</c:v>
                </c:pt>
                <c:pt idx="26">
                  <c:v>-8077</c:v>
                </c:pt>
                <c:pt idx="27">
                  <c:v>-8077</c:v>
                </c:pt>
                <c:pt idx="28">
                  <c:v>-8077</c:v>
                </c:pt>
                <c:pt idx="29">
                  <c:v>-8077</c:v>
                </c:pt>
                <c:pt idx="30">
                  <c:v>-8077</c:v>
                </c:pt>
                <c:pt idx="31">
                  <c:v>-8077</c:v>
                </c:pt>
                <c:pt idx="32">
                  <c:v>-8077</c:v>
                </c:pt>
                <c:pt idx="33">
                  <c:v>-8077</c:v>
                </c:pt>
                <c:pt idx="34">
                  <c:v>-8077</c:v>
                </c:pt>
                <c:pt idx="35">
                  <c:v>-8077</c:v>
                </c:pt>
                <c:pt idx="36">
                  <c:v>-8077</c:v>
                </c:pt>
                <c:pt idx="37">
                  <c:v>-8077</c:v>
                </c:pt>
                <c:pt idx="38">
                  <c:v>-8077</c:v>
                </c:pt>
                <c:pt idx="39">
                  <c:v>-8077</c:v>
                </c:pt>
                <c:pt idx="40">
                  <c:v>-8077</c:v>
                </c:pt>
                <c:pt idx="41">
                  <c:v>-8077</c:v>
                </c:pt>
                <c:pt idx="42">
                  <c:v>-8077</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0-AECF-474D-BFAB-17F5FBD91C25}"/>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2121088458921361"/>
        </c:manualLayout>
      </c:layout>
      <c:barChart>
        <c:barDir val="col"/>
        <c:grouping val="clustered"/>
        <c:varyColors val="0"/>
        <c:ser>
          <c:idx val="3"/>
          <c:order val="0"/>
          <c:tx>
            <c:strRef>
              <c:f>有所見者割合!$L$41</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有所見者割合!$L$29:$M$39</c:f>
              <c:multiLvlStrCache>
                <c:ptCount val="11"/>
                <c:lvl>
                  <c:pt idx="0">
                    <c:v>現在歯(20本未満)</c:v>
                  </c:pt>
                  <c:pt idx="1">
                    <c:v>咬合の状態(要注意)</c:v>
                  </c:pt>
                  <c:pt idx="2">
                    <c:v>歯垢(中程度･多量)</c:v>
                  </c:pt>
                  <c:pt idx="3">
                    <c:v>食渣(中程度･多量)</c:v>
                  </c:pt>
                  <c:pt idx="4">
                    <c:v>舌苔(中程度･多量)</c:v>
                  </c:pt>
                  <c:pt idx="5">
                    <c:v>口臭(中程度･多量)</c:v>
                  </c:pt>
                  <c:pt idx="6">
                    <c:v>口腔乾燥(中等度･重度)</c:v>
                  </c:pt>
                  <c:pt idx="7">
                    <c:v>咀嚼能力評価(要注意)</c:v>
                  </c:pt>
                  <c:pt idx="8">
                    <c:v>舌･口唇機能評価(要注意)</c:v>
                  </c:pt>
                  <c:pt idx="9">
                    <c:v>唾液の飲込(三回未満)</c:v>
                  </c:pt>
                  <c:pt idx="10">
                    <c:v>総合判定(要注意)</c:v>
                  </c:pt>
                </c:lvl>
                <c:lvl>
                  <c:pt idx="9">
                    <c:v>嚥下機能評価</c:v>
                  </c:pt>
                </c:lvl>
              </c:multiLvlStrCache>
            </c:multiLvlStrRef>
          </c:cat>
          <c:val>
            <c:numRef>
              <c:f>有所見者割合!$F$4:$F$14</c:f>
              <c:numCache>
                <c:formatCode>0.00%</c:formatCode>
                <c:ptCount val="11"/>
                <c:pt idx="0">
                  <c:v>0.41215306759307302</c:v>
                </c:pt>
                <c:pt idx="1">
                  <c:v>0.13642272981511996</c:v>
                </c:pt>
                <c:pt idx="2">
                  <c:v>0.53394233299500016</c:v>
                </c:pt>
                <c:pt idx="3">
                  <c:v>0.20827411969051002</c:v>
                </c:pt>
                <c:pt idx="4">
                  <c:v>0.2459075644172703</c:v>
                </c:pt>
                <c:pt idx="5">
                  <c:v>0.14741299556986304</c:v>
                </c:pt>
                <c:pt idx="6">
                  <c:v>2.285851780558229E-2</c:v>
                </c:pt>
                <c:pt idx="7">
                  <c:v>6.3906918674177748E-2</c:v>
                </c:pt>
                <c:pt idx="8">
                  <c:v>0.20333280646690902</c:v>
                </c:pt>
                <c:pt idx="9">
                  <c:v>9.4410910240392582E-2</c:v>
                </c:pt>
                <c:pt idx="10">
                  <c:v>0.12182963488874454</c:v>
                </c:pt>
              </c:numCache>
            </c:numRef>
          </c:val>
          <c:extLst>
            <c:ext xmlns:c16="http://schemas.microsoft.com/office/drawing/2014/chart" uri="{C3380CC4-5D6E-409C-BE32-E72D297353CC}">
              <c16:uniqueId val="{00000002-9B6C-4E14-9243-EA7FC45C9C88}"/>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0%" sourceLinked="1"/>
        <c:majorTickMark val="out"/>
        <c:minorTickMark val="none"/>
        <c:tickLblPos val="nextTo"/>
        <c:spPr>
          <a:ln>
            <a:solidFill>
              <a:srgbClr val="7F7F7F"/>
            </a:solidFill>
          </a:ln>
        </c:spPr>
        <c:crossAx val="321099200"/>
        <c:crosses val="autoZero"/>
        <c:crossBetween val="between"/>
      </c:valAx>
    </c:plotArea>
    <c:legend>
      <c:legendPos val="t"/>
      <c:layout>
        <c:manualLayout>
          <c:xMode val="edge"/>
          <c:yMode val="edge"/>
          <c:x val="0.38569997541789575"/>
          <c:y val="2.5412937495452231E-2"/>
          <c:w val="0.22859992625368736"/>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要介護度別_健診受診率!$I$3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要介護度別_健診受診率!$H$4:$H$12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要介護度別_健診受診率!$I$4:$I$12</c:f>
              <c:numCache>
                <c:formatCode>0.0%</c:formatCode>
                <c:ptCount val="9"/>
                <c:pt idx="0">
                  <c:v>0.12204414441664746</c:v>
                </c:pt>
                <c:pt idx="1">
                  <c:v>0.12916666666666668</c:v>
                </c:pt>
                <c:pt idx="2">
                  <c:v>0.11209104528101291</c:v>
                </c:pt>
                <c:pt idx="3">
                  <c:v>7.7258815219950372E-2</c:v>
                </c:pt>
                <c:pt idx="4">
                  <c:v>6.0900750258520167E-2</c:v>
                </c:pt>
                <c:pt idx="5">
                  <c:v>3.531256596604445E-2</c:v>
                </c:pt>
                <c:pt idx="6">
                  <c:v>2.2417371866517644E-2</c:v>
                </c:pt>
                <c:pt idx="7">
                  <c:v>1.2352481976397116E-2</c:v>
                </c:pt>
                <c:pt idx="8">
                  <c:v>0.11069843599458863</c:v>
                </c:pt>
              </c:numCache>
            </c:numRef>
          </c:val>
          <c:extLst>
            <c:ext xmlns:c16="http://schemas.microsoft.com/office/drawing/2014/chart" uri="{C3380CC4-5D6E-409C-BE32-E72D297353CC}">
              <c16:uniqueId val="{00000000-390E-41A6-BAE1-B4521AFDE9F1}"/>
            </c:ext>
          </c:extLst>
        </c:ser>
        <c:dLbls>
          <c:showLegendKey val="0"/>
          <c:showVal val="0"/>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6.817531746031745E-2"/>
          <c:w val="0.79394577294685986"/>
          <c:h val="0.92166103060674787"/>
        </c:manualLayout>
      </c:layout>
      <c:barChart>
        <c:barDir val="bar"/>
        <c:grouping val="clustered"/>
        <c:varyColors val="0"/>
        <c:ser>
          <c:idx val="0"/>
          <c:order val="0"/>
          <c:tx>
            <c:strRef>
              <c:f>地区別_有所見者割合!$AL$5</c:f>
              <c:strCache>
                <c:ptCount val="1"/>
                <c:pt idx="0">
                  <c:v>有所見者割合 現在歯</c:v>
                </c:pt>
              </c:strCache>
            </c:strRef>
          </c:tx>
          <c:spPr>
            <a:solidFill>
              <a:schemeClr val="accent3">
                <a:lumMod val="60000"/>
                <a:lumOff val="40000"/>
              </a:schemeClr>
            </a:solidFill>
            <a:ln>
              <a:noFill/>
            </a:ln>
          </c:spPr>
          <c:invertIfNegative val="0"/>
          <c:dLbls>
            <c:dLbl>
              <c:idx val="3"/>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C-4103-BABB-78F03A0B7CA1}"/>
                </c:ext>
              </c:extLst>
            </c:dLbl>
            <c:dLbl>
              <c:idx val="4"/>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13-4B8B-977F-A15F65D59FE9}"/>
                </c:ext>
              </c:extLst>
            </c:dLbl>
            <c:dLbl>
              <c:idx val="5"/>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13-4B8B-977F-A15F65D59FE9}"/>
                </c:ext>
              </c:extLst>
            </c:dLbl>
            <c:dLbl>
              <c:idx val="6"/>
              <c:layout>
                <c:manualLayout>
                  <c:x val="3.2210144927536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13-4B8B-977F-A15F65D59FE9}"/>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地区別_有所見者割合!$AL$7:$AL$14</c:f>
              <c:strCache>
                <c:ptCount val="8"/>
                <c:pt idx="0">
                  <c:v>大阪市医療圏</c:v>
                </c:pt>
                <c:pt idx="1">
                  <c:v>中河内医療圏</c:v>
                </c:pt>
                <c:pt idx="2">
                  <c:v>泉州医療圏</c:v>
                </c:pt>
                <c:pt idx="3">
                  <c:v>堺市医療圏</c:v>
                </c:pt>
                <c:pt idx="4">
                  <c:v>三島医療圏</c:v>
                </c:pt>
                <c:pt idx="5">
                  <c:v>北河内医療圏</c:v>
                </c:pt>
                <c:pt idx="6">
                  <c:v>南河内医療圏</c:v>
                </c:pt>
                <c:pt idx="7">
                  <c:v>豊能医療圏</c:v>
                </c:pt>
              </c:strCache>
            </c:strRef>
          </c:cat>
          <c:val>
            <c:numRef>
              <c:f>地区別_有所見者割合!$AN$7:$AN$14</c:f>
              <c:numCache>
                <c:formatCode>0.00%</c:formatCode>
                <c:ptCount val="8"/>
                <c:pt idx="0">
                  <c:v>0.4456</c:v>
                </c:pt>
                <c:pt idx="1">
                  <c:v>0.44119999999999998</c:v>
                </c:pt>
                <c:pt idx="2">
                  <c:v>0.44090000000000001</c:v>
                </c:pt>
                <c:pt idx="3">
                  <c:v>0.40600000000000003</c:v>
                </c:pt>
                <c:pt idx="4">
                  <c:v>0.39810000000000001</c:v>
                </c:pt>
                <c:pt idx="5">
                  <c:v>0.39269999999999999</c:v>
                </c:pt>
                <c:pt idx="6">
                  <c:v>0.39150000000000001</c:v>
                </c:pt>
                <c:pt idx="7">
                  <c:v>0.34720000000000001</c:v>
                </c:pt>
              </c:numCache>
            </c:numRef>
          </c:val>
          <c:extLst>
            <c:ext xmlns:c16="http://schemas.microsoft.com/office/drawing/2014/chart" uri="{C3380CC4-5D6E-409C-BE32-E72D297353CC}">
              <c16:uniqueId val="{00000015-5013-4B8B-977F-A15F65D59FE9}"/>
            </c:ext>
          </c:extLst>
        </c:ser>
        <c:dLbls>
          <c:showLegendKey val="0"/>
          <c:showVal val="0"/>
          <c:showCatName val="0"/>
          <c:showSerName val="0"/>
          <c:showPercent val="0"/>
          <c:showBubbleSize val="0"/>
        </c:dLbls>
        <c:gapWidth val="150"/>
        <c:axId val="321102560"/>
        <c:axId val="2721614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5013-4B8B-977F-A15F65D59FE9}"/>
              </c:ext>
            </c:extLst>
          </c:dPt>
          <c:dLbls>
            <c:dLbl>
              <c:idx val="0"/>
              <c:layout>
                <c:manualLayout>
                  <c:x val="-1.5899758454107405E-3"/>
                  <c:y val="-0.899079365079365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013-4B8B-977F-A15F65D59F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地区別_有所見者割合!$BU$7:$BU$14</c:f>
              <c:numCache>
                <c:formatCode>0.00%</c:formatCode>
                <c:ptCount val="8"/>
                <c:pt idx="0">
                  <c:v>0.41220000000000001</c:v>
                </c:pt>
                <c:pt idx="1">
                  <c:v>0.41220000000000001</c:v>
                </c:pt>
                <c:pt idx="2">
                  <c:v>0.41220000000000001</c:v>
                </c:pt>
                <c:pt idx="3">
                  <c:v>0.41220000000000001</c:v>
                </c:pt>
                <c:pt idx="4">
                  <c:v>0.41220000000000001</c:v>
                </c:pt>
                <c:pt idx="5">
                  <c:v>0.41220000000000001</c:v>
                </c:pt>
                <c:pt idx="6">
                  <c:v>0.41220000000000001</c:v>
                </c:pt>
                <c:pt idx="7">
                  <c:v>0.41220000000000001</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5013-4B8B-977F-A15F65D59FE9}"/>
            </c:ext>
          </c:extLst>
        </c:ser>
        <c:dLbls>
          <c:showLegendKey val="0"/>
          <c:showVal val="0"/>
          <c:showCatName val="0"/>
          <c:showSerName val="0"/>
          <c:showPercent val="0"/>
          <c:showBubbleSize val="0"/>
        </c:dLbls>
        <c:axId val="272162592"/>
        <c:axId val="272162032"/>
      </c:scatterChart>
      <c:catAx>
        <c:axId val="321102560"/>
        <c:scaling>
          <c:orientation val="maxMin"/>
        </c:scaling>
        <c:delete val="0"/>
        <c:axPos val="l"/>
        <c:numFmt formatCode="General" sourceLinked="0"/>
        <c:majorTickMark val="none"/>
        <c:minorTickMark val="none"/>
        <c:tickLblPos val="nextTo"/>
        <c:spPr>
          <a:ln>
            <a:solidFill>
              <a:srgbClr val="7F7F7F"/>
            </a:solidFill>
          </a:ln>
        </c:spPr>
        <c:crossAx val="272161472"/>
        <c:crossesAt val="0"/>
        <c:auto val="1"/>
        <c:lblAlgn val="ctr"/>
        <c:lblOffset val="100"/>
        <c:noMultiLvlLbl val="0"/>
      </c:catAx>
      <c:valAx>
        <c:axId val="27216147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102560"/>
        <c:crosses val="autoZero"/>
        <c:crossBetween val="between"/>
      </c:valAx>
      <c:valAx>
        <c:axId val="272162032"/>
        <c:scaling>
          <c:orientation val="minMax"/>
          <c:max val="50"/>
          <c:min val="0"/>
        </c:scaling>
        <c:delete val="1"/>
        <c:axPos val="r"/>
        <c:numFmt formatCode="General" sourceLinked="1"/>
        <c:majorTickMark val="out"/>
        <c:minorTickMark val="none"/>
        <c:tickLblPos val="nextTo"/>
        <c:crossAx val="272162592"/>
        <c:crosses val="max"/>
        <c:crossBetween val="midCat"/>
      </c:valAx>
      <c:valAx>
        <c:axId val="272162592"/>
        <c:scaling>
          <c:orientation val="minMax"/>
        </c:scaling>
        <c:delete val="1"/>
        <c:axPos val="b"/>
        <c:numFmt formatCode="0.00%" sourceLinked="1"/>
        <c:majorTickMark val="out"/>
        <c:minorTickMark val="none"/>
        <c:tickLblPos val="nextTo"/>
        <c:crossAx val="272162032"/>
        <c:crosses val="autoZero"/>
        <c:crossBetween val="midCat"/>
      </c:valAx>
      <c:spPr>
        <a:ln>
          <a:solidFill>
            <a:srgbClr val="7F7F7F"/>
          </a:solidFill>
        </a:ln>
      </c:spPr>
    </c:plotArea>
    <c:legend>
      <c:legendPos val="r"/>
      <c:layout>
        <c:manualLayout>
          <c:xMode val="edge"/>
          <c:yMode val="edge"/>
          <c:x val="0.18652185990338163"/>
          <c:y val="9.4226984126984138E-3"/>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6.817531746031745E-2"/>
          <c:w val="0.79394577294685986"/>
          <c:h val="0.92166103060674787"/>
        </c:manualLayout>
      </c:layout>
      <c:barChart>
        <c:barDir val="bar"/>
        <c:grouping val="clustered"/>
        <c:varyColors val="0"/>
        <c:ser>
          <c:idx val="0"/>
          <c:order val="0"/>
          <c:tx>
            <c:strRef>
              <c:f>地区別_有所見者割合!$AO$5</c:f>
              <c:strCache>
                <c:ptCount val="1"/>
                <c:pt idx="0">
                  <c:v>有所見者割合 咬合の状態</c:v>
                </c:pt>
              </c:strCache>
            </c:strRef>
          </c:tx>
          <c:spPr>
            <a:solidFill>
              <a:schemeClr val="accent3">
                <a:lumMod val="60000"/>
                <a:lumOff val="40000"/>
              </a:schemeClr>
            </a:solidFill>
            <a:ln>
              <a:noFill/>
            </a:ln>
          </c:spPr>
          <c:invertIfNegative val="0"/>
          <c:dLbls>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F-4CCC-A973-C72C6874306A}"/>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地区別_有所見者割合!$AO$7:$AO$14</c:f>
              <c:strCache>
                <c:ptCount val="8"/>
                <c:pt idx="0">
                  <c:v>泉州医療圏</c:v>
                </c:pt>
                <c:pt idx="1">
                  <c:v>大阪市医療圏</c:v>
                </c:pt>
                <c:pt idx="2">
                  <c:v>三島医療圏</c:v>
                </c:pt>
                <c:pt idx="3">
                  <c:v>中河内医療圏</c:v>
                </c:pt>
                <c:pt idx="4">
                  <c:v>堺市医療圏</c:v>
                </c:pt>
                <c:pt idx="5">
                  <c:v>北河内医療圏</c:v>
                </c:pt>
                <c:pt idx="6">
                  <c:v>南河内医療圏</c:v>
                </c:pt>
                <c:pt idx="7">
                  <c:v>豊能医療圏</c:v>
                </c:pt>
              </c:strCache>
            </c:strRef>
          </c:cat>
          <c:val>
            <c:numRef>
              <c:f>地区別_有所見者割合!$AQ$7:$AQ$14</c:f>
              <c:numCache>
                <c:formatCode>0.00%</c:formatCode>
                <c:ptCount val="8"/>
                <c:pt idx="0">
                  <c:v>0.16039999999999999</c:v>
                </c:pt>
                <c:pt idx="1">
                  <c:v>0.14949999999999999</c:v>
                </c:pt>
                <c:pt idx="2">
                  <c:v>0.1396</c:v>
                </c:pt>
                <c:pt idx="3">
                  <c:v>0.13639999999999999</c:v>
                </c:pt>
                <c:pt idx="4">
                  <c:v>0.13519999999999999</c:v>
                </c:pt>
                <c:pt idx="5">
                  <c:v>0.12230000000000001</c:v>
                </c:pt>
                <c:pt idx="6">
                  <c:v>0.12139999999999999</c:v>
                </c:pt>
                <c:pt idx="7">
                  <c:v>0.1135</c:v>
                </c:pt>
              </c:numCache>
            </c:numRef>
          </c:val>
          <c:extLst>
            <c:ext xmlns:c16="http://schemas.microsoft.com/office/drawing/2014/chart" uri="{C3380CC4-5D6E-409C-BE32-E72D297353CC}">
              <c16:uniqueId val="{00000015-49FF-4CCC-A973-C72C6874306A}"/>
            </c:ext>
          </c:extLst>
        </c:ser>
        <c:dLbls>
          <c:showLegendKey val="0"/>
          <c:showVal val="0"/>
          <c:showCatName val="0"/>
          <c:showSerName val="0"/>
          <c:showPercent val="0"/>
          <c:showBubbleSize val="0"/>
        </c:dLbls>
        <c:gapWidth val="150"/>
        <c:axId val="321102560"/>
        <c:axId val="2721614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49FF-4CCC-A973-C72C6874306A}"/>
              </c:ext>
            </c:extLst>
          </c:dPt>
          <c:dLbls>
            <c:dLbl>
              <c:idx val="0"/>
              <c:layout>
                <c:manualLayout>
                  <c:x val="-3.1237922705315137E-3"/>
                  <c:y val="-0.897063492063492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49FF-4CCC-A973-C72C687430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地区別_有所見者割合!$BW$7:$BW$14</c:f>
              <c:numCache>
                <c:formatCode>0.00%</c:formatCode>
                <c:ptCount val="8"/>
                <c:pt idx="0">
                  <c:v>0.13639999999999999</c:v>
                </c:pt>
                <c:pt idx="1">
                  <c:v>0.13639999999999999</c:v>
                </c:pt>
                <c:pt idx="2">
                  <c:v>0.13639999999999999</c:v>
                </c:pt>
                <c:pt idx="3">
                  <c:v>0.13639999999999999</c:v>
                </c:pt>
                <c:pt idx="4">
                  <c:v>0.13639999999999999</c:v>
                </c:pt>
                <c:pt idx="5">
                  <c:v>0.13639999999999999</c:v>
                </c:pt>
                <c:pt idx="6">
                  <c:v>0.13639999999999999</c:v>
                </c:pt>
                <c:pt idx="7">
                  <c:v>0.13639999999999999</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49FF-4CCC-A973-C72C6874306A}"/>
            </c:ext>
          </c:extLst>
        </c:ser>
        <c:dLbls>
          <c:showLegendKey val="0"/>
          <c:showVal val="0"/>
          <c:showCatName val="0"/>
          <c:showSerName val="0"/>
          <c:showPercent val="0"/>
          <c:showBubbleSize val="0"/>
        </c:dLbls>
        <c:axId val="272162592"/>
        <c:axId val="272162032"/>
      </c:scatterChart>
      <c:catAx>
        <c:axId val="321102560"/>
        <c:scaling>
          <c:orientation val="maxMin"/>
        </c:scaling>
        <c:delete val="0"/>
        <c:axPos val="l"/>
        <c:numFmt formatCode="General" sourceLinked="0"/>
        <c:majorTickMark val="none"/>
        <c:minorTickMark val="none"/>
        <c:tickLblPos val="nextTo"/>
        <c:spPr>
          <a:ln>
            <a:solidFill>
              <a:srgbClr val="7F7F7F"/>
            </a:solidFill>
          </a:ln>
        </c:spPr>
        <c:crossAx val="272161472"/>
        <c:crossesAt val="0"/>
        <c:auto val="1"/>
        <c:lblAlgn val="ctr"/>
        <c:lblOffset val="100"/>
        <c:noMultiLvlLbl val="0"/>
      </c:catAx>
      <c:valAx>
        <c:axId val="27216147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102560"/>
        <c:crosses val="autoZero"/>
        <c:crossBetween val="between"/>
      </c:valAx>
      <c:valAx>
        <c:axId val="272162032"/>
        <c:scaling>
          <c:orientation val="minMax"/>
          <c:max val="50"/>
          <c:min val="0"/>
        </c:scaling>
        <c:delete val="1"/>
        <c:axPos val="r"/>
        <c:numFmt formatCode="General" sourceLinked="1"/>
        <c:majorTickMark val="out"/>
        <c:minorTickMark val="none"/>
        <c:tickLblPos val="nextTo"/>
        <c:crossAx val="272162592"/>
        <c:crosses val="max"/>
        <c:crossBetween val="midCat"/>
      </c:valAx>
      <c:valAx>
        <c:axId val="272162592"/>
        <c:scaling>
          <c:orientation val="minMax"/>
        </c:scaling>
        <c:delete val="1"/>
        <c:axPos val="b"/>
        <c:numFmt formatCode="0.00%" sourceLinked="1"/>
        <c:majorTickMark val="out"/>
        <c:minorTickMark val="none"/>
        <c:tickLblPos val="nextTo"/>
        <c:crossAx val="2721620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6.817531746031745E-2"/>
          <c:w val="0.79394577294685986"/>
          <c:h val="0.92166103060674787"/>
        </c:manualLayout>
      </c:layout>
      <c:barChart>
        <c:barDir val="bar"/>
        <c:grouping val="clustered"/>
        <c:varyColors val="0"/>
        <c:ser>
          <c:idx val="0"/>
          <c:order val="0"/>
          <c:tx>
            <c:strRef>
              <c:f>地区別_有所見者割合!$AR$5</c:f>
              <c:strCache>
                <c:ptCount val="1"/>
                <c:pt idx="0">
                  <c:v>有所見者割合 歯垢</c:v>
                </c:pt>
              </c:strCache>
            </c:strRef>
          </c:tx>
          <c:spPr>
            <a:solidFill>
              <a:schemeClr val="accent3">
                <a:lumMod val="60000"/>
                <a:lumOff val="40000"/>
              </a:schemeClr>
            </a:solidFill>
            <a:ln>
              <a:noFill/>
            </a:ln>
          </c:spPr>
          <c:invertIfNegative val="0"/>
          <c:dLbls>
            <c:dLbl>
              <c:idx val="4"/>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A-4260-9C62-AAFC9BB37E00}"/>
                </c:ext>
              </c:extLst>
            </c:dLbl>
            <c:dLbl>
              <c:idx val="5"/>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FA-4260-9C62-AAFC9BB37E00}"/>
                </c:ext>
              </c:extLst>
            </c:dLbl>
            <c:dLbl>
              <c:idx val="6"/>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F0-48C3-9E86-45DDEA56A219}"/>
                </c:ext>
              </c:extLst>
            </c:dLbl>
            <c:dLbl>
              <c:idx val="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F0-48C3-9E86-45DDEA56A219}"/>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地区別_有所見者割合!$AR$7:$AR$14</c:f>
              <c:strCache>
                <c:ptCount val="8"/>
                <c:pt idx="0">
                  <c:v>泉州医療圏</c:v>
                </c:pt>
                <c:pt idx="1">
                  <c:v>大阪市医療圏</c:v>
                </c:pt>
                <c:pt idx="2">
                  <c:v>堺市医療圏</c:v>
                </c:pt>
                <c:pt idx="3">
                  <c:v>南河内医療圏</c:v>
                </c:pt>
                <c:pt idx="4">
                  <c:v>三島医療圏</c:v>
                </c:pt>
                <c:pt idx="5">
                  <c:v>豊能医療圏</c:v>
                </c:pt>
                <c:pt idx="6">
                  <c:v>北河内医療圏</c:v>
                </c:pt>
                <c:pt idx="7">
                  <c:v>中河内医療圏</c:v>
                </c:pt>
              </c:strCache>
            </c:strRef>
          </c:cat>
          <c:val>
            <c:numRef>
              <c:f>地区別_有所見者割合!$AT$7:$AT$14</c:f>
              <c:numCache>
                <c:formatCode>0.00%</c:formatCode>
                <c:ptCount val="8"/>
                <c:pt idx="0">
                  <c:v>0.55459999999999998</c:v>
                </c:pt>
                <c:pt idx="1">
                  <c:v>0.55300000000000005</c:v>
                </c:pt>
                <c:pt idx="2">
                  <c:v>0.55000000000000004</c:v>
                </c:pt>
                <c:pt idx="3">
                  <c:v>0.54649999999999999</c:v>
                </c:pt>
                <c:pt idx="4">
                  <c:v>0.54400000000000004</c:v>
                </c:pt>
                <c:pt idx="5">
                  <c:v>0.51829999999999998</c:v>
                </c:pt>
                <c:pt idx="6">
                  <c:v>0.5141</c:v>
                </c:pt>
                <c:pt idx="7">
                  <c:v>0.48770000000000002</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1102560"/>
        <c:axId val="2721614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0.12276147342995181"/>
                  <c:y val="-0.899079365079365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AF0-4822-B450-625154C9DC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地区別_有所見者割合!$BY$7:$BY$14</c:f>
              <c:numCache>
                <c:formatCode>0.00%</c:formatCode>
                <c:ptCount val="8"/>
                <c:pt idx="0">
                  <c:v>0.53390000000000004</c:v>
                </c:pt>
                <c:pt idx="1">
                  <c:v>0.53390000000000004</c:v>
                </c:pt>
                <c:pt idx="2">
                  <c:v>0.53390000000000004</c:v>
                </c:pt>
                <c:pt idx="3">
                  <c:v>0.53390000000000004</c:v>
                </c:pt>
                <c:pt idx="4">
                  <c:v>0.53390000000000004</c:v>
                </c:pt>
                <c:pt idx="5">
                  <c:v>0.53390000000000004</c:v>
                </c:pt>
                <c:pt idx="6">
                  <c:v>0.53390000000000004</c:v>
                </c:pt>
                <c:pt idx="7">
                  <c:v>0.53390000000000004</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272162592"/>
        <c:axId val="272162032"/>
      </c:scatterChart>
      <c:catAx>
        <c:axId val="321102560"/>
        <c:scaling>
          <c:orientation val="maxMin"/>
        </c:scaling>
        <c:delete val="0"/>
        <c:axPos val="l"/>
        <c:numFmt formatCode="General" sourceLinked="0"/>
        <c:majorTickMark val="none"/>
        <c:minorTickMark val="none"/>
        <c:tickLblPos val="nextTo"/>
        <c:spPr>
          <a:ln>
            <a:solidFill>
              <a:srgbClr val="7F7F7F"/>
            </a:solidFill>
          </a:ln>
        </c:spPr>
        <c:crossAx val="272161472"/>
        <c:crossesAt val="0"/>
        <c:auto val="1"/>
        <c:lblAlgn val="ctr"/>
        <c:lblOffset val="100"/>
        <c:noMultiLvlLbl val="0"/>
      </c:catAx>
      <c:valAx>
        <c:axId val="27216147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102560"/>
        <c:crosses val="autoZero"/>
        <c:crossBetween val="between"/>
      </c:valAx>
      <c:valAx>
        <c:axId val="272162032"/>
        <c:scaling>
          <c:orientation val="minMax"/>
          <c:max val="50"/>
          <c:min val="0"/>
        </c:scaling>
        <c:delete val="1"/>
        <c:axPos val="r"/>
        <c:numFmt formatCode="General" sourceLinked="1"/>
        <c:majorTickMark val="out"/>
        <c:minorTickMark val="none"/>
        <c:tickLblPos val="nextTo"/>
        <c:crossAx val="272162592"/>
        <c:crosses val="max"/>
        <c:crossBetween val="midCat"/>
      </c:valAx>
      <c:valAx>
        <c:axId val="272162592"/>
        <c:scaling>
          <c:orientation val="minMax"/>
        </c:scaling>
        <c:delete val="1"/>
        <c:axPos val="b"/>
        <c:numFmt formatCode="0.00%" sourceLinked="1"/>
        <c:majorTickMark val="out"/>
        <c:minorTickMark val="none"/>
        <c:tickLblPos val="nextTo"/>
        <c:crossAx val="2721620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0881642512075"/>
          <c:y val="6.817531746031745E-2"/>
          <c:w val="0.80161485507246388"/>
          <c:h val="0.92166103060674787"/>
        </c:manualLayout>
      </c:layout>
      <c:barChart>
        <c:barDir val="bar"/>
        <c:grouping val="clustered"/>
        <c:varyColors val="0"/>
        <c:ser>
          <c:idx val="0"/>
          <c:order val="0"/>
          <c:tx>
            <c:strRef>
              <c:f>地区別_有所見者割合!$AU$5</c:f>
              <c:strCache>
                <c:ptCount val="1"/>
                <c:pt idx="0">
                  <c:v>有所見者割合 食渣</c:v>
                </c:pt>
              </c:strCache>
            </c:strRef>
          </c:tx>
          <c:spPr>
            <a:solidFill>
              <a:schemeClr val="accent3">
                <a:lumMod val="60000"/>
                <a:lumOff val="40000"/>
              </a:schemeClr>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F-4A2E-B92E-E45EE74DE7FE}"/>
                </c:ext>
              </c:extLst>
            </c:dLbl>
            <c:dLbl>
              <c:idx val="5"/>
              <c:layout>
                <c:manualLayout>
                  <c:x val="4.294685990338153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FA-4260-9C62-AAFC9BB37E0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地区別_有所見者割合!$AU$7:$AU$14</c:f>
              <c:strCache>
                <c:ptCount val="8"/>
                <c:pt idx="0">
                  <c:v>大阪市医療圏</c:v>
                </c:pt>
                <c:pt idx="1">
                  <c:v>泉州医療圏</c:v>
                </c:pt>
                <c:pt idx="2">
                  <c:v>堺市医療圏</c:v>
                </c:pt>
                <c:pt idx="3">
                  <c:v>南河内医療圏</c:v>
                </c:pt>
                <c:pt idx="4">
                  <c:v>北河内医療圏</c:v>
                </c:pt>
                <c:pt idx="5">
                  <c:v>三島医療圏</c:v>
                </c:pt>
                <c:pt idx="6">
                  <c:v>中河内医療圏</c:v>
                </c:pt>
                <c:pt idx="7">
                  <c:v>豊能医療圏</c:v>
                </c:pt>
              </c:strCache>
            </c:strRef>
          </c:cat>
          <c:val>
            <c:numRef>
              <c:f>地区別_有所見者割合!$AW$7:$AW$14</c:f>
              <c:numCache>
                <c:formatCode>0.00%</c:formatCode>
                <c:ptCount val="8"/>
                <c:pt idx="0">
                  <c:v>0.23300000000000001</c:v>
                </c:pt>
                <c:pt idx="1">
                  <c:v>0.22450000000000001</c:v>
                </c:pt>
                <c:pt idx="2">
                  <c:v>0.22370000000000001</c:v>
                </c:pt>
                <c:pt idx="3">
                  <c:v>0.2233</c:v>
                </c:pt>
                <c:pt idx="4">
                  <c:v>0.21129999999999999</c:v>
                </c:pt>
                <c:pt idx="5">
                  <c:v>0.19350000000000001</c:v>
                </c:pt>
                <c:pt idx="6">
                  <c:v>0.1782</c:v>
                </c:pt>
                <c:pt idx="7">
                  <c:v>0.17030000000000001</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272165952"/>
        <c:axId val="2721665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0.14985398550724638"/>
                  <c:y val="-0.899170317460317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808-48CC-91AF-EBE79FB5D5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地区別_有所見者割合!$CA$7:$CA$14</c:f>
              <c:numCache>
                <c:formatCode>0.00%</c:formatCode>
                <c:ptCount val="8"/>
                <c:pt idx="0">
                  <c:v>0.20830000000000001</c:v>
                </c:pt>
                <c:pt idx="1">
                  <c:v>0.20830000000000001</c:v>
                </c:pt>
                <c:pt idx="2">
                  <c:v>0.20830000000000001</c:v>
                </c:pt>
                <c:pt idx="3">
                  <c:v>0.20830000000000001</c:v>
                </c:pt>
                <c:pt idx="4">
                  <c:v>0.20830000000000001</c:v>
                </c:pt>
                <c:pt idx="5">
                  <c:v>0.20830000000000001</c:v>
                </c:pt>
                <c:pt idx="6">
                  <c:v>0.20830000000000001</c:v>
                </c:pt>
                <c:pt idx="7">
                  <c:v>0.20830000000000001</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272167632"/>
        <c:axId val="272167072"/>
      </c:scatterChart>
      <c:catAx>
        <c:axId val="272165952"/>
        <c:scaling>
          <c:orientation val="maxMin"/>
        </c:scaling>
        <c:delete val="0"/>
        <c:axPos val="l"/>
        <c:numFmt formatCode="General" sourceLinked="0"/>
        <c:majorTickMark val="none"/>
        <c:minorTickMark val="none"/>
        <c:tickLblPos val="nextTo"/>
        <c:spPr>
          <a:ln>
            <a:solidFill>
              <a:srgbClr val="7F7F7F"/>
            </a:solidFill>
          </a:ln>
        </c:spPr>
        <c:crossAx val="272166512"/>
        <c:crossesAt val="0"/>
        <c:auto val="1"/>
        <c:lblAlgn val="ctr"/>
        <c:lblOffset val="100"/>
        <c:noMultiLvlLbl val="0"/>
      </c:catAx>
      <c:valAx>
        <c:axId val="2721665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272165952"/>
        <c:crosses val="autoZero"/>
        <c:crossBetween val="between"/>
      </c:valAx>
      <c:valAx>
        <c:axId val="272167072"/>
        <c:scaling>
          <c:orientation val="minMax"/>
          <c:max val="50"/>
          <c:min val="0"/>
        </c:scaling>
        <c:delete val="1"/>
        <c:axPos val="r"/>
        <c:numFmt formatCode="General" sourceLinked="1"/>
        <c:majorTickMark val="out"/>
        <c:minorTickMark val="none"/>
        <c:tickLblPos val="nextTo"/>
        <c:crossAx val="272167632"/>
        <c:crosses val="max"/>
        <c:crossBetween val="midCat"/>
      </c:valAx>
      <c:valAx>
        <c:axId val="272167632"/>
        <c:scaling>
          <c:orientation val="minMax"/>
        </c:scaling>
        <c:delete val="1"/>
        <c:axPos val="b"/>
        <c:numFmt formatCode="0.00%" sourceLinked="1"/>
        <c:majorTickMark val="out"/>
        <c:minorTickMark val="none"/>
        <c:tickLblPos val="nextTo"/>
        <c:crossAx val="2721670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6.817531746031745E-2"/>
          <c:w val="0.79394577294685986"/>
          <c:h val="0.92166103060674787"/>
        </c:manualLayout>
      </c:layout>
      <c:barChart>
        <c:barDir val="bar"/>
        <c:grouping val="clustered"/>
        <c:varyColors val="0"/>
        <c:ser>
          <c:idx val="0"/>
          <c:order val="0"/>
          <c:tx>
            <c:strRef>
              <c:f>地区別_有所見者割合!$AX$5</c:f>
              <c:strCache>
                <c:ptCount val="1"/>
                <c:pt idx="0">
                  <c:v>有所見者割合 舌苔</c:v>
                </c:pt>
              </c:strCache>
            </c:strRef>
          </c:tx>
          <c:spPr>
            <a:solidFill>
              <a:schemeClr val="accent3">
                <a:lumMod val="60000"/>
                <a:lumOff val="40000"/>
              </a:schemeClr>
            </a:solidFill>
            <a:ln>
              <a:noFill/>
            </a:ln>
          </c:spPr>
          <c:invertIfNegative val="0"/>
          <c:dLbls>
            <c:dLbl>
              <c:idx val="4"/>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8D-4C9F-A9D1-DCD6C763D610}"/>
                </c:ext>
              </c:extLst>
            </c:dLbl>
            <c:dLbl>
              <c:idx val="5"/>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8D-4C9F-A9D1-DCD6C763D61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地区別_有所見者割合!$AX$7:$AX$14</c:f>
              <c:strCache>
                <c:ptCount val="8"/>
                <c:pt idx="0">
                  <c:v>南河内医療圏</c:v>
                </c:pt>
                <c:pt idx="1">
                  <c:v>堺市医療圏</c:v>
                </c:pt>
                <c:pt idx="2">
                  <c:v>大阪市医療圏</c:v>
                </c:pt>
                <c:pt idx="3">
                  <c:v>泉州医療圏</c:v>
                </c:pt>
                <c:pt idx="4">
                  <c:v>三島医療圏</c:v>
                </c:pt>
                <c:pt idx="5">
                  <c:v>中河内医療圏</c:v>
                </c:pt>
                <c:pt idx="6">
                  <c:v>北河内医療圏</c:v>
                </c:pt>
                <c:pt idx="7">
                  <c:v>豊能医療圏</c:v>
                </c:pt>
              </c:strCache>
            </c:strRef>
          </c:cat>
          <c:val>
            <c:numRef>
              <c:f>地区別_有所見者割合!$AZ$7:$AZ$14</c:f>
              <c:numCache>
                <c:formatCode>0.00%</c:formatCode>
                <c:ptCount val="8"/>
                <c:pt idx="0">
                  <c:v>0.28699999999999998</c:v>
                </c:pt>
                <c:pt idx="1">
                  <c:v>0.27289999999999998</c:v>
                </c:pt>
                <c:pt idx="2">
                  <c:v>0.26500000000000001</c:v>
                </c:pt>
                <c:pt idx="3">
                  <c:v>0.25800000000000001</c:v>
                </c:pt>
                <c:pt idx="4">
                  <c:v>0.2397</c:v>
                </c:pt>
                <c:pt idx="5">
                  <c:v>0.23669999999999999</c:v>
                </c:pt>
                <c:pt idx="6">
                  <c:v>0.21149999999999999</c:v>
                </c:pt>
                <c:pt idx="7">
                  <c:v>0.20649999999999999</c:v>
                </c:pt>
              </c:numCache>
            </c:numRef>
          </c:val>
          <c:extLst>
            <c:ext xmlns:c16="http://schemas.microsoft.com/office/drawing/2014/chart" uri="{C3380CC4-5D6E-409C-BE32-E72D297353CC}">
              <c16:uniqueId val="{00000015-498D-4C9F-A9D1-DCD6C763D610}"/>
            </c:ext>
          </c:extLst>
        </c:ser>
        <c:dLbls>
          <c:showLegendKey val="0"/>
          <c:showVal val="0"/>
          <c:showCatName val="0"/>
          <c:showSerName val="0"/>
          <c:showPercent val="0"/>
          <c:showBubbleSize val="0"/>
        </c:dLbls>
        <c:gapWidth val="150"/>
        <c:axId val="321102560"/>
        <c:axId val="27216147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498D-4C9F-A9D1-DCD6C763D610}"/>
              </c:ext>
            </c:extLst>
          </c:dPt>
          <c:dLbls>
            <c:dLbl>
              <c:idx val="0"/>
              <c:layout>
                <c:manualLayout>
                  <c:x val="-3.1237922705314009E-3"/>
                  <c:y val="-0.8980714285714285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498D-4C9F-A9D1-DCD6C763D6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地区別_有所見者割合!$CC$7:$CC$14</c:f>
              <c:numCache>
                <c:formatCode>0.00%</c:formatCode>
                <c:ptCount val="8"/>
                <c:pt idx="0">
                  <c:v>0.24590000000000001</c:v>
                </c:pt>
                <c:pt idx="1">
                  <c:v>0.24590000000000001</c:v>
                </c:pt>
                <c:pt idx="2">
                  <c:v>0.24590000000000001</c:v>
                </c:pt>
                <c:pt idx="3">
                  <c:v>0.24590000000000001</c:v>
                </c:pt>
                <c:pt idx="4">
                  <c:v>0.24590000000000001</c:v>
                </c:pt>
                <c:pt idx="5">
                  <c:v>0.24590000000000001</c:v>
                </c:pt>
                <c:pt idx="6">
                  <c:v>0.24590000000000001</c:v>
                </c:pt>
                <c:pt idx="7">
                  <c:v>0.24590000000000001</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498D-4C9F-A9D1-DCD6C763D610}"/>
            </c:ext>
          </c:extLst>
        </c:ser>
        <c:dLbls>
          <c:showLegendKey val="0"/>
          <c:showVal val="0"/>
          <c:showCatName val="0"/>
          <c:showSerName val="0"/>
          <c:showPercent val="0"/>
          <c:showBubbleSize val="0"/>
        </c:dLbls>
        <c:axId val="272162592"/>
        <c:axId val="272162032"/>
      </c:scatterChart>
      <c:catAx>
        <c:axId val="321102560"/>
        <c:scaling>
          <c:orientation val="maxMin"/>
        </c:scaling>
        <c:delete val="0"/>
        <c:axPos val="l"/>
        <c:numFmt formatCode="General" sourceLinked="0"/>
        <c:majorTickMark val="none"/>
        <c:minorTickMark val="none"/>
        <c:tickLblPos val="nextTo"/>
        <c:spPr>
          <a:ln>
            <a:solidFill>
              <a:srgbClr val="7F7F7F"/>
            </a:solidFill>
          </a:ln>
        </c:spPr>
        <c:crossAx val="272161472"/>
        <c:crossesAt val="0"/>
        <c:auto val="1"/>
        <c:lblAlgn val="ctr"/>
        <c:lblOffset val="100"/>
        <c:noMultiLvlLbl val="0"/>
      </c:catAx>
      <c:valAx>
        <c:axId val="27216147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102560"/>
        <c:crosses val="autoZero"/>
        <c:crossBetween val="between"/>
      </c:valAx>
      <c:valAx>
        <c:axId val="272162032"/>
        <c:scaling>
          <c:orientation val="minMax"/>
          <c:max val="50"/>
          <c:min val="0"/>
        </c:scaling>
        <c:delete val="1"/>
        <c:axPos val="r"/>
        <c:numFmt formatCode="General" sourceLinked="1"/>
        <c:majorTickMark val="out"/>
        <c:minorTickMark val="none"/>
        <c:tickLblPos val="nextTo"/>
        <c:crossAx val="272162592"/>
        <c:crosses val="max"/>
        <c:crossBetween val="midCat"/>
      </c:valAx>
      <c:valAx>
        <c:axId val="272162592"/>
        <c:scaling>
          <c:orientation val="minMax"/>
        </c:scaling>
        <c:delete val="1"/>
        <c:axPos val="b"/>
        <c:numFmt formatCode="0.00%" sourceLinked="1"/>
        <c:majorTickMark val="out"/>
        <c:minorTickMark val="none"/>
        <c:tickLblPos val="nextTo"/>
        <c:crossAx val="2721620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781884057971015E-2"/>
          <c:y val="5.0808571428571425E-2"/>
          <c:w val="0.93488429951690821"/>
          <c:h val="0.93902777777777779"/>
        </c:manualLayout>
      </c:layout>
      <c:barChart>
        <c:barDir val="bar"/>
        <c:grouping val="clustered"/>
        <c:varyColors val="0"/>
        <c:ser>
          <c:idx val="0"/>
          <c:order val="0"/>
          <c:tx>
            <c:strRef>
              <c:f>地区別_有所見者割合!$BA$5</c:f>
              <c:strCache>
                <c:ptCount val="1"/>
                <c:pt idx="0">
                  <c:v>有所見者割合 口臭</c:v>
                </c:pt>
              </c:strCache>
            </c:strRef>
          </c:tx>
          <c:spPr>
            <a:solidFill>
              <a:schemeClr val="accent3">
                <a:lumMod val="60000"/>
                <a:lumOff val="40000"/>
              </a:schemeClr>
            </a:solidFill>
            <a:ln>
              <a:noFill/>
            </a:ln>
          </c:spPr>
          <c:invertIfNegative val="0"/>
          <c:dLbls>
            <c:dLbl>
              <c:idx val="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B-4F35-99A1-5D826ED192B7}"/>
                </c:ext>
              </c:extLst>
            </c:dLbl>
            <c:dLbl>
              <c:idx val="5"/>
              <c:layout>
                <c:manualLayout>
                  <c:x val="4.448067632850241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B-4F35-99A1-5D826ED192B7}"/>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地区別_有所見者割合!$BA$7:$BA$14</c:f>
              <c:strCache>
                <c:ptCount val="8"/>
                <c:pt idx="0">
                  <c:v>大阪市医療圏</c:v>
                </c:pt>
                <c:pt idx="1">
                  <c:v>泉州医療圏</c:v>
                </c:pt>
                <c:pt idx="2">
                  <c:v>堺市医療圏</c:v>
                </c:pt>
                <c:pt idx="3">
                  <c:v>南河内医療圏</c:v>
                </c:pt>
                <c:pt idx="4">
                  <c:v>北河内医療圏</c:v>
                </c:pt>
                <c:pt idx="5">
                  <c:v>三島医療圏</c:v>
                </c:pt>
                <c:pt idx="6">
                  <c:v>中河内医療圏</c:v>
                </c:pt>
                <c:pt idx="7">
                  <c:v>豊能医療圏</c:v>
                </c:pt>
              </c:strCache>
            </c:strRef>
          </c:cat>
          <c:val>
            <c:numRef>
              <c:f>地区別_有所見者割合!$BC$7:$BC$14</c:f>
              <c:numCache>
                <c:formatCode>0.00%</c:formatCode>
                <c:ptCount val="8"/>
                <c:pt idx="0">
                  <c:v>0.16789999999999999</c:v>
                </c:pt>
                <c:pt idx="1">
                  <c:v>0.15959999999999999</c:v>
                </c:pt>
                <c:pt idx="2">
                  <c:v>0.15859999999999999</c:v>
                </c:pt>
                <c:pt idx="3">
                  <c:v>0.15459999999999999</c:v>
                </c:pt>
                <c:pt idx="4">
                  <c:v>0.15260000000000001</c:v>
                </c:pt>
                <c:pt idx="5">
                  <c:v>0.13650000000000001</c:v>
                </c:pt>
                <c:pt idx="6">
                  <c:v>0.12559999999999999</c:v>
                </c:pt>
                <c:pt idx="7">
                  <c:v>0.1145</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1734400"/>
        <c:axId val="32173496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0.13497596618357488"/>
                  <c:y val="-0.8980714285714285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3BC-4DFC-BAC3-65C4F79357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地区別_有所見者割合!$CE$7:$CE$14</c:f>
              <c:numCache>
                <c:formatCode>0.00%</c:formatCode>
                <c:ptCount val="8"/>
                <c:pt idx="0">
                  <c:v>0.1474</c:v>
                </c:pt>
                <c:pt idx="1">
                  <c:v>0.1474</c:v>
                </c:pt>
                <c:pt idx="2">
                  <c:v>0.1474</c:v>
                </c:pt>
                <c:pt idx="3">
                  <c:v>0.1474</c:v>
                </c:pt>
                <c:pt idx="4">
                  <c:v>0.1474</c:v>
                </c:pt>
                <c:pt idx="5">
                  <c:v>0.1474</c:v>
                </c:pt>
                <c:pt idx="6">
                  <c:v>0.1474</c:v>
                </c:pt>
                <c:pt idx="7">
                  <c:v>0.1474</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1736080"/>
        <c:axId val="321735520"/>
      </c:scatterChart>
      <c:catAx>
        <c:axId val="321734400"/>
        <c:scaling>
          <c:orientation val="maxMin"/>
        </c:scaling>
        <c:delete val="0"/>
        <c:axPos val="l"/>
        <c:numFmt formatCode="General" sourceLinked="0"/>
        <c:majorTickMark val="none"/>
        <c:minorTickMark val="none"/>
        <c:tickLblPos val="nextTo"/>
        <c:spPr>
          <a:ln>
            <a:solidFill>
              <a:srgbClr val="7F7F7F"/>
            </a:solidFill>
          </a:ln>
        </c:spPr>
        <c:crossAx val="321734960"/>
        <c:crossesAt val="0"/>
        <c:auto val="1"/>
        <c:lblAlgn val="ctr"/>
        <c:lblOffset val="100"/>
        <c:noMultiLvlLbl val="0"/>
      </c:catAx>
      <c:valAx>
        <c:axId val="32173496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734400"/>
        <c:crosses val="autoZero"/>
        <c:crossBetween val="between"/>
      </c:valAx>
      <c:valAx>
        <c:axId val="321735520"/>
        <c:scaling>
          <c:orientation val="minMax"/>
          <c:max val="50"/>
          <c:min val="0"/>
        </c:scaling>
        <c:delete val="1"/>
        <c:axPos val="r"/>
        <c:numFmt formatCode="General" sourceLinked="1"/>
        <c:majorTickMark val="out"/>
        <c:minorTickMark val="none"/>
        <c:tickLblPos val="nextTo"/>
        <c:crossAx val="321736080"/>
        <c:crosses val="max"/>
        <c:crossBetween val="midCat"/>
      </c:valAx>
      <c:valAx>
        <c:axId val="321736080"/>
        <c:scaling>
          <c:orientation val="minMax"/>
        </c:scaling>
        <c:delete val="1"/>
        <c:axPos val="b"/>
        <c:numFmt formatCode="0.00%" sourceLinked="1"/>
        <c:majorTickMark val="out"/>
        <c:minorTickMark val="none"/>
        <c:tickLblPos val="nextTo"/>
        <c:crossAx val="3217355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0881642512075"/>
          <c:y val="6.817531746031745E-2"/>
          <c:w val="0.80161485507246388"/>
          <c:h val="0.92166103060674787"/>
        </c:manualLayout>
      </c:layout>
      <c:barChart>
        <c:barDir val="bar"/>
        <c:grouping val="clustered"/>
        <c:varyColors val="0"/>
        <c:ser>
          <c:idx val="0"/>
          <c:order val="0"/>
          <c:tx>
            <c:strRef>
              <c:f>地区別_有所見者割合!$BD$5</c:f>
              <c:strCache>
                <c:ptCount val="1"/>
                <c:pt idx="0">
                  <c:v>有所見者割合 口腔乾燥</c:v>
                </c:pt>
              </c:strCache>
            </c:strRef>
          </c:tx>
          <c:spPr>
            <a:solidFill>
              <a:schemeClr val="accent3">
                <a:lumMod val="60000"/>
                <a:lumOff val="40000"/>
              </a:schemeClr>
            </a:solidFill>
            <a:ln>
              <a:noFill/>
            </a:ln>
          </c:spPr>
          <c:invertIfNegative val="0"/>
          <c:dLbls>
            <c:dLbl>
              <c:idx val="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89-47C8-BCD8-FEB8F37189A2}"/>
                </c:ext>
              </c:extLst>
            </c:dLbl>
            <c:dLbl>
              <c:idx val="4"/>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A-4260-9C62-AAFC9BB37E00}"/>
                </c:ext>
              </c:extLst>
            </c:dLbl>
            <c:dLbl>
              <c:idx val="5"/>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FA-4260-9C62-AAFC9BB37E00}"/>
                </c:ext>
              </c:extLst>
            </c:dLbl>
            <c:dLbl>
              <c:idx val="6"/>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FA-4260-9C62-AAFC9BB37E0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地区別_有所見者割合!$BD$7:$BD$14</c:f>
              <c:strCache>
                <c:ptCount val="8"/>
                <c:pt idx="0">
                  <c:v>堺市医療圏</c:v>
                </c:pt>
                <c:pt idx="1">
                  <c:v>大阪市医療圏</c:v>
                </c:pt>
                <c:pt idx="2">
                  <c:v>中河内医療圏</c:v>
                </c:pt>
                <c:pt idx="3">
                  <c:v>泉州医療圏</c:v>
                </c:pt>
                <c:pt idx="4">
                  <c:v>北河内医療圏</c:v>
                </c:pt>
                <c:pt idx="5">
                  <c:v>南河内医療圏</c:v>
                </c:pt>
                <c:pt idx="6">
                  <c:v>豊能医療圏</c:v>
                </c:pt>
                <c:pt idx="7">
                  <c:v>三島医療圏</c:v>
                </c:pt>
              </c:strCache>
            </c:strRef>
          </c:cat>
          <c:val>
            <c:numRef>
              <c:f>地区別_有所見者割合!$BF$7:$BF$14</c:f>
              <c:numCache>
                <c:formatCode>0.00%</c:formatCode>
                <c:ptCount val="8"/>
                <c:pt idx="0">
                  <c:v>2.5399999999999999E-2</c:v>
                </c:pt>
                <c:pt idx="1">
                  <c:v>2.5100000000000001E-2</c:v>
                </c:pt>
                <c:pt idx="2">
                  <c:v>2.47E-2</c:v>
                </c:pt>
                <c:pt idx="3">
                  <c:v>2.23E-2</c:v>
                </c:pt>
                <c:pt idx="4">
                  <c:v>2.23E-2</c:v>
                </c:pt>
                <c:pt idx="5">
                  <c:v>2.1700000000000001E-2</c:v>
                </c:pt>
                <c:pt idx="6">
                  <c:v>2.1000000000000001E-2</c:v>
                </c:pt>
                <c:pt idx="7">
                  <c:v>1.8800000000000001E-2</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1739440"/>
        <c:axId val="32174000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4.6013285024154591E-3"/>
                  <c:y val="-0.900087301587301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235-4E35-9B53-19E5C8DEE0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地区別_有所見者割合!$CG$7:$CG$14</c:f>
              <c:numCache>
                <c:formatCode>0.00%</c:formatCode>
                <c:ptCount val="8"/>
                <c:pt idx="0">
                  <c:v>2.29E-2</c:v>
                </c:pt>
                <c:pt idx="1">
                  <c:v>2.29E-2</c:v>
                </c:pt>
                <c:pt idx="2">
                  <c:v>2.29E-2</c:v>
                </c:pt>
                <c:pt idx="3">
                  <c:v>2.29E-2</c:v>
                </c:pt>
                <c:pt idx="4">
                  <c:v>2.29E-2</c:v>
                </c:pt>
                <c:pt idx="5">
                  <c:v>2.29E-2</c:v>
                </c:pt>
                <c:pt idx="6">
                  <c:v>2.29E-2</c:v>
                </c:pt>
                <c:pt idx="7">
                  <c:v>2.29E-2</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2308416"/>
        <c:axId val="322307856"/>
      </c:scatterChart>
      <c:catAx>
        <c:axId val="321739440"/>
        <c:scaling>
          <c:orientation val="maxMin"/>
        </c:scaling>
        <c:delete val="0"/>
        <c:axPos val="l"/>
        <c:numFmt formatCode="General" sourceLinked="0"/>
        <c:majorTickMark val="none"/>
        <c:minorTickMark val="none"/>
        <c:tickLblPos val="nextTo"/>
        <c:spPr>
          <a:ln>
            <a:solidFill>
              <a:srgbClr val="7F7F7F"/>
            </a:solidFill>
          </a:ln>
        </c:spPr>
        <c:crossAx val="321740000"/>
        <c:crossesAt val="0"/>
        <c:auto val="1"/>
        <c:lblAlgn val="ctr"/>
        <c:lblOffset val="100"/>
        <c:noMultiLvlLbl val="0"/>
      </c:catAx>
      <c:valAx>
        <c:axId val="32174000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1739440"/>
        <c:crosses val="autoZero"/>
        <c:crossBetween val="between"/>
      </c:valAx>
      <c:valAx>
        <c:axId val="322307856"/>
        <c:scaling>
          <c:orientation val="minMax"/>
          <c:max val="50"/>
          <c:min val="0"/>
        </c:scaling>
        <c:delete val="1"/>
        <c:axPos val="r"/>
        <c:numFmt formatCode="General" sourceLinked="1"/>
        <c:majorTickMark val="out"/>
        <c:minorTickMark val="none"/>
        <c:tickLblPos val="nextTo"/>
        <c:crossAx val="322308416"/>
        <c:crosses val="max"/>
        <c:crossBetween val="midCat"/>
      </c:valAx>
      <c:valAx>
        <c:axId val="322308416"/>
        <c:scaling>
          <c:orientation val="minMax"/>
        </c:scaling>
        <c:delete val="1"/>
        <c:axPos val="b"/>
        <c:numFmt formatCode="0.00%" sourceLinked="1"/>
        <c:majorTickMark val="out"/>
        <c:minorTickMark val="none"/>
        <c:tickLblPos val="nextTo"/>
        <c:crossAx val="322307856"/>
        <c:crosses val="autoZero"/>
        <c:crossBetween val="midCat"/>
      </c:valAx>
      <c:spPr>
        <a:ln>
          <a:solidFill>
            <a:srgbClr val="7F7F7F"/>
          </a:solidFill>
        </a:ln>
      </c:spPr>
    </c:plotArea>
    <c:legend>
      <c:legendPos val="r"/>
      <c:layout>
        <c:manualLayout>
          <c:xMode val="edge"/>
          <c:yMode val="edge"/>
          <c:x val="0.13590591787439613"/>
          <c:y val="1.3454459233539095E-2"/>
          <c:w val="0.76137500000000002"/>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4941724432584"/>
          <c:y val="6.8175285082540241E-2"/>
          <c:w val="0.81081775362318842"/>
          <c:h val="0.92166103060674787"/>
        </c:manualLayout>
      </c:layout>
      <c:barChart>
        <c:barDir val="bar"/>
        <c:grouping val="clustered"/>
        <c:varyColors val="0"/>
        <c:ser>
          <c:idx val="0"/>
          <c:order val="0"/>
          <c:tx>
            <c:strRef>
              <c:f>地区別_有所見者割合!$BG$5</c:f>
              <c:strCache>
                <c:ptCount val="1"/>
                <c:pt idx="0">
                  <c:v>有所見者割合 咀嚼能力評価</c:v>
                </c:pt>
              </c:strCache>
            </c:strRef>
          </c:tx>
          <c:spPr>
            <a:solidFill>
              <a:schemeClr val="accent3">
                <a:lumMod val="60000"/>
                <a:lumOff val="40000"/>
              </a:schemeClr>
            </a:solidFill>
            <a:ln>
              <a:noFill/>
            </a:ln>
          </c:spPr>
          <c:invertIfNegative val="0"/>
          <c:dLbls>
            <c:dLbl>
              <c:idx val="4"/>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A-4260-9C62-AAFC9BB37E0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地区別_有所見者割合!$BG$7:$BG$14</c:f>
              <c:strCache>
                <c:ptCount val="8"/>
                <c:pt idx="0">
                  <c:v>中河内医療圏</c:v>
                </c:pt>
                <c:pt idx="1">
                  <c:v>大阪市医療圏</c:v>
                </c:pt>
                <c:pt idx="2">
                  <c:v>堺市医療圏</c:v>
                </c:pt>
                <c:pt idx="3">
                  <c:v>泉州医療圏</c:v>
                </c:pt>
                <c:pt idx="4">
                  <c:v>三島医療圏</c:v>
                </c:pt>
                <c:pt idx="5">
                  <c:v>南河内医療圏</c:v>
                </c:pt>
                <c:pt idx="6">
                  <c:v>北河内医療圏</c:v>
                </c:pt>
                <c:pt idx="7">
                  <c:v>豊能医療圏</c:v>
                </c:pt>
              </c:strCache>
            </c:strRef>
          </c:cat>
          <c:val>
            <c:numRef>
              <c:f>地区別_有所見者割合!$BI$7:$BI$14</c:f>
              <c:numCache>
                <c:formatCode>0.00%</c:formatCode>
                <c:ptCount val="8"/>
                <c:pt idx="0">
                  <c:v>8.0699999999999994E-2</c:v>
                </c:pt>
                <c:pt idx="1">
                  <c:v>7.4999999999999997E-2</c:v>
                </c:pt>
                <c:pt idx="2">
                  <c:v>6.8099999999999994E-2</c:v>
                </c:pt>
                <c:pt idx="3">
                  <c:v>6.6900000000000001E-2</c:v>
                </c:pt>
                <c:pt idx="4">
                  <c:v>6.1600000000000002E-2</c:v>
                </c:pt>
                <c:pt idx="5">
                  <c:v>5.4199999999999998E-2</c:v>
                </c:pt>
                <c:pt idx="6">
                  <c:v>4.9099999999999998E-2</c:v>
                </c:pt>
                <c:pt idx="7">
                  <c:v>4.53E-2</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2311776"/>
        <c:axId val="322312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4.6013285024154591E-3"/>
                  <c:y val="-0.900087301587301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12F-4F81-AC34-68B3DDDE31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地区別_有所見者割合!$CI$7:$CI$14</c:f>
              <c:numCache>
                <c:formatCode>0.00%</c:formatCode>
                <c:ptCount val="8"/>
                <c:pt idx="0">
                  <c:v>6.3899999999999998E-2</c:v>
                </c:pt>
                <c:pt idx="1">
                  <c:v>6.3899999999999998E-2</c:v>
                </c:pt>
                <c:pt idx="2">
                  <c:v>6.3899999999999998E-2</c:v>
                </c:pt>
                <c:pt idx="3">
                  <c:v>6.3899999999999998E-2</c:v>
                </c:pt>
                <c:pt idx="4">
                  <c:v>6.3899999999999998E-2</c:v>
                </c:pt>
                <c:pt idx="5">
                  <c:v>6.3899999999999998E-2</c:v>
                </c:pt>
                <c:pt idx="6">
                  <c:v>6.3899999999999998E-2</c:v>
                </c:pt>
                <c:pt idx="7">
                  <c:v>6.3899999999999998E-2</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2313456"/>
        <c:axId val="322312896"/>
      </c:scatterChart>
      <c:catAx>
        <c:axId val="322311776"/>
        <c:scaling>
          <c:orientation val="maxMin"/>
        </c:scaling>
        <c:delete val="0"/>
        <c:axPos val="l"/>
        <c:numFmt formatCode="General" sourceLinked="0"/>
        <c:majorTickMark val="none"/>
        <c:minorTickMark val="none"/>
        <c:tickLblPos val="nextTo"/>
        <c:spPr>
          <a:ln>
            <a:solidFill>
              <a:srgbClr val="7F7F7F"/>
            </a:solidFill>
          </a:ln>
        </c:spPr>
        <c:crossAx val="322312336"/>
        <c:crossesAt val="0"/>
        <c:auto val="1"/>
        <c:lblAlgn val="ctr"/>
        <c:lblOffset val="100"/>
        <c:noMultiLvlLbl val="0"/>
      </c:catAx>
      <c:valAx>
        <c:axId val="3223123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2311776"/>
        <c:crosses val="autoZero"/>
        <c:crossBetween val="between"/>
      </c:valAx>
      <c:valAx>
        <c:axId val="322312896"/>
        <c:scaling>
          <c:orientation val="minMax"/>
          <c:max val="50"/>
          <c:min val="0"/>
        </c:scaling>
        <c:delete val="1"/>
        <c:axPos val="r"/>
        <c:numFmt formatCode="General" sourceLinked="1"/>
        <c:majorTickMark val="out"/>
        <c:minorTickMark val="none"/>
        <c:tickLblPos val="nextTo"/>
        <c:crossAx val="322313456"/>
        <c:crosses val="max"/>
        <c:crossBetween val="midCat"/>
      </c:valAx>
      <c:valAx>
        <c:axId val="322313456"/>
        <c:scaling>
          <c:orientation val="minMax"/>
        </c:scaling>
        <c:delete val="1"/>
        <c:axPos val="b"/>
        <c:numFmt formatCode="0.00%" sourceLinked="1"/>
        <c:majorTickMark val="out"/>
        <c:minorTickMark val="none"/>
        <c:tickLblPos val="nextTo"/>
        <c:crossAx val="322312896"/>
        <c:crosses val="autoZero"/>
        <c:crossBetween val="midCat"/>
      </c:valAx>
      <c:spPr>
        <a:ln>
          <a:solidFill>
            <a:srgbClr val="7F7F7F"/>
          </a:solidFill>
        </a:ln>
      </c:spPr>
    </c:plotArea>
    <c:legend>
      <c:legendPos val="r"/>
      <c:layout>
        <c:manualLayout>
          <c:xMode val="edge"/>
          <c:yMode val="edge"/>
          <c:x val="0.11750012077294684"/>
          <c:y val="1.3454444444444444E-2"/>
          <c:w val="0.7537059178743961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0881642512075"/>
          <c:y val="6.817531746031745E-2"/>
          <c:w val="0.80161485507246388"/>
          <c:h val="0.92166103060674787"/>
        </c:manualLayout>
      </c:layout>
      <c:barChart>
        <c:barDir val="bar"/>
        <c:grouping val="clustered"/>
        <c:varyColors val="0"/>
        <c:ser>
          <c:idx val="0"/>
          <c:order val="0"/>
          <c:tx>
            <c:strRef>
              <c:f>地区別_有所見者割合!$BJ$5</c:f>
              <c:strCache>
                <c:ptCount val="1"/>
                <c:pt idx="0">
                  <c:v>有所見者割合 舌･口唇機能評価</c:v>
                </c:pt>
              </c:strCache>
            </c:strRef>
          </c:tx>
          <c:spPr>
            <a:solidFill>
              <a:schemeClr val="accent3">
                <a:lumMod val="60000"/>
                <a:lumOff val="40000"/>
              </a:schemeClr>
            </a:solidFill>
            <a:ln>
              <a:noFill/>
            </a:ln>
          </c:spPr>
          <c:invertIfNegative val="0"/>
          <c:dLbls>
            <c:dLbl>
              <c:idx val="5"/>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FA-4260-9C62-AAFC9BB37E00}"/>
                </c:ext>
              </c:extLst>
            </c:dLbl>
            <c:dLbl>
              <c:idx val="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FA-4260-9C62-AAFC9BB37E0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地区別_有所見者割合!$BJ$7:$BJ$14</c:f>
              <c:strCache>
                <c:ptCount val="8"/>
                <c:pt idx="0">
                  <c:v>堺市医療圏</c:v>
                </c:pt>
                <c:pt idx="1">
                  <c:v>三島医療圏</c:v>
                </c:pt>
                <c:pt idx="2">
                  <c:v>南河内医療圏</c:v>
                </c:pt>
                <c:pt idx="3">
                  <c:v>大阪市医療圏</c:v>
                </c:pt>
                <c:pt idx="4">
                  <c:v>中河内医療圏</c:v>
                </c:pt>
                <c:pt idx="5">
                  <c:v>泉州医療圏</c:v>
                </c:pt>
                <c:pt idx="6">
                  <c:v>豊能医療圏</c:v>
                </c:pt>
                <c:pt idx="7">
                  <c:v>北河内医療圏</c:v>
                </c:pt>
              </c:strCache>
            </c:strRef>
          </c:cat>
          <c:val>
            <c:numRef>
              <c:f>地区別_有所見者割合!$BL$7:$BL$14</c:f>
              <c:numCache>
                <c:formatCode>0.00%</c:formatCode>
                <c:ptCount val="8"/>
                <c:pt idx="0">
                  <c:v>0.22120000000000001</c:v>
                </c:pt>
                <c:pt idx="1">
                  <c:v>0.21659999999999999</c:v>
                </c:pt>
                <c:pt idx="2">
                  <c:v>0.2162</c:v>
                </c:pt>
                <c:pt idx="3">
                  <c:v>0.2142</c:v>
                </c:pt>
                <c:pt idx="4">
                  <c:v>0.2087</c:v>
                </c:pt>
                <c:pt idx="5">
                  <c:v>0.1951</c:v>
                </c:pt>
                <c:pt idx="6">
                  <c:v>0.18609999999999999</c:v>
                </c:pt>
                <c:pt idx="7">
                  <c:v>0.1706</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2911424"/>
        <c:axId val="3229119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4.6013285024153463E-3"/>
                  <c:y val="-0.897063492063492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DB8-43EB-8270-586D4714F7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地区別_有所見者割合!$CK$7:$CK$14</c:f>
              <c:numCache>
                <c:formatCode>0.00%</c:formatCode>
                <c:ptCount val="8"/>
                <c:pt idx="0">
                  <c:v>0.20330000000000001</c:v>
                </c:pt>
                <c:pt idx="1">
                  <c:v>0.20330000000000001</c:v>
                </c:pt>
                <c:pt idx="2">
                  <c:v>0.20330000000000001</c:v>
                </c:pt>
                <c:pt idx="3">
                  <c:v>0.20330000000000001</c:v>
                </c:pt>
                <c:pt idx="4">
                  <c:v>0.20330000000000001</c:v>
                </c:pt>
                <c:pt idx="5">
                  <c:v>0.20330000000000001</c:v>
                </c:pt>
                <c:pt idx="6">
                  <c:v>0.20330000000000001</c:v>
                </c:pt>
                <c:pt idx="7">
                  <c:v>0.20330000000000001</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2913104"/>
        <c:axId val="322912544"/>
      </c:scatterChart>
      <c:catAx>
        <c:axId val="322911424"/>
        <c:scaling>
          <c:orientation val="maxMin"/>
        </c:scaling>
        <c:delete val="0"/>
        <c:axPos val="l"/>
        <c:numFmt formatCode="General" sourceLinked="0"/>
        <c:majorTickMark val="none"/>
        <c:minorTickMark val="none"/>
        <c:tickLblPos val="nextTo"/>
        <c:spPr>
          <a:ln>
            <a:solidFill>
              <a:srgbClr val="7F7F7F"/>
            </a:solidFill>
          </a:ln>
        </c:spPr>
        <c:crossAx val="322911984"/>
        <c:crossesAt val="0"/>
        <c:auto val="1"/>
        <c:lblAlgn val="ctr"/>
        <c:lblOffset val="100"/>
        <c:noMultiLvlLbl val="0"/>
      </c:catAx>
      <c:valAx>
        <c:axId val="3229119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2911424"/>
        <c:crosses val="autoZero"/>
        <c:crossBetween val="between"/>
      </c:valAx>
      <c:valAx>
        <c:axId val="322912544"/>
        <c:scaling>
          <c:orientation val="minMax"/>
          <c:max val="50"/>
          <c:min val="0"/>
        </c:scaling>
        <c:delete val="1"/>
        <c:axPos val="r"/>
        <c:numFmt formatCode="General" sourceLinked="1"/>
        <c:majorTickMark val="out"/>
        <c:minorTickMark val="none"/>
        <c:tickLblPos val="nextTo"/>
        <c:crossAx val="322913104"/>
        <c:crosses val="max"/>
        <c:crossBetween val="midCat"/>
      </c:valAx>
      <c:valAx>
        <c:axId val="322913104"/>
        <c:scaling>
          <c:orientation val="minMax"/>
        </c:scaling>
        <c:delete val="1"/>
        <c:axPos val="b"/>
        <c:numFmt formatCode="0.00%" sourceLinked="1"/>
        <c:majorTickMark val="out"/>
        <c:minorTickMark val="none"/>
        <c:tickLblPos val="nextTo"/>
        <c:crossAx val="3229125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8254682539682541E-2"/>
          <c:w val="0.80161485507246388"/>
          <c:h val="0.91158166666666662"/>
        </c:manualLayout>
      </c:layout>
      <c:barChart>
        <c:barDir val="bar"/>
        <c:grouping val="clustered"/>
        <c:varyColors val="0"/>
        <c:ser>
          <c:idx val="0"/>
          <c:order val="0"/>
          <c:tx>
            <c:strRef>
              <c:f>地区別_有所見者割合!$AL$19</c:f>
              <c:strCache>
                <c:ptCount val="1"/>
                <c:pt idx="0">
                  <c:v>有所見者割合 嚥下機能評価(唾液の飲込)</c:v>
                </c:pt>
              </c:strCache>
            </c:strRef>
          </c:tx>
          <c:spPr>
            <a:solidFill>
              <a:schemeClr val="accent3">
                <a:lumMod val="60000"/>
                <a:lumOff val="40000"/>
              </a:schemeClr>
            </a:solidFill>
            <a:ln>
              <a:noFill/>
            </a:ln>
          </c:spPr>
          <c:invertIfNegative val="0"/>
          <c:dLbls>
            <c:dLbl>
              <c:idx val="3"/>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40-42A2-BF62-F528BD257A89}"/>
                </c:ext>
              </c:extLst>
            </c:dLbl>
            <c:dLbl>
              <c:idx val="4"/>
              <c:layout>
                <c:manualLayout>
                  <c:x val="1.380434782608684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A-4260-9C62-AAFC9BB37E00}"/>
                </c:ext>
              </c:extLst>
            </c:dLbl>
            <c:dLbl>
              <c:idx val="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FA-4260-9C62-AAFC9BB37E00}"/>
                </c:ext>
              </c:extLst>
            </c:dLbl>
            <c:dLbl>
              <c:idx val="6"/>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FA-4260-9C62-AAFC9BB37E00}"/>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地区別_有所見者割合!$BM$7:$BM$14</c:f>
              <c:strCache>
                <c:ptCount val="8"/>
                <c:pt idx="0">
                  <c:v>中河内医療圏</c:v>
                </c:pt>
                <c:pt idx="1">
                  <c:v>堺市医療圏</c:v>
                </c:pt>
                <c:pt idx="2">
                  <c:v>大阪市医療圏</c:v>
                </c:pt>
                <c:pt idx="3">
                  <c:v>豊能医療圏</c:v>
                </c:pt>
                <c:pt idx="4">
                  <c:v>南河内医療圏</c:v>
                </c:pt>
                <c:pt idx="5">
                  <c:v>北河内医療圏</c:v>
                </c:pt>
                <c:pt idx="6">
                  <c:v>泉州医療圏</c:v>
                </c:pt>
                <c:pt idx="7">
                  <c:v>三島医療圏</c:v>
                </c:pt>
              </c:strCache>
            </c:strRef>
          </c:cat>
          <c:val>
            <c:numRef>
              <c:f>地区別_有所見者割合!$BO$7:$BO$14</c:f>
              <c:numCache>
                <c:formatCode>0.00%</c:formatCode>
                <c:ptCount val="8"/>
                <c:pt idx="0">
                  <c:v>0.109</c:v>
                </c:pt>
                <c:pt idx="1">
                  <c:v>0.1002</c:v>
                </c:pt>
                <c:pt idx="2">
                  <c:v>0.1002</c:v>
                </c:pt>
                <c:pt idx="3">
                  <c:v>9.2299999999999993E-2</c:v>
                </c:pt>
                <c:pt idx="4">
                  <c:v>9.2100000000000001E-2</c:v>
                </c:pt>
                <c:pt idx="5">
                  <c:v>8.77E-2</c:v>
                </c:pt>
                <c:pt idx="6">
                  <c:v>8.7599999999999997E-2</c:v>
                </c:pt>
                <c:pt idx="7">
                  <c:v>8.0799999999999997E-2</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2916464"/>
        <c:axId val="32291702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3.0675120772945736E-3"/>
                  <c:y val="-0.8910158730158730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8E0-48A7-8BE4-9BD1E6223E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地区別_有所見者割合!$CM$7:$CM$14</c:f>
              <c:numCache>
                <c:formatCode>0.00%</c:formatCode>
                <c:ptCount val="8"/>
                <c:pt idx="0">
                  <c:v>9.4399999999999998E-2</c:v>
                </c:pt>
                <c:pt idx="1">
                  <c:v>9.4399999999999998E-2</c:v>
                </c:pt>
                <c:pt idx="2">
                  <c:v>9.4399999999999998E-2</c:v>
                </c:pt>
                <c:pt idx="3">
                  <c:v>9.4399999999999998E-2</c:v>
                </c:pt>
                <c:pt idx="4">
                  <c:v>9.4399999999999998E-2</c:v>
                </c:pt>
                <c:pt idx="5">
                  <c:v>9.4399999999999998E-2</c:v>
                </c:pt>
                <c:pt idx="6">
                  <c:v>9.4399999999999998E-2</c:v>
                </c:pt>
                <c:pt idx="7">
                  <c:v>9.4399999999999998E-2</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3178464"/>
        <c:axId val="322917584"/>
      </c:scatterChart>
      <c:catAx>
        <c:axId val="322916464"/>
        <c:scaling>
          <c:orientation val="maxMin"/>
        </c:scaling>
        <c:delete val="0"/>
        <c:axPos val="l"/>
        <c:numFmt formatCode="General" sourceLinked="0"/>
        <c:majorTickMark val="none"/>
        <c:minorTickMark val="none"/>
        <c:tickLblPos val="nextTo"/>
        <c:spPr>
          <a:ln>
            <a:solidFill>
              <a:srgbClr val="7F7F7F"/>
            </a:solidFill>
          </a:ln>
        </c:spPr>
        <c:crossAx val="322917024"/>
        <c:crossesAt val="0"/>
        <c:auto val="1"/>
        <c:lblAlgn val="ctr"/>
        <c:lblOffset val="100"/>
        <c:noMultiLvlLbl val="0"/>
      </c:catAx>
      <c:valAx>
        <c:axId val="32291702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2916464"/>
        <c:crosses val="autoZero"/>
        <c:crossBetween val="between"/>
      </c:valAx>
      <c:valAx>
        <c:axId val="322917584"/>
        <c:scaling>
          <c:orientation val="minMax"/>
          <c:max val="50"/>
          <c:min val="0"/>
        </c:scaling>
        <c:delete val="1"/>
        <c:axPos val="r"/>
        <c:numFmt formatCode="General" sourceLinked="1"/>
        <c:majorTickMark val="out"/>
        <c:minorTickMark val="none"/>
        <c:tickLblPos val="nextTo"/>
        <c:crossAx val="323178464"/>
        <c:crosses val="max"/>
        <c:crossBetween val="midCat"/>
      </c:valAx>
      <c:valAx>
        <c:axId val="323178464"/>
        <c:scaling>
          <c:orientation val="minMax"/>
        </c:scaling>
        <c:delete val="1"/>
        <c:axPos val="b"/>
        <c:numFmt formatCode="0.00%" sourceLinked="1"/>
        <c:majorTickMark val="out"/>
        <c:minorTickMark val="none"/>
        <c:tickLblPos val="nextTo"/>
        <c:crossAx val="3229175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25648556045031"/>
          <c:y val="7.2786609996886034E-2"/>
          <c:w val="0.77739818893783652"/>
          <c:h val="0.92166103060674787"/>
        </c:manualLayout>
      </c:layout>
      <c:barChart>
        <c:barDir val="bar"/>
        <c:grouping val="clustered"/>
        <c:varyColors val="0"/>
        <c:ser>
          <c:idx val="0"/>
          <c:order val="0"/>
          <c:tx>
            <c:strRef>
              <c:f>地区別_健診受診率!$AC$4</c:f>
              <c:strCache>
                <c:ptCount val="1"/>
                <c:pt idx="0">
                  <c:v>歯科健診受診率</c:v>
                </c:pt>
              </c:strCache>
            </c:strRef>
          </c:tx>
          <c:spPr>
            <a:solidFill>
              <a:schemeClr val="accent3">
                <a:lumMod val="60000"/>
                <a:lumOff val="40000"/>
              </a:schemeClr>
            </a:solidFill>
            <a:ln>
              <a:noFill/>
            </a:ln>
          </c:spPr>
          <c:invertIfNegative val="0"/>
          <c:dLbls>
            <c:dLbl>
              <c:idx val="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6-4193-B712-1A101E50E61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地区別_健診受診率!$AC$5:$AC$12</c:f>
              <c:strCache>
                <c:ptCount val="8"/>
                <c:pt idx="0">
                  <c:v>三島医療圏</c:v>
                </c:pt>
                <c:pt idx="1">
                  <c:v>中河内医療圏</c:v>
                </c:pt>
                <c:pt idx="2">
                  <c:v>豊能医療圏</c:v>
                </c:pt>
                <c:pt idx="3">
                  <c:v>南河内医療圏</c:v>
                </c:pt>
                <c:pt idx="4">
                  <c:v>泉州医療圏</c:v>
                </c:pt>
                <c:pt idx="5">
                  <c:v>大阪市医療圏</c:v>
                </c:pt>
                <c:pt idx="6">
                  <c:v>北河内医療圏</c:v>
                </c:pt>
                <c:pt idx="7">
                  <c:v>堺市医療圏</c:v>
                </c:pt>
              </c:strCache>
            </c:strRef>
          </c:cat>
          <c:val>
            <c:numRef>
              <c:f>地区別_健診受診率!$AD$5:$AD$12</c:f>
              <c:numCache>
                <c:formatCode>0.0%</c:formatCode>
                <c:ptCount val="8"/>
                <c:pt idx="0">
                  <c:v>0.14374051380066333</c:v>
                </c:pt>
                <c:pt idx="1">
                  <c:v>0.13766026314683258</c:v>
                </c:pt>
                <c:pt idx="2">
                  <c:v>0.1265927624872579</c:v>
                </c:pt>
                <c:pt idx="3">
                  <c:v>0.11784200465425532</c:v>
                </c:pt>
                <c:pt idx="4">
                  <c:v>0.1162824710939214</c:v>
                </c:pt>
                <c:pt idx="5">
                  <c:v>0.10037879948757869</c:v>
                </c:pt>
                <c:pt idx="6">
                  <c:v>9.5225205079619152E-2</c:v>
                </c:pt>
                <c:pt idx="7">
                  <c:v>7.4211160983452804E-2</c:v>
                </c:pt>
              </c:numCache>
            </c:numRef>
          </c:val>
          <c:extLst>
            <c:ext xmlns:c16="http://schemas.microsoft.com/office/drawing/2014/chart" uri="{C3380CC4-5D6E-409C-BE32-E72D297353CC}">
              <c16:uniqueId val="{00000015-97A6-4193-B712-1A101E50E612}"/>
            </c:ext>
          </c:extLst>
        </c:ser>
        <c:dLbls>
          <c:showLegendKey val="0"/>
          <c:showVal val="0"/>
          <c:showCatName val="0"/>
          <c:showSerName val="0"/>
          <c:showPercent val="0"/>
          <c:showBubbleSize val="0"/>
        </c:dLbls>
        <c:gapWidth val="150"/>
        <c:axId val="320398608"/>
        <c:axId val="3203991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7A6-4193-B712-1A101E50E612}"/>
              </c:ext>
            </c:extLst>
          </c:dPt>
          <c:dLbls>
            <c:dLbl>
              <c:idx val="5"/>
              <c:layout>
                <c:manualLayout>
                  <c:x val="-1.5540871267743514E-3"/>
                  <c:y val="-0.891131446116255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A3B-409A-B16F-1891A55980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地区別_健診受診率!$AF$5:$AF$12</c:f>
              <c:numCache>
                <c:formatCode>0.0%</c:formatCode>
                <c:ptCount val="8"/>
                <c:pt idx="0">
                  <c:v>0.11069843599458863</c:v>
                </c:pt>
                <c:pt idx="1">
                  <c:v>0.11069843599458863</c:v>
                </c:pt>
                <c:pt idx="2">
                  <c:v>0.11069843599458863</c:v>
                </c:pt>
                <c:pt idx="3">
                  <c:v>0.11069843599458863</c:v>
                </c:pt>
                <c:pt idx="4">
                  <c:v>0.11069843599458863</c:v>
                </c:pt>
                <c:pt idx="5">
                  <c:v>0.11069843599458863</c:v>
                </c:pt>
                <c:pt idx="6">
                  <c:v>0.11069843599458863</c:v>
                </c:pt>
                <c:pt idx="7">
                  <c:v>0.11069843599458863</c:v>
                </c:pt>
              </c:numCache>
            </c:numRef>
          </c:xVal>
          <c:yVal>
            <c:numRef>
              <c:f>地区別_健診受診率!$AG$5:$AG$12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7A6-4193-B712-1A101E50E612}"/>
            </c:ext>
          </c:extLst>
        </c:ser>
        <c:dLbls>
          <c:showLegendKey val="0"/>
          <c:showVal val="0"/>
          <c:showCatName val="0"/>
          <c:showSerName val="0"/>
          <c:showPercent val="0"/>
          <c:showBubbleSize val="0"/>
        </c:dLbls>
        <c:axId val="320400288"/>
        <c:axId val="320399728"/>
      </c:scatte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0890846804"/>
              <c:y val="2.4555603780864198E-2"/>
            </c:manualLayout>
          </c:layout>
          <c:overlay val="0"/>
        </c:title>
        <c:numFmt formatCode="0.0%" sourceLinked="0"/>
        <c:majorTickMark val="out"/>
        <c:minorTickMark val="none"/>
        <c:tickLblPos val="nextTo"/>
        <c:spPr>
          <a:ln>
            <a:solidFill>
              <a:srgbClr val="7F7F7F"/>
            </a:solidFill>
          </a:ln>
        </c:spPr>
        <c:crossAx val="320398608"/>
        <c:crosses val="autoZero"/>
        <c:crossBetween val="between"/>
      </c:valAx>
      <c:valAx>
        <c:axId val="320399728"/>
        <c:scaling>
          <c:orientation val="minMax"/>
          <c:max val="50"/>
          <c:min val="0"/>
        </c:scaling>
        <c:delete val="1"/>
        <c:axPos val="r"/>
        <c:numFmt formatCode="General" sourceLinked="1"/>
        <c:majorTickMark val="out"/>
        <c:minorTickMark val="none"/>
        <c:tickLblPos val="nextTo"/>
        <c:crossAx val="320400288"/>
        <c:crosses val="max"/>
        <c:crossBetween val="midCat"/>
      </c:valAx>
      <c:valAx>
        <c:axId val="320400288"/>
        <c:scaling>
          <c:orientation val="minMax"/>
        </c:scaling>
        <c:delete val="1"/>
        <c:axPos val="b"/>
        <c:numFmt formatCode="0.0%" sourceLinked="1"/>
        <c:majorTickMark val="out"/>
        <c:minorTickMark val="none"/>
        <c:tickLblPos val="nextTo"/>
        <c:crossAx val="32039972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0881642512075"/>
          <c:y val="6.817531746031745E-2"/>
          <c:w val="0.80161485507246388"/>
          <c:h val="0.92166103060674787"/>
        </c:manualLayout>
      </c:layout>
      <c:barChart>
        <c:barDir val="bar"/>
        <c:grouping val="clustered"/>
        <c:varyColors val="0"/>
        <c:ser>
          <c:idx val="0"/>
          <c:order val="0"/>
          <c:tx>
            <c:strRef>
              <c:f>地区別_有所見者割合!$AL$20</c:f>
              <c:strCache>
                <c:ptCount val="1"/>
                <c:pt idx="0">
                  <c:v>有所見者割合 嚥下機能評価(総合判定)</c:v>
                </c:pt>
              </c:strCache>
            </c:strRef>
          </c:tx>
          <c:spPr>
            <a:solidFill>
              <a:schemeClr val="accent3">
                <a:lumMod val="60000"/>
                <a:lumOff val="40000"/>
              </a:schemeClr>
            </a:solidFill>
            <a:ln>
              <a:noFill/>
            </a:ln>
          </c:spPr>
          <c:invertIfNegative val="0"/>
          <c:dLbls>
            <c:dLbl>
              <c:idx val="3"/>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4-4726-84EA-2EE6665F1B2A}"/>
                </c:ext>
              </c:extLst>
            </c:dLbl>
            <c:dLbl>
              <c:idx val="4"/>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34-4726-84EA-2EE6665F1B2A}"/>
                </c:ext>
              </c:extLst>
            </c:dLbl>
            <c:dLbl>
              <c:idx val="5"/>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34-4726-84EA-2EE6665F1B2A}"/>
                </c:ext>
              </c:extLst>
            </c:dLbl>
            <c:dLbl>
              <c:idx val="6"/>
              <c:layout>
                <c:manualLayout>
                  <c:x val="4.44806763285023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34-4726-84EA-2EE6665F1B2A}"/>
                </c:ext>
              </c:extLst>
            </c:dLbl>
            <c:dLbl>
              <c:idx val="7"/>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34-4726-84EA-2EE6665F1B2A}"/>
                </c:ext>
              </c:extLst>
            </c:dLbl>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地区別_有所見者割合!$BP$7:$BP$14</c:f>
              <c:strCache>
                <c:ptCount val="8"/>
                <c:pt idx="0">
                  <c:v>中河内医療圏</c:v>
                </c:pt>
                <c:pt idx="1">
                  <c:v>堺市医療圏</c:v>
                </c:pt>
                <c:pt idx="2">
                  <c:v>大阪市医療圏</c:v>
                </c:pt>
                <c:pt idx="3">
                  <c:v>三島医療圏</c:v>
                </c:pt>
                <c:pt idx="4">
                  <c:v>豊能医療圏</c:v>
                </c:pt>
                <c:pt idx="5">
                  <c:v>泉州医療圏</c:v>
                </c:pt>
                <c:pt idx="6">
                  <c:v>北河内医療圏</c:v>
                </c:pt>
                <c:pt idx="7">
                  <c:v>南河内医療圏</c:v>
                </c:pt>
              </c:strCache>
            </c:strRef>
          </c:cat>
          <c:val>
            <c:numRef>
              <c:f>地区別_有所見者割合!$BR$7:$BR$14</c:f>
              <c:numCache>
                <c:formatCode>0.00%</c:formatCode>
                <c:ptCount val="8"/>
                <c:pt idx="0">
                  <c:v>0.1444</c:v>
                </c:pt>
                <c:pt idx="1">
                  <c:v>0.1255</c:v>
                </c:pt>
                <c:pt idx="2">
                  <c:v>0.1246</c:v>
                </c:pt>
                <c:pt idx="3">
                  <c:v>0.11940000000000001</c:v>
                </c:pt>
                <c:pt idx="4">
                  <c:v>0.1173</c:v>
                </c:pt>
                <c:pt idx="5">
                  <c:v>0.1137</c:v>
                </c:pt>
                <c:pt idx="6">
                  <c:v>0.11260000000000001</c:v>
                </c:pt>
                <c:pt idx="7">
                  <c:v>0.1124</c:v>
                </c:pt>
              </c:numCache>
            </c:numRef>
          </c:val>
          <c:extLst>
            <c:ext xmlns:c16="http://schemas.microsoft.com/office/drawing/2014/chart" uri="{C3380CC4-5D6E-409C-BE32-E72D297353CC}">
              <c16:uniqueId val="{00000016-E434-4726-84EA-2EE6665F1B2A}"/>
            </c:ext>
          </c:extLst>
        </c:ser>
        <c:dLbls>
          <c:showLegendKey val="0"/>
          <c:showVal val="0"/>
          <c:showCatName val="0"/>
          <c:showSerName val="0"/>
          <c:showPercent val="0"/>
          <c:showBubbleSize val="0"/>
        </c:dLbls>
        <c:gapWidth val="150"/>
        <c:axId val="322916464"/>
        <c:axId val="32291702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E434-4726-84EA-2EE6665F1B2A}"/>
              </c:ext>
            </c:extLst>
          </c:dPt>
          <c:dLbls>
            <c:dLbl>
              <c:idx val="0"/>
              <c:layout>
                <c:manualLayout>
                  <c:x val="-1.5339371980676328E-3"/>
                  <c:y val="-0.900087301587301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E434-4726-84EA-2EE6665F1B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地区別_有所見者割合!$CO$7:$CO$14</c:f>
              <c:numCache>
                <c:formatCode>0.00%</c:formatCode>
                <c:ptCount val="8"/>
                <c:pt idx="0">
                  <c:v>0.12180000000000001</c:v>
                </c:pt>
                <c:pt idx="1">
                  <c:v>0.12180000000000001</c:v>
                </c:pt>
                <c:pt idx="2">
                  <c:v>0.12180000000000001</c:v>
                </c:pt>
                <c:pt idx="3">
                  <c:v>0.12180000000000001</c:v>
                </c:pt>
                <c:pt idx="4">
                  <c:v>0.12180000000000001</c:v>
                </c:pt>
                <c:pt idx="5">
                  <c:v>0.12180000000000001</c:v>
                </c:pt>
                <c:pt idx="6">
                  <c:v>0.12180000000000001</c:v>
                </c:pt>
                <c:pt idx="7">
                  <c:v>0.12180000000000001</c:v>
                </c:pt>
              </c:numCache>
            </c:numRef>
          </c:xVal>
          <c:yVal>
            <c:numRef>
              <c:f>地区別_有所見者割合!$CP$7:$CP$14</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9-E434-4726-84EA-2EE6665F1B2A}"/>
            </c:ext>
          </c:extLst>
        </c:ser>
        <c:dLbls>
          <c:showLegendKey val="0"/>
          <c:showVal val="0"/>
          <c:showCatName val="0"/>
          <c:showSerName val="0"/>
          <c:showPercent val="0"/>
          <c:showBubbleSize val="0"/>
        </c:dLbls>
        <c:axId val="323178464"/>
        <c:axId val="322917584"/>
      </c:scatterChart>
      <c:catAx>
        <c:axId val="322916464"/>
        <c:scaling>
          <c:orientation val="maxMin"/>
        </c:scaling>
        <c:delete val="0"/>
        <c:axPos val="l"/>
        <c:numFmt formatCode="General" sourceLinked="0"/>
        <c:majorTickMark val="none"/>
        <c:minorTickMark val="none"/>
        <c:tickLblPos val="nextTo"/>
        <c:spPr>
          <a:ln>
            <a:solidFill>
              <a:srgbClr val="7F7F7F"/>
            </a:solidFill>
          </a:ln>
        </c:spPr>
        <c:crossAx val="322917024"/>
        <c:crossesAt val="0"/>
        <c:auto val="1"/>
        <c:lblAlgn val="ctr"/>
        <c:lblOffset val="100"/>
        <c:noMultiLvlLbl val="0"/>
      </c:catAx>
      <c:valAx>
        <c:axId val="32291702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2916464"/>
        <c:crosses val="autoZero"/>
        <c:crossBetween val="between"/>
      </c:valAx>
      <c:valAx>
        <c:axId val="322917584"/>
        <c:scaling>
          <c:orientation val="minMax"/>
          <c:max val="50"/>
          <c:min val="0"/>
        </c:scaling>
        <c:delete val="1"/>
        <c:axPos val="r"/>
        <c:numFmt formatCode="General" sourceLinked="1"/>
        <c:majorTickMark val="out"/>
        <c:minorTickMark val="none"/>
        <c:tickLblPos val="nextTo"/>
        <c:crossAx val="323178464"/>
        <c:crosses val="max"/>
        <c:crossBetween val="midCat"/>
      </c:valAx>
      <c:valAx>
        <c:axId val="323178464"/>
        <c:scaling>
          <c:orientation val="minMax"/>
        </c:scaling>
        <c:delete val="1"/>
        <c:axPos val="b"/>
        <c:numFmt formatCode="0.00%" sourceLinked="1"/>
        <c:majorTickMark val="out"/>
        <c:minorTickMark val="none"/>
        <c:tickLblPos val="nextTo"/>
        <c:crossAx val="3229175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市区町村別_有所見者割合!$BI$4</c:f>
              <c:strCache>
                <c:ptCount val="1"/>
                <c:pt idx="0">
                  <c:v>有所見者割合 現在歯</c:v>
                </c:pt>
              </c:strCache>
            </c:strRef>
          </c:tx>
          <c:spPr>
            <a:solidFill>
              <a:srgbClr val="B3A2C7"/>
            </a:solidFill>
            <a:ln>
              <a:noFill/>
            </a:ln>
          </c:spPr>
          <c:invertIfNegative val="0"/>
          <c:dLbls>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2-4C15-B600-DDDA7B845A2B}"/>
                </c:ext>
              </c:extLst>
            </c:dLbl>
            <c:dLbl>
              <c:idx val="20"/>
              <c:layout>
                <c:manualLayout>
                  <c:x val="6.1352657004829789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2-4C15-B600-DDDA7B845A2B}"/>
                </c:ext>
              </c:extLst>
            </c:dLbl>
            <c:dLbl>
              <c:idx val="21"/>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2-4C15-B600-DDDA7B845A2B}"/>
                </c:ext>
              </c:extLst>
            </c:dLbl>
            <c:dLbl>
              <c:idx val="22"/>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2-4C15-B600-DDDA7B845A2B}"/>
                </c:ext>
              </c:extLst>
            </c:dLbl>
            <c:dLbl>
              <c:idx val="23"/>
              <c:layout>
                <c:manualLayout>
                  <c:x val="2.300724637681159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8B-4129-8017-6E9921D4B9EB}"/>
                </c:ext>
              </c:extLst>
            </c:dLbl>
            <c:dLbl>
              <c:idx val="24"/>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8B-4129-8017-6E9921D4B9EB}"/>
                </c:ext>
              </c:extLst>
            </c:dLbl>
            <c:dLbl>
              <c:idx val="25"/>
              <c:layout>
                <c:manualLayout>
                  <c:x val="2.91425120772945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8B-4129-8017-6E9921D4B9EB}"/>
                </c:ext>
              </c:extLst>
            </c:dLbl>
            <c:dLbl>
              <c:idx val="26"/>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8B-4129-8017-6E9921D4B9EB}"/>
                </c:ext>
              </c:extLst>
            </c:dLbl>
            <c:dLbl>
              <c:idx val="27"/>
              <c:layout>
                <c:manualLayout>
                  <c:x val="3.221014492753623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8B-4129-8017-6E9921D4B9EB}"/>
                </c:ext>
              </c:extLst>
            </c:dLbl>
            <c:dLbl>
              <c:idx val="28"/>
              <c:layout>
                <c:manualLayout>
                  <c:x val="3.37439613526568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8B-4129-8017-6E9921D4B9EB}"/>
                </c:ext>
              </c:extLst>
            </c:dLbl>
            <c:dLbl>
              <c:idx val="29"/>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8B-4129-8017-6E9921D4B9EB}"/>
                </c:ext>
              </c:extLst>
            </c:dLbl>
            <c:dLbl>
              <c:idx val="30"/>
              <c:layout>
                <c:manualLayout>
                  <c:x val="4.294685990338164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8B-4129-8017-6E9921D4B9EB}"/>
                </c:ext>
              </c:extLst>
            </c:dLbl>
            <c:dLbl>
              <c:idx val="31"/>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8B-4129-8017-6E9921D4B9EB}"/>
                </c:ext>
              </c:extLst>
            </c:dLbl>
            <c:dLbl>
              <c:idx val="32"/>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8B-4129-8017-6E9921D4B9EB}"/>
                </c:ext>
              </c:extLst>
            </c:dLbl>
            <c:dLbl>
              <c:idx val="3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8B-4129-8017-6E9921D4B9EB}"/>
                </c:ext>
              </c:extLst>
            </c:dLbl>
            <c:dLbl>
              <c:idx val="3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8B-4129-8017-6E9921D4B9EB}"/>
                </c:ext>
              </c:extLst>
            </c:dLbl>
            <c:dLbl>
              <c:idx val="35"/>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8B-4129-8017-6E9921D4B9EB}"/>
                </c:ext>
              </c:extLst>
            </c:dLbl>
            <c:dLbl>
              <c:idx val="3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C8B-4129-8017-6E9921D4B9EB}"/>
                </c:ext>
              </c:extLst>
            </c:dLbl>
            <c:dLbl>
              <c:idx val="3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C8B-4129-8017-6E9921D4B9EB}"/>
                </c:ext>
              </c:extLst>
            </c:dLbl>
            <c:dLbl>
              <c:idx val="38"/>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C8B-4129-8017-6E9921D4B9EB}"/>
                </c:ext>
              </c:extLst>
            </c:dLbl>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B-4BA1-BD1A-49EC47C3B7FB}"/>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市区町村別_有所見者割合!$BI$7:$BI$49</c:f>
              <c:strCache>
                <c:ptCount val="43"/>
                <c:pt idx="0">
                  <c:v>忠岡町</c:v>
                </c:pt>
                <c:pt idx="1">
                  <c:v>河南町</c:v>
                </c:pt>
                <c:pt idx="2">
                  <c:v>田尻町</c:v>
                </c:pt>
                <c:pt idx="3">
                  <c:v>能勢町</c:v>
                </c:pt>
                <c:pt idx="4">
                  <c:v>泉南市</c:v>
                </c:pt>
                <c:pt idx="5">
                  <c:v>貝塚市</c:v>
                </c:pt>
                <c:pt idx="6">
                  <c:v>泉佐野市</c:v>
                </c:pt>
                <c:pt idx="7">
                  <c:v>東大阪市</c:v>
                </c:pt>
                <c:pt idx="8">
                  <c:v>泉大津市</c:v>
                </c:pt>
                <c:pt idx="9">
                  <c:v>大阪市</c:v>
                </c:pt>
                <c:pt idx="10">
                  <c:v>岸和田市</c:v>
                </c:pt>
                <c:pt idx="11">
                  <c:v>守口市</c:v>
                </c:pt>
                <c:pt idx="12">
                  <c:v>松原市</c:v>
                </c:pt>
                <c:pt idx="13">
                  <c:v>大東市</c:v>
                </c:pt>
                <c:pt idx="14">
                  <c:v>和泉市</c:v>
                </c:pt>
                <c:pt idx="15">
                  <c:v>八尾市</c:v>
                </c:pt>
                <c:pt idx="16">
                  <c:v>高石市</c:v>
                </c:pt>
                <c:pt idx="17">
                  <c:v>門真市</c:v>
                </c:pt>
                <c:pt idx="18">
                  <c:v>茨木市</c:v>
                </c:pt>
                <c:pt idx="19">
                  <c:v>摂津市</c:v>
                </c:pt>
                <c:pt idx="20">
                  <c:v>堺市</c:v>
                </c:pt>
                <c:pt idx="21">
                  <c:v>千早赤阪村</c:v>
                </c:pt>
                <c:pt idx="22">
                  <c:v>柏原市</c:v>
                </c:pt>
                <c:pt idx="23">
                  <c:v>羽曳野市</c:v>
                </c:pt>
                <c:pt idx="24">
                  <c:v>富田林市</c:v>
                </c:pt>
                <c:pt idx="25">
                  <c:v>太子町</c:v>
                </c:pt>
                <c:pt idx="26">
                  <c:v>寝屋川市</c:v>
                </c:pt>
                <c:pt idx="27">
                  <c:v>藤井寺市</c:v>
                </c:pt>
                <c:pt idx="28">
                  <c:v>交野市</c:v>
                </c:pt>
                <c:pt idx="29">
                  <c:v>高槻市</c:v>
                </c:pt>
                <c:pt idx="30">
                  <c:v>岬町</c:v>
                </c:pt>
                <c:pt idx="31">
                  <c:v>大阪狭山市</c:v>
                </c:pt>
                <c:pt idx="32">
                  <c:v>阪南市</c:v>
                </c:pt>
                <c:pt idx="33">
                  <c:v>四條畷市</c:v>
                </c:pt>
                <c:pt idx="34">
                  <c:v>豊中市</c:v>
                </c:pt>
                <c:pt idx="35">
                  <c:v>池田市</c:v>
                </c:pt>
                <c:pt idx="36">
                  <c:v>河内長野市</c:v>
                </c:pt>
                <c:pt idx="37">
                  <c:v>島本町</c:v>
                </c:pt>
                <c:pt idx="38">
                  <c:v>熊取町</c:v>
                </c:pt>
                <c:pt idx="39">
                  <c:v>箕面市</c:v>
                </c:pt>
                <c:pt idx="40">
                  <c:v>枚方市</c:v>
                </c:pt>
                <c:pt idx="41">
                  <c:v>吹田市</c:v>
                </c:pt>
                <c:pt idx="42">
                  <c:v>豊能町</c:v>
                </c:pt>
              </c:strCache>
            </c:strRef>
          </c:cat>
          <c:val>
            <c:numRef>
              <c:f>市区町村別_有所見者割合!$BK$7:$BK$49</c:f>
              <c:numCache>
                <c:formatCode>0.00%</c:formatCode>
                <c:ptCount val="43"/>
                <c:pt idx="0">
                  <c:v>0.52490000000000003</c:v>
                </c:pt>
                <c:pt idx="1">
                  <c:v>0.51049999999999995</c:v>
                </c:pt>
                <c:pt idx="2">
                  <c:v>0.5</c:v>
                </c:pt>
                <c:pt idx="3">
                  <c:v>0.48049999999999998</c:v>
                </c:pt>
                <c:pt idx="4">
                  <c:v>0.47870000000000001</c:v>
                </c:pt>
                <c:pt idx="5">
                  <c:v>0.47610000000000002</c:v>
                </c:pt>
                <c:pt idx="6">
                  <c:v>0.46200000000000002</c:v>
                </c:pt>
                <c:pt idx="7">
                  <c:v>0.46029999999999999</c:v>
                </c:pt>
                <c:pt idx="8">
                  <c:v>0.4486</c:v>
                </c:pt>
                <c:pt idx="9">
                  <c:v>0.4456</c:v>
                </c:pt>
                <c:pt idx="10">
                  <c:v>0.44529999999999997</c:v>
                </c:pt>
                <c:pt idx="11">
                  <c:v>0.4405</c:v>
                </c:pt>
                <c:pt idx="12">
                  <c:v>0.43990000000000001</c:v>
                </c:pt>
                <c:pt idx="13">
                  <c:v>0.43240000000000001</c:v>
                </c:pt>
                <c:pt idx="14">
                  <c:v>0.43190000000000001</c:v>
                </c:pt>
                <c:pt idx="15">
                  <c:v>0.42449999999999999</c:v>
                </c:pt>
                <c:pt idx="16">
                  <c:v>0.42099999999999999</c:v>
                </c:pt>
                <c:pt idx="17">
                  <c:v>0.41570000000000001</c:v>
                </c:pt>
                <c:pt idx="18">
                  <c:v>0.41289999999999999</c:v>
                </c:pt>
                <c:pt idx="19">
                  <c:v>0.40920000000000001</c:v>
                </c:pt>
                <c:pt idx="20">
                  <c:v>0.40600000000000003</c:v>
                </c:pt>
                <c:pt idx="21">
                  <c:v>0.40339999999999998</c:v>
                </c:pt>
                <c:pt idx="22">
                  <c:v>0.39850000000000002</c:v>
                </c:pt>
                <c:pt idx="23">
                  <c:v>0.39290000000000003</c:v>
                </c:pt>
                <c:pt idx="24">
                  <c:v>0.38840000000000002</c:v>
                </c:pt>
                <c:pt idx="25">
                  <c:v>0.3881</c:v>
                </c:pt>
                <c:pt idx="26">
                  <c:v>0.38779999999999998</c:v>
                </c:pt>
                <c:pt idx="27">
                  <c:v>0.38629999999999998</c:v>
                </c:pt>
                <c:pt idx="28">
                  <c:v>0.38450000000000001</c:v>
                </c:pt>
                <c:pt idx="29">
                  <c:v>0.38109999999999999</c:v>
                </c:pt>
                <c:pt idx="30">
                  <c:v>0.37740000000000001</c:v>
                </c:pt>
                <c:pt idx="31">
                  <c:v>0.37669999999999998</c:v>
                </c:pt>
                <c:pt idx="32">
                  <c:v>0.3765</c:v>
                </c:pt>
                <c:pt idx="33">
                  <c:v>0.36649999999999999</c:v>
                </c:pt>
                <c:pt idx="34">
                  <c:v>0.36499999999999999</c:v>
                </c:pt>
                <c:pt idx="35">
                  <c:v>0.36380000000000001</c:v>
                </c:pt>
                <c:pt idx="36">
                  <c:v>0.36209999999999998</c:v>
                </c:pt>
                <c:pt idx="37">
                  <c:v>0.35049999999999998</c:v>
                </c:pt>
                <c:pt idx="38">
                  <c:v>0.34749999999999998</c:v>
                </c:pt>
                <c:pt idx="39">
                  <c:v>0.34670000000000001</c:v>
                </c:pt>
                <c:pt idx="40">
                  <c:v>0.33600000000000002</c:v>
                </c:pt>
                <c:pt idx="41">
                  <c:v>0.33310000000000001</c:v>
                </c:pt>
                <c:pt idx="42">
                  <c:v>0.28760000000000002</c:v>
                </c:pt>
              </c:numCache>
            </c:numRef>
          </c:val>
          <c:extLst>
            <c:ext xmlns:c16="http://schemas.microsoft.com/office/drawing/2014/chart" uri="{C3380CC4-5D6E-409C-BE32-E72D297353CC}">
              <c16:uniqueId val="{00000012-DBCB-4BA1-BD1A-49EC47C3B7FB}"/>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DBCB-4BA1-BD1A-49EC47C3B7FB}"/>
              </c:ext>
            </c:extLst>
          </c:dPt>
          <c:dLbls>
            <c:dLbl>
              <c:idx val="0"/>
              <c:layout>
                <c:manualLayout>
                  <c:x val="-0.1456970321896999"/>
                  <c:y val="-0.8971317460317460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BCB-4BA1-BD1A-49EC47C3B7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市区町村別_有所見者割合!$DY$7:$DY$49</c:f>
              <c:numCache>
                <c:formatCode>0.00%</c:formatCode>
                <c:ptCount val="43"/>
                <c:pt idx="0">
                  <c:v>0.41220000000000001</c:v>
                </c:pt>
                <c:pt idx="1">
                  <c:v>0.41220000000000001</c:v>
                </c:pt>
                <c:pt idx="2">
                  <c:v>0.41220000000000001</c:v>
                </c:pt>
                <c:pt idx="3">
                  <c:v>0.41220000000000001</c:v>
                </c:pt>
                <c:pt idx="4">
                  <c:v>0.41220000000000001</c:v>
                </c:pt>
                <c:pt idx="5">
                  <c:v>0.41220000000000001</c:v>
                </c:pt>
                <c:pt idx="6">
                  <c:v>0.41220000000000001</c:v>
                </c:pt>
                <c:pt idx="7">
                  <c:v>0.41220000000000001</c:v>
                </c:pt>
                <c:pt idx="8">
                  <c:v>0.41220000000000001</c:v>
                </c:pt>
                <c:pt idx="9">
                  <c:v>0.41220000000000001</c:v>
                </c:pt>
                <c:pt idx="10">
                  <c:v>0.41220000000000001</c:v>
                </c:pt>
                <c:pt idx="11">
                  <c:v>0.41220000000000001</c:v>
                </c:pt>
                <c:pt idx="12">
                  <c:v>0.41220000000000001</c:v>
                </c:pt>
                <c:pt idx="13">
                  <c:v>0.41220000000000001</c:v>
                </c:pt>
                <c:pt idx="14">
                  <c:v>0.41220000000000001</c:v>
                </c:pt>
                <c:pt idx="15">
                  <c:v>0.41220000000000001</c:v>
                </c:pt>
                <c:pt idx="16">
                  <c:v>0.41220000000000001</c:v>
                </c:pt>
                <c:pt idx="17">
                  <c:v>0.41220000000000001</c:v>
                </c:pt>
                <c:pt idx="18">
                  <c:v>0.41220000000000001</c:v>
                </c:pt>
                <c:pt idx="19">
                  <c:v>0.41220000000000001</c:v>
                </c:pt>
                <c:pt idx="20">
                  <c:v>0.41220000000000001</c:v>
                </c:pt>
                <c:pt idx="21">
                  <c:v>0.41220000000000001</c:v>
                </c:pt>
                <c:pt idx="22">
                  <c:v>0.41220000000000001</c:v>
                </c:pt>
                <c:pt idx="23">
                  <c:v>0.41220000000000001</c:v>
                </c:pt>
                <c:pt idx="24">
                  <c:v>0.41220000000000001</c:v>
                </c:pt>
                <c:pt idx="25">
                  <c:v>0.41220000000000001</c:v>
                </c:pt>
                <c:pt idx="26">
                  <c:v>0.41220000000000001</c:v>
                </c:pt>
                <c:pt idx="27">
                  <c:v>0.41220000000000001</c:v>
                </c:pt>
                <c:pt idx="28">
                  <c:v>0.41220000000000001</c:v>
                </c:pt>
                <c:pt idx="29">
                  <c:v>0.41220000000000001</c:v>
                </c:pt>
                <c:pt idx="30">
                  <c:v>0.41220000000000001</c:v>
                </c:pt>
                <c:pt idx="31">
                  <c:v>0.41220000000000001</c:v>
                </c:pt>
                <c:pt idx="32">
                  <c:v>0.41220000000000001</c:v>
                </c:pt>
                <c:pt idx="33">
                  <c:v>0.41220000000000001</c:v>
                </c:pt>
                <c:pt idx="34">
                  <c:v>0.41220000000000001</c:v>
                </c:pt>
                <c:pt idx="35">
                  <c:v>0.41220000000000001</c:v>
                </c:pt>
                <c:pt idx="36">
                  <c:v>0.41220000000000001</c:v>
                </c:pt>
                <c:pt idx="37">
                  <c:v>0.41220000000000001</c:v>
                </c:pt>
                <c:pt idx="38">
                  <c:v>0.41220000000000001</c:v>
                </c:pt>
                <c:pt idx="39">
                  <c:v>0.41220000000000001</c:v>
                </c:pt>
                <c:pt idx="40">
                  <c:v>0.41220000000000001</c:v>
                </c:pt>
                <c:pt idx="41">
                  <c:v>0.41220000000000001</c:v>
                </c:pt>
                <c:pt idx="42">
                  <c:v>0.41220000000000001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DBCB-4BA1-BD1A-49EC47C3B7FB}"/>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市区町村別_有所見者割合!$BN$6</c:f>
              <c:strCache>
                <c:ptCount val="1"/>
                <c:pt idx="0">
                  <c:v>前年度との差分(有所見者割合 現在歯)</c:v>
                </c:pt>
              </c:strCache>
            </c:strRef>
          </c:tx>
          <c:spPr>
            <a:solidFill>
              <a:schemeClr val="accent1"/>
            </a:solidFill>
            <a:ln>
              <a:noFill/>
            </a:ln>
          </c:spPr>
          <c:invertIfNegative val="0"/>
          <c:dLbls>
            <c:dLbl>
              <c:idx val="1"/>
              <c:layout>
                <c:manualLayout>
                  <c:x val="2.7608937198067632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ED-4BB8-8ECA-FD6606A97836}"/>
                </c:ext>
              </c:extLst>
            </c:dLbl>
            <c:dLbl>
              <c:idx val="4"/>
              <c:layout>
                <c:manualLayout>
                  <c:x val="2.1473550724637681E-2"/>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ED-4BB8-8ECA-FD6606A97836}"/>
                </c:ext>
              </c:extLst>
            </c:dLbl>
            <c:dLbl>
              <c:idx val="11"/>
              <c:layout>
                <c:manualLayout>
                  <c:x val="3.067657004830918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ED-4BB8-8ECA-FD6606A97836}"/>
                </c:ext>
              </c:extLst>
            </c:dLbl>
            <c:dLbl>
              <c:idx val="29"/>
              <c:layout>
                <c:manualLayout>
                  <c:x val="2.14736714975845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1A-44A1-B6EC-92B7C5867863}"/>
                </c:ext>
              </c:extLst>
            </c:dLbl>
            <c:dLbl>
              <c:idx val="33"/>
              <c:layout>
                <c:manualLayout>
                  <c:x val="3.067657004830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1A-44A1-B6EC-92B7C5867863}"/>
                </c:ext>
              </c:extLst>
            </c:dLbl>
            <c:dLbl>
              <c:idx val="37"/>
              <c:layout>
                <c:manualLayout>
                  <c:x val="2.9142753623188404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1A-44A1-B6EC-92B7C5867863}"/>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市区町村別_有所見者割合!$BI$7:$BI$49</c:f>
              <c:strCache>
                <c:ptCount val="43"/>
                <c:pt idx="0">
                  <c:v>忠岡町</c:v>
                </c:pt>
                <c:pt idx="1">
                  <c:v>河南町</c:v>
                </c:pt>
                <c:pt idx="2">
                  <c:v>田尻町</c:v>
                </c:pt>
                <c:pt idx="3">
                  <c:v>能勢町</c:v>
                </c:pt>
                <c:pt idx="4">
                  <c:v>泉南市</c:v>
                </c:pt>
                <c:pt idx="5">
                  <c:v>貝塚市</c:v>
                </c:pt>
                <c:pt idx="6">
                  <c:v>泉佐野市</c:v>
                </c:pt>
                <c:pt idx="7">
                  <c:v>東大阪市</c:v>
                </c:pt>
                <c:pt idx="8">
                  <c:v>泉大津市</c:v>
                </c:pt>
                <c:pt idx="9">
                  <c:v>大阪市</c:v>
                </c:pt>
                <c:pt idx="10">
                  <c:v>岸和田市</c:v>
                </c:pt>
                <c:pt idx="11">
                  <c:v>守口市</c:v>
                </c:pt>
                <c:pt idx="12">
                  <c:v>松原市</c:v>
                </c:pt>
                <c:pt idx="13">
                  <c:v>大東市</c:v>
                </c:pt>
                <c:pt idx="14">
                  <c:v>和泉市</c:v>
                </c:pt>
                <c:pt idx="15">
                  <c:v>八尾市</c:v>
                </c:pt>
                <c:pt idx="16">
                  <c:v>高石市</c:v>
                </c:pt>
                <c:pt idx="17">
                  <c:v>門真市</c:v>
                </c:pt>
                <c:pt idx="18">
                  <c:v>茨木市</c:v>
                </c:pt>
                <c:pt idx="19">
                  <c:v>摂津市</c:v>
                </c:pt>
                <c:pt idx="20">
                  <c:v>堺市</c:v>
                </c:pt>
                <c:pt idx="21">
                  <c:v>千早赤阪村</c:v>
                </c:pt>
                <c:pt idx="22">
                  <c:v>柏原市</c:v>
                </c:pt>
                <c:pt idx="23">
                  <c:v>羽曳野市</c:v>
                </c:pt>
                <c:pt idx="24">
                  <c:v>富田林市</c:v>
                </c:pt>
                <c:pt idx="25">
                  <c:v>太子町</c:v>
                </c:pt>
                <c:pt idx="26">
                  <c:v>寝屋川市</c:v>
                </c:pt>
                <c:pt idx="27">
                  <c:v>藤井寺市</c:v>
                </c:pt>
                <c:pt idx="28">
                  <c:v>交野市</c:v>
                </c:pt>
                <c:pt idx="29">
                  <c:v>高槻市</c:v>
                </c:pt>
                <c:pt idx="30">
                  <c:v>岬町</c:v>
                </c:pt>
                <c:pt idx="31">
                  <c:v>大阪狭山市</c:v>
                </c:pt>
                <c:pt idx="32">
                  <c:v>阪南市</c:v>
                </c:pt>
                <c:pt idx="33">
                  <c:v>四條畷市</c:v>
                </c:pt>
                <c:pt idx="34">
                  <c:v>豊中市</c:v>
                </c:pt>
                <c:pt idx="35">
                  <c:v>池田市</c:v>
                </c:pt>
                <c:pt idx="36">
                  <c:v>河内長野市</c:v>
                </c:pt>
                <c:pt idx="37">
                  <c:v>島本町</c:v>
                </c:pt>
                <c:pt idx="38">
                  <c:v>熊取町</c:v>
                </c:pt>
                <c:pt idx="39">
                  <c:v>箕面市</c:v>
                </c:pt>
                <c:pt idx="40">
                  <c:v>枚方市</c:v>
                </c:pt>
                <c:pt idx="41">
                  <c:v>吹田市</c:v>
                </c:pt>
                <c:pt idx="42">
                  <c:v>豊能町</c:v>
                </c:pt>
              </c:strCache>
            </c:strRef>
          </c:cat>
          <c:val>
            <c:numRef>
              <c:f>市区町村別_有所見者割合!$BN$7:$BN$49</c:f>
              <c:numCache>
                <c:formatCode>General</c:formatCode>
                <c:ptCount val="43"/>
                <c:pt idx="0">
                  <c:v>6.0200000000000031</c:v>
                </c:pt>
                <c:pt idx="1">
                  <c:v>-0.14000000000000679</c:v>
                </c:pt>
                <c:pt idx="2">
                  <c:v>-3.3299999999999996</c:v>
                </c:pt>
                <c:pt idx="3">
                  <c:v>9.9999999999988987E-3</c:v>
                </c:pt>
                <c:pt idx="4">
                  <c:v>-0.25999999999999912</c:v>
                </c:pt>
                <c:pt idx="5">
                  <c:v>-2.3199999999999998</c:v>
                </c:pt>
                <c:pt idx="6">
                  <c:v>-0.67999999999999727</c:v>
                </c:pt>
                <c:pt idx="7">
                  <c:v>0.19000000000000128</c:v>
                </c:pt>
                <c:pt idx="8">
                  <c:v>-3.3899999999999988</c:v>
                </c:pt>
                <c:pt idx="9">
                  <c:v>-0.81999999999999851</c:v>
                </c:pt>
                <c:pt idx="10">
                  <c:v>-2.3400000000000034</c:v>
                </c:pt>
                <c:pt idx="11">
                  <c:v>-6.9999999999997842E-2</c:v>
                </c:pt>
                <c:pt idx="12">
                  <c:v>0.40000000000000036</c:v>
                </c:pt>
                <c:pt idx="13">
                  <c:v>-0.70000000000000062</c:v>
                </c:pt>
                <c:pt idx="14">
                  <c:v>-1.2500000000000011</c:v>
                </c:pt>
                <c:pt idx="15">
                  <c:v>-0.98000000000000309</c:v>
                </c:pt>
                <c:pt idx="16">
                  <c:v>-2.4699999999999998</c:v>
                </c:pt>
                <c:pt idx="17">
                  <c:v>-2.8099999999999961</c:v>
                </c:pt>
                <c:pt idx="18">
                  <c:v>-0.80000000000000071</c:v>
                </c:pt>
                <c:pt idx="19">
                  <c:v>0.95000000000000084</c:v>
                </c:pt>
                <c:pt idx="20">
                  <c:v>0.27000000000000357</c:v>
                </c:pt>
                <c:pt idx="21">
                  <c:v>-2.6300000000000043</c:v>
                </c:pt>
                <c:pt idx="22">
                  <c:v>-1.4600000000000002</c:v>
                </c:pt>
                <c:pt idx="23">
                  <c:v>-1.3399999999999967</c:v>
                </c:pt>
                <c:pt idx="24">
                  <c:v>-2.4299999999999988</c:v>
                </c:pt>
                <c:pt idx="25">
                  <c:v>-0.71999999999999842</c:v>
                </c:pt>
                <c:pt idx="26">
                  <c:v>-1.4500000000000013</c:v>
                </c:pt>
                <c:pt idx="27">
                  <c:v>-2.3199999999999998</c:v>
                </c:pt>
                <c:pt idx="28">
                  <c:v>1.3800000000000034</c:v>
                </c:pt>
                <c:pt idx="29">
                  <c:v>-0.25999999999999912</c:v>
                </c:pt>
                <c:pt idx="30">
                  <c:v>-3.8499999999999979</c:v>
                </c:pt>
                <c:pt idx="31">
                  <c:v>2.67</c:v>
                </c:pt>
                <c:pt idx="32">
                  <c:v>2.1399999999999975</c:v>
                </c:pt>
                <c:pt idx="33">
                  <c:v>-0.10999999999999899</c:v>
                </c:pt>
                <c:pt idx="34">
                  <c:v>-0.78000000000000291</c:v>
                </c:pt>
                <c:pt idx="35">
                  <c:v>1.3400000000000023</c:v>
                </c:pt>
                <c:pt idx="36">
                  <c:v>0.87999999999999745</c:v>
                </c:pt>
                <c:pt idx="37">
                  <c:v>-0.12000000000000344</c:v>
                </c:pt>
                <c:pt idx="38">
                  <c:v>-1.9500000000000017</c:v>
                </c:pt>
                <c:pt idx="39">
                  <c:v>0.12000000000000344</c:v>
                </c:pt>
                <c:pt idx="40">
                  <c:v>-1.1299999999999977</c:v>
                </c:pt>
                <c:pt idx="41">
                  <c:v>-0.97999999999999754</c:v>
                </c:pt>
                <c:pt idx="42">
                  <c:v>-0.81999999999999851</c:v>
                </c:pt>
              </c:numCache>
            </c:numRef>
          </c:val>
          <c:extLst>
            <c:ext xmlns:c16="http://schemas.microsoft.com/office/drawing/2014/chart" uri="{C3380CC4-5D6E-409C-BE32-E72D297353CC}">
              <c16:uniqueId val="{00000026-701A-44A1-B6EC-92B7C5867863}"/>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701A-44A1-B6EC-92B7C5867863}"/>
              </c:ext>
            </c:extLst>
          </c:dPt>
          <c:dLbls>
            <c:dLbl>
              <c:idx val="0"/>
              <c:layout>
                <c:manualLayout>
                  <c:x val="-0.1456970321896999"/>
                  <c:y val="-0.89612380952380954"/>
                </c:manualLayout>
              </c:layout>
              <c:tx>
                <c:rich>
                  <a:bodyPr wrap="square" lIns="38100" tIns="19050" rIns="38100" bIns="19050" anchor="ctr">
                    <a:spAutoFit/>
                  </a:bodyPr>
                  <a:lstStyle/>
                  <a:p>
                    <a:pPr>
                      <a:defRPr/>
                    </a:pPr>
                    <a:fld id="{3DD14696-83C4-4664-A57F-36EAF4A5A842}" type="SERIESNAME">
                      <a:rPr lang="ja-JP" altLang="en-US"/>
                      <a:pPr>
                        <a:defRPr/>
                      </a:pPr>
                      <a:t>[系列名]</a:t>
                    </a:fld>
                    <a:r>
                      <a:rPr lang="ja-JP" altLang="en-US" baseline="0"/>
                      <a:t>
</a:t>
                    </a:r>
                    <a:fld id="{8F25EF0F-7E82-415C-B229-861DBB4A0331}"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701A-44A1-B6EC-92B7C5867863}"/>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市区町村別_有所見者割合!$EB$7:$EB$49</c:f>
              <c:numCache>
                <c:formatCode>General</c:formatCode>
                <c:ptCount val="43"/>
                <c:pt idx="0">
                  <c:v>-0.65999999999999948</c:v>
                </c:pt>
                <c:pt idx="1">
                  <c:v>-0.65999999999999948</c:v>
                </c:pt>
                <c:pt idx="2">
                  <c:v>-0.65999999999999948</c:v>
                </c:pt>
                <c:pt idx="3">
                  <c:v>-0.65999999999999948</c:v>
                </c:pt>
                <c:pt idx="4">
                  <c:v>-0.65999999999999948</c:v>
                </c:pt>
                <c:pt idx="5">
                  <c:v>-0.65999999999999948</c:v>
                </c:pt>
                <c:pt idx="6">
                  <c:v>-0.65999999999999948</c:v>
                </c:pt>
                <c:pt idx="7">
                  <c:v>-0.65999999999999948</c:v>
                </c:pt>
                <c:pt idx="8">
                  <c:v>-0.65999999999999948</c:v>
                </c:pt>
                <c:pt idx="9">
                  <c:v>-0.65999999999999948</c:v>
                </c:pt>
                <c:pt idx="10">
                  <c:v>-0.65999999999999948</c:v>
                </c:pt>
                <c:pt idx="11">
                  <c:v>-0.65999999999999948</c:v>
                </c:pt>
                <c:pt idx="12">
                  <c:v>-0.65999999999999948</c:v>
                </c:pt>
                <c:pt idx="13">
                  <c:v>-0.65999999999999948</c:v>
                </c:pt>
                <c:pt idx="14">
                  <c:v>-0.65999999999999948</c:v>
                </c:pt>
                <c:pt idx="15">
                  <c:v>-0.65999999999999948</c:v>
                </c:pt>
                <c:pt idx="16">
                  <c:v>-0.65999999999999948</c:v>
                </c:pt>
                <c:pt idx="17">
                  <c:v>-0.65999999999999948</c:v>
                </c:pt>
                <c:pt idx="18">
                  <c:v>-0.65999999999999948</c:v>
                </c:pt>
                <c:pt idx="19">
                  <c:v>-0.65999999999999948</c:v>
                </c:pt>
                <c:pt idx="20">
                  <c:v>-0.65999999999999948</c:v>
                </c:pt>
                <c:pt idx="21">
                  <c:v>-0.65999999999999948</c:v>
                </c:pt>
                <c:pt idx="22">
                  <c:v>-0.65999999999999948</c:v>
                </c:pt>
                <c:pt idx="23">
                  <c:v>-0.65999999999999948</c:v>
                </c:pt>
                <c:pt idx="24">
                  <c:v>-0.65999999999999948</c:v>
                </c:pt>
                <c:pt idx="25">
                  <c:v>-0.65999999999999948</c:v>
                </c:pt>
                <c:pt idx="26">
                  <c:v>-0.65999999999999948</c:v>
                </c:pt>
                <c:pt idx="27">
                  <c:v>-0.65999999999999948</c:v>
                </c:pt>
                <c:pt idx="28">
                  <c:v>-0.65999999999999948</c:v>
                </c:pt>
                <c:pt idx="29">
                  <c:v>-0.65999999999999948</c:v>
                </c:pt>
                <c:pt idx="30">
                  <c:v>-0.65999999999999948</c:v>
                </c:pt>
                <c:pt idx="31">
                  <c:v>-0.65999999999999948</c:v>
                </c:pt>
                <c:pt idx="32">
                  <c:v>-0.65999999999999948</c:v>
                </c:pt>
                <c:pt idx="33">
                  <c:v>-0.65999999999999948</c:v>
                </c:pt>
                <c:pt idx="34">
                  <c:v>-0.65999999999999948</c:v>
                </c:pt>
                <c:pt idx="35">
                  <c:v>-0.65999999999999948</c:v>
                </c:pt>
                <c:pt idx="36">
                  <c:v>-0.65999999999999948</c:v>
                </c:pt>
                <c:pt idx="37">
                  <c:v>-0.65999999999999948</c:v>
                </c:pt>
                <c:pt idx="38">
                  <c:v>-0.65999999999999948</c:v>
                </c:pt>
                <c:pt idx="39">
                  <c:v>-0.65999999999999948</c:v>
                </c:pt>
                <c:pt idx="40">
                  <c:v>-0.65999999999999948</c:v>
                </c:pt>
                <c:pt idx="41">
                  <c:v>-0.65999999999999948</c:v>
                </c:pt>
                <c:pt idx="42">
                  <c:v>-0.65999999999999948</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701A-44A1-B6EC-92B7C5867863}"/>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市区町村別_有所見者割合!$BO$4</c:f>
              <c:strCache>
                <c:ptCount val="1"/>
                <c:pt idx="0">
                  <c:v>有所見者割合 咬合の状態</c:v>
                </c:pt>
              </c:strCache>
            </c:strRef>
          </c:tx>
          <c:spPr>
            <a:solidFill>
              <a:srgbClr val="B3A2C7"/>
            </a:solidFill>
            <a:ln>
              <a:noFill/>
            </a:ln>
          </c:spPr>
          <c:invertIfNegative val="0"/>
          <c:dLbls>
            <c:dLbl>
              <c:idx val="1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BE-4B45-A6E3-033D352B1EA7}"/>
                </c:ext>
              </c:extLst>
            </c:dLbl>
            <c:dLbl>
              <c:idx val="20"/>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D-4EA1-A48A-98DDCA970789}"/>
                </c:ext>
              </c:extLst>
            </c:dLbl>
            <c:dLbl>
              <c:idx val="21"/>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ED-4EA1-A48A-98DDCA970789}"/>
                </c:ext>
              </c:extLst>
            </c:dLbl>
            <c:dLbl>
              <c:idx val="22"/>
              <c:layout>
                <c:manualLayout>
                  <c:x val="2.914251207729468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D-4EA1-A48A-98DDCA970789}"/>
                </c:ext>
              </c:extLst>
            </c:dLbl>
            <c:dLbl>
              <c:idx val="23"/>
              <c:layout>
                <c:manualLayout>
                  <c:x val="3.067632850241545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D-4EA1-A48A-98DDCA970789}"/>
                </c:ext>
              </c:extLst>
            </c:dLbl>
            <c:dLbl>
              <c:idx val="24"/>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D-4EA1-A48A-98DDCA970789}"/>
                </c:ext>
              </c:extLst>
            </c:dLbl>
            <c:dLbl>
              <c:idx val="25"/>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D-4EA1-A48A-98DDCA970789}"/>
                </c:ext>
              </c:extLst>
            </c:dLbl>
            <c:dLbl>
              <c:idx val="26"/>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D-4EA1-A48A-98DDCA970789}"/>
                </c:ext>
              </c:extLst>
            </c:dLbl>
            <c:dLbl>
              <c:idx val="27"/>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D-4EA1-A48A-98DDCA970789}"/>
                </c:ext>
              </c:extLst>
            </c:dLbl>
            <c:dLbl>
              <c:idx val="28"/>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D-4EA1-A48A-98DDCA970789}"/>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市区町村別_有所見者割合!$BO$7:$BO$49</c:f>
              <c:strCache>
                <c:ptCount val="43"/>
                <c:pt idx="0">
                  <c:v>四條畷市</c:v>
                </c:pt>
                <c:pt idx="1">
                  <c:v>摂津市</c:v>
                </c:pt>
                <c:pt idx="2">
                  <c:v>岸和田市</c:v>
                </c:pt>
                <c:pt idx="3">
                  <c:v>和泉市</c:v>
                </c:pt>
                <c:pt idx="4">
                  <c:v>大東市</c:v>
                </c:pt>
                <c:pt idx="5">
                  <c:v>藤井寺市</c:v>
                </c:pt>
                <c:pt idx="6">
                  <c:v>泉大津市</c:v>
                </c:pt>
                <c:pt idx="7">
                  <c:v>阪南市</c:v>
                </c:pt>
                <c:pt idx="8">
                  <c:v>東大阪市</c:v>
                </c:pt>
                <c:pt idx="9">
                  <c:v>貝塚市</c:v>
                </c:pt>
                <c:pt idx="10">
                  <c:v>大阪市</c:v>
                </c:pt>
                <c:pt idx="11">
                  <c:v>茨木市</c:v>
                </c:pt>
                <c:pt idx="12">
                  <c:v>田尻町</c:v>
                </c:pt>
                <c:pt idx="13">
                  <c:v>忠岡町</c:v>
                </c:pt>
                <c:pt idx="14">
                  <c:v>岬町</c:v>
                </c:pt>
                <c:pt idx="15">
                  <c:v>守口市</c:v>
                </c:pt>
                <c:pt idx="16">
                  <c:v>豊中市</c:v>
                </c:pt>
                <c:pt idx="17">
                  <c:v>柏原市</c:v>
                </c:pt>
                <c:pt idx="18">
                  <c:v>松原市</c:v>
                </c:pt>
                <c:pt idx="19">
                  <c:v>堺市</c:v>
                </c:pt>
                <c:pt idx="20">
                  <c:v>箕面市</c:v>
                </c:pt>
                <c:pt idx="21">
                  <c:v>熊取町</c:v>
                </c:pt>
                <c:pt idx="22">
                  <c:v>泉佐野市</c:v>
                </c:pt>
                <c:pt idx="23">
                  <c:v>千早赤阪村</c:v>
                </c:pt>
                <c:pt idx="24">
                  <c:v>羽曳野市</c:v>
                </c:pt>
                <c:pt idx="25">
                  <c:v>河内長野市</c:v>
                </c:pt>
                <c:pt idx="26">
                  <c:v>高槻市</c:v>
                </c:pt>
                <c:pt idx="27">
                  <c:v>太子町</c:v>
                </c:pt>
                <c:pt idx="28">
                  <c:v>寝屋川市</c:v>
                </c:pt>
                <c:pt idx="29">
                  <c:v>泉南市</c:v>
                </c:pt>
                <c:pt idx="30">
                  <c:v>交野市</c:v>
                </c:pt>
                <c:pt idx="31">
                  <c:v>八尾市</c:v>
                </c:pt>
                <c:pt idx="32">
                  <c:v>大阪狭山市</c:v>
                </c:pt>
                <c:pt idx="33">
                  <c:v>門真市</c:v>
                </c:pt>
                <c:pt idx="34">
                  <c:v>吹田市</c:v>
                </c:pt>
                <c:pt idx="35">
                  <c:v>高石市</c:v>
                </c:pt>
                <c:pt idx="36">
                  <c:v>河南町</c:v>
                </c:pt>
                <c:pt idx="37">
                  <c:v>島本町</c:v>
                </c:pt>
                <c:pt idx="38">
                  <c:v>池田市</c:v>
                </c:pt>
                <c:pt idx="39">
                  <c:v>富田林市</c:v>
                </c:pt>
                <c:pt idx="40">
                  <c:v>枚方市</c:v>
                </c:pt>
                <c:pt idx="41">
                  <c:v>豊能町</c:v>
                </c:pt>
                <c:pt idx="42">
                  <c:v>能勢町</c:v>
                </c:pt>
              </c:strCache>
            </c:strRef>
          </c:cat>
          <c:val>
            <c:numRef>
              <c:f>市区町村別_有所見者割合!$BQ$7:$BQ$49</c:f>
              <c:numCache>
                <c:formatCode>0.00%</c:formatCode>
                <c:ptCount val="43"/>
                <c:pt idx="0">
                  <c:v>0.21690000000000001</c:v>
                </c:pt>
                <c:pt idx="1">
                  <c:v>0.20580000000000001</c:v>
                </c:pt>
                <c:pt idx="2">
                  <c:v>0.19600000000000001</c:v>
                </c:pt>
                <c:pt idx="3">
                  <c:v>0.191</c:v>
                </c:pt>
                <c:pt idx="4">
                  <c:v>0.16769999999999999</c:v>
                </c:pt>
                <c:pt idx="5">
                  <c:v>0.16719999999999999</c:v>
                </c:pt>
                <c:pt idx="6">
                  <c:v>0.16270000000000001</c:v>
                </c:pt>
                <c:pt idx="7">
                  <c:v>0.16139999999999999</c:v>
                </c:pt>
                <c:pt idx="8">
                  <c:v>0.16139999999999999</c:v>
                </c:pt>
                <c:pt idx="9">
                  <c:v>0.15970000000000001</c:v>
                </c:pt>
                <c:pt idx="10">
                  <c:v>0.14949999999999999</c:v>
                </c:pt>
                <c:pt idx="11">
                  <c:v>0.14419999999999999</c:v>
                </c:pt>
                <c:pt idx="12">
                  <c:v>0.1439</c:v>
                </c:pt>
                <c:pt idx="13">
                  <c:v>0.1429</c:v>
                </c:pt>
                <c:pt idx="14">
                  <c:v>0.1429</c:v>
                </c:pt>
                <c:pt idx="15">
                  <c:v>0.1406</c:v>
                </c:pt>
                <c:pt idx="16">
                  <c:v>0.14019999999999999</c:v>
                </c:pt>
                <c:pt idx="17">
                  <c:v>0.1386</c:v>
                </c:pt>
                <c:pt idx="18">
                  <c:v>0.13639999999999999</c:v>
                </c:pt>
                <c:pt idx="19">
                  <c:v>0.13519999999999999</c:v>
                </c:pt>
                <c:pt idx="20">
                  <c:v>0.13420000000000001</c:v>
                </c:pt>
                <c:pt idx="21">
                  <c:v>0.13070000000000001</c:v>
                </c:pt>
                <c:pt idx="22">
                  <c:v>0.12659999999999999</c:v>
                </c:pt>
                <c:pt idx="23">
                  <c:v>0.12609999999999999</c:v>
                </c:pt>
                <c:pt idx="24">
                  <c:v>0.12590000000000001</c:v>
                </c:pt>
                <c:pt idx="25">
                  <c:v>0.12479999999999999</c:v>
                </c:pt>
                <c:pt idx="26">
                  <c:v>0.1234</c:v>
                </c:pt>
                <c:pt idx="27">
                  <c:v>0.11940000000000001</c:v>
                </c:pt>
                <c:pt idx="28">
                  <c:v>0.11940000000000001</c:v>
                </c:pt>
                <c:pt idx="29">
                  <c:v>0.11260000000000001</c:v>
                </c:pt>
                <c:pt idx="30">
                  <c:v>0.1027</c:v>
                </c:pt>
                <c:pt idx="31">
                  <c:v>0.1026</c:v>
                </c:pt>
                <c:pt idx="32">
                  <c:v>9.7600000000000006E-2</c:v>
                </c:pt>
                <c:pt idx="33">
                  <c:v>9.64E-2</c:v>
                </c:pt>
                <c:pt idx="34">
                  <c:v>9.3799999999999994E-2</c:v>
                </c:pt>
                <c:pt idx="35">
                  <c:v>9.2999999999999999E-2</c:v>
                </c:pt>
                <c:pt idx="36">
                  <c:v>9.2100000000000001E-2</c:v>
                </c:pt>
                <c:pt idx="37">
                  <c:v>9.0399999999999994E-2</c:v>
                </c:pt>
                <c:pt idx="38">
                  <c:v>8.6099999999999996E-2</c:v>
                </c:pt>
                <c:pt idx="39">
                  <c:v>8.5199999999999998E-2</c:v>
                </c:pt>
                <c:pt idx="40">
                  <c:v>8.48E-2</c:v>
                </c:pt>
                <c:pt idx="41">
                  <c:v>8.0199999999999994E-2</c:v>
                </c:pt>
                <c:pt idx="42">
                  <c:v>7.7899999999999997E-2</c:v>
                </c:pt>
              </c:numCache>
            </c:numRef>
          </c:val>
          <c:extLst>
            <c:ext xmlns:c16="http://schemas.microsoft.com/office/drawing/2014/chart" uri="{C3380CC4-5D6E-409C-BE32-E72D297353CC}">
              <c16:uniqueId val="{00000012-A6B7-46C3-9E22-9E0F2330DD69}"/>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A6B7-46C3-9E22-9E0F2330DD69}"/>
              </c:ext>
            </c:extLst>
          </c:dPt>
          <c:dLbls>
            <c:dLbl>
              <c:idx val="0"/>
              <c:layout>
                <c:manualLayout>
                  <c:x val="-0.16871977305166716"/>
                  <c:y val="-0.8981396492577831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A6B7-46C3-9E22-9E0F2330DD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市区町村別_有所見者割合!$ED$7:$ED$49</c:f>
              <c:numCache>
                <c:formatCode>0.00%</c:formatCode>
                <c:ptCount val="43"/>
                <c:pt idx="0">
                  <c:v>0.13639999999999999</c:v>
                </c:pt>
                <c:pt idx="1">
                  <c:v>0.13639999999999999</c:v>
                </c:pt>
                <c:pt idx="2">
                  <c:v>0.13639999999999999</c:v>
                </c:pt>
                <c:pt idx="3">
                  <c:v>0.13639999999999999</c:v>
                </c:pt>
                <c:pt idx="4">
                  <c:v>0.13639999999999999</c:v>
                </c:pt>
                <c:pt idx="5">
                  <c:v>0.13639999999999999</c:v>
                </c:pt>
                <c:pt idx="6">
                  <c:v>0.13639999999999999</c:v>
                </c:pt>
                <c:pt idx="7">
                  <c:v>0.13639999999999999</c:v>
                </c:pt>
                <c:pt idx="8">
                  <c:v>0.13639999999999999</c:v>
                </c:pt>
                <c:pt idx="9">
                  <c:v>0.13639999999999999</c:v>
                </c:pt>
                <c:pt idx="10">
                  <c:v>0.13639999999999999</c:v>
                </c:pt>
                <c:pt idx="11">
                  <c:v>0.13639999999999999</c:v>
                </c:pt>
                <c:pt idx="12">
                  <c:v>0.13639999999999999</c:v>
                </c:pt>
                <c:pt idx="13">
                  <c:v>0.13639999999999999</c:v>
                </c:pt>
                <c:pt idx="14">
                  <c:v>0.13639999999999999</c:v>
                </c:pt>
                <c:pt idx="15">
                  <c:v>0.13639999999999999</c:v>
                </c:pt>
                <c:pt idx="16">
                  <c:v>0.13639999999999999</c:v>
                </c:pt>
                <c:pt idx="17">
                  <c:v>0.13639999999999999</c:v>
                </c:pt>
                <c:pt idx="18">
                  <c:v>0.13639999999999999</c:v>
                </c:pt>
                <c:pt idx="19">
                  <c:v>0.13639999999999999</c:v>
                </c:pt>
                <c:pt idx="20">
                  <c:v>0.13639999999999999</c:v>
                </c:pt>
                <c:pt idx="21">
                  <c:v>0.13639999999999999</c:v>
                </c:pt>
                <c:pt idx="22">
                  <c:v>0.13639999999999999</c:v>
                </c:pt>
                <c:pt idx="23">
                  <c:v>0.13639999999999999</c:v>
                </c:pt>
                <c:pt idx="24">
                  <c:v>0.13639999999999999</c:v>
                </c:pt>
                <c:pt idx="25">
                  <c:v>0.13639999999999999</c:v>
                </c:pt>
                <c:pt idx="26">
                  <c:v>0.13639999999999999</c:v>
                </c:pt>
                <c:pt idx="27">
                  <c:v>0.13639999999999999</c:v>
                </c:pt>
                <c:pt idx="28">
                  <c:v>0.13639999999999999</c:v>
                </c:pt>
                <c:pt idx="29">
                  <c:v>0.13639999999999999</c:v>
                </c:pt>
                <c:pt idx="30">
                  <c:v>0.13639999999999999</c:v>
                </c:pt>
                <c:pt idx="31">
                  <c:v>0.13639999999999999</c:v>
                </c:pt>
                <c:pt idx="32">
                  <c:v>0.13639999999999999</c:v>
                </c:pt>
                <c:pt idx="33">
                  <c:v>0.13639999999999999</c:v>
                </c:pt>
                <c:pt idx="34">
                  <c:v>0.13639999999999999</c:v>
                </c:pt>
                <c:pt idx="35">
                  <c:v>0.13639999999999999</c:v>
                </c:pt>
                <c:pt idx="36">
                  <c:v>0.13639999999999999</c:v>
                </c:pt>
                <c:pt idx="37">
                  <c:v>0.13639999999999999</c:v>
                </c:pt>
                <c:pt idx="38">
                  <c:v>0.13639999999999999</c:v>
                </c:pt>
                <c:pt idx="39">
                  <c:v>0.13639999999999999</c:v>
                </c:pt>
                <c:pt idx="40">
                  <c:v>0.13639999999999999</c:v>
                </c:pt>
                <c:pt idx="41">
                  <c:v>0.13639999999999999</c:v>
                </c:pt>
                <c:pt idx="42">
                  <c:v>0.13639999999999999</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A6B7-46C3-9E22-9E0F2330DD69}"/>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市区町村別_有所見者割合!$BT$6</c:f>
              <c:strCache>
                <c:ptCount val="1"/>
                <c:pt idx="0">
                  <c:v>前年度との差分(有所見者割合 咬合の状態)</c:v>
                </c:pt>
              </c:strCache>
            </c:strRef>
          </c:tx>
          <c:spPr>
            <a:solidFill>
              <a:schemeClr val="accent1"/>
            </a:solidFill>
            <a:ln>
              <a:noFill/>
            </a:ln>
          </c:spPr>
          <c:invertIfNegative val="0"/>
          <c:dLbls>
            <c:dLbl>
              <c:idx val="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4C-4DBF-AD20-924DC878A42A}"/>
                </c:ext>
              </c:extLst>
            </c:dLbl>
            <c:dLbl>
              <c:idx val="10"/>
              <c:layout>
                <c:manualLayout>
                  <c:x val="3.0677536231885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4C-4DBF-AD20-924DC878A42A}"/>
                </c:ext>
              </c:extLst>
            </c:dLbl>
            <c:dLbl>
              <c:idx val="34"/>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7E2-470D-B683-4040592D64D8}"/>
                </c:ext>
              </c:extLst>
            </c:dLbl>
            <c:dLbl>
              <c:idx val="4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7E2-470D-B683-4040592D64D8}"/>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市区町村別_有所見者割合!$BO$7:$BO$49</c:f>
              <c:strCache>
                <c:ptCount val="43"/>
                <c:pt idx="0">
                  <c:v>四條畷市</c:v>
                </c:pt>
                <c:pt idx="1">
                  <c:v>摂津市</c:v>
                </c:pt>
                <c:pt idx="2">
                  <c:v>岸和田市</c:v>
                </c:pt>
                <c:pt idx="3">
                  <c:v>和泉市</c:v>
                </c:pt>
                <c:pt idx="4">
                  <c:v>大東市</c:v>
                </c:pt>
                <c:pt idx="5">
                  <c:v>藤井寺市</c:v>
                </c:pt>
                <c:pt idx="6">
                  <c:v>泉大津市</c:v>
                </c:pt>
                <c:pt idx="7">
                  <c:v>阪南市</c:v>
                </c:pt>
                <c:pt idx="8">
                  <c:v>東大阪市</c:v>
                </c:pt>
                <c:pt idx="9">
                  <c:v>貝塚市</c:v>
                </c:pt>
                <c:pt idx="10">
                  <c:v>大阪市</c:v>
                </c:pt>
                <c:pt idx="11">
                  <c:v>茨木市</c:v>
                </c:pt>
                <c:pt idx="12">
                  <c:v>田尻町</c:v>
                </c:pt>
                <c:pt idx="13">
                  <c:v>忠岡町</c:v>
                </c:pt>
                <c:pt idx="14">
                  <c:v>岬町</c:v>
                </c:pt>
                <c:pt idx="15">
                  <c:v>守口市</c:v>
                </c:pt>
                <c:pt idx="16">
                  <c:v>豊中市</c:v>
                </c:pt>
                <c:pt idx="17">
                  <c:v>柏原市</c:v>
                </c:pt>
                <c:pt idx="18">
                  <c:v>松原市</c:v>
                </c:pt>
                <c:pt idx="19">
                  <c:v>堺市</c:v>
                </c:pt>
                <c:pt idx="20">
                  <c:v>箕面市</c:v>
                </c:pt>
                <c:pt idx="21">
                  <c:v>熊取町</c:v>
                </c:pt>
                <c:pt idx="22">
                  <c:v>泉佐野市</c:v>
                </c:pt>
                <c:pt idx="23">
                  <c:v>千早赤阪村</c:v>
                </c:pt>
                <c:pt idx="24">
                  <c:v>羽曳野市</c:v>
                </c:pt>
                <c:pt idx="25">
                  <c:v>河内長野市</c:v>
                </c:pt>
                <c:pt idx="26">
                  <c:v>高槻市</c:v>
                </c:pt>
                <c:pt idx="27">
                  <c:v>太子町</c:v>
                </c:pt>
                <c:pt idx="28">
                  <c:v>寝屋川市</c:v>
                </c:pt>
                <c:pt idx="29">
                  <c:v>泉南市</c:v>
                </c:pt>
                <c:pt idx="30">
                  <c:v>交野市</c:v>
                </c:pt>
                <c:pt idx="31">
                  <c:v>八尾市</c:v>
                </c:pt>
                <c:pt idx="32">
                  <c:v>大阪狭山市</c:v>
                </c:pt>
                <c:pt idx="33">
                  <c:v>門真市</c:v>
                </c:pt>
                <c:pt idx="34">
                  <c:v>吹田市</c:v>
                </c:pt>
                <c:pt idx="35">
                  <c:v>高石市</c:v>
                </c:pt>
                <c:pt idx="36">
                  <c:v>河南町</c:v>
                </c:pt>
                <c:pt idx="37">
                  <c:v>島本町</c:v>
                </c:pt>
                <c:pt idx="38">
                  <c:v>池田市</c:v>
                </c:pt>
                <c:pt idx="39">
                  <c:v>富田林市</c:v>
                </c:pt>
                <c:pt idx="40">
                  <c:v>枚方市</c:v>
                </c:pt>
                <c:pt idx="41">
                  <c:v>豊能町</c:v>
                </c:pt>
                <c:pt idx="42">
                  <c:v>能勢町</c:v>
                </c:pt>
              </c:strCache>
            </c:strRef>
          </c:cat>
          <c:val>
            <c:numRef>
              <c:f>市区町村別_有所見者割合!$BT$7:$BT$49</c:f>
              <c:numCache>
                <c:formatCode>General</c:formatCode>
                <c:ptCount val="43"/>
                <c:pt idx="0">
                  <c:v>3.8500000000000005</c:v>
                </c:pt>
                <c:pt idx="1">
                  <c:v>3.4100000000000019</c:v>
                </c:pt>
                <c:pt idx="2">
                  <c:v>0.4500000000000004</c:v>
                </c:pt>
                <c:pt idx="3">
                  <c:v>1.26</c:v>
                </c:pt>
                <c:pt idx="4">
                  <c:v>-0.82000000000000128</c:v>
                </c:pt>
                <c:pt idx="5">
                  <c:v>-0.81000000000000238</c:v>
                </c:pt>
                <c:pt idx="6">
                  <c:v>0.7100000000000023</c:v>
                </c:pt>
                <c:pt idx="7">
                  <c:v>-0.50000000000000044</c:v>
                </c:pt>
                <c:pt idx="8">
                  <c:v>0.81999999999999851</c:v>
                </c:pt>
                <c:pt idx="9">
                  <c:v>-3.45</c:v>
                </c:pt>
                <c:pt idx="10">
                  <c:v>-0.20000000000000018</c:v>
                </c:pt>
                <c:pt idx="11">
                  <c:v>-1.8900000000000001</c:v>
                </c:pt>
                <c:pt idx="12">
                  <c:v>4.3899999999999997</c:v>
                </c:pt>
                <c:pt idx="13">
                  <c:v>0.75999999999999956</c:v>
                </c:pt>
                <c:pt idx="14">
                  <c:v>4.5600000000000005</c:v>
                </c:pt>
                <c:pt idx="15">
                  <c:v>-2.04</c:v>
                </c:pt>
                <c:pt idx="16">
                  <c:v>-0.62000000000000111</c:v>
                </c:pt>
                <c:pt idx="17">
                  <c:v>-0.47999999999999987</c:v>
                </c:pt>
                <c:pt idx="18">
                  <c:v>1.319999999999999</c:v>
                </c:pt>
                <c:pt idx="19">
                  <c:v>-0.73000000000000009</c:v>
                </c:pt>
                <c:pt idx="20">
                  <c:v>2.1900000000000017</c:v>
                </c:pt>
                <c:pt idx="21">
                  <c:v>-1.049999999999998</c:v>
                </c:pt>
                <c:pt idx="22">
                  <c:v>5.9999999999998943E-2</c:v>
                </c:pt>
                <c:pt idx="23">
                  <c:v>-2.2300000000000013</c:v>
                </c:pt>
                <c:pt idx="24">
                  <c:v>-0.81999999999999851</c:v>
                </c:pt>
                <c:pt idx="25">
                  <c:v>0.20999999999999908</c:v>
                </c:pt>
                <c:pt idx="26">
                  <c:v>-0.3699999999999995</c:v>
                </c:pt>
                <c:pt idx="27">
                  <c:v>-2.0100000000000007</c:v>
                </c:pt>
                <c:pt idx="28">
                  <c:v>-0.55999999999999939</c:v>
                </c:pt>
                <c:pt idx="29">
                  <c:v>-3.2399999999999984</c:v>
                </c:pt>
                <c:pt idx="30">
                  <c:v>0.47999999999999987</c:v>
                </c:pt>
                <c:pt idx="31">
                  <c:v>0.32999999999999974</c:v>
                </c:pt>
                <c:pt idx="32">
                  <c:v>1.0100000000000011</c:v>
                </c:pt>
                <c:pt idx="33">
                  <c:v>-1.1300000000000003</c:v>
                </c:pt>
                <c:pt idx="34">
                  <c:v>-0.12000000000000066</c:v>
                </c:pt>
                <c:pt idx="35">
                  <c:v>-2.0000000000000004</c:v>
                </c:pt>
                <c:pt idx="36">
                  <c:v>0.88000000000000023</c:v>
                </c:pt>
                <c:pt idx="37">
                  <c:v>-0.9000000000000008</c:v>
                </c:pt>
                <c:pt idx="38">
                  <c:v>-0.61999999999999966</c:v>
                </c:pt>
                <c:pt idx="39">
                  <c:v>-1.02</c:v>
                </c:pt>
                <c:pt idx="40">
                  <c:v>-1.6399999999999997</c:v>
                </c:pt>
                <c:pt idx="41">
                  <c:v>-3.4200000000000008</c:v>
                </c:pt>
                <c:pt idx="42">
                  <c:v>-6.740000000000002</c:v>
                </c:pt>
              </c:numCache>
            </c:numRef>
          </c:val>
          <c:extLst>
            <c:ext xmlns:c16="http://schemas.microsoft.com/office/drawing/2014/chart" uri="{C3380CC4-5D6E-409C-BE32-E72D297353CC}">
              <c16:uniqueId val="{00000026-47E2-470D-B683-4040592D64D8}"/>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47E2-470D-B683-4040592D64D8}"/>
              </c:ext>
            </c:extLst>
          </c:dPt>
          <c:dLbls>
            <c:dLbl>
              <c:idx val="0"/>
              <c:layout>
                <c:manualLayout>
                  <c:x val="-0.12882499999999994"/>
                  <c:y val="-0.89511587301587303"/>
                </c:manualLayout>
              </c:layout>
              <c:tx>
                <c:rich>
                  <a:bodyPr wrap="square" lIns="38100" tIns="19050" rIns="38100" bIns="19050" anchor="ctr">
                    <a:spAutoFit/>
                  </a:bodyPr>
                  <a:lstStyle/>
                  <a:p>
                    <a:pPr>
                      <a:defRPr/>
                    </a:pPr>
                    <a:fld id="{6195D21F-EAC5-41CB-BDBE-7C0581730ECB}" type="SERIESNAME">
                      <a:rPr lang="ja-JP" altLang="en-US"/>
                      <a:pPr>
                        <a:defRPr/>
                      </a:pPr>
                      <a:t>[系列名]</a:t>
                    </a:fld>
                    <a:r>
                      <a:rPr lang="ja-JP" altLang="en-US" baseline="0"/>
                      <a:t>
</a:t>
                    </a:r>
                    <a:fld id="{3C907B68-9321-4C18-851C-A7BEB6C3E68F}"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47E2-470D-B683-4040592D64D8}"/>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市区町村別_有所見者割合!$EG$7:$EG$49</c:f>
              <c:numCache>
                <c:formatCode>General</c:formatCode>
                <c:ptCount val="43"/>
                <c:pt idx="0">
                  <c:v>-0.27000000000000079</c:v>
                </c:pt>
                <c:pt idx="1">
                  <c:v>-0.27000000000000079</c:v>
                </c:pt>
                <c:pt idx="2">
                  <c:v>-0.27000000000000079</c:v>
                </c:pt>
                <c:pt idx="3">
                  <c:v>-0.27000000000000079</c:v>
                </c:pt>
                <c:pt idx="4">
                  <c:v>-0.27000000000000079</c:v>
                </c:pt>
                <c:pt idx="5">
                  <c:v>-0.27000000000000079</c:v>
                </c:pt>
                <c:pt idx="6">
                  <c:v>-0.27000000000000079</c:v>
                </c:pt>
                <c:pt idx="7">
                  <c:v>-0.27000000000000079</c:v>
                </c:pt>
                <c:pt idx="8">
                  <c:v>-0.27000000000000079</c:v>
                </c:pt>
                <c:pt idx="9">
                  <c:v>-0.27000000000000079</c:v>
                </c:pt>
                <c:pt idx="10">
                  <c:v>-0.27000000000000079</c:v>
                </c:pt>
                <c:pt idx="11">
                  <c:v>-0.27000000000000079</c:v>
                </c:pt>
                <c:pt idx="12">
                  <c:v>-0.27000000000000079</c:v>
                </c:pt>
                <c:pt idx="13">
                  <c:v>-0.27000000000000079</c:v>
                </c:pt>
                <c:pt idx="14">
                  <c:v>-0.27000000000000079</c:v>
                </c:pt>
                <c:pt idx="15">
                  <c:v>-0.27000000000000079</c:v>
                </c:pt>
                <c:pt idx="16">
                  <c:v>-0.27000000000000079</c:v>
                </c:pt>
                <c:pt idx="17">
                  <c:v>-0.27000000000000079</c:v>
                </c:pt>
                <c:pt idx="18">
                  <c:v>-0.27000000000000079</c:v>
                </c:pt>
                <c:pt idx="19">
                  <c:v>-0.27000000000000079</c:v>
                </c:pt>
                <c:pt idx="20">
                  <c:v>-0.27000000000000079</c:v>
                </c:pt>
                <c:pt idx="21">
                  <c:v>-0.27000000000000079</c:v>
                </c:pt>
                <c:pt idx="22">
                  <c:v>-0.27000000000000079</c:v>
                </c:pt>
                <c:pt idx="23">
                  <c:v>-0.27000000000000079</c:v>
                </c:pt>
                <c:pt idx="24">
                  <c:v>-0.27000000000000079</c:v>
                </c:pt>
                <c:pt idx="25">
                  <c:v>-0.27000000000000079</c:v>
                </c:pt>
                <c:pt idx="26">
                  <c:v>-0.27000000000000079</c:v>
                </c:pt>
                <c:pt idx="27">
                  <c:v>-0.27000000000000079</c:v>
                </c:pt>
                <c:pt idx="28">
                  <c:v>-0.27000000000000079</c:v>
                </c:pt>
                <c:pt idx="29">
                  <c:v>-0.27000000000000079</c:v>
                </c:pt>
                <c:pt idx="30">
                  <c:v>-0.27000000000000079</c:v>
                </c:pt>
                <c:pt idx="31">
                  <c:v>-0.27000000000000079</c:v>
                </c:pt>
                <c:pt idx="32">
                  <c:v>-0.27000000000000079</c:v>
                </c:pt>
                <c:pt idx="33">
                  <c:v>-0.27000000000000079</c:v>
                </c:pt>
                <c:pt idx="34">
                  <c:v>-0.27000000000000079</c:v>
                </c:pt>
                <c:pt idx="35">
                  <c:v>-0.27000000000000079</c:v>
                </c:pt>
                <c:pt idx="36">
                  <c:v>-0.27000000000000079</c:v>
                </c:pt>
                <c:pt idx="37">
                  <c:v>-0.27000000000000079</c:v>
                </c:pt>
                <c:pt idx="38">
                  <c:v>-0.27000000000000079</c:v>
                </c:pt>
                <c:pt idx="39">
                  <c:v>-0.27000000000000079</c:v>
                </c:pt>
                <c:pt idx="40">
                  <c:v>-0.27000000000000079</c:v>
                </c:pt>
                <c:pt idx="41">
                  <c:v>-0.27000000000000079</c:v>
                </c:pt>
                <c:pt idx="42">
                  <c:v>-0.27000000000000079</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47E2-470D-B683-4040592D64D8}"/>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市区町村別_有所見者割合!$BU$4</c:f>
              <c:strCache>
                <c:ptCount val="1"/>
                <c:pt idx="0">
                  <c:v>有所見者割合 歯垢</c:v>
                </c:pt>
              </c:strCache>
            </c:strRef>
          </c:tx>
          <c:spPr>
            <a:solidFill>
              <a:srgbClr val="B3A2C7"/>
            </a:solidFill>
            <a:ln>
              <a:noFill/>
            </a:ln>
          </c:spPr>
          <c:invertIfNegative val="0"/>
          <c:dLbls>
            <c:dLbl>
              <c:idx val="0"/>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89-4142-A6B5-BDD367070441}"/>
                </c:ext>
              </c:extLst>
            </c:dLbl>
            <c:dLbl>
              <c:idx val="1"/>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189-4142-A6B5-BDD367070441}"/>
                </c:ext>
              </c:extLst>
            </c:dLbl>
            <c:dLbl>
              <c:idx val="2"/>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89-4142-A6B5-BDD367070441}"/>
                </c:ext>
              </c:extLst>
            </c:dLbl>
            <c:dLbl>
              <c:idx val="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89-4142-A6B5-BDD367070441}"/>
                </c:ext>
              </c:extLst>
            </c:dLbl>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89-4142-A6B5-BDD367070441}"/>
                </c:ext>
              </c:extLst>
            </c:dLbl>
            <c:dLbl>
              <c:idx val="5"/>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89-4142-A6B5-BDD367070441}"/>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89-4142-A6B5-BDD367070441}"/>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89-4142-A6B5-BDD367070441}"/>
                </c:ext>
              </c:extLst>
            </c:dLbl>
            <c:dLbl>
              <c:idx val="8"/>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89-4142-A6B5-BDD367070441}"/>
                </c:ext>
              </c:extLst>
            </c:dLbl>
            <c:dLbl>
              <c:idx val="9"/>
              <c:layout>
                <c:manualLayout>
                  <c:x val="-4.6014492753623185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89-4142-A6B5-BDD367070441}"/>
                </c:ext>
              </c:extLst>
            </c:dLbl>
            <c:dLbl>
              <c:idx val="1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89-4142-A6B5-BDD367070441}"/>
                </c:ext>
              </c:extLst>
            </c:dLbl>
            <c:dLbl>
              <c:idx val="11"/>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89-4142-A6B5-BDD367070441}"/>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189-4142-A6B5-BDD367070441}"/>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89-4142-A6B5-BDD367070441}"/>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189-4142-A6B5-BDD367070441}"/>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189-4142-A6B5-BDD367070441}"/>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189-4142-A6B5-BDD367070441}"/>
                </c:ext>
              </c:extLst>
            </c:dLbl>
            <c:dLbl>
              <c:idx val="17"/>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1-4786-AACF-D55E4A009D8F}"/>
                </c:ext>
              </c:extLst>
            </c:dLbl>
            <c:dLbl>
              <c:idx val="18"/>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1-4786-AACF-D55E4A009D8F}"/>
                </c:ext>
              </c:extLst>
            </c:dLbl>
            <c:dLbl>
              <c:idx val="19"/>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1-4786-AACF-D55E4A009D8F}"/>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1-4786-AACF-D55E4A009D8F}"/>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1-4786-AACF-D55E4A009D8F}"/>
                </c:ext>
              </c:extLst>
            </c:dLbl>
            <c:dLbl>
              <c:idx val="22"/>
              <c:layout>
                <c:manualLayout>
                  <c:x val="1.227053140096618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1-4786-AACF-D55E4A009D8F}"/>
                </c:ext>
              </c:extLst>
            </c:dLbl>
            <c:dLbl>
              <c:idx val="2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71-4786-AACF-D55E4A009D8F}"/>
                </c:ext>
              </c:extLst>
            </c:dLbl>
            <c:dLbl>
              <c:idx val="24"/>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71-4786-AACF-D55E4A009D8F}"/>
                </c:ext>
              </c:extLst>
            </c:dLbl>
            <c:dLbl>
              <c:idx val="25"/>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786-AACF-D55E4A009D8F}"/>
                </c:ext>
              </c:extLst>
            </c:dLbl>
            <c:dLbl>
              <c:idx val="26"/>
              <c:layout>
                <c:manualLayout>
                  <c:x val="3.0676328502415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786-AACF-D55E4A009D8F}"/>
                </c:ext>
              </c:extLst>
            </c:dLbl>
            <c:dLbl>
              <c:idx val="27"/>
              <c:layout>
                <c:manualLayout>
                  <c:x val="4.294685990338164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786-AACF-D55E4A009D8F}"/>
                </c:ext>
              </c:extLst>
            </c:dLbl>
            <c:dLbl>
              <c:idx val="28"/>
              <c:layout>
                <c:manualLayout>
                  <c:x val="4.2946859903381533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786-AACF-D55E4A009D8F}"/>
                </c:ext>
              </c:extLst>
            </c:dLbl>
            <c:dLbl>
              <c:idx val="2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71-4786-AACF-D55E4A009D8F}"/>
                </c:ext>
              </c:extLst>
            </c:dLbl>
            <c:dLbl>
              <c:idx val="30"/>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71-4786-AACF-D55E4A009D8F}"/>
                </c:ext>
              </c:extLst>
            </c:dLbl>
            <c:dLbl>
              <c:idx val="31"/>
              <c:layout>
                <c:manualLayout>
                  <c:x val="-6.1352657004830917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71-4786-AACF-D55E4A009D8F}"/>
                </c:ext>
              </c:extLst>
            </c:dLbl>
            <c:dLbl>
              <c:idx val="3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71-4786-AACF-D55E4A009D8F}"/>
                </c:ext>
              </c:extLst>
            </c:dLbl>
            <c:dLbl>
              <c:idx val="3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71-4786-AACF-D55E4A009D8F}"/>
                </c:ext>
              </c:extLst>
            </c:dLbl>
            <c:dLbl>
              <c:idx val="3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71-4786-AACF-D55E4A009D8F}"/>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71-4786-AACF-D55E4A009D8F}"/>
                </c:ext>
              </c:extLst>
            </c:dLbl>
            <c:dLbl>
              <c:idx val="36"/>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771-4786-AACF-D55E4A009D8F}"/>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771-4786-AACF-D55E4A009D8F}"/>
                </c:ext>
              </c:extLst>
            </c:dLbl>
            <c:dLbl>
              <c:idx val="38"/>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771-4786-AACF-D55E4A009D8F}"/>
                </c:ext>
              </c:extLst>
            </c:dLbl>
            <c:dLbl>
              <c:idx val="39"/>
              <c:layout>
                <c:manualLayout>
                  <c:x val="-4.6014492753623185E-3"/>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05-4DBE-9A0D-835A4AE2E43C}"/>
                </c:ext>
              </c:extLst>
            </c:dLbl>
            <c:dLbl>
              <c:idx val="4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89-4142-A6B5-BDD367070441}"/>
                </c:ext>
              </c:extLst>
            </c:dLbl>
            <c:dLbl>
              <c:idx val="4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89-4142-A6B5-BDD367070441}"/>
                </c:ext>
              </c:extLst>
            </c:dLbl>
            <c:dLbl>
              <c:idx val="42"/>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89-4142-A6B5-BDD367070441}"/>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市区町村別_有所見者割合!$BU$7:$BU$49</c:f>
              <c:strCache>
                <c:ptCount val="43"/>
                <c:pt idx="0">
                  <c:v>太子町</c:v>
                </c:pt>
                <c:pt idx="1">
                  <c:v>藤井寺市</c:v>
                </c:pt>
                <c:pt idx="2">
                  <c:v>能勢町</c:v>
                </c:pt>
                <c:pt idx="3">
                  <c:v>和泉市</c:v>
                </c:pt>
                <c:pt idx="4">
                  <c:v>泉大津市</c:v>
                </c:pt>
                <c:pt idx="5">
                  <c:v>高石市</c:v>
                </c:pt>
                <c:pt idx="6">
                  <c:v>富田林市</c:v>
                </c:pt>
                <c:pt idx="7">
                  <c:v>熊取町</c:v>
                </c:pt>
                <c:pt idx="8">
                  <c:v>岸和田市</c:v>
                </c:pt>
                <c:pt idx="9">
                  <c:v>貝塚市</c:v>
                </c:pt>
                <c:pt idx="10">
                  <c:v>千早赤阪村</c:v>
                </c:pt>
                <c:pt idx="11">
                  <c:v>茨木市</c:v>
                </c:pt>
                <c:pt idx="12">
                  <c:v>四條畷市</c:v>
                </c:pt>
                <c:pt idx="13">
                  <c:v>池田市</c:v>
                </c:pt>
                <c:pt idx="14">
                  <c:v>大阪市</c:v>
                </c:pt>
                <c:pt idx="15">
                  <c:v>堺市</c:v>
                </c:pt>
                <c:pt idx="16">
                  <c:v>羽曳野市</c:v>
                </c:pt>
                <c:pt idx="17">
                  <c:v>吹田市</c:v>
                </c:pt>
                <c:pt idx="18">
                  <c:v>守口市</c:v>
                </c:pt>
                <c:pt idx="19">
                  <c:v>河内長野市</c:v>
                </c:pt>
                <c:pt idx="20">
                  <c:v>大東市</c:v>
                </c:pt>
                <c:pt idx="21">
                  <c:v>寝屋川市</c:v>
                </c:pt>
                <c:pt idx="22">
                  <c:v>高槻市</c:v>
                </c:pt>
                <c:pt idx="23">
                  <c:v>摂津市</c:v>
                </c:pt>
                <c:pt idx="24">
                  <c:v>河南町</c:v>
                </c:pt>
                <c:pt idx="25">
                  <c:v>豊中市</c:v>
                </c:pt>
                <c:pt idx="26">
                  <c:v>東大阪市</c:v>
                </c:pt>
                <c:pt idx="27">
                  <c:v>柏原市</c:v>
                </c:pt>
                <c:pt idx="28">
                  <c:v>門真市</c:v>
                </c:pt>
                <c:pt idx="29">
                  <c:v>松原市</c:v>
                </c:pt>
                <c:pt idx="30">
                  <c:v>箕面市</c:v>
                </c:pt>
                <c:pt idx="31">
                  <c:v>阪南市</c:v>
                </c:pt>
                <c:pt idx="32">
                  <c:v>枚方市</c:v>
                </c:pt>
                <c:pt idx="33">
                  <c:v>泉佐野市</c:v>
                </c:pt>
                <c:pt idx="34">
                  <c:v>八尾市</c:v>
                </c:pt>
                <c:pt idx="35">
                  <c:v>大阪狭山市</c:v>
                </c:pt>
                <c:pt idx="36">
                  <c:v>忠岡町</c:v>
                </c:pt>
                <c:pt idx="37">
                  <c:v>交野市</c:v>
                </c:pt>
                <c:pt idx="38">
                  <c:v>豊能町</c:v>
                </c:pt>
                <c:pt idx="39">
                  <c:v>岬町</c:v>
                </c:pt>
                <c:pt idx="40">
                  <c:v>島本町</c:v>
                </c:pt>
                <c:pt idx="41">
                  <c:v>泉南市</c:v>
                </c:pt>
                <c:pt idx="42">
                  <c:v>田尻町</c:v>
                </c:pt>
              </c:strCache>
            </c:strRef>
          </c:cat>
          <c:val>
            <c:numRef>
              <c:f>市区町村別_有所見者割合!$BW$7:$BW$49</c:f>
              <c:numCache>
                <c:formatCode>0.00%</c:formatCode>
                <c:ptCount val="43"/>
                <c:pt idx="0">
                  <c:v>0.62690000000000001</c:v>
                </c:pt>
                <c:pt idx="1">
                  <c:v>0.62539999999999996</c:v>
                </c:pt>
                <c:pt idx="2">
                  <c:v>0.62339999999999995</c:v>
                </c:pt>
                <c:pt idx="3">
                  <c:v>0.59719999999999995</c:v>
                </c:pt>
                <c:pt idx="4">
                  <c:v>0.59670000000000001</c:v>
                </c:pt>
                <c:pt idx="5">
                  <c:v>0.59009999999999996</c:v>
                </c:pt>
                <c:pt idx="6">
                  <c:v>0.58440000000000003</c:v>
                </c:pt>
                <c:pt idx="7">
                  <c:v>0.58220000000000005</c:v>
                </c:pt>
                <c:pt idx="8">
                  <c:v>0.58209999999999995</c:v>
                </c:pt>
                <c:pt idx="9">
                  <c:v>0.58140000000000003</c:v>
                </c:pt>
                <c:pt idx="10">
                  <c:v>0.57979999999999998</c:v>
                </c:pt>
                <c:pt idx="11">
                  <c:v>0.57669999999999999</c:v>
                </c:pt>
                <c:pt idx="12">
                  <c:v>0.56569999999999998</c:v>
                </c:pt>
                <c:pt idx="13">
                  <c:v>0.56020000000000003</c:v>
                </c:pt>
                <c:pt idx="14">
                  <c:v>0.55300000000000005</c:v>
                </c:pt>
                <c:pt idx="15">
                  <c:v>0.55000000000000004</c:v>
                </c:pt>
                <c:pt idx="16">
                  <c:v>0.5454</c:v>
                </c:pt>
                <c:pt idx="17">
                  <c:v>0.54169999999999996</c:v>
                </c:pt>
                <c:pt idx="18">
                  <c:v>0.54069999999999996</c:v>
                </c:pt>
                <c:pt idx="19">
                  <c:v>0.53439999999999999</c:v>
                </c:pt>
                <c:pt idx="20">
                  <c:v>0.53259999999999996</c:v>
                </c:pt>
                <c:pt idx="21">
                  <c:v>0.53220000000000001</c:v>
                </c:pt>
                <c:pt idx="22">
                  <c:v>0.52110000000000001</c:v>
                </c:pt>
                <c:pt idx="23">
                  <c:v>0.51780000000000004</c:v>
                </c:pt>
                <c:pt idx="24">
                  <c:v>0.51259999999999994</c:v>
                </c:pt>
                <c:pt idx="25">
                  <c:v>0.50719999999999998</c:v>
                </c:pt>
                <c:pt idx="26">
                  <c:v>0.50349999999999995</c:v>
                </c:pt>
                <c:pt idx="27">
                  <c:v>0.4924</c:v>
                </c:pt>
                <c:pt idx="28">
                  <c:v>0.49199999999999999</c:v>
                </c:pt>
                <c:pt idx="29">
                  <c:v>0.48770000000000002</c:v>
                </c:pt>
                <c:pt idx="30">
                  <c:v>0.48770000000000002</c:v>
                </c:pt>
                <c:pt idx="31">
                  <c:v>0.4834</c:v>
                </c:pt>
                <c:pt idx="32">
                  <c:v>0.48220000000000002</c:v>
                </c:pt>
                <c:pt idx="33">
                  <c:v>0.46879999999999999</c:v>
                </c:pt>
                <c:pt idx="34">
                  <c:v>0.4657</c:v>
                </c:pt>
                <c:pt idx="35">
                  <c:v>0.45639999999999997</c:v>
                </c:pt>
                <c:pt idx="36">
                  <c:v>0.45179999999999998</c:v>
                </c:pt>
                <c:pt idx="37">
                  <c:v>0.43130000000000002</c:v>
                </c:pt>
                <c:pt idx="38">
                  <c:v>0.40710000000000002</c:v>
                </c:pt>
                <c:pt idx="39">
                  <c:v>0.40570000000000001</c:v>
                </c:pt>
                <c:pt idx="40">
                  <c:v>0.40200000000000002</c:v>
                </c:pt>
                <c:pt idx="41">
                  <c:v>0.39600000000000002</c:v>
                </c:pt>
                <c:pt idx="42">
                  <c:v>0.38569999999999999</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0.12730676328502416"/>
                  <c:y val="-0.898139682539682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7D8-4676-B878-5466630A17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市区町村別_有所見者割合!$EI$7:$EI$49</c:f>
              <c:numCache>
                <c:formatCode>0.00%</c:formatCode>
                <c:ptCount val="43"/>
                <c:pt idx="0">
                  <c:v>0.53390000000000004</c:v>
                </c:pt>
                <c:pt idx="1">
                  <c:v>0.53390000000000004</c:v>
                </c:pt>
                <c:pt idx="2">
                  <c:v>0.53390000000000004</c:v>
                </c:pt>
                <c:pt idx="3">
                  <c:v>0.53390000000000004</c:v>
                </c:pt>
                <c:pt idx="4">
                  <c:v>0.53390000000000004</c:v>
                </c:pt>
                <c:pt idx="5">
                  <c:v>0.53390000000000004</c:v>
                </c:pt>
                <c:pt idx="6">
                  <c:v>0.53390000000000004</c:v>
                </c:pt>
                <c:pt idx="7">
                  <c:v>0.53390000000000004</c:v>
                </c:pt>
                <c:pt idx="8">
                  <c:v>0.53390000000000004</c:v>
                </c:pt>
                <c:pt idx="9">
                  <c:v>0.53390000000000004</c:v>
                </c:pt>
                <c:pt idx="10">
                  <c:v>0.53390000000000004</c:v>
                </c:pt>
                <c:pt idx="11">
                  <c:v>0.53390000000000004</c:v>
                </c:pt>
                <c:pt idx="12">
                  <c:v>0.53390000000000004</c:v>
                </c:pt>
                <c:pt idx="13">
                  <c:v>0.53390000000000004</c:v>
                </c:pt>
                <c:pt idx="14">
                  <c:v>0.53390000000000004</c:v>
                </c:pt>
                <c:pt idx="15">
                  <c:v>0.53390000000000004</c:v>
                </c:pt>
                <c:pt idx="16">
                  <c:v>0.53390000000000004</c:v>
                </c:pt>
                <c:pt idx="17">
                  <c:v>0.53390000000000004</c:v>
                </c:pt>
                <c:pt idx="18">
                  <c:v>0.53390000000000004</c:v>
                </c:pt>
                <c:pt idx="19">
                  <c:v>0.53390000000000004</c:v>
                </c:pt>
                <c:pt idx="20">
                  <c:v>0.53390000000000004</c:v>
                </c:pt>
                <c:pt idx="21">
                  <c:v>0.53390000000000004</c:v>
                </c:pt>
                <c:pt idx="22">
                  <c:v>0.53390000000000004</c:v>
                </c:pt>
                <c:pt idx="23">
                  <c:v>0.53390000000000004</c:v>
                </c:pt>
                <c:pt idx="24">
                  <c:v>0.53390000000000004</c:v>
                </c:pt>
                <c:pt idx="25">
                  <c:v>0.53390000000000004</c:v>
                </c:pt>
                <c:pt idx="26">
                  <c:v>0.53390000000000004</c:v>
                </c:pt>
                <c:pt idx="27">
                  <c:v>0.53390000000000004</c:v>
                </c:pt>
                <c:pt idx="28">
                  <c:v>0.53390000000000004</c:v>
                </c:pt>
                <c:pt idx="29">
                  <c:v>0.53390000000000004</c:v>
                </c:pt>
                <c:pt idx="30">
                  <c:v>0.53390000000000004</c:v>
                </c:pt>
                <c:pt idx="31">
                  <c:v>0.53390000000000004</c:v>
                </c:pt>
                <c:pt idx="32">
                  <c:v>0.53390000000000004</c:v>
                </c:pt>
                <c:pt idx="33">
                  <c:v>0.53390000000000004</c:v>
                </c:pt>
                <c:pt idx="34">
                  <c:v>0.53390000000000004</c:v>
                </c:pt>
                <c:pt idx="35">
                  <c:v>0.53390000000000004</c:v>
                </c:pt>
                <c:pt idx="36">
                  <c:v>0.53390000000000004</c:v>
                </c:pt>
                <c:pt idx="37">
                  <c:v>0.53390000000000004</c:v>
                </c:pt>
                <c:pt idx="38">
                  <c:v>0.53390000000000004</c:v>
                </c:pt>
                <c:pt idx="39">
                  <c:v>0.53390000000000004</c:v>
                </c:pt>
                <c:pt idx="40">
                  <c:v>0.53390000000000004</c:v>
                </c:pt>
                <c:pt idx="41">
                  <c:v>0.53390000000000004</c:v>
                </c:pt>
                <c:pt idx="42">
                  <c:v>0.53390000000000004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市区町村別_有所見者割合!$BZ$6</c:f>
              <c:strCache>
                <c:ptCount val="1"/>
                <c:pt idx="0">
                  <c:v>前年度との差分(有所見者割合 歯垢)</c:v>
                </c:pt>
              </c:strCache>
            </c:strRef>
          </c:tx>
          <c:spPr>
            <a:solidFill>
              <a:schemeClr val="accent1"/>
            </a:solidFill>
            <a:ln>
              <a:noFill/>
            </a:ln>
          </c:spPr>
          <c:invertIfNegative val="0"/>
          <c:dLbls>
            <c:dLbl>
              <c:idx val="9"/>
              <c:layout>
                <c:manualLayout>
                  <c:x val="1.99429951690822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6C-4370-9F15-107927A80DFC}"/>
                </c:ext>
              </c:extLst>
            </c:dLbl>
            <c:dLbl>
              <c:idx val="10"/>
              <c:layout>
                <c:manualLayout>
                  <c:x val="1.68734299516908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6C-4370-9F15-107927A80DFC}"/>
                </c:ext>
              </c:extLst>
            </c:dLbl>
            <c:dLbl>
              <c:idx val="12"/>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6C-4370-9F15-107927A80DFC}"/>
                </c:ext>
              </c:extLst>
            </c:dLbl>
            <c:dLbl>
              <c:idx val="14"/>
              <c:layout>
                <c:manualLayout>
                  <c:x val="1.38057971014492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6C-4370-9F15-107927A80DFC}"/>
                </c:ext>
              </c:extLst>
            </c:dLbl>
            <c:dLbl>
              <c:idx val="15"/>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6C-4370-9F15-107927A80DFC}"/>
                </c:ext>
              </c:extLst>
            </c:dLbl>
            <c:dLbl>
              <c:idx val="16"/>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6C-4370-9F15-107927A80DFC}"/>
                </c:ext>
              </c:extLst>
            </c:dLbl>
            <c:dLbl>
              <c:idx val="17"/>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6C-4370-9F15-107927A80DFC}"/>
                </c:ext>
              </c:extLst>
            </c:dLbl>
            <c:dLbl>
              <c:idx val="26"/>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6C-4370-9F15-107927A80DFC}"/>
                </c:ext>
              </c:extLst>
            </c:dLbl>
            <c:dLbl>
              <c:idx val="32"/>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6C-4370-9F15-107927A80DFC}"/>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市区町村別_有所見者割合!$BU$7:$BU$49</c:f>
              <c:strCache>
                <c:ptCount val="43"/>
                <c:pt idx="0">
                  <c:v>太子町</c:v>
                </c:pt>
                <c:pt idx="1">
                  <c:v>藤井寺市</c:v>
                </c:pt>
                <c:pt idx="2">
                  <c:v>能勢町</c:v>
                </c:pt>
                <c:pt idx="3">
                  <c:v>和泉市</c:v>
                </c:pt>
                <c:pt idx="4">
                  <c:v>泉大津市</c:v>
                </c:pt>
                <c:pt idx="5">
                  <c:v>高石市</c:v>
                </c:pt>
                <c:pt idx="6">
                  <c:v>富田林市</c:v>
                </c:pt>
                <c:pt idx="7">
                  <c:v>熊取町</c:v>
                </c:pt>
                <c:pt idx="8">
                  <c:v>岸和田市</c:v>
                </c:pt>
                <c:pt idx="9">
                  <c:v>貝塚市</c:v>
                </c:pt>
                <c:pt idx="10">
                  <c:v>千早赤阪村</c:v>
                </c:pt>
                <c:pt idx="11">
                  <c:v>茨木市</c:v>
                </c:pt>
                <c:pt idx="12">
                  <c:v>四條畷市</c:v>
                </c:pt>
                <c:pt idx="13">
                  <c:v>池田市</c:v>
                </c:pt>
                <c:pt idx="14">
                  <c:v>大阪市</c:v>
                </c:pt>
                <c:pt idx="15">
                  <c:v>堺市</c:v>
                </c:pt>
                <c:pt idx="16">
                  <c:v>羽曳野市</c:v>
                </c:pt>
                <c:pt idx="17">
                  <c:v>吹田市</c:v>
                </c:pt>
                <c:pt idx="18">
                  <c:v>守口市</c:v>
                </c:pt>
                <c:pt idx="19">
                  <c:v>河内長野市</c:v>
                </c:pt>
                <c:pt idx="20">
                  <c:v>大東市</c:v>
                </c:pt>
                <c:pt idx="21">
                  <c:v>寝屋川市</c:v>
                </c:pt>
                <c:pt idx="22">
                  <c:v>高槻市</c:v>
                </c:pt>
                <c:pt idx="23">
                  <c:v>摂津市</c:v>
                </c:pt>
                <c:pt idx="24">
                  <c:v>河南町</c:v>
                </c:pt>
                <c:pt idx="25">
                  <c:v>豊中市</c:v>
                </c:pt>
                <c:pt idx="26">
                  <c:v>東大阪市</c:v>
                </c:pt>
                <c:pt idx="27">
                  <c:v>柏原市</c:v>
                </c:pt>
                <c:pt idx="28">
                  <c:v>門真市</c:v>
                </c:pt>
                <c:pt idx="29">
                  <c:v>松原市</c:v>
                </c:pt>
                <c:pt idx="30">
                  <c:v>箕面市</c:v>
                </c:pt>
                <c:pt idx="31">
                  <c:v>阪南市</c:v>
                </c:pt>
                <c:pt idx="32">
                  <c:v>枚方市</c:v>
                </c:pt>
                <c:pt idx="33">
                  <c:v>泉佐野市</c:v>
                </c:pt>
                <c:pt idx="34">
                  <c:v>八尾市</c:v>
                </c:pt>
                <c:pt idx="35">
                  <c:v>大阪狭山市</c:v>
                </c:pt>
                <c:pt idx="36">
                  <c:v>忠岡町</c:v>
                </c:pt>
                <c:pt idx="37">
                  <c:v>交野市</c:v>
                </c:pt>
                <c:pt idx="38">
                  <c:v>豊能町</c:v>
                </c:pt>
                <c:pt idx="39">
                  <c:v>岬町</c:v>
                </c:pt>
                <c:pt idx="40">
                  <c:v>島本町</c:v>
                </c:pt>
                <c:pt idx="41">
                  <c:v>泉南市</c:v>
                </c:pt>
                <c:pt idx="42">
                  <c:v>田尻町</c:v>
                </c:pt>
              </c:strCache>
            </c:strRef>
          </c:cat>
          <c:val>
            <c:numRef>
              <c:f>市区町村別_有所見者割合!$BZ$7:$BZ$49</c:f>
              <c:numCache>
                <c:formatCode>General</c:formatCode>
                <c:ptCount val="43"/>
                <c:pt idx="0">
                  <c:v>8.4300000000000033</c:v>
                </c:pt>
                <c:pt idx="1">
                  <c:v>2.1699999999999942</c:v>
                </c:pt>
                <c:pt idx="2">
                  <c:v>-12.520000000000008</c:v>
                </c:pt>
                <c:pt idx="3">
                  <c:v>0.14999999999999458</c:v>
                </c:pt>
                <c:pt idx="4">
                  <c:v>-2.8399999999999981</c:v>
                </c:pt>
                <c:pt idx="5">
                  <c:v>-3.1600000000000072</c:v>
                </c:pt>
                <c:pt idx="6">
                  <c:v>-1.6000000000000014</c:v>
                </c:pt>
                <c:pt idx="7">
                  <c:v>-1.8099999999999894</c:v>
                </c:pt>
                <c:pt idx="8">
                  <c:v>1.7299999999999982</c:v>
                </c:pt>
                <c:pt idx="9">
                  <c:v>-0.80999999999999961</c:v>
                </c:pt>
                <c:pt idx="10">
                  <c:v>-1.4000000000000012</c:v>
                </c:pt>
                <c:pt idx="11">
                  <c:v>-3.2299999999999995</c:v>
                </c:pt>
                <c:pt idx="12">
                  <c:v>-5.0000000000005596E-2</c:v>
                </c:pt>
                <c:pt idx="13">
                  <c:v>-2.7699999999999947</c:v>
                </c:pt>
                <c:pt idx="14">
                  <c:v>-1.1299999999999977</c:v>
                </c:pt>
                <c:pt idx="15">
                  <c:v>-0.23999999999999577</c:v>
                </c:pt>
                <c:pt idx="16">
                  <c:v>-5.0000000000005596E-2</c:v>
                </c:pt>
                <c:pt idx="17">
                  <c:v>-0.20999999999999908</c:v>
                </c:pt>
                <c:pt idx="18">
                  <c:v>1.9100000000000006</c:v>
                </c:pt>
                <c:pt idx="19">
                  <c:v>-4.1800000000000059</c:v>
                </c:pt>
                <c:pt idx="20">
                  <c:v>-6.5400000000000009</c:v>
                </c:pt>
                <c:pt idx="21">
                  <c:v>-2.0000000000000018</c:v>
                </c:pt>
                <c:pt idx="22">
                  <c:v>-2.300000000000002</c:v>
                </c:pt>
                <c:pt idx="23">
                  <c:v>-1.7199999999999993</c:v>
                </c:pt>
                <c:pt idx="24">
                  <c:v>-5.4900000000000055</c:v>
                </c:pt>
                <c:pt idx="25">
                  <c:v>-3.1299999999999994</c:v>
                </c:pt>
                <c:pt idx="26">
                  <c:v>-1.3700000000000045</c:v>
                </c:pt>
                <c:pt idx="27">
                  <c:v>-3.4700000000000006</c:v>
                </c:pt>
                <c:pt idx="28">
                  <c:v>-6.2000000000000055</c:v>
                </c:pt>
                <c:pt idx="29">
                  <c:v>-2.0299999999999985</c:v>
                </c:pt>
                <c:pt idx="30">
                  <c:v>-1.7399999999999971</c:v>
                </c:pt>
                <c:pt idx="31">
                  <c:v>-1.8400000000000027</c:v>
                </c:pt>
                <c:pt idx="32">
                  <c:v>-1.4399999999999968</c:v>
                </c:pt>
                <c:pt idx="33">
                  <c:v>-2.5000000000000022</c:v>
                </c:pt>
                <c:pt idx="34">
                  <c:v>-5.3799999999999955</c:v>
                </c:pt>
                <c:pt idx="35">
                  <c:v>-3.0400000000000036</c:v>
                </c:pt>
                <c:pt idx="36">
                  <c:v>-4.2600000000000025</c:v>
                </c:pt>
                <c:pt idx="37">
                  <c:v>-3.1799999999999997</c:v>
                </c:pt>
                <c:pt idx="38">
                  <c:v>0.30000000000000027</c:v>
                </c:pt>
                <c:pt idx="39">
                  <c:v>-2.7899999999999983</c:v>
                </c:pt>
                <c:pt idx="40">
                  <c:v>-8.1899999999999977</c:v>
                </c:pt>
                <c:pt idx="41">
                  <c:v>2.1000000000000019</c:v>
                </c:pt>
                <c:pt idx="42">
                  <c:v>7.9000000000000012</c:v>
                </c:pt>
              </c:numCache>
            </c:numRef>
          </c:val>
          <c:extLst>
            <c:ext xmlns:c16="http://schemas.microsoft.com/office/drawing/2014/chart" uri="{C3380CC4-5D6E-409C-BE32-E72D297353CC}">
              <c16:uniqueId val="{00000026-33C4-4462-A3B2-FFEF977C2BB5}"/>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33C4-4462-A3B2-FFEF977C2BB5}"/>
              </c:ext>
            </c:extLst>
          </c:dPt>
          <c:dLbls>
            <c:dLbl>
              <c:idx val="0"/>
              <c:layout>
                <c:manualLayout>
                  <c:x val="-0.12882500000000005"/>
                  <c:y val="-0.89612380952380954"/>
                </c:manualLayout>
              </c:layout>
              <c:tx>
                <c:rich>
                  <a:bodyPr wrap="square" lIns="38100" tIns="19050" rIns="38100" bIns="19050" anchor="ctr">
                    <a:spAutoFit/>
                  </a:bodyPr>
                  <a:lstStyle/>
                  <a:p>
                    <a:pPr>
                      <a:defRPr/>
                    </a:pPr>
                    <a:fld id="{C33A33A2-02AB-44C8-86CF-9E4F61EC1343}" type="SERIESNAME">
                      <a:rPr lang="ja-JP" altLang="en-US"/>
                      <a:pPr>
                        <a:defRPr/>
                      </a:pPr>
                      <a:t>[系列名]</a:t>
                    </a:fld>
                    <a:r>
                      <a:rPr lang="ja-JP" altLang="en-US" baseline="0"/>
                      <a:t>
</a:t>
                    </a:r>
                    <a:fld id="{F603008D-FB85-4B85-817A-8A1DC9FDAAAD}"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33C4-4462-A3B2-FFEF977C2BB5}"/>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市区町村別_有所見者割合!$EL$7:$EL$49</c:f>
              <c:numCache>
                <c:formatCode>General</c:formatCode>
                <c:ptCount val="43"/>
                <c:pt idx="0">
                  <c:v>-1.6999999999999904</c:v>
                </c:pt>
                <c:pt idx="1">
                  <c:v>-1.6999999999999904</c:v>
                </c:pt>
                <c:pt idx="2">
                  <c:v>-1.6999999999999904</c:v>
                </c:pt>
                <c:pt idx="3">
                  <c:v>-1.6999999999999904</c:v>
                </c:pt>
                <c:pt idx="4">
                  <c:v>-1.6999999999999904</c:v>
                </c:pt>
                <c:pt idx="5">
                  <c:v>-1.6999999999999904</c:v>
                </c:pt>
                <c:pt idx="6">
                  <c:v>-1.6999999999999904</c:v>
                </c:pt>
                <c:pt idx="7">
                  <c:v>-1.6999999999999904</c:v>
                </c:pt>
                <c:pt idx="8">
                  <c:v>-1.6999999999999904</c:v>
                </c:pt>
                <c:pt idx="9">
                  <c:v>-1.6999999999999904</c:v>
                </c:pt>
                <c:pt idx="10">
                  <c:v>-1.6999999999999904</c:v>
                </c:pt>
                <c:pt idx="11">
                  <c:v>-1.6999999999999904</c:v>
                </c:pt>
                <c:pt idx="12">
                  <c:v>-1.6999999999999904</c:v>
                </c:pt>
                <c:pt idx="13">
                  <c:v>-1.6999999999999904</c:v>
                </c:pt>
                <c:pt idx="14">
                  <c:v>-1.6999999999999904</c:v>
                </c:pt>
                <c:pt idx="15">
                  <c:v>-1.6999999999999904</c:v>
                </c:pt>
                <c:pt idx="16">
                  <c:v>-1.6999999999999904</c:v>
                </c:pt>
                <c:pt idx="17">
                  <c:v>-1.6999999999999904</c:v>
                </c:pt>
                <c:pt idx="18">
                  <c:v>-1.6999999999999904</c:v>
                </c:pt>
                <c:pt idx="19">
                  <c:v>-1.6999999999999904</c:v>
                </c:pt>
                <c:pt idx="20">
                  <c:v>-1.6999999999999904</c:v>
                </c:pt>
                <c:pt idx="21">
                  <c:v>-1.6999999999999904</c:v>
                </c:pt>
                <c:pt idx="22">
                  <c:v>-1.6999999999999904</c:v>
                </c:pt>
                <c:pt idx="23">
                  <c:v>-1.6999999999999904</c:v>
                </c:pt>
                <c:pt idx="24">
                  <c:v>-1.6999999999999904</c:v>
                </c:pt>
                <c:pt idx="25">
                  <c:v>-1.6999999999999904</c:v>
                </c:pt>
                <c:pt idx="26">
                  <c:v>-1.6999999999999904</c:v>
                </c:pt>
                <c:pt idx="27">
                  <c:v>-1.6999999999999904</c:v>
                </c:pt>
                <c:pt idx="28">
                  <c:v>-1.6999999999999904</c:v>
                </c:pt>
                <c:pt idx="29">
                  <c:v>-1.6999999999999904</c:v>
                </c:pt>
                <c:pt idx="30">
                  <c:v>-1.6999999999999904</c:v>
                </c:pt>
                <c:pt idx="31">
                  <c:v>-1.6999999999999904</c:v>
                </c:pt>
                <c:pt idx="32">
                  <c:v>-1.6999999999999904</c:v>
                </c:pt>
                <c:pt idx="33">
                  <c:v>-1.6999999999999904</c:v>
                </c:pt>
                <c:pt idx="34">
                  <c:v>-1.6999999999999904</c:v>
                </c:pt>
                <c:pt idx="35">
                  <c:v>-1.6999999999999904</c:v>
                </c:pt>
                <c:pt idx="36">
                  <c:v>-1.6999999999999904</c:v>
                </c:pt>
                <c:pt idx="37">
                  <c:v>-1.6999999999999904</c:v>
                </c:pt>
                <c:pt idx="38">
                  <c:v>-1.6999999999999904</c:v>
                </c:pt>
                <c:pt idx="39">
                  <c:v>-1.6999999999999904</c:v>
                </c:pt>
                <c:pt idx="40">
                  <c:v>-1.6999999999999904</c:v>
                </c:pt>
                <c:pt idx="41">
                  <c:v>-1.6999999999999904</c:v>
                </c:pt>
                <c:pt idx="42">
                  <c:v>-1.6999999999999904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33C4-4462-A3B2-FFEF977C2BB5}"/>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1250611845326"/>
          <c:y val="6.8346756044238691E-2"/>
          <c:w val="0.79449314733235443"/>
          <c:h val="0.92166103060674787"/>
        </c:manualLayout>
      </c:layout>
      <c:barChart>
        <c:barDir val="bar"/>
        <c:grouping val="clustered"/>
        <c:varyColors val="0"/>
        <c:ser>
          <c:idx val="0"/>
          <c:order val="0"/>
          <c:tx>
            <c:strRef>
              <c:f>市区町村別_有所見者割合!$CA$4</c:f>
              <c:strCache>
                <c:ptCount val="1"/>
                <c:pt idx="0">
                  <c:v>有所見者割合 食渣</c:v>
                </c:pt>
              </c:strCache>
            </c:strRef>
          </c:tx>
          <c:spPr>
            <a:solidFill>
              <a:srgbClr val="B3A2C7"/>
            </a:solidFill>
            <a:ln>
              <a:noFill/>
            </a:ln>
          </c:spPr>
          <c:invertIfNegative val="0"/>
          <c:dLbls>
            <c:dLbl>
              <c:idx val="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A7-45FF-B96D-A33354774258}"/>
                </c:ext>
              </c:extLst>
            </c:dLbl>
            <c:dLbl>
              <c:idx val="1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A7-45FF-B96D-A33354774258}"/>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50-44FC-BF28-C0E1C9A97053}"/>
                </c:ext>
              </c:extLst>
            </c:dLbl>
            <c:dLbl>
              <c:idx val="2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50-44FC-BF28-C0E1C9A97053}"/>
                </c:ext>
              </c:extLst>
            </c:dLbl>
            <c:dLbl>
              <c:idx val="21"/>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9-43CF-AC27-AE9A045F4F97}"/>
                </c:ext>
              </c:extLst>
            </c:dLbl>
            <c:dLbl>
              <c:idx val="22"/>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9-43CF-AC27-AE9A045F4F97}"/>
                </c:ext>
              </c:extLst>
            </c:dLbl>
            <c:dLbl>
              <c:idx val="23"/>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9-43CF-AC27-AE9A045F4F97}"/>
                </c:ext>
              </c:extLst>
            </c:dLbl>
            <c:dLbl>
              <c:idx val="24"/>
              <c:layout>
                <c:manualLayout>
                  <c:x val="2.76086956521738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9-43CF-AC27-AE9A045F4F97}"/>
                </c:ext>
              </c:extLst>
            </c:dLbl>
            <c:dLbl>
              <c:idx val="25"/>
              <c:layout>
                <c:manualLayout>
                  <c:x val="3.527777777777777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A7-45FF-B96D-A33354774258}"/>
                </c:ext>
              </c:extLst>
            </c:dLbl>
            <c:dLbl>
              <c:idx val="26"/>
              <c:layout>
                <c:manualLayout>
                  <c:x val="3.527777777777777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6A7-45FF-B96D-A33354774258}"/>
                </c:ext>
              </c:extLst>
            </c:dLbl>
            <c:dLbl>
              <c:idx val="27"/>
              <c:layout>
                <c:manualLayout>
                  <c:x val="5.061594202898550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A7-45FF-B96D-A33354774258}"/>
                </c:ext>
              </c:extLst>
            </c:dLbl>
            <c:dLbl>
              <c:idx val="28"/>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A7-45FF-B96D-A33354774258}"/>
                </c:ext>
              </c:extLst>
            </c:dLbl>
            <c:dLbl>
              <c:idx val="29"/>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A7-45FF-B96D-A33354774258}"/>
                </c:ext>
              </c:extLst>
            </c:dLbl>
            <c:dLbl>
              <c:idx val="30"/>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A7-45FF-B96D-A33354774258}"/>
                </c:ext>
              </c:extLst>
            </c:dLbl>
            <c:dLbl>
              <c:idx val="31"/>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A7-45FF-B96D-A33354774258}"/>
                </c:ext>
              </c:extLst>
            </c:dLbl>
            <c:dLbl>
              <c:idx val="3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A7-45FF-B96D-A33354774258}"/>
                </c:ext>
              </c:extLst>
            </c:dLbl>
            <c:dLbl>
              <c:idx val="3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A7-45FF-B96D-A33354774258}"/>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A7-45FF-B96D-A33354774258}"/>
                </c:ext>
              </c:extLst>
            </c:dLbl>
            <c:dLbl>
              <c:idx val="3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A7-45FF-B96D-A33354774258}"/>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A7-45FF-B96D-A33354774258}"/>
                </c:ext>
              </c:extLst>
            </c:dLbl>
            <c:dLbl>
              <c:idx val="4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A7-45FF-B96D-A33354774258}"/>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市区町村別_有所見者割合!$CA$7:$CA$49</c:f>
              <c:strCache>
                <c:ptCount val="43"/>
                <c:pt idx="0">
                  <c:v>高石市</c:v>
                </c:pt>
                <c:pt idx="1">
                  <c:v>藤井寺市</c:v>
                </c:pt>
                <c:pt idx="2">
                  <c:v>四條畷市</c:v>
                </c:pt>
                <c:pt idx="3">
                  <c:v>泉大津市</c:v>
                </c:pt>
                <c:pt idx="4">
                  <c:v>摂津市</c:v>
                </c:pt>
                <c:pt idx="5">
                  <c:v>大東市</c:v>
                </c:pt>
                <c:pt idx="6">
                  <c:v>貝塚市</c:v>
                </c:pt>
                <c:pt idx="7">
                  <c:v>太子町</c:v>
                </c:pt>
                <c:pt idx="8">
                  <c:v>千早赤阪村</c:v>
                </c:pt>
                <c:pt idx="9">
                  <c:v>河南町</c:v>
                </c:pt>
                <c:pt idx="10">
                  <c:v>交野市</c:v>
                </c:pt>
                <c:pt idx="11">
                  <c:v>大阪市</c:v>
                </c:pt>
                <c:pt idx="12">
                  <c:v>羽曳野市</c:v>
                </c:pt>
                <c:pt idx="13">
                  <c:v>寝屋川市</c:v>
                </c:pt>
                <c:pt idx="14">
                  <c:v>堺市</c:v>
                </c:pt>
                <c:pt idx="15">
                  <c:v>岸和田市</c:v>
                </c:pt>
                <c:pt idx="16">
                  <c:v>和泉市</c:v>
                </c:pt>
                <c:pt idx="17">
                  <c:v>柏原市</c:v>
                </c:pt>
                <c:pt idx="18">
                  <c:v>熊取町</c:v>
                </c:pt>
                <c:pt idx="19">
                  <c:v>富田林市</c:v>
                </c:pt>
                <c:pt idx="20">
                  <c:v>松原市</c:v>
                </c:pt>
                <c:pt idx="21">
                  <c:v>河内長野市</c:v>
                </c:pt>
                <c:pt idx="22">
                  <c:v>泉佐野市</c:v>
                </c:pt>
                <c:pt idx="23">
                  <c:v>守口市</c:v>
                </c:pt>
                <c:pt idx="24">
                  <c:v>茨木市</c:v>
                </c:pt>
                <c:pt idx="25">
                  <c:v>池田市</c:v>
                </c:pt>
                <c:pt idx="26">
                  <c:v>吹田市</c:v>
                </c:pt>
                <c:pt idx="27">
                  <c:v>高槻市</c:v>
                </c:pt>
                <c:pt idx="28">
                  <c:v>東大阪市</c:v>
                </c:pt>
                <c:pt idx="29">
                  <c:v>枚方市</c:v>
                </c:pt>
                <c:pt idx="30">
                  <c:v>豊中市</c:v>
                </c:pt>
                <c:pt idx="31">
                  <c:v>八尾市</c:v>
                </c:pt>
                <c:pt idx="32">
                  <c:v>大阪狭山市</c:v>
                </c:pt>
                <c:pt idx="33">
                  <c:v>田尻町</c:v>
                </c:pt>
                <c:pt idx="34">
                  <c:v>門真市</c:v>
                </c:pt>
                <c:pt idx="35">
                  <c:v>忠岡町</c:v>
                </c:pt>
                <c:pt idx="36">
                  <c:v>泉南市</c:v>
                </c:pt>
                <c:pt idx="37">
                  <c:v>箕面市</c:v>
                </c:pt>
                <c:pt idx="38">
                  <c:v>岬町</c:v>
                </c:pt>
                <c:pt idx="39">
                  <c:v>阪南市</c:v>
                </c:pt>
                <c:pt idx="40">
                  <c:v>島本町</c:v>
                </c:pt>
                <c:pt idx="41">
                  <c:v>能勢町</c:v>
                </c:pt>
                <c:pt idx="42">
                  <c:v>豊能町</c:v>
                </c:pt>
              </c:strCache>
            </c:strRef>
          </c:cat>
          <c:val>
            <c:numRef>
              <c:f>市区町村別_有所見者割合!$CC$7:$CC$49</c:f>
              <c:numCache>
                <c:formatCode>0.00%</c:formatCode>
                <c:ptCount val="43"/>
                <c:pt idx="0">
                  <c:v>0.33479999999999999</c:v>
                </c:pt>
                <c:pt idx="1">
                  <c:v>0.32869999999999999</c:v>
                </c:pt>
                <c:pt idx="2">
                  <c:v>0.31169999999999998</c:v>
                </c:pt>
                <c:pt idx="3">
                  <c:v>0.28710000000000002</c:v>
                </c:pt>
                <c:pt idx="4">
                  <c:v>0.26779999999999998</c:v>
                </c:pt>
                <c:pt idx="5">
                  <c:v>0.26540000000000002</c:v>
                </c:pt>
                <c:pt idx="6">
                  <c:v>0.25719999999999998</c:v>
                </c:pt>
                <c:pt idx="7">
                  <c:v>0.24629999999999999</c:v>
                </c:pt>
                <c:pt idx="8">
                  <c:v>0.2437</c:v>
                </c:pt>
                <c:pt idx="9">
                  <c:v>0.23949999999999999</c:v>
                </c:pt>
                <c:pt idx="10">
                  <c:v>0.2392</c:v>
                </c:pt>
                <c:pt idx="11">
                  <c:v>0.23300000000000001</c:v>
                </c:pt>
                <c:pt idx="12">
                  <c:v>0.22900000000000001</c:v>
                </c:pt>
                <c:pt idx="13">
                  <c:v>0.22370000000000001</c:v>
                </c:pt>
                <c:pt idx="14">
                  <c:v>0.22370000000000001</c:v>
                </c:pt>
                <c:pt idx="15">
                  <c:v>0.221</c:v>
                </c:pt>
                <c:pt idx="16">
                  <c:v>0.21809999999999999</c:v>
                </c:pt>
                <c:pt idx="17">
                  <c:v>0.21290000000000001</c:v>
                </c:pt>
                <c:pt idx="18">
                  <c:v>0.20960000000000001</c:v>
                </c:pt>
                <c:pt idx="19">
                  <c:v>0.20749999999999999</c:v>
                </c:pt>
                <c:pt idx="20">
                  <c:v>0.2074</c:v>
                </c:pt>
                <c:pt idx="21">
                  <c:v>0.20349999999999999</c:v>
                </c:pt>
                <c:pt idx="22">
                  <c:v>0.1996</c:v>
                </c:pt>
                <c:pt idx="23">
                  <c:v>0.1981</c:v>
                </c:pt>
                <c:pt idx="24">
                  <c:v>0.1943</c:v>
                </c:pt>
                <c:pt idx="25">
                  <c:v>0.19</c:v>
                </c:pt>
                <c:pt idx="26">
                  <c:v>0.1898</c:v>
                </c:pt>
                <c:pt idx="27">
                  <c:v>0.18179999999999999</c:v>
                </c:pt>
                <c:pt idx="28">
                  <c:v>0.18090000000000001</c:v>
                </c:pt>
                <c:pt idx="29">
                  <c:v>0.17599999999999999</c:v>
                </c:pt>
                <c:pt idx="30">
                  <c:v>0.17030000000000001</c:v>
                </c:pt>
                <c:pt idx="31">
                  <c:v>0.1676</c:v>
                </c:pt>
                <c:pt idx="32">
                  <c:v>0.158</c:v>
                </c:pt>
                <c:pt idx="33">
                  <c:v>0.15709999999999999</c:v>
                </c:pt>
                <c:pt idx="34">
                  <c:v>0.15379999999999999</c:v>
                </c:pt>
                <c:pt idx="35">
                  <c:v>0.1462</c:v>
                </c:pt>
                <c:pt idx="36">
                  <c:v>0.14380000000000001</c:v>
                </c:pt>
                <c:pt idx="37">
                  <c:v>0.14360000000000001</c:v>
                </c:pt>
                <c:pt idx="38">
                  <c:v>0.1321</c:v>
                </c:pt>
                <c:pt idx="39">
                  <c:v>0.12920000000000001</c:v>
                </c:pt>
                <c:pt idx="40">
                  <c:v>0.12670000000000001</c:v>
                </c:pt>
                <c:pt idx="41">
                  <c:v>0.1169</c:v>
                </c:pt>
                <c:pt idx="42">
                  <c:v>8.8300000000000003E-2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698032"/>
        <c:axId val="32369859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9.0813251422358736E-3"/>
                  <c:y val="-0.9013799206349206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33-4BFB-B5BB-CD35703D8F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市区町村別_有所見者割合!$EN$7:$EN$49</c:f>
              <c:numCache>
                <c:formatCode>0.00%</c:formatCode>
                <c:ptCount val="43"/>
                <c:pt idx="0">
                  <c:v>0.20830000000000001</c:v>
                </c:pt>
                <c:pt idx="1">
                  <c:v>0.20830000000000001</c:v>
                </c:pt>
                <c:pt idx="2">
                  <c:v>0.20830000000000001</c:v>
                </c:pt>
                <c:pt idx="3">
                  <c:v>0.20830000000000001</c:v>
                </c:pt>
                <c:pt idx="4">
                  <c:v>0.20830000000000001</c:v>
                </c:pt>
                <c:pt idx="5">
                  <c:v>0.20830000000000001</c:v>
                </c:pt>
                <c:pt idx="6">
                  <c:v>0.20830000000000001</c:v>
                </c:pt>
                <c:pt idx="7">
                  <c:v>0.20830000000000001</c:v>
                </c:pt>
                <c:pt idx="8">
                  <c:v>0.20830000000000001</c:v>
                </c:pt>
                <c:pt idx="9">
                  <c:v>0.20830000000000001</c:v>
                </c:pt>
                <c:pt idx="10">
                  <c:v>0.20830000000000001</c:v>
                </c:pt>
                <c:pt idx="11">
                  <c:v>0.20830000000000001</c:v>
                </c:pt>
                <c:pt idx="12">
                  <c:v>0.20830000000000001</c:v>
                </c:pt>
                <c:pt idx="13">
                  <c:v>0.20830000000000001</c:v>
                </c:pt>
                <c:pt idx="14">
                  <c:v>0.20830000000000001</c:v>
                </c:pt>
                <c:pt idx="15">
                  <c:v>0.20830000000000001</c:v>
                </c:pt>
                <c:pt idx="16">
                  <c:v>0.20830000000000001</c:v>
                </c:pt>
                <c:pt idx="17">
                  <c:v>0.20830000000000001</c:v>
                </c:pt>
                <c:pt idx="18">
                  <c:v>0.20830000000000001</c:v>
                </c:pt>
                <c:pt idx="19">
                  <c:v>0.20830000000000001</c:v>
                </c:pt>
                <c:pt idx="20">
                  <c:v>0.20830000000000001</c:v>
                </c:pt>
                <c:pt idx="21">
                  <c:v>0.20830000000000001</c:v>
                </c:pt>
                <c:pt idx="22">
                  <c:v>0.20830000000000001</c:v>
                </c:pt>
                <c:pt idx="23">
                  <c:v>0.20830000000000001</c:v>
                </c:pt>
                <c:pt idx="24">
                  <c:v>0.20830000000000001</c:v>
                </c:pt>
                <c:pt idx="25">
                  <c:v>0.20830000000000001</c:v>
                </c:pt>
                <c:pt idx="26">
                  <c:v>0.20830000000000001</c:v>
                </c:pt>
                <c:pt idx="27">
                  <c:v>0.20830000000000001</c:v>
                </c:pt>
                <c:pt idx="28">
                  <c:v>0.20830000000000001</c:v>
                </c:pt>
                <c:pt idx="29">
                  <c:v>0.20830000000000001</c:v>
                </c:pt>
                <c:pt idx="30">
                  <c:v>0.20830000000000001</c:v>
                </c:pt>
                <c:pt idx="31">
                  <c:v>0.20830000000000001</c:v>
                </c:pt>
                <c:pt idx="32">
                  <c:v>0.20830000000000001</c:v>
                </c:pt>
                <c:pt idx="33">
                  <c:v>0.20830000000000001</c:v>
                </c:pt>
                <c:pt idx="34">
                  <c:v>0.20830000000000001</c:v>
                </c:pt>
                <c:pt idx="35">
                  <c:v>0.20830000000000001</c:v>
                </c:pt>
                <c:pt idx="36">
                  <c:v>0.20830000000000001</c:v>
                </c:pt>
                <c:pt idx="37">
                  <c:v>0.20830000000000001</c:v>
                </c:pt>
                <c:pt idx="38">
                  <c:v>0.20830000000000001</c:v>
                </c:pt>
                <c:pt idx="39">
                  <c:v>0.20830000000000001</c:v>
                </c:pt>
                <c:pt idx="40">
                  <c:v>0.20830000000000001</c:v>
                </c:pt>
                <c:pt idx="41">
                  <c:v>0.20830000000000001</c:v>
                </c:pt>
                <c:pt idx="42">
                  <c:v>0.20830000000000001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699712"/>
        <c:axId val="323699152"/>
      </c:scatterChart>
      <c:catAx>
        <c:axId val="323698032"/>
        <c:scaling>
          <c:orientation val="maxMin"/>
        </c:scaling>
        <c:delete val="0"/>
        <c:axPos val="l"/>
        <c:numFmt formatCode="General" sourceLinked="0"/>
        <c:majorTickMark val="none"/>
        <c:minorTickMark val="none"/>
        <c:tickLblPos val="nextTo"/>
        <c:spPr>
          <a:ln>
            <a:solidFill>
              <a:srgbClr val="7F7F7F"/>
            </a:solidFill>
          </a:ln>
        </c:spPr>
        <c:crossAx val="323698592"/>
        <c:crossesAt val="0"/>
        <c:auto val="1"/>
        <c:lblAlgn val="ctr"/>
        <c:lblOffset val="100"/>
        <c:noMultiLvlLbl val="0"/>
      </c:catAx>
      <c:valAx>
        <c:axId val="32369859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694299516908207"/>
              <c:y val="1.834119047619048E-2"/>
            </c:manualLayout>
          </c:layout>
          <c:overlay val="0"/>
        </c:title>
        <c:numFmt formatCode="0.00%" sourceLinked="0"/>
        <c:majorTickMark val="out"/>
        <c:minorTickMark val="none"/>
        <c:tickLblPos val="nextTo"/>
        <c:spPr>
          <a:ln>
            <a:solidFill>
              <a:srgbClr val="7F7F7F"/>
            </a:solidFill>
          </a:ln>
        </c:spPr>
        <c:crossAx val="323698032"/>
        <c:crosses val="autoZero"/>
        <c:crossBetween val="between"/>
      </c:valAx>
      <c:valAx>
        <c:axId val="323699152"/>
        <c:scaling>
          <c:orientation val="minMax"/>
          <c:max val="50"/>
          <c:min val="0"/>
        </c:scaling>
        <c:delete val="1"/>
        <c:axPos val="r"/>
        <c:numFmt formatCode="General" sourceLinked="1"/>
        <c:majorTickMark val="out"/>
        <c:minorTickMark val="none"/>
        <c:tickLblPos val="nextTo"/>
        <c:crossAx val="323699712"/>
        <c:crosses val="max"/>
        <c:crossBetween val="midCat"/>
      </c:valAx>
      <c:valAx>
        <c:axId val="323699712"/>
        <c:scaling>
          <c:orientation val="minMax"/>
        </c:scaling>
        <c:delete val="1"/>
        <c:axPos val="b"/>
        <c:numFmt formatCode="0.00%" sourceLinked="1"/>
        <c:majorTickMark val="out"/>
        <c:minorTickMark val="none"/>
        <c:tickLblPos val="nextTo"/>
        <c:crossAx val="323699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市区町村別_有所見者割合!$CF$6</c:f>
              <c:strCache>
                <c:ptCount val="1"/>
                <c:pt idx="0">
                  <c:v>前年度との差分(有所見者割合 食渣)</c:v>
                </c:pt>
              </c:strCache>
            </c:strRef>
          </c:tx>
          <c:spPr>
            <a:solidFill>
              <a:schemeClr val="accent1"/>
            </a:solidFill>
            <a:ln>
              <a:noFill/>
            </a:ln>
          </c:spPr>
          <c:invertIfNegative val="0"/>
          <c:dLbls>
            <c:dLbl>
              <c:idx val="3"/>
              <c:layout>
                <c:manualLayout>
                  <c:x val="2.1475603864734301E-2"/>
                  <c:y val="-1.007936507936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02-45F7-8B05-E19F1B35F5C7}"/>
                </c:ext>
              </c:extLst>
            </c:dLbl>
            <c:dLbl>
              <c:idx val="6"/>
              <c:layout>
                <c:manualLayout>
                  <c:x val="1.99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02-45F7-8B05-E19F1B35F5C7}"/>
                </c:ext>
              </c:extLst>
            </c:dLbl>
            <c:dLbl>
              <c:idx val="12"/>
              <c:layout>
                <c:manualLayout>
                  <c:x val="-6.13466183574879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02-45F7-8B05-E19F1B35F5C7}"/>
                </c:ext>
              </c:extLst>
            </c:dLbl>
            <c:dLbl>
              <c:idx val="14"/>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02-45F7-8B05-E19F1B35F5C7}"/>
                </c:ext>
              </c:extLst>
            </c:dLbl>
            <c:dLbl>
              <c:idx val="16"/>
              <c:layout>
                <c:manualLayout>
                  <c:x val="-4.60120772946848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02-45F7-8B05-E19F1B35F5C7}"/>
                </c:ext>
              </c:extLst>
            </c:dLbl>
            <c:dLbl>
              <c:idx val="20"/>
              <c:layout>
                <c:manualLayout>
                  <c:x val="1.073671497584541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02-45F7-8B05-E19F1B35F5C7}"/>
                </c:ext>
              </c:extLst>
            </c:dLbl>
            <c:dLbl>
              <c:idx val="21"/>
              <c:layout>
                <c:manualLayout>
                  <c:x val="-6.13490338164239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02-45F7-8B05-E19F1B35F5C7}"/>
                </c:ext>
              </c:extLst>
            </c:dLbl>
            <c:dLbl>
              <c:idx val="3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02-45F7-8B05-E19F1B35F5C7}"/>
                </c:ext>
              </c:extLst>
            </c:dLbl>
            <c:dLbl>
              <c:idx val="34"/>
              <c:layout>
                <c:manualLayout>
                  <c:x val="1.84057971014493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02-45F7-8B05-E19F1B35F5C7}"/>
                </c:ext>
              </c:extLst>
            </c:dLbl>
            <c:dLbl>
              <c:idx val="38"/>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02-45F7-8B05-E19F1B35F5C7}"/>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市区町村別_有所見者割合!$CA$7:$CA$49</c:f>
              <c:strCache>
                <c:ptCount val="43"/>
                <c:pt idx="0">
                  <c:v>高石市</c:v>
                </c:pt>
                <c:pt idx="1">
                  <c:v>藤井寺市</c:v>
                </c:pt>
                <c:pt idx="2">
                  <c:v>四條畷市</c:v>
                </c:pt>
                <c:pt idx="3">
                  <c:v>泉大津市</c:v>
                </c:pt>
                <c:pt idx="4">
                  <c:v>摂津市</c:v>
                </c:pt>
                <c:pt idx="5">
                  <c:v>大東市</c:v>
                </c:pt>
                <c:pt idx="6">
                  <c:v>貝塚市</c:v>
                </c:pt>
                <c:pt idx="7">
                  <c:v>太子町</c:v>
                </c:pt>
                <c:pt idx="8">
                  <c:v>千早赤阪村</c:v>
                </c:pt>
                <c:pt idx="9">
                  <c:v>河南町</c:v>
                </c:pt>
                <c:pt idx="10">
                  <c:v>交野市</c:v>
                </c:pt>
                <c:pt idx="11">
                  <c:v>大阪市</c:v>
                </c:pt>
                <c:pt idx="12">
                  <c:v>羽曳野市</c:v>
                </c:pt>
                <c:pt idx="13">
                  <c:v>寝屋川市</c:v>
                </c:pt>
                <c:pt idx="14">
                  <c:v>堺市</c:v>
                </c:pt>
                <c:pt idx="15">
                  <c:v>岸和田市</c:v>
                </c:pt>
                <c:pt idx="16">
                  <c:v>和泉市</c:v>
                </c:pt>
                <c:pt idx="17">
                  <c:v>柏原市</c:v>
                </c:pt>
                <c:pt idx="18">
                  <c:v>熊取町</c:v>
                </c:pt>
                <c:pt idx="19">
                  <c:v>富田林市</c:v>
                </c:pt>
                <c:pt idx="20">
                  <c:v>松原市</c:v>
                </c:pt>
                <c:pt idx="21">
                  <c:v>河内長野市</c:v>
                </c:pt>
                <c:pt idx="22">
                  <c:v>泉佐野市</c:v>
                </c:pt>
                <c:pt idx="23">
                  <c:v>守口市</c:v>
                </c:pt>
                <c:pt idx="24">
                  <c:v>茨木市</c:v>
                </c:pt>
                <c:pt idx="25">
                  <c:v>池田市</c:v>
                </c:pt>
                <c:pt idx="26">
                  <c:v>吹田市</c:v>
                </c:pt>
                <c:pt idx="27">
                  <c:v>高槻市</c:v>
                </c:pt>
                <c:pt idx="28">
                  <c:v>東大阪市</c:v>
                </c:pt>
                <c:pt idx="29">
                  <c:v>枚方市</c:v>
                </c:pt>
                <c:pt idx="30">
                  <c:v>豊中市</c:v>
                </c:pt>
                <c:pt idx="31">
                  <c:v>八尾市</c:v>
                </c:pt>
                <c:pt idx="32">
                  <c:v>大阪狭山市</c:v>
                </c:pt>
                <c:pt idx="33">
                  <c:v>田尻町</c:v>
                </c:pt>
                <c:pt idx="34">
                  <c:v>門真市</c:v>
                </c:pt>
                <c:pt idx="35">
                  <c:v>忠岡町</c:v>
                </c:pt>
                <c:pt idx="36">
                  <c:v>泉南市</c:v>
                </c:pt>
                <c:pt idx="37">
                  <c:v>箕面市</c:v>
                </c:pt>
                <c:pt idx="38">
                  <c:v>岬町</c:v>
                </c:pt>
                <c:pt idx="39">
                  <c:v>阪南市</c:v>
                </c:pt>
                <c:pt idx="40">
                  <c:v>島本町</c:v>
                </c:pt>
                <c:pt idx="41">
                  <c:v>能勢町</c:v>
                </c:pt>
                <c:pt idx="42">
                  <c:v>豊能町</c:v>
                </c:pt>
              </c:strCache>
            </c:strRef>
          </c:cat>
          <c:val>
            <c:numRef>
              <c:f>市区町村別_有所見者割合!$CF$7:$CF$49</c:f>
              <c:numCache>
                <c:formatCode>General</c:formatCode>
                <c:ptCount val="43"/>
                <c:pt idx="0">
                  <c:v>0.22999999999999687</c:v>
                </c:pt>
                <c:pt idx="1">
                  <c:v>1.5699999999999992</c:v>
                </c:pt>
                <c:pt idx="2">
                  <c:v>0.73999999999999622</c:v>
                </c:pt>
                <c:pt idx="3">
                  <c:v>-1.6899999999999971</c:v>
                </c:pt>
                <c:pt idx="4">
                  <c:v>1.1299999999999977</c:v>
                </c:pt>
                <c:pt idx="5">
                  <c:v>-4.0599999999999969</c:v>
                </c:pt>
                <c:pt idx="6">
                  <c:v>-1.7900000000000027</c:v>
                </c:pt>
                <c:pt idx="7">
                  <c:v>-4.0500000000000007</c:v>
                </c:pt>
                <c:pt idx="8">
                  <c:v>-4.0000000000001146E-2</c:v>
                </c:pt>
                <c:pt idx="9">
                  <c:v>3.3199999999999981</c:v>
                </c:pt>
                <c:pt idx="10">
                  <c:v>-2.8700000000000032</c:v>
                </c:pt>
                <c:pt idx="11">
                  <c:v>-2.259999999999998</c:v>
                </c:pt>
                <c:pt idx="12">
                  <c:v>-1.2299999999999978</c:v>
                </c:pt>
                <c:pt idx="13">
                  <c:v>-0.85999999999999965</c:v>
                </c:pt>
                <c:pt idx="14">
                  <c:v>-1.2199999999999989</c:v>
                </c:pt>
                <c:pt idx="15">
                  <c:v>-2.8299999999999992</c:v>
                </c:pt>
                <c:pt idx="16">
                  <c:v>-1.0200000000000014</c:v>
                </c:pt>
                <c:pt idx="17">
                  <c:v>0.40000000000000036</c:v>
                </c:pt>
                <c:pt idx="18">
                  <c:v>-5.6499999999999995</c:v>
                </c:pt>
                <c:pt idx="19">
                  <c:v>-0.92000000000000137</c:v>
                </c:pt>
                <c:pt idx="20">
                  <c:v>-1.9699999999999995</c:v>
                </c:pt>
                <c:pt idx="21">
                  <c:v>-1.2700000000000018</c:v>
                </c:pt>
                <c:pt idx="22">
                  <c:v>-2.5299999999999989</c:v>
                </c:pt>
                <c:pt idx="23">
                  <c:v>-2.4299999999999988</c:v>
                </c:pt>
                <c:pt idx="24">
                  <c:v>-5.0999999999999988</c:v>
                </c:pt>
                <c:pt idx="25">
                  <c:v>-2.5299999999999989</c:v>
                </c:pt>
                <c:pt idx="26">
                  <c:v>-0.70999999999999952</c:v>
                </c:pt>
                <c:pt idx="27">
                  <c:v>-2.1900000000000004</c:v>
                </c:pt>
                <c:pt idx="28">
                  <c:v>-2.259999999999998</c:v>
                </c:pt>
                <c:pt idx="29">
                  <c:v>-2.410000000000001</c:v>
                </c:pt>
                <c:pt idx="30">
                  <c:v>-3.6000000000000005</c:v>
                </c:pt>
                <c:pt idx="31">
                  <c:v>-4.84</c:v>
                </c:pt>
                <c:pt idx="32">
                  <c:v>-4.3099999999999996</c:v>
                </c:pt>
                <c:pt idx="33">
                  <c:v>5.0399999999999983</c:v>
                </c:pt>
                <c:pt idx="34">
                  <c:v>-1.8699999999999994</c:v>
                </c:pt>
                <c:pt idx="35">
                  <c:v>-8.4300000000000015</c:v>
                </c:pt>
                <c:pt idx="36">
                  <c:v>-0.10999999999999899</c:v>
                </c:pt>
                <c:pt idx="37">
                  <c:v>-3.2700000000000005</c:v>
                </c:pt>
                <c:pt idx="38">
                  <c:v>-10.68</c:v>
                </c:pt>
                <c:pt idx="39">
                  <c:v>-9.3399999999999981</c:v>
                </c:pt>
                <c:pt idx="40">
                  <c:v>-6.5299999999999994</c:v>
                </c:pt>
                <c:pt idx="41">
                  <c:v>-4.5999999999999988</c:v>
                </c:pt>
                <c:pt idx="42">
                  <c:v>5.0000000000000044E-2</c:v>
                </c:pt>
              </c:numCache>
            </c:numRef>
          </c:val>
          <c:extLst>
            <c:ext xmlns:c16="http://schemas.microsoft.com/office/drawing/2014/chart" uri="{C3380CC4-5D6E-409C-BE32-E72D297353CC}">
              <c16:uniqueId val="{00000026-B659-42A6-BF86-0B490FD99927}"/>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B659-42A6-BF86-0B490FD99927}"/>
              </c:ext>
            </c:extLst>
          </c:dPt>
          <c:dLbls>
            <c:dLbl>
              <c:idx val="0"/>
              <c:layout>
                <c:manualLayout>
                  <c:x val="-0.12268973429951679"/>
                  <c:y val="-0.89511587301587303"/>
                </c:manualLayout>
              </c:layout>
              <c:tx>
                <c:rich>
                  <a:bodyPr wrap="square" lIns="38100" tIns="19050" rIns="38100" bIns="19050" anchor="ctr">
                    <a:spAutoFit/>
                  </a:bodyPr>
                  <a:lstStyle/>
                  <a:p>
                    <a:pPr>
                      <a:defRPr/>
                    </a:pPr>
                    <a:fld id="{918341CE-2852-4A9C-9EFE-B186FE11AF04}" type="SERIESNAME">
                      <a:rPr lang="ja-JP" altLang="en-US"/>
                      <a:pPr>
                        <a:defRPr/>
                      </a:pPr>
                      <a:t>[系列名]</a:t>
                    </a:fld>
                    <a:r>
                      <a:rPr lang="ja-JP" altLang="en-US" baseline="0"/>
                      <a:t>
</a:t>
                    </a:r>
                    <a:fld id="{0891A535-6487-4017-94EB-85F7BADAE34F}"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B659-42A6-BF86-0B490FD99927}"/>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市区町村別_有所見者割合!$EQ$7:$EQ$49</c:f>
              <c:numCache>
                <c:formatCode>General</c:formatCode>
                <c:ptCount val="43"/>
                <c:pt idx="0">
                  <c:v>-2.2899999999999974</c:v>
                </c:pt>
                <c:pt idx="1">
                  <c:v>-2.2899999999999974</c:v>
                </c:pt>
                <c:pt idx="2">
                  <c:v>-2.2899999999999974</c:v>
                </c:pt>
                <c:pt idx="3">
                  <c:v>-2.2899999999999974</c:v>
                </c:pt>
                <c:pt idx="4">
                  <c:v>-2.2899999999999974</c:v>
                </c:pt>
                <c:pt idx="5">
                  <c:v>-2.2899999999999974</c:v>
                </c:pt>
                <c:pt idx="6">
                  <c:v>-2.2899999999999974</c:v>
                </c:pt>
                <c:pt idx="7">
                  <c:v>-2.2899999999999974</c:v>
                </c:pt>
                <c:pt idx="8">
                  <c:v>-2.2899999999999974</c:v>
                </c:pt>
                <c:pt idx="9">
                  <c:v>-2.2899999999999974</c:v>
                </c:pt>
                <c:pt idx="10">
                  <c:v>-2.2899999999999974</c:v>
                </c:pt>
                <c:pt idx="11">
                  <c:v>-2.2899999999999974</c:v>
                </c:pt>
                <c:pt idx="12">
                  <c:v>-2.2899999999999974</c:v>
                </c:pt>
                <c:pt idx="13">
                  <c:v>-2.2899999999999974</c:v>
                </c:pt>
                <c:pt idx="14">
                  <c:v>-2.2899999999999974</c:v>
                </c:pt>
                <c:pt idx="15">
                  <c:v>-2.2899999999999974</c:v>
                </c:pt>
                <c:pt idx="16">
                  <c:v>-2.2899999999999974</c:v>
                </c:pt>
                <c:pt idx="17">
                  <c:v>-2.2899999999999974</c:v>
                </c:pt>
                <c:pt idx="18">
                  <c:v>-2.2899999999999974</c:v>
                </c:pt>
                <c:pt idx="19">
                  <c:v>-2.2899999999999974</c:v>
                </c:pt>
                <c:pt idx="20">
                  <c:v>-2.2899999999999974</c:v>
                </c:pt>
                <c:pt idx="21">
                  <c:v>-2.2899999999999974</c:v>
                </c:pt>
                <c:pt idx="22">
                  <c:v>-2.2899999999999974</c:v>
                </c:pt>
                <c:pt idx="23">
                  <c:v>-2.2899999999999974</c:v>
                </c:pt>
                <c:pt idx="24">
                  <c:v>-2.2899999999999974</c:v>
                </c:pt>
                <c:pt idx="25">
                  <c:v>-2.2899999999999974</c:v>
                </c:pt>
                <c:pt idx="26">
                  <c:v>-2.2899999999999974</c:v>
                </c:pt>
                <c:pt idx="27">
                  <c:v>-2.2899999999999974</c:v>
                </c:pt>
                <c:pt idx="28">
                  <c:v>-2.2899999999999974</c:v>
                </c:pt>
                <c:pt idx="29">
                  <c:v>-2.2899999999999974</c:v>
                </c:pt>
                <c:pt idx="30">
                  <c:v>-2.2899999999999974</c:v>
                </c:pt>
                <c:pt idx="31">
                  <c:v>-2.2899999999999974</c:v>
                </c:pt>
                <c:pt idx="32">
                  <c:v>-2.2899999999999974</c:v>
                </c:pt>
                <c:pt idx="33">
                  <c:v>-2.2899999999999974</c:v>
                </c:pt>
                <c:pt idx="34">
                  <c:v>-2.2899999999999974</c:v>
                </c:pt>
                <c:pt idx="35">
                  <c:v>-2.2899999999999974</c:v>
                </c:pt>
                <c:pt idx="36">
                  <c:v>-2.2899999999999974</c:v>
                </c:pt>
                <c:pt idx="37">
                  <c:v>-2.2899999999999974</c:v>
                </c:pt>
                <c:pt idx="38">
                  <c:v>-2.2899999999999974</c:v>
                </c:pt>
                <c:pt idx="39">
                  <c:v>-2.2899999999999974</c:v>
                </c:pt>
                <c:pt idx="40">
                  <c:v>-2.2899999999999974</c:v>
                </c:pt>
                <c:pt idx="41">
                  <c:v>-2.2899999999999974</c:v>
                </c:pt>
                <c:pt idx="42">
                  <c:v>-2.2899999999999974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B659-42A6-BF86-0B490FD99927}"/>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市区町村別_有所見者割合!$CG$4</c:f>
              <c:strCache>
                <c:ptCount val="1"/>
                <c:pt idx="0">
                  <c:v>有所見者割合 舌苔</c:v>
                </c:pt>
              </c:strCache>
            </c:strRef>
          </c:tx>
          <c:spPr>
            <a:solidFill>
              <a:srgbClr val="B3A2C7"/>
            </a:solidFill>
            <a:ln>
              <a:noFill/>
            </a:ln>
          </c:spPr>
          <c:invertIfNegative val="0"/>
          <c:dLbls>
            <c:dLbl>
              <c:idx val="22"/>
              <c:layout>
                <c:manualLayout>
                  <c:x val="3.0676328502414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A-4596-AD6D-B8DA2827AE7F}"/>
                </c:ext>
              </c:extLst>
            </c:dLbl>
            <c:dLbl>
              <c:idx val="23"/>
              <c:layout>
                <c:manualLayout>
                  <c:x val="1.227053140096618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A-4596-AD6D-B8DA2827AE7F}"/>
                </c:ext>
              </c:extLst>
            </c:dLbl>
            <c:dLbl>
              <c:idx val="24"/>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1A-4596-AD6D-B8DA2827AE7F}"/>
                </c:ext>
              </c:extLst>
            </c:dLbl>
            <c:dLbl>
              <c:idx val="25"/>
              <c:layout>
                <c:manualLayout>
                  <c:x val="1.84057971014493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21A-4596-AD6D-B8DA2827AE7F}"/>
                </c:ext>
              </c:extLst>
            </c:dLbl>
            <c:dLbl>
              <c:idx val="26"/>
              <c:layout>
                <c:manualLayout>
                  <c:x val="1.84057971014492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21A-4596-AD6D-B8DA2827AE7F}"/>
                </c:ext>
              </c:extLst>
            </c:dLbl>
            <c:dLbl>
              <c:idx val="27"/>
              <c:layout>
                <c:manualLayout>
                  <c:x val="1.993961352657005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21A-4596-AD6D-B8DA2827AE7F}"/>
                </c:ext>
              </c:extLst>
            </c:dLbl>
            <c:dLbl>
              <c:idx val="28"/>
              <c:layout>
                <c:manualLayout>
                  <c:x val="2.91425120772946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21A-4596-AD6D-B8DA2827AE7F}"/>
                </c:ext>
              </c:extLst>
            </c:dLbl>
            <c:dLbl>
              <c:idx val="29"/>
              <c:layout>
                <c:manualLayout>
                  <c:x val="3.06763285024154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21A-4596-AD6D-B8DA2827AE7F}"/>
                </c:ext>
              </c:extLst>
            </c:dLbl>
            <c:dLbl>
              <c:idx val="30"/>
              <c:layout>
                <c:manualLayout>
                  <c:x val="3.5277777777777776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21A-4596-AD6D-B8DA2827AE7F}"/>
                </c:ext>
              </c:extLst>
            </c:dLbl>
            <c:dLbl>
              <c:idx val="31"/>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21A-4596-AD6D-B8DA2827AE7F}"/>
                </c:ext>
              </c:extLst>
            </c:dLbl>
            <c:dLbl>
              <c:idx val="32"/>
              <c:layout>
                <c:manualLayout>
                  <c:x val="3.83454106280192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21A-4596-AD6D-B8DA2827AE7F}"/>
                </c:ext>
              </c:extLst>
            </c:dLbl>
            <c:dLbl>
              <c:idx val="33"/>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21A-4596-AD6D-B8DA2827AE7F}"/>
                </c:ext>
              </c:extLst>
            </c:dLbl>
            <c:dLbl>
              <c:idx val="34"/>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21A-4596-AD6D-B8DA2827AE7F}"/>
                </c:ext>
              </c:extLst>
            </c:dLbl>
            <c:dLbl>
              <c:idx val="35"/>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9-4989-918C-35E4D629362D}"/>
                </c:ext>
              </c:extLst>
            </c:dLbl>
            <c:dLbl>
              <c:idx val="3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E9-4989-918C-35E4D629362D}"/>
                </c:ext>
              </c:extLst>
            </c:dLbl>
            <c:dLbl>
              <c:idx val="3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E9-4989-918C-35E4D629362D}"/>
                </c:ext>
              </c:extLst>
            </c:dLbl>
            <c:dLbl>
              <c:idx val="3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E9-4989-918C-35E4D629362D}"/>
                </c:ext>
              </c:extLst>
            </c:dLbl>
            <c:dLbl>
              <c:idx val="39"/>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E9-4989-918C-35E4D629362D}"/>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E9-4989-918C-35E4D629362D}"/>
                </c:ext>
              </c:extLst>
            </c:dLbl>
            <c:dLbl>
              <c:idx val="41"/>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E9-4989-918C-35E4D629362D}"/>
                </c:ext>
              </c:extLst>
            </c:dLbl>
            <c:dLbl>
              <c:idx val="4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E9-4989-918C-35E4D629362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市区町村別_有所見者割合!$CG$7:$CG$49</c:f>
              <c:strCache>
                <c:ptCount val="43"/>
                <c:pt idx="0">
                  <c:v>能勢町</c:v>
                </c:pt>
                <c:pt idx="1">
                  <c:v>千早赤阪村</c:v>
                </c:pt>
                <c:pt idx="2">
                  <c:v>富田林市</c:v>
                </c:pt>
                <c:pt idx="3">
                  <c:v>高石市</c:v>
                </c:pt>
                <c:pt idx="4">
                  <c:v>羽曳野市</c:v>
                </c:pt>
                <c:pt idx="5">
                  <c:v>岬町</c:v>
                </c:pt>
                <c:pt idx="6">
                  <c:v>四條畷市</c:v>
                </c:pt>
                <c:pt idx="7">
                  <c:v>阪南市</c:v>
                </c:pt>
                <c:pt idx="8">
                  <c:v>泉佐野市</c:v>
                </c:pt>
                <c:pt idx="9">
                  <c:v>岸和田市</c:v>
                </c:pt>
                <c:pt idx="10">
                  <c:v>藤井寺市</c:v>
                </c:pt>
                <c:pt idx="11">
                  <c:v>摂津市</c:v>
                </c:pt>
                <c:pt idx="12">
                  <c:v>太子町</c:v>
                </c:pt>
                <c:pt idx="13">
                  <c:v>堺市</c:v>
                </c:pt>
                <c:pt idx="14">
                  <c:v>守口市</c:v>
                </c:pt>
                <c:pt idx="15">
                  <c:v>大阪市</c:v>
                </c:pt>
                <c:pt idx="16">
                  <c:v>松原市</c:v>
                </c:pt>
                <c:pt idx="17">
                  <c:v>泉大津市</c:v>
                </c:pt>
                <c:pt idx="18">
                  <c:v>貝塚市</c:v>
                </c:pt>
                <c:pt idx="19">
                  <c:v>河内長野市</c:v>
                </c:pt>
                <c:pt idx="20">
                  <c:v>東大阪市</c:v>
                </c:pt>
                <c:pt idx="21">
                  <c:v>河南町</c:v>
                </c:pt>
                <c:pt idx="22">
                  <c:v>茨木市</c:v>
                </c:pt>
                <c:pt idx="23">
                  <c:v>柏原市</c:v>
                </c:pt>
                <c:pt idx="24">
                  <c:v>高槻市</c:v>
                </c:pt>
                <c:pt idx="25">
                  <c:v>吹田市</c:v>
                </c:pt>
                <c:pt idx="26">
                  <c:v>和泉市</c:v>
                </c:pt>
                <c:pt idx="27">
                  <c:v>交野市</c:v>
                </c:pt>
                <c:pt idx="28">
                  <c:v>大阪狭山市</c:v>
                </c:pt>
                <c:pt idx="29">
                  <c:v>田尻町</c:v>
                </c:pt>
                <c:pt idx="30">
                  <c:v>八尾市</c:v>
                </c:pt>
                <c:pt idx="31">
                  <c:v>泉南市</c:v>
                </c:pt>
                <c:pt idx="32">
                  <c:v>熊取町</c:v>
                </c:pt>
                <c:pt idx="33">
                  <c:v>豊中市</c:v>
                </c:pt>
                <c:pt idx="34">
                  <c:v>寝屋川市</c:v>
                </c:pt>
                <c:pt idx="35">
                  <c:v>大東市</c:v>
                </c:pt>
                <c:pt idx="36">
                  <c:v>島本町</c:v>
                </c:pt>
                <c:pt idx="37">
                  <c:v>門真市</c:v>
                </c:pt>
                <c:pt idx="38">
                  <c:v>枚方市</c:v>
                </c:pt>
                <c:pt idx="39">
                  <c:v>箕面市</c:v>
                </c:pt>
                <c:pt idx="40">
                  <c:v>池田市</c:v>
                </c:pt>
                <c:pt idx="41">
                  <c:v>忠岡町</c:v>
                </c:pt>
                <c:pt idx="42">
                  <c:v>豊能町</c:v>
                </c:pt>
              </c:strCache>
            </c:strRef>
          </c:cat>
          <c:val>
            <c:numRef>
              <c:f>市区町村別_有所見者割合!$CI$7:$CI$49</c:f>
              <c:numCache>
                <c:formatCode>0.00%</c:formatCode>
                <c:ptCount val="43"/>
                <c:pt idx="0">
                  <c:v>0.47620000000000001</c:v>
                </c:pt>
                <c:pt idx="1">
                  <c:v>0.437</c:v>
                </c:pt>
                <c:pt idx="2">
                  <c:v>0.33200000000000002</c:v>
                </c:pt>
                <c:pt idx="3">
                  <c:v>0.32790000000000002</c:v>
                </c:pt>
                <c:pt idx="4">
                  <c:v>0.32069999999999999</c:v>
                </c:pt>
                <c:pt idx="5">
                  <c:v>0.3019</c:v>
                </c:pt>
                <c:pt idx="6">
                  <c:v>0.2944</c:v>
                </c:pt>
                <c:pt idx="7">
                  <c:v>0.29160000000000003</c:v>
                </c:pt>
                <c:pt idx="8">
                  <c:v>0.28970000000000001</c:v>
                </c:pt>
                <c:pt idx="9">
                  <c:v>0.28889999999999999</c:v>
                </c:pt>
                <c:pt idx="10">
                  <c:v>0.2878</c:v>
                </c:pt>
                <c:pt idx="11">
                  <c:v>0.28110000000000002</c:v>
                </c:pt>
                <c:pt idx="12">
                  <c:v>0.2782</c:v>
                </c:pt>
                <c:pt idx="13">
                  <c:v>0.27289999999999998</c:v>
                </c:pt>
                <c:pt idx="14">
                  <c:v>0.2697</c:v>
                </c:pt>
                <c:pt idx="15">
                  <c:v>0.26500000000000001</c:v>
                </c:pt>
                <c:pt idx="16">
                  <c:v>0.26369999999999999</c:v>
                </c:pt>
                <c:pt idx="17">
                  <c:v>0.25790000000000002</c:v>
                </c:pt>
                <c:pt idx="18">
                  <c:v>0.2576</c:v>
                </c:pt>
                <c:pt idx="19">
                  <c:v>0.25340000000000001</c:v>
                </c:pt>
                <c:pt idx="20">
                  <c:v>0.25119999999999998</c:v>
                </c:pt>
                <c:pt idx="21">
                  <c:v>0.24790000000000001</c:v>
                </c:pt>
                <c:pt idx="22">
                  <c:v>0.2422</c:v>
                </c:pt>
                <c:pt idx="23">
                  <c:v>0.2356</c:v>
                </c:pt>
                <c:pt idx="24">
                  <c:v>0.23169999999999999</c:v>
                </c:pt>
                <c:pt idx="25">
                  <c:v>0.23130000000000001</c:v>
                </c:pt>
                <c:pt idx="26">
                  <c:v>0.2311</c:v>
                </c:pt>
                <c:pt idx="27">
                  <c:v>0.22950000000000001</c:v>
                </c:pt>
                <c:pt idx="28">
                  <c:v>0.2225</c:v>
                </c:pt>
                <c:pt idx="29">
                  <c:v>0.22140000000000001</c:v>
                </c:pt>
                <c:pt idx="30">
                  <c:v>0.21779999999999999</c:v>
                </c:pt>
                <c:pt idx="31">
                  <c:v>0.21729999999999999</c:v>
                </c:pt>
                <c:pt idx="32">
                  <c:v>0.21540000000000001</c:v>
                </c:pt>
                <c:pt idx="33">
                  <c:v>0.2046</c:v>
                </c:pt>
                <c:pt idx="34">
                  <c:v>0.20349999999999999</c:v>
                </c:pt>
                <c:pt idx="35">
                  <c:v>0.19570000000000001</c:v>
                </c:pt>
                <c:pt idx="36">
                  <c:v>0.19009999999999999</c:v>
                </c:pt>
                <c:pt idx="37">
                  <c:v>0.1832</c:v>
                </c:pt>
                <c:pt idx="38">
                  <c:v>0.1759</c:v>
                </c:pt>
                <c:pt idx="39">
                  <c:v>0.17330000000000001</c:v>
                </c:pt>
                <c:pt idx="40">
                  <c:v>0.1724</c:v>
                </c:pt>
                <c:pt idx="41">
                  <c:v>0.12620000000000001</c:v>
                </c:pt>
                <c:pt idx="42">
                  <c:v>0.11459999999999999</c:v>
                </c:pt>
              </c:numCache>
            </c:numRef>
          </c:val>
          <c:extLst>
            <c:ext xmlns:c16="http://schemas.microsoft.com/office/drawing/2014/chart" uri="{C3380CC4-5D6E-409C-BE32-E72D297353CC}">
              <c16:uniqueId val="{00000012-1122-46F0-8223-7BEB5BCC301A}"/>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1122-46F0-8223-7BEB5BCC301A}"/>
              </c:ext>
            </c:extLst>
          </c:dPt>
          <c:dLbls>
            <c:dLbl>
              <c:idx val="0"/>
              <c:layout>
                <c:manualLayout>
                  <c:x val="-0.12270531400966184"/>
                  <c:y val="-0.898139682539682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1122-46F0-8223-7BEB5BCC30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市区町村別_有所見者割合!$ES$7:$ES$49</c:f>
              <c:numCache>
                <c:formatCode>0.00%</c:formatCode>
                <c:ptCount val="43"/>
                <c:pt idx="0">
                  <c:v>0.24590000000000001</c:v>
                </c:pt>
                <c:pt idx="1">
                  <c:v>0.24590000000000001</c:v>
                </c:pt>
                <c:pt idx="2">
                  <c:v>0.24590000000000001</c:v>
                </c:pt>
                <c:pt idx="3">
                  <c:v>0.24590000000000001</c:v>
                </c:pt>
                <c:pt idx="4">
                  <c:v>0.24590000000000001</c:v>
                </c:pt>
                <c:pt idx="5">
                  <c:v>0.24590000000000001</c:v>
                </c:pt>
                <c:pt idx="6">
                  <c:v>0.24590000000000001</c:v>
                </c:pt>
                <c:pt idx="7">
                  <c:v>0.24590000000000001</c:v>
                </c:pt>
                <c:pt idx="8">
                  <c:v>0.24590000000000001</c:v>
                </c:pt>
                <c:pt idx="9">
                  <c:v>0.24590000000000001</c:v>
                </c:pt>
                <c:pt idx="10">
                  <c:v>0.24590000000000001</c:v>
                </c:pt>
                <c:pt idx="11">
                  <c:v>0.24590000000000001</c:v>
                </c:pt>
                <c:pt idx="12">
                  <c:v>0.24590000000000001</c:v>
                </c:pt>
                <c:pt idx="13">
                  <c:v>0.24590000000000001</c:v>
                </c:pt>
                <c:pt idx="14">
                  <c:v>0.24590000000000001</c:v>
                </c:pt>
                <c:pt idx="15">
                  <c:v>0.24590000000000001</c:v>
                </c:pt>
                <c:pt idx="16">
                  <c:v>0.24590000000000001</c:v>
                </c:pt>
                <c:pt idx="17">
                  <c:v>0.24590000000000001</c:v>
                </c:pt>
                <c:pt idx="18">
                  <c:v>0.24590000000000001</c:v>
                </c:pt>
                <c:pt idx="19">
                  <c:v>0.24590000000000001</c:v>
                </c:pt>
                <c:pt idx="20">
                  <c:v>0.24590000000000001</c:v>
                </c:pt>
                <c:pt idx="21">
                  <c:v>0.24590000000000001</c:v>
                </c:pt>
                <c:pt idx="22">
                  <c:v>0.24590000000000001</c:v>
                </c:pt>
                <c:pt idx="23">
                  <c:v>0.24590000000000001</c:v>
                </c:pt>
                <c:pt idx="24">
                  <c:v>0.24590000000000001</c:v>
                </c:pt>
                <c:pt idx="25">
                  <c:v>0.24590000000000001</c:v>
                </c:pt>
                <c:pt idx="26">
                  <c:v>0.24590000000000001</c:v>
                </c:pt>
                <c:pt idx="27">
                  <c:v>0.24590000000000001</c:v>
                </c:pt>
                <c:pt idx="28">
                  <c:v>0.24590000000000001</c:v>
                </c:pt>
                <c:pt idx="29">
                  <c:v>0.24590000000000001</c:v>
                </c:pt>
                <c:pt idx="30">
                  <c:v>0.24590000000000001</c:v>
                </c:pt>
                <c:pt idx="31">
                  <c:v>0.24590000000000001</c:v>
                </c:pt>
                <c:pt idx="32">
                  <c:v>0.24590000000000001</c:v>
                </c:pt>
                <c:pt idx="33">
                  <c:v>0.24590000000000001</c:v>
                </c:pt>
                <c:pt idx="34">
                  <c:v>0.24590000000000001</c:v>
                </c:pt>
                <c:pt idx="35">
                  <c:v>0.24590000000000001</c:v>
                </c:pt>
                <c:pt idx="36">
                  <c:v>0.24590000000000001</c:v>
                </c:pt>
                <c:pt idx="37">
                  <c:v>0.24590000000000001</c:v>
                </c:pt>
                <c:pt idx="38">
                  <c:v>0.24590000000000001</c:v>
                </c:pt>
                <c:pt idx="39">
                  <c:v>0.24590000000000001</c:v>
                </c:pt>
                <c:pt idx="40">
                  <c:v>0.24590000000000001</c:v>
                </c:pt>
                <c:pt idx="41">
                  <c:v>0.24590000000000001</c:v>
                </c:pt>
                <c:pt idx="42">
                  <c:v>0.24590000000000001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1122-46F0-8223-7BEB5BCC301A}"/>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市区町村別_健診受診率!$AF$3</c:f>
              <c:strCache>
                <c:ptCount val="1"/>
                <c:pt idx="0">
                  <c:v>歯科健診受診率</c:v>
                </c:pt>
              </c:strCache>
            </c:strRef>
          </c:tx>
          <c:spPr>
            <a:solidFill>
              <a:srgbClr val="B3A2C7"/>
            </a:solidFill>
            <a:ln>
              <a:noFill/>
            </a:ln>
          </c:spPr>
          <c:invertIfNegative val="0"/>
          <c:dLbls>
            <c:dLbl>
              <c:idx val="25"/>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D4-4338-A049-C179AAA177A9}"/>
                </c:ext>
              </c:extLst>
            </c:dLbl>
            <c:dLbl>
              <c:idx val="26"/>
              <c:layout>
                <c:manualLayout>
                  <c:x val="3.067632850241545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4-4338-A049-C179AAA177A9}"/>
                </c:ext>
              </c:extLst>
            </c:dLbl>
            <c:dLbl>
              <c:idx val="27"/>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D4-4338-A049-C179AAA177A9}"/>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D4-4338-A049-C179AAA177A9}"/>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D4-4338-A049-C179AAA177A9}"/>
                </c:ext>
              </c:extLst>
            </c:dLbl>
            <c:dLbl>
              <c:idx val="30"/>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D4-4338-A049-C179AAA177A9}"/>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和泉市</c:v>
                </c:pt>
                <c:pt idx="2">
                  <c:v>箕面市</c:v>
                </c:pt>
                <c:pt idx="3">
                  <c:v>八尾市</c:v>
                </c:pt>
                <c:pt idx="4">
                  <c:v>豊能町</c:v>
                </c:pt>
                <c:pt idx="5">
                  <c:v>吹田市</c:v>
                </c:pt>
                <c:pt idx="6">
                  <c:v>河内長野市</c:v>
                </c:pt>
                <c:pt idx="7">
                  <c:v>藤井寺市</c:v>
                </c:pt>
                <c:pt idx="8">
                  <c:v>泉佐野市</c:v>
                </c:pt>
                <c:pt idx="9">
                  <c:v>高石市</c:v>
                </c:pt>
                <c:pt idx="10">
                  <c:v>田尻町</c:v>
                </c:pt>
                <c:pt idx="11">
                  <c:v>富田林市</c:v>
                </c:pt>
                <c:pt idx="12">
                  <c:v>寝屋川市</c:v>
                </c:pt>
                <c:pt idx="13">
                  <c:v>柏原市</c:v>
                </c:pt>
                <c:pt idx="14">
                  <c:v>守口市</c:v>
                </c:pt>
                <c:pt idx="15">
                  <c:v>羽曳野市</c:v>
                </c:pt>
                <c:pt idx="16">
                  <c:v>東大阪市</c:v>
                </c:pt>
                <c:pt idx="17">
                  <c:v>泉大津市</c:v>
                </c:pt>
                <c:pt idx="18">
                  <c:v>貝塚市</c:v>
                </c:pt>
                <c:pt idx="19">
                  <c:v>能勢町</c:v>
                </c:pt>
                <c:pt idx="20">
                  <c:v>熊取町</c:v>
                </c:pt>
                <c:pt idx="21">
                  <c:v>摂津市</c:v>
                </c:pt>
                <c:pt idx="22">
                  <c:v>忠岡町</c:v>
                </c:pt>
                <c:pt idx="23">
                  <c:v>大東市</c:v>
                </c:pt>
                <c:pt idx="24">
                  <c:v>島本町</c:v>
                </c:pt>
                <c:pt idx="25">
                  <c:v>高槻市</c:v>
                </c:pt>
                <c:pt idx="26">
                  <c:v>大阪市</c:v>
                </c:pt>
                <c:pt idx="27">
                  <c:v>門真市</c:v>
                </c:pt>
                <c:pt idx="28">
                  <c:v>千早赤阪村</c:v>
                </c:pt>
                <c:pt idx="29">
                  <c:v>四條畷市</c:v>
                </c:pt>
                <c:pt idx="30">
                  <c:v>豊中市</c:v>
                </c:pt>
                <c:pt idx="31">
                  <c:v>大阪狭山市</c:v>
                </c:pt>
                <c:pt idx="32">
                  <c:v>池田市</c:v>
                </c:pt>
                <c:pt idx="33">
                  <c:v>河南町</c:v>
                </c:pt>
                <c:pt idx="34">
                  <c:v>泉南市</c:v>
                </c:pt>
                <c:pt idx="35">
                  <c:v>松原市</c:v>
                </c:pt>
                <c:pt idx="36">
                  <c:v>交野市</c:v>
                </c:pt>
                <c:pt idx="37">
                  <c:v>岸和田市</c:v>
                </c:pt>
                <c:pt idx="38">
                  <c:v>堺市</c:v>
                </c:pt>
                <c:pt idx="39">
                  <c:v>太子町</c:v>
                </c:pt>
                <c:pt idx="40">
                  <c:v>枚方市</c:v>
                </c:pt>
                <c:pt idx="41">
                  <c:v>阪南市</c:v>
                </c:pt>
                <c:pt idx="42">
                  <c:v>岬町</c:v>
                </c:pt>
              </c:strCache>
            </c:strRef>
          </c:cat>
          <c:val>
            <c:numRef>
              <c:f>市区町村別_健診受診率!$AG$5:$AG$47</c:f>
              <c:numCache>
                <c:formatCode>0.0%</c:formatCode>
                <c:ptCount val="43"/>
                <c:pt idx="0">
                  <c:v>0.21288125975315647</c:v>
                </c:pt>
                <c:pt idx="1">
                  <c:v>0.18511812762199162</c:v>
                </c:pt>
                <c:pt idx="2">
                  <c:v>0.17985688922365095</c:v>
                </c:pt>
                <c:pt idx="3">
                  <c:v>0.16626821932598135</c:v>
                </c:pt>
                <c:pt idx="4">
                  <c:v>0.16403717311432894</c:v>
                </c:pt>
                <c:pt idx="5">
                  <c:v>0.15170880200349748</c:v>
                </c:pt>
                <c:pt idx="6">
                  <c:v>0.14759403681892938</c:v>
                </c:pt>
                <c:pt idx="7">
                  <c:v>0.14358920727881197</c:v>
                </c:pt>
                <c:pt idx="8">
                  <c:v>0.13777008205977564</c:v>
                </c:pt>
                <c:pt idx="9">
                  <c:v>0.13518428709990302</c:v>
                </c:pt>
                <c:pt idx="10">
                  <c:v>0.13195098963242224</c:v>
                </c:pt>
                <c:pt idx="11">
                  <c:v>0.12930730330471599</c:v>
                </c:pt>
                <c:pt idx="12">
                  <c:v>0.12846354758119463</c:v>
                </c:pt>
                <c:pt idx="13">
                  <c:v>0.12770897832817338</c:v>
                </c:pt>
                <c:pt idx="14">
                  <c:v>0.12759383934335516</c:v>
                </c:pt>
                <c:pt idx="15">
                  <c:v>0.12562580044242636</c:v>
                </c:pt>
                <c:pt idx="16">
                  <c:v>0.12317094164227922</c:v>
                </c:pt>
                <c:pt idx="17">
                  <c:v>0.12142634369477076</c:v>
                </c:pt>
                <c:pt idx="18">
                  <c:v>0.12110874200426439</c:v>
                </c:pt>
                <c:pt idx="19">
                  <c:v>0.11901081916537867</c:v>
                </c:pt>
                <c:pt idx="20">
                  <c:v>0.11694128939369701</c:v>
                </c:pt>
                <c:pt idx="21">
                  <c:v>0.11591028561415805</c:v>
                </c:pt>
                <c:pt idx="22">
                  <c:v>0.11559139784946236</c:v>
                </c:pt>
                <c:pt idx="23">
                  <c:v>0.11243541568811649</c:v>
                </c:pt>
                <c:pt idx="24">
                  <c:v>0.11179986716847465</c:v>
                </c:pt>
                <c:pt idx="25">
                  <c:v>0.10819323949746211</c:v>
                </c:pt>
                <c:pt idx="26">
                  <c:v>0.10037879948757869</c:v>
                </c:pt>
                <c:pt idx="27">
                  <c:v>9.7330367074527246E-2</c:v>
                </c:pt>
                <c:pt idx="28">
                  <c:v>9.6200485044462408E-2</c:v>
                </c:pt>
                <c:pt idx="29">
                  <c:v>9.5430958106568792E-2</c:v>
                </c:pt>
                <c:pt idx="30">
                  <c:v>9.5037384547720274E-2</c:v>
                </c:pt>
                <c:pt idx="31">
                  <c:v>9.1955359218786323E-2</c:v>
                </c:pt>
                <c:pt idx="32">
                  <c:v>8.7833399027723039E-2</c:v>
                </c:pt>
                <c:pt idx="33">
                  <c:v>8.7417702999268473E-2</c:v>
                </c:pt>
                <c:pt idx="34">
                  <c:v>8.3518683274021357E-2</c:v>
                </c:pt>
                <c:pt idx="35">
                  <c:v>8.1127823489334935E-2</c:v>
                </c:pt>
                <c:pt idx="36">
                  <c:v>7.9315838014588746E-2</c:v>
                </c:pt>
                <c:pt idx="37">
                  <c:v>7.7213374594309006E-2</c:v>
                </c:pt>
                <c:pt idx="38">
                  <c:v>7.4211160983452804E-2</c:v>
                </c:pt>
                <c:pt idx="39">
                  <c:v>6.6766317887394122E-2</c:v>
                </c:pt>
                <c:pt idx="40">
                  <c:v>6.0583665612539528E-2</c:v>
                </c:pt>
                <c:pt idx="41">
                  <c:v>5.7293418544679897E-2</c:v>
                </c:pt>
                <c:pt idx="42">
                  <c:v>3.2858028518288902E-2</c:v>
                </c:pt>
              </c:numCache>
            </c:numRef>
          </c:val>
          <c:extLst>
            <c:ext xmlns:c16="http://schemas.microsoft.com/office/drawing/2014/chart" uri="{C3380CC4-5D6E-409C-BE32-E72D297353CC}">
              <c16:uniqueId val="{00000015-7D8B-4D0B-8A7C-E950AC38F20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7D8B-4D0B-8A7C-E950AC38F20C}"/>
              </c:ext>
            </c:extLst>
          </c:dPt>
          <c:dLbls>
            <c:dLbl>
              <c:idx val="0"/>
              <c:layout>
                <c:manualLayout>
                  <c:x val="3.3318236714975843E-2"/>
                  <c:y val="-0.8951387301587301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10-4EBF-B810-5272F1E0AD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市区町村別_健診受診率!$AK$5:$AK$47</c:f>
              <c:numCache>
                <c:formatCode>0.0%</c:formatCode>
                <c:ptCount val="43"/>
                <c:pt idx="0">
                  <c:v>0.11069843599458863</c:v>
                </c:pt>
                <c:pt idx="1">
                  <c:v>0.11069843599458863</c:v>
                </c:pt>
                <c:pt idx="2">
                  <c:v>0.11069843599458863</c:v>
                </c:pt>
                <c:pt idx="3">
                  <c:v>0.11069843599458863</c:v>
                </c:pt>
                <c:pt idx="4">
                  <c:v>0.11069843599458863</c:v>
                </c:pt>
                <c:pt idx="5">
                  <c:v>0.11069843599458863</c:v>
                </c:pt>
                <c:pt idx="6">
                  <c:v>0.11069843599458863</c:v>
                </c:pt>
                <c:pt idx="7">
                  <c:v>0.11069843599458863</c:v>
                </c:pt>
                <c:pt idx="8">
                  <c:v>0.11069843599458863</c:v>
                </c:pt>
                <c:pt idx="9">
                  <c:v>0.11069843599458863</c:v>
                </c:pt>
                <c:pt idx="10">
                  <c:v>0.11069843599458863</c:v>
                </c:pt>
                <c:pt idx="11">
                  <c:v>0.11069843599458863</c:v>
                </c:pt>
                <c:pt idx="12">
                  <c:v>0.11069843599458863</c:v>
                </c:pt>
                <c:pt idx="13">
                  <c:v>0.11069843599458863</c:v>
                </c:pt>
                <c:pt idx="14">
                  <c:v>0.11069843599458863</c:v>
                </c:pt>
                <c:pt idx="15">
                  <c:v>0.11069843599458863</c:v>
                </c:pt>
                <c:pt idx="16">
                  <c:v>0.11069843599458863</c:v>
                </c:pt>
                <c:pt idx="17">
                  <c:v>0.11069843599458863</c:v>
                </c:pt>
                <c:pt idx="18">
                  <c:v>0.11069843599458863</c:v>
                </c:pt>
                <c:pt idx="19">
                  <c:v>0.11069843599458863</c:v>
                </c:pt>
                <c:pt idx="20">
                  <c:v>0.11069843599458863</c:v>
                </c:pt>
                <c:pt idx="21">
                  <c:v>0.11069843599458863</c:v>
                </c:pt>
                <c:pt idx="22">
                  <c:v>0.11069843599458863</c:v>
                </c:pt>
                <c:pt idx="23">
                  <c:v>0.11069843599458863</c:v>
                </c:pt>
                <c:pt idx="24">
                  <c:v>0.11069843599458863</c:v>
                </c:pt>
                <c:pt idx="25">
                  <c:v>0.11069843599458863</c:v>
                </c:pt>
                <c:pt idx="26">
                  <c:v>0.11069843599458863</c:v>
                </c:pt>
                <c:pt idx="27">
                  <c:v>0.11069843599458863</c:v>
                </c:pt>
                <c:pt idx="28">
                  <c:v>0.11069843599458863</c:v>
                </c:pt>
                <c:pt idx="29">
                  <c:v>0.11069843599458863</c:v>
                </c:pt>
                <c:pt idx="30">
                  <c:v>0.11069843599458863</c:v>
                </c:pt>
                <c:pt idx="31">
                  <c:v>0.11069843599458863</c:v>
                </c:pt>
                <c:pt idx="32">
                  <c:v>0.11069843599458863</c:v>
                </c:pt>
                <c:pt idx="33">
                  <c:v>0.11069843599458863</c:v>
                </c:pt>
                <c:pt idx="34">
                  <c:v>0.11069843599458863</c:v>
                </c:pt>
                <c:pt idx="35">
                  <c:v>0.11069843599458863</c:v>
                </c:pt>
                <c:pt idx="36">
                  <c:v>0.11069843599458863</c:v>
                </c:pt>
                <c:pt idx="37">
                  <c:v>0.11069843599458863</c:v>
                </c:pt>
                <c:pt idx="38">
                  <c:v>0.11069843599458863</c:v>
                </c:pt>
                <c:pt idx="39">
                  <c:v>0.11069843599458863</c:v>
                </c:pt>
                <c:pt idx="40">
                  <c:v>0.11069843599458863</c:v>
                </c:pt>
                <c:pt idx="41">
                  <c:v>0.11069843599458863</c:v>
                </c:pt>
                <c:pt idx="42">
                  <c:v>0.11069843599458863</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7D8B-4D0B-8A7C-E950AC38F20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nextTo"/>
        <c:spPr>
          <a:ln>
            <a:solidFill>
              <a:srgbClr val="7F7F7F"/>
            </a:solidFill>
          </a:ln>
        </c:spPr>
        <c:crossAx val="320404768"/>
        <c:crossesAt val="0"/>
        <c:auto val="1"/>
        <c:lblAlgn val="ctr"/>
        <c:lblOffset val="100"/>
        <c:noMultiLvlLbl val="0"/>
      </c:catAx>
      <c:valAx>
        <c:axId val="32040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38171185539607"/>
              <c:y val="2.4555603780864198E-2"/>
            </c:manualLayout>
          </c:layout>
          <c:overlay val="0"/>
        </c:title>
        <c:numFmt formatCode="0.0%"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0.0%"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市区町村別_有所見者割合!$CL$6</c:f>
              <c:strCache>
                <c:ptCount val="1"/>
                <c:pt idx="0">
                  <c:v>前年度との差分(有所見者割合 舌苔)</c:v>
                </c:pt>
              </c:strCache>
            </c:strRef>
          </c:tx>
          <c:spPr>
            <a:solidFill>
              <a:schemeClr val="accent1"/>
            </a:solidFill>
            <a:ln>
              <a:noFill/>
            </a:ln>
          </c:spPr>
          <c:invertIfNegative val="0"/>
          <c:dLbls>
            <c:dLbl>
              <c:idx val="4"/>
              <c:layout>
                <c:manualLayout>
                  <c:x val="1.84073671497585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BC-4440-B195-2E739F355434}"/>
                </c:ext>
              </c:extLst>
            </c:dLbl>
            <c:dLbl>
              <c:idx val="6"/>
              <c:layout>
                <c:manualLayout>
                  <c:x val="3.06788647342995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BC-4440-B195-2E739F355434}"/>
                </c:ext>
              </c:extLst>
            </c:dLbl>
            <c:dLbl>
              <c:idx val="7"/>
              <c:layout>
                <c:manualLayout>
                  <c:x val="2.30089371980676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BC-4440-B195-2E739F355434}"/>
                </c:ext>
              </c:extLst>
            </c:dLbl>
            <c:dLbl>
              <c:idx val="13"/>
              <c:layout>
                <c:manualLayout>
                  <c:x val="3.52816425120772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BC-4440-B195-2E739F355434}"/>
                </c:ext>
              </c:extLst>
            </c:dLbl>
            <c:dLbl>
              <c:idx val="14"/>
              <c:layout>
                <c:manualLayout>
                  <c:x val="3.37469806763285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BC-4440-B195-2E739F355434}"/>
                </c:ext>
              </c:extLst>
            </c:dLbl>
            <c:dLbl>
              <c:idx val="15"/>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BC-4440-B195-2E739F355434}"/>
                </c:ext>
              </c:extLst>
            </c:dLbl>
            <c:dLbl>
              <c:idx val="17"/>
              <c:layout>
                <c:manualLayout>
                  <c:x val="2.30096618357487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BC-4440-B195-2E739F355434}"/>
                </c:ext>
              </c:extLst>
            </c:dLbl>
            <c:dLbl>
              <c:idx val="20"/>
              <c:layout>
                <c:manualLayout>
                  <c:x val="1.53394927536231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BC-4440-B195-2E739F355434}"/>
                </c:ext>
              </c:extLst>
            </c:dLbl>
            <c:dLbl>
              <c:idx val="21"/>
              <c:layout>
                <c:manualLayout>
                  <c:x val="2.4543357487922763E-2"/>
                  <c:y val="1.587301588040732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BC-4440-B195-2E739F355434}"/>
                </c:ext>
              </c:extLst>
            </c:dLbl>
            <c:dLbl>
              <c:idx val="2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4D-48FF-967A-F2032826B721}"/>
                </c:ext>
              </c:extLst>
            </c:dLbl>
            <c:dLbl>
              <c:idx val="25"/>
              <c:layout>
                <c:manualLayout>
                  <c:x val="2.4542874396135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4D-48FF-967A-F2032826B721}"/>
                </c:ext>
              </c:extLst>
            </c:dLbl>
            <c:dLbl>
              <c:idx val="42"/>
              <c:layout>
                <c:manualLayout>
                  <c:x val="1.68731884057971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BC-4440-B195-2E739F355434}"/>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市区町村別_有所見者割合!$CG$7:$CG$49</c:f>
              <c:strCache>
                <c:ptCount val="43"/>
                <c:pt idx="0">
                  <c:v>能勢町</c:v>
                </c:pt>
                <c:pt idx="1">
                  <c:v>千早赤阪村</c:v>
                </c:pt>
                <c:pt idx="2">
                  <c:v>富田林市</c:v>
                </c:pt>
                <c:pt idx="3">
                  <c:v>高石市</c:v>
                </c:pt>
                <c:pt idx="4">
                  <c:v>羽曳野市</c:v>
                </c:pt>
                <c:pt idx="5">
                  <c:v>岬町</c:v>
                </c:pt>
                <c:pt idx="6">
                  <c:v>四條畷市</c:v>
                </c:pt>
                <c:pt idx="7">
                  <c:v>阪南市</c:v>
                </c:pt>
                <c:pt idx="8">
                  <c:v>泉佐野市</c:v>
                </c:pt>
                <c:pt idx="9">
                  <c:v>岸和田市</c:v>
                </c:pt>
                <c:pt idx="10">
                  <c:v>藤井寺市</c:v>
                </c:pt>
                <c:pt idx="11">
                  <c:v>摂津市</c:v>
                </c:pt>
                <c:pt idx="12">
                  <c:v>太子町</c:v>
                </c:pt>
                <c:pt idx="13">
                  <c:v>堺市</c:v>
                </c:pt>
                <c:pt idx="14">
                  <c:v>守口市</c:v>
                </c:pt>
                <c:pt idx="15">
                  <c:v>大阪市</c:v>
                </c:pt>
                <c:pt idx="16">
                  <c:v>松原市</c:v>
                </c:pt>
                <c:pt idx="17">
                  <c:v>泉大津市</c:v>
                </c:pt>
                <c:pt idx="18">
                  <c:v>貝塚市</c:v>
                </c:pt>
                <c:pt idx="19">
                  <c:v>河内長野市</c:v>
                </c:pt>
                <c:pt idx="20">
                  <c:v>東大阪市</c:v>
                </c:pt>
                <c:pt idx="21">
                  <c:v>河南町</c:v>
                </c:pt>
                <c:pt idx="22">
                  <c:v>茨木市</c:v>
                </c:pt>
                <c:pt idx="23">
                  <c:v>柏原市</c:v>
                </c:pt>
                <c:pt idx="24">
                  <c:v>高槻市</c:v>
                </c:pt>
                <c:pt idx="25">
                  <c:v>吹田市</c:v>
                </c:pt>
                <c:pt idx="26">
                  <c:v>和泉市</c:v>
                </c:pt>
                <c:pt idx="27">
                  <c:v>交野市</c:v>
                </c:pt>
                <c:pt idx="28">
                  <c:v>大阪狭山市</c:v>
                </c:pt>
                <c:pt idx="29">
                  <c:v>田尻町</c:v>
                </c:pt>
                <c:pt idx="30">
                  <c:v>八尾市</c:v>
                </c:pt>
                <c:pt idx="31">
                  <c:v>泉南市</c:v>
                </c:pt>
                <c:pt idx="32">
                  <c:v>熊取町</c:v>
                </c:pt>
                <c:pt idx="33">
                  <c:v>豊中市</c:v>
                </c:pt>
                <c:pt idx="34">
                  <c:v>寝屋川市</c:v>
                </c:pt>
                <c:pt idx="35">
                  <c:v>大東市</c:v>
                </c:pt>
                <c:pt idx="36">
                  <c:v>島本町</c:v>
                </c:pt>
                <c:pt idx="37">
                  <c:v>門真市</c:v>
                </c:pt>
                <c:pt idx="38">
                  <c:v>枚方市</c:v>
                </c:pt>
                <c:pt idx="39">
                  <c:v>箕面市</c:v>
                </c:pt>
                <c:pt idx="40">
                  <c:v>池田市</c:v>
                </c:pt>
                <c:pt idx="41">
                  <c:v>忠岡町</c:v>
                </c:pt>
                <c:pt idx="42">
                  <c:v>豊能町</c:v>
                </c:pt>
              </c:strCache>
            </c:strRef>
          </c:cat>
          <c:val>
            <c:numRef>
              <c:f>市区町村別_有所見者割合!$CL$7:$CL$49</c:f>
              <c:numCache>
                <c:formatCode>General</c:formatCode>
                <c:ptCount val="43"/>
                <c:pt idx="0">
                  <c:v>12.980000000000002</c:v>
                </c:pt>
                <c:pt idx="1">
                  <c:v>8.5399999999999974</c:v>
                </c:pt>
                <c:pt idx="2">
                  <c:v>-0.15000000000000013</c:v>
                </c:pt>
                <c:pt idx="3">
                  <c:v>-7.6899999999999968</c:v>
                </c:pt>
                <c:pt idx="4">
                  <c:v>-1.5100000000000002</c:v>
                </c:pt>
                <c:pt idx="5">
                  <c:v>-5.2099999999999982</c:v>
                </c:pt>
                <c:pt idx="6">
                  <c:v>-0.78000000000000291</c:v>
                </c:pt>
                <c:pt idx="7">
                  <c:v>-1.2299999999999978</c:v>
                </c:pt>
                <c:pt idx="8">
                  <c:v>2.3400000000000034</c:v>
                </c:pt>
                <c:pt idx="9">
                  <c:v>0.14000000000000123</c:v>
                </c:pt>
                <c:pt idx="10">
                  <c:v>-2.4000000000000021</c:v>
                </c:pt>
                <c:pt idx="11">
                  <c:v>1.9500000000000017</c:v>
                </c:pt>
                <c:pt idx="12">
                  <c:v>1.4600000000000002</c:v>
                </c:pt>
                <c:pt idx="13">
                  <c:v>-0.64000000000000168</c:v>
                </c:pt>
                <c:pt idx="14">
                  <c:v>-0.69000000000000172</c:v>
                </c:pt>
                <c:pt idx="15">
                  <c:v>-1.9499999999999962</c:v>
                </c:pt>
                <c:pt idx="16">
                  <c:v>5.0000000000000044E-2</c:v>
                </c:pt>
                <c:pt idx="17">
                  <c:v>-1.2299999999999978</c:v>
                </c:pt>
                <c:pt idx="18">
                  <c:v>0.95000000000000084</c:v>
                </c:pt>
                <c:pt idx="19">
                  <c:v>-3.1200000000000006</c:v>
                </c:pt>
                <c:pt idx="20">
                  <c:v>-1.3800000000000034</c:v>
                </c:pt>
                <c:pt idx="21">
                  <c:v>-1.0000000000000009</c:v>
                </c:pt>
                <c:pt idx="22">
                  <c:v>-2.0900000000000003</c:v>
                </c:pt>
                <c:pt idx="23">
                  <c:v>-2.5599999999999983</c:v>
                </c:pt>
                <c:pt idx="24">
                  <c:v>0.35000000000000031</c:v>
                </c:pt>
                <c:pt idx="25">
                  <c:v>-0.98000000000000032</c:v>
                </c:pt>
                <c:pt idx="26">
                  <c:v>-3.109999999999999</c:v>
                </c:pt>
                <c:pt idx="27">
                  <c:v>-2.0800000000000014</c:v>
                </c:pt>
                <c:pt idx="28">
                  <c:v>-6.5999999999999979</c:v>
                </c:pt>
                <c:pt idx="29">
                  <c:v>4.1400000000000023</c:v>
                </c:pt>
                <c:pt idx="30">
                  <c:v>-2.8600000000000012</c:v>
                </c:pt>
                <c:pt idx="31">
                  <c:v>2.3099999999999983</c:v>
                </c:pt>
                <c:pt idx="32">
                  <c:v>-4.669999999999999</c:v>
                </c:pt>
                <c:pt idx="33">
                  <c:v>-4.1099999999999994</c:v>
                </c:pt>
                <c:pt idx="34">
                  <c:v>-2.9600000000000017</c:v>
                </c:pt>
                <c:pt idx="35">
                  <c:v>-6.2799999999999994</c:v>
                </c:pt>
                <c:pt idx="36">
                  <c:v>1.7100000000000004</c:v>
                </c:pt>
                <c:pt idx="37">
                  <c:v>-3.45</c:v>
                </c:pt>
                <c:pt idx="38">
                  <c:v>-4.01</c:v>
                </c:pt>
                <c:pt idx="39">
                  <c:v>-3.4399999999999986</c:v>
                </c:pt>
                <c:pt idx="40">
                  <c:v>-6.6599999999999993</c:v>
                </c:pt>
                <c:pt idx="41">
                  <c:v>-4.8499999999999988</c:v>
                </c:pt>
                <c:pt idx="42">
                  <c:v>-1.4200000000000004</c:v>
                </c:pt>
              </c:numCache>
            </c:numRef>
          </c:val>
          <c:extLst>
            <c:ext xmlns:c16="http://schemas.microsoft.com/office/drawing/2014/chart" uri="{C3380CC4-5D6E-409C-BE32-E72D297353CC}">
              <c16:uniqueId val="{00000026-464D-48FF-967A-F2032826B721}"/>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464D-48FF-967A-F2032826B721}"/>
              </c:ext>
            </c:extLst>
          </c:dPt>
          <c:dLbls>
            <c:dLbl>
              <c:idx val="0"/>
              <c:layout>
                <c:manualLayout>
                  <c:x val="-0.14262934782608697"/>
                  <c:y val="-0.89209206349206349"/>
                </c:manualLayout>
              </c:layout>
              <c:tx>
                <c:rich>
                  <a:bodyPr wrap="square" lIns="38100" tIns="19050" rIns="38100" bIns="19050" anchor="ctr">
                    <a:spAutoFit/>
                  </a:bodyPr>
                  <a:lstStyle/>
                  <a:p>
                    <a:pPr>
                      <a:defRPr/>
                    </a:pPr>
                    <a:fld id="{B13B8B27-4E78-40EB-A185-C6D8B39F487D}" type="SERIESNAME">
                      <a:rPr lang="ja-JP" altLang="en-US"/>
                      <a:pPr>
                        <a:defRPr/>
                      </a:pPr>
                      <a:t>[系列名]</a:t>
                    </a:fld>
                    <a:r>
                      <a:rPr lang="ja-JP" altLang="en-US" baseline="0"/>
                      <a:t>
</a:t>
                    </a:r>
                    <a:fld id="{6EF3F446-E788-4712-9835-D37DB624072E}"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464D-48FF-967A-F2032826B721}"/>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市区町村別_有所見者割合!$EV$7:$EV$49</c:f>
              <c:numCache>
                <c:formatCode>General</c:formatCode>
                <c:ptCount val="43"/>
                <c:pt idx="0">
                  <c:v>-1.8699999999999994</c:v>
                </c:pt>
                <c:pt idx="1">
                  <c:v>-1.8699999999999994</c:v>
                </c:pt>
                <c:pt idx="2">
                  <c:v>-1.8699999999999994</c:v>
                </c:pt>
                <c:pt idx="3">
                  <c:v>-1.8699999999999994</c:v>
                </c:pt>
                <c:pt idx="4">
                  <c:v>-1.8699999999999994</c:v>
                </c:pt>
                <c:pt idx="5">
                  <c:v>-1.8699999999999994</c:v>
                </c:pt>
                <c:pt idx="6">
                  <c:v>-1.8699999999999994</c:v>
                </c:pt>
                <c:pt idx="7">
                  <c:v>-1.8699999999999994</c:v>
                </c:pt>
                <c:pt idx="8">
                  <c:v>-1.8699999999999994</c:v>
                </c:pt>
                <c:pt idx="9">
                  <c:v>-1.8699999999999994</c:v>
                </c:pt>
                <c:pt idx="10">
                  <c:v>-1.8699999999999994</c:v>
                </c:pt>
                <c:pt idx="11">
                  <c:v>-1.8699999999999994</c:v>
                </c:pt>
                <c:pt idx="12">
                  <c:v>-1.8699999999999994</c:v>
                </c:pt>
                <c:pt idx="13">
                  <c:v>-1.8699999999999994</c:v>
                </c:pt>
                <c:pt idx="14">
                  <c:v>-1.8699999999999994</c:v>
                </c:pt>
                <c:pt idx="15">
                  <c:v>-1.8699999999999994</c:v>
                </c:pt>
                <c:pt idx="16">
                  <c:v>-1.8699999999999994</c:v>
                </c:pt>
                <c:pt idx="17">
                  <c:v>-1.8699999999999994</c:v>
                </c:pt>
                <c:pt idx="18">
                  <c:v>-1.8699999999999994</c:v>
                </c:pt>
                <c:pt idx="19">
                  <c:v>-1.8699999999999994</c:v>
                </c:pt>
                <c:pt idx="20">
                  <c:v>-1.8699999999999994</c:v>
                </c:pt>
                <c:pt idx="21">
                  <c:v>-1.8699999999999994</c:v>
                </c:pt>
                <c:pt idx="22">
                  <c:v>-1.8699999999999994</c:v>
                </c:pt>
                <c:pt idx="23">
                  <c:v>-1.8699999999999994</c:v>
                </c:pt>
                <c:pt idx="24">
                  <c:v>-1.8699999999999994</c:v>
                </c:pt>
                <c:pt idx="25">
                  <c:v>-1.8699999999999994</c:v>
                </c:pt>
                <c:pt idx="26">
                  <c:v>-1.8699999999999994</c:v>
                </c:pt>
                <c:pt idx="27">
                  <c:v>-1.8699999999999994</c:v>
                </c:pt>
                <c:pt idx="28">
                  <c:v>-1.8699999999999994</c:v>
                </c:pt>
                <c:pt idx="29">
                  <c:v>-1.8699999999999994</c:v>
                </c:pt>
                <c:pt idx="30">
                  <c:v>-1.8699999999999994</c:v>
                </c:pt>
                <c:pt idx="31">
                  <c:v>-1.8699999999999994</c:v>
                </c:pt>
                <c:pt idx="32">
                  <c:v>-1.8699999999999994</c:v>
                </c:pt>
                <c:pt idx="33">
                  <c:v>-1.8699999999999994</c:v>
                </c:pt>
                <c:pt idx="34">
                  <c:v>-1.8699999999999994</c:v>
                </c:pt>
                <c:pt idx="35">
                  <c:v>-1.8699999999999994</c:v>
                </c:pt>
                <c:pt idx="36">
                  <c:v>-1.8699999999999994</c:v>
                </c:pt>
                <c:pt idx="37">
                  <c:v>-1.8699999999999994</c:v>
                </c:pt>
                <c:pt idx="38">
                  <c:v>-1.8699999999999994</c:v>
                </c:pt>
                <c:pt idx="39">
                  <c:v>-1.8699999999999994</c:v>
                </c:pt>
                <c:pt idx="40">
                  <c:v>-1.8699999999999994</c:v>
                </c:pt>
                <c:pt idx="41">
                  <c:v>-1.8699999999999994</c:v>
                </c:pt>
                <c:pt idx="42">
                  <c:v>-1.8699999999999994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464D-48FF-967A-F2032826B721}"/>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1250611845326"/>
          <c:y val="6.8346756044238691E-2"/>
          <c:w val="0.79449314733235443"/>
          <c:h val="0.92166103060674787"/>
        </c:manualLayout>
      </c:layout>
      <c:barChart>
        <c:barDir val="bar"/>
        <c:grouping val="clustered"/>
        <c:varyColors val="0"/>
        <c:ser>
          <c:idx val="0"/>
          <c:order val="0"/>
          <c:tx>
            <c:strRef>
              <c:f>市区町村別_有所見者割合!$CM$4</c:f>
              <c:strCache>
                <c:ptCount val="1"/>
                <c:pt idx="0">
                  <c:v>有所見者割合 口臭</c:v>
                </c:pt>
              </c:strCache>
            </c:strRef>
          </c:tx>
          <c:spPr>
            <a:solidFill>
              <a:srgbClr val="B3A2C7"/>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19-40F1-B9D0-8B5E21100527}"/>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19-40F1-B9D0-8B5E21100527}"/>
                </c:ext>
              </c:extLst>
            </c:dLbl>
            <c:dLbl>
              <c:idx val="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19-40F1-B9D0-8B5E21100527}"/>
                </c:ext>
              </c:extLst>
            </c:dLbl>
            <c:dLbl>
              <c:idx val="1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D8-44C2-944F-56747F1F8793}"/>
                </c:ext>
              </c:extLst>
            </c:dLbl>
            <c:dLbl>
              <c:idx val="2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D8-44C2-944F-56747F1F8793}"/>
                </c:ext>
              </c:extLst>
            </c:dLbl>
            <c:dLbl>
              <c:idx val="21"/>
              <c:layout>
                <c:manualLayout>
                  <c:x val="1.5338164251207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D8-44C2-944F-56747F1F8793}"/>
                </c:ext>
              </c:extLst>
            </c:dLbl>
            <c:dLbl>
              <c:idx val="22"/>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D8-44C2-944F-56747F1F8793}"/>
                </c:ext>
              </c:extLst>
            </c:dLbl>
            <c:dLbl>
              <c:idx val="23"/>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D8-44C2-944F-56747F1F8793}"/>
                </c:ext>
              </c:extLst>
            </c:dLbl>
            <c:dLbl>
              <c:idx val="24"/>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D8-44C2-944F-56747F1F8793}"/>
                </c:ext>
              </c:extLst>
            </c:dLbl>
            <c:dLbl>
              <c:idx val="25"/>
              <c:layout>
                <c:manualLayout>
                  <c:x val="1.840579710144921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D8-44C2-944F-56747F1F8793}"/>
                </c:ext>
              </c:extLst>
            </c:dLbl>
            <c:dLbl>
              <c:idx val="26"/>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D8-44C2-944F-56747F1F8793}"/>
                </c:ext>
              </c:extLst>
            </c:dLbl>
            <c:dLbl>
              <c:idx val="27"/>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D8-44C2-944F-56747F1F8793}"/>
                </c:ext>
              </c:extLst>
            </c:dLbl>
            <c:dLbl>
              <c:idx val="28"/>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D8-44C2-944F-56747F1F8793}"/>
                </c:ext>
              </c:extLst>
            </c:dLbl>
            <c:dLbl>
              <c:idx val="29"/>
              <c:layout>
                <c:manualLayout>
                  <c:x val="3.37439613526569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D8-44C2-944F-56747F1F8793}"/>
                </c:ext>
              </c:extLst>
            </c:dLbl>
            <c:dLbl>
              <c:idx val="30"/>
              <c:layout>
                <c:manualLayout>
                  <c:x val="3.9879227053140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19-40F1-B9D0-8B5E21100527}"/>
                </c:ext>
              </c:extLst>
            </c:dLbl>
            <c:dLbl>
              <c:idx val="31"/>
              <c:layout>
                <c:manualLayout>
                  <c:x val="4.4480676328502416E-2"/>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9-40F1-B9D0-8B5E21100527}"/>
                </c:ext>
              </c:extLst>
            </c:dLbl>
            <c:dLbl>
              <c:idx val="3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9-40F1-B9D0-8B5E21100527}"/>
                </c:ext>
              </c:extLst>
            </c:dLbl>
            <c:dLbl>
              <c:idx val="3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9-40F1-B9D0-8B5E21100527}"/>
                </c:ext>
              </c:extLst>
            </c:dLbl>
            <c:dLbl>
              <c:idx val="3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19-40F1-B9D0-8B5E21100527}"/>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市区町村別_有所見者割合!$CM$7:$CM$49</c:f>
              <c:strCache>
                <c:ptCount val="43"/>
                <c:pt idx="0">
                  <c:v>能勢町</c:v>
                </c:pt>
                <c:pt idx="1">
                  <c:v>高石市</c:v>
                </c:pt>
                <c:pt idx="2">
                  <c:v>四條畷市</c:v>
                </c:pt>
                <c:pt idx="3">
                  <c:v>泉大津市</c:v>
                </c:pt>
                <c:pt idx="4">
                  <c:v>藤井寺市</c:v>
                </c:pt>
                <c:pt idx="5">
                  <c:v>守口市</c:v>
                </c:pt>
                <c:pt idx="6">
                  <c:v>交野市</c:v>
                </c:pt>
                <c:pt idx="7">
                  <c:v>河南町</c:v>
                </c:pt>
                <c:pt idx="8">
                  <c:v>千早赤阪村</c:v>
                </c:pt>
                <c:pt idx="9">
                  <c:v>摂津市</c:v>
                </c:pt>
                <c:pt idx="10">
                  <c:v>阪南市</c:v>
                </c:pt>
                <c:pt idx="11">
                  <c:v>松原市</c:v>
                </c:pt>
                <c:pt idx="12">
                  <c:v>大阪市</c:v>
                </c:pt>
                <c:pt idx="13">
                  <c:v>太子町</c:v>
                </c:pt>
                <c:pt idx="14">
                  <c:v>堺市</c:v>
                </c:pt>
                <c:pt idx="15">
                  <c:v>羽曳野市</c:v>
                </c:pt>
                <c:pt idx="16">
                  <c:v>和泉市</c:v>
                </c:pt>
                <c:pt idx="17">
                  <c:v>岸和田市</c:v>
                </c:pt>
                <c:pt idx="18">
                  <c:v>柏原市</c:v>
                </c:pt>
                <c:pt idx="19">
                  <c:v>貝塚市</c:v>
                </c:pt>
                <c:pt idx="20">
                  <c:v>熊取町</c:v>
                </c:pt>
                <c:pt idx="21">
                  <c:v>富田林市</c:v>
                </c:pt>
                <c:pt idx="22">
                  <c:v>寝屋川市</c:v>
                </c:pt>
                <c:pt idx="23">
                  <c:v>吹田市</c:v>
                </c:pt>
                <c:pt idx="24">
                  <c:v>大東市</c:v>
                </c:pt>
                <c:pt idx="25">
                  <c:v>茨木市</c:v>
                </c:pt>
                <c:pt idx="26">
                  <c:v>高槻市</c:v>
                </c:pt>
                <c:pt idx="27">
                  <c:v>東大阪市</c:v>
                </c:pt>
                <c:pt idx="28">
                  <c:v>河内長野市</c:v>
                </c:pt>
                <c:pt idx="29">
                  <c:v>泉佐野市</c:v>
                </c:pt>
                <c:pt idx="30">
                  <c:v>枚方市</c:v>
                </c:pt>
                <c:pt idx="31">
                  <c:v>八尾市</c:v>
                </c:pt>
                <c:pt idx="32">
                  <c:v>田尻町</c:v>
                </c:pt>
                <c:pt idx="33">
                  <c:v>島本町</c:v>
                </c:pt>
                <c:pt idx="34">
                  <c:v>豊中市</c:v>
                </c:pt>
                <c:pt idx="35">
                  <c:v>大阪狭山市</c:v>
                </c:pt>
                <c:pt idx="36">
                  <c:v>岬町</c:v>
                </c:pt>
                <c:pt idx="37">
                  <c:v>門真市</c:v>
                </c:pt>
                <c:pt idx="38">
                  <c:v>泉南市</c:v>
                </c:pt>
                <c:pt idx="39">
                  <c:v>池田市</c:v>
                </c:pt>
                <c:pt idx="40">
                  <c:v>箕面市</c:v>
                </c:pt>
                <c:pt idx="41">
                  <c:v>忠岡町</c:v>
                </c:pt>
                <c:pt idx="42">
                  <c:v>豊能町</c:v>
                </c:pt>
              </c:strCache>
            </c:strRef>
          </c:cat>
          <c:val>
            <c:numRef>
              <c:f>市区町村別_有所見者割合!$CO$7:$CO$49</c:f>
              <c:numCache>
                <c:formatCode>0.00%</c:formatCode>
                <c:ptCount val="43"/>
                <c:pt idx="0">
                  <c:v>0.4632</c:v>
                </c:pt>
                <c:pt idx="1">
                  <c:v>0.27650000000000002</c:v>
                </c:pt>
                <c:pt idx="2">
                  <c:v>0.25729999999999997</c:v>
                </c:pt>
                <c:pt idx="3">
                  <c:v>0.23480000000000001</c:v>
                </c:pt>
                <c:pt idx="4">
                  <c:v>0.23269999999999999</c:v>
                </c:pt>
                <c:pt idx="5">
                  <c:v>0.21659999999999999</c:v>
                </c:pt>
                <c:pt idx="6">
                  <c:v>0.21160000000000001</c:v>
                </c:pt>
                <c:pt idx="7">
                  <c:v>0.20169999999999999</c:v>
                </c:pt>
                <c:pt idx="8">
                  <c:v>0.20169999999999999</c:v>
                </c:pt>
                <c:pt idx="9">
                  <c:v>0.19670000000000001</c:v>
                </c:pt>
                <c:pt idx="10">
                  <c:v>0.18590000000000001</c:v>
                </c:pt>
                <c:pt idx="11">
                  <c:v>0.17050000000000001</c:v>
                </c:pt>
                <c:pt idx="12">
                  <c:v>0.16789999999999999</c:v>
                </c:pt>
                <c:pt idx="13">
                  <c:v>0.16420000000000001</c:v>
                </c:pt>
                <c:pt idx="14">
                  <c:v>0.15859999999999999</c:v>
                </c:pt>
                <c:pt idx="15">
                  <c:v>0.15679999999999999</c:v>
                </c:pt>
                <c:pt idx="16">
                  <c:v>0.15290000000000001</c:v>
                </c:pt>
                <c:pt idx="17">
                  <c:v>0.1525</c:v>
                </c:pt>
                <c:pt idx="18">
                  <c:v>0.1515</c:v>
                </c:pt>
                <c:pt idx="19">
                  <c:v>0.1459</c:v>
                </c:pt>
                <c:pt idx="20">
                  <c:v>0.14499999999999999</c:v>
                </c:pt>
                <c:pt idx="21">
                  <c:v>0.1444</c:v>
                </c:pt>
                <c:pt idx="22">
                  <c:v>0.14130000000000001</c:v>
                </c:pt>
                <c:pt idx="23">
                  <c:v>0.13880000000000001</c:v>
                </c:pt>
                <c:pt idx="24">
                  <c:v>0.13750000000000001</c:v>
                </c:pt>
                <c:pt idx="25">
                  <c:v>0.13270000000000001</c:v>
                </c:pt>
                <c:pt idx="26">
                  <c:v>0.13009999999999999</c:v>
                </c:pt>
                <c:pt idx="27">
                  <c:v>0.12870000000000001</c:v>
                </c:pt>
                <c:pt idx="28">
                  <c:v>0.12379999999999999</c:v>
                </c:pt>
                <c:pt idx="29">
                  <c:v>0.1234</c:v>
                </c:pt>
                <c:pt idx="30">
                  <c:v>0.1187</c:v>
                </c:pt>
                <c:pt idx="31">
                  <c:v>0.1163</c:v>
                </c:pt>
                <c:pt idx="32">
                  <c:v>0.1143</c:v>
                </c:pt>
                <c:pt idx="33">
                  <c:v>0.1129</c:v>
                </c:pt>
                <c:pt idx="34">
                  <c:v>0.1048</c:v>
                </c:pt>
                <c:pt idx="35">
                  <c:v>9.6100000000000005E-2</c:v>
                </c:pt>
                <c:pt idx="36">
                  <c:v>9.4299999999999995E-2</c:v>
                </c:pt>
                <c:pt idx="37">
                  <c:v>8.8599999999999998E-2</c:v>
                </c:pt>
                <c:pt idx="38">
                  <c:v>8.6599999999999996E-2</c:v>
                </c:pt>
                <c:pt idx="39">
                  <c:v>8.3099999999999993E-2</c:v>
                </c:pt>
                <c:pt idx="40">
                  <c:v>8.2299999999999998E-2</c:v>
                </c:pt>
                <c:pt idx="41">
                  <c:v>7.9699999999999993E-2</c:v>
                </c:pt>
                <c:pt idx="42">
                  <c:v>4.6300000000000001E-2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703072"/>
        <c:axId val="3237036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2432708445485862E-2"/>
                  <c:y val="-0.9012207936507936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AD5-4A44-AF1F-5D815A619E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市区町村別_有所見者割合!$EX$7:$EX$49</c:f>
              <c:numCache>
                <c:formatCode>0.00%</c:formatCode>
                <c:ptCount val="43"/>
                <c:pt idx="0">
                  <c:v>0.1474</c:v>
                </c:pt>
                <c:pt idx="1">
                  <c:v>0.1474</c:v>
                </c:pt>
                <c:pt idx="2">
                  <c:v>0.1474</c:v>
                </c:pt>
                <c:pt idx="3">
                  <c:v>0.1474</c:v>
                </c:pt>
                <c:pt idx="4">
                  <c:v>0.1474</c:v>
                </c:pt>
                <c:pt idx="5">
                  <c:v>0.1474</c:v>
                </c:pt>
                <c:pt idx="6">
                  <c:v>0.1474</c:v>
                </c:pt>
                <c:pt idx="7">
                  <c:v>0.1474</c:v>
                </c:pt>
                <c:pt idx="8">
                  <c:v>0.1474</c:v>
                </c:pt>
                <c:pt idx="9">
                  <c:v>0.1474</c:v>
                </c:pt>
                <c:pt idx="10">
                  <c:v>0.1474</c:v>
                </c:pt>
                <c:pt idx="11">
                  <c:v>0.1474</c:v>
                </c:pt>
                <c:pt idx="12">
                  <c:v>0.1474</c:v>
                </c:pt>
                <c:pt idx="13">
                  <c:v>0.1474</c:v>
                </c:pt>
                <c:pt idx="14">
                  <c:v>0.1474</c:v>
                </c:pt>
                <c:pt idx="15">
                  <c:v>0.1474</c:v>
                </c:pt>
                <c:pt idx="16">
                  <c:v>0.1474</c:v>
                </c:pt>
                <c:pt idx="17">
                  <c:v>0.1474</c:v>
                </c:pt>
                <c:pt idx="18">
                  <c:v>0.1474</c:v>
                </c:pt>
                <c:pt idx="19">
                  <c:v>0.1474</c:v>
                </c:pt>
                <c:pt idx="20">
                  <c:v>0.1474</c:v>
                </c:pt>
                <c:pt idx="21">
                  <c:v>0.1474</c:v>
                </c:pt>
                <c:pt idx="22">
                  <c:v>0.1474</c:v>
                </c:pt>
                <c:pt idx="23">
                  <c:v>0.1474</c:v>
                </c:pt>
                <c:pt idx="24">
                  <c:v>0.1474</c:v>
                </c:pt>
                <c:pt idx="25">
                  <c:v>0.1474</c:v>
                </c:pt>
                <c:pt idx="26">
                  <c:v>0.1474</c:v>
                </c:pt>
                <c:pt idx="27">
                  <c:v>0.1474</c:v>
                </c:pt>
                <c:pt idx="28">
                  <c:v>0.1474</c:v>
                </c:pt>
                <c:pt idx="29">
                  <c:v>0.1474</c:v>
                </c:pt>
                <c:pt idx="30">
                  <c:v>0.1474</c:v>
                </c:pt>
                <c:pt idx="31">
                  <c:v>0.1474</c:v>
                </c:pt>
                <c:pt idx="32">
                  <c:v>0.1474</c:v>
                </c:pt>
                <c:pt idx="33">
                  <c:v>0.1474</c:v>
                </c:pt>
                <c:pt idx="34">
                  <c:v>0.1474</c:v>
                </c:pt>
                <c:pt idx="35">
                  <c:v>0.1474</c:v>
                </c:pt>
                <c:pt idx="36">
                  <c:v>0.1474</c:v>
                </c:pt>
                <c:pt idx="37">
                  <c:v>0.1474</c:v>
                </c:pt>
                <c:pt idx="38">
                  <c:v>0.1474</c:v>
                </c:pt>
                <c:pt idx="39">
                  <c:v>0.1474</c:v>
                </c:pt>
                <c:pt idx="40">
                  <c:v>0.1474</c:v>
                </c:pt>
                <c:pt idx="41">
                  <c:v>0.1474</c:v>
                </c:pt>
                <c:pt idx="42">
                  <c:v>0.1474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704752"/>
        <c:axId val="323704192"/>
      </c:scatterChart>
      <c:catAx>
        <c:axId val="323703072"/>
        <c:scaling>
          <c:orientation val="maxMin"/>
        </c:scaling>
        <c:delete val="0"/>
        <c:axPos val="l"/>
        <c:numFmt formatCode="General" sourceLinked="0"/>
        <c:majorTickMark val="none"/>
        <c:minorTickMark val="none"/>
        <c:tickLblPos val="nextTo"/>
        <c:spPr>
          <a:ln>
            <a:solidFill>
              <a:srgbClr val="7F7F7F"/>
            </a:solidFill>
          </a:ln>
        </c:spPr>
        <c:crossAx val="323703632"/>
        <c:crossesAt val="0"/>
        <c:auto val="1"/>
        <c:lblAlgn val="ctr"/>
        <c:lblOffset val="100"/>
        <c:noMultiLvlLbl val="0"/>
      </c:catAx>
      <c:valAx>
        <c:axId val="3237036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3703072"/>
        <c:crosses val="autoZero"/>
        <c:crossBetween val="between"/>
      </c:valAx>
      <c:valAx>
        <c:axId val="323704192"/>
        <c:scaling>
          <c:orientation val="minMax"/>
          <c:max val="50"/>
          <c:min val="0"/>
        </c:scaling>
        <c:delete val="1"/>
        <c:axPos val="r"/>
        <c:numFmt formatCode="General" sourceLinked="1"/>
        <c:majorTickMark val="out"/>
        <c:minorTickMark val="none"/>
        <c:tickLblPos val="nextTo"/>
        <c:crossAx val="323704752"/>
        <c:crosses val="max"/>
        <c:crossBetween val="midCat"/>
      </c:valAx>
      <c:valAx>
        <c:axId val="323704752"/>
        <c:scaling>
          <c:orientation val="minMax"/>
        </c:scaling>
        <c:delete val="1"/>
        <c:axPos val="b"/>
        <c:numFmt formatCode="0.00%" sourceLinked="1"/>
        <c:majorTickMark val="out"/>
        <c:minorTickMark val="none"/>
        <c:tickLblPos val="nextTo"/>
        <c:crossAx val="3237041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市区町村別_有所見者割合!$CR$6</c:f>
              <c:strCache>
                <c:ptCount val="1"/>
                <c:pt idx="0">
                  <c:v>前年度との差分(有所見者割合 口臭)</c:v>
                </c:pt>
              </c:strCache>
            </c:strRef>
          </c:tx>
          <c:spPr>
            <a:solidFill>
              <a:schemeClr val="accent1"/>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8-4766-9BC4-B7D35E0EF9B5}"/>
                </c:ext>
              </c:extLst>
            </c:dLbl>
            <c:dLbl>
              <c:idx val="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48-4766-9BC4-B7D35E0EF9B5}"/>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8-4766-9BC4-B7D35E0EF9B5}"/>
                </c:ext>
              </c:extLst>
            </c:dLbl>
            <c:dLbl>
              <c:idx val="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8-4766-9BC4-B7D35E0EF9B5}"/>
                </c:ext>
              </c:extLst>
            </c:dLbl>
            <c:dLbl>
              <c:idx val="4"/>
              <c:layout>
                <c:manualLayout>
                  <c:x val="-9.20132850241545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2E-4204-833B-8544A6B211D4}"/>
                </c:ext>
              </c:extLst>
            </c:dLbl>
            <c:dLbl>
              <c:idx val="5"/>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48-4766-9BC4-B7D35E0EF9B5}"/>
                </c:ext>
              </c:extLst>
            </c:dLbl>
            <c:dLbl>
              <c:idx val="6"/>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48-4766-9BC4-B7D35E0EF9B5}"/>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48-4766-9BC4-B7D35E0EF9B5}"/>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48-4766-9BC4-B7D35E0EF9B5}"/>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48-4766-9BC4-B7D35E0EF9B5}"/>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48-4766-9BC4-B7D35E0EF9B5}"/>
                </c:ext>
              </c:extLst>
            </c:dLbl>
            <c:dLbl>
              <c:idx val="1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48-4766-9BC4-B7D35E0EF9B5}"/>
                </c:ext>
              </c:extLst>
            </c:dLbl>
            <c:dLbl>
              <c:idx val="12"/>
              <c:layout>
                <c:manualLayout>
                  <c:x val="1.0737077294686046E-2"/>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2E-4204-833B-8544A6B211D4}"/>
                </c:ext>
              </c:extLst>
            </c:dLbl>
            <c:dLbl>
              <c:idx val="1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F48-4766-9BC4-B7D35E0EF9B5}"/>
                </c:ext>
              </c:extLst>
            </c:dLbl>
            <c:dLbl>
              <c:idx val="1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F48-4766-9BC4-B7D35E0EF9B5}"/>
                </c:ext>
              </c:extLst>
            </c:dLbl>
            <c:dLbl>
              <c:idx val="1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F48-4766-9BC4-B7D35E0EF9B5}"/>
                </c:ext>
              </c:extLst>
            </c:dLbl>
            <c:dLbl>
              <c:idx val="1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F48-4766-9BC4-B7D35E0EF9B5}"/>
                </c:ext>
              </c:extLst>
            </c:dLbl>
            <c:dLbl>
              <c:idx val="17"/>
              <c:layout>
                <c:manualLayout>
                  <c:x val="3.5279106280193234E-2"/>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2E-4204-833B-8544A6B211D4}"/>
                </c:ext>
              </c:extLst>
            </c:dLbl>
            <c:dLbl>
              <c:idx val="1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F48-4766-9BC4-B7D35E0EF9B5}"/>
                </c:ext>
              </c:extLst>
            </c:dLbl>
            <c:dLbl>
              <c:idx val="1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F48-4766-9BC4-B7D35E0EF9B5}"/>
                </c:ext>
              </c:extLst>
            </c:dLbl>
            <c:dLbl>
              <c:idx val="2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F48-4766-9BC4-B7D35E0EF9B5}"/>
                </c:ext>
              </c:extLst>
            </c:dLbl>
            <c:dLbl>
              <c:idx val="21"/>
              <c:layout>
                <c:manualLayout>
                  <c:x val="7.67004830917880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2E-4204-833B-8544A6B211D4}"/>
                </c:ext>
              </c:extLst>
            </c:dLbl>
            <c:dLbl>
              <c:idx val="22"/>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F48-4766-9BC4-B7D35E0EF9B5}"/>
                </c:ext>
              </c:extLst>
            </c:dLbl>
            <c:dLbl>
              <c:idx val="23"/>
              <c:layout>
                <c:manualLayout>
                  <c:x val="2.91449275362318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2E-4204-833B-8544A6B211D4}"/>
                </c:ext>
              </c:extLst>
            </c:dLbl>
            <c:dLbl>
              <c:idx val="24"/>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F48-4766-9BC4-B7D35E0EF9B5}"/>
                </c:ext>
              </c:extLst>
            </c:dLbl>
            <c:dLbl>
              <c:idx val="2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F48-4766-9BC4-B7D35E0EF9B5}"/>
                </c:ext>
              </c:extLst>
            </c:dLbl>
            <c:dLbl>
              <c:idx val="26"/>
              <c:layout>
                <c:manualLayout>
                  <c:x val="1.68725845410628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2E-4204-833B-8544A6B211D4}"/>
                </c:ext>
              </c:extLst>
            </c:dLbl>
            <c:dLbl>
              <c:idx val="27"/>
              <c:layout>
                <c:manualLayout>
                  <c:x val="1.68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2E-4204-833B-8544A6B211D4}"/>
                </c:ext>
              </c:extLst>
            </c:dLbl>
            <c:dLbl>
              <c:idx val="28"/>
              <c:layout>
                <c:manualLayout>
                  <c:x val="2.30091787439613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2E-4204-833B-8544A6B211D4}"/>
                </c:ext>
              </c:extLst>
            </c:dLbl>
            <c:dLbl>
              <c:idx val="29"/>
              <c:layout>
                <c:manualLayout>
                  <c:x val="1.207729468880230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F48-4766-9BC4-B7D35E0EF9B5}"/>
                </c:ext>
              </c:extLst>
            </c:dLbl>
            <c:dLbl>
              <c:idx val="30"/>
              <c:layout>
                <c:manualLayout>
                  <c:x val="3.06847826086962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AA-4E28-AF35-82577E9EBB8C}"/>
                </c:ext>
              </c:extLst>
            </c:dLbl>
            <c:dLbl>
              <c:idx val="3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F48-4766-9BC4-B7D35E0EF9B5}"/>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F48-4766-9BC4-B7D35E0EF9B5}"/>
                </c:ext>
              </c:extLst>
            </c:dLbl>
            <c:dLbl>
              <c:idx val="3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F48-4766-9BC4-B7D35E0EF9B5}"/>
                </c:ext>
              </c:extLst>
            </c:dLbl>
            <c:dLbl>
              <c:idx val="34"/>
              <c:layout>
                <c:manualLayout>
                  <c:x val="2.91466183574879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2E-4204-833B-8544A6B211D4}"/>
                </c:ext>
              </c:extLst>
            </c:dLbl>
            <c:dLbl>
              <c:idx val="3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F48-4766-9BC4-B7D35E0EF9B5}"/>
                </c:ext>
              </c:extLst>
            </c:dLbl>
            <c:dLbl>
              <c:idx val="36"/>
              <c:layout>
                <c:manualLayout>
                  <c:x val="1.207729468880230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F48-4766-9BC4-B7D35E0EF9B5}"/>
                </c:ext>
              </c:extLst>
            </c:dLbl>
            <c:dLbl>
              <c:idx val="37"/>
              <c:layout>
                <c:manualLayout>
                  <c:x val="2.1474396135265757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2E-4204-833B-8544A6B211D4}"/>
                </c:ext>
              </c:extLst>
            </c:dLbl>
            <c:dLbl>
              <c:idx val="38"/>
              <c:layout>
                <c:manualLayout>
                  <c:x val="4.60193236714975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AA-4E28-AF35-82577E9EBB8C}"/>
                </c:ext>
              </c:extLst>
            </c:dLbl>
            <c:dLbl>
              <c:idx val="40"/>
              <c:layout>
                <c:manualLayout>
                  <c:x val="4.6024154589372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48-4766-9BC4-B7D35E0EF9B5}"/>
                </c:ext>
              </c:extLst>
            </c:dLbl>
            <c:dLbl>
              <c:idx val="4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F48-4766-9BC4-B7D35E0EF9B5}"/>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F48-4766-9BC4-B7D35E0EF9B5}"/>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市区町村別_有所見者割合!$CM$7:$CM$49</c:f>
              <c:strCache>
                <c:ptCount val="43"/>
                <c:pt idx="0">
                  <c:v>能勢町</c:v>
                </c:pt>
                <c:pt idx="1">
                  <c:v>高石市</c:v>
                </c:pt>
                <c:pt idx="2">
                  <c:v>四條畷市</c:v>
                </c:pt>
                <c:pt idx="3">
                  <c:v>泉大津市</c:v>
                </c:pt>
                <c:pt idx="4">
                  <c:v>藤井寺市</c:v>
                </c:pt>
                <c:pt idx="5">
                  <c:v>守口市</c:v>
                </c:pt>
                <c:pt idx="6">
                  <c:v>交野市</c:v>
                </c:pt>
                <c:pt idx="7">
                  <c:v>河南町</c:v>
                </c:pt>
                <c:pt idx="8">
                  <c:v>千早赤阪村</c:v>
                </c:pt>
                <c:pt idx="9">
                  <c:v>摂津市</c:v>
                </c:pt>
                <c:pt idx="10">
                  <c:v>阪南市</c:v>
                </c:pt>
                <c:pt idx="11">
                  <c:v>松原市</c:v>
                </c:pt>
                <c:pt idx="12">
                  <c:v>大阪市</c:v>
                </c:pt>
                <c:pt idx="13">
                  <c:v>太子町</c:v>
                </c:pt>
                <c:pt idx="14">
                  <c:v>堺市</c:v>
                </c:pt>
                <c:pt idx="15">
                  <c:v>羽曳野市</c:v>
                </c:pt>
                <c:pt idx="16">
                  <c:v>和泉市</c:v>
                </c:pt>
                <c:pt idx="17">
                  <c:v>岸和田市</c:v>
                </c:pt>
                <c:pt idx="18">
                  <c:v>柏原市</c:v>
                </c:pt>
                <c:pt idx="19">
                  <c:v>貝塚市</c:v>
                </c:pt>
                <c:pt idx="20">
                  <c:v>熊取町</c:v>
                </c:pt>
                <c:pt idx="21">
                  <c:v>富田林市</c:v>
                </c:pt>
                <c:pt idx="22">
                  <c:v>寝屋川市</c:v>
                </c:pt>
                <c:pt idx="23">
                  <c:v>吹田市</c:v>
                </c:pt>
                <c:pt idx="24">
                  <c:v>大東市</c:v>
                </c:pt>
                <c:pt idx="25">
                  <c:v>茨木市</c:v>
                </c:pt>
                <c:pt idx="26">
                  <c:v>高槻市</c:v>
                </c:pt>
                <c:pt idx="27">
                  <c:v>東大阪市</c:v>
                </c:pt>
                <c:pt idx="28">
                  <c:v>河内長野市</c:v>
                </c:pt>
                <c:pt idx="29">
                  <c:v>泉佐野市</c:v>
                </c:pt>
                <c:pt idx="30">
                  <c:v>枚方市</c:v>
                </c:pt>
                <c:pt idx="31">
                  <c:v>八尾市</c:v>
                </c:pt>
                <c:pt idx="32">
                  <c:v>田尻町</c:v>
                </c:pt>
                <c:pt idx="33">
                  <c:v>島本町</c:v>
                </c:pt>
                <c:pt idx="34">
                  <c:v>豊中市</c:v>
                </c:pt>
                <c:pt idx="35">
                  <c:v>大阪狭山市</c:v>
                </c:pt>
                <c:pt idx="36">
                  <c:v>岬町</c:v>
                </c:pt>
                <c:pt idx="37">
                  <c:v>門真市</c:v>
                </c:pt>
                <c:pt idx="38">
                  <c:v>泉南市</c:v>
                </c:pt>
                <c:pt idx="39">
                  <c:v>池田市</c:v>
                </c:pt>
                <c:pt idx="40">
                  <c:v>箕面市</c:v>
                </c:pt>
                <c:pt idx="41">
                  <c:v>忠岡町</c:v>
                </c:pt>
                <c:pt idx="42">
                  <c:v>豊能町</c:v>
                </c:pt>
              </c:strCache>
            </c:strRef>
          </c:cat>
          <c:val>
            <c:numRef>
              <c:f>市区町村別_有所見者割合!$CR$7:$CR$49</c:f>
              <c:numCache>
                <c:formatCode>General</c:formatCode>
                <c:ptCount val="43"/>
                <c:pt idx="0">
                  <c:v>1.0699999999999987</c:v>
                </c:pt>
                <c:pt idx="1">
                  <c:v>-5.24</c:v>
                </c:pt>
                <c:pt idx="2">
                  <c:v>0.54999999999999494</c:v>
                </c:pt>
                <c:pt idx="3">
                  <c:v>-3.4299999999999997</c:v>
                </c:pt>
                <c:pt idx="4">
                  <c:v>-0.56000000000000216</c:v>
                </c:pt>
                <c:pt idx="5">
                  <c:v>-8.0000000000002292E-2</c:v>
                </c:pt>
                <c:pt idx="6">
                  <c:v>0.10000000000000009</c:v>
                </c:pt>
                <c:pt idx="7">
                  <c:v>1.9199999999999995</c:v>
                </c:pt>
                <c:pt idx="8">
                  <c:v>9.2299999999999986</c:v>
                </c:pt>
                <c:pt idx="9">
                  <c:v>1.5600000000000003</c:v>
                </c:pt>
                <c:pt idx="10">
                  <c:v>0.39000000000000146</c:v>
                </c:pt>
                <c:pt idx="11">
                  <c:v>-1.9799999999999984</c:v>
                </c:pt>
                <c:pt idx="12">
                  <c:v>-1.3700000000000019</c:v>
                </c:pt>
                <c:pt idx="13">
                  <c:v>-2.9599999999999986</c:v>
                </c:pt>
                <c:pt idx="14">
                  <c:v>-1.8399999999999999</c:v>
                </c:pt>
                <c:pt idx="15">
                  <c:v>-2.879999999999999</c:v>
                </c:pt>
                <c:pt idx="16">
                  <c:v>-1.8299999999999983</c:v>
                </c:pt>
                <c:pt idx="17">
                  <c:v>-0.70000000000000062</c:v>
                </c:pt>
                <c:pt idx="18">
                  <c:v>-3.4400000000000013</c:v>
                </c:pt>
                <c:pt idx="19">
                  <c:v>-1.9199999999999995</c:v>
                </c:pt>
                <c:pt idx="20">
                  <c:v>-4.830000000000001</c:v>
                </c:pt>
                <c:pt idx="21">
                  <c:v>-1.4699999999999991</c:v>
                </c:pt>
                <c:pt idx="22">
                  <c:v>-1.8199999999999994</c:v>
                </c:pt>
                <c:pt idx="23">
                  <c:v>-0.9099999999999997</c:v>
                </c:pt>
                <c:pt idx="24">
                  <c:v>-6.25</c:v>
                </c:pt>
                <c:pt idx="25">
                  <c:v>-4.51</c:v>
                </c:pt>
                <c:pt idx="26">
                  <c:v>-1.3399999999999994</c:v>
                </c:pt>
                <c:pt idx="27">
                  <c:v>-1.26</c:v>
                </c:pt>
                <c:pt idx="28">
                  <c:v>-1.0599999999999998</c:v>
                </c:pt>
                <c:pt idx="29">
                  <c:v>-6.700000000000002</c:v>
                </c:pt>
                <c:pt idx="30">
                  <c:v>-1.6999999999999988</c:v>
                </c:pt>
                <c:pt idx="31">
                  <c:v>-2.1899999999999991</c:v>
                </c:pt>
                <c:pt idx="32">
                  <c:v>2.1000000000000005</c:v>
                </c:pt>
                <c:pt idx="33">
                  <c:v>-3.5099999999999993</c:v>
                </c:pt>
                <c:pt idx="34">
                  <c:v>-0.86999999999999988</c:v>
                </c:pt>
                <c:pt idx="35">
                  <c:v>-3.29</c:v>
                </c:pt>
                <c:pt idx="36">
                  <c:v>-7.3800000000000008</c:v>
                </c:pt>
                <c:pt idx="37">
                  <c:v>-1.0999999999999996</c:v>
                </c:pt>
                <c:pt idx="38">
                  <c:v>-1.6200000000000006</c:v>
                </c:pt>
                <c:pt idx="39">
                  <c:v>-3.080000000000001</c:v>
                </c:pt>
                <c:pt idx="40">
                  <c:v>-1.580000000000001</c:v>
                </c:pt>
                <c:pt idx="41">
                  <c:v>-2.8100000000000014</c:v>
                </c:pt>
                <c:pt idx="42">
                  <c:v>0.68</c:v>
                </c:pt>
              </c:numCache>
            </c:numRef>
          </c:val>
          <c:extLst>
            <c:ext xmlns:c16="http://schemas.microsoft.com/office/drawing/2014/chart" uri="{C3380CC4-5D6E-409C-BE32-E72D297353CC}">
              <c16:uniqueId val="{00000026-EE47-4D13-95AE-029258BE5AD3}"/>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EE47-4D13-95AE-029258BE5AD3}"/>
              </c:ext>
            </c:extLst>
          </c:dPt>
          <c:dLbls>
            <c:dLbl>
              <c:idx val="0"/>
              <c:layout>
                <c:manualLayout>
                  <c:x val="-0.12422355072463774"/>
                  <c:y val="-0.89713174603174606"/>
                </c:manualLayout>
              </c:layout>
              <c:tx>
                <c:rich>
                  <a:bodyPr wrap="square" lIns="38100" tIns="19050" rIns="38100" bIns="19050" anchor="ctr">
                    <a:spAutoFit/>
                  </a:bodyPr>
                  <a:lstStyle/>
                  <a:p>
                    <a:pPr>
                      <a:defRPr/>
                    </a:pPr>
                    <a:fld id="{88ECC47D-F4C5-4345-9F2D-A7F566DB946F}" type="SERIESNAME">
                      <a:rPr lang="ja-JP" altLang="en-US"/>
                      <a:pPr>
                        <a:defRPr/>
                      </a:pPr>
                      <a:t>[系列名]</a:t>
                    </a:fld>
                    <a:r>
                      <a:rPr lang="ja-JP" altLang="en-US" baseline="0"/>
                      <a:t>
</a:t>
                    </a:r>
                    <a:fld id="{EB6523B6-906F-4ADD-BC3B-647EFA73F56C}"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EE47-4D13-95AE-029258BE5AD3}"/>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市区町村別_有所見者割合!$FA$7:$FA$49</c:f>
              <c:numCache>
                <c:formatCode>General</c:formatCode>
                <c:ptCount val="43"/>
                <c:pt idx="0">
                  <c:v>-1.7699999999999994</c:v>
                </c:pt>
                <c:pt idx="1">
                  <c:v>-1.7699999999999994</c:v>
                </c:pt>
                <c:pt idx="2">
                  <c:v>-1.7699999999999994</c:v>
                </c:pt>
                <c:pt idx="3">
                  <c:v>-1.7699999999999994</c:v>
                </c:pt>
                <c:pt idx="4">
                  <c:v>-1.7699999999999994</c:v>
                </c:pt>
                <c:pt idx="5">
                  <c:v>-1.7699999999999994</c:v>
                </c:pt>
                <c:pt idx="6">
                  <c:v>-1.7699999999999994</c:v>
                </c:pt>
                <c:pt idx="7">
                  <c:v>-1.7699999999999994</c:v>
                </c:pt>
                <c:pt idx="8">
                  <c:v>-1.7699999999999994</c:v>
                </c:pt>
                <c:pt idx="9">
                  <c:v>-1.7699999999999994</c:v>
                </c:pt>
                <c:pt idx="10">
                  <c:v>-1.7699999999999994</c:v>
                </c:pt>
                <c:pt idx="11">
                  <c:v>-1.7699999999999994</c:v>
                </c:pt>
                <c:pt idx="12">
                  <c:v>-1.7699999999999994</c:v>
                </c:pt>
                <c:pt idx="13">
                  <c:v>-1.7699999999999994</c:v>
                </c:pt>
                <c:pt idx="14">
                  <c:v>-1.7699999999999994</c:v>
                </c:pt>
                <c:pt idx="15">
                  <c:v>-1.7699999999999994</c:v>
                </c:pt>
                <c:pt idx="16">
                  <c:v>-1.7699999999999994</c:v>
                </c:pt>
                <c:pt idx="17">
                  <c:v>-1.7699999999999994</c:v>
                </c:pt>
                <c:pt idx="18">
                  <c:v>-1.7699999999999994</c:v>
                </c:pt>
                <c:pt idx="19">
                  <c:v>-1.7699999999999994</c:v>
                </c:pt>
                <c:pt idx="20">
                  <c:v>-1.7699999999999994</c:v>
                </c:pt>
                <c:pt idx="21">
                  <c:v>-1.7699999999999994</c:v>
                </c:pt>
                <c:pt idx="22">
                  <c:v>-1.7699999999999994</c:v>
                </c:pt>
                <c:pt idx="23">
                  <c:v>-1.7699999999999994</c:v>
                </c:pt>
                <c:pt idx="24">
                  <c:v>-1.7699999999999994</c:v>
                </c:pt>
                <c:pt idx="25">
                  <c:v>-1.7699999999999994</c:v>
                </c:pt>
                <c:pt idx="26">
                  <c:v>-1.7699999999999994</c:v>
                </c:pt>
                <c:pt idx="27">
                  <c:v>-1.7699999999999994</c:v>
                </c:pt>
                <c:pt idx="28">
                  <c:v>-1.7699999999999994</c:v>
                </c:pt>
                <c:pt idx="29">
                  <c:v>-1.7699999999999994</c:v>
                </c:pt>
                <c:pt idx="30">
                  <c:v>-1.7699999999999994</c:v>
                </c:pt>
                <c:pt idx="31">
                  <c:v>-1.7699999999999994</c:v>
                </c:pt>
                <c:pt idx="32">
                  <c:v>-1.7699999999999994</c:v>
                </c:pt>
                <c:pt idx="33">
                  <c:v>-1.7699999999999994</c:v>
                </c:pt>
                <c:pt idx="34">
                  <c:v>-1.7699999999999994</c:v>
                </c:pt>
                <c:pt idx="35">
                  <c:v>-1.7699999999999994</c:v>
                </c:pt>
                <c:pt idx="36">
                  <c:v>-1.7699999999999994</c:v>
                </c:pt>
                <c:pt idx="37">
                  <c:v>-1.7699999999999994</c:v>
                </c:pt>
                <c:pt idx="38">
                  <c:v>-1.7699999999999994</c:v>
                </c:pt>
                <c:pt idx="39">
                  <c:v>-1.7699999999999994</c:v>
                </c:pt>
                <c:pt idx="40">
                  <c:v>-1.7699999999999994</c:v>
                </c:pt>
                <c:pt idx="41">
                  <c:v>-1.7699999999999994</c:v>
                </c:pt>
                <c:pt idx="42">
                  <c:v>-1.7699999999999994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EE47-4D13-95AE-029258BE5AD3}"/>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市区町村別_有所見者割合!$CS$4</c:f>
              <c:strCache>
                <c:ptCount val="1"/>
                <c:pt idx="0">
                  <c:v>有所見者割合 口腔乾燥</c:v>
                </c:pt>
              </c:strCache>
            </c:strRef>
          </c:tx>
          <c:spPr>
            <a:solidFill>
              <a:srgbClr val="B3A2C7"/>
            </a:solidFill>
            <a:ln>
              <a:noFill/>
            </a:ln>
          </c:spPr>
          <c:invertIfNegative val="0"/>
          <c:dLbls>
            <c:dLbl>
              <c:idx val="0"/>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92-435D-A879-84FCF49BE8AB}"/>
                </c:ext>
              </c:extLst>
            </c:dLbl>
            <c:dLbl>
              <c:idx val="1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5B-4FDD-9A74-7ED6A3B953AF}"/>
                </c:ext>
              </c:extLst>
            </c:dLbl>
            <c:dLbl>
              <c:idx val="16"/>
              <c:layout>
                <c:manualLayout>
                  <c:x val="6.1352657004830917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5B-4FDD-9A74-7ED6A3B953AF}"/>
                </c:ext>
              </c:extLst>
            </c:dLbl>
            <c:dLbl>
              <c:idx val="17"/>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1A-46D5-86E6-F8C6F05C6919}"/>
                </c:ext>
              </c:extLst>
            </c:dLbl>
            <c:dLbl>
              <c:idx val="1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1A-46D5-86E6-F8C6F05C6919}"/>
                </c:ext>
              </c:extLst>
            </c:dLbl>
            <c:dLbl>
              <c:idx val="19"/>
              <c:layout>
                <c:manualLayout>
                  <c:x val="1.99396135265699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1A-46D5-86E6-F8C6F05C6919}"/>
                </c:ext>
              </c:extLst>
            </c:dLbl>
            <c:dLbl>
              <c:idx val="20"/>
              <c:layout>
                <c:manualLayout>
                  <c:x val="2.91425120772946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1A-46D5-86E6-F8C6F05C6919}"/>
                </c:ext>
              </c:extLst>
            </c:dLbl>
            <c:dLbl>
              <c:idx val="21"/>
              <c:layout>
                <c:manualLayout>
                  <c:x val="3.37439613526569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1A-46D5-86E6-F8C6F05C6919}"/>
                </c:ext>
              </c:extLst>
            </c:dLbl>
            <c:dLbl>
              <c:idx val="22"/>
              <c:layout>
                <c:manualLayout>
                  <c:x val="3.527777777777777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1A-46D5-86E6-F8C6F05C6919}"/>
                </c:ext>
              </c:extLst>
            </c:dLbl>
            <c:dLbl>
              <c:idx val="23"/>
              <c:layout>
                <c:manualLayout>
                  <c:x val="3.98792270531400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1A-46D5-86E6-F8C6F05C6919}"/>
                </c:ext>
              </c:extLst>
            </c:dLbl>
            <c:dLbl>
              <c:idx val="24"/>
              <c:layout>
                <c:manualLayout>
                  <c:x val="-3.0676328502416022E-3"/>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1A-46D5-86E6-F8C6F05C6919}"/>
                </c:ext>
              </c:extLst>
            </c:dLbl>
            <c:dLbl>
              <c:idx val="25"/>
              <c:layout>
                <c:manualLayout>
                  <c:x val="0"/>
                  <c:y val="7.936507943899386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1A-46D5-86E6-F8C6F05C6919}"/>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市区町村別_有所見者割合!$CS$7:$CS$49</c:f>
              <c:strCache>
                <c:ptCount val="43"/>
                <c:pt idx="0">
                  <c:v>能勢町</c:v>
                </c:pt>
                <c:pt idx="1">
                  <c:v>大阪狭山市</c:v>
                </c:pt>
                <c:pt idx="2">
                  <c:v>忠岡町</c:v>
                </c:pt>
                <c:pt idx="3">
                  <c:v>泉南市</c:v>
                </c:pt>
                <c:pt idx="4">
                  <c:v>守口市</c:v>
                </c:pt>
                <c:pt idx="5">
                  <c:v>門真市</c:v>
                </c:pt>
                <c:pt idx="6">
                  <c:v>東大阪市</c:v>
                </c:pt>
                <c:pt idx="7">
                  <c:v>和泉市</c:v>
                </c:pt>
                <c:pt idx="8">
                  <c:v>摂津市</c:v>
                </c:pt>
                <c:pt idx="9">
                  <c:v>高槻市</c:v>
                </c:pt>
                <c:pt idx="10">
                  <c:v>寝屋川市</c:v>
                </c:pt>
                <c:pt idx="11">
                  <c:v>泉佐野市</c:v>
                </c:pt>
                <c:pt idx="12">
                  <c:v>堺市</c:v>
                </c:pt>
                <c:pt idx="13">
                  <c:v>大阪市</c:v>
                </c:pt>
                <c:pt idx="14">
                  <c:v>松原市</c:v>
                </c:pt>
                <c:pt idx="15">
                  <c:v>豊中市</c:v>
                </c:pt>
                <c:pt idx="16">
                  <c:v>河内長野市</c:v>
                </c:pt>
                <c:pt idx="17">
                  <c:v>吹田市</c:v>
                </c:pt>
                <c:pt idx="18">
                  <c:v>阪南市</c:v>
                </c:pt>
                <c:pt idx="19">
                  <c:v>柏原市</c:v>
                </c:pt>
                <c:pt idx="20">
                  <c:v>熊取町</c:v>
                </c:pt>
                <c:pt idx="21">
                  <c:v>池田市</c:v>
                </c:pt>
                <c:pt idx="22">
                  <c:v>八尾市</c:v>
                </c:pt>
                <c:pt idx="23">
                  <c:v>藤井寺市</c:v>
                </c:pt>
                <c:pt idx="24">
                  <c:v>泉大津市</c:v>
                </c:pt>
                <c:pt idx="25">
                  <c:v>枚方市</c:v>
                </c:pt>
                <c:pt idx="26">
                  <c:v>箕面市</c:v>
                </c:pt>
                <c:pt idx="27">
                  <c:v>貝塚市</c:v>
                </c:pt>
                <c:pt idx="28">
                  <c:v>富田林市</c:v>
                </c:pt>
                <c:pt idx="29">
                  <c:v>千早赤阪村</c:v>
                </c:pt>
                <c:pt idx="30">
                  <c:v>羽曳野市</c:v>
                </c:pt>
                <c:pt idx="31">
                  <c:v>岸和田市</c:v>
                </c:pt>
                <c:pt idx="32">
                  <c:v>四條畷市</c:v>
                </c:pt>
                <c:pt idx="33">
                  <c:v>高石市</c:v>
                </c:pt>
                <c:pt idx="34">
                  <c:v>河南町</c:v>
                </c:pt>
                <c:pt idx="35">
                  <c:v>茨木市</c:v>
                </c:pt>
                <c:pt idx="36">
                  <c:v>交野市</c:v>
                </c:pt>
                <c:pt idx="37">
                  <c:v>豊能町</c:v>
                </c:pt>
                <c:pt idx="38">
                  <c:v>大東市</c:v>
                </c:pt>
                <c:pt idx="39">
                  <c:v>太子町</c:v>
                </c:pt>
                <c:pt idx="40">
                  <c:v>島本町</c:v>
                </c:pt>
                <c:pt idx="41">
                  <c:v>田尻町</c:v>
                </c:pt>
                <c:pt idx="42">
                  <c:v>岬町</c:v>
                </c:pt>
              </c:strCache>
            </c:strRef>
          </c:cat>
          <c:val>
            <c:numRef>
              <c:f>市区町村別_有所見者割合!$CU$7:$CU$49</c:f>
              <c:numCache>
                <c:formatCode>0.00%</c:formatCode>
                <c:ptCount val="43"/>
                <c:pt idx="0">
                  <c:v>5.6300000000000003E-2</c:v>
                </c:pt>
                <c:pt idx="1">
                  <c:v>5.3100000000000001E-2</c:v>
                </c:pt>
                <c:pt idx="2">
                  <c:v>3.9899999999999998E-2</c:v>
                </c:pt>
                <c:pt idx="3">
                  <c:v>3.5999999999999997E-2</c:v>
                </c:pt>
                <c:pt idx="4">
                  <c:v>3.2199999999999999E-2</c:v>
                </c:pt>
                <c:pt idx="5">
                  <c:v>2.9100000000000001E-2</c:v>
                </c:pt>
                <c:pt idx="6">
                  <c:v>2.8899999999999999E-2</c:v>
                </c:pt>
                <c:pt idx="7">
                  <c:v>2.7699999999999999E-2</c:v>
                </c:pt>
                <c:pt idx="8">
                  <c:v>2.7199999999999998E-2</c:v>
                </c:pt>
                <c:pt idx="9">
                  <c:v>2.5999999999999999E-2</c:v>
                </c:pt>
                <c:pt idx="10">
                  <c:v>2.5899999999999999E-2</c:v>
                </c:pt>
                <c:pt idx="11">
                  <c:v>2.5700000000000001E-2</c:v>
                </c:pt>
                <c:pt idx="12">
                  <c:v>2.5399999999999999E-2</c:v>
                </c:pt>
                <c:pt idx="13">
                  <c:v>2.5100000000000001E-2</c:v>
                </c:pt>
                <c:pt idx="14">
                  <c:v>2.3900000000000001E-2</c:v>
                </c:pt>
                <c:pt idx="15">
                  <c:v>2.24E-2</c:v>
                </c:pt>
                <c:pt idx="16">
                  <c:v>2.23E-2</c:v>
                </c:pt>
                <c:pt idx="17">
                  <c:v>2.1600000000000001E-2</c:v>
                </c:pt>
                <c:pt idx="18">
                  <c:v>2.1499999999999998E-2</c:v>
                </c:pt>
                <c:pt idx="19">
                  <c:v>2.12E-2</c:v>
                </c:pt>
                <c:pt idx="20">
                  <c:v>2.0500000000000001E-2</c:v>
                </c:pt>
                <c:pt idx="21">
                  <c:v>2.0199999999999999E-2</c:v>
                </c:pt>
                <c:pt idx="22">
                  <c:v>0.02</c:v>
                </c:pt>
                <c:pt idx="23">
                  <c:v>1.9699999999999999E-2</c:v>
                </c:pt>
                <c:pt idx="24">
                  <c:v>1.8800000000000001E-2</c:v>
                </c:pt>
                <c:pt idx="25">
                  <c:v>1.8499999999999999E-2</c:v>
                </c:pt>
                <c:pt idx="26">
                  <c:v>1.7600000000000001E-2</c:v>
                </c:pt>
                <c:pt idx="27">
                  <c:v>1.6899999999999998E-2</c:v>
                </c:pt>
                <c:pt idx="28">
                  <c:v>1.6799999999999999E-2</c:v>
                </c:pt>
                <c:pt idx="29">
                  <c:v>1.6799999999999999E-2</c:v>
                </c:pt>
                <c:pt idx="30">
                  <c:v>1.6199999999999999E-2</c:v>
                </c:pt>
                <c:pt idx="31">
                  <c:v>1.52E-2</c:v>
                </c:pt>
                <c:pt idx="32">
                  <c:v>1.3299999999999999E-2</c:v>
                </c:pt>
                <c:pt idx="33">
                  <c:v>1.26E-2</c:v>
                </c:pt>
                <c:pt idx="34">
                  <c:v>1.26E-2</c:v>
                </c:pt>
                <c:pt idx="35">
                  <c:v>1.2500000000000001E-2</c:v>
                </c:pt>
                <c:pt idx="36">
                  <c:v>1.1599999999999999E-2</c:v>
                </c:pt>
                <c:pt idx="37">
                  <c:v>1.0500000000000001E-2</c:v>
                </c:pt>
                <c:pt idx="38">
                  <c:v>8.8999999999999999E-3</c:v>
                </c:pt>
                <c:pt idx="39">
                  <c:v>7.4999999999999997E-3</c:v>
                </c:pt>
                <c:pt idx="40">
                  <c:v>5.8999999999999999E-3</c:v>
                </c:pt>
                <c:pt idx="41">
                  <c:v>0</c:v>
                </c:pt>
                <c:pt idx="42">
                  <c:v>0</c:v>
                </c:pt>
              </c:numCache>
            </c:numRef>
          </c:val>
          <c:extLst>
            <c:ext xmlns:c16="http://schemas.microsoft.com/office/drawing/2014/chart" uri="{C3380CC4-5D6E-409C-BE32-E72D297353CC}">
              <c16:uniqueId val="{00000000-8B5D-4F5A-8496-97C6B3661597}"/>
            </c:ext>
          </c:extLst>
        </c:ser>
        <c:dLbls>
          <c:showLegendKey val="0"/>
          <c:showVal val="0"/>
          <c:showCatName val="0"/>
          <c:showSerName val="0"/>
          <c:showPercent val="0"/>
          <c:showBubbleSize val="0"/>
        </c:dLbls>
        <c:gapWidth val="150"/>
        <c:axId val="324217136"/>
        <c:axId val="3242176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B5D-4F5A-8496-97C6B3661597}"/>
              </c:ext>
            </c:extLst>
          </c:dPt>
          <c:dLbls>
            <c:dLbl>
              <c:idx val="0"/>
              <c:layout>
                <c:manualLayout>
                  <c:x val="9.0545404646547815E-3"/>
                  <c:y val="-0.9021603968253968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B5D-4F5A-8496-97C6B3661597}"/>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市区町村別_有所見者割合!$FC$7:$FC$49</c:f>
              <c:numCache>
                <c:formatCode>0.00%</c:formatCode>
                <c:ptCount val="43"/>
                <c:pt idx="0">
                  <c:v>2.29E-2</c:v>
                </c:pt>
                <c:pt idx="1">
                  <c:v>2.29E-2</c:v>
                </c:pt>
                <c:pt idx="2">
                  <c:v>2.29E-2</c:v>
                </c:pt>
                <c:pt idx="3">
                  <c:v>2.29E-2</c:v>
                </c:pt>
                <c:pt idx="4">
                  <c:v>2.29E-2</c:v>
                </c:pt>
                <c:pt idx="5">
                  <c:v>2.29E-2</c:v>
                </c:pt>
                <c:pt idx="6">
                  <c:v>2.29E-2</c:v>
                </c:pt>
                <c:pt idx="7">
                  <c:v>2.29E-2</c:v>
                </c:pt>
                <c:pt idx="8">
                  <c:v>2.29E-2</c:v>
                </c:pt>
                <c:pt idx="9">
                  <c:v>2.29E-2</c:v>
                </c:pt>
                <c:pt idx="10">
                  <c:v>2.29E-2</c:v>
                </c:pt>
                <c:pt idx="11">
                  <c:v>2.29E-2</c:v>
                </c:pt>
                <c:pt idx="12">
                  <c:v>2.29E-2</c:v>
                </c:pt>
                <c:pt idx="13">
                  <c:v>2.29E-2</c:v>
                </c:pt>
                <c:pt idx="14">
                  <c:v>2.29E-2</c:v>
                </c:pt>
                <c:pt idx="15">
                  <c:v>2.29E-2</c:v>
                </c:pt>
                <c:pt idx="16">
                  <c:v>2.29E-2</c:v>
                </c:pt>
                <c:pt idx="17">
                  <c:v>2.29E-2</c:v>
                </c:pt>
                <c:pt idx="18">
                  <c:v>2.29E-2</c:v>
                </c:pt>
                <c:pt idx="19">
                  <c:v>2.29E-2</c:v>
                </c:pt>
                <c:pt idx="20">
                  <c:v>2.29E-2</c:v>
                </c:pt>
                <c:pt idx="21">
                  <c:v>2.29E-2</c:v>
                </c:pt>
                <c:pt idx="22">
                  <c:v>2.29E-2</c:v>
                </c:pt>
                <c:pt idx="23">
                  <c:v>2.29E-2</c:v>
                </c:pt>
                <c:pt idx="24">
                  <c:v>2.29E-2</c:v>
                </c:pt>
                <c:pt idx="25">
                  <c:v>2.29E-2</c:v>
                </c:pt>
                <c:pt idx="26">
                  <c:v>2.29E-2</c:v>
                </c:pt>
                <c:pt idx="27">
                  <c:v>2.29E-2</c:v>
                </c:pt>
                <c:pt idx="28">
                  <c:v>2.29E-2</c:v>
                </c:pt>
                <c:pt idx="29">
                  <c:v>2.29E-2</c:v>
                </c:pt>
                <c:pt idx="30">
                  <c:v>2.29E-2</c:v>
                </c:pt>
                <c:pt idx="31">
                  <c:v>2.29E-2</c:v>
                </c:pt>
                <c:pt idx="32">
                  <c:v>2.29E-2</c:v>
                </c:pt>
                <c:pt idx="33">
                  <c:v>2.29E-2</c:v>
                </c:pt>
                <c:pt idx="34">
                  <c:v>2.29E-2</c:v>
                </c:pt>
                <c:pt idx="35">
                  <c:v>2.29E-2</c:v>
                </c:pt>
                <c:pt idx="36">
                  <c:v>2.29E-2</c:v>
                </c:pt>
                <c:pt idx="37">
                  <c:v>2.29E-2</c:v>
                </c:pt>
                <c:pt idx="38">
                  <c:v>2.29E-2</c:v>
                </c:pt>
                <c:pt idx="39">
                  <c:v>2.29E-2</c:v>
                </c:pt>
                <c:pt idx="40">
                  <c:v>2.29E-2</c:v>
                </c:pt>
                <c:pt idx="41">
                  <c:v>2.29E-2</c:v>
                </c:pt>
                <c:pt idx="42">
                  <c:v>2.29E-2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8B5D-4F5A-8496-97C6B3661597}"/>
            </c:ext>
          </c:extLst>
        </c:ser>
        <c:dLbls>
          <c:showLegendKey val="0"/>
          <c:showVal val="0"/>
          <c:showCatName val="0"/>
          <c:showSerName val="0"/>
          <c:showPercent val="0"/>
          <c:showBubbleSize val="0"/>
        </c:dLbls>
        <c:axId val="324218816"/>
        <c:axId val="324218256"/>
      </c:scatterChart>
      <c:catAx>
        <c:axId val="324217136"/>
        <c:scaling>
          <c:orientation val="maxMin"/>
        </c:scaling>
        <c:delete val="0"/>
        <c:axPos val="l"/>
        <c:numFmt formatCode="General" sourceLinked="0"/>
        <c:majorTickMark val="none"/>
        <c:minorTickMark val="none"/>
        <c:tickLblPos val="nextTo"/>
        <c:spPr>
          <a:ln>
            <a:solidFill>
              <a:srgbClr val="7F7F7F"/>
            </a:solidFill>
          </a:ln>
        </c:spPr>
        <c:crossAx val="324217696"/>
        <c:crossesAt val="0"/>
        <c:auto val="1"/>
        <c:lblAlgn val="ctr"/>
        <c:lblOffset val="100"/>
        <c:noMultiLvlLbl val="0"/>
      </c:catAx>
      <c:valAx>
        <c:axId val="3242176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4217136"/>
        <c:crosses val="autoZero"/>
        <c:crossBetween val="between"/>
      </c:valAx>
      <c:valAx>
        <c:axId val="324218256"/>
        <c:scaling>
          <c:orientation val="minMax"/>
          <c:max val="50"/>
          <c:min val="0"/>
        </c:scaling>
        <c:delete val="1"/>
        <c:axPos val="r"/>
        <c:numFmt formatCode="General" sourceLinked="1"/>
        <c:majorTickMark val="out"/>
        <c:minorTickMark val="none"/>
        <c:tickLblPos val="nextTo"/>
        <c:crossAx val="324218816"/>
        <c:crosses val="max"/>
        <c:crossBetween val="midCat"/>
      </c:valAx>
      <c:valAx>
        <c:axId val="324218816"/>
        <c:scaling>
          <c:orientation val="minMax"/>
        </c:scaling>
        <c:delete val="1"/>
        <c:axPos val="b"/>
        <c:numFmt formatCode="0.00%" sourceLinked="1"/>
        <c:majorTickMark val="out"/>
        <c:minorTickMark val="none"/>
        <c:tickLblPos val="nextTo"/>
        <c:crossAx val="324218256"/>
        <c:crosses val="autoZero"/>
        <c:crossBetween val="midCat"/>
      </c:valAx>
      <c:spPr>
        <a:ln>
          <a:solidFill>
            <a:srgbClr val="7F7F7F"/>
          </a:solidFill>
        </a:ln>
      </c:spPr>
    </c:plotArea>
    <c:legend>
      <c:legendPos val="r"/>
      <c:layout>
        <c:manualLayout>
          <c:xMode val="edge"/>
          <c:yMode val="edge"/>
          <c:x val="0.13590591787439613"/>
          <c:y val="1.3454459233539095E-2"/>
          <c:w val="0.72456340579710143"/>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市区町村別_有所見者割合!$CX$6</c:f>
              <c:strCache>
                <c:ptCount val="1"/>
                <c:pt idx="0">
                  <c:v>前年度との差分(有所見者割合 口腔乾燥)</c:v>
                </c:pt>
              </c:strCache>
            </c:strRef>
          </c:tx>
          <c:spPr>
            <a:solidFill>
              <a:schemeClr val="accent1"/>
            </a:solidFill>
            <a:ln>
              <a:noFill/>
            </a:ln>
          </c:spPr>
          <c:invertIfNegative val="0"/>
          <c:dLbls>
            <c:dLbl>
              <c:idx val="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97-4CE5-877E-2752F983C00F}"/>
                </c:ext>
              </c:extLst>
            </c:dLbl>
            <c:dLbl>
              <c:idx val="3"/>
              <c:layout>
                <c:manualLayout>
                  <c:x val="-6.13490338164248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97-4CE5-877E-2752F983C00F}"/>
                </c:ext>
              </c:extLst>
            </c:dLbl>
            <c:dLbl>
              <c:idx val="9"/>
              <c:layout>
                <c:manualLayout>
                  <c:x val="2.7608937198067632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97-4CE5-877E-2752F983C00F}"/>
                </c:ext>
              </c:extLst>
            </c:dLbl>
            <c:dLbl>
              <c:idx val="10"/>
              <c:layout>
                <c:manualLayout>
                  <c:x val="1.533852657004842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97-4CE5-877E-2752F983C00F}"/>
                </c:ext>
              </c:extLst>
            </c:dLbl>
            <c:dLbl>
              <c:idx val="12"/>
              <c:layout>
                <c:manualLayout>
                  <c:x val="2.60750000000000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97-4CE5-877E-2752F983C00F}"/>
                </c:ext>
              </c:extLst>
            </c:dLbl>
            <c:dLbl>
              <c:idx val="15"/>
              <c:layout>
                <c:manualLayout>
                  <c:x val="1.840615942028985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97-4CE5-877E-2752F983C00F}"/>
                </c:ext>
              </c:extLst>
            </c:dLbl>
            <c:dLbl>
              <c:idx val="20"/>
              <c:layout>
                <c:manualLayout>
                  <c:x val="1.227065217391315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36-473B-936E-020315DD10AB}"/>
                </c:ext>
              </c:extLst>
            </c:dLbl>
            <c:dLbl>
              <c:idx val="21"/>
              <c:layout>
                <c:manualLayout>
                  <c:x val="1.84061594202898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36-473B-936E-020315DD10AB}"/>
                </c:ext>
              </c:extLst>
            </c:dLbl>
            <c:dLbl>
              <c:idx val="26"/>
              <c:layout>
                <c:manualLayout>
                  <c:x val="9.2030193236714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36-473B-936E-020315DD10AB}"/>
                </c:ext>
              </c:extLst>
            </c:dLbl>
            <c:dLbl>
              <c:idx val="27"/>
              <c:layout>
                <c:manualLayout>
                  <c:x val="3.5278140096618359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36-473B-936E-020315DD10AB}"/>
                </c:ext>
              </c:extLst>
            </c:dLbl>
            <c:dLbl>
              <c:idx val="28"/>
              <c:layout>
                <c:manualLayout>
                  <c:x val="2.60751207729469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36-473B-936E-020315DD10AB}"/>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市区町村別_有所見者割合!$CS$7:$CS$49</c:f>
              <c:strCache>
                <c:ptCount val="43"/>
                <c:pt idx="0">
                  <c:v>能勢町</c:v>
                </c:pt>
                <c:pt idx="1">
                  <c:v>大阪狭山市</c:v>
                </c:pt>
                <c:pt idx="2">
                  <c:v>忠岡町</c:v>
                </c:pt>
                <c:pt idx="3">
                  <c:v>泉南市</c:v>
                </c:pt>
                <c:pt idx="4">
                  <c:v>守口市</c:v>
                </c:pt>
                <c:pt idx="5">
                  <c:v>門真市</c:v>
                </c:pt>
                <c:pt idx="6">
                  <c:v>東大阪市</c:v>
                </c:pt>
                <c:pt idx="7">
                  <c:v>和泉市</c:v>
                </c:pt>
                <c:pt idx="8">
                  <c:v>摂津市</c:v>
                </c:pt>
                <c:pt idx="9">
                  <c:v>高槻市</c:v>
                </c:pt>
                <c:pt idx="10">
                  <c:v>寝屋川市</c:v>
                </c:pt>
                <c:pt idx="11">
                  <c:v>泉佐野市</c:v>
                </c:pt>
                <c:pt idx="12">
                  <c:v>堺市</c:v>
                </c:pt>
                <c:pt idx="13">
                  <c:v>大阪市</c:v>
                </c:pt>
                <c:pt idx="14">
                  <c:v>松原市</c:v>
                </c:pt>
                <c:pt idx="15">
                  <c:v>豊中市</c:v>
                </c:pt>
                <c:pt idx="16">
                  <c:v>河内長野市</c:v>
                </c:pt>
                <c:pt idx="17">
                  <c:v>吹田市</c:v>
                </c:pt>
                <c:pt idx="18">
                  <c:v>阪南市</c:v>
                </c:pt>
                <c:pt idx="19">
                  <c:v>柏原市</c:v>
                </c:pt>
                <c:pt idx="20">
                  <c:v>熊取町</c:v>
                </c:pt>
                <c:pt idx="21">
                  <c:v>池田市</c:v>
                </c:pt>
                <c:pt idx="22">
                  <c:v>八尾市</c:v>
                </c:pt>
                <c:pt idx="23">
                  <c:v>藤井寺市</c:v>
                </c:pt>
                <c:pt idx="24">
                  <c:v>泉大津市</c:v>
                </c:pt>
                <c:pt idx="25">
                  <c:v>枚方市</c:v>
                </c:pt>
                <c:pt idx="26">
                  <c:v>箕面市</c:v>
                </c:pt>
                <c:pt idx="27">
                  <c:v>貝塚市</c:v>
                </c:pt>
                <c:pt idx="28">
                  <c:v>富田林市</c:v>
                </c:pt>
                <c:pt idx="29">
                  <c:v>千早赤阪村</c:v>
                </c:pt>
                <c:pt idx="30">
                  <c:v>羽曳野市</c:v>
                </c:pt>
                <c:pt idx="31">
                  <c:v>岸和田市</c:v>
                </c:pt>
                <c:pt idx="32">
                  <c:v>四條畷市</c:v>
                </c:pt>
                <c:pt idx="33">
                  <c:v>高石市</c:v>
                </c:pt>
                <c:pt idx="34">
                  <c:v>河南町</c:v>
                </c:pt>
                <c:pt idx="35">
                  <c:v>茨木市</c:v>
                </c:pt>
                <c:pt idx="36">
                  <c:v>交野市</c:v>
                </c:pt>
                <c:pt idx="37">
                  <c:v>豊能町</c:v>
                </c:pt>
                <c:pt idx="38">
                  <c:v>大東市</c:v>
                </c:pt>
                <c:pt idx="39">
                  <c:v>太子町</c:v>
                </c:pt>
                <c:pt idx="40">
                  <c:v>島本町</c:v>
                </c:pt>
                <c:pt idx="41">
                  <c:v>田尻町</c:v>
                </c:pt>
                <c:pt idx="42">
                  <c:v>岬町</c:v>
                </c:pt>
              </c:strCache>
            </c:strRef>
          </c:cat>
          <c:val>
            <c:numRef>
              <c:f>市区町村別_有所見者割合!$CX$7:$CX$49</c:f>
              <c:numCache>
                <c:formatCode>General</c:formatCode>
                <c:ptCount val="43"/>
                <c:pt idx="0">
                  <c:v>-2.1900000000000004</c:v>
                </c:pt>
                <c:pt idx="1">
                  <c:v>1.2900000000000003</c:v>
                </c:pt>
                <c:pt idx="2">
                  <c:v>1.0199999999999998</c:v>
                </c:pt>
                <c:pt idx="3">
                  <c:v>-2.7200000000000011</c:v>
                </c:pt>
                <c:pt idx="4">
                  <c:v>0.47999999999999987</c:v>
                </c:pt>
                <c:pt idx="5">
                  <c:v>-0.27999999999999969</c:v>
                </c:pt>
                <c:pt idx="6">
                  <c:v>0</c:v>
                </c:pt>
                <c:pt idx="7">
                  <c:v>9.9999999999999742E-2</c:v>
                </c:pt>
                <c:pt idx="8">
                  <c:v>0.35999999999999988</c:v>
                </c:pt>
                <c:pt idx="9">
                  <c:v>-5.0000000000000044E-2</c:v>
                </c:pt>
                <c:pt idx="10">
                  <c:v>-0.11999999999999997</c:v>
                </c:pt>
                <c:pt idx="11">
                  <c:v>-1.3499999999999999</c:v>
                </c:pt>
                <c:pt idx="12">
                  <c:v>-5.9999999999999984E-2</c:v>
                </c:pt>
                <c:pt idx="13">
                  <c:v>-0.35</c:v>
                </c:pt>
                <c:pt idx="14">
                  <c:v>-0.35</c:v>
                </c:pt>
                <c:pt idx="15">
                  <c:v>-0.11000000000000003</c:v>
                </c:pt>
                <c:pt idx="16">
                  <c:v>0.46999999999999992</c:v>
                </c:pt>
                <c:pt idx="17">
                  <c:v>-0.59999999999999987</c:v>
                </c:pt>
                <c:pt idx="18">
                  <c:v>0.37999999999999978</c:v>
                </c:pt>
                <c:pt idx="19">
                  <c:v>-1.5200000000000002</c:v>
                </c:pt>
                <c:pt idx="20">
                  <c:v>-0.13999999999999985</c:v>
                </c:pt>
                <c:pt idx="21">
                  <c:v>-0.10000000000000009</c:v>
                </c:pt>
                <c:pt idx="22">
                  <c:v>-0.34</c:v>
                </c:pt>
                <c:pt idx="23">
                  <c:v>-0.74</c:v>
                </c:pt>
                <c:pt idx="24">
                  <c:v>0</c:v>
                </c:pt>
                <c:pt idx="25">
                  <c:v>0.52</c:v>
                </c:pt>
                <c:pt idx="26">
                  <c:v>-0.1499999999999998</c:v>
                </c:pt>
                <c:pt idx="27">
                  <c:v>-1.0000000000000286E-2</c:v>
                </c:pt>
                <c:pt idx="28">
                  <c:v>-5.9999999999999984E-2</c:v>
                </c:pt>
                <c:pt idx="29">
                  <c:v>-0.66000000000000014</c:v>
                </c:pt>
                <c:pt idx="30">
                  <c:v>-0.25000000000000022</c:v>
                </c:pt>
                <c:pt idx="31">
                  <c:v>-0.3299999999999999</c:v>
                </c:pt>
                <c:pt idx="32">
                  <c:v>-1.0000000000000002</c:v>
                </c:pt>
                <c:pt idx="33">
                  <c:v>2.9999999999999992E-2</c:v>
                </c:pt>
                <c:pt idx="34">
                  <c:v>-0.7200000000000002</c:v>
                </c:pt>
                <c:pt idx="35">
                  <c:v>-0.34</c:v>
                </c:pt>
                <c:pt idx="36">
                  <c:v>-0.6100000000000001</c:v>
                </c:pt>
                <c:pt idx="37">
                  <c:v>0.76000000000000012</c:v>
                </c:pt>
                <c:pt idx="38">
                  <c:v>-0.6399999999999999</c:v>
                </c:pt>
                <c:pt idx="39">
                  <c:v>-0.8</c:v>
                </c:pt>
                <c:pt idx="40">
                  <c:v>-0.36</c:v>
                </c:pt>
                <c:pt idx="41">
                  <c:v>-1.3299999999999998</c:v>
                </c:pt>
                <c:pt idx="42">
                  <c:v>-0.88</c:v>
                </c:pt>
              </c:numCache>
            </c:numRef>
          </c:val>
          <c:extLst>
            <c:ext xmlns:c16="http://schemas.microsoft.com/office/drawing/2014/chart" uri="{C3380CC4-5D6E-409C-BE32-E72D297353CC}">
              <c16:uniqueId val="{00000026-5236-473B-936E-020315DD10AB}"/>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5236-473B-936E-020315DD10AB}"/>
              </c:ext>
            </c:extLst>
          </c:dPt>
          <c:dLbls>
            <c:dLbl>
              <c:idx val="0"/>
              <c:layout>
                <c:manualLayout>
                  <c:x val="-0.12729118357487929"/>
                  <c:y val="-0.87999682539682544"/>
                </c:manualLayout>
              </c:layout>
              <c:tx>
                <c:rich>
                  <a:bodyPr/>
                  <a:lstStyle/>
                  <a:p>
                    <a:fld id="{00E9174A-F732-4AC3-8EA9-1ABCCBFD032E}" type="SERIESNAME">
                      <a:rPr lang="ja-JP" altLang="en-US"/>
                      <a:pPr/>
                      <a:t>[系列名]</a:t>
                    </a:fld>
                    <a:r>
                      <a:rPr lang="ja-JP" altLang="en-US" baseline="0"/>
                      <a:t>
</a:t>
                    </a:r>
                    <a:fld id="{0885611A-CA46-48F5-9CAD-DE308EB0011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5236-473B-936E-020315DD10AB}"/>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市区町村別_有所見者割合!$FF$7:$FF$49</c:f>
              <c:numCache>
                <c:formatCode>General</c:formatCode>
                <c:ptCount val="43"/>
                <c:pt idx="0">
                  <c:v>-0.22000000000000006</c:v>
                </c:pt>
                <c:pt idx="1">
                  <c:v>-0.22000000000000006</c:v>
                </c:pt>
                <c:pt idx="2">
                  <c:v>-0.22000000000000006</c:v>
                </c:pt>
                <c:pt idx="3">
                  <c:v>-0.22000000000000006</c:v>
                </c:pt>
                <c:pt idx="4">
                  <c:v>-0.22000000000000006</c:v>
                </c:pt>
                <c:pt idx="5">
                  <c:v>-0.22000000000000006</c:v>
                </c:pt>
                <c:pt idx="6">
                  <c:v>-0.22000000000000006</c:v>
                </c:pt>
                <c:pt idx="7">
                  <c:v>-0.22000000000000006</c:v>
                </c:pt>
                <c:pt idx="8">
                  <c:v>-0.22000000000000006</c:v>
                </c:pt>
                <c:pt idx="9">
                  <c:v>-0.22000000000000006</c:v>
                </c:pt>
                <c:pt idx="10">
                  <c:v>-0.22000000000000006</c:v>
                </c:pt>
                <c:pt idx="11">
                  <c:v>-0.22000000000000006</c:v>
                </c:pt>
                <c:pt idx="12">
                  <c:v>-0.22000000000000006</c:v>
                </c:pt>
                <c:pt idx="13">
                  <c:v>-0.22000000000000006</c:v>
                </c:pt>
                <c:pt idx="14">
                  <c:v>-0.22000000000000006</c:v>
                </c:pt>
                <c:pt idx="15">
                  <c:v>-0.22000000000000006</c:v>
                </c:pt>
                <c:pt idx="16">
                  <c:v>-0.22000000000000006</c:v>
                </c:pt>
                <c:pt idx="17">
                  <c:v>-0.22000000000000006</c:v>
                </c:pt>
                <c:pt idx="18">
                  <c:v>-0.22000000000000006</c:v>
                </c:pt>
                <c:pt idx="19">
                  <c:v>-0.22000000000000006</c:v>
                </c:pt>
                <c:pt idx="20">
                  <c:v>-0.22000000000000006</c:v>
                </c:pt>
                <c:pt idx="21">
                  <c:v>-0.22000000000000006</c:v>
                </c:pt>
                <c:pt idx="22">
                  <c:v>-0.22000000000000006</c:v>
                </c:pt>
                <c:pt idx="23">
                  <c:v>-0.22000000000000006</c:v>
                </c:pt>
                <c:pt idx="24">
                  <c:v>-0.22000000000000006</c:v>
                </c:pt>
                <c:pt idx="25">
                  <c:v>-0.22000000000000006</c:v>
                </c:pt>
                <c:pt idx="26">
                  <c:v>-0.22000000000000006</c:v>
                </c:pt>
                <c:pt idx="27">
                  <c:v>-0.22000000000000006</c:v>
                </c:pt>
                <c:pt idx="28">
                  <c:v>-0.22000000000000006</c:v>
                </c:pt>
                <c:pt idx="29">
                  <c:v>-0.22000000000000006</c:v>
                </c:pt>
                <c:pt idx="30">
                  <c:v>-0.22000000000000006</c:v>
                </c:pt>
                <c:pt idx="31">
                  <c:v>-0.22000000000000006</c:v>
                </c:pt>
                <c:pt idx="32">
                  <c:v>-0.22000000000000006</c:v>
                </c:pt>
                <c:pt idx="33">
                  <c:v>-0.22000000000000006</c:v>
                </c:pt>
                <c:pt idx="34">
                  <c:v>-0.22000000000000006</c:v>
                </c:pt>
                <c:pt idx="35">
                  <c:v>-0.22000000000000006</c:v>
                </c:pt>
                <c:pt idx="36">
                  <c:v>-0.22000000000000006</c:v>
                </c:pt>
                <c:pt idx="37">
                  <c:v>-0.22000000000000006</c:v>
                </c:pt>
                <c:pt idx="38">
                  <c:v>-0.22000000000000006</c:v>
                </c:pt>
                <c:pt idx="39">
                  <c:v>-0.22000000000000006</c:v>
                </c:pt>
                <c:pt idx="40">
                  <c:v>-0.22000000000000006</c:v>
                </c:pt>
                <c:pt idx="41">
                  <c:v>-0.22000000000000006</c:v>
                </c:pt>
                <c:pt idx="42">
                  <c:v>-0.22000000000000006</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5236-473B-936E-020315DD10AB}"/>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市区町村別_有所見者割合!$CY$4</c:f>
              <c:strCache>
                <c:ptCount val="1"/>
                <c:pt idx="0">
                  <c:v>有所見者割合 咀嚼能力評価</c:v>
                </c:pt>
              </c:strCache>
            </c:strRef>
          </c:tx>
          <c:spPr>
            <a:solidFill>
              <a:srgbClr val="B3A2C7"/>
            </a:solidFill>
            <a:ln>
              <a:noFill/>
            </a:ln>
          </c:spPr>
          <c:invertIfNegative val="0"/>
          <c:dLbls>
            <c:dLbl>
              <c:idx val="1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E1-4974-A141-9F8B2824E6C7}"/>
                </c:ext>
              </c:extLst>
            </c:dLbl>
            <c:dLbl>
              <c:idx val="14"/>
              <c:layout>
                <c:manualLayout>
                  <c:x val="1.0736714975845411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E1-4974-A141-9F8B2824E6C7}"/>
                </c:ext>
              </c:extLst>
            </c:dLbl>
            <c:dLbl>
              <c:idx val="1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1-4974-A141-9F8B2824E6C7}"/>
                </c:ext>
              </c:extLst>
            </c:dLbl>
            <c:dLbl>
              <c:idx val="16"/>
              <c:layout>
                <c:manualLayout>
                  <c:x val="1.53381642512077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E1-4974-A141-9F8B2824E6C7}"/>
                </c:ext>
              </c:extLst>
            </c:dLbl>
            <c:dLbl>
              <c:idx val="1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68-42CD-A63D-1DEB8738C7CF}"/>
                </c:ext>
              </c:extLst>
            </c:dLbl>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68-42CD-A63D-1DEB8738C7CF}"/>
                </c:ext>
              </c:extLst>
            </c:dLbl>
            <c:dLbl>
              <c:idx val="1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68-42CD-A63D-1DEB8738C7CF}"/>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市区町村別_有所見者割合!$CY$7:$CY$49</c:f>
              <c:strCache>
                <c:ptCount val="43"/>
                <c:pt idx="0">
                  <c:v>摂津市</c:v>
                </c:pt>
                <c:pt idx="1">
                  <c:v>松原市</c:v>
                </c:pt>
                <c:pt idx="2">
                  <c:v>和泉市</c:v>
                </c:pt>
                <c:pt idx="3">
                  <c:v>東大阪市</c:v>
                </c:pt>
                <c:pt idx="4">
                  <c:v>八尾市</c:v>
                </c:pt>
                <c:pt idx="5">
                  <c:v>岸和田市</c:v>
                </c:pt>
                <c:pt idx="6">
                  <c:v>大阪市</c:v>
                </c:pt>
                <c:pt idx="7">
                  <c:v>忠岡町</c:v>
                </c:pt>
                <c:pt idx="8">
                  <c:v>堺市</c:v>
                </c:pt>
                <c:pt idx="9">
                  <c:v>千早赤阪村</c:v>
                </c:pt>
                <c:pt idx="10">
                  <c:v>寝屋川市</c:v>
                </c:pt>
                <c:pt idx="11">
                  <c:v>柏原市</c:v>
                </c:pt>
                <c:pt idx="12">
                  <c:v>茨木市</c:v>
                </c:pt>
                <c:pt idx="13">
                  <c:v>守口市</c:v>
                </c:pt>
                <c:pt idx="14">
                  <c:v>藤井寺市</c:v>
                </c:pt>
                <c:pt idx="15">
                  <c:v>島本町</c:v>
                </c:pt>
                <c:pt idx="16">
                  <c:v>貝塚市</c:v>
                </c:pt>
                <c:pt idx="17">
                  <c:v>羽曳野市</c:v>
                </c:pt>
                <c:pt idx="18">
                  <c:v>泉南市</c:v>
                </c:pt>
                <c:pt idx="19">
                  <c:v>箕面市</c:v>
                </c:pt>
                <c:pt idx="20">
                  <c:v>泉大津市</c:v>
                </c:pt>
                <c:pt idx="21">
                  <c:v>豊中市</c:v>
                </c:pt>
                <c:pt idx="22">
                  <c:v>高石市</c:v>
                </c:pt>
                <c:pt idx="23">
                  <c:v>高槻市</c:v>
                </c:pt>
                <c:pt idx="24">
                  <c:v>門真市</c:v>
                </c:pt>
                <c:pt idx="25">
                  <c:v>池田市</c:v>
                </c:pt>
                <c:pt idx="26">
                  <c:v>富田林市</c:v>
                </c:pt>
                <c:pt idx="27">
                  <c:v>泉佐野市</c:v>
                </c:pt>
                <c:pt idx="28">
                  <c:v>大阪狭山市</c:v>
                </c:pt>
                <c:pt idx="29">
                  <c:v>田尻町</c:v>
                </c:pt>
                <c:pt idx="30">
                  <c:v>四條畷市</c:v>
                </c:pt>
                <c:pt idx="31">
                  <c:v>豊能町</c:v>
                </c:pt>
                <c:pt idx="32">
                  <c:v>交野市</c:v>
                </c:pt>
                <c:pt idx="33">
                  <c:v>河内長野市</c:v>
                </c:pt>
                <c:pt idx="34">
                  <c:v>太子町</c:v>
                </c:pt>
                <c:pt idx="35">
                  <c:v>熊取町</c:v>
                </c:pt>
                <c:pt idx="36">
                  <c:v>吹田市</c:v>
                </c:pt>
                <c:pt idx="37">
                  <c:v>枚方市</c:v>
                </c:pt>
                <c:pt idx="38">
                  <c:v>阪南市</c:v>
                </c:pt>
                <c:pt idx="39">
                  <c:v>河南町</c:v>
                </c:pt>
                <c:pt idx="40">
                  <c:v>大東市</c:v>
                </c:pt>
                <c:pt idx="41">
                  <c:v>能勢町</c:v>
                </c:pt>
                <c:pt idx="42">
                  <c:v>岬町</c:v>
                </c:pt>
              </c:strCache>
            </c:strRef>
          </c:cat>
          <c:val>
            <c:numRef>
              <c:f>市区町村別_有所見者割合!$DA$7:$DA$49</c:f>
              <c:numCache>
                <c:formatCode>0.00%</c:formatCode>
                <c:ptCount val="43"/>
                <c:pt idx="0">
                  <c:v>0.1014</c:v>
                </c:pt>
                <c:pt idx="1">
                  <c:v>9.5600000000000004E-2</c:v>
                </c:pt>
                <c:pt idx="2">
                  <c:v>9.4700000000000006E-2</c:v>
                </c:pt>
                <c:pt idx="3">
                  <c:v>8.5099999999999995E-2</c:v>
                </c:pt>
                <c:pt idx="4">
                  <c:v>7.8100000000000003E-2</c:v>
                </c:pt>
                <c:pt idx="5">
                  <c:v>7.6300000000000007E-2</c:v>
                </c:pt>
                <c:pt idx="6">
                  <c:v>7.4999999999999997E-2</c:v>
                </c:pt>
                <c:pt idx="7">
                  <c:v>7.3099999999999998E-2</c:v>
                </c:pt>
                <c:pt idx="8">
                  <c:v>6.8099999999999994E-2</c:v>
                </c:pt>
                <c:pt idx="9">
                  <c:v>6.7199999999999996E-2</c:v>
                </c:pt>
                <c:pt idx="10">
                  <c:v>6.5299999999999997E-2</c:v>
                </c:pt>
                <c:pt idx="11">
                  <c:v>6.5199999999999994E-2</c:v>
                </c:pt>
                <c:pt idx="12">
                  <c:v>6.4000000000000001E-2</c:v>
                </c:pt>
                <c:pt idx="13">
                  <c:v>6.2600000000000003E-2</c:v>
                </c:pt>
                <c:pt idx="14">
                  <c:v>6.2E-2</c:v>
                </c:pt>
                <c:pt idx="15">
                  <c:v>6.1400000000000003E-2</c:v>
                </c:pt>
                <c:pt idx="16">
                  <c:v>6.13E-2</c:v>
                </c:pt>
                <c:pt idx="17">
                  <c:v>5.6500000000000002E-2</c:v>
                </c:pt>
                <c:pt idx="18">
                  <c:v>5.6099999999999997E-2</c:v>
                </c:pt>
                <c:pt idx="19">
                  <c:v>5.6000000000000001E-2</c:v>
                </c:pt>
                <c:pt idx="20">
                  <c:v>5.3900000000000003E-2</c:v>
                </c:pt>
                <c:pt idx="21">
                  <c:v>5.21E-2</c:v>
                </c:pt>
                <c:pt idx="22">
                  <c:v>5.21E-2</c:v>
                </c:pt>
                <c:pt idx="23">
                  <c:v>0.05</c:v>
                </c:pt>
                <c:pt idx="24">
                  <c:v>4.9700000000000001E-2</c:v>
                </c:pt>
                <c:pt idx="25">
                  <c:v>4.8000000000000001E-2</c:v>
                </c:pt>
                <c:pt idx="26">
                  <c:v>4.5999999999999999E-2</c:v>
                </c:pt>
                <c:pt idx="27">
                  <c:v>4.48E-2</c:v>
                </c:pt>
                <c:pt idx="28">
                  <c:v>4.4200000000000003E-2</c:v>
                </c:pt>
                <c:pt idx="29">
                  <c:v>4.2900000000000001E-2</c:v>
                </c:pt>
                <c:pt idx="30">
                  <c:v>3.8600000000000002E-2</c:v>
                </c:pt>
                <c:pt idx="31">
                  <c:v>3.8199999999999998E-2</c:v>
                </c:pt>
                <c:pt idx="32">
                  <c:v>3.8100000000000002E-2</c:v>
                </c:pt>
                <c:pt idx="33">
                  <c:v>3.7400000000000003E-2</c:v>
                </c:pt>
                <c:pt idx="34">
                  <c:v>3.73E-2</c:v>
                </c:pt>
                <c:pt idx="35">
                  <c:v>3.6900000000000002E-2</c:v>
                </c:pt>
                <c:pt idx="36">
                  <c:v>3.6400000000000002E-2</c:v>
                </c:pt>
                <c:pt idx="37">
                  <c:v>3.4099999999999998E-2</c:v>
                </c:pt>
                <c:pt idx="38">
                  <c:v>3.1300000000000001E-2</c:v>
                </c:pt>
                <c:pt idx="39">
                  <c:v>2.93E-2</c:v>
                </c:pt>
                <c:pt idx="40">
                  <c:v>2.7699999999999999E-2</c:v>
                </c:pt>
                <c:pt idx="41">
                  <c:v>1.2999999999999999E-2</c:v>
                </c:pt>
                <c:pt idx="42">
                  <c:v>9.4000000000000004E-3</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4221616"/>
        <c:axId val="3235387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535464699943063E-2"/>
                  <c:y val="-0.9032138888888888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61F-47E2-9127-2158B7C24C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市区町村別_有所見者割合!$FH$7:$FH$49</c:f>
              <c:numCache>
                <c:formatCode>0.00%</c:formatCode>
                <c:ptCount val="43"/>
                <c:pt idx="0">
                  <c:v>6.3899999999999998E-2</c:v>
                </c:pt>
                <c:pt idx="1">
                  <c:v>6.3899999999999998E-2</c:v>
                </c:pt>
                <c:pt idx="2">
                  <c:v>6.3899999999999998E-2</c:v>
                </c:pt>
                <c:pt idx="3">
                  <c:v>6.3899999999999998E-2</c:v>
                </c:pt>
                <c:pt idx="4">
                  <c:v>6.3899999999999998E-2</c:v>
                </c:pt>
                <c:pt idx="5">
                  <c:v>6.3899999999999998E-2</c:v>
                </c:pt>
                <c:pt idx="6">
                  <c:v>6.3899999999999998E-2</c:v>
                </c:pt>
                <c:pt idx="7">
                  <c:v>6.3899999999999998E-2</c:v>
                </c:pt>
                <c:pt idx="8">
                  <c:v>6.3899999999999998E-2</c:v>
                </c:pt>
                <c:pt idx="9">
                  <c:v>6.3899999999999998E-2</c:v>
                </c:pt>
                <c:pt idx="10">
                  <c:v>6.3899999999999998E-2</c:v>
                </c:pt>
                <c:pt idx="11">
                  <c:v>6.3899999999999998E-2</c:v>
                </c:pt>
                <c:pt idx="12">
                  <c:v>6.3899999999999998E-2</c:v>
                </c:pt>
                <c:pt idx="13">
                  <c:v>6.3899999999999998E-2</c:v>
                </c:pt>
                <c:pt idx="14">
                  <c:v>6.3899999999999998E-2</c:v>
                </c:pt>
                <c:pt idx="15">
                  <c:v>6.3899999999999998E-2</c:v>
                </c:pt>
                <c:pt idx="16">
                  <c:v>6.3899999999999998E-2</c:v>
                </c:pt>
                <c:pt idx="17">
                  <c:v>6.3899999999999998E-2</c:v>
                </c:pt>
                <c:pt idx="18">
                  <c:v>6.3899999999999998E-2</c:v>
                </c:pt>
                <c:pt idx="19">
                  <c:v>6.3899999999999998E-2</c:v>
                </c:pt>
                <c:pt idx="20">
                  <c:v>6.3899999999999998E-2</c:v>
                </c:pt>
                <c:pt idx="21">
                  <c:v>6.3899999999999998E-2</c:v>
                </c:pt>
                <c:pt idx="22">
                  <c:v>6.3899999999999998E-2</c:v>
                </c:pt>
                <c:pt idx="23">
                  <c:v>6.3899999999999998E-2</c:v>
                </c:pt>
                <c:pt idx="24">
                  <c:v>6.3899999999999998E-2</c:v>
                </c:pt>
                <c:pt idx="25">
                  <c:v>6.3899999999999998E-2</c:v>
                </c:pt>
                <c:pt idx="26">
                  <c:v>6.3899999999999998E-2</c:v>
                </c:pt>
                <c:pt idx="27">
                  <c:v>6.3899999999999998E-2</c:v>
                </c:pt>
                <c:pt idx="28">
                  <c:v>6.3899999999999998E-2</c:v>
                </c:pt>
                <c:pt idx="29">
                  <c:v>6.3899999999999998E-2</c:v>
                </c:pt>
                <c:pt idx="30">
                  <c:v>6.3899999999999998E-2</c:v>
                </c:pt>
                <c:pt idx="31">
                  <c:v>6.3899999999999998E-2</c:v>
                </c:pt>
                <c:pt idx="32">
                  <c:v>6.3899999999999998E-2</c:v>
                </c:pt>
                <c:pt idx="33">
                  <c:v>6.3899999999999998E-2</c:v>
                </c:pt>
                <c:pt idx="34">
                  <c:v>6.3899999999999998E-2</c:v>
                </c:pt>
                <c:pt idx="35">
                  <c:v>6.3899999999999998E-2</c:v>
                </c:pt>
                <c:pt idx="36">
                  <c:v>6.3899999999999998E-2</c:v>
                </c:pt>
                <c:pt idx="37">
                  <c:v>6.3899999999999998E-2</c:v>
                </c:pt>
                <c:pt idx="38">
                  <c:v>6.3899999999999998E-2</c:v>
                </c:pt>
                <c:pt idx="39">
                  <c:v>6.3899999999999998E-2</c:v>
                </c:pt>
                <c:pt idx="40">
                  <c:v>6.3899999999999998E-2</c:v>
                </c:pt>
                <c:pt idx="41">
                  <c:v>6.3899999999999998E-2</c:v>
                </c:pt>
                <c:pt idx="42">
                  <c:v>6.3899999999999998E-2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539856"/>
        <c:axId val="323539296"/>
      </c:scatterChart>
      <c:catAx>
        <c:axId val="324221616"/>
        <c:scaling>
          <c:orientation val="maxMin"/>
        </c:scaling>
        <c:delete val="0"/>
        <c:axPos val="l"/>
        <c:numFmt formatCode="General" sourceLinked="0"/>
        <c:majorTickMark val="none"/>
        <c:minorTickMark val="none"/>
        <c:tickLblPos val="nextTo"/>
        <c:spPr>
          <a:ln>
            <a:solidFill>
              <a:srgbClr val="7F7F7F"/>
            </a:solidFill>
          </a:ln>
        </c:spPr>
        <c:crossAx val="323538736"/>
        <c:crossesAt val="0"/>
        <c:auto val="1"/>
        <c:lblAlgn val="ctr"/>
        <c:lblOffset val="100"/>
        <c:noMultiLvlLbl val="0"/>
      </c:catAx>
      <c:valAx>
        <c:axId val="3235387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4221616"/>
        <c:crosses val="autoZero"/>
        <c:crossBetween val="between"/>
      </c:valAx>
      <c:valAx>
        <c:axId val="323539296"/>
        <c:scaling>
          <c:orientation val="minMax"/>
          <c:max val="50"/>
          <c:min val="0"/>
        </c:scaling>
        <c:delete val="1"/>
        <c:axPos val="r"/>
        <c:numFmt formatCode="General" sourceLinked="1"/>
        <c:majorTickMark val="out"/>
        <c:minorTickMark val="none"/>
        <c:tickLblPos val="nextTo"/>
        <c:crossAx val="323539856"/>
        <c:crosses val="max"/>
        <c:crossBetween val="midCat"/>
      </c:valAx>
      <c:valAx>
        <c:axId val="323539856"/>
        <c:scaling>
          <c:orientation val="minMax"/>
        </c:scaling>
        <c:delete val="1"/>
        <c:axPos val="b"/>
        <c:numFmt formatCode="0.00%" sourceLinked="1"/>
        <c:majorTickMark val="out"/>
        <c:minorTickMark val="none"/>
        <c:tickLblPos val="nextTo"/>
        <c:crossAx val="323539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市区町村別_有所見者割合!$DD$6</c:f>
              <c:strCache>
                <c:ptCount val="1"/>
                <c:pt idx="0">
                  <c:v>前年度との差分(有所見者割合 咀嚼能力評価)</c:v>
                </c:pt>
              </c:strCache>
            </c:strRef>
          </c:tx>
          <c:spPr>
            <a:solidFill>
              <a:schemeClr val="accent1"/>
            </a:solidFill>
            <a:ln>
              <a:noFill/>
            </a:ln>
          </c:spPr>
          <c:invertIfNegative val="0"/>
          <c:dLbls>
            <c:dLbl>
              <c:idx val="12"/>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1-47C6-89D7-7BCD690C1DEF}"/>
                </c:ext>
              </c:extLst>
            </c:dLbl>
            <c:dLbl>
              <c:idx val="1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31-47C6-89D7-7BCD690C1DEF}"/>
                </c:ext>
              </c:extLst>
            </c:dLbl>
            <c:dLbl>
              <c:idx val="1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31-47C6-89D7-7BCD690C1DEF}"/>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市区町村別_有所見者割合!$CY$7:$CY$49</c:f>
              <c:strCache>
                <c:ptCount val="43"/>
                <c:pt idx="0">
                  <c:v>摂津市</c:v>
                </c:pt>
                <c:pt idx="1">
                  <c:v>松原市</c:v>
                </c:pt>
                <c:pt idx="2">
                  <c:v>和泉市</c:v>
                </c:pt>
                <c:pt idx="3">
                  <c:v>東大阪市</c:v>
                </c:pt>
                <c:pt idx="4">
                  <c:v>八尾市</c:v>
                </c:pt>
                <c:pt idx="5">
                  <c:v>岸和田市</c:v>
                </c:pt>
                <c:pt idx="6">
                  <c:v>大阪市</c:v>
                </c:pt>
                <c:pt idx="7">
                  <c:v>忠岡町</c:v>
                </c:pt>
                <c:pt idx="8">
                  <c:v>堺市</c:v>
                </c:pt>
                <c:pt idx="9">
                  <c:v>千早赤阪村</c:v>
                </c:pt>
                <c:pt idx="10">
                  <c:v>寝屋川市</c:v>
                </c:pt>
                <c:pt idx="11">
                  <c:v>柏原市</c:v>
                </c:pt>
                <c:pt idx="12">
                  <c:v>茨木市</c:v>
                </c:pt>
                <c:pt idx="13">
                  <c:v>守口市</c:v>
                </c:pt>
                <c:pt idx="14">
                  <c:v>藤井寺市</c:v>
                </c:pt>
                <c:pt idx="15">
                  <c:v>島本町</c:v>
                </c:pt>
                <c:pt idx="16">
                  <c:v>貝塚市</c:v>
                </c:pt>
                <c:pt idx="17">
                  <c:v>羽曳野市</c:v>
                </c:pt>
                <c:pt idx="18">
                  <c:v>泉南市</c:v>
                </c:pt>
                <c:pt idx="19">
                  <c:v>箕面市</c:v>
                </c:pt>
                <c:pt idx="20">
                  <c:v>泉大津市</c:v>
                </c:pt>
                <c:pt idx="21">
                  <c:v>豊中市</c:v>
                </c:pt>
                <c:pt idx="22">
                  <c:v>高石市</c:v>
                </c:pt>
                <c:pt idx="23">
                  <c:v>高槻市</c:v>
                </c:pt>
                <c:pt idx="24">
                  <c:v>門真市</c:v>
                </c:pt>
                <c:pt idx="25">
                  <c:v>池田市</c:v>
                </c:pt>
                <c:pt idx="26">
                  <c:v>富田林市</c:v>
                </c:pt>
                <c:pt idx="27">
                  <c:v>泉佐野市</c:v>
                </c:pt>
                <c:pt idx="28">
                  <c:v>大阪狭山市</c:v>
                </c:pt>
                <c:pt idx="29">
                  <c:v>田尻町</c:v>
                </c:pt>
                <c:pt idx="30">
                  <c:v>四條畷市</c:v>
                </c:pt>
                <c:pt idx="31">
                  <c:v>豊能町</c:v>
                </c:pt>
                <c:pt idx="32">
                  <c:v>交野市</c:v>
                </c:pt>
                <c:pt idx="33">
                  <c:v>河内長野市</c:v>
                </c:pt>
                <c:pt idx="34">
                  <c:v>太子町</c:v>
                </c:pt>
                <c:pt idx="35">
                  <c:v>熊取町</c:v>
                </c:pt>
                <c:pt idx="36">
                  <c:v>吹田市</c:v>
                </c:pt>
                <c:pt idx="37">
                  <c:v>枚方市</c:v>
                </c:pt>
                <c:pt idx="38">
                  <c:v>阪南市</c:v>
                </c:pt>
                <c:pt idx="39">
                  <c:v>河南町</c:v>
                </c:pt>
                <c:pt idx="40">
                  <c:v>大東市</c:v>
                </c:pt>
                <c:pt idx="41">
                  <c:v>能勢町</c:v>
                </c:pt>
                <c:pt idx="42">
                  <c:v>岬町</c:v>
                </c:pt>
              </c:strCache>
            </c:strRef>
          </c:cat>
          <c:val>
            <c:numRef>
              <c:f>市区町村別_有所見者割合!$DD$7:$DD$49</c:f>
              <c:numCache>
                <c:formatCode>General</c:formatCode>
                <c:ptCount val="43"/>
                <c:pt idx="0">
                  <c:v>3.9200000000000004</c:v>
                </c:pt>
                <c:pt idx="1">
                  <c:v>1.55</c:v>
                </c:pt>
                <c:pt idx="2">
                  <c:v>1.1100000000000012</c:v>
                </c:pt>
                <c:pt idx="3">
                  <c:v>0.61999999999999966</c:v>
                </c:pt>
                <c:pt idx="4">
                  <c:v>0.89000000000000057</c:v>
                </c:pt>
                <c:pt idx="5">
                  <c:v>-1.0099999999999998</c:v>
                </c:pt>
                <c:pt idx="6">
                  <c:v>0.65999999999999948</c:v>
                </c:pt>
                <c:pt idx="7">
                  <c:v>0.25000000000000022</c:v>
                </c:pt>
                <c:pt idx="8">
                  <c:v>-0.32000000000000084</c:v>
                </c:pt>
                <c:pt idx="9">
                  <c:v>0.46999999999999958</c:v>
                </c:pt>
                <c:pt idx="10">
                  <c:v>0.57999999999999996</c:v>
                </c:pt>
                <c:pt idx="11">
                  <c:v>-0.46000000000000069</c:v>
                </c:pt>
                <c:pt idx="12">
                  <c:v>0.1800000000000003</c:v>
                </c:pt>
                <c:pt idx="13">
                  <c:v>0.24000000000000063</c:v>
                </c:pt>
                <c:pt idx="14">
                  <c:v>0.18999999999999989</c:v>
                </c:pt>
                <c:pt idx="15">
                  <c:v>1.2100000000000006</c:v>
                </c:pt>
                <c:pt idx="16">
                  <c:v>1.1000000000000003</c:v>
                </c:pt>
                <c:pt idx="17">
                  <c:v>0.93000000000000027</c:v>
                </c:pt>
                <c:pt idx="18">
                  <c:v>-4.2300000000000004</c:v>
                </c:pt>
                <c:pt idx="19">
                  <c:v>0.4500000000000004</c:v>
                </c:pt>
                <c:pt idx="20">
                  <c:v>0.82000000000000062</c:v>
                </c:pt>
                <c:pt idx="21">
                  <c:v>-1.1199999999999994</c:v>
                </c:pt>
                <c:pt idx="22">
                  <c:v>-8.9999999999999802E-2</c:v>
                </c:pt>
                <c:pt idx="23">
                  <c:v>1.0600000000000005</c:v>
                </c:pt>
                <c:pt idx="24">
                  <c:v>0.32000000000000017</c:v>
                </c:pt>
                <c:pt idx="25">
                  <c:v>-1.9999999999999879E-2</c:v>
                </c:pt>
                <c:pt idx="26">
                  <c:v>-0.6100000000000001</c:v>
                </c:pt>
                <c:pt idx="27">
                  <c:v>-0.51</c:v>
                </c:pt>
                <c:pt idx="28">
                  <c:v>-0.56999999999999962</c:v>
                </c:pt>
                <c:pt idx="29">
                  <c:v>-2.3799999999999994</c:v>
                </c:pt>
                <c:pt idx="30">
                  <c:v>0.67000000000000048</c:v>
                </c:pt>
                <c:pt idx="31">
                  <c:v>0.88999999999999979</c:v>
                </c:pt>
                <c:pt idx="32">
                  <c:v>-0.34</c:v>
                </c:pt>
                <c:pt idx="33">
                  <c:v>-0.52999999999999992</c:v>
                </c:pt>
                <c:pt idx="34">
                  <c:v>-2.52</c:v>
                </c:pt>
                <c:pt idx="35">
                  <c:v>-1.43</c:v>
                </c:pt>
                <c:pt idx="36">
                  <c:v>-0.47999999999999987</c:v>
                </c:pt>
                <c:pt idx="37">
                  <c:v>-0.39000000000000007</c:v>
                </c:pt>
                <c:pt idx="38">
                  <c:v>0.83000000000000018</c:v>
                </c:pt>
                <c:pt idx="39">
                  <c:v>-0.23999999999999994</c:v>
                </c:pt>
                <c:pt idx="40">
                  <c:v>-0.70000000000000029</c:v>
                </c:pt>
                <c:pt idx="41">
                  <c:v>-4.88</c:v>
                </c:pt>
                <c:pt idx="42">
                  <c:v>-2.6</c:v>
                </c:pt>
              </c:numCache>
            </c:numRef>
          </c:val>
          <c:extLst>
            <c:ext xmlns:c16="http://schemas.microsoft.com/office/drawing/2014/chart" uri="{C3380CC4-5D6E-409C-BE32-E72D297353CC}">
              <c16:uniqueId val="{00000026-8C87-43FD-93AA-63F90D04B71E}"/>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8C87-43FD-93AA-63F90D04B71E}"/>
              </c:ext>
            </c:extLst>
          </c:dPt>
          <c:dLbls>
            <c:dLbl>
              <c:idx val="0"/>
              <c:layout>
                <c:manualLayout>
                  <c:x val="-0.1456970321896999"/>
                  <c:y val="-0.89511587301587303"/>
                </c:manualLayout>
              </c:layout>
              <c:numFmt formatCode="#,##0.00_ ;[Red]\-#,##0.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8C87-43FD-93AA-63F90D04B71E}"/>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市区町村別_有所見者割合!$FK$7:$FK$49</c:f>
              <c:numCache>
                <c:formatCode>General</c:formatCode>
                <c:ptCount val="43"/>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0.28999999999999998</c:v>
                </c:pt>
                <c:pt idx="40">
                  <c:v>0.28999999999999998</c:v>
                </c:pt>
                <c:pt idx="41">
                  <c:v>0.28999999999999998</c:v>
                </c:pt>
                <c:pt idx="42">
                  <c:v>0.28999999999999998</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8C87-43FD-93AA-63F90D04B71E}"/>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7737144724"/>
          <c:y val="6.7338804905424252E-2"/>
          <c:w val="0.79449314733235443"/>
          <c:h val="0.92166103060674787"/>
        </c:manualLayout>
      </c:layout>
      <c:barChart>
        <c:barDir val="bar"/>
        <c:grouping val="clustered"/>
        <c:varyColors val="0"/>
        <c:ser>
          <c:idx val="0"/>
          <c:order val="0"/>
          <c:tx>
            <c:strRef>
              <c:f>市区町村別_有所見者割合!$DE$4</c:f>
              <c:strCache>
                <c:ptCount val="1"/>
                <c:pt idx="0">
                  <c:v>有所見者割合 舌･口唇機能評価</c:v>
                </c:pt>
              </c:strCache>
            </c:strRef>
          </c:tx>
          <c:spPr>
            <a:solidFill>
              <a:srgbClr val="B3A2C7"/>
            </a:solidFill>
            <a:ln>
              <a:noFill/>
            </a:ln>
          </c:spPr>
          <c:invertIfNegative val="0"/>
          <c:dLbls>
            <c:dLbl>
              <c:idx val="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F3F-4AFD-8328-857649A9F5DB}"/>
                </c:ext>
              </c:extLst>
            </c:dLbl>
            <c:dLbl>
              <c:idx val="20"/>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3F-4AFD-8328-857649A9F5DB}"/>
                </c:ext>
              </c:extLst>
            </c:dLbl>
            <c:dLbl>
              <c:idx val="21"/>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3F-4AFD-8328-857649A9F5DB}"/>
                </c:ext>
              </c:extLst>
            </c:dLbl>
            <c:dLbl>
              <c:idx val="22"/>
              <c:layout>
                <c:manualLayout>
                  <c:x val="1.687198067632850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3F-4AFD-8328-857649A9F5DB}"/>
                </c:ext>
              </c:extLst>
            </c:dLbl>
            <c:dLbl>
              <c:idx val="23"/>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3F-4AFD-8328-857649A9F5DB}"/>
                </c:ext>
              </c:extLst>
            </c:dLbl>
            <c:dLbl>
              <c:idx val="24"/>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3F-4AFD-8328-857649A9F5DB}"/>
                </c:ext>
              </c:extLst>
            </c:dLbl>
            <c:dLbl>
              <c:idx val="25"/>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3F-4AFD-8328-857649A9F5DB}"/>
                </c:ext>
              </c:extLst>
            </c:dLbl>
            <c:dLbl>
              <c:idx val="26"/>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3F-4AFD-8328-857649A9F5DB}"/>
                </c:ext>
              </c:extLst>
            </c:dLbl>
            <c:dLbl>
              <c:idx val="27"/>
              <c:layout>
                <c:manualLayout>
                  <c:x val="5.061594202898550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F3F-4AFD-8328-857649A9F5DB}"/>
                </c:ext>
              </c:extLst>
            </c:dLbl>
            <c:dLbl>
              <c:idx val="28"/>
              <c:layout>
                <c:manualLayout>
                  <c:x val="5.0615942028985506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F3F-4AFD-8328-857649A9F5DB}"/>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市区町村別_有所見者割合!$DE$7:$DE$49</c:f>
              <c:strCache>
                <c:ptCount val="43"/>
                <c:pt idx="0">
                  <c:v>摂津市</c:v>
                </c:pt>
                <c:pt idx="1">
                  <c:v>柏原市</c:v>
                </c:pt>
                <c:pt idx="2">
                  <c:v>泉佐野市</c:v>
                </c:pt>
                <c:pt idx="3">
                  <c:v>千早赤阪村</c:v>
                </c:pt>
                <c:pt idx="4">
                  <c:v>富田林市</c:v>
                </c:pt>
                <c:pt idx="5">
                  <c:v>田尻町</c:v>
                </c:pt>
                <c:pt idx="6">
                  <c:v>大阪狭山市</c:v>
                </c:pt>
                <c:pt idx="7">
                  <c:v>豊中市</c:v>
                </c:pt>
                <c:pt idx="8">
                  <c:v>泉大津市</c:v>
                </c:pt>
                <c:pt idx="9">
                  <c:v>門真市</c:v>
                </c:pt>
                <c:pt idx="10">
                  <c:v>東大阪市</c:v>
                </c:pt>
                <c:pt idx="11">
                  <c:v>島本町</c:v>
                </c:pt>
                <c:pt idx="12">
                  <c:v>堺市</c:v>
                </c:pt>
                <c:pt idx="13">
                  <c:v>高槻市</c:v>
                </c:pt>
                <c:pt idx="14">
                  <c:v>河南町</c:v>
                </c:pt>
                <c:pt idx="15">
                  <c:v>大阪市</c:v>
                </c:pt>
                <c:pt idx="16">
                  <c:v>阪南市</c:v>
                </c:pt>
                <c:pt idx="17">
                  <c:v>大東市</c:v>
                </c:pt>
                <c:pt idx="18">
                  <c:v>泉南市</c:v>
                </c:pt>
                <c:pt idx="19">
                  <c:v>寝屋川市</c:v>
                </c:pt>
                <c:pt idx="20">
                  <c:v>松原市</c:v>
                </c:pt>
                <c:pt idx="21">
                  <c:v>藤井寺市</c:v>
                </c:pt>
                <c:pt idx="22">
                  <c:v>河内長野市</c:v>
                </c:pt>
                <c:pt idx="23">
                  <c:v>岸和田市</c:v>
                </c:pt>
                <c:pt idx="24">
                  <c:v>貝塚市</c:v>
                </c:pt>
                <c:pt idx="25">
                  <c:v>茨木市</c:v>
                </c:pt>
                <c:pt idx="26">
                  <c:v>羽曳野市</c:v>
                </c:pt>
                <c:pt idx="27">
                  <c:v>和泉市</c:v>
                </c:pt>
                <c:pt idx="28">
                  <c:v>吹田市</c:v>
                </c:pt>
                <c:pt idx="29">
                  <c:v>箕面市</c:v>
                </c:pt>
                <c:pt idx="30">
                  <c:v>八尾市</c:v>
                </c:pt>
                <c:pt idx="31">
                  <c:v>守口市</c:v>
                </c:pt>
                <c:pt idx="32">
                  <c:v>四條畷市</c:v>
                </c:pt>
                <c:pt idx="33">
                  <c:v>熊取町</c:v>
                </c:pt>
                <c:pt idx="34">
                  <c:v>岬町</c:v>
                </c:pt>
                <c:pt idx="35">
                  <c:v>枚方市</c:v>
                </c:pt>
                <c:pt idx="36">
                  <c:v>豊能町</c:v>
                </c:pt>
                <c:pt idx="37">
                  <c:v>池田市</c:v>
                </c:pt>
                <c:pt idx="38">
                  <c:v>太子町</c:v>
                </c:pt>
                <c:pt idx="39">
                  <c:v>忠岡町</c:v>
                </c:pt>
                <c:pt idx="40">
                  <c:v>高石市</c:v>
                </c:pt>
                <c:pt idx="41">
                  <c:v>能勢町</c:v>
                </c:pt>
                <c:pt idx="42">
                  <c:v>交野市</c:v>
                </c:pt>
              </c:strCache>
            </c:strRef>
          </c:cat>
          <c:val>
            <c:numRef>
              <c:f>市区町村別_有所見者割合!$DG$7:$DG$49</c:f>
              <c:numCache>
                <c:formatCode>0.00%</c:formatCode>
                <c:ptCount val="43"/>
                <c:pt idx="0">
                  <c:v>0.37109999999999999</c:v>
                </c:pt>
                <c:pt idx="1">
                  <c:v>0.31590000000000001</c:v>
                </c:pt>
                <c:pt idx="2">
                  <c:v>0.29599999999999999</c:v>
                </c:pt>
                <c:pt idx="3">
                  <c:v>0.28570000000000001</c:v>
                </c:pt>
                <c:pt idx="4">
                  <c:v>0.28470000000000001</c:v>
                </c:pt>
                <c:pt idx="5">
                  <c:v>0.27139999999999997</c:v>
                </c:pt>
                <c:pt idx="6">
                  <c:v>0.26840000000000003</c:v>
                </c:pt>
                <c:pt idx="7">
                  <c:v>0.2457</c:v>
                </c:pt>
                <c:pt idx="8">
                  <c:v>0.24340000000000001</c:v>
                </c:pt>
                <c:pt idx="9">
                  <c:v>0.23649999999999999</c:v>
                </c:pt>
                <c:pt idx="10">
                  <c:v>0.23039999999999999</c:v>
                </c:pt>
                <c:pt idx="11">
                  <c:v>0.22420000000000001</c:v>
                </c:pt>
                <c:pt idx="12">
                  <c:v>0.22120000000000001</c:v>
                </c:pt>
                <c:pt idx="13">
                  <c:v>0.2208</c:v>
                </c:pt>
                <c:pt idx="14">
                  <c:v>0.2185</c:v>
                </c:pt>
                <c:pt idx="15">
                  <c:v>0.2142</c:v>
                </c:pt>
                <c:pt idx="16">
                  <c:v>0.21260000000000001</c:v>
                </c:pt>
                <c:pt idx="17">
                  <c:v>0.20619999999999999</c:v>
                </c:pt>
                <c:pt idx="18">
                  <c:v>0.2029</c:v>
                </c:pt>
                <c:pt idx="19">
                  <c:v>0.2029</c:v>
                </c:pt>
                <c:pt idx="20">
                  <c:v>0.19769999999999999</c:v>
                </c:pt>
                <c:pt idx="21">
                  <c:v>0.19589999999999999</c:v>
                </c:pt>
                <c:pt idx="22">
                  <c:v>0.19420000000000001</c:v>
                </c:pt>
                <c:pt idx="23">
                  <c:v>0.19320000000000001</c:v>
                </c:pt>
                <c:pt idx="24">
                  <c:v>0.193</c:v>
                </c:pt>
                <c:pt idx="25">
                  <c:v>0.1855</c:v>
                </c:pt>
                <c:pt idx="26">
                  <c:v>0.18440000000000001</c:v>
                </c:pt>
                <c:pt idx="27">
                  <c:v>0.1767</c:v>
                </c:pt>
                <c:pt idx="28">
                  <c:v>0.1767</c:v>
                </c:pt>
                <c:pt idx="29">
                  <c:v>0.16170000000000001</c:v>
                </c:pt>
                <c:pt idx="30">
                  <c:v>0.1578</c:v>
                </c:pt>
                <c:pt idx="31">
                  <c:v>0.1489</c:v>
                </c:pt>
                <c:pt idx="32">
                  <c:v>0.1419</c:v>
                </c:pt>
                <c:pt idx="33">
                  <c:v>0.1368</c:v>
                </c:pt>
                <c:pt idx="34">
                  <c:v>0.1333</c:v>
                </c:pt>
                <c:pt idx="35">
                  <c:v>0.12989999999999999</c:v>
                </c:pt>
                <c:pt idx="36">
                  <c:v>0.1293</c:v>
                </c:pt>
                <c:pt idx="37">
                  <c:v>0.1166</c:v>
                </c:pt>
                <c:pt idx="38">
                  <c:v>0.1119</c:v>
                </c:pt>
                <c:pt idx="39">
                  <c:v>0.1096</c:v>
                </c:pt>
                <c:pt idx="40">
                  <c:v>9.8799999999999999E-2</c:v>
                </c:pt>
                <c:pt idx="41">
                  <c:v>7.8299999999999995E-2</c:v>
                </c:pt>
                <c:pt idx="42">
                  <c:v>6.0600000000000001E-2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543216"/>
        <c:axId val="3235437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7034178743961351E-2"/>
                  <c:y val="-0.9022059523809523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3B-4AF7-AA38-0714B9491A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市区町村別_有所見者割合!$FM$7:$FM$49</c:f>
              <c:numCache>
                <c:formatCode>0.00%</c:formatCode>
                <c:ptCount val="43"/>
                <c:pt idx="0">
                  <c:v>0.20330000000000001</c:v>
                </c:pt>
                <c:pt idx="1">
                  <c:v>0.20330000000000001</c:v>
                </c:pt>
                <c:pt idx="2">
                  <c:v>0.20330000000000001</c:v>
                </c:pt>
                <c:pt idx="3">
                  <c:v>0.20330000000000001</c:v>
                </c:pt>
                <c:pt idx="4">
                  <c:v>0.20330000000000001</c:v>
                </c:pt>
                <c:pt idx="5">
                  <c:v>0.20330000000000001</c:v>
                </c:pt>
                <c:pt idx="6">
                  <c:v>0.20330000000000001</c:v>
                </c:pt>
                <c:pt idx="7">
                  <c:v>0.20330000000000001</c:v>
                </c:pt>
                <c:pt idx="8">
                  <c:v>0.20330000000000001</c:v>
                </c:pt>
                <c:pt idx="9">
                  <c:v>0.20330000000000001</c:v>
                </c:pt>
                <c:pt idx="10">
                  <c:v>0.20330000000000001</c:v>
                </c:pt>
                <c:pt idx="11">
                  <c:v>0.20330000000000001</c:v>
                </c:pt>
                <c:pt idx="12">
                  <c:v>0.20330000000000001</c:v>
                </c:pt>
                <c:pt idx="13">
                  <c:v>0.20330000000000001</c:v>
                </c:pt>
                <c:pt idx="14">
                  <c:v>0.20330000000000001</c:v>
                </c:pt>
                <c:pt idx="15">
                  <c:v>0.20330000000000001</c:v>
                </c:pt>
                <c:pt idx="16">
                  <c:v>0.20330000000000001</c:v>
                </c:pt>
                <c:pt idx="17">
                  <c:v>0.20330000000000001</c:v>
                </c:pt>
                <c:pt idx="18">
                  <c:v>0.20330000000000001</c:v>
                </c:pt>
                <c:pt idx="19">
                  <c:v>0.20330000000000001</c:v>
                </c:pt>
                <c:pt idx="20">
                  <c:v>0.20330000000000001</c:v>
                </c:pt>
                <c:pt idx="21">
                  <c:v>0.20330000000000001</c:v>
                </c:pt>
                <c:pt idx="22">
                  <c:v>0.20330000000000001</c:v>
                </c:pt>
                <c:pt idx="23">
                  <c:v>0.20330000000000001</c:v>
                </c:pt>
                <c:pt idx="24">
                  <c:v>0.20330000000000001</c:v>
                </c:pt>
                <c:pt idx="25">
                  <c:v>0.20330000000000001</c:v>
                </c:pt>
                <c:pt idx="26">
                  <c:v>0.20330000000000001</c:v>
                </c:pt>
                <c:pt idx="27">
                  <c:v>0.20330000000000001</c:v>
                </c:pt>
                <c:pt idx="28">
                  <c:v>0.20330000000000001</c:v>
                </c:pt>
                <c:pt idx="29">
                  <c:v>0.20330000000000001</c:v>
                </c:pt>
                <c:pt idx="30">
                  <c:v>0.20330000000000001</c:v>
                </c:pt>
                <c:pt idx="31">
                  <c:v>0.20330000000000001</c:v>
                </c:pt>
                <c:pt idx="32">
                  <c:v>0.20330000000000001</c:v>
                </c:pt>
                <c:pt idx="33">
                  <c:v>0.20330000000000001</c:v>
                </c:pt>
                <c:pt idx="34">
                  <c:v>0.20330000000000001</c:v>
                </c:pt>
                <c:pt idx="35">
                  <c:v>0.20330000000000001</c:v>
                </c:pt>
                <c:pt idx="36">
                  <c:v>0.20330000000000001</c:v>
                </c:pt>
                <c:pt idx="37">
                  <c:v>0.20330000000000001</c:v>
                </c:pt>
                <c:pt idx="38">
                  <c:v>0.20330000000000001</c:v>
                </c:pt>
                <c:pt idx="39">
                  <c:v>0.20330000000000001</c:v>
                </c:pt>
                <c:pt idx="40">
                  <c:v>0.20330000000000001</c:v>
                </c:pt>
                <c:pt idx="41">
                  <c:v>0.20330000000000001</c:v>
                </c:pt>
                <c:pt idx="42">
                  <c:v>0.20330000000000001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544896"/>
        <c:axId val="323544336"/>
      </c:scatterChart>
      <c:catAx>
        <c:axId val="323543216"/>
        <c:scaling>
          <c:orientation val="maxMin"/>
        </c:scaling>
        <c:delete val="0"/>
        <c:axPos val="l"/>
        <c:numFmt formatCode="General" sourceLinked="0"/>
        <c:majorTickMark val="none"/>
        <c:minorTickMark val="none"/>
        <c:tickLblPos val="nextTo"/>
        <c:spPr>
          <a:ln>
            <a:solidFill>
              <a:srgbClr val="7F7F7F"/>
            </a:solidFill>
          </a:ln>
        </c:spPr>
        <c:crossAx val="323543776"/>
        <c:crossesAt val="0"/>
        <c:auto val="1"/>
        <c:lblAlgn val="ctr"/>
        <c:lblOffset val="100"/>
        <c:noMultiLvlLbl val="0"/>
      </c:catAx>
      <c:valAx>
        <c:axId val="3235437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3543216"/>
        <c:crosses val="autoZero"/>
        <c:crossBetween val="between"/>
      </c:valAx>
      <c:valAx>
        <c:axId val="323544336"/>
        <c:scaling>
          <c:orientation val="minMax"/>
          <c:max val="50"/>
          <c:min val="0"/>
        </c:scaling>
        <c:delete val="1"/>
        <c:axPos val="r"/>
        <c:numFmt formatCode="General" sourceLinked="1"/>
        <c:majorTickMark val="out"/>
        <c:minorTickMark val="none"/>
        <c:tickLblPos val="nextTo"/>
        <c:crossAx val="323544896"/>
        <c:crosses val="max"/>
        <c:crossBetween val="midCat"/>
      </c:valAx>
      <c:valAx>
        <c:axId val="323544896"/>
        <c:scaling>
          <c:orientation val="minMax"/>
        </c:scaling>
        <c:delete val="1"/>
        <c:axPos val="b"/>
        <c:numFmt formatCode="0.00%" sourceLinked="1"/>
        <c:majorTickMark val="out"/>
        <c:minorTickMark val="none"/>
        <c:tickLblPos val="nextTo"/>
        <c:crossAx val="32354433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市区町村別_有所見者割合!$DJ$6</c:f>
              <c:strCache>
                <c:ptCount val="1"/>
                <c:pt idx="0">
                  <c:v>前年度との差分(有所見者割合 舌･口唇機能評価)</c:v>
                </c:pt>
              </c:strCache>
            </c:strRef>
          </c:tx>
          <c:spPr>
            <a:solidFill>
              <a:schemeClr val="accent1"/>
            </a:solidFill>
            <a:ln>
              <a:noFill/>
            </a:ln>
          </c:spPr>
          <c:invertIfNegative val="0"/>
          <c:dLbls>
            <c:dLbl>
              <c:idx val="5"/>
              <c:layout>
                <c:manualLayout>
                  <c:x val="2.1473550724637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F4-42EE-ADAB-06A34E4A9D38}"/>
                </c:ext>
              </c:extLst>
            </c:dLbl>
            <c:dLbl>
              <c:idx val="19"/>
              <c:layout>
                <c:manualLayout>
                  <c:x val="2.4541304347826087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B-410F-88BF-F0D541B7C63A}"/>
                </c:ext>
              </c:extLst>
            </c:dLbl>
            <c:dLbl>
              <c:idx val="29"/>
              <c:layout>
                <c:manualLayout>
                  <c:x val="1.8406159420289968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CB-410F-88BF-F0D541B7C63A}"/>
                </c:ext>
              </c:extLst>
            </c:dLbl>
            <c:dLbl>
              <c:idx val="33"/>
              <c:layout>
                <c:manualLayout>
                  <c:x val="3.68117149758454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CB-410F-88BF-F0D541B7C63A}"/>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市区町村別_有所見者割合!$DE$7:$DE$49</c:f>
              <c:strCache>
                <c:ptCount val="43"/>
                <c:pt idx="0">
                  <c:v>摂津市</c:v>
                </c:pt>
                <c:pt idx="1">
                  <c:v>柏原市</c:v>
                </c:pt>
                <c:pt idx="2">
                  <c:v>泉佐野市</c:v>
                </c:pt>
                <c:pt idx="3">
                  <c:v>千早赤阪村</c:v>
                </c:pt>
                <c:pt idx="4">
                  <c:v>富田林市</c:v>
                </c:pt>
                <c:pt idx="5">
                  <c:v>田尻町</c:v>
                </c:pt>
                <c:pt idx="6">
                  <c:v>大阪狭山市</c:v>
                </c:pt>
                <c:pt idx="7">
                  <c:v>豊中市</c:v>
                </c:pt>
                <c:pt idx="8">
                  <c:v>泉大津市</c:v>
                </c:pt>
                <c:pt idx="9">
                  <c:v>門真市</c:v>
                </c:pt>
                <c:pt idx="10">
                  <c:v>東大阪市</c:v>
                </c:pt>
                <c:pt idx="11">
                  <c:v>島本町</c:v>
                </c:pt>
                <c:pt idx="12">
                  <c:v>堺市</c:v>
                </c:pt>
                <c:pt idx="13">
                  <c:v>高槻市</c:v>
                </c:pt>
                <c:pt idx="14">
                  <c:v>河南町</c:v>
                </c:pt>
                <c:pt idx="15">
                  <c:v>大阪市</c:v>
                </c:pt>
                <c:pt idx="16">
                  <c:v>阪南市</c:v>
                </c:pt>
                <c:pt idx="17">
                  <c:v>大東市</c:v>
                </c:pt>
                <c:pt idx="18">
                  <c:v>泉南市</c:v>
                </c:pt>
                <c:pt idx="19">
                  <c:v>寝屋川市</c:v>
                </c:pt>
                <c:pt idx="20">
                  <c:v>松原市</c:v>
                </c:pt>
                <c:pt idx="21">
                  <c:v>藤井寺市</c:v>
                </c:pt>
                <c:pt idx="22">
                  <c:v>河内長野市</c:v>
                </c:pt>
                <c:pt idx="23">
                  <c:v>岸和田市</c:v>
                </c:pt>
                <c:pt idx="24">
                  <c:v>貝塚市</c:v>
                </c:pt>
                <c:pt idx="25">
                  <c:v>茨木市</c:v>
                </c:pt>
                <c:pt idx="26">
                  <c:v>羽曳野市</c:v>
                </c:pt>
                <c:pt idx="27">
                  <c:v>和泉市</c:v>
                </c:pt>
                <c:pt idx="28">
                  <c:v>吹田市</c:v>
                </c:pt>
                <c:pt idx="29">
                  <c:v>箕面市</c:v>
                </c:pt>
                <c:pt idx="30">
                  <c:v>八尾市</c:v>
                </c:pt>
                <c:pt idx="31">
                  <c:v>守口市</c:v>
                </c:pt>
                <c:pt idx="32">
                  <c:v>四條畷市</c:v>
                </c:pt>
                <c:pt idx="33">
                  <c:v>熊取町</c:v>
                </c:pt>
                <c:pt idx="34">
                  <c:v>岬町</c:v>
                </c:pt>
                <c:pt idx="35">
                  <c:v>枚方市</c:v>
                </c:pt>
                <c:pt idx="36">
                  <c:v>豊能町</c:v>
                </c:pt>
                <c:pt idx="37">
                  <c:v>池田市</c:v>
                </c:pt>
                <c:pt idx="38">
                  <c:v>太子町</c:v>
                </c:pt>
                <c:pt idx="39">
                  <c:v>忠岡町</c:v>
                </c:pt>
                <c:pt idx="40">
                  <c:v>高石市</c:v>
                </c:pt>
                <c:pt idx="41">
                  <c:v>能勢町</c:v>
                </c:pt>
                <c:pt idx="42">
                  <c:v>交野市</c:v>
                </c:pt>
              </c:strCache>
            </c:strRef>
          </c:cat>
          <c:val>
            <c:numRef>
              <c:f>市区町村別_有所見者割合!$DJ$7:$DJ$49</c:f>
              <c:numCache>
                <c:formatCode>General</c:formatCode>
                <c:ptCount val="43"/>
                <c:pt idx="0">
                  <c:v>-0.53000000000000269</c:v>
                </c:pt>
                <c:pt idx="1">
                  <c:v>-11.38</c:v>
                </c:pt>
                <c:pt idx="2">
                  <c:v>-1.2000000000000011</c:v>
                </c:pt>
                <c:pt idx="3">
                  <c:v>-0.34000000000000141</c:v>
                </c:pt>
                <c:pt idx="4">
                  <c:v>-4.33</c:v>
                </c:pt>
                <c:pt idx="5">
                  <c:v>-2.1900000000000031</c:v>
                </c:pt>
                <c:pt idx="6">
                  <c:v>-5.6099999999999985</c:v>
                </c:pt>
                <c:pt idx="7">
                  <c:v>-4.7600000000000007</c:v>
                </c:pt>
                <c:pt idx="8">
                  <c:v>2.0800000000000014</c:v>
                </c:pt>
                <c:pt idx="9">
                  <c:v>-0.30000000000000027</c:v>
                </c:pt>
                <c:pt idx="10">
                  <c:v>-4.74</c:v>
                </c:pt>
                <c:pt idx="11">
                  <c:v>-5.1999999999999993</c:v>
                </c:pt>
                <c:pt idx="12">
                  <c:v>-0.69999999999999785</c:v>
                </c:pt>
                <c:pt idx="13">
                  <c:v>0.32999999999999974</c:v>
                </c:pt>
                <c:pt idx="14">
                  <c:v>-7.9099999999999975</c:v>
                </c:pt>
                <c:pt idx="15">
                  <c:v>-2.9900000000000011</c:v>
                </c:pt>
                <c:pt idx="16">
                  <c:v>-2.8099999999999987</c:v>
                </c:pt>
                <c:pt idx="17">
                  <c:v>-4.1500000000000012</c:v>
                </c:pt>
                <c:pt idx="18">
                  <c:v>-0.52999999999999992</c:v>
                </c:pt>
                <c:pt idx="19">
                  <c:v>-2.1199999999999997</c:v>
                </c:pt>
                <c:pt idx="20">
                  <c:v>-2.890000000000001</c:v>
                </c:pt>
                <c:pt idx="21">
                  <c:v>-2.7100000000000013</c:v>
                </c:pt>
                <c:pt idx="22">
                  <c:v>1.1200000000000014</c:v>
                </c:pt>
                <c:pt idx="23">
                  <c:v>-2.8299999999999992</c:v>
                </c:pt>
                <c:pt idx="24">
                  <c:v>1.7600000000000005</c:v>
                </c:pt>
                <c:pt idx="25">
                  <c:v>-2.7600000000000016</c:v>
                </c:pt>
                <c:pt idx="26">
                  <c:v>-6.2200000000000006</c:v>
                </c:pt>
                <c:pt idx="27">
                  <c:v>2.9299999999999993</c:v>
                </c:pt>
                <c:pt idx="28">
                  <c:v>-4.3000000000000007</c:v>
                </c:pt>
                <c:pt idx="29">
                  <c:v>-2.2899999999999974</c:v>
                </c:pt>
                <c:pt idx="30">
                  <c:v>-3.7500000000000004</c:v>
                </c:pt>
                <c:pt idx="31">
                  <c:v>-4.4800000000000004</c:v>
                </c:pt>
                <c:pt idx="32">
                  <c:v>-6.8899999999999988</c:v>
                </c:pt>
                <c:pt idx="33">
                  <c:v>-1.8199999999999994</c:v>
                </c:pt>
                <c:pt idx="34">
                  <c:v>-4.3699999999999992</c:v>
                </c:pt>
                <c:pt idx="35">
                  <c:v>-3.1300000000000021</c:v>
                </c:pt>
                <c:pt idx="36">
                  <c:v>-2.7400000000000007</c:v>
                </c:pt>
                <c:pt idx="37">
                  <c:v>-3.3500000000000014</c:v>
                </c:pt>
                <c:pt idx="38">
                  <c:v>-5.09</c:v>
                </c:pt>
                <c:pt idx="39">
                  <c:v>0.13999999999999985</c:v>
                </c:pt>
                <c:pt idx="40">
                  <c:v>-2.660000000000001</c:v>
                </c:pt>
                <c:pt idx="41">
                  <c:v>-8.370000000000001</c:v>
                </c:pt>
                <c:pt idx="42">
                  <c:v>-4.1399999999999988</c:v>
                </c:pt>
              </c:numCache>
            </c:numRef>
          </c:val>
          <c:extLst>
            <c:ext xmlns:c16="http://schemas.microsoft.com/office/drawing/2014/chart" uri="{C3380CC4-5D6E-409C-BE32-E72D297353CC}">
              <c16:uniqueId val="{00000026-20CB-410F-88BF-F0D541B7C63A}"/>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20CB-410F-88BF-F0D541B7C63A}"/>
              </c:ext>
            </c:extLst>
          </c:dPt>
          <c:dLbls>
            <c:dLbl>
              <c:idx val="0"/>
              <c:layout>
                <c:manualLayout>
                  <c:x val="-0.12115591787439625"/>
                  <c:y val="-0.89511587301587303"/>
                </c:manualLayout>
              </c:layout>
              <c:tx>
                <c:rich>
                  <a:bodyPr wrap="square" lIns="38100" tIns="19050" rIns="38100" bIns="19050" anchor="ctr">
                    <a:spAutoFit/>
                  </a:bodyPr>
                  <a:lstStyle/>
                  <a:p>
                    <a:pPr>
                      <a:defRPr/>
                    </a:pPr>
                    <a:fld id="{9788B126-FD5F-4BA3-A6A8-931AF0AD935E}" type="SERIESNAME">
                      <a:rPr lang="ja-JP" altLang="en-US"/>
                      <a:pPr>
                        <a:defRPr/>
                      </a:pPr>
                      <a:t>[系列名]</a:t>
                    </a:fld>
                    <a:r>
                      <a:rPr lang="ja-JP" altLang="en-US" baseline="0"/>
                      <a:t>
</a:t>
                    </a:r>
                    <a:fld id="{B8ECB948-7331-4D27-AC7D-9964FE4B5089}"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20CB-410F-88BF-F0D541B7C63A}"/>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市区町村別_有所見者割合!$FP$7:$FP$49</c:f>
              <c:numCache>
                <c:formatCode>General</c:formatCode>
                <c:ptCount val="43"/>
                <c:pt idx="0">
                  <c:v>-2.6999999999999997</c:v>
                </c:pt>
                <c:pt idx="1">
                  <c:v>-2.6999999999999997</c:v>
                </c:pt>
                <c:pt idx="2">
                  <c:v>-2.6999999999999997</c:v>
                </c:pt>
                <c:pt idx="3">
                  <c:v>-2.6999999999999997</c:v>
                </c:pt>
                <c:pt idx="4">
                  <c:v>-2.6999999999999997</c:v>
                </c:pt>
                <c:pt idx="5">
                  <c:v>-2.6999999999999997</c:v>
                </c:pt>
                <c:pt idx="6">
                  <c:v>-2.6999999999999997</c:v>
                </c:pt>
                <c:pt idx="7">
                  <c:v>-2.6999999999999997</c:v>
                </c:pt>
                <c:pt idx="8">
                  <c:v>-2.6999999999999997</c:v>
                </c:pt>
                <c:pt idx="9">
                  <c:v>-2.6999999999999997</c:v>
                </c:pt>
                <c:pt idx="10">
                  <c:v>-2.6999999999999997</c:v>
                </c:pt>
                <c:pt idx="11">
                  <c:v>-2.6999999999999997</c:v>
                </c:pt>
                <c:pt idx="12">
                  <c:v>-2.6999999999999997</c:v>
                </c:pt>
                <c:pt idx="13">
                  <c:v>-2.6999999999999997</c:v>
                </c:pt>
                <c:pt idx="14">
                  <c:v>-2.6999999999999997</c:v>
                </c:pt>
                <c:pt idx="15">
                  <c:v>-2.6999999999999997</c:v>
                </c:pt>
                <c:pt idx="16">
                  <c:v>-2.6999999999999997</c:v>
                </c:pt>
                <c:pt idx="17">
                  <c:v>-2.6999999999999997</c:v>
                </c:pt>
                <c:pt idx="18">
                  <c:v>-2.6999999999999997</c:v>
                </c:pt>
                <c:pt idx="19">
                  <c:v>-2.6999999999999997</c:v>
                </c:pt>
                <c:pt idx="20">
                  <c:v>-2.6999999999999997</c:v>
                </c:pt>
                <c:pt idx="21">
                  <c:v>-2.6999999999999997</c:v>
                </c:pt>
                <c:pt idx="22">
                  <c:v>-2.6999999999999997</c:v>
                </c:pt>
                <c:pt idx="23">
                  <c:v>-2.6999999999999997</c:v>
                </c:pt>
                <c:pt idx="24">
                  <c:v>-2.6999999999999997</c:v>
                </c:pt>
                <c:pt idx="25">
                  <c:v>-2.6999999999999997</c:v>
                </c:pt>
                <c:pt idx="26">
                  <c:v>-2.6999999999999997</c:v>
                </c:pt>
                <c:pt idx="27">
                  <c:v>-2.6999999999999997</c:v>
                </c:pt>
                <c:pt idx="28">
                  <c:v>-2.6999999999999997</c:v>
                </c:pt>
                <c:pt idx="29">
                  <c:v>-2.6999999999999997</c:v>
                </c:pt>
                <c:pt idx="30">
                  <c:v>-2.6999999999999997</c:v>
                </c:pt>
                <c:pt idx="31">
                  <c:v>-2.6999999999999997</c:v>
                </c:pt>
                <c:pt idx="32">
                  <c:v>-2.6999999999999997</c:v>
                </c:pt>
                <c:pt idx="33">
                  <c:v>-2.6999999999999997</c:v>
                </c:pt>
                <c:pt idx="34">
                  <c:v>-2.6999999999999997</c:v>
                </c:pt>
                <c:pt idx="35">
                  <c:v>-2.6999999999999997</c:v>
                </c:pt>
                <c:pt idx="36">
                  <c:v>-2.6999999999999997</c:v>
                </c:pt>
                <c:pt idx="37">
                  <c:v>-2.6999999999999997</c:v>
                </c:pt>
                <c:pt idx="38">
                  <c:v>-2.6999999999999997</c:v>
                </c:pt>
                <c:pt idx="39">
                  <c:v>-2.6999999999999997</c:v>
                </c:pt>
                <c:pt idx="40">
                  <c:v>-2.6999999999999997</c:v>
                </c:pt>
                <c:pt idx="41">
                  <c:v>-2.6999999999999997</c:v>
                </c:pt>
                <c:pt idx="42">
                  <c:v>-2.6999999999999997</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20CB-410F-88BF-F0D541B7C63A}"/>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市区町村別_有所見者割合!$AL$53</c:f>
              <c:strCache>
                <c:ptCount val="1"/>
                <c:pt idx="0">
                  <c:v>有所見者割合 嚥下機能評価(唾液の飲込)</c:v>
                </c:pt>
              </c:strCache>
            </c:strRef>
          </c:tx>
          <c:spPr>
            <a:solidFill>
              <a:srgbClr val="B3A2C7"/>
            </a:solidFill>
            <a:ln>
              <a:noFill/>
            </a:ln>
          </c:spPr>
          <c:invertIfNegative val="0"/>
          <c:dLbls>
            <c:dLbl>
              <c:idx val="19"/>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C9-4560-994E-F1798333D310}"/>
                </c:ext>
              </c:extLst>
            </c:dLbl>
            <c:dLbl>
              <c:idx val="20"/>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62-4E48-9DBD-4B4097E9DBE9}"/>
                </c:ext>
              </c:extLst>
            </c:dLbl>
            <c:dLbl>
              <c:idx val="21"/>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62-4E48-9DBD-4B4097E9DBE9}"/>
                </c:ext>
              </c:extLst>
            </c:dLbl>
            <c:dLbl>
              <c:idx val="22"/>
              <c:layout>
                <c:manualLayout>
                  <c:x val="3.9879227053140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2-4E48-9DBD-4B4097E9DBE9}"/>
                </c:ext>
              </c:extLst>
            </c:dLbl>
            <c:dLbl>
              <c:idx val="23"/>
              <c:layout>
                <c:manualLayout>
                  <c:x val="-6.135265700483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2-4E48-9DBD-4B4097E9DBE9}"/>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2-4E48-9DBD-4B4097E9DBE9}"/>
                </c:ext>
              </c:extLst>
            </c:dLbl>
            <c:dLbl>
              <c:idx val="25"/>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2-4E48-9DBD-4B4097E9DBE9}"/>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市区町村別_有所見者割合!$DK$7:$DK$49</c:f>
              <c:strCache>
                <c:ptCount val="43"/>
                <c:pt idx="0">
                  <c:v>大阪狭山市</c:v>
                </c:pt>
                <c:pt idx="1">
                  <c:v>阪南市</c:v>
                </c:pt>
                <c:pt idx="2">
                  <c:v>千早赤阪村</c:v>
                </c:pt>
                <c:pt idx="3">
                  <c:v>門真市</c:v>
                </c:pt>
                <c:pt idx="4">
                  <c:v>摂津市</c:v>
                </c:pt>
                <c:pt idx="5">
                  <c:v>東大阪市</c:v>
                </c:pt>
                <c:pt idx="6">
                  <c:v>河内長野市</c:v>
                </c:pt>
                <c:pt idx="7">
                  <c:v>柏原市</c:v>
                </c:pt>
                <c:pt idx="8">
                  <c:v>河南町</c:v>
                </c:pt>
                <c:pt idx="9">
                  <c:v>吹田市</c:v>
                </c:pt>
                <c:pt idx="10">
                  <c:v>泉大津市</c:v>
                </c:pt>
                <c:pt idx="11">
                  <c:v>守口市</c:v>
                </c:pt>
                <c:pt idx="12">
                  <c:v>八尾市</c:v>
                </c:pt>
                <c:pt idx="13">
                  <c:v>和泉市</c:v>
                </c:pt>
                <c:pt idx="14">
                  <c:v>堺市</c:v>
                </c:pt>
                <c:pt idx="15">
                  <c:v>大阪市</c:v>
                </c:pt>
                <c:pt idx="16">
                  <c:v>泉佐野市</c:v>
                </c:pt>
                <c:pt idx="17">
                  <c:v>豊中市</c:v>
                </c:pt>
                <c:pt idx="18">
                  <c:v>池田市</c:v>
                </c:pt>
                <c:pt idx="19">
                  <c:v>寝屋川市</c:v>
                </c:pt>
                <c:pt idx="20">
                  <c:v>高槻市</c:v>
                </c:pt>
                <c:pt idx="21">
                  <c:v>松原市</c:v>
                </c:pt>
                <c:pt idx="22">
                  <c:v>熊取町</c:v>
                </c:pt>
                <c:pt idx="23">
                  <c:v>藤井寺市</c:v>
                </c:pt>
                <c:pt idx="24">
                  <c:v>交野市</c:v>
                </c:pt>
                <c:pt idx="25">
                  <c:v>岸和田市</c:v>
                </c:pt>
                <c:pt idx="26">
                  <c:v>岬町</c:v>
                </c:pt>
                <c:pt idx="27">
                  <c:v>貝塚市</c:v>
                </c:pt>
                <c:pt idx="28">
                  <c:v>枚方市</c:v>
                </c:pt>
                <c:pt idx="29">
                  <c:v>羽曳野市</c:v>
                </c:pt>
                <c:pt idx="30">
                  <c:v>能勢町</c:v>
                </c:pt>
                <c:pt idx="31">
                  <c:v>箕面市</c:v>
                </c:pt>
                <c:pt idx="32">
                  <c:v>富田林市</c:v>
                </c:pt>
                <c:pt idx="33">
                  <c:v>茨木市</c:v>
                </c:pt>
                <c:pt idx="34">
                  <c:v>大東市</c:v>
                </c:pt>
                <c:pt idx="35">
                  <c:v>島本町</c:v>
                </c:pt>
                <c:pt idx="36">
                  <c:v>四條畷市</c:v>
                </c:pt>
                <c:pt idx="37">
                  <c:v>泉南市</c:v>
                </c:pt>
                <c:pt idx="38">
                  <c:v>太子町</c:v>
                </c:pt>
                <c:pt idx="39">
                  <c:v>高石市</c:v>
                </c:pt>
                <c:pt idx="40">
                  <c:v>忠岡町</c:v>
                </c:pt>
                <c:pt idx="41">
                  <c:v>豊能町</c:v>
                </c:pt>
                <c:pt idx="42">
                  <c:v>田尻町</c:v>
                </c:pt>
              </c:strCache>
            </c:strRef>
          </c:cat>
          <c:val>
            <c:numRef>
              <c:f>市区町村別_有所見者割合!$DM$7:$DM$49</c:f>
              <c:numCache>
                <c:formatCode>0.00%</c:formatCode>
                <c:ptCount val="43"/>
                <c:pt idx="0">
                  <c:v>0.1555</c:v>
                </c:pt>
                <c:pt idx="1">
                  <c:v>0.1434</c:v>
                </c:pt>
                <c:pt idx="2">
                  <c:v>0.12609999999999999</c:v>
                </c:pt>
                <c:pt idx="3">
                  <c:v>0.1158</c:v>
                </c:pt>
                <c:pt idx="4">
                  <c:v>0.1157</c:v>
                </c:pt>
                <c:pt idx="5">
                  <c:v>0.1144</c:v>
                </c:pt>
                <c:pt idx="6">
                  <c:v>0.1118</c:v>
                </c:pt>
                <c:pt idx="7">
                  <c:v>0.10979999999999999</c:v>
                </c:pt>
                <c:pt idx="8">
                  <c:v>0.1046</c:v>
                </c:pt>
                <c:pt idx="9">
                  <c:v>0.1046</c:v>
                </c:pt>
                <c:pt idx="10">
                  <c:v>0.1045</c:v>
                </c:pt>
                <c:pt idx="11">
                  <c:v>0.1042</c:v>
                </c:pt>
                <c:pt idx="12">
                  <c:v>0.1017</c:v>
                </c:pt>
                <c:pt idx="13">
                  <c:v>0.1009</c:v>
                </c:pt>
                <c:pt idx="14">
                  <c:v>0.1002</c:v>
                </c:pt>
                <c:pt idx="15">
                  <c:v>0.1002</c:v>
                </c:pt>
                <c:pt idx="16">
                  <c:v>9.7900000000000001E-2</c:v>
                </c:pt>
                <c:pt idx="17">
                  <c:v>9.6699999999999994E-2</c:v>
                </c:pt>
                <c:pt idx="18">
                  <c:v>9.5299999999999996E-2</c:v>
                </c:pt>
                <c:pt idx="19">
                  <c:v>8.7900000000000006E-2</c:v>
                </c:pt>
                <c:pt idx="20">
                  <c:v>8.6699999999999999E-2</c:v>
                </c:pt>
                <c:pt idx="21">
                  <c:v>8.5300000000000001E-2</c:v>
                </c:pt>
                <c:pt idx="22">
                  <c:v>8.4900000000000003E-2</c:v>
                </c:pt>
                <c:pt idx="23">
                  <c:v>8.3799999999999999E-2</c:v>
                </c:pt>
                <c:pt idx="24">
                  <c:v>8.2699999999999996E-2</c:v>
                </c:pt>
                <c:pt idx="25">
                  <c:v>8.0199999999999994E-2</c:v>
                </c:pt>
                <c:pt idx="26">
                  <c:v>7.6200000000000004E-2</c:v>
                </c:pt>
                <c:pt idx="27">
                  <c:v>7.6100000000000001E-2</c:v>
                </c:pt>
                <c:pt idx="28">
                  <c:v>7.5600000000000001E-2</c:v>
                </c:pt>
                <c:pt idx="29">
                  <c:v>7.4099999999999999E-2</c:v>
                </c:pt>
                <c:pt idx="30">
                  <c:v>7.3599999999999999E-2</c:v>
                </c:pt>
                <c:pt idx="31">
                  <c:v>7.3300000000000004E-2</c:v>
                </c:pt>
                <c:pt idx="32">
                  <c:v>7.0999999999999994E-2</c:v>
                </c:pt>
                <c:pt idx="33">
                  <c:v>7.0800000000000002E-2</c:v>
                </c:pt>
                <c:pt idx="34">
                  <c:v>7.0599999999999996E-2</c:v>
                </c:pt>
                <c:pt idx="35">
                  <c:v>6.7299999999999999E-2</c:v>
                </c:pt>
                <c:pt idx="36">
                  <c:v>6.6699999999999995E-2</c:v>
                </c:pt>
                <c:pt idx="37">
                  <c:v>5.6000000000000001E-2</c:v>
                </c:pt>
                <c:pt idx="38">
                  <c:v>5.2200000000000003E-2</c:v>
                </c:pt>
                <c:pt idx="39">
                  <c:v>5.2200000000000003E-2</c:v>
                </c:pt>
                <c:pt idx="40">
                  <c:v>3.6499999999999998E-2</c:v>
                </c:pt>
                <c:pt idx="41">
                  <c:v>3.1899999999999998E-2</c:v>
                </c:pt>
                <c:pt idx="42">
                  <c:v>2.1399999999999999E-2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5627888"/>
        <c:axId val="3256284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7034164372902338E-2"/>
                  <c:y val="-0.9032138888888888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14-49CB-88C4-9078996E21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市区町村別_有所見者割合!$FR$7:$FR$49</c:f>
              <c:numCache>
                <c:formatCode>0.00%</c:formatCode>
                <c:ptCount val="43"/>
                <c:pt idx="0">
                  <c:v>9.4399999999999998E-2</c:v>
                </c:pt>
                <c:pt idx="1">
                  <c:v>9.4399999999999998E-2</c:v>
                </c:pt>
                <c:pt idx="2">
                  <c:v>9.4399999999999998E-2</c:v>
                </c:pt>
                <c:pt idx="3">
                  <c:v>9.4399999999999998E-2</c:v>
                </c:pt>
                <c:pt idx="4">
                  <c:v>9.4399999999999998E-2</c:v>
                </c:pt>
                <c:pt idx="5">
                  <c:v>9.4399999999999998E-2</c:v>
                </c:pt>
                <c:pt idx="6">
                  <c:v>9.4399999999999998E-2</c:v>
                </c:pt>
                <c:pt idx="7">
                  <c:v>9.4399999999999998E-2</c:v>
                </c:pt>
                <c:pt idx="8">
                  <c:v>9.4399999999999998E-2</c:v>
                </c:pt>
                <c:pt idx="9">
                  <c:v>9.4399999999999998E-2</c:v>
                </c:pt>
                <c:pt idx="10">
                  <c:v>9.4399999999999998E-2</c:v>
                </c:pt>
                <c:pt idx="11">
                  <c:v>9.4399999999999998E-2</c:v>
                </c:pt>
                <c:pt idx="12">
                  <c:v>9.4399999999999998E-2</c:v>
                </c:pt>
                <c:pt idx="13">
                  <c:v>9.4399999999999998E-2</c:v>
                </c:pt>
                <c:pt idx="14">
                  <c:v>9.4399999999999998E-2</c:v>
                </c:pt>
                <c:pt idx="15">
                  <c:v>9.4399999999999998E-2</c:v>
                </c:pt>
                <c:pt idx="16">
                  <c:v>9.4399999999999998E-2</c:v>
                </c:pt>
                <c:pt idx="17">
                  <c:v>9.4399999999999998E-2</c:v>
                </c:pt>
                <c:pt idx="18">
                  <c:v>9.4399999999999998E-2</c:v>
                </c:pt>
                <c:pt idx="19">
                  <c:v>9.4399999999999998E-2</c:v>
                </c:pt>
                <c:pt idx="20">
                  <c:v>9.4399999999999998E-2</c:v>
                </c:pt>
                <c:pt idx="21">
                  <c:v>9.4399999999999998E-2</c:v>
                </c:pt>
                <c:pt idx="22">
                  <c:v>9.4399999999999998E-2</c:v>
                </c:pt>
                <c:pt idx="23">
                  <c:v>9.4399999999999998E-2</c:v>
                </c:pt>
                <c:pt idx="24">
                  <c:v>9.4399999999999998E-2</c:v>
                </c:pt>
                <c:pt idx="25">
                  <c:v>9.4399999999999998E-2</c:v>
                </c:pt>
                <c:pt idx="26">
                  <c:v>9.4399999999999998E-2</c:v>
                </c:pt>
                <c:pt idx="27">
                  <c:v>9.4399999999999998E-2</c:v>
                </c:pt>
                <c:pt idx="28">
                  <c:v>9.4399999999999998E-2</c:v>
                </c:pt>
                <c:pt idx="29">
                  <c:v>9.4399999999999998E-2</c:v>
                </c:pt>
                <c:pt idx="30">
                  <c:v>9.4399999999999998E-2</c:v>
                </c:pt>
                <c:pt idx="31">
                  <c:v>9.4399999999999998E-2</c:v>
                </c:pt>
                <c:pt idx="32">
                  <c:v>9.4399999999999998E-2</c:v>
                </c:pt>
                <c:pt idx="33">
                  <c:v>9.4399999999999998E-2</c:v>
                </c:pt>
                <c:pt idx="34">
                  <c:v>9.4399999999999998E-2</c:v>
                </c:pt>
                <c:pt idx="35">
                  <c:v>9.4399999999999998E-2</c:v>
                </c:pt>
                <c:pt idx="36">
                  <c:v>9.4399999999999998E-2</c:v>
                </c:pt>
                <c:pt idx="37">
                  <c:v>9.4399999999999998E-2</c:v>
                </c:pt>
                <c:pt idx="38">
                  <c:v>9.4399999999999998E-2</c:v>
                </c:pt>
                <c:pt idx="39">
                  <c:v>9.4399999999999998E-2</c:v>
                </c:pt>
                <c:pt idx="40">
                  <c:v>9.4399999999999998E-2</c:v>
                </c:pt>
                <c:pt idx="41">
                  <c:v>9.4399999999999998E-2</c:v>
                </c:pt>
                <c:pt idx="42">
                  <c:v>9.4399999999999998E-2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5629568"/>
        <c:axId val="325629008"/>
      </c:scatterChart>
      <c:catAx>
        <c:axId val="325627888"/>
        <c:scaling>
          <c:orientation val="maxMin"/>
        </c:scaling>
        <c:delete val="0"/>
        <c:axPos val="l"/>
        <c:numFmt formatCode="General" sourceLinked="0"/>
        <c:majorTickMark val="none"/>
        <c:minorTickMark val="none"/>
        <c:tickLblPos val="nextTo"/>
        <c:spPr>
          <a:ln>
            <a:solidFill>
              <a:srgbClr val="7F7F7F"/>
            </a:solidFill>
          </a:ln>
        </c:spPr>
        <c:crossAx val="325628448"/>
        <c:crossesAt val="0"/>
        <c:auto val="1"/>
        <c:lblAlgn val="ctr"/>
        <c:lblOffset val="100"/>
        <c:noMultiLvlLbl val="0"/>
      </c:catAx>
      <c:valAx>
        <c:axId val="3256284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5627888"/>
        <c:crosses val="autoZero"/>
        <c:crossBetween val="between"/>
      </c:valAx>
      <c:valAx>
        <c:axId val="325629008"/>
        <c:scaling>
          <c:orientation val="minMax"/>
          <c:max val="50"/>
          <c:min val="0"/>
        </c:scaling>
        <c:delete val="1"/>
        <c:axPos val="r"/>
        <c:numFmt formatCode="General" sourceLinked="1"/>
        <c:majorTickMark val="out"/>
        <c:minorTickMark val="none"/>
        <c:tickLblPos val="nextTo"/>
        <c:crossAx val="325629568"/>
        <c:crosses val="max"/>
        <c:crossBetween val="midCat"/>
      </c:valAx>
      <c:valAx>
        <c:axId val="325629568"/>
        <c:scaling>
          <c:orientation val="minMax"/>
        </c:scaling>
        <c:delete val="1"/>
        <c:axPos val="b"/>
        <c:numFmt formatCode="0.00%" sourceLinked="1"/>
        <c:majorTickMark val="out"/>
        <c:minorTickMark val="none"/>
        <c:tickLblPos val="nextTo"/>
        <c:crossAx val="32562900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市区町村別_健診受診率!$AI$4</c:f>
              <c:strCache>
                <c:ptCount val="1"/>
                <c:pt idx="0">
                  <c:v>前年度との差分(歯科健診受診率)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和泉市</c:v>
                </c:pt>
                <c:pt idx="2">
                  <c:v>箕面市</c:v>
                </c:pt>
                <c:pt idx="3">
                  <c:v>八尾市</c:v>
                </c:pt>
                <c:pt idx="4">
                  <c:v>豊能町</c:v>
                </c:pt>
                <c:pt idx="5">
                  <c:v>吹田市</c:v>
                </c:pt>
                <c:pt idx="6">
                  <c:v>河内長野市</c:v>
                </c:pt>
                <c:pt idx="7">
                  <c:v>藤井寺市</c:v>
                </c:pt>
                <c:pt idx="8">
                  <c:v>泉佐野市</c:v>
                </c:pt>
                <c:pt idx="9">
                  <c:v>高石市</c:v>
                </c:pt>
                <c:pt idx="10">
                  <c:v>田尻町</c:v>
                </c:pt>
                <c:pt idx="11">
                  <c:v>富田林市</c:v>
                </c:pt>
                <c:pt idx="12">
                  <c:v>寝屋川市</c:v>
                </c:pt>
                <c:pt idx="13">
                  <c:v>柏原市</c:v>
                </c:pt>
                <c:pt idx="14">
                  <c:v>守口市</c:v>
                </c:pt>
                <c:pt idx="15">
                  <c:v>羽曳野市</c:v>
                </c:pt>
                <c:pt idx="16">
                  <c:v>東大阪市</c:v>
                </c:pt>
                <c:pt idx="17">
                  <c:v>泉大津市</c:v>
                </c:pt>
                <c:pt idx="18">
                  <c:v>貝塚市</c:v>
                </c:pt>
                <c:pt idx="19">
                  <c:v>能勢町</c:v>
                </c:pt>
                <c:pt idx="20">
                  <c:v>熊取町</c:v>
                </c:pt>
                <c:pt idx="21">
                  <c:v>摂津市</c:v>
                </c:pt>
                <c:pt idx="22">
                  <c:v>忠岡町</c:v>
                </c:pt>
                <c:pt idx="23">
                  <c:v>大東市</c:v>
                </c:pt>
                <c:pt idx="24">
                  <c:v>島本町</c:v>
                </c:pt>
                <c:pt idx="25">
                  <c:v>高槻市</c:v>
                </c:pt>
                <c:pt idx="26">
                  <c:v>大阪市</c:v>
                </c:pt>
                <c:pt idx="27">
                  <c:v>門真市</c:v>
                </c:pt>
                <c:pt idx="28">
                  <c:v>千早赤阪村</c:v>
                </c:pt>
                <c:pt idx="29">
                  <c:v>四條畷市</c:v>
                </c:pt>
                <c:pt idx="30">
                  <c:v>豊中市</c:v>
                </c:pt>
                <c:pt idx="31">
                  <c:v>大阪狭山市</c:v>
                </c:pt>
                <c:pt idx="32">
                  <c:v>池田市</c:v>
                </c:pt>
                <c:pt idx="33">
                  <c:v>河南町</c:v>
                </c:pt>
                <c:pt idx="34">
                  <c:v>泉南市</c:v>
                </c:pt>
                <c:pt idx="35">
                  <c:v>松原市</c:v>
                </c:pt>
                <c:pt idx="36">
                  <c:v>交野市</c:v>
                </c:pt>
                <c:pt idx="37">
                  <c:v>岸和田市</c:v>
                </c:pt>
                <c:pt idx="38">
                  <c:v>堺市</c:v>
                </c:pt>
                <c:pt idx="39">
                  <c:v>太子町</c:v>
                </c:pt>
                <c:pt idx="40">
                  <c:v>枚方市</c:v>
                </c:pt>
                <c:pt idx="41">
                  <c:v>阪南市</c:v>
                </c:pt>
                <c:pt idx="42">
                  <c:v>岬町</c:v>
                </c:pt>
              </c:strCache>
            </c:strRef>
          </c:cat>
          <c:val>
            <c:numRef>
              <c:f>市区町村別_健診受診率!$AI$5:$AI$47</c:f>
              <c:numCache>
                <c:formatCode>General</c:formatCode>
                <c:ptCount val="43"/>
                <c:pt idx="0">
                  <c:v>0.50000000000000044</c:v>
                </c:pt>
                <c:pt idx="1">
                  <c:v>0.20000000000000018</c:v>
                </c:pt>
                <c:pt idx="2">
                  <c:v>-0.60000000000000053</c:v>
                </c:pt>
                <c:pt idx="3">
                  <c:v>-0.20000000000000018</c:v>
                </c:pt>
                <c:pt idx="4">
                  <c:v>1.0000000000000009</c:v>
                </c:pt>
                <c:pt idx="5">
                  <c:v>0.40000000000000036</c:v>
                </c:pt>
                <c:pt idx="6">
                  <c:v>-0.70000000000000062</c:v>
                </c:pt>
                <c:pt idx="7">
                  <c:v>-0.20000000000000018</c:v>
                </c:pt>
                <c:pt idx="8">
                  <c:v>0.80000000000000071</c:v>
                </c:pt>
                <c:pt idx="9">
                  <c:v>-0.59999999999999776</c:v>
                </c:pt>
                <c:pt idx="10">
                  <c:v>-1.1999999999999984</c:v>
                </c:pt>
                <c:pt idx="11">
                  <c:v>-0.40000000000000036</c:v>
                </c:pt>
                <c:pt idx="12">
                  <c:v>-0.20000000000000018</c:v>
                </c:pt>
                <c:pt idx="13">
                  <c:v>-0.60000000000000053</c:v>
                </c:pt>
                <c:pt idx="14">
                  <c:v>0.60000000000000053</c:v>
                </c:pt>
                <c:pt idx="15">
                  <c:v>0.99999999999999956</c:v>
                </c:pt>
                <c:pt idx="16">
                  <c:v>0.50000000000000044</c:v>
                </c:pt>
                <c:pt idx="17">
                  <c:v>0.20000000000000018</c:v>
                </c:pt>
                <c:pt idx="18">
                  <c:v>0.30000000000000027</c:v>
                </c:pt>
                <c:pt idx="19">
                  <c:v>2.4999999999999996</c:v>
                </c:pt>
                <c:pt idx="20">
                  <c:v>0.20000000000000018</c:v>
                </c:pt>
                <c:pt idx="21">
                  <c:v>0</c:v>
                </c:pt>
                <c:pt idx="22">
                  <c:v>1.100000000000001</c:v>
                </c:pt>
                <c:pt idx="23">
                  <c:v>-0.79999999999999938</c:v>
                </c:pt>
                <c:pt idx="24">
                  <c:v>-0.99999999999999956</c:v>
                </c:pt>
                <c:pt idx="25">
                  <c:v>-0.60000000000000053</c:v>
                </c:pt>
                <c:pt idx="26">
                  <c:v>-0.10000000000000009</c:v>
                </c:pt>
                <c:pt idx="27">
                  <c:v>-0.49999999999999906</c:v>
                </c:pt>
                <c:pt idx="28">
                  <c:v>-1.0999999999999996</c:v>
                </c:pt>
                <c:pt idx="29">
                  <c:v>-1.0999999999999996</c:v>
                </c:pt>
                <c:pt idx="30">
                  <c:v>0</c:v>
                </c:pt>
                <c:pt idx="31">
                  <c:v>0.60000000000000053</c:v>
                </c:pt>
                <c:pt idx="32">
                  <c:v>-0.50000000000000044</c:v>
                </c:pt>
                <c:pt idx="33">
                  <c:v>-0.80000000000000071</c:v>
                </c:pt>
                <c:pt idx="34">
                  <c:v>-1.4</c:v>
                </c:pt>
                <c:pt idx="35">
                  <c:v>0</c:v>
                </c:pt>
                <c:pt idx="36">
                  <c:v>-0.50000000000000044</c:v>
                </c:pt>
                <c:pt idx="37">
                  <c:v>-0.30000000000000027</c:v>
                </c:pt>
                <c:pt idx="38">
                  <c:v>0.10000000000000009</c:v>
                </c:pt>
                <c:pt idx="39">
                  <c:v>0.10000000000000009</c:v>
                </c:pt>
                <c:pt idx="40">
                  <c:v>-0.20000000000000018</c:v>
                </c:pt>
                <c:pt idx="41">
                  <c:v>-0.8</c:v>
                </c:pt>
                <c:pt idx="42">
                  <c:v>-0.2999999999999996</c:v>
                </c:pt>
              </c:numCache>
            </c:numRef>
          </c:val>
          <c:extLst>
            <c:ext xmlns:c16="http://schemas.microsoft.com/office/drawing/2014/chart" uri="{C3380CC4-5D6E-409C-BE32-E72D297353CC}">
              <c16:uniqueId val="{0000001A-352F-40AB-86A1-A1D2374726F1}"/>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352F-40AB-86A1-A1D2374726F1}"/>
              </c:ext>
            </c:extLst>
          </c:dPt>
          <c:dLbls>
            <c:dLbl>
              <c:idx val="0"/>
              <c:layout>
                <c:manualLayout>
                  <c:x val="-0.12117149758454111"/>
                  <c:y val="-0.889091111111111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352F-40AB-86A1-A1D2374726F1}"/>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市区町村別_健診受診率!$AM$5:$AM$47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352F-40AB-86A1-A1D2374726F1}"/>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市区町村別_有所見者割合!$DP$6</c:f>
              <c:strCache>
                <c:ptCount val="1"/>
                <c:pt idx="0">
                  <c:v>前年度との差分(嚥下機能評価(唾液の飲込))</c:v>
                </c:pt>
              </c:strCache>
            </c:strRef>
          </c:tx>
          <c:spPr>
            <a:solidFill>
              <a:schemeClr val="accent1"/>
            </a:solidFill>
            <a:ln>
              <a:noFill/>
            </a:ln>
          </c:spPr>
          <c:invertIfNegative val="0"/>
          <c:dLbls>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市区町村別_有所見者割合!$DK$7:$DK$49</c:f>
              <c:strCache>
                <c:ptCount val="43"/>
                <c:pt idx="0">
                  <c:v>大阪狭山市</c:v>
                </c:pt>
                <c:pt idx="1">
                  <c:v>阪南市</c:v>
                </c:pt>
                <c:pt idx="2">
                  <c:v>千早赤阪村</c:v>
                </c:pt>
                <c:pt idx="3">
                  <c:v>門真市</c:v>
                </c:pt>
                <c:pt idx="4">
                  <c:v>摂津市</c:v>
                </c:pt>
                <c:pt idx="5">
                  <c:v>東大阪市</c:v>
                </c:pt>
                <c:pt idx="6">
                  <c:v>河内長野市</c:v>
                </c:pt>
                <c:pt idx="7">
                  <c:v>柏原市</c:v>
                </c:pt>
                <c:pt idx="8">
                  <c:v>河南町</c:v>
                </c:pt>
                <c:pt idx="9">
                  <c:v>吹田市</c:v>
                </c:pt>
                <c:pt idx="10">
                  <c:v>泉大津市</c:v>
                </c:pt>
                <c:pt idx="11">
                  <c:v>守口市</c:v>
                </c:pt>
                <c:pt idx="12">
                  <c:v>八尾市</c:v>
                </c:pt>
                <c:pt idx="13">
                  <c:v>和泉市</c:v>
                </c:pt>
                <c:pt idx="14">
                  <c:v>堺市</c:v>
                </c:pt>
                <c:pt idx="15">
                  <c:v>大阪市</c:v>
                </c:pt>
                <c:pt idx="16">
                  <c:v>泉佐野市</c:v>
                </c:pt>
                <c:pt idx="17">
                  <c:v>豊中市</c:v>
                </c:pt>
                <c:pt idx="18">
                  <c:v>池田市</c:v>
                </c:pt>
                <c:pt idx="19">
                  <c:v>寝屋川市</c:v>
                </c:pt>
                <c:pt idx="20">
                  <c:v>高槻市</c:v>
                </c:pt>
                <c:pt idx="21">
                  <c:v>松原市</c:v>
                </c:pt>
                <c:pt idx="22">
                  <c:v>熊取町</c:v>
                </c:pt>
                <c:pt idx="23">
                  <c:v>藤井寺市</c:v>
                </c:pt>
                <c:pt idx="24">
                  <c:v>交野市</c:v>
                </c:pt>
                <c:pt idx="25">
                  <c:v>岸和田市</c:v>
                </c:pt>
                <c:pt idx="26">
                  <c:v>岬町</c:v>
                </c:pt>
                <c:pt idx="27">
                  <c:v>貝塚市</c:v>
                </c:pt>
                <c:pt idx="28">
                  <c:v>枚方市</c:v>
                </c:pt>
                <c:pt idx="29">
                  <c:v>羽曳野市</c:v>
                </c:pt>
                <c:pt idx="30">
                  <c:v>能勢町</c:v>
                </c:pt>
                <c:pt idx="31">
                  <c:v>箕面市</c:v>
                </c:pt>
                <c:pt idx="32">
                  <c:v>富田林市</c:v>
                </c:pt>
                <c:pt idx="33">
                  <c:v>茨木市</c:v>
                </c:pt>
                <c:pt idx="34">
                  <c:v>大東市</c:v>
                </c:pt>
                <c:pt idx="35">
                  <c:v>島本町</c:v>
                </c:pt>
                <c:pt idx="36">
                  <c:v>四條畷市</c:v>
                </c:pt>
                <c:pt idx="37">
                  <c:v>泉南市</c:v>
                </c:pt>
                <c:pt idx="38">
                  <c:v>太子町</c:v>
                </c:pt>
                <c:pt idx="39">
                  <c:v>高石市</c:v>
                </c:pt>
                <c:pt idx="40">
                  <c:v>忠岡町</c:v>
                </c:pt>
                <c:pt idx="41">
                  <c:v>豊能町</c:v>
                </c:pt>
                <c:pt idx="42">
                  <c:v>田尻町</c:v>
                </c:pt>
              </c:strCache>
            </c:strRef>
          </c:cat>
          <c:val>
            <c:numRef>
              <c:f>市区町村別_有所見者割合!$DP$7:$DP$49</c:f>
              <c:numCache>
                <c:formatCode>General</c:formatCode>
                <c:ptCount val="43"/>
                <c:pt idx="0">
                  <c:v>2.5100000000000011</c:v>
                </c:pt>
                <c:pt idx="1">
                  <c:v>2.4999999999999996</c:v>
                </c:pt>
                <c:pt idx="2">
                  <c:v>4.7999999999999989</c:v>
                </c:pt>
                <c:pt idx="3">
                  <c:v>-7.0000000000000617E-2</c:v>
                </c:pt>
                <c:pt idx="4">
                  <c:v>1.02</c:v>
                </c:pt>
                <c:pt idx="5">
                  <c:v>-1.6199999999999992</c:v>
                </c:pt>
                <c:pt idx="6">
                  <c:v>0.98000000000000032</c:v>
                </c:pt>
                <c:pt idx="7">
                  <c:v>-2.76</c:v>
                </c:pt>
                <c:pt idx="8">
                  <c:v>1.3299999999999992</c:v>
                </c:pt>
                <c:pt idx="9">
                  <c:v>0.83000000000000018</c:v>
                </c:pt>
                <c:pt idx="10">
                  <c:v>1.1099999999999999</c:v>
                </c:pt>
                <c:pt idx="11">
                  <c:v>-0.85999999999999965</c:v>
                </c:pt>
                <c:pt idx="12">
                  <c:v>-2.0000000000000573E-2</c:v>
                </c:pt>
                <c:pt idx="13">
                  <c:v>1.9500000000000004</c:v>
                </c:pt>
                <c:pt idx="14">
                  <c:v>0.23999999999999994</c:v>
                </c:pt>
                <c:pt idx="15">
                  <c:v>-2.0000000000000573E-2</c:v>
                </c:pt>
                <c:pt idx="16">
                  <c:v>1.5399999999999996</c:v>
                </c:pt>
                <c:pt idx="17">
                  <c:v>-1.8500000000000003</c:v>
                </c:pt>
                <c:pt idx="18">
                  <c:v>-0.11000000000000038</c:v>
                </c:pt>
                <c:pt idx="19">
                  <c:v>-0.84999999999999942</c:v>
                </c:pt>
                <c:pt idx="20">
                  <c:v>0.40999999999999925</c:v>
                </c:pt>
                <c:pt idx="21">
                  <c:v>-0.41999999999999954</c:v>
                </c:pt>
                <c:pt idx="22">
                  <c:v>-1.1700000000000002</c:v>
                </c:pt>
                <c:pt idx="23">
                  <c:v>-1.6600000000000004</c:v>
                </c:pt>
                <c:pt idx="24">
                  <c:v>1.5</c:v>
                </c:pt>
                <c:pt idx="25">
                  <c:v>-0.88000000000000023</c:v>
                </c:pt>
                <c:pt idx="26">
                  <c:v>2.31</c:v>
                </c:pt>
                <c:pt idx="27">
                  <c:v>0.64000000000000035</c:v>
                </c:pt>
                <c:pt idx="28">
                  <c:v>0.13999999999999985</c:v>
                </c:pt>
                <c:pt idx="29">
                  <c:v>0.81999999999999984</c:v>
                </c:pt>
                <c:pt idx="30">
                  <c:v>-9.4</c:v>
                </c:pt>
                <c:pt idx="31">
                  <c:v>0.86000000000000099</c:v>
                </c:pt>
                <c:pt idx="32">
                  <c:v>-1.2200000000000002</c:v>
                </c:pt>
                <c:pt idx="33">
                  <c:v>-0.21000000000000046</c:v>
                </c:pt>
                <c:pt idx="34">
                  <c:v>-2.0500000000000003</c:v>
                </c:pt>
                <c:pt idx="35">
                  <c:v>0.8</c:v>
                </c:pt>
                <c:pt idx="36">
                  <c:v>-3.0200000000000005</c:v>
                </c:pt>
                <c:pt idx="37">
                  <c:v>0.22000000000000006</c:v>
                </c:pt>
                <c:pt idx="38">
                  <c:v>-10.280000000000001</c:v>
                </c:pt>
                <c:pt idx="39">
                  <c:v>-1.6599999999999997</c:v>
                </c:pt>
                <c:pt idx="40">
                  <c:v>0.67999999999999972</c:v>
                </c:pt>
                <c:pt idx="41">
                  <c:v>-0.34</c:v>
                </c:pt>
                <c:pt idx="42">
                  <c:v>-1.8900000000000003</c:v>
                </c:pt>
              </c:numCache>
            </c:numRef>
          </c:val>
          <c:extLst>
            <c:ext xmlns:c16="http://schemas.microsoft.com/office/drawing/2014/chart" uri="{C3380CC4-5D6E-409C-BE32-E72D297353CC}">
              <c16:uniqueId val="{00000026-B192-431A-A71F-82BB255BC7C0}"/>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B192-431A-A71F-82BB255BC7C0}"/>
              </c:ext>
            </c:extLst>
          </c:dPt>
          <c:dLbls>
            <c:dLbl>
              <c:idx val="0"/>
              <c:layout>
                <c:manualLayout>
                  <c:x val="-0.12268973429951691"/>
                  <c:y val="-0.89511587301587303"/>
                </c:manualLayout>
              </c:layout>
              <c:tx>
                <c:rich>
                  <a:bodyPr wrap="square" lIns="38100" tIns="19050" rIns="38100" bIns="19050" anchor="ctr">
                    <a:spAutoFit/>
                  </a:bodyPr>
                  <a:lstStyle/>
                  <a:p>
                    <a:pPr>
                      <a:defRPr/>
                    </a:pPr>
                    <a:fld id="{0F40325E-C9C7-4D64-A0A3-AE5DF679DAA2}" type="SERIESNAME">
                      <a:rPr lang="ja-JP" altLang="en-US"/>
                      <a:pPr>
                        <a:defRPr/>
                      </a:pPr>
                      <a:t>[系列名]</a:t>
                    </a:fld>
                    <a:r>
                      <a:rPr lang="ja-JP" altLang="en-US" baseline="0"/>
                      <a:t>
</a:t>
                    </a:r>
                    <a:fld id="{32829E6E-9425-4839-81BF-C473FA4F4BC6}"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B192-431A-A71F-82BB255BC7C0}"/>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市区町村別_有所見者割合!$FU$7:$FU$49</c:f>
              <c:numCache>
                <c:formatCode>General</c:formatCode>
                <c:ptCount val="43"/>
                <c:pt idx="0">
                  <c:v>-0.12000000000000066</c:v>
                </c:pt>
                <c:pt idx="1">
                  <c:v>-0.12000000000000066</c:v>
                </c:pt>
                <c:pt idx="2">
                  <c:v>-0.12000000000000066</c:v>
                </c:pt>
                <c:pt idx="3">
                  <c:v>-0.12000000000000066</c:v>
                </c:pt>
                <c:pt idx="4">
                  <c:v>-0.12000000000000066</c:v>
                </c:pt>
                <c:pt idx="5">
                  <c:v>-0.12000000000000066</c:v>
                </c:pt>
                <c:pt idx="6">
                  <c:v>-0.12000000000000066</c:v>
                </c:pt>
                <c:pt idx="7">
                  <c:v>-0.12000000000000066</c:v>
                </c:pt>
                <c:pt idx="8">
                  <c:v>-0.12000000000000066</c:v>
                </c:pt>
                <c:pt idx="9">
                  <c:v>-0.12000000000000066</c:v>
                </c:pt>
                <c:pt idx="10">
                  <c:v>-0.12000000000000066</c:v>
                </c:pt>
                <c:pt idx="11">
                  <c:v>-0.12000000000000066</c:v>
                </c:pt>
                <c:pt idx="12">
                  <c:v>-0.12000000000000066</c:v>
                </c:pt>
                <c:pt idx="13">
                  <c:v>-0.12000000000000066</c:v>
                </c:pt>
                <c:pt idx="14">
                  <c:v>-0.12000000000000066</c:v>
                </c:pt>
                <c:pt idx="15">
                  <c:v>-0.12000000000000066</c:v>
                </c:pt>
                <c:pt idx="16">
                  <c:v>-0.12000000000000066</c:v>
                </c:pt>
                <c:pt idx="17">
                  <c:v>-0.12000000000000066</c:v>
                </c:pt>
                <c:pt idx="18">
                  <c:v>-0.12000000000000066</c:v>
                </c:pt>
                <c:pt idx="19">
                  <c:v>-0.12000000000000066</c:v>
                </c:pt>
                <c:pt idx="20">
                  <c:v>-0.12000000000000066</c:v>
                </c:pt>
                <c:pt idx="21">
                  <c:v>-0.12000000000000066</c:v>
                </c:pt>
                <c:pt idx="22">
                  <c:v>-0.12000000000000066</c:v>
                </c:pt>
                <c:pt idx="23">
                  <c:v>-0.12000000000000066</c:v>
                </c:pt>
                <c:pt idx="24">
                  <c:v>-0.12000000000000066</c:v>
                </c:pt>
                <c:pt idx="25">
                  <c:v>-0.12000000000000066</c:v>
                </c:pt>
                <c:pt idx="26">
                  <c:v>-0.12000000000000066</c:v>
                </c:pt>
                <c:pt idx="27">
                  <c:v>-0.12000000000000066</c:v>
                </c:pt>
                <c:pt idx="28">
                  <c:v>-0.12000000000000066</c:v>
                </c:pt>
                <c:pt idx="29">
                  <c:v>-0.12000000000000066</c:v>
                </c:pt>
                <c:pt idx="30">
                  <c:v>-0.12000000000000066</c:v>
                </c:pt>
                <c:pt idx="31">
                  <c:v>-0.12000000000000066</c:v>
                </c:pt>
                <c:pt idx="32">
                  <c:v>-0.12000000000000066</c:v>
                </c:pt>
                <c:pt idx="33">
                  <c:v>-0.12000000000000066</c:v>
                </c:pt>
                <c:pt idx="34">
                  <c:v>-0.12000000000000066</c:v>
                </c:pt>
                <c:pt idx="35">
                  <c:v>-0.12000000000000066</c:v>
                </c:pt>
                <c:pt idx="36">
                  <c:v>-0.12000000000000066</c:v>
                </c:pt>
                <c:pt idx="37">
                  <c:v>-0.12000000000000066</c:v>
                </c:pt>
                <c:pt idx="38">
                  <c:v>-0.12000000000000066</c:v>
                </c:pt>
                <c:pt idx="39">
                  <c:v>-0.12000000000000066</c:v>
                </c:pt>
                <c:pt idx="40">
                  <c:v>-0.12000000000000066</c:v>
                </c:pt>
                <c:pt idx="41">
                  <c:v>-0.12000000000000066</c:v>
                </c:pt>
                <c:pt idx="42">
                  <c:v>-0.12000000000000066</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B192-431A-A71F-82BB255BC7C0}"/>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市区町村別_有所見者割合!$AL$54</c:f>
              <c:strCache>
                <c:ptCount val="1"/>
                <c:pt idx="0">
                  <c:v>有所見者割合 嚥下機能評価(総合判定)</c:v>
                </c:pt>
              </c:strCache>
            </c:strRef>
          </c:tx>
          <c:spPr>
            <a:solidFill>
              <a:srgbClr val="B3A2C7"/>
            </a:solidFill>
            <a:ln>
              <a:noFill/>
            </a:ln>
          </c:spPr>
          <c:invertIfNegative val="0"/>
          <c:dLbls>
            <c:dLbl>
              <c:idx val="1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D6-43C0-9045-F6769F062AAE}"/>
                </c:ext>
              </c:extLst>
            </c:dLbl>
            <c:dLbl>
              <c:idx val="19"/>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D6-43C0-9045-F6769F062AAE}"/>
                </c:ext>
              </c:extLst>
            </c:dLbl>
            <c:dLbl>
              <c:idx val="20"/>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3-422A-9106-9D649C10D9D0}"/>
                </c:ext>
              </c:extLst>
            </c:dLbl>
            <c:dLbl>
              <c:idx val="21"/>
              <c:layout>
                <c:manualLayout>
                  <c:x val="4.44806763285023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A3-422A-9106-9D649C10D9D0}"/>
                </c:ext>
              </c:extLst>
            </c:dLbl>
            <c:dLbl>
              <c:idx val="22"/>
              <c:layout>
                <c:manualLayout>
                  <c:x val="4.754830917874396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A3-422A-9106-9D649C10D9D0}"/>
                </c:ext>
              </c:extLst>
            </c:dLbl>
            <c:dLbl>
              <c:idx val="23"/>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A3-422A-9106-9D649C10D9D0}"/>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A3-422A-9106-9D649C10D9D0}"/>
                </c:ext>
              </c:extLst>
            </c:dLbl>
            <c:dLbl>
              <c:idx val="2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A3-422A-9106-9D649C10D9D0}"/>
                </c:ext>
              </c:extLst>
            </c:dLbl>
            <c:dLbl>
              <c:idx val="26"/>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A3-422A-9106-9D649C10D9D0}"/>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A3-422A-9106-9D649C10D9D0}"/>
                </c:ext>
              </c:extLst>
            </c:dLbl>
            <c:dLbl>
              <c:idx val="2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A3-422A-9106-9D649C10D9D0}"/>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市区町村別_有所見者割合!$DQ$7:$DQ$49</c:f>
              <c:strCache>
                <c:ptCount val="43"/>
                <c:pt idx="0">
                  <c:v>阪南市</c:v>
                </c:pt>
                <c:pt idx="1">
                  <c:v>摂津市</c:v>
                </c:pt>
                <c:pt idx="2">
                  <c:v>千早赤阪村</c:v>
                </c:pt>
                <c:pt idx="3">
                  <c:v>大阪狭山市</c:v>
                </c:pt>
                <c:pt idx="4">
                  <c:v>東大阪市</c:v>
                </c:pt>
                <c:pt idx="5">
                  <c:v>門真市</c:v>
                </c:pt>
                <c:pt idx="6">
                  <c:v>藤井寺市</c:v>
                </c:pt>
                <c:pt idx="7">
                  <c:v>岸和田市</c:v>
                </c:pt>
                <c:pt idx="8">
                  <c:v>豊中市</c:v>
                </c:pt>
                <c:pt idx="9">
                  <c:v>八尾市</c:v>
                </c:pt>
                <c:pt idx="10">
                  <c:v>吹田市</c:v>
                </c:pt>
                <c:pt idx="11">
                  <c:v>泉佐野市</c:v>
                </c:pt>
                <c:pt idx="12">
                  <c:v>柏原市</c:v>
                </c:pt>
                <c:pt idx="13">
                  <c:v>堺市</c:v>
                </c:pt>
                <c:pt idx="14">
                  <c:v>大阪市</c:v>
                </c:pt>
                <c:pt idx="15">
                  <c:v>守口市</c:v>
                </c:pt>
                <c:pt idx="16">
                  <c:v>高槻市</c:v>
                </c:pt>
                <c:pt idx="17">
                  <c:v>泉大津市</c:v>
                </c:pt>
                <c:pt idx="18">
                  <c:v>大東市</c:v>
                </c:pt>
                <c:pt idx="19">
                  <c:v>和泉市</c:v>
                </c:pt>
                <c:pt idx="20">
                  <c:v>羽曳野市</c:v>
                </c:pt>
                <c:pt idx="21">
                  <c:v>松原市</c:v>
                </c:pt>
                <c:pt idx="22">
                  <c:v>茨木市</c:v>
                </c:pt>
                <c:pt idx="23">
                  <c:v>河南町</c:v>
                </c:pt>
                <c:pt idx="24">
                  <c:v>河内長野市</c:v>
                </c:pt>
                <c:pt idx="25">
                  <c:v>寝屋川市</c:v>
                </c:pt>
                <c:pt idx="26">
                  <c:v>枚方市</c:v>
                </c:pt>
                <c:pt idx="27">
                  <c:v>島本町</c:v>
                </c:pt>
                <c:pt idx="28">
                  <c:v>池田市</c:v>
                </c:pt>
                <c:pt idx="29">
                  <c:v>貝塚市</c:v>
                </c:pt>
                <c:pt idx="30">
                  <c:v>箕面市</c:v>
                </c:pt>
                <c:pt idx="31">
                  <c:v>忠岡町</c:v>
                </c:pt>
                <c:pt idx="32">
                  <c:v>能勢町</c:v>
                </c:pt>
                <c:pt idx="33">
                  <c:v>太子町</c:v>
                </c:pt>
                <c:pt idx="34">
                  <c:v>交野市</c:v>
                </c:pt>
                <c:pt idx="35">
                  <c:v>岬町</c:v>
                </c:pt>
                <c:pt idx="36">
                  <c:v>富田林市</c:v>
                </c:pt>
                <c:pt idx="37">
                  <c:v>熊取町</c:v>
                </c:pt>
                <c:pt idx="38">
                  <c:v>高石市</c:v>
                </c:pt>
                <c:pt idx="39">
                  <c:v>四條畷市</c:v>
                </c:pt>
                <c:pt idx="40">
                  <c:v>泉南市</c:v>
                </c:pt>
                <c:pt idx="41">
                  <c:v>豊能町</c:v>
                </c:pt>
                <c:pt idx="42">
                  <c:v>田尻町</c:v>
                </c:pt>
              </c:strCache>
            </c:strRef>
          </c:cat>
          <c:val>
            <c:numRef>
              <c:f>市区町村別_有所見者割合!$DS$7:$DS$49</c:f>
              <c:numCache>
                <c:formatCode>0.00%</c:formatCode>
                <c:ptCount val="43"/>
                <c:pt idx="0">
                  <c:v>0.1789</c:v>
                </c:pt>
                <c:pt idx="1">
                  <c:v>0.1678</c:v>
                </c:pt>
                <c:pt idx="2">
                  <c:v>0.161</c:v>
                </c:pt>
                <c:pt idx="3">
                  <c:v>0.15590000000000001</c:v>
                </c:pt>
                <c:pt idx="4">
                  <c:v>0.1552</c:v>
                </c:pt>
                <c:pt idx="5">
                  <c:v>0.14269999999999999</c:v>
                </c:pt>
                <c:pt idx="6">
                  <c:v>0.14199999999999999</c:v>
                </c:pt>
                <c:pt idx="7">
                  <c:v>0.13450000000000001</c:v>
                </c:pt>
                <c:pt idx="8">
                  <c:v>0.1343</c:v>
                </c:pt>
                <c:pt idx="9">
                  <c:v>0.13370000000000001</c:v>
                </c:pt>
                <c:pt idx="10">
                  <c:v>0.127</c:v>
                </c:pt>
                <c:pt idx="11">
                  <c:v>0.126</c:v>
                </c:pt>
                <c:pt idx="12">
                  <c:v>0.12590000000000001</c:v>
                </c:pt>
                <c:pt idx="13">
                  <c:v>0.1255</c:v>
                </c:pt>
                <c:pt idx="14">
                  <c:v>0.1246</c:v>
                </c:pt>
                <c:pt idx="15">
                  <c:v>0.1239</c:v>
                </c:pt>
                <c:pt idx="16">
                  <c:v>0.1227</c:v>
                </c:pt>
                <c:pt idx="17">
                  <c:v>0.1217</c:v>
                </c:pt>
                <c:pt idx="18">
                  <c:v>0.1203</c:v>
                </c:pt>
                <c:pt idx="19">
                  <c:v>0.1177</c:v>
                </c:pt>
                <c:pt idx="20">
                  <c:v>0.115</c:v>
                </c:pt>
                <c:pt idx="21">
                  <c:v>0.11</c:v>
                </c:pt>
                <c:pt idx="22">
                  <c:v>0.10920000000000001</c:v>
                </c:pt>
                <c:pt idx="23">
                  <c:v>0.10879999999999999</c:v>
                </c:pt>
                <c:pt idx="24">
                  <c:v>0.10680000000000001</c:v>
                </c:pt>
                <c:pt idx="25">
                  <c:v>0.10630000000000001</c:v>
                </c:pt>
                <c:pt idx="26">
                  <c:v>0.1051</c:v>
                </c:pt>
                <c:pt idx="27">
                  <c:v>0.10440000000000001</c:v>
                </c:pt>
                <c:pt idx="28">
                  <c:v>0.1042</c:v>
                </c:pt>
                <c:pt idx="29">
                  <c:v>0.1004</c:v>
                </c:pt>
                <c:pt idx="30">
                  <c:v>9.4299999999999995E-2</c:v>
                </c:pt>
                <c:pt idx="31">
                  <c:v>9.2999999999999999E-2</c:v>
                </c:pt>
                <c:pt idx="32">
                  <c:v>9.0899999999999995E-2</c:v>
                </c:pt>
                <c:pt idx="33">
                  <c:v>9.0200000000000002E-2</c:v>
                </c:pt>
                <c:pt idx="34">
                  <c:v>8.9700000000000002E-2</c:v>
                </c:pt>
                <c:pt idx="35">
                  <c:v>8.5699999999999998E-2</c:v>
                </c:pt>
                <c:pt idx="36">
                  <c:v>8.3900000000000002E-2</c:v>
                </c:pt>
                <c:pt idx="37">
                  <c:v>8.3400000000000002E-2</c:v>
                </c:pt>
                <c:pt idx="38">
                  <c:v>8.3099999999999993E-2</c:v>
                </c:pt>
                <c:pt idx="39">
                  <c:v>8.1699999999999995E-2</c:v>
                </c:pt>
                <c:pt idx="40">
                  <c:v>7.8E-2</c:v>
                </c:pt>
                <c:pt idx="41">
                  <c:v>4.36E-2</c:v>
                </c:pt>
                <c:pt idx="42">
                  <c:v>2.1399999999999999E-2</c:v>
                </c:pt>
              </c:numCache>
            </c:numRef>
          </c:val>
          <c:extLst>
            <c:ext xmlns:c16="http://schemas.microsoft.com/office/drawing/2014/chart" uri="{C3380CC4-5D6E-409C-BE32-E72D297353CC}">
              <c16:uniqueId val="{0000000A-A9C1-4CD7-8030-0C2FB412F9FF}"/>
            </c:ext>
          </c:extLst>
        </c:ser>
        <c:dLbls>
          <c:showLegendKey val="0"/>
          <c:showVal val="0"/>
          <c:showCatName val="0"/>
          <c:showSerName val="0"/>
          <c:showPercent val="0"/>
          <c:showBubbleSize val="0"/>
        </c:dLbls>
        <c:gapWidth val="150"/>
        <c:axId val="325627888"/>
        <c:axId val="3256284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A9C1-4CD7-8030-0C2FB412F9FF}"/>
              </c:ext>
            </c:extLst>
          </c:dPt>
          <c:dLbls>
            <c:dLbl>
              <c:idx val="0"/>
              <c:layout>
                <c:manualLayout>
                  <c:x val="1.7034164372902338E-2"/>
                  <c:y val="-0.9032138888888888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A9C1-4CD7-8030-0C2FB412F9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市区町村別_有所見者割合!$FW$7:$FW$49</c:f>
              <c:numCache>
                <c:formatCode>0.00%</c:formatCode>
                <c:ptCount val="43"/>
                <c:pt idx="0">
                  <c:v>0.12180000000000001</c:v>
                </c:pt>
                <c:pt idx="1">
                  <c:v>0.12180000000000001</c:v>
                </c:pt>
                <c:pt idx="2">
                  <c:v>0.12180000000000001</c:v>
                </c:pt>
                <c:pt idx="3">
                  <c:v>0.12180000000000001</c:v>
                </c:pt>
                <c:pt idx="4">
                  <c:v>0.12180000000000001</c:v>
                </c:pt>
                <c:pt idx="5">
                  <c:v>0.12180000000000001</c:v>
                </c:pt>
                <c:pt idx="6">
                  <c:v>0.12180000000000001</c:v>
                </c:pt>
                <c:pt idx="7">
                  <c:v>0.12180000000000001</c:v>
                </c:pt>
                <c:pt idx="8">
                  <c:v>0.12180000000000001</c:v>
                </c:pt>
                <c:pt idx="9">
                  <c:v>0.12180000000000001</c:v>
                </c:pt>
                <c:pt idx="10">
                  <c:v>0.12180000000000001</c:v>
                </c:pt>
                <c:pt idx="11">
                  <c:v>0.12180000000000001</c:v>
                </c:pt>
                <c:pt idx="12">
                  <c:v>0.12180000000000001</c:v>
                </c:pt>
                <c:pt idx="13">
                  <c:v>0.12180000000000001</c:v>
                </c:pt>
                <c:pt idx="14">
                  <c:v>0.12180000000000001</c:v>
                </c:pt>
                <c:pt idx="15">
                  <c:v>0.12180000000000001</c:v>
                </c:pt>
                <c:pt idx="16">
                  <c:v>0.12180000000000001</c:v>
                </c:pt>
                <c:pt idx="17">
                  <c:v>0.12180000000000001</c:v>
                </c:pt>
                <c:pt idx="18">
                  <c:v>0.12180000000000001</c:v>
                </c:pt>
                <c:pt idx="19">
                  <c:v>0.12180000000000001</c:v>
                </c:pt>
                <c:pt idx="20">
                  <c:v>0.12180000000000001</c:v>
                </c:pt>
                <c:pt idx="21">
                  <c:v>0.12180000000000001</c:v>
                </c:pt>
                <c:pt idx="22">
                  <c:v>0.12180000000000001</c:v>
                </c:pt>
                <c:pt idx="23">
                  <c:v>0.12180000000000001</c:v>
                </c:pt>
                <c:pt idx="24">
                  <c:v>0.12180000000000001</c:v>
                </c:pt>
                <c:pt idx="25">
                  <c:v>0.12180000000000001</c:v>
                </c:pt>
                <c:pt idx="26">
                  <c:v>0.12180000000000001</c:v>
                </c:pt>
                <c:pt idx="27">
                  <c:v>0.12180000000000001</c:v>
                </c:pt>
                <c:pt idx="28">
                  <c:v>0.12180000000000001</c:v>
                </c:pt>
                <c:pt idx="29">
                  <c:v>0.12180000000000001</c:v>
                </c:pt>
                <c:pt idx="30">
                  <c:v>0.12180000000000001</c:v>
                </c:pt>
                <c:pt idx="31">
                  <c:v>0.12180000000000001</c:v>
                </c:pt>
                <c:pt idx="32">
                  <c:v>0.12180000000000001</c:v>
                </c:pt>
                <c:pt idx="33">
                  <c:v>0.12180000000000001</c:v>
                </c:pt>
                <c:pt idx="34">
                  <c:v>0.12180000000000001</c:v>
                </c:pt>
                <c:pt idx="35">
                  <c:v>0.12180000000000001</c:v>
                </c:pt>
                <c:pt idx="36">
                  <c:v>0.12180000000000001</c:v>
                </c:pt>
                <c:pt idx="37">
                  <c:v>0.12180000000000001</c:v>
                </c:pt>
                <c:pt idx="38">
                  <c:v>0.12180000000000001</c:v>
                </c:pt>
                <c:pt idx="39">
                  <c:v>0.12180000000000001</c:v>
                </c:pt>
                <c:pt idx="40">
                  <c:v>0.12180000000000001</c:v>
                </c:pt>
                <c:pt idx="41">
                  <c:v>0.12180000000000001</c:v>
                </c:pt>
                <c:pt idx="42">
                  <c:v>0.12180000000000001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A9C1-4CD7-8030-0C2FB412F9FF}"/>
            </c:ext>
          </c:extLst>
        </c:ser>
        <c:dLbls>
          <c:showLegendKey val="0"/>
          <c:showVal val="0"/>
          <c:showCatName val="0"/>
          <c:showSerName val="0"/>
          <c:showPercent val="0"/>
          <c:showBubbleSize val="0"/>
        </c:dLbls>
        <c:axId val="325629568"/>
        <c:axId val="325629008"/>
      </c:scatterChart>
      <c:catAx>
        <c:axId val="325627888"/>
        <c:scaling>
          <c:orientation val="maxMin"/>
        </c:scaling>
        <c:delete val="0"/>
        <c:axPos val="l"/>
        <c:numFmt formatCode="General" sourceLinked="0"/>
        <c:majorTickMark val="none"/>
        <c:minorTickMark val="none"/>
        <c:tickLblPos val="nextTo"/>
        <c:spPr>
          <a:ln>
            <a:solidFill>
              <a:srgbClr val="7F7F7F"/>
            </a:solidFill>
          </a:ln>
        </c:spPr>
        <c:crossAx val="325628448"/>
        <c:crossesAt val="0"/>
        <c:auto val="1"/>
        <c:lblAlgn val="ctr"/>
        <c:lblOffset val="100"/>
        <c:noMultiLvlLbl val="0"/>
      </c:catAx>
      <c:valAx>
        <c:axId val="3256284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5627888"/>
        <c:crosses val="autoZero"/>
        <c:crossBetween val="between"/>
      </c:valAx>
      <c:valAx>
        <c:axId val="325629008"/>
        <c:scaling>
          <c:orientation val="minMax"/>
          <c:max val="50"/>
          <c:min val="0"/>
        </c:scaling>
        <c:delete val="1"/>
        <c:axPos val="r"/>
        <c:numFmt formatCode="General" sourceLinked="1"/>
        <c:majorTickMark val="out"/>
        <c:minorTickMark val="none"/>
        <c:tickLblPos val="nextTo"/>
        <c:crossAx val="325629568"/>
        <c:crosses val="max"/>
        <c:crossBetween val="midCat"/>
      </c:valAx>
      <c:valAx>
        <c:axId val="325629568"/>
        <c:scaling>
          <c:orientation val="minMax"/>
        </c:scaling>
        <c:delete val="1"/>
        <c:axPos val="b"/>
        <c:numFmt formatCode="0.00%" sourceLinked="1"/>
        <c:majorTickMark val="out"/>
        <c:minorTickMark val="none"/>
        <c:tickLblPos val="nextTo"/>
        <c:crossAx val="32562900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市区町村別_有所見者割合!$DV$6</c:f>
              <c:strCache>
                <c:ptCount val="1"/>
                <c:pt idx="0">
                  <c:v>前年度との差分(嚥下機能評価(総合判定))</c:v>
                </c:pt>
              </c:strCache>
            </c:strRef>
          </c:tx>
          <c:spPr>
            <a:solidFill>
              <a:schemeClr val="accent1"/>
            </a:solidFill>
            <a:ln>
              <a:noFill/>
            </a:ln>
          </c:spPr>
          <c:invertIfNegative val="0"/>
          <c:dLbls>
            <c:dLbl>
              <c:idx val="32"/>
              <c:layout>
                <c:manualLayout>
                  <c:x val="-4.601207729468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33-4A24-AF55-1C61FBEAB51E}"/>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市区町村別_有所見者割合!$DQ$7:$DQ$49</c:f>
              <c:strCache>
                <c:ptCount val="43"/>
                <c:pt idx="0">
                  <c:v>阪南市</c:v>
                </c:pt>
                <c:pt idx="1">
                  <c:v>摂津市</c:v>
                </c:pt>
                <c:pt idx="2">
                  <c:v>千早赤阪村</c:v>
                </c:pt>
                <c:pt idx="3">
                  <c:v>大阪狭山市</c:v>
                </c:pt>
                <c:pt idx="4">
                  <c:v>東大阪市</c:v>
                </c:pt>
                <c:pt idx="5">
                  <c:v>門真市</c:v>
                </c:pt>
                <c:pt idx="6">
                  <c:v>藤井寺市</c:v>
                </c:pt>
                <c:pt idx="7">
                  <c:v>岸和田市</c:v>
                </c:pt>
                <c:pt idx="8">
                  <c:v>豊中市</c:v>
                </c:pt>
                <c:pt idx="9">
                  <c:v>八尾市</c:v>
                </c:pt>
                <c:pt idx="10">
                  <c:v>吹田市</c:v>
                </c:pt>
                <c:pt idx="11">
                  <c:v>泉佐野市</c:v>
                </c:pt>
                <c:pt idx="12">
                  <c:v>柏原市</c:v>
                </c:pt>
                <c:pt idx="13">
                  <c:v>堺市</c:v>
                </c:pt>
                <c:pt idx="14">
                  <c:v>大阪市</c:v>
                </c:pt>
                <c:pt idx="15">
                  <c:v>守口市</c:v>
                </c:pt>
                <c:pt idx="16">
                  <c:v>高槻市</c:v>
                </c:pt>
                <c:pt idx="17">
                  <c:v>泉大津市</c:v>
                </c:pt>
                <c:pt idx="18">
                  <c:v>大東市</c:v>
                </c:pt>
                <c:pt idx="19">
                  <c:v>和泉市</c:v>
                </c:pt>
                <c:pt idx="20">
                  <c:v>羽曳野市</c:v>
                </c:pt>
                <c:pt idx="21">
                  <c:v>松原市</c:v>
                </c:pt>
                <c:pt idx="22">
                  <c:v>茨木市</c:v>
                </c:pt>
                <c:pt idx="23">
                  <c:v>河南町</c:v>
                </c:pt>
                <c:pt idx="24">
                  <c:v>河内長野市</c:v>
                </c:pt>
                <c:pt idx="25">
                  <c:v>寝屋川市</c:v>
                </c:pt>
                <c:pt idx="26">
                  <c:v>枚方市</c:v>
                </c:pt>
                <c:pt idx="27">
                  <c:v>島本町</c:v>
                </c:pt>
                <c:pt idx="28">
                  <c:v>池田市</c:v>
                </c:pt>
                <c:pt idx="29">
                  <c:v>貝塚市</c:v>
                </c:pt>
                <c:pt idx="30">
                  <c:v>箕面市</c:v>
                </c:pt>
                <c:pt idx="31">
                  <c:v>忠岡町</c:v>
                </c:pt>
                <c:pt idx="32">
                  <c:v>能勢町</c:v>
                </c:pt>
                <c:pt idx="33">
                  <c:v>太子町</c:v>
                </c:pt>
                <c:pt idx="34">
                  <c:v>交野市</c:v>
                </c:pt>
                <c:pt idx="35">
                  <c:v>岬町</c:v>
                </c:pt>
                <c:pt idx="36">
                  <c:v>富田林市</c:v>
                </c:pt>
                <c:pt idx="37">
                  <c:v>熊取町</c:v>
                </c:pt>
                <c:pt idx="38">
                  <c:v>高石市</c:v>
                </c:pt>
                <c:pt idx="39">
                  <c:v>四條畷市</c:v>
                </c:pt>
                <c:pt idx="40">
                  <c:v>泉南市</c:v>
                </c:pt>
                <c:pt idx="41">
                  <c:v>豊能町</c:v>
                </c:pt>
                <c:pt idx="42">
                  <c:v>田尻町</c:v>
                </c:pt>
              </c:strCache>
            </c:strRef>
          </c:cat>
          <c:val>
            <c:numRef>
              <c:f>市区町村別_有所見者割合!$DV$7:$DV$49</c:f>
              <c:numCache>
                <c:formatCode>General</c:formatCode>
                <c:ptCount val="43"/>
                <c:pt idx="0">
                  <c:v>2.0499999999999989</c:v>
                </c:pt>
                <c:pt idx="1">
                  <c:v>1.2399999999999993</c:v>
                </c:pt>
                <c:pt idx="2">
                  <c:v>-0.30999999999999917</c:v>
                </c:pt>
                <c:pt idx="3">
                  <c:v>0.99000000000000199</c:v>
                </c:pt>
                <c:pt idx="4">
                  <c:v>-2.0499999999999989</c:v>
                </c:pt>
                <c:pt idx="5">
                  <c:v>0.63</c:v>
                </c:pt>
                <c:pt idx="6">
                  <c:v>3.2199999999999993</c:v>
                </c:pt>
                <c:pt idx="7">
                  <c:v>-0.55999999999999939</c:v>
                </c:pt>
                <c:pt idx="8">
                  <c:v>-1.0699999999999987</c:v>
                </c:pt>
                <c:pt idx="9">
                  <c:v>5.0000000000000044E-2</c:v>
                </c:pt>
                <c:pt idx="10">
                  <c:v>0.68</c:v>
                </c:pt>
                <c:pt idx="11">
                  <c:v>-0.47000000000000097</c:v>
                </c:pt>
                <c:pt idx="12">
                  <c:v>-4.1999999999999984</c:v>
                </c:pt>
                <c:pt idx="13">
                  <c:v>-0.85999999999999965</c:v>
                </c:pt>
                <c:pt idx="14">
                  <c:v>-0.39000000000000007</c:v>
                </c:pt>
                <c:pt idx="15">
                  <c:v>-1.2100000000000013</c:v>
                </c:pt>
                <c:pt idx="16">
                  <c:v>2.2000000000000006</c:v>
                </c:pt>
                <c:pt idx="17">
                  <c:v>2.72</c:v>
                </c:pt>
                <c:pt idx="18">
                  <c:v>-1.3099999999999987</c:v>
                </c:pt>
                <c:pt idx="19">
                  <c:v>1.3799999999999992</c:v>
                </c:pt>
                <c:pt idx="20">
                  <c:v>1.2500000000000011</c:v>
                </c:pt>
                <c:pt idx="21">
                  <c:v>-2.2399999999999989</c:v>
                </c:pt>
                <c:pt idx="22">
                  <c:v>-0.26999999999999941</c:v>
                </c:pt>
                <c:pt idx="23">
                  <c:v>-2.61</c:v>
                </c:pt>
                <c:pt idx="24">
                  <c:v>0.23999999999999994</c:v>
                </c:pt>
                <c:pt idx="25">
                  <c:v>-1.3299999999999992</c:v>
                </c:pt>
                <c:pt idx="26">
                  <c:v>-0.93000000000000027</c:v>
                </c:pt>
                <c:pt idx="27">
                  <c:v>1.2400000000000009</c:v>
                </c:pt>
                <c:pt idx="28">
                  <c:v>-3.2600000000000002</c:v>
                </c:pt>
                <c:pt idx="29">
                  <c:v>1.07</c:v>
                </c:pt>
                <c:pt idx="30">
                  <c:v>0.85999999999999965</c:v>
                </c:pt>
                <c:pt idx="31">
                  <c:v>1.4600000000000002</c:v>
                </c:pt>
                <c:pt idx="32">
                  <c:v>-22.750000000000004</c:v>
                </c:pt>
                <c:pt idx="33">
                  <c:v>-7.39</c:v>
                </c:pt>
                <c:pt idx="34">
                  <c:v>0.80999999999999961</c:v>
                </c:pt>
                <c:pt idx="35">
                  <c:v>1.1599999999999999</c:v>
                </c:pt>
                <c:pt idx="36">
                  <c:v>-1.7299999999999995</c:v>
                </c:pt>
                <c:pt idx="37">
                  <c:v>0.12000000000000066</c:v>
                </c:pt>
                <c:pt idx="38">
                  <c:v>-1.4200000000000004</c:v>
                </c:pt>
                <c:pt idx="39">
                  <c:v>-2.5400000000000005</c:v>
                </c:pt>
                <c:pt idx="40">
                  <c:v>-1.8000000000000003</c:v>
                </c:pt>
                <c:pt idx="41">
                  <c:v>-1.3699999999999997</c:v>
                </c:pt>
                <c:pt idx="42">
                  <c:v>-3.9000000000000008</c:v>
                </c:pt>
              </c:numCache>
            </c:numRef>
          </c:val>
          <c:extLst>
            <c:ext xmlns:c16="http://schemas.microsoft.com/office/drawing/2014/chart" uri="{C3380CC4-5D6E-409C-BE32-E72D297353CC}">
              <c16:uniqueId val="{00000026-F733-4A24-AF55-1C61FBEAB51E}"/>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7-F733-4A24-AF55-1C61FBEAB51E}"/>
              </c:ext>
            </c:extLst>
          </c:dPt>
          <c:dLbls>
            <c:dLbl>
              <c:idx val="0"/>
              <c:layout>
                <c:manualLayout>
                  <c:x val="-0.1456970321896999"/>
                  <c:y val="-0.89511587301587303"/>
                </c:manualLayout>
              </c:layout>
              <c:tx>
                <c:rich>
                  <a:bodyPr wrap="square" lIns="38100" tIns="19050" rIns="38100" bIns="19050" anchor="ctr">
                    <a:spAutoFit/>
                  </a:bodyPr>
                  <a:lstStyle/>
                  <a:p>
                    <a:pPr>
                      <a:defRPr/>
                    </a:pPr>
                    <a:fld id="{C534F495-06DF-457A-8F26-CD5D0B2A6213}" type="SERIESNAME">
                      <a:rPr lang="ja-JP" altLang="en-US"/>
                      <a:pPr>
                        <a:defRPr/>
                      </a:pPr>
                      <a:t>[系列名]</a:t>
                    </a:fld>
                    <a:r>
                      <a:rPr lang="ja-JP" altLang="en-US" baseline="0"/>
                      <a:t>
</a:t>
                    </a:r>
                    <a:fld id="{FD3CE247-1404-42F6-854D-A6D0169FBAA3}"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8-F733-4A24-AF55-1C61FBEAB51E}"/>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市区町村別_有所見者割合!$FZ$7:$FZ$49</c:f>
              <c:numCache>
                <c:formatCode>General</c:formatCode>
                <c:ptCount val="43"/>
                <c:pt idx="0">
                  <c:v>-0.34</c:v>
                </c:pt>
                <c:pt idx="1">
                  <c:v>-0.34</c:v>
                </c:pt>
                <c:pt idx="2">
                  <c:v>-0.34</c:v>
                </c:pt>
                <c:pt idx="3">
                  <c:v>-0.34</c:v>
                </c:pt>
                <c:pt idx="4">
                  <c:v>-0.34</c:v>
                </c:pt>
                <c:pt idx="5">
                  <c:v>-0.34</c:v>
                </c:pt>
                <c:pt idx="6">
                  <c:v>-0.34</c:v>
                </c:pt>
                <c:pt idx="7">
                  <c:v>-0.34</c:v>
                </c:pt>
                <c:pt idx="8">
                  <c:v>-0.34</c:v>
                </c:pt>
                <c:pt idx="9">
                  <c:v>-0.34</c:v>
                </c:pt>
                <c:pt idx="10">
                  <c:v>-0.34</c:v>
                </c:pt>
                <c:pt idx="11">
                  <c:v>-0.34</c:v>
                </c:pt>
                <c:pt idx="12">
                  <c:v>-0.34</c:v>
                </c:pt>
                <c:pt idx="13">
                  <c:v>-0.34</c:v>
                </c:pt>
                <c:pt idx="14">
                  <c:v>-0.34</c:v>
                </c:pt>
                <c:pt idx="15">
                  <c:v>-0.34</c:v>
                </c:pt>
                <c:pt idx="16">
                  <c:v>-0.34</c:v>
                </c:pt>
                <c:pt idx="17">
                  <c:v>-0.34</c:v>
                </c:pt>
                <c:pt idx="18">
                  <c:v>-0.34</c:v>
                </c:pt>
                <c:pt idx="19">
                  <c:v>-0.34</c:v>
                </c:pt>
                <c:pt idx="20">
                  <c:v>-0.34</c:v>
                </c:pt>
                <c:pt idx="21">
                  <c:v>-0.34</c:v>
                </c:pt>
                <c:pt idx="22">
                  <c:v>-0.34</c:v>
                </c:pt>
                <c:pt idx="23">
                  <c:v>-0.34</c:v>
                </c:pt>
                <c:pt idx="24">
                  <c:v>-0.34</c:v>
                </c:pt>
                <c:pt idx="25">
                  <c:v>-0.34</c:v>
                </c:pt>
                <c:pt idx="26">
                  <c:v>-0.34</c:v>
                </c:pt>
                <c:pt idx="27">
                  <c:v>-0.34</c:v>
                </c:pt>
                <c:pt idx="28">
                  <c:v>-0.34</c:v>
                </c:pt>
                <c:pt idx="29">
                  <c:v>-0.34</c:v>
                </c:pt>
                <c:pt idx="30">
                  <c:v>-0.34</c:v>
                </c:pt>
                <c:pt idx="31">
                  <c:v>-0.34</c:v>
                </c:pt>
                <c:pt idx="32">
                  <c:v>-0.34</c:v>
                </c:pt>
                <c:pt idx="33">
                  <c:v>-0.34</c:v>
                </c:pt>
                <c:pt idx="34">
                  <c:v>-0.34</c:v>
                </c:pt>
                <c:pt idx="35">
                  <c:v>-0.34</c:v>
                </c:pt>
                <c:pt idx="36">
                  <c:v>-0.34</c:v>
                </c:pt>
                <c:pt idx="37">
                  <c:v>-0.34</c:v>
                </c:pt>
                <c:pt idx="38">
                  <c:v>-0.34</c:v>
                </c:pt>
                <c:pt idx="39">
                  <c:v>-0.34</c:v>
                </c:pt>
                <c:pt idx="40">
                  <c:v>-0.34</c:v>
                </c:pt>
                <c:pt idx="41">
                  <c:v>-0.34</c:v>
                </c:pt>
                <c:pt idx="42">
                  <c:v>-0.34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9-F733-4A24-AF55-1C61FBEAB51E}"/>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年齢階層別_EAT10別!$P$23</c:f>
              <c:strCache>
                <c:ptCount val="1"/>
                <c:pt idx="0">
                  <c:v>該当者割合(対象者に占める割合)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年齢階層別_EAT10別!$B$5:$B$11</c:f>
              <c:strCache>
                <c:ptCount val="7"/>
                <c:pt idx="0">
                  <c:v>65歳～69歳</c:v>
                </c:pt>
                <c:pt idx="1">
                  <c:v>70歳～74歳</c:v>
                </c:pt>
                <c:pt idx="2">
                  <c:v>75歳～79歳</c:v>
                </c:pt>
                <c:pt idx="3">
                  <c:v>80歳～84歳</c:v>
                </c:pt>
                <c:pt idx="4">
                  <c:v>85歳～89歳</c:v>
                </c:pt>
                <c:pt idx="5">
                  <c:v>90歳～94歳</c:v>
                </c:pt>
                <c:pt idx="6">
                  <c:v>95歳～</c:v>
                </c:pt>
              </c:strCache>
            </c:strRef>
          </c:cat>
          <c:val>
            <c:numRef>
              <c:f>年齢階層別_EAT10別!$N$5:$N$11</c:f>
              <c:numCache>
                <c:formatCode>0.0%</c:formatCode>
                <c:ptCount val="7"/>
                <c:pt idx="0">
                  <c:v>0.19480519480519481</c:v>
                </c:pt>
                <c:pt idx="1">
                  <c:v>0.12734864300626306</c:v>
                </c:pt>
                <c:pt idx="2">
                  <c:v>8.2427212246941842E-2</c:v>
                </c:pt>
                <c:pt idx="3">
                  <c:v>0.10247097736558791</c:v>
                </c:pt>
                <c:pt idx="4">
                  <c:v>0.13128595286695119</c:v>
                </c:pt>
                <c:pt idx="5">
                  <c:v>0.15805099545930842</c:v>
                </c:pt>
                <c:pt idx="6">
                  <c:v>0.21936274509803921</c:v>
                </c:pt>
              </c:numCache>
            </c:numRef>
          </c:val>
          <c:extLst>
            <c:ext xmlns:c16="http://schemas.microsoft.com/office/drawing/2014/chart" uri="{C3380CC4-5D6E-409C-BE32-E72D297353CC}">
              <c16:uniqueId val="{00000003-21C5-4AC1-B1B2-D72AE70B2960}"/>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20933611842703E-2"/>
              <c:y val="2.2858887430737825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397342995169"/>
          <c:y val="7.2786609996886034E-2"/>
          <c:w val="0.80161485507246388"/>
          <c:h val="0.92166103060674787"/>
        </c:manualLayout>
      </c:layout>
      <c:barChart>
        <c:barDir val="bar"/>
        <c:grouping val="clustered"/>
        <c:varyColors val="0"/>
        <c:ser>
          <c:idx val="0"/>
          <c:order val="0"/>
          <c:tx>
            <c:strRef>
              <c:f>地区別_EAT10別!$AQ$4:$AR$4</c:f>
              <c:strCache>
                <c:ptCount val="1"/>
                <c:pt idx="0">
                  <c:v>EAT10 3点以上該当者割合</c:v>
                </c:pt>
              </c:strCache>
            </c:strRef>
          </c:tx>
          <c:spPr>
            <a:solidFill>
              <a:schemeClr val="accent3">
                <a:lumMod val="60000"/>
                <a:lumOff val="40000"/>
              </a:schemeClr>
            </a:solidFill>
            <a:ln>
              <a:noFill/>
            </a:ln>
          </c:spPr>
          <c:invertIfNegative val="0"/>
          <c:dLbls>
            <c:dLbl>
              <c:idx val="5"/>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34-4858-89A2-C4EE565931B8}"/>
                </c:ext>
              </c:extLst>
            </c:dLbl>
            <c:dLbl>
              <c:idx val="6"/>
              <c:layout>
                <c:manualLayout>
                  <c:x val="2.454106280193236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34-4858-89A2-C4EE565931B8}"/>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地区別_EAT10別!$AQ$5:$AQ$12</c:f>
              <c:strCache>
                <c:ptCount val="8"/>
                <c:pt idx="0">
                  <c:v>三島医療圏</c:v>
                </c:pt>
                <c:pt idx="1">
                  <c:v>南河内医療圏</c:v>
                </c:pt>
                <c:pt idx="2">
                  <c:v>泉州医療圏</c:v>
                </c:pt>
                <c:pt idx="3">
                  <c:v>北河内医療圏</c:v>
                </c:pt>
                <c:pt idx="4">
                  <c:v>豊能医療圏</c:v>
                </c:pt>
                <c:pt idx="5">
                  <c:v>大阪市医療圏</c:v>
                </c:pt>
                <c:pt idx="6">
                  <c:v>堺市医療圏</c:v>
                </c:pt>
                <c:pt idx="7">
                  <c:v>中河内医療圏</c:v>
                </c:pt>
              </c:strCache>
            </c:strRef>
          </c:cat>
          <c:val>
            <c:numRef>
              <c:f>地区別_EAT10別!$AS$5:$AS$12</c:f>
              <c:numCache>
                <c:formatCode>0.0%</c:formatCode>
                <c:ptCount val="8"/>
                <c:pt idx="0">
                  <c:v>0.112</c:v>
                </c:pt>
                <c:pt idx="1">
                  <c:v>0.105</c:v>
                </c:pt>
                <c:pt idx="2">
                  <c:v>0.104</c:v>
                </c:pt>
                <c:pt idx="3">
                  <c:v>0.10299999999999999</c:v>
                </c:pt>
                <c:pt idx="4">
                  <c:v>0.10199999999999999</c:v>
                </c:pt>
                <c:pt idx="5">
                  <c:v>0.1</c:v>
                </c:pt>
                <c:pt idx="6">
                  <c:v>9.8000000000000004E-2</c:v>
                </c:pt>
                <c:pt idx="7">
                  <c:v>9.4E-2</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5635728"/>
        <c:axId val="32563628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2.2792270531400965E-3"/>
                  <c:y val="-0.8931010317460317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4D-45B3-8E6B-8C3A2D43F4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地区別_EAT10別!$AU$5:$AU$12</c:f>
              <c:numCache>
                <c:formatCode>0.0%</c:formatCode>
                <c:ptCount val="8"/>
                <c:pt idx="0">
                  <c:v>0.10199999999999999</c:v>
                </c:pt>
                <c:pt idx="1">
                  <c:v>0.10199999999999999</c:v>
                </c:pt>
                <c:pt idx="2">
                  <c:v>0.10199999999999999</c:v>
                </c:pt>
                <c:pt idx="3">
                  <c:v>0.10199999999999999</c:v>
                </c:pt>
                <c:pt idx="4">
                  <c:v>0.10199999999999999</c:v>
                </c:pt>
                <c:pt idx="5">
                  <c:v>0.10199999999999999</c:v>
                </c:pt>
                <c:pt idx="6">
                  <c:v>0.10199999999999999</c:v>
                </c:pt>
                <c:pt idx="7">
                  <c:v>0.10199999999999999</c:v>
                </c:pt>
              </c:numCache>
            </c:numRef>
          </c:xVal>
          <c:yVal>
            <c:numRef>
              <c:f>地区別_EAT10別!$AV$5:$AV$12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5637408"/>
        <c:axId val="325636848"/>
      </c:scatterChart>
      <c:catAx>
        <c:axId val="325635728"/>
        <c:scaling>
          <c:orientation val="maxMin"/>
        </c:scaling>
        <c:delete val="0"/>
        <c:axPos val="l"/>
        <c:numFmt formatCode="General" sourceLinked="0"/>
        <c:majorTickMark val="none"/>
        <c:minorTickMark val="none"/>
        <c:tickLblPos val="nextTo"/>
        <c:spPr>
          <a:ln>
            <a:solidFill>
              <a:srgbClr val="7F7F7F"/>
            </a:solidFill>
          </a:ln>
        </c:spPr>
        <c:crossAx val="325636288"/>
        <c:crossesAt val="0"/>
        <c:auto val="1"/>
        <c:lblAlgn val="ctr"/>
        <c:lblOffset val="100"/>
        <c:noMultiLvlLbl val="0"/>
      </c:catAx>
      <c:valAx>
        <c:axId val="3256362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4388809523809524E-2"/>
            </c:manualLayout>
          </c:layout>
          <c:overlay val="0"/>
        </c:title>
        <c:numFmt formatCode="0.0%" sourceLinked="0"/>
        <c:majorTickMark val="out"/>
        <c:minorTickMark val="none"/>
        <c:tickLblPos val="nextTo"/>
        <c:spPr>
          <a:ln>
            <a:solidFill>
              <a:srgbClr val="7F7F7F"/>
            </a:solidFill>
          </a:ln>
        </c:spPr>
        <c:crossAx val="325635728"/>
        <c:crosses val="autoZero"/>
        <c:crossBetween val="between"/>
      </c:valAx>
      <c:valAx>
        <c:axId val="325636848"/>
        <c:scaling>
          <c:orientation val="minMax"/>
          <c:max val="50"/>
          <c:min val="0"/>
        </c:scaling>
        <c:delete val="1"/>
        <c:axPos val="r"/>
        <c:numFmt formatCode="General" sourceLinked="1"/>
        <c:majorTickMark val="out"/>
        <c:minorTickMark val="none"/>
        <c:tickLblPos val="nextTo"/>
        <c:crossAx val="325637408"/>
        <c:crosses val="max"/>
        <c:crossBetween val="midCat"/>
      </c:valAx>
      <c:valAx>
        <c:axId val="325637408"/>
        <c:scaling>
          <c:orientation val="minMax"/>
        </c:scaling>
        <c:delete val="1"/>
        <c:axPos val="b"/>
        <c:numFmt formatCode="0.0%" sourceLinked="1"/>
        <c:majorTickMark val="out"/>
        <c:minorTickMark val="none"/>
        <c:tickLblPos val="nextTo"/>
        <c:crossAx val="32563684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市区町村別_EAT10別!$BC$3</c:f>
              <c:strCache>
                <c:ptCount val="1"/>
                <c:pt idx="0">
                  <c:v>EAT10 3点以上該当者割合</c:v>
                </c:pt>
              </c:strCache>
            </c:strRef>
          </c:tx>
          <c:spPr>
            <a:solidFill>
              <a:srgbClr val="B3A2C7"/>
            </a:solidFill>
            <a:ln>
              <a:noFill/>
            </a:ln>
          </c:spPr>
          <c:invertIfNegative val="0"/>
          <c:dLbls>
            <c:dLbl>
              <c:idx val="24"/>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E7-4E5C-B6CC-68616C2CC860}"/>
                </c:ext>
              </c:extLst>
            </c:dLbl>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E7-4E5C-B6CC-68616C2CC860}"/>
                </c:ext>
              </c:extLst>
            </c:dLbl>
            <c:dLbl>
              <c:idx val="26"/>
              <c:layout>
                <c:manualLayout>
                  <c:x val="7.669082125603752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E7-4E5C-B6CC-68616C2CC860}"/>
                </c:ext>
              </c:extLst>
            </c:dLbl>
            <c:dLbl>
              <c:idx val="27"/>
              <c:layout>
                <c:manualLayout>
                  <c:x val="1.2270531400966071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E7-4E5C-B6CC-68616C2CC860}"/>
                </c:ext>
              </c:extLst>
            </c:dLbl>
            <c:dLbl>
              <c:idx val="28"/>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E7-4E5C-B6CC-68616C2CC860}"/>
                </c:ext>
              </c:extLst>
            </c:dLbl>
            <c:dLbl>
              <c:idx val="29"/>
              <c:layout>
                <c:manualLayout>
                  <c:x val="2.147342995169082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E7-4E5C-B6CC-68616C2CC860}"/>
                </c:ext>
              </c:extLst>
            </c:dLbl>
            <c:dLbl>
              <c:idx val="30"/>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E7-4E5C-B6CC-68616C2CC860}"/>
                </c:ext>
              </c:extLst>
            </c:dLbl>
            <c:dLbl>
              <c:idx val="31"/>
              <c:layout>
                <c:manualLayout>
                  <c:x val="2.1473429951690822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E7-4E5C-B6CC-68616C2CC860}"/>
                </c:ext>
              </c:extLst>
            </c:dLbl>
            <c:dLbl>
              <c:idx val="3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E7-4E5C-B6CC-68616C2CC860}"/>
                </c:ext>
              </c:extLst>
            </c:dLbl>
            <c:dLbl>
              <c:idx val="33"/>
              <c:layout>
                <c:manualLayout>
                  <c:x val="2.4541062801932367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E7-4E5C-B6CC-68616C2CC860}"/>
                </c:ext>
              </c:extLst>
            </c:dLbl>
            <c:dLbl>
              <c:idx val="34"/>
              <c:layout>
                <c:manualLayout>
                  <c:x val="3.374396135265689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E7-4E5C-B6CC-68616C2CC860}"/>
                </c:ext>
              </c:extLst>
            </c:dLbl>
            <c:dLbl>
              <c:idx val="35"/>
              <c:layout>
                <c:manualLayout>
                  <c:x val="3.374396135265689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E7-4E5C-B6CC-68616C2CC860}"/>
                </c:ext>
              </c:extLst>
            </c:dLbl>
            <c:dLbl>
              <c:idx val="3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E7-4E5C-B6CC-68616C2CC860}"/>
                </c:ext>
              </c:extLst>
            </c:dLbl>
            <c:dLbl>
              <c:idx val="3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E7-4E5C-B6CC-68616C2CC860}"/>
                </c:ext>
              </c:extLst>
            </c:dLbl>
            <c:dLbl>
              <c:idx val="38"/>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E7-4E5C-B6CC-68616C2CC86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市区町村別_EAT10別!$BC$5:$BC$47</c:f>
              <c:strCache>
                <c:ptCount val="43"/>
                <c:pt idx="0">
                  <c:v>千早赤阪村</c:v>
                </c:pt>
                <c:pt idx="1">
                  <c:v>能勢町</c:v>
                </c:pt>
                <c:pt idx="2">
                  <c:v>摂津市</c:v>
                </c:pt>
                <c:pt idx="3">
                  <c:v>柏原市</c:v>
                </c:pt>
                <c:pt idx="4">
                  <c:v>阪南市</c:v>
                </c:pt>
                <c:pt idx="5">
                  <c:v>大阪狭山市</c:v>
                </c:pt>
                <c:pt idx="6">
                  <c:v>高槻市</c:v>
                </c:pt>
                <c:pt idx="7">
                  <c:v>河南町</c:v>
                </c:pt>
                <c:pt idx="8">
                  <c:v>泉南市</c:v>
                </c:pt>
                <c:pt idx="9">
                  <c:v>太子町</c:v>
                </c:pt>
                <c:pt idx="10">
                  <c:v>泉大津市</c:v>
                </c:pt>
                <c:pt idx="11">
                  <c:v>和泉市</c:v>
                </c:pt>
                <c:pt idx="12">
                  <c:v>富田林市</c:v>
                </c:pt>
                <c:pt idx="13">
                  <c:v>泉佐野市</c:v>
                </c:pt>
                <c:pt idx="14">
                  <c:v>枚方市</c:v>
                </c:pt>
                <c:pt idx="15">
                  <c:v>島本町</c:v>
                </c:pt>
                <c:pt idx="16">
                  <c:v>藤井寺市</c:v>
                </c:pt>
                <c:pt idx="17">
                  <c:v>門真市</c:v>
                </c:pt>
                <c:pt idx="18">
                  <c:v>箕面市</c:v>
                </c:pt>
                <c:pt idx="19">
                  <c:v>吹田市</c:v>
                </c:pt>
                <c:pt idx="20">
                  <c:v>豊能町</c:v>
                </c:pt>
                <c:pt idx="21">
                  <c:v>茨木市</c:v>
                </c:pt>
                <c:pt idx="22">
                  <c:v>寝屋川市</c:v>
                </c:pt>
                <c:pt idx="23">
                  <c:v>岬町</c:v>
                </c:pt>
                <c:pt idx="24">
                  <c:v>忠岡町</c:v>
                </c:pt>
                <c:pt idx="25">
                  <c:v>河内長野市</c:v>
                </c:pt>
                <c:pt idx="26">
                  <c:v>大阪市</c:v>
                </c:pt>
                <c:pt idx="27">
                  <c:v>守口市</c:v>
                </c:pt>
                <c:pt idx="28">
                  <c:v>堺市</c:v>
                </c:pt>
                <c:pt idx="29">
                  <c:v>貝塚市</c:v>
                </c:pt>
                <c:pt idx="30">
                  <c:v>松原市</c:v>
                </c:pt>
                <c:pt idx="31">
                  <c:v>高石市</c:v>
                </c:pt>
                <c:pt idx="32">
                  <c:v>羽曳野市</c:v>
                </c:pt>
                <c:pt idx="33">
                  <c:v>大東市</c:v>
                </c:pt>
                <c:pt idx="34">
                  <c:v>豊中市</c:v>
                </c:pt>
                <c:pt idx="35">
                  <c:v>四條畷市</c:v>
                </c:pt>
                <c:pt idx="36">
                  <c:v>八尾市</c:v>
                </c:pt>
                <c:pt idx="37">
                  <c:v>岸和田市</c:v>
                </c:pt>
                <c:pt idx="38">
                  <c:v>池田市</c:v>
                </c:pt>
                <c:pt idx="39">
                  <c:v>東大阪市</c:v>
                </c:pt>
                <c:pt idx="40">
                  <c:v>交野市</c:v>
                </c:pt>
                <c:pt idx="41">
                  <c:v>熊取町</c:v>
                </c:pt>
                <c:pt idx="42">
                  <c:v>田尻町</c:v>
                </c:pt>
              </c:strCache>
            </c:strRef>
          </c:cat>
          <c:val>
            <c:numRef>
              <c:f>市区町村別_EAT10別!$BE$5:$BE$47</c:f>
              <c:numCache>
                <c:formatCode>0.0%</c:formatCode>
                <c:ptCount val="43"/>
                <c:pt idx="0">
                  <c:v>0.155</c:v>
                </c:pt>
                <c:pt idx="1">
                  <c:v>0.14000000000000001</c:v>
                </c:pt>
                <c:pt idx="2">
                  <c:v>0.128</c:v>
                </c:pt>
                <c:pt idx="3">
                  <c:v>0.127</c:v>
                </c:pt>
                <c:pt idx="4">
                  <c:v>0.123</c:v>
                </c:pt>
                <c:pt idx="5">
                  <c:v>0.121</c:v>
                </c:pt>
                <c:pt idx="6">
                  <c:v>0.11799999999999999</c:v>
                </c:pt>
                <c:pt idx="7">
                  <c:v>0.11799999999999999</c:v>
                </c:pt>
                <c:pt idx="8">
                  <c:v>0.114</c:v>
                </c:pt>
                <c:pt idx="9">
                  <c:v>0.113</c:v>
                </c:pt>
                <c:pt idx="10">
                  <c:v>0.112</c:v>
                </c:pt>
                <c:pt idx="11">
                  <c:v>0.111</c:v>
                </c:pt>
                <c:pt idx="12">
                  <c:v>0.111</c:v>
                </c:pt>
                <c:pt idx="13">
                  <c:v>0.111</c:v>
                </c:pt>
                <c:pt idx="14">
                  <c:v>0.11</c:v>
                </c:pt>
                <c:pt idx="15">
                  <c:v>0.11</c:v>
                </c:pt>
                <c:pt idx="16">
                  <c:v>0.109</c:v>
                </c:pt>
                <c:pt idx="17">
                  <c:v>0.108</c:v>
                </c:pt>
                <c:pt idx="18">
                  <c:v>0.108</c:v>
                </c:pt>
                <c:pt idx="19">
                  <c:v>0.106</c:v>
                </c:pt>
                <c:pt idx="20">
                  <c:v>0.106</c:v>
                </c:pt>
                <c:pt idx="21">
                  <c:v>0.105</c:v>
                </c:pt>
                <c:pt idx="22">
                  <c:v>0.105</c:v>
                </c:pt>
                <c:pt idx="23">
                  <c:v>0.105</c:v>
                </c:pt>
                <c:pt idx="24">
                  <c:v>0.10100000000000001</c:v>
                </c:pt>
                <c:pt idx="25">
                  <c:v>0.10100000000000001</c:v>
                </c:pt>
                <c:pt idx="26">
                  <c:v>0.1</c:v>
                </c:pt>
                <c:pt idx="27">
                  <c:v>9.9000000000000005E-2</c:v>
                </c:pt>
                <c:pt idx="28">
                  <c:v>9.8000000000000004E-2</c:v>
                </c:pt>
                <c:pt idx="29">
                  <c:v>9.7000000000000003E-2</c:v>
                </c:pt>
                <c:pt idx="30">
                  <c:v>9.7000000000000003E-2</c:v>
                </c:pt>
                <c:pt idx="31">
                  <c:v>9.7000000000000003E-2</c:v>
                </c:pt>
                <c:pt idx="32">
                  <c:v>9.7000000000000003E-2</c:v>
                </c:pt>
                <c:pt idx="33">
                  <c:v>9.6000000000000002E-2</c:v>
                </c:pt>
                <c:pt idx="34">
                  <c:v>9.4E-2</c:v>
                </c:pt>
                <c:pt idx="35">
                  <c:v>9.4E-2</c:v>
                </c:pt>
                <c:pt idx="36">
                  <c:v>9.2999999999999999E-2</c:v>
                </c:pt>
                <c:pt idx="37">
                  <c:v>9.1999999999999998E-2</c:v>
                </c:pt>
                <c:pt idx="38">
                  <c:v>9.0999999999999998E-2</c:v>
                </c:pt>
                <c:pt idx="39">
                  <c:v>8.8999999999999996E-2</c:v>
                </c:pt>
                <c:pt idx="40">
                  <c:v>8.5999999999999993E-2</c:v>
                </c:pt>
                <c:pt idx="41">
                  <c:v>8.1000000000000003E-2</c:v>
                </c:pt>
                <c:pt idx="42">
                  <c:v>6.6000000000000003E-2</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5640768"/>
        <c:axId val="32564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2.3582391251570135E-3"/>
                  <c:y val="-0.8982762356687743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21A-41EE-8BC0-5B04A2EF15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市区町村別_EAT10別!$BJ$5:$BJ$47</c:f>
              <c:numCache>
                <c:formatCode>0.0%</c:formatCode>
                <c:ptCount val="43"/>
                <c:pt idx="0">
                  <c:v>0.10201368942125527</c:v>
                </c:pt>
                <c:pt idx="1">
                  <c:v>0.10201368942125527</c:v>
                </c:pt>
                <c:pt idx="2">
                  <c:v>0.10201368942125527</c:v>
                </c:pt>
                <c:pt idx="3">
                  <c:v>0.10201368942125527</c:v>
                </c:pt>
                <c:pt idx="4">
                  <c:v>0.10201368942125527</c:v>
                </c:pt>
                <c:pt idx="5">
                  <c:v>0.10201368942125527</c:v>
                </c:pt>
                <c:pt idx="6">
                  <c:v>0.10201368942125527</c:v>
                </c:pt>
                <c:pt idx="7">
                  <c:v>0.10201368942125527</c:v>
                </c:pt>
                <c:pt idx="8">
                  <c:v>0.10201368942125527</c:v>
                </c:pt>
                <c:pt idx="9">
                  <c:v>0.10201368942125527</c:v>
                </c:pt>
                <c:pt idx="10">
                  <c:v>0.10201368942125527</c:v>
                </c:pt>
                <c:pt idx="11">
                  <c:v>0.10201368942125527</c:v>
                </c:pt>
                <c:pt idx="12">
                  <c:v>0.10201368942125527</c:v>
                </c:pt>
                <c:pt idx="13">
                  <c:v>0.10201368942125527</c:v>
                </c:pt>
                <c:pt idx="14">
                  <c:v>0.10201368942125527</c:v>
                </c:pt>
                <c:pt idx="15">
                  <c:v>0.10201368942125527</c:v>
                </c:pt>
                <c:pt idx="16">
                  <c:v>0.10201368942125527</c:v>
                </c:pt>
                <c:pt idx="17">
                  <c:v>0.10201368942125527</c:v>
                </c:pt>
                <c:pt idx="18">
                  <c:v>0.10201368942125527</c:v>
                </c:pt>
                <c:pt idx="19">
                  <c:v>0.10201368942125527</c:v>
                </c:pt>
                <c:pt idx="20">
                  <c:v>0.10201368942125527</c:v>
                </c:pt>
                <c:pt idx="21">
                  <c:v>0.10201368942125527</c:v>
                </c:pt>
                <c:pt idx="22">
                  <c:v>0.10201368942125527</c:v>
                </c:pt>
                <c:pt idx="23">
                  <c:v>0.10201368942125527</c:v>
                </c:pt>
                <c:pt idx="24">
                  <c:v>0.10201368942125527</c:v>
                </c:pt>
                <c:pt idx="25">
                  <c:v>0.10201368942125527</c:v>
                </c:pt>
                <c:pt idx="26">
                  <c:v>0.10201368942125527</c:v>
                </c:pt>
                <c:pt idx="27">
                  <c:v>0.10201368942125527</c:v>
                </c:pt>
                <c:pt idx="28">
                  <c:v>0.10201368942125527</c:v>
                </c:pt>
                <c:pt idx="29">
                  <c:v>0.10201368942125527</c:v>
                </c:pt>
                <c:pt idx="30">
                  <c:v>0.10201368942125527</c:v>
                </c:pt>
                <c:pt idx="31">
                  <c:v>0.10201368942125527</c:v>
                </c:pt>
                <c:pt idx="32">
                  <c:v>0.10201368942125527</c:v>
                </c:pt>
                <c:pt idx="33">
                  <c:v>0.10201368942125527</c:v>
                </c:pt>
                <c:pt idx="34">
                  <c:v>0.10201368942125527</c:v>
                </c:pt>
                <c:pt idx="35">
                  <c:v>0.10201368942125527</c:v>
                </c:pt>
                <c:pt idx="36">
                  <c:v>0.10201368942125527</c:v>
                </c:pt>
                <c:pt idx="37">
                  <c:v>0.10201368942125527</c:v>
                </c:pt>
                <c:pt idx="38">
                  <c:v>0.10201368942125527</c:v>
                </c:pt>
                <c:pt idx="39">
                  <c:v>0.10201368942125527</c:v>
                </c:pt>
                <c:pt idx="40">
                  <c:v>0.10201368942125527</c:v>
                </c:pt>
                <c:pt idx="41">
                  <c:v>0.10201368942125527</c:v>
                </c:pt>
                <c:pt idx="42">
                  <c:v>0.10201368942125527</c:v>
                </c:pt>
              </c:numCache>
            </c:numRef>
          </c:xVal>
          <c:yVal>
            <c:numRef>
              <c:f>市区町村別_EAT10別!$BM$5:$BM$47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6487424"/>
        <c:axId val="325641888"/>
      </c:scatterChart>
      <c:catAx>
        <c:axId val="325640768"/>
        <c:scaling>
          <c:orientation val="maxMin"/>
        </c:scaling>
        <c:delete val="0"/>
        <c:axPos val="l"/>
        <c:numFmt formatCode="General" sourceLinked="0"/>
        <c:majorTickMark val="none"/>
        <c:minorTickMark val="none"/>
        <c:tickLblPos val="nextTo"/>
        <c:spPr>
          <a:ln>
            <a:solidFill>
              <a:srgbClr val="7F7F7F"/>
            </a:solidFill>
          </a:ln>
        </c:spPr>
        <c:crossAx val="325641328"/>
        <c:crossesAt val="0"/>
        <c:auto val="1"/>
        <c:lblAlgn val="ctr"/>
        <c:lblOffset val="100"/>
        <c:noMultiLvlLbl val="0"/>
      </c:catAx>
      <c:valAx>
        <c:axId val="325641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5396746031746031E-2"/>
            </c:manualLayout>
          </c:layout>
          <c:overlay val="0"/>
        </c:title>
        <c:numFmt formatCode="0.0%" sourceLinked="0"/>
        <c:majorTickMark val="out"/>
        <c:minorTickMark val="none"/>
        <c:tickLblPos val="nextTo"/>
        <c:spPr>
          <a:ln>
            <a:solidFill>
              <a:srgbClr val="7F7F7F"/>
            </a:solidFill>
          </a:ln>
        </c:spPr>
        <c:crossAx val="325640768"/>
        <c:crosses val="autoZero"/>
        <c:crossBetween val="between"/>
      </c:valAx>
      <c:valAx>
        <c:axId val="325641888"/>
        <c:scaling>
          <c:orientation val="minMax"/>
          <c:max val="50"/>
          <c:min val="0"/>
        </c:scaling>
        <c:delete val="1"/>
        <c:axPos val="r"/>
        <c:numFmt formatCode="General" sourceLinked="1"/>
        <c:majorTickMark val="out"/>
        <c:minorTickMark val="none"/>
        <c:tickLblPos val="nextTo"/>
        <c:crossAx val="326487424"/>
        <c:crosses val="max"/>
        <c:crossBetween val="midCat"/>
      </c:valAx>
      <c:valAx>
        <c:axId val="326487424"/>
        <c:scaling>
          <c:orientation val="minMax"/>
        </c:scaling>
        <c:delete val="1"/>
        <c:axPos val="b"/>
        <c:numFmt formatCode="0.0%" sourceLinked="1"/>
        <c:majorTickMark val="out"/>
        <c:minorTickMark val="none"/>
        <c:tickLblPos val="nextTo"/>
        <c:crossAx val="32564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市区町村別_EAT10別!$BH$4</c:f>
              <c:strCache>
                <c:ptCount val="1"/>
                <c:pt idx="0">
                  <c:v>前年度との差分(EAT10 3点以上該当者割合)</c:v>
                </c:pt>
              </c:strCache>
            </c:strRef>
          </c:tx>
          <c:spPr>
            <a:solidFill>
              <a:schemeClr val="accent1"/>
            </a:solidFill>
            <a:ln>
              <a:noFill/>
            </a:ln>
          </c:spPr>
          <c:invertIfNegative val="0"/>
          <c:dLbls>
            <c:dLbl>
              <c:idx val="9"/>
              <c:layout>
                <c:manualLayout>
                  <c:x val="2.4541062801932256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6-42A4-99BE-2021298C140F}"/>
                </c:ext>
              </c:extLst>
            </c:dLbl>
            <c:dLbl>
              <c:idx val="10"/>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46-42A4-99BE-2021298C140F}"/>
                </c:ext>
              </c:extLst>
            </c:dLbl>
            <c:dLbl>
              <c:idx val="1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46-42A4-99BE-2021298C140F}"/>
                </c:ext>
              </c:extLst>
            </c:dLbl>
            <c:dLbl>
              <c:idx val="20"/>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7-44A6-B671-66133A98C697}"/>
                </c:ext>
              </c:extLst>
            </c:dLbl>
            <c:dLbl>
              <c:idx val="23"/>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7-44A6-B671-66133A98C697}"/>
                </c:ext>
              </c:extLst>
            </c:dLbl>
            <c:dLbl>
              <c:idx val="2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7-44A6-B671-66133A98C697}"/>
                </c:ext>
              </c:extLst>
            </c:dLbl>
            <c:dLbl>
              <c:idx val="37"/>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7-44A6-B671-66133A98C697}"/>
                </c:ext>
              </c:extLst>
            </c:dLbl>
            <c:dLbl>
              <c:idx val="3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7-44A6-B671-66133A98C69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市区町村別_EAT10別!$BC$5:$BC$47</c:f>
              <c:strCache>
                <c:ptCount val="43"/>
                <c:pt idx="0">
                  <c:v>千早赤阪村</c:v>
                </c:pt>
                <c:pt idx="1">
                  <c:v>能勢町</c:v>
                </c:pt>
                <c:pt idx="2">
                  <c:v>摂津市</c:v>
                </c:pt>
                <c:pt idx="3">
                  <c:v>柏原市</c:v>
                </c:pt>
                <c:pt idx="4">
                  <c:v>阪南市</c:v>
                </c:pt>
                <c:pt idx="5">
                  <c:v>大阪狭山市</c:v>
                </c:pt>
                <c:pt idx="6">
                  <c:v>高槻市</c:v>
                </c:pt>
                <c:pt idx="7">
                  <c:v>河南町</c:v>
                </c:pt>
                <c:pt idx="8">
                  <c:v>泉南市</c:v>
                </c:pt>
                <c:pt idx="9">
                  <c:v>太子町</c:v>
                </c:pt>
                <c:pt idx="10">
                  <c:v>泉大津市</c:v>
                </c:pt>
                <c:pt idx="11">
                  <c:v>和泉市</c:v>
                </c:pt>
                <c:pt idx="12">
                  <c:v>富田林市</c:v>
                </c:pt>
                <c:pt idx="13">
                  <c:v>泉佐野市</c:v>
                </c:pt>
                <c:pt idx="14">
                  <c:v>枚方市</c:v>
                </c:pt>
                <c:pt idx="15">
                  <c:v>島本町</c:v>
                </c:pt>
                <c:pt idx="16">
                  <c:v>藤井寺市</c:v>
                </c:pt>
                <c:pt idx="17">
                  <c:v>門真市</c:v>
                </c:pt>
                <c:pt idx="18">
                  <c:v>箕面市</c:v>
                </c:pt>
                <c:pt idx="19">
                  <c:v>吹田市</c:v>
                </c:pt>
                <c:pt idx="20">
                  <c:v>豊能町</c:v>
                </c:pt>
                <c:pt idx="21">
                  <c:v>茨木市</c:v>
                </c:pt>
                <c:pt idx="22">
                  <c:v>寝屋川市</c:v>
                </c:pt>
                <c:pt idx="23">
                  <c:v>岬町</c:v>
                </c:pt>
                <c:pt idx="24">
                  <c:v>忠岡町</c:v>
                </c:pt>
                <c:pt idx="25">
                  <c:v>河内長野市</c:v>
                </c:pt>
                <c:pt idx="26">
                  <c:v>大阪市</c:v>
                </c:pt>
                <c:pt idx="27">
                  <c:v>守口市</c:v>
                </c:pt>
                <c:pt idx="28">
                  <c:v>堺市</c:v>
                </c:pt>
                <c:pt idx="29">
                  <c:v>貝塚市</c:v>
                </c:pt>
                <c:pt idx="30">
                  <c:v>松原市</c:v>
                </c:pt>
                <c:pt idx="31">
                  <c:v>高石市</c:v>
                </c:pt>
                <c:pt idx="32">
                  <c:v>羽曳野市</c:v>
                </c:pt>
                <c:pt idx="33">
                  <c:v>大東市</c:v>
                </c:pt>
                <c:pt idx="34">
                  <c:v>豊中市</c:v>
                </c:pt>
                <c:pt idx="35">
                  <c:v>四條畷市</c:v>
                </c:pt>
                <c:pt idx="36">
                  <c:v>八尾市</c:v>
                </c:pt>
                <c:pt idx="37">
                  <c:v>岸和田市</c:v>
                </c:pt>
                <c:pt idx="38">
                  <c:v>池田市</c:v>
                </c:pt>
                <c:pt idx="39">
                  <c:v>東大阪市</c:v>
                </c:pt>
                <c:pt idx="40">
                  <c:v>交野市</c:v>
                </c:pt>
                <c:pt idx="41">
                  <c:v>熊取町</c:v>
                </c:pt>
                <c:pt idx="42">
                  <c:v>田尻町</c:v>
                </c:pt>
              </c:strCache>
            </c:strRef>
          </c:cat>
          <c:val>
            <c:numRef>
              <c:f>市区町村別_EAT10別!$BH$5:$BH$47</c:f>
              <c:numCache>
                <c:formatCode>General</c:formatCode>
                <c:ptCount val="43"/>
                <c:pt idx="0">
                  <c:v>2.6999999999999997</c:v>
                </c:pt>
                <c:pt idx="1">
                  <c:v>-2.2999999999999994</c:v>
                </c:pt>
                <c:pt idx="2">
                  <c:v>0.70000000000000062</c:v>
                </c:pt>
                <c:pt idx="3">
                  <c:v>2.5000000000000009</c:v>
                </c:pt>
                <c:pt idx="4">
                  <c:v>2.3999999999999995</c:v>
                </c:pt>
                <c:pt idx="5">
                  <c:v>1.2999999999999998</c:v>
                </c:pt>
                <c:pt idx="6">
                  <c:v>1.0999999999999996</c:v>
                </c:pt>
                <c:pt idx="7">
                  <c:v>2.0999999999999992</c:v>
                </c:pt>
                <c:pt idx="8">
                  <c:v>1.4</c:v>
                </c:pt>
                <c:pt idx="9">
                  <c:v>0.10000000000000009</c:v>
                </c:pt>
                <c:pt idx="10">
                  <c:v>0.10000000000000009</c:v>
                </c:pt>
                <c:pt idx="11">
                  <c:v>0.30000000000000027</c:v>
                </c:pt>
                <c:pt idx="12">
                  <c:v>2.1000000000000005</c:v>
                </c:pt>
                <c:pt idx="13">
                  <c:v>1.5</c:v>
                </c:pt>
                <c:pt idx="14">
                  <c:v>-0.79999999999999938</c:v>
                </c:pt>
                <c:pt idx="15">
                  <c:v>1.6</c:v>
                </c:pt>
                <c:pt idx="16">
                  <c:v>0.99999999999999956</c:v>
                </c:pt>
                <c:pt idx="17">
                  <c:v>0.79999999999999938</c:v>
                </c:pt>
                <c:pt idx="18">
                  <c:v>-0.70000000000000062</c:v>
                </c:pt>
                <c:pt idx="19">
                  <c:v>-0.20000000000000018</c:v>
                </c:pt>
                <c:pt idx="20">
                  <c:v>0.10000000000000009</c:v>
                </c:pt>
                <c:pt idx="21">
                  <c:v>0.79999999999999938</c:v>
                </c:pt>
                <c:pt idx="22">
                  <c:v>0.79999999999999938</c:v>
                </c:pt>
                <c:pt idx="23">
                  <c:v>-4.5</c:v>
                </c:pt>
                <c:pt idx="24">
                  <c:v>-0.39999999999999897</c:v>
                </c:pt>
                <c:pt idx="25">
                  <c:v>1.0000000000000009</c:v>
                </c:pt>
                <c:pt idx="26">
                  <c:v>0.40000000000000036</c:v>
                </c:pt>
                <c:pt idx="27">
                  <c:v>0.70000000000000062</c:v>
                </c:pt>
                <c:pt idx="28">
                  <c:v>0.20000000000000018</c:v>
                </c:pt>
                <c:pt idx="29">
                  <c:v>1.1999999999999997</c:v>
                </c:pt>
                <c:pt idx="30">
                  <c:v>0.80000000000000071</c:v>
                </c:pt>
                <c:pt idx="31">
                  <c:v>0.80000000000000071</c:v>
                </c:pt>
                <c:pt idx="32">
                  <c:v>-0.49999999999999906</c:v>
                </c:pt>
                <c:pt idx="33">
                  <c:v>-1.0999999999999996</c:v>
                </c:pt>
                <c:pt idx="34">
                  <c:v>-0.79999999999999938</c:v>
                </c:pt>
                <c:pt idx="35">
                  <c:v>-0.10000000000000009</c:v>
                </c:pt>
                <c:pt idx="36">
                  <c:v>0.70000000000000062</c:v>
                </c:pt>
                <c:pt idx="37">
                  <c:v>0.10000000000000009</c:v>
                </c:pt>
                <c:pt idx="38">
                  <c:v>-0.10000000000000009</c:v>
                </c:pt>
                <c:pt idx="39">
                  <c:v>0.30000000000000027</c:v>
                </c:pt>
                <c:pt idx="40">
                  <c:v>0.89999999999999947</c:v>
                </c:pt>
                <c:pt idx="41">
                  <c:v>-0.99999999999999956</c:v>
                </c:pt>
                <c:pt idx="42">
                  <c:v>0.60000000000000053</c:v>
                </c:pt>
              </c:numCache>
            </c:numRef>
          </c:val>
          <c:extLst>
            <c:ext xmlns:c16="http://schemas.microsoft.com/office/drawing/2014/chart" uri="{C3380CC4-5D6E-409C-BE32-E72D297353CC}">
              <c16:uniqueId val="{0000002B-79C7-44A6-B671-66133A98C697}"/>
            </c:ext>
          </c:extLst>
        </c:ser>
        <c:dLbls>
          <c:showLegendKey val="0"/>
          <c:showVal val="0"/>
          <c:showCatName val="0"/>
          <c:showSerName val="0"/>
          <c:showPercent val="0"/>
          <c:showBubbleSize val="0"/>
        </c:dLbls>
        <c:gapWidth val="150"/>
        <c:axId val="325640768"/>
        <c:axId val="325641328"/>
      </c:barChart>
      <c:scatterChart>
        <c:scatterStyle val="lineMarker"/>
        <c:varyColors val="0"/>
        <c:ser>
          <c:idx val="1"/>
          <c:order val="1"/>
          <c:tx>
            <c:strRef>
              <c:f>市区町村別_EAT10別!$B$301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C-79C7-44A6-B671-66133A98C697}"/>
              </c:ext>
            </c:extLst>
          </c:dPt>
          <c:dLbls>
            <c:dLbl>
              <c:idx val="0"/>
              <c:layout>
                <c:manualLayout>
                  <c:x val="2.3582391251570135E-3"/>
                  <c:y val="-0.8982762356687743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79C7-44A6-B671-66133A98C69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市区町村別_EAT10別!$BL$5:$BL$47</c:f>
              <c:numCache>
                <c:formatCode>General</c:formatCode>
                <c:ptCount val="43"/>
                <c:pt idx="0">
                  <c:v>0.39999999999999897</c:v>
                </c:pt>
                <c:pt idx="1">
                  <c:v>0.39999999999999897</c:v>
                </c:pt>
                <c:pt idx="2">
                  <c:v>0.39999999999999897</c:v>
                </c:pt>
                <c:pt idx="3">
                  <c:v>0.39999999999999897</c:v>
                </c:pt>
                <c:pt idx="4">
                  <c:v>0.39999999999999897</c:v>
                </c:pt>
                <c:pt idx="5">
                  <c:v>0.39999999999999897</c:v>
                </c:pt>
                <c:pt idx="6">
                  <c:v>0.39999999999999897</c:v>
                </c:pt>
                <c:pt idx="7">
                  <c:v>0.39999999999999897</c:v>
                </c:pt>
                <c:pt idx="8">
                  <c:v>0.39999999999999897</c:v>
                </c:pt>
                <c:pt idx="9">
                  <c:v>0.39999999999999897</c:v>
                </c:pt>
                <c:pt idx="10">
                  <c:v>0.39999999999999897</c:v>
                </c:pt>
                <c:pt idx="11">
                  <c:v>0.39999999999999897</c:v>
                </c:pt>
                <c:pt idx="12">
                  <c:v>0.39999999999999897</c:v>
                </c:pt>
                <c:pt idx="13">
                  <c:v>0.39999999999999897</c:v>
                </c:pt>
                <c:pt idx="14">
                  <c:v>0.39999999999999897</c:v>
                </c:pt>
                <c:pt idx="15">
                  <c:v>0.39999999999999897</c:v>
                </c:pt>
                <c:pt idx="16">
                  <c:v>0.39999999999999897</c:v>
                </c:pt>
                <c:pt idx="17">
                  <c:v>0.39999999999999897</c:v>
                </c:pt>
                <c:pt idx="18">
                  <c:v>0.39999999999999897</c:v>
                </c:pt>
                <c:pt idx="19">
                  <c:v>0.39999999999999897</c:v>
                </c:pt>
                <c:pt idx="20">
                  <c:v>0.39999999999999897</c:v>
                </c:pt>
                <c:pt idx="21">
                  <c:v>0.39999999999999897</c:v>
                </c:pt>
                <c:pt idx="22">
                  <c:v>0.39999999999999897</c:v>
                </c:pt>
                <c:pt idx="23">
                  <c:v>0.39999999999999897</c:v>
                </c:pt>
                <c:pt idx="24">
                  <c:v>0.39999999999999897</c:v>
                </c:pt>
                <c:pt idx="25">
                  <c:v>0.39999999999999897</c:v>
                </c:pt>
                <c:pt idx="26">
                  <c:v>0.39999999999999897</c:v>
                </c:pt>
                <c:pt idx="27">
                  <c:v>0.39999999999999897</c:v>
                </c:pt>
                <c:pt idx="28">
                  <c:v>0.39999999999999897</c:v>
                </c:pt>
                <c:pt idx="29">
                  <c:v>0.39999999999999897</c:v>
                </c:pt>
                <c:pt idx="30">
                  <c:v>0.39999999999999897</c:v>
                </c:pt>
                <c:pt idx="31">
                  <c:v>0.39999999999999897</c:v>
                </c:pt>
                <c:pt idx="32">
                  <c:v>0.39999999999999897</c:v>
                </c:pt>
                <c:pt idx="33">
                  <c:v>0.39999999999999897</c:v>
                </c:pt>
                <c:pt idx="34">
                  <c:v>0.39999999999999897</c:v>
                </c:pt>
                <c:pt idx="35">
                  <c:v>0.39999999999999897</c:v>
                </c:pt>
                <c:pt idx="36">
                  <c:v>0.39999999999999897</c:v>
                </c:pt>
                <c:pt idx="37">
                  <c:v>0.39999999999999897</c:v>
                </c:pt>
                <c:pt idx="38">
                  <c:v>0.39999999999999897</c:v>
                </c:pt>
                <c:pt idx="39">
                  <c:v>0.39999999999999897</c:v>
                </c:pt>
                <c:pt idx="40">
                  <c:v>0.39999999999999897</c:v>
                </c:pt>
                <c:pt idx="41">
                  <c:v>0.39999999999999897</c:v>
                </c:pt>
                <c:pt idx="42">
                  <c:v>0.39999999999999897</c:v>
                </c:pt>
              </c:numCache>
            </c:numRef>
          </c:xVal>
          <c:yVal>
            <c:numRef>
              <c:f>市区町村別_EAT10別!$BM$5:$BM$47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E-79C7-44A6-B671-66133A98C697}"/>
            </c:ext>
          </c:extLst>
        </c:ser>
        <c:dLbls>
          <c:showLegendKey val="0"/>
          <c:showVal val="0"/>
          <c:showCatName val="0"/>
          <c:showSerName val="0"/>
          <c:showPercent val="0"/>
          <c:showBubbleSize val="0"/>
        </c:dLbls>
        <c:axId val="326487424"/>
        <c:axId val="325641888"/>
      </c:scatterChart>
      <c:catAx>
        <c:axId val="325640768"/>
        <c:scaling>
          <c:orientation val="maxMin"/>
        </c:scaling>
        <c:delete val="0"/>
        <c:axPos val="l"/>
        <c:numFmt formatCode="General" sourceLinked="0"/>
        <c:majorTickMark val="none"/>
        <c:minorTickMark val="none"/>
        <c:tickLblPos val="low"/>
        <c:spPr>
          <a:ln>
            <a:solidFill>
              <a:srgbClr val="7F7F7F"/>
            </a:solidFill>
          </a:ln>
        </c:spPr>
        <c:crossAx val="325641328"/>
        <c:crossesAt val="0"/>
        <c:auto val="1"/>
        <c:lblAlgn val="ctr"/>
        <c:lblOffset val="100"/>
        <c:noMultiLvlLbl val="0"/>
      </c:catAx>
      <c:valAx>
        <c:axId val="32564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393574879227045"/>
              <c:y val="2.5396746031746031E-2"/>
            </c:manualLayout>
          </c:layout>
          <c:overlay val="0"/>
        </c:title>
        <c:numFmt formatCode="#,##0.0_ ;[Red]\-#,##0.0\ " sourceLinked="0"/>
        <c:majorTickMark val="out"/>
        <c:minorTickMark val="none"/>
        <c:tickLblPos val="nextTo"/>
        <c:spPr>
          <a:ln>
            <a:solidFill>
              <a:srgbClr val="7F7F7F"/>
            </a:solidFill>
          </a:ln>
        </c:spPr>
        <c:crossAx val="325640768"/>
        <c:crosses val="autoZero"/>
        <c:crossBetween val="between"/>
      </c:valAx>
      <c:valAx>
        <c:axId val="325641888"/>
        <c:scaling>
          <c:orientation val="minMax"/>
          <c:max val="50"/>
          <c:min val="0"/>
        </c:scaling>
        <c:delete val="1"/>
        <c:axPos val="r"/>
        <c:numFmt formatCode="General" sourceLinked="1"/>
        <c:majorTickMark val="out"/>
        <c:minorTickMark val="none"/>
        <c:tickLblPos val="nextTo"/>
        <c:crossAx val="326487424"/>
        <c:crosses val="max"/>
        <c:crossBetween val="midCat"/>
      </c:valAx>
      <c:valAx>
        <c:axId val="326487424"/>
        <c:scaling>
          <c:orientation val="minMax"/>
        </c:scaling>
        <c:delete val="1"/>
        <c:axPos val="b"/>
        <c:numFmt formatCode="General" sourceLinked="1"/>
        <c:majorTickMark val="out"/>
        <c:minorTickMark val="none"/>
        <c:tickLblPos val="nextTo"/>
        <c:crossAx val="32564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0.13145419486283927"/>
          <c:w val="0.85707129234401969"/>
          <c:h val="0.69942147856517944"/>
        </c:manualLayout>
      </c:layout>
      <c:barChart>
        <c:barDir val="col"/>
        <c:grouping val="clustered"/>
        <c:varyColors val="0"/>
        <c:ser>
          <c:idx val="12"/>
          <c:order val="0"/>
          <c:tx>
            <c:strRef>
              <c:f>EAT10別高齢者の疾病!$P$36</c:f>
              <c:strCache>
                <c:ptCount val="1"/>
                <c:pt idx="0">
                  <c:v>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(EAT10別高齢者の疾病!$C$5,EAT10別高齢者の疾病!$F$5,EAT10別高齢者の疾病!$I$5,EAT10別高齢者の疾病!$L$5)</c:f>
              <c:strCache>
                <c:ptCount val="4"/>
                <c:pt idx="0">
                  <c:v>0点</c:v>
                </c:pt>
                <c:pt idx="1">
                  <c:v>1点</c:v>
                </c:pt>
                <c:pt idx="2">
                  <c:v>2点</c:v>
                </c:pt>
                <c:pt idx="3">
                  <c:v>3点以上</c:v>
                </c:pt>
              </c:strCache>
            </c:strRef>
          </c:cat>
          <c:val>
            <c:numRef>
              <c:f>(EAT10別高齢者の疾病!$D$24,EAT10別高齢者の疾病!$G$24,EAT10別高齢者の疾病!$J$24,EAT10別高齢者の疾病!$M$24)</c:f>
              <c:numCache>
                <c:formatCode>0.0%</c:formatCode>
                <c:ptCount val="4"/>
                <c:pt idx="0">
                  <c:v>0.76101702011849182</c:v>
                </c:pt>
                <c:pt idx="1">
                  <c:v>0.80422039859320049</c:v>
                </c:pt>
                <c:pt idx="2">
                  <c:v>0.82355436165700546</c:v>
                </c:pt>
                <c:pt idx="3">
                  <c:v>0.84886269175545981</c:v>
                </c:pt>
              </c:numCache>
            </c:numRef>
          </c:val>
          <c:extLst>
            <c:ext xmlns:c16="http://schemas.microsoft.com/office/drawing/2014/chart" uri="{C3380CC4-5D6E-409C-BE32-E72D297353CC}">
              <c16:uniqueId val="{00000000-4F1B-4D15-B6D7-A174A76C5BCC}"/>
            </c:ext>
          </c:extLst>
        </c:ser>
        <c:dLbls>
          <c:showLegendKey val="0"/>
          <c:showVal val="0"/>
          <c:showCatName val="0"/>
          <c:showSerName val="0"/>
          <c:showPercent val="0"/>
          <c:showBubbleSize val="0"/>
        </c:dLbls>
        <c:gapWidth val="150"/>
        <c:axId val="326490224"/>
        <c:axId val="326490784"/>
      </c:barChart>
      <c:catAx>
        <c:axId val="32649022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6490784"/>
        <c:crosses val="autoZero"/>
        <c:auto val="1"/>
        <c:lblAlgn val="ctr"/>
        <c:lblOffset val="100"/>
        <c:noMultiLvlLbl val="0"/>
      </c:catAx>
      <c:valAx>
        <c:axId val="3264907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3285745422842195E-2"/>
              <c:y val="3.903077930582842E-2"/>
            </c:manualLayout>
          </c:layout>
          <c:overlay val="0"/>
        </c:title>
        <c:numFmt formatCode="0.0%" sourceLinked="1"/>
        <c:majorTickMark val="out"/>
        <c:minorTickMark val="none"/>
        <c:tickLblPos val="nextTo"/>
        <c:spPr>
          <a:ln>
            <a:solidFill>
              <a:srgbClr val="7F7F7F"/>
            </a:solidFill>
          </a:ln>
        </c:spPr>
        <c:crossAx val="326490224"/>
        <c:crosses val="autoZero"/>
        <c:crossBetween val="between"/>
      </c:valAx>
    </c:plotArea>
    <c:legend>
      <c:legendPos val="t"/>
      <c:layout>
        <c:manualLayout>
          <c:xMode val="edge"/>
          <c:yMode val="edge"/>
          <c:x val="0.36278879686137749"/>
          <c:y val="2.7723204540493342E-2"/>
          <c:w val="0.28057359779133972"/>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9.3236738703339886E-2"/>
          <c:w val="0.85707129234401969"/>
          <c:h val="0.62445498529551269"/>
        </c:manualLayout>
      </c:layout>
      <c:barChart>
        <c:barDir val="col"/>
        <c:grouping val="clustered"/>
        <c:varyColors val="0"/>
        <c:ser>
          <c:idx val="12"/>
          <c:order val="0"/>
          <c:tx>
            <c:strRef>
              <c:f>EAT10別高齢者の疾病!$P$36</c:f>
              <c:strCache>
                <c:ptCount val="1"/>
                <c:pt idx="0">
                  <c:v>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EAT10別高齢者の疾病!$B$8:$B$23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EAT10別高齢者の疾病!$M$8:$M$23</c:f>
              <c:numCache>
                <c:formatCode>0.0%</c:formatCode>
                <c:ptCount val="16"/>
                <c:pt idx="0">
                  <c:v>0.24658051840096729</c:v>
                </c:pt>
                <c:pt idx="1">
                  <c:v>0.30824454016473968</c:v>
                </c:pt>
                <c:pt idx="2">
                  <c:v>0.30544849996221568</c:v>
                </c:pt>
                <c:pt idx="3">
                  <c:v>5.0328723645431873E-2</c:v>
                </c:pt>
                <c:pt idx="4">
                  <c:v>0.38857401949671277</c:v>
                </c:pt>
                <c:pt idx="5">
                  <c:v>0.40210080858459912</c:v>
                </c:pt>
                <c:pt idx="6">
                  <c:v>0.14342930552406863</c:v>
                </c:pt>
                <c:pt idx="7">
                  <c:v>3.7784327061135043E-4</c:v>
                </c:pt>
                <c:pt idx="8">
                  <c:v>1.6700672561021687E-2</c:v>
                </c:pt>
                <c:pt idx="9">
                  <c:v>5.9925942718960172E-2</c:v>
                </c:pt>
                <c:pt idx="10">
                  <c:v>1.798533968110028E-2</c:v>
                </c:pt>
                <c:pt idx="11">
                  <c:v>1.6851809869266227E-2</c:v>
                </c:pt>
                <c:pt idx="12">
                  <c:v>0.16647774503136098</c:v>
                </c:pt>
                <c:pt idx="13">
                  <c:v>0.12136325852036575</c:v>
                </c:pt>
                <c:pt idx="14">
                  <c:v>9.3931837073981714E-2</c:v>
                </c:pt>
                <c:pt idx="15">
                  <c:v>0.11531776619058415</c:v>
                </c:pt>
              </c:numCache>
            </c:numRef>
          </c:val>
          <c:extLst>
            <c:ext xmlns:c16="http://schemas.microsoft.com/office/drawing/2014/chart" uri="{C3380CC4-5D6E-409C-BE32-E72D297353CC}">
              <c16:uniqueId val="{00000000-4F1B-4D15-B6D7-A174A76C5BCC}"/>
            </c:ext>
          </c:extLst>
        </c:ser>
        <c:dLbls>
          <c:showLegendKey val="0"/>
          <c:showVal val="0"/>
          <c:showCatName val="0"/>
          <c:showSerName val="0"/>
          <c:showPercent val="0"/>
          <c:showBubbleSize val="0"/>
        </c:dLbls>
        <c:gapWidth val="150"/>
        <c:axId val="326493024"/>
        <c:axId val="326493584"/>
      </c:barChart>
      <c:catAx>
        <c:axId val="326493024"/>
        <c:scaling>
          <c:orientation val="minMax"/>
        </c:scaling>
        <c:delete val="0"/>
        <c:axPos val="b"/>
        <c:numFmt formatCode="General" sourceLinked="0"/>
        <c:majorTickMark val="out"/>
        <c:minorTickMark val="none"/>
        <c:tickLblPos val="nextTo"/>
        <c:spPr>
          <a:ln>
            <a:solidFill>
              <a:srgbClr val="7F7F7F"/>
            </a:solidFill>
          </a:ln>
        </c:spPr>
        <c:txPr>
          <a:bodyPr rot="0" vert="wordArtVertRtl"/>
          <a:lstStyle/>
          <a:p>
            <a:pPr>
              <a:defRPr/>
            </a:pPr>
            <a:endParaRPr lang="ja-JP"/>
          </a:p>
        </c:txPr>
        <c:crossAx val="326493584"/>
        <c:crosses val="autoZero"/>
        <c:auto val="1"/>
        <c:lblAlgn val="ctr"/>
        <c:lblOffset val="100"/>
        <c:noMultiLvlLbl val="0"/>
      </c:catAx>
      <c:valAx>
        <c:axId val="3264935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4835803545480962E-2"/>
              <c:y val="1.1911882412864731E-2"/>
            </c:manualLayout>
          </c:layout>
          <c:overlay val="0"/>
        </c:title>
        <c:numFmt formatCode="0.0%" sourceLinked="1"/>
        <c:majorTickMark val="out"/>
        <c:minorTickMark val="none"/>
        <c:tickLblPos val="nextTo"/>
        <c:spPr>
          <a:ln>
            <a:solidFill>
              <a:srgbClr val="7F7F7F"/>
            </a:solidFill>
          </a:ln>
        </c:spPr>
        <c:crossAx val="326493024"/>
        <c:crosses val="autoZero"/>
        <c:crossBetween val="between"/>
        <c:majorUnit val="0.1"/>
      </c:valAx>
    </c:plotArea>
    <c:legend>
      <c:legendPos val="t"/>
      <c:layout>
        <c:manualLayout>
          <c:xMode val="edge"/>
          <c:yMode val="edge"/>
          <c:x val="0.36727041557686724"/>
          <c:y val="2.2260787309903225E-2"/>
          <c:w val="0.28398775063376963"/>
          <c:h val="4.25702811244979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地区別_EAT10別高齢者の疾病!$BQ$4</c:f>
              <c:strCache>
                <c:ptCount val="1"/>
                <c:pt idx="0">
                  <c:v>EAT10 3点以上該当者の高齢者の疾病患者割合(総患者数に占める割合)</c:v>
                </c:pt>
              </c:strCache>
            </c:strRef>
          </c:tx>
          <c:spPr>
            <a:solidFill>
              <a:schemeClr val="accent3">
                <a:lumMod val="60000"/>
                <a:lumOff val="40000"/>
              </a:schemeClr>
            </a:solidFill>
            <a:ln>
              <a:noFill/>
            </a:ln>
          </c:spPr>
          <c:invertIfNegative val="0"/>
          <c:dLbls>
            <c:dLbl>
              <c:idx val="3"/>
              <c:layout>
                <c:manualLayout>
                  <c:x val="4.6014492753623185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AD-4F6F-8E0F-84F242FC59C1}"/>
                </c:ext>
              </c:extLst>
            </c:dLbl>
            <c:dLbl>
              <c:idx val="4"/>
              <c:layout>
                <c:manualLayout>
                  <c:x val="7.6690821256038648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34-4858-89A2-C4EE565931B8}"/>
                </c:ext>
              </c:extLst>
            </c:dLbl>
            <c:dLbl>
              <c:idx val="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34-4858-89A2-C4EE565931B8}"/>
                </c:ext>
              </c:extLst>
            </c:dLbl>
            <c:dLbl>
              <c:idx val="6"/>
              <c:layout>
                <c:manualLayout>
                  <c:x val="1.0736714975845298E-2"/>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34-4858-89A2-C4EE565931B8}"/>
                </c:ext>
              </c:extLst>
            </c:dLbl>
            <c:dLbl>
              <c:idx val="7"/>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34-4858-89A2-C4EE565931B8}"/>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地区別_EAT10別高齢者の疾病!$BQ$5:$BQ$12</c:f>
              <c:strCache>
                <c:ptCount val="8"/>
                <c:pt idx="0">
                  <c:v>大阪市医療圏</c:v>
                </c:pt>
                <c:pt idx="1">
                  <c:v>北河内医療圏</c:v>
                </c:pt>
                <c:pt idx="2">
                  <c:v>三島医療圏</c:v>
                </c:pt>
                <c:pt idx="3">
                  <c:v>中河内医療圏</c:v>
                </c:pt>
                <c:pt idx="4">
                  <c:v>泉州医療圏</c:v>
                </c:pt>
                <c:pt idx="5">
                  <c:v>豊能医療圏</c:v>
                </c:pt>
                <c:pt idx="6">
                  <c:v>南河内医療圏</c:v>
                </c:pt>
                <c:pt idx="7">
                  <c:v>堺市医療圏</c:v>
                </c:pt>
              </c:strCache>
            </c:strRef>
          </c:cat>
          <c:val>
            <c:numRef>
              <c:f>地区別_EAT10別高齢者の疾病!$BR$5:$BR$12</c:f>
              <c:numCache>
                <c:formatCode>0.0%</c:formatCode>
                <c:ptCount val="8"/>
                <c:pt idx="0">
                  <c:v>0.86956521739130432</c:v>
                </c:pt>
                <c:pt idx="1">
                  <c:v>0.85846724351050685</c:v>
                </c:pt>
                <c:pt idx="2">
                  <c:v>0.85663082437275984</c:v>
                </c:pt>
                <c:pt idx="3">
                  <c:v>0.83909574468085102</c:v>
                </c:pt>
                <c:pt idx="4">
                  <c:v>0.83712905452035891</c:v>
                </c:pt>
                <c:pt idx="5">
                  <c:v>0.83464566929133854</c:v>
                </c:pt>
                <c:pt idx="6">
                  <c:v>0.83218588640275393</c:v>
                </c:pt>
                <c:pt idx="7">
                  <c:v>0.82726204465334896</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6496384"/>
        <c:axId val="3264969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0.14878019323671499"/>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173-4714-8094-16DE7E3C36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地区別_EAT10別高齢者の疾病!$BT$5:$BT$12</c:f>
              <c:numCache>
                <c:formatCode>0.0%</c:formatCode>
                <c:ptCount val="8"/>
                <c:pt idx="0">
                  <c:v>0.84886269175545981</c:v>
                </c:pt>
                <c:pt idx="1">
                  <c:v>0.84886269175545981</c:v>
                </c:pt>
                <c:pt idx="2">
                  <c:v>0.84886269175545981</c:v>
                </c:pt>
                <c:pt idx="3">
                  <c:v>0.84886269175545981</c:v>
                </c:pt>
                <c:pt idx="4">
                  <c:v>0.84886269175545981</c:v>
                </c:pt>
                <c:pt idx="5">
                  <c:v>0.84886269175545981</c:v>
                </c:pt>
                <c:pt idx="6">
                  <c:v>0.84886269175545981</c:v>
                </c:pt>
                <c:pt idx="7">
                  <c:v>0.84886269175545981</c:v>
                </c:pt>
              </c:numCache>
            </c:numRef>
          </c:xVal>
          <c:yVal>
            <c:numRef>
              <c:f>地区別_EAT10別高齢者の疾病!$BU$5:$BU$12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6498064"/>
        <c:axId val="326497504"/>
      </c:scatterChart>
      <c:catAx>
        <c:axId val="326496384"/>
        <c:scaling>
          <c:orientation val="maxMin"/>
        </c:scaling>
        <c:delete val="0"/>
        <c:axPos val="l"/>
        <c:numFmt formatCode="General" sourceLinked="0"/>
        <c:majorTickMark val="none"/>
        <c:minorTickMark val="none"/>
        <c:tickLblPos val="nextTo"/>
        <c:spPr>
          <a:ln>
            <a:solidFill>
              <a:srgbClr val="7F7F7F"/>
            </a:solidFill>
          </a:ln>
        </c:spPr>
        <c:crossAx val="326496944"/>
        <c:crossesAt val="0"/>
        <c:auto val="1"/>
        <c:lblAlgn val="ctr"/>
        <c:lblOffset val="100"/>
        <c:noMultiLvlLbl val="0"/>
      </c:catAx>
      <c:valAx>
        <c:axId val="3264969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319903381642507"/>
              <c:y val="2.2372936507936512E-2"/>
            </c:manualLayout>
          </c:layout>
          <c:overlay val="0"/>
        </c:title>
        <c:numFmt formatCode="0.0%" sourceLinked="0"/>
        <c:majorTickMark val="out"/>
        <c:minorTickMark val="none"/>
        <c:tickLblPos val="nextTo"/>
        <c:spPr>
          <a:ln>
            <a:solidFill>
              <a:srgbClr val="7F7F7F"/>
            </a:solidFill>
          </a:ln>
        </c:spPr>
        <c:crossAx val="326496384"/>
        <c:crosses val="autoZero"/>
        <c:crossBetween val="between"/>
      </c:valAx>
      <c:valAx>
        <c:axId val="326497504"/>
        <c:scaling>
          <c:orientation val="minMax"/>
          <c:max val="50"/>
          <c:min val="0"/>
        </c:scaling>
        <c:delete val="1"/>
        <c:axPos val="r"/>
        <c:numFmt formatCode="General" sourceLinked="1"/>
        <c:majorTickMark val="out"/>
        <c:minorTickMark val="none"/>
        <c:tickLblPos val="nextTo"/>
        <c:crossAx val="326498064"/>
        <c:crosses val="max"/>
        <c:crossBetween val="midCat"/>
      </c:valAx>
      <c:valAx>
        <c:axId val="326498064"/>
        <c:scaling>
          <c:orientation val="minMax"/>
        </c:scaling>
        <c:delete val="1"/>
        <c:axPos val="b"/>
        <c:numFmt formatCode="0.0%" sourceLinked="1"/>
        <c:majorTickMark val="out"/>
        <c:minorTickMark val="none"/>
        <c:tickLblPos val="nextTo"/>
        <c:crossAx val="326497504"/>
        <c:crosses val="autoZero"/>
        <c:crossBetween val="midCat"/>
      </c:valAx>
      <c:spPr>
        <a:ln>
          <a:solidFill>
            <a:srgbClr val="7F7F7F"/>
          </a:solidFill>
        </a:ln>
      </c:spPr>
    </c:plotArea>
    <c:legend>
      <c:legendPos val="r"/>
      <c:layout>
        <c:manualLayout>
          <c:xMode val="edge"/>
          <c:yMode val="edge"/>
          <c:x val="0.12516920289855074"/>
          <c:y val="9.4226984126984138E-3"/>
          <c:w val="0.74757065217391305"/>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地区別_指導対象者群分析!$R$5</c:f>
              <c:strCache>
                <c:ptCount val="1"/>
                <c:pt idx="0">
                  <c:v>歯科健診有所見医療機関未受診者割合</c:v>
                </c:pt>
              </c:strCache>
            </c:strRef>
          </c:tx>
          <c:spPr>
            <a:solidFill>
              <a:schemeClr val="accent3">
                <a:lumMod val="60000"/>
                <a:lumOff val="40000"/>
              </a:schemeClr>
            </a:solidFill>
            <a:ln>
              <a:noFill/>
            </a:ln>
          </c:spPr>
          <c:invertIfNegative val="0"/>
          <c:dLbls>
            <c:dLbl>
              <c:idx val="4"/>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0-4F0E-9D82-69553A3D1197}"/>
                </c:ext>
              </c:extLst>
            </c:dLbl>
            <c:dLbl>
              <c:idx val="5"/>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8-41B6-89CC-B40AD36B4A01}"/>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地区別_指導対象者群分析!$R$6:$R$13</c:f>
              <c:strCache>
                <c:ptCount val="8"/>
                <c:pt idx="0">
                  <c:v>三島医療圏</c:v>
                </c:pt>
                <c:pt idx="1">
                  <c:v>南河内医療圏</c:v>
                </c:pt>
                <c:pt idx="2">
                  <c:v>中河内医療圏</c:v>
                </c:pt>
                <c:pt idx="3">
                  <c:v>泉州医療圏</c:v>
                </c:pt>
                <c:pt idx="4">
                  <c:v>大阪市医療圏</c:v>
                </c:pt>
                <c:pt idx="5">
                  <c:v>豊能医療圏</c:v>
                </c:pt>
                <c:pt idx="6">
                  <c:v>北河内医療圏</c:v>
                </c:pt>
                <c:pt idx="7">
                  <c:v>堺市医療圏</c:v>
                </c:pt>
              </c:strCache>
            </c:strRef>
          </c:cat>
          <c:val>
            <c:numRef>
              <c:f>地区別_指導対象者群分析!$T$6:$T$13</c:f>
              <c:numCache>
                <c:formatCode>0.00%</c:formatCode>
                <c:ptCount val="8"/>
                <c:pt idx="0">
                  <c:v>9.5999999999999992E-3</c:v>
                </c:pt>
                <c:pt idx="1">
                  <c:v>8.6E-3</c:v>
                </c:pt>
                <c:pt idx="2">
                  <c:v>8.2000000000000007E-3</c:v>
                </c:pt>
                <c:pt idx="3">
                  <c:v>7.9000000000000008E-3</c:v>
                </c:pt>
                <c:pt idx="4">
                  <c:v>7.7999999999999996E-3</c:v>
                </c:pt>
                <c:pt idx="5">
                  <c:v>7.3000000000000001E-3</c:v>
                </c:pt>
                <c:pt idx="6">
                  <c:v>5.8999999999999999E-3</c:v>
                </c:pt>
                <c:pt idx="7">
                  <c:v>5.3E-3</c:v>
                </c:pt>
              </c:numCache>
            </c:numRef>
          </c:val>
          <c:extLst>
            <c:ext xmlns:c16="http://schemas.microsoft.com/office/drawing/2014/chart" uri="{C3380CC4-5D6E-409C-BE32-E72D297353CC}">
              <c16:uniqueId val="{00000003-4588-41B6-89CC-B40AD36B4A01}"/>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4588-41B6-89CC-B40AD36B4A01}"/>
              </c:ext>
            </c:extLst>
          </c:dPt>
          <c:dLbls>
            <c:dLbl>
              <c:idx val="0"/>
              <c:layout>
                <c:manualLayout>
                  <c:x val="1.5338164251207729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588-41B6-89CC-B40AD36B4A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地区別_指導対象者群分析!$Y$6:$Y$13</c:f>
              <c:numCache>
                <c:formatCode>0.00%</c:formatCode>
                <c:ptCount val="8"/>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numCache>
            </c:numRef>
          </c:xVal>
          <c:yVal>
            <c:numRef>
              <c:f>地区別_指導対象者群分析!$AB$6:$AB$13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6-4588-41B6-89CC-B40AD36B4A01}"/>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3380873015873015E-2"/>
            </c:manualLayout>
          </c:layout>
          <c:overlay val="0"/>
        </c:title>
        <c:numFmt formatCode="0.00%"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0.00%"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市区町村別_EAT10別高齢者の疾病!$CI$3</c:f>
              <c:strCache>
                <c:ptCount val="1"/>
                <c:pt idx="0">
                  <c:v>EAT10 3点以上該当者の高齢者の疾病患者割合(総患者数に占める割合)</c:v>
                </c:pt>
              </c:strCache>
            </c:strRef>
          </c:tx>
          <c:spPr>
            <a:solidFill>
              <a:srgbClr val="B3A2C7"/>
            </a:solidFill>
            <a:ln>
              <a:noFill/>
            </a:ln>
          </c:spPr>
          <c:invertIfNegative val="0"/>
          <c:dLbls>
            <c:dLbl>
              <c:idx val="2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1D-48C0-A838-3E2E3FB35F23}"/>
                </c:ext>
              </c:extLst>
            </c:dLbl>
            <c:dLbl>
              <c:idx val="21"/>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1D-48C0-A838-3E2E3FB35F23}"/>
                </c:ext>
              </c:extLst>
            </c:dLbl>
            <c:dLbl>
              <c:idx val="22"/>
              <c:layout>
                <c:manualLayout>
                  <c:x val="1.8405797101449163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1D-48C0-A838-3E2E3FB35F23}"/>
                </c:ext>
              </c:extLst>
            </c:dLbl>
            <c:dLbl>
              <c:idx val="23"/>
              <c:layout>
                <c:manualLayout>
                  <c:x val="1.840579710144927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1D-48C0-A838-3E2E3FB35F23}"/>
                </c:ext>
              </c:extLst>
            </c:dLbl>
            <c:dLbl>
              <c:idx val="24"/>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1D-48C0-A838-3E2E3FB35F23}"/>
                </c:ext>
              </c:extLst>
            </c:dLbl>
            <c:dLbl>
              <c:idx val="25"/>
              <c:layout>
                <c:manualLayout>
                  <c:x val="3.374396135265700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1D-48C0-A838-3E2E3FB35F23}"/>
                </c:ext>
              </c:extLst>
            </c:dLbl>
            <c:dLbl>
              <c:idx val="26"/>
              <c:layout>
                <c:manualLayout>
                  <c:x val="3.374396135265700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1D-48C0-A838-3E2E3FB35F23}"/>
                </c:ext>
              </c:extLst>
            </c:dLbl>
            <c:dLbl>
              <c:idx val="27"/>
              <c:layout>
                <c:manualLayout>
                  <c:x val="4.1413043478260872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1D-48C0-A838-3E2E3FB35F23}"/>
                </c:ext>
              </c:extLst>
            </c:dLbl>
            <c:dLbl>
              <c:idx val="28"/>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1D-48C0-A838-3E2E3FB35F23}"/>
                </c:ext>
              </c:extLst>
            </c:dLbl>
            <c:dLbl>
              <c:idx val="2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1D-48C0-A838-3E2E3FB35F23}"/>
                </c:ext>
              </c:extLst>
            </c:dLbl>
            <c:dLbl>
              <c:idx val="3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1D-48C0-A838-3E2E3FB35F23}"/>
                </c:ext>
              </c:extLst>
            </c:dLbl>
            <c:dLbl>
              <c:idx val="3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1D-48C0-A838-3E2E3FB35F23}"/>
                </c:ext>
              </c:extLst>
            </c:dLbl>
            <c:numFmt formatCode="0.0%"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忠岡町</c:v>
                </c:pt>
                <c:pt idx="1">
                  <c:v>河南町</c:v>
                </c:pt>
                <c:pt idx="2">
                  <c:v>四條畷市</c:v>
                </c:pt>
                <c:pt idx="3">
                  <c:v>池田市</c:v>
                </c:pt>
                <c:pt idx="4">
                  <c:v>岸和田市</c:v>
                </c:pt>
                <c:pt idx="5">
                  <c:v>田尻町</c:v>
                </c:pt>
                <c:pt idx="6">
                  <c:v>千早赤阪村</c:v>
                </c:pt>
                <c:pt idx="7">
                  <c:v>門真市</c:v>
                </c:pt>
                <c:pt idx="8">
                  <c:v>大阪市</c:v>
                </c:pt>
                <c:pt idx="9">
                  <c:v>泉大津市</c:v>
                </c:pt>
                <c:pt idx="10">
                  <c:v>太子町</c:v>
                </c:pt>
                <c:pt idx="11">
                  <c:v>守口市</c:v>
                </c:pt>
                <c:pt idx="12">
                  <c:v>枚方市</c:v>
                </c:pt>
                <c:pt idx="13">
                  <c:v>摂津市</c:v>
                </c:pt>
                <c:pt idx="14">
                  <c:v>茨木市</c:v>
                </c:pt>
                <c:pt idx="15">
                  <c:v>豊中市</c:v>
                </c:pt>
                <c:pt idx="16">
                  <c:v>藤井寺市</c:v>
                </c:pt>
                <c:pt idx="17">
                  <c:v>高槻市</c:v>
                </c:pt>
                <c:pt idx="18">
                  <c:v>東大阪市</c:v>
                </c:pt>
                <c:pt idx="19">
                  <c:v>寝屋川市</c:v>
                </c:pt>
                <c:pt idx="20">
                  <c:v>交野市</c:v>
                </c:pt>
                <c:pt idx="21">
                  <c:v>大東市</c:v>
                </c:pt>
                <c:pt idx="22">
                  <c:v>泉佐野市</c:v>
                </c:pt>
                <c:pt idx="23">
                  <c:v>富田林市</c:v>
                </c:pt>
                <c:pt idx="24">
                  <c:v>貝塚市</c:v>
                </c:pt>
                <c:pt idx="25">
                  <c:v>八尾市</c:v>
                </c:pt>
                <c:pt idx="26">
                  <c:v>松原市</c:v>
                </c:pt>
                <c:pt idx="27">
                  <c:v>堺市</c:v>
                </c:pt>
                <c:pt idx="28">
                  <c:v>吹田市</c:v>
                </c:pt>
                <c:pt idx="29">
                  <c:v>河内長野市</c:v>
                </c:pt>
                <c:pt idx="30">
                  <c:v>和泉市</c:v>
                </c:pt>
                <c:pt idx="31">
                  <c:v>泉南市</c:v>
                </c:pt>
                <c:pt idx="32">
                  <c:v>島本町</c:v>
                </c:pt>
                <c:pt idx="33">
                  <c:v>箕面市</c:v>
                </c:pt>
                <c:pt idx="34">
                  <c:v>柏原市</c:v>
                </c:pt>
                <c:pt idx="35">
                  <c:v>大阪狭山市</c:v>
                </c:pt>
                <c:pt idx="36">
                  <c:v>豊能町</c:v>
                </c:pt>
                <c:pt idx="37">
                  <c:v>羽曳野市</c:v>
                </c:pt>
                <c:pt idx="38">
                  <c:v>高石市</c:v>
                </c:pt>
                <c:pt idx="39">
                  <c:v>阪南市</c:v>
                </c:pt>
                <c:pt idx="40">
                  <c:v>熊取町</c:v>
                </c:pt>
                <c:pt idx="41">
                  <c:v>能勢町</c:v>
                </c:pt>
                <c:pt idx="42">
                  <c:v>岬町</c:v>
                </c:pt>
              </c:strCache>
            </c:strRef>
          </c:cat>
          <c:val>
            <c:numRef>
              <c:f>市区町村別_EAT10別高齢者の疾病!$CJ$5:$CJ$47</c:f>
              <c:numCache>
                <c:formatCode>0.0%</c:formatCode>
                <c:ptCount val="43"/>
                <c:pt idx="0">
                  <c:v>0.96666666666666667</c:v>
                </c:pt>
                <c:pt idx="1">
                  <c:v>0.9642857142857143</c:v>
                </c:pt>
                <c:pt idx="2">
                  <c:v>0.9</c:v>
                </c:pt>
                <c:pt idx="3">
                  <c:v>0.89830508474576276</c:v>
                </c:pt>
                <c:pt idx="4">
                  <c:v>0.89189189189189189</c:v>
                </c:pt>
                <c:pt idx="5">
                  <c:v>0.88888888888888884</c:v>
                </c:pt>
                <c:pt idx="6">
                  <c:v>0.88888888888888884</c:v>
                </c:pt>
                <c:pt idx="7">
                  <c:v>0.87700534759358284</c:v>
                </c:pt>
                <c:pt idx="8">
                  <c:v>0.86956521739130432</c:v>
                </c:pt>
                <c:pt idx="9">
                  <c:v>0.8671875</c:v>
                </c:pt>
                <c:pt idx="10">
                  <c:v>0.8666666666666667</c:v>
                </c:pt>
                <c:pt idx="11">
                  <c:v>0.86029411764705888</c:v>
                </c:pt>
                <c:pt idx="12">
                  <c:v>0.86021505376344087</c:v>
                </c:pt>
                <c:pt idx="13">
                  <c:v>0.8597560975609756</c:v>
                </c:pt>
                <c:pt idx="14">
                  <c:v>0.8586387434554974</c:v>
                </c:pt>
                <c:pt idx="15">
                  <c:v>0.85744680851063826</c:v>
                </c:pt>
                <c:pt idx="16">
                  <c:v>0.8571428571428571</c:v>
                </c:pt>
                <c:pt idx="17">
                  <c:v>0.85693641618497107</c:v>
                </c:pt>
                <c:pt idx="18">
                  <c:v>0.8512064343163539</c:v>
                </c:pt>
                <c:pt idx="19">
                  <c:v>0.85</c:v>
                </c:pt>
                <c:pt idx="20">
                  <c:v>0.84615384615384615</c:v>
                </c:pt>
                <c:pt idx="21">
                  <c:v>0.84357541899441346</c:v>
                </c:pt>
                <c:pt idx="22">
                  <c:v>0.83919597989949746</c:v>
                </c:pt>
                <c:pt idx="23">
                  <c:v>0.83898305084745761</c:v>
                </c:pt>
                <c:pt idx="24">
                  <c:v>0.83582089552238803</c:v>
                </c:pt>
                <c:pt idx="25">
                  <c:v>0.83136593591905561</c:v>
                </c:pt>
                <c:pt idx="26">
                  <c:v>0.83108108108108103</c:v>
                </c:pt>
                <c:pt idx="27">
                  <c:v>0.82726204465334896</c:v>
                </c:pt>
                <c:pt idx="28">
                  <c:v>0.82692307692307687</c:v>
                </c:pt>
                <c:pt idx="29">
                  <c:v>0.82417582417582413</c:v>
                </c:pt>
                <c:pt idx="30">
                  <c:v>0.82</c:v>
                </c:pt>
                <c:pt idx="31">
                  <c:v>0.81927710843373491</c:v>
                </c:pt>
                <c:pt idx="32">
                  <c:v>0.81481481481481477</c:v>
                </c:pt>
                <c:pt idx="33">
                  <c:v>0.8125</c:v>
                </c:pt>
                <c:pt idx="34">
                  <c:v>0.81212121212121213</c:v>
                </c:pt>
                <c:pt idx="35">
                  <c:v>0.80851063829787229</c:v>
                </c:pt>
                <c:pt idx="36">
                  <c:v>0.80769230769230771</c:v>
                </c:pt>
                <c:pt idx="37">
                  <c:v>0.80295566502463056</c:v>
                </c:pt>
                <c:pt idx="38">
                  <c:v>0.8</c:v>
                </c:pt>
                <c:pt idx="39">
                  <c:v>0.8</c:v>
                </c:pt>
                <c:pt idx="40">
                  <c:v>0.8</c:v>
                </c:pt>
                <c:pt idx="41">
                  <c:v>0.75</c:v>
                </c:pt>
                <c:pt idx="42">
                  <c:v>0.72727272727272729</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6501424"/>
        <c:axId val="3265019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0.14375310068927663"/>
                  <c:y val="-0.89813968253968257"/>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5E5-4A3E-A58C-C6D4F9C543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市区町村別_EAT10別高齢者の疾病!$CN$5:$CN$47</c:f>
              <c:numCache>
                <c:formatCode>0.0%</c:formatCode>
                <c:ptCount val="43"/>
                <c:pt idx="0">
                  <c:v>0.84886269175545981</c:v>
                </c:pt>
                <c:pt idx="1">
                  <c:v>0.84886269175545981</c:v>
                </c:pt>
                <c:pt idx="2">
                  <c:v>0.84886269175545981</c:v>
                </c:pt>
                <c:pt idx="3">
                  <c:v>0.84886269175545981</c:v>
                </c:pt>
                <c:pt idx="4">
                  <c:v>0.84886269175545981</c:v>
                </c:pt>
                <c:pt idx="5">
                  <c:v>0.84886269175545981</c:v>
                </c:pt>
                <c:pt idx="6">
                  <c:v>0.84886269175545981</c:v>
                </c:pt>
                <c:pt idx="7">
                  <c:v>0.84886269175545981</c:v>
                </c:pt>
                <c:pt idx="8">
                  <c:v>0.84886269175545981</c:v>
                </c:pt>
                <c:pt idx="9">
                  <c:v>0.84886269175545981</c:v>
                </c:pt>
                <c:pt idx="10">
                  <c:v>0.84886269175545981</c:v>
                </c:pt>
                <c:pt idx="11">
                  <c:v>0.84886269175545981</c:v>
                </c:pt>
                <c:pt idx="12">
                  <c:v>0.84886269175545981</c:v>
                </c:pt>
                <c:pt idx="13">
                  <c:v>0.84886269175545981</c:v>
                </c:pt>
                <c:pt idx="14">
                  <c:v>0.84886269175545981</c:v>
                </c:pt>
                <c:pt idx="15">
                  <c:v>0.84886269175545981</c:v>
                </c:pt>
                <c:pt idx="16">
                  <c:v>0.84886269175545981</c:v>
                </c:pt>
                <c:pt idx="17">
                  <c:v>0.84886269175545981</c:v>
                </c:pt>
                <c:pt idx="18">
                  <c:v>0.84886269175545981</c:v>
                </c:pt>
                <c:pt idx="19">
                  <c:v>0.84886269175545981</c:v>
                </c:pt>
                <c:pt idx="20">
                  <c:v>0.84886269175545981</c:v>
                </c:pt>
                <c:pt idx="21">
                  <c:v>0.84886269175545981</c:v>
                </c:pt>
                <c:pt idx="22">
                  <c:v>0.84886269175545981</c:v>
                </c:pt>
                <c:pt idx="23">
                  <c:v>0.84886269175545981</c:v>
                </c:pt>
                <c:pt idx="24">
                  <c:v>0.84886269175545981</c:v>
                </c:pt>
                <c:pt idx="25">
                  <c:v>0.84886269175545981</c:v>
                </c:pt>
                <c:pt idx="26">
                  <c:v>0.84886269175545981</c:v>
                </c:pt>
                <c:pt idx="27">
                  <c:v>0.84886269175545981</c:v>
                </c:pt>
                <c:pt idx="28">
                  <c:v>0.84886269175545981</c:v>
                </c:pt>
                <c:pt idx="29">
                  <c:v>0.84886269175545981</c:v>
                </c:pt>
                <c:pt idx="30">
                  <c:v>0.84886269175545981</c:v>
                </c:pt>
                <c:pt idx="31">
                  <c:v>0.84886269175545981</c:v>
                </c:pt>
                <c:pt idx="32">
                  <c:v>0.84886269175545981</c:v>
                </c:pt>
                <c:pt idx="33">
                  <c:v>0.84886269175545981</c:v>
                </c:pt>
                <c:pt idx="34">
                  <c:v>0.84886269175545981</c:v>
                </c:pt>
                <c:pt idx="35">
                  <c:v>0.84886269175545981</c:v>
                </c:pt>
                <c:pt idx="36">
                  <c:v>0.84886269175545981</c:v>
                </c:pt>
                <c:pt idx="37">
                  <c:v>0.84886269175545981</c:v>
                </c:pt>
                <c:pt idx="38">
                  <c:v>0.84886269175545981</c:v>
                </c:pt>
                <c:pt idx="39">
                  <c:v>0.84886269175545981</c:v>
                </c:pt>
                <c:pt idx="40">
                  <c:v>0.84886269175545981</c:v>
                </c:pt>
                <c:pt idx="41">
                  <c:v>0.84886269175545981</c:v>
                </c:pt>
                <c:pt idx="42">
                  <c:v>0.84886269175545981</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nextTo"/>
        <c:spPr>
          <a:ln>
            <a:solidFill>
              <a:srgbClr val="7F7F7F"/>
            </a:solidFill>
          </a:ln>
        </c:spPr>
        <c:crossAx val="326501984"/>
        <c:crossesAt val="0"/>
        <c:auto val="1"/>
        <c:lblAlgn val="ctr"/>
        <c:lblOffset val="100"/>
        <c:noMultiLvlLbl val="0"/>
      </c:catAx>
      <c:valAx>
        <c:axId val="326501984"/>
        <c:scaling>
          <c:orientation val="minMax"/>
          <c:max val="1"/>
          <c:min val="0.60000000000000009"/>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319903381642507"/>
              <c:y val="2.2372936507936512E-2"/>
            </c:manualLayout>
          </c:layout>
          <c:overlay val="0"/>
        </c:title>
        <c:numFmt formatCode="0.0%"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0.0%"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920736714975855"/>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市区町村別_EAT10別高齢者の疾病!$CL$4</c:f>
              <c:strCache>
                <c:ptCount val="1"/>
                <c:pt idx="0">
                  <c:v>前年度との差分(EAT10 3点以上該当者の高齢者の疾病患者割合(総患者数に占める割合))</c:v>
                </c:pt>
              </c:strCache>
            </c:strRef>
          </c:tx>
          <c:spPr>
            <a:solidFill>
              <a:schemeClr val="accent1"/>
            </a:solidFill>
            <a:ln>
              <a:noFill/>
            </a:ln>
          </c:spPr>
          <c:invertIfNegative val="0"/>
          <c:dLbls>
            <c:dLbl>
              <c:idx val="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68-46EF-9CE5-7DC94BC80CE5}"/>
                </c:ext>
              </c:extLst>
            </c:dLbl>
            <c:dLbl>
              <c:idx val="10"/>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68-46EF-9CE5-7DC94BC80CE5}"/>
                </c:ext>
              </c:extLst>
            </c:dLbl>
            <c:numFmt formatCode="#,##0.0_ ;[Red]\-#,##0.0\ "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忠岡町</c:v>
                </c:pt>
                <c:pt idx="1">
                  <c:v>河南町</c:v>
                </c:pt>
                <c:pt idx="2">
                  <c:v>四條畷市</c:v>
                </c:pt>
                <c:pt idx="3">
                  <c:v>池田市</c:v>
                </c:pt>
                <c:pt idx="4">
                  <c:v>岸和田市</c:v>
                </c:pt>
                <c:pt idx="5">
                  <c:v>田尻町</c:v>
                </c:pt>
                <c:pt idx="6">
                  <c:v>千早赤阪村</c:v>
                </c:pt>
                <c:pt idx="7">
                  <c:v>門真市</c:v>
                </c:pt>
                <c:pt idx="8">
                  <c:v>大阪市</c:v>
                </c:pt>
                <c:pt idx="9">
                  <c:v>泉大津市</c:v>
                </c:pt>
                <c:pt idx="10">
                  <c:v>太子町</c:v>
                </c:pt>
                <c:pt idx="11">
                  <c:v>守口市</c:v>
                </c:pt>
                <c:pt idx="12">
                  <c:v>枚方市</c:v>
                </c:pt>
                <c:pt idx="13">
                  <c:v>摂津市</c:v>
                </c:pt>
                <c:pt idx="14">
                  <c:v>茨木市</c:v>
                </c:pt>
                <c:pt idx="15">
                  <c:v>豊中市</c:v>
                </c:pt>
                <c:pt idx="16">
                  <c:v>藤井寺市</c:v>
                </c:pt>
                <c:pt idx="17">
                  <c:v>高槻市</c:v>
                </c:pt>
                <c:pt idx="18">
                  <c:v>東大阪市</c:v>
                </c:pt>
                <c:pt idx="19">
                  <c:v>寝屋川市</c:v>
                </c:pt>
                <c:pt idx="20">
                  <c:v>交野市</c:v>
                </c:pt>
                <c:pt idx="21">
                  <c:v>大東市</c:v>
                </c:pt>
                <c:pt idx="22">
                  <c:v>泉佐野市</c:v>
                </c:pt>
                <c:pt idx="23">
                  <c:v>富田林市</c:v>
                </c:pt>
                <c:pt idx="24">
                  <c:v>貝塚市</c:v>
                </c:pt>
                <c:pt idx="25">
                  <c:v>八尾市</c:v>
                </c:pt>
                <c:pt idx="26">
                  <c:v>松原市</c:v>
                </c:pt>
                <c:pt idx="27">
                  <c:v>堺市</c:v>
                </c:pt>
                <c:pt idx="28">
                  <c:v>吹田市</c:v>
                </c:pt>
                <c:pt idx="29">
                  <c:v>河内長野市</c:v>
                </c:pt>
                <c:pt idx="30">
                  <c:v>和泉市</c:v>
                </c:pt>
                <c:pt idx="31">
                  <c:v>泉南市</c:v>
                </c:pt>
                <c:pt idx="32">
                  <c:v>島本町</c:v>
                </c:pt>
                <c:pt idx="33">
                  <c:v>箕面市</c:v>
                </c:pt>
                <c:pt idx="34">
                  <c:v>柏原市</c:v>
                </c:pt>
                <c:pt idx="35">
                  <c:v>大阪狭山市</c:v>
                </c:pt>
                <c:pt idx="36">
                  <c:v>豊能町</c:v>
                </c:pt>
                <c:pt idx="37">
                  <c:v>羽曳野市</c:v>
                </c:pt>
                <c:pt idx="38">
                  <c:v>高石市</c:v>
                </c:pt>
                <c:pt idx="39">
                  <c:v>阪南市</c:v>
                </c:pt>
                <c:pt idx="40">
                  <c:v>熊取町</c:v>
                </c:pt>
                <c:pt idx="41">
                  <c:v>能勢町</c:v>
                </c:pt>
                <c:pt idx="42">
                  <c:v>岬町</c:v>
                </c:pt>
              </c:strCache>
            </c:strRef>
          </c:cat>
          <c:val>
            <c:numRef>
              <c:f>市区町村別_EAT10別高齢者の疾病!$CL$5:$CL$47</c:f>
              <c:numCache>
                <c:formatCode>General</c:formatCode>
                <c:ptCount val="43"/>
                <c:pt idx="0">
                  <c:v>0.30000000000000027</c:v>
                </c:pt>
                <c:pt idx="1">
                  <c:v>4.6999999999999931</c:v>
                </c:pt>
                <c:pt idx="2">
                  <c:v>17.600000000000005</c:v>
                </c:pt>
                <c:pt idx="3">
                  <c:v>2.9000000000000026</c:v>
                </c:pt>
                <c:pt idx="4">
                  <c:v>6.5000000000000053</c:v>
                </c:pt>
                <c:pt idx="5">
                  <c:v>11.099999999999998</c:v>
                </c:pt>
                <c:pt idx="6">
                  <c:v>1.4000000000000012</c:v>
                </c:pt>
                <c:pt idx="7">
                  <c:v>3.9000000000000035</c:v>
                </c:pt>
                <c:pt idx="8">
                  <c:v>-1.6000000000000014</c:v>
                </c:pt>
                <c:pt idx="9">
                  <c:v>3.1000000000000028</c:v>
                </c:pt>
                <c:pt idx="10">
                  <c:v>17.500000000000004</c:v>
                </c:pt>
                <c:pt idx="11">
                  <c:v>-5.100000000000005</c:v>
                </c:pt>
                <c:pt idx="12">
                  <c:v>7.6999999999999957</c:v>
                </c:pt>
                <c:pt idx="13">
                  <c:v>2.6000000000000023</c:v>
                </c:pt>
                <c:pt idx="14">
                  <c:v>1.0000000000000009</c:v>
                </c:pt>
                <c:pt idx="15">
                  <c:v>1.9000000000000017</c:v>
                </c:pt>
                <c:pt idx="16">
                  <c:v>2.4000000000000021</c:v>
                </c:pt>
                <c:pt idx="17">
                  <c:v>0.50000000000000044</c:v>
                </c:pt>
                <c:pt idx="18">
                  <c:v>-0.50000000000000044</c:v>
                </c:pt>
                <c:pt idx="19">
                  <c:v>0.30000000000000027</c:v>
                </c:pt>
                <c:pt idx="20">
                  <c:v>2.7000000000000024</c:v>
                </c:pt>
                <c:pt idx="21">
                  <c:v>-0.40000000000000036</c:v>
                </c:pt>
                <c:pt idx="22">
                  <c:v>-2.300000000000002</c:v>
                </c:pt>
                <c:pt idx="23">
                  <c:v>-1.7000000000000015</c:v>
                </c:pt>
                <c:pt idx="24">
                  <c:v>2.300000000000002</c:v>
                </c:pt>
                <c:pt idx="25">
                  <c:v>-1.3000000000000012</c:v>
                </c:pt>
                <c:pt idx="26">
                  <c:v>-3.9000000000000035</c:v>
                </c:pt>
                <c:pt idx="27">
                  <c:v>-3.0000000000000027</c:v>
                </c:pt>
                <c:pt idx="28">
                  <c:v>-2.9000000000000026</c:v>
                </c:pt>
                <c:pt idx="29">
                  <c:v>-2.0000000000000018</c:v>
                </c:pt>
                <c:pt idx="30">
                  <c:v>-1.7000000000000015</c:v>
                </c:pt>
                <c:pt idx="31">
                  <c:v>5.9999999999999947</c:v>
                </c:pt>
                <c:pt idx="32">
                  <c:v>2.2999999999999909</c:v>
                </c:pt>
                <c:pt idx="33">
                  <c:v>1.0999999999999899</c:v>
                </c:pt>
                <c:pt idx="34">
                  <c:v>-0.39999999999998925</c:v>
                </c:pt>
                <c:pt idx="35">
                  <c:v>5.600000000000005</c:v>
                </c:pt>
                <c:pt idx="36">
                  <c:v>4.3000000000000043</c:v>
                </c:pt>
                <c:pt idx="37">
                  <c:v>-6.899999999999995</c:v>
                </c:pt>
                <c:pt idx="38">
                  <c:v>-4.7999999999999936</c:v>
                </c:pt>
                <c:pt idx="39">
                  <c:v>-2.9999999999999916</c:v>
                </c:pt>
                <c:pt idx="40">
                  <c:v>1.3000000000000012</c:v>
                </c:pt>
                <c:pt idx="41">
                  <c:v>-4.3000000000000043</c:v>
                </c:pt>
                <c:pt idx="42">
                  <c:v>-21.099999999999998</c:v>
                </c:pt>
              </c:numCache>
            </c:numRef>
          </c:val>
          <c:extLst>
            <c:ext xmlns:c16="http://schemas.microsoft.com/office/drawing/2014/chart" uri="{C3380CC4-5D6E-409C-BE32-E72D297353CC}">
              <c16:uniqueId val="{00000048-1768-46EF-9CE5-7DC94BC80CE5}"/>
            </c:ext>
          </c:extLst>
        </c:ser>
        <c:dLbls>
          <c:showLegendKey val="0"/>
          <c:showVal val="0"/>
          <c:showCatName val="0"/>
          <c:showSerName val="0"/>
          <c:showPercent val="0"/>
          <c:showBubbleSize val="0"/>
        </c:dLbls>
        <c:gapWidth val="150"/>
        <c:axId val="326501424"/>
        <c:axId val="326501984"/>
      </c:barChart>
      <c:scatterChart>
        <c:scatterStyle val="lineMarker"/>
        <c:varyColors val="0"/>
        <c:ser>
          <c:idx val="1"/>
          <c:order val="1"/>
          <c:tx>
            <c:strRef>
              <c:f>市区町村別_EAT10別高齢者の疾病!$B$1263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9-1768-46EF-9CE5-7DC94BC80CE5}"/>
              </c:ext>
            </c:extLst>
          </c:dPt>
          <c:dLbls>
            <c:dLbl>
              <c:idx val="0"/>
              <c:layout>
                <c:manualLayout>
                  <c:x val="-0.12534734299516909"/>
                  <c:y val="-0.89713174603174606"/>
                </c:manualLayout>
              </c:layout>
              <c:tx>
                <c:rich>
                  <a:bodyPr wrap="square" lIns="38100" tIns="19050" rIns="38100" bIns="19050" anchor="ctr">
                    <a:spAutoFit/>
                  </a:bodyPr>
                  <a:lstStyle/>
                  <a:p>
                    <a:pPr>
                      <a:defRPr/>
                    </a:pPr>
                    <a:fld id="{9B486704-6E0B-4EEE-ADA1-EE0B8B4A139F}" type="SERIESNAME">
                      <a:rPr lang="ja-JP" altLang="en-US"/>
                      <a:pPr>
                        <a:defRPr/>
                      </a:pPr>
                      <a:t>[系列名]</a:t>
                    </a:fld>
                    <a:r>
                      <a:rPr lang="ja-JP" altLang="en-US" baseline="0"/>
                      <a:t>
</a:t>
                    </a:r>
                    <a:fld id="{361B60DA-079D-4717-82D6-B7605D0F6026}" type="XVALUE">
                      <a:rPr lang="en-US" altLang="ja-JP" baseline="0">
                        <a:solidFill>
                          <a:srgbClr val="FF0000"/>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A-1768-46EF-9CE5-7DC94BC80CE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市区町村別_EAT10別高齢者の疾病!$CP$5:$CP$47</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4B-1768-46EF-9CE5-7DC94BC80CE5}"/>
            </c:ext>
          </c:extLst>
        </c:ser>
        <c:dLbls>
          <c:showLegendKey val="0"/>
          <c:showVal val="0"/>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low"/>
        <c:spPr>
          <a:ln>
            <a:solidFill>
              <a:srgbClr val="7F7F7F"/>
            </a:solidFill>
          </a:ln>
        </c:spPr>
        <c:crossAx val="326501984"/>
        <c:crossesAt val="0"/>
        <c:auto val="1"/>
        <c:lblAlgn val="ctr"/>
        <c:lblOffset val="100"/>
        <c:noMultiLvlLbl val="0"/>
      </c:catAx>
      <c:valAx>
        <c:axId val="3265019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319903381642507"/>
              <c:y val="3.2452301587301585E-2"/>
            </c:manualLayout>
          </c:layout>
          <c:overlay val="0"/>
        </c:title>
        <c:numFmt formatCode="#,##0.0_ ;[Red]\-#,##0.0\ "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General"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153828502415464"/>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地区別_指導対象者群分析!$U$5</c:f>
              <c:strCache>
                <c:ptCount val="1"/>
                <c:pt idx="0">
                  <c:v>歯科状態不明者割合</c:v>
                </c:pt>
              </c:strCache>
            </c:strRef>
          </c:tx>
          <c:spPr>
            <a:solidFill>
              <a:schemeClr val="accent3">
                <a:lumMod val="60000"/>
                <a:lumOff val="40000"/>
              </a:schemeClr>
            </a:solidFill>
            <a:ln>
              <a:noFill/>
            </a:ln>
          </c:spPr>
          <c:invertIfNegative val="0"/>
          <c:dLbls>
            <c:dLbl>
              <c:idx val="0"/>
              <c:layout>
                <c:manualLayout>
                  <c:x val="-8.7946859903381648E-4"/>
                  <c:y val="1.1111111111111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6-4546-B3EC-B6CF61B7D928}"/>
                </c:ext>
              </c:extLst>
            </c:dLbl>
            <c:dLbl>
              <c:idx val="2"/>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24-4B88-A52A-2D40978C9F63}"/>
                </c:ext>
              </c:extLst>
            </c:dLbl>
            <c:dLbl>
              <c:idx val="3"/>
              <c:layout>
                <c:manualLayout>
                  <c:x val="3.6240338164250084E-3"/>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86-4546-B3EC-B6CF61B7D928}"/>
                </c:ext>
              </c:extLst>
            </c:dLbl>
            <c:dLbl>
              <c:idx val="4"/>
              <c:layout>
                <c:manualLayout>
                  <c:x val="1.235990338164251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86-4546-B3EC-B6CF61B7D928}"/>
                </c:ext>
              </c:extLst>
            </c:dLbl>
            <c:dLbl>
              <c:idx val="5"/>
              <c:layout>
                <c:manualLayout>
                  <c:x val="1.27173913043477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86-4546-B3EC-B6CF61B7D928}"/>
                </c:ext>
              </c:extLst>
            </c:dLbl>
            <c:dLbl>
              <c:idx val="6"/>
              <c:layout>
                <c:manualLayout>
                  <c:x val="3.31787439613526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1C-4527-83E7-9C21F402BB7D}"/>
                </c:ext>
              </c:extLst>
            </c:dLbl>
            <c:dLbl>
              <c:idx val="7"/>
              <c:layout>
                <c:manualLayout>
                  <c:x val="-3.5748792270542647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1C-4527-83E7-9C21F402BB7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地区別_指導対象者群分析!$U$6:$U$13</c:f>
              <c:strCache>
                <c:ptCount val="8"/>
                <c:pt idx="0">
                  <c:v>泉州医療圏</c:v>
                </c:pt>
                <c:pt idx="1">
                  <c:v>大阪市医療圏</c:v>
                </c:pt>
                <c:pt idx="2">
                  <c:v>北河内医療圏</c:v>
                </c:pt>
                <c:pt idx="3">
                  <c:v>中河内医療圏</c:v>
                </c:pt>
                <c:pt idx="4">
                  <c:v>南河内医療圏</c:v>
                </c:pt>
                <c:pt idx="5">
                  <c:v>堺市医療圏</c:v>
                </c:pt>
                <c:pt idx="6">
                  <c:v>三島医療圏</c:v>
                </c:pt>
                <c:pt idx="7">
                  <c:v>豊能医療圏</c:v>
                </c:pt>
              </c:strCache>
            </c:strRef>
          </c:cat>
          <c:val>
            <c:numRef>
              <c:f>地区別_指導対象者群分析!$W$6:$W$13</c:f>
              <c:numCache>
                <c:formatCode>0.00%</c:formatCode>
                <c:ptCount val="8"/>
                <c:pt idx="0">
                  <c:v>0.47549999999999998</c:v>
                </c:pt>
                <c:pt idx="1">
                  <c:v>0.45960000000000001</c:v>
                </c:pt>
                <c:pt idx="2">
                  <c:v>0.45810000000000001</c:v>
                </c:pt>
                <c:pt idx="3">
                  <c:v>0.4501</c:v>
                </c:pt>
                <c:pt idx="4">
                  <c:v>0.43890000000000001</c:v>
                </c:pt>
                <c:pt idx="5">
                  <c:v>0.43880000000000002</c:v>
                </c:pt>
                <c:pt idx="6">
                  <c:v>0.42580000000000001</c:v>
                </c:pt>
                <c:pt idx="7">
                  <c:v>0.39929999999999999</c:v>
                </c:pt>
              </c:numCache>
            </c:numRef>
          </c:val>
          <c:extLst>
            <c:ext xmlns:c16="http://schemas.microsoft.com/office/drawing/2014/chart" uri="{C3380CC4-5D6E-409C-BE32-E72D297353CC}">
              <c16:uniqueId val="{00000004-4386-4546-B3EC-B6CF61B7D928}"/>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4386-4546-B3EC-B6CF61B7D928}"/>
              </c:ext>
            </c:extLst>
          </c:dPt>
          <c:dLbls>
            <c:dLbl>
              <c:idx val="0"/>
              <c:layout>
                <c:manualLayout>
                  <c:x val="-0.1289323320014058"/>
                  <c:y val="-0.8950476457283637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386-4546-B3EC-B6CF61B7D928}"/>
                </c:ext>
              </c:extLst>
            </c:dLbl>
            <c:numFmt formatCode="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地区別_指導対象者群分析!$AA$6:$AA$13</c:f>
              <c:numCache>
                <c:formatCode>0.00%</c:formatCode>
                <c:ptCount val="8"/>
                <c:pt idx="0">
                  <c:v>0.44629999999999997</c:v>
                </c:pt>
                <c:pt idx="1">
                  <c:v>0.44629999999999997</c:v>
                </c:pt>
                <c:pt idx="2">
                  <c:v>0.44629999999999997</c:v>
                </c:pt>
                <c:pt idx="3">
                  <c:v>0.44629999999999997</c:v>
                </c:pt>
                <c:pt idx="4">
                  <c:v>0.44629999999999997</c:v>
                </c:pt>
                <c:pt idx="5">
                  <c:v>0.44629999999999997</c:v>
                </c:pt>
                <c:pt idx="6">
                  <c:v>0.44629999999999997</c:v>
                </c:pt>
                <c:pt idx="7">
                  <c:v>0.44629999999999997</c:v>
                </c:pt>
              </c:numCache>
            </c:numRef>
          </c:xVal>
          <c:yVal>
            <c:numRef>
              <c:f>地区別_指導対象者群分析!$AB$6:$AB$13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07-4386-4546-B3EC-B6CF61B7D928}"/>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640468253968254E-2"/>
            </c:manualLayout>
          </c:layout>
          <c:overlay val="0"/>
        </c:title>
        <c:numFmt formatCode="0.0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0.00%"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市区町村別_指導対象者群分析!$X$4</c:f>
              <c:strCache>
                <c:ptCount val="1"/>
                <c:pt idx="0">
                  <c:v>歯科健診有所見医療機関未受診者割合</c:v>
                </c:pt>
              </c:strCache>
            </c:strRef>
          </c:tx>
          <c:spPr>
            <a:solidFill>
              <a:srgbClr val="B3A2C7"/>
            </a:solidFill>
            <a:ln>
              <a:noFill/>
            </a:ln>
          </c:spPr>
          <c:invertIfNegative val="0"/>
          <c:dLbls>
            <c:dLbl>
              <c:idx val="5"/>
              <c:layout>
                <c:manualLayout>
                  <c:x val="-3.0676328502415458E-3"/>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6F-434E-87BA-8279DB964E9D}"/>
                </c:ext>
              </c:extLst>
            </c:dLbl>
            <c:dLbl>
              <c:idx val="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6F-434E-87BA-8279DB964E9D}"/>
                </c:ext>
              </c:extLst>
            </c:dLbl>
            <c:dLbl>
              <c:idx val="13"/>
              <c:layout>
                <c:manualLayout>
                  <c:x val="1.5338164251207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6F-434E-87BA-8279DB964E9D}"/>
                </c:ext>
              </c:extLst>
            </c:dLbl>
            <c:dLbl>
              <c:idx val="1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F7-466A-92B4-42DF773A6B7B}"/>
                </c:ext>
              </c:extLst>
            </c:dLbl>
            <c:dLbl>
              <c:idx val="1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F7-466A-92B4-42DF773A6B7B}"/>
                </c:ext>
              </c:extLst>
            </c:dLbl>
            <c:dLbl>
              <c:idx val="19"/>
              <c:layout>
                <c:manualLayout>
                  <c:x val="2.300724637681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F7-466A-92B4-42DF773A6B7B}"/>
                </c:ext>
              </c:extLst>
            </c:dLbl>
            <c:dLbl>
              <c:idx val="20"/>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F7-466A-92B4-42DF773A6B7B}"/>
                </c:ext>
              </c:extLst>
            </c:dLbl>
            <c:dLbl>
              <c:idx val="21"/>
              <c:layout>
                <c:manualLayout>
                  <c:x val="3.5277777777777776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6F-434E-87BA-8279DB964E9D}"/>
                </c:ext>
              </c:extLst>
            </c:dLbl>
            <c:dLbl>
              <c:idx val="22"/>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6F-434E-87BA-8279DB964E9D}"/>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6F-434E-87BA-8279DB964E9D}"/>
                </c:ext>
              </c:extLst>
            </c:dLbl>
            <c:dLbl>
              <c:idx val="2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6F-434E-87BA-8279DB964E9D}"/>
                </c:ext>
              </c:extLst>
            </c:dLbl>
            <c:dLbl>
              <c:idx val="27"/>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6F-434E-87BA-8279DB964E9D}"/>
                </c:ext>
              </c:extLst>
            </c:dLbl>
            <c:dLbl>
              <c:idx val="3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6F-434E-87BA-8279DB964E9D}"/>
                </c:ext>
              </c:extLst>
            </c:dLbl>
            <c:dLbl>
              <c:idx val="3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6F-434E-87BA-8279DB964E9D}"/>
                </c:ext>
              </c:extLst>
            </c:dLbl>
            <c:dLbl>
              <c:idx val="36"/>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6F-434E-87BA-8279DB964E9D}"/>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E6F-434E-87BA-8279DB964E9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河内長野市</c:v>
                </c:pt>
                <c:pt idx="1">
                  <c:v>柏原市</c:v>
                </c:pt>
                <c:pt idx="2">
                  <c:v>貝塚市</c:v>
                </c:pt>
                <c:pt idx="3">
                  <c:v>摂津市</c:v>
                </c:pt>
                <c:pt idx="4">
                  <c:v>千早赤阪村</c:v>
                </c:pt>
                <c:pt idx="5">
                  <c:v>高石市</c:v>
                </c:pt>
                <c:pt idx="6">
                  <c:v>吹田市</c:v>
                </c:pt>
                <c:pt idx="7">
                  <c:v>茨木市</c:v>
                </c:pt>
                <c:pt idx="8">
                  <c:v>藤井寺市</c:v>
                </c:pt>
                <c:pt idx="9">
                  <c:v>八尾市</c:v>
                </c:pt>
                <c:pt idx="10">
                  <c:v>大阪狭山市</c:v>
                </c:pt>
                <c:pt idx="11">
                  <c:v>泉大津市</c:v>
                </c:pt>
                <c:pt idx="12">
                  <c:v>能勢町</c:v>
                </c:pt>
                <c:pt idx="13">
                  <c:v>守口市</c:v>
                </c:pt>
                <c:pt idx="14">
                  <c:v>和泉市</c:v>
                </c:pt>
                <c:pt idx="15">
                  <c:v>高槻市</c:v>
                </c:pt>
                <c:pt idx="16">
                  <c:v>大阪市</c:v>
                </c:pt>
                <c:pt idx="17">
                  <c:v>泉南市</c:v>
                </c:pt>
                <c:pt idx="18">
                  <c:v>寝屋川市</c:v>
                </c:pt>
                <c:pt idx="19">
                  <c:v>熊取町</c:v>
                </c:pt>
                <c:pt idx="20">
                  <c:v>泉佐野市</c:v>
                </c:pt>
                <c:pt idx="21">
                  <c:v>箕面市</c:v>
                </c:pt>
                <c:pt idx="22">
                  <c:v>交野市</c:v>
                </c:pt>
                <c:pt idx="23">
                  <c:v>岸和田市</c:v>
                </c:pt>
                <c:pt idx="24">
                  <c:v>羽曳野市</c:v>
                </c:pt>
                <c:pt idx="25">
                  <c:v>富田林市</c:v>
                </c:pt>
                <c:pt idx="26">
                  <c:v>大東市</c:v>
                </c:pt>
                <c:pt idx="27">
                  <c:v>東大阪市</c:v>
                </c:pt>
                <c:pt idx="28">
                  <c:v>堺市</c:v>
                </c:pt>
                <c:pt idx="29">
                  <c:v>門真市</c:v>
                </c:pt>
                <c:pt idx="30">
                  <c:v>豊中市</c:v>
                </c:pt>
                <c:pt idx="31">
                  <c:v>枚方市</c:v>
                </c:pt>
                <c:pt idx="32">
                  <c:v>松原市</c:v>
                </c:pt>
                <c:pt idx="33">
                  <c:v>河南町</c:v>
                </c:pt>
                <c:pt idx="34">
                  <c:v>田尻町</c:v>
                </c:pt>
                <c:pt idx="35">
                  <c:v>島本町</c:v>
                </c:pt>
                <c:pt idx="36">
                  <c:v>忠岡町</c:v>
                </c:pt>
                <c:pt idx="37">
                  <c:v>四條畷市</c:v>
                </c:pt>
                <c:pt idx="38">
                  <c:v>豊能町</c:v>
                </c:pt>
                <c:pt idx="39">
                  <c:v>池田市</c:v>
                </c:pt>
                <c:pt idx="40">
                  <c:v>阪南市</c:v>
                </c:pt>
                <c:pt idx="41">
                  <c:v>太子町</c:v>
                </c:pt>
                <c:pt idx="42">
                  <c:v>岬町</c:v>
                </c:pt>
              </c:strCache>
            </c:strRef>
          </c:cat>
          <c:val>
            <c:numRef>
              <c:f>市区町村別_指導対象者群分析!$Z$6:$Z$48</c:f>
              <c:numCache>
                <c:formatCode>0.00%</c:formatCode>
                <c:ptCount val="43"/>
                <c:pt idx="0">
                  <c:v>1.66E-2</c:v>
                </c:pt>
                <c:pt idx="1">
                  <c:v>1.5900000000000001E-2</c:v>
                </c:pt>
                <c:pt idx="2">
                  <c:v>1.5299999999999999E-2</c:v>
                </c:pt>
                <c:pt idx="3">
                  <c:v>1.35E-2</c:v>
                </c:pt>
                <c:pt idx="4">
                  <c:v>1.21E-2</c:v>
                </c:pt>
                <c:pt idx="5">
                  <c:v>1.2E-2</c:v>
                </c:pt>
                <c:pt idx="6">
                  <c:v>1.17E-2</c:v>
                </c:pt>
                <c:pt idx="7">
                  <c:v>1.14E-2</c:v>
                </c:pt>
                <c:pt idx="8">
                  <c:v>1.1299999999999999E-2</c:v>
                </c:pt>
                <c:pt idx="9">
                  <c:v>1.0999999999999999E-2</c:v>
                </c:pt>
                <c:pt idx="10">
                  <c:v>9.7999999999999997E-3</c:v>
                </c:pt>
                <c:pt idx="11">
                  <c:v>9.1000000000000004E-3</c:v>
                </c:pt>
                <c:pt idx="12">
                  <c:v>8.8000000000000005E-3</c:v>
                </c:pt>
                <c:pt idx="13">
                  <c:v>8.3999999999999995E-3</c:v>
                </c:pt>
                <c:pt idx="14">
                  <c:v>8.3999999999999995E-3</c:v>
                </c:pt>
                <c:pt idx="15">
                  <c:v>8.0000000000000002E-3</c:v>
                </c:pt>
                <c:pt idx="16">
                  <c:v>7.7999999999999996E-3</c:v>
                </c:pt>
                <c:pt idx="17">
                  <c:v>7.7999999999999996E-3</c:v>
                </c:pt>
                <c:pt idx="18">
                  <c:v>7.0000000000000001E-3</c:v>
                </c:pt>
                <c:pt idx="19">
                  <c:v>6.8999999999999999E-3</c:v>
                </c:pt>
                <c:pt idx="20">
                  <c:v>6.7999999999999996E-3</c:v>
                </c:pt>
                <c:pt idx="21">
                  <c:v>6.6E-3</c:v>
                </c:pt>
                <c:pt idx="22">
                  <c:v>6.4999999999999997E-3</c:v>
                </c:pt>
                <c:pt idx="23">
                  <c:v>6.1000000000000004E-3</c:v>
                </c:pt>
                <c:pt idx="24">
                  <c:v>6.0000000000000001E-3</c:v>
                </c:pt>
                <c:pt idx="25">
                  <c:v>5.4999999999999997E-3</c:v>
                </c:pt>
                <c:pt idx="26">
                  <c:v>5.4999999999999997E-3</c:v>
                </c:pt>
                <c:pt idx="27">
                  <c:v>5.4000000000000003E-3</c:v>
                </c:pt>
                <c:pt idx="28">
                  <c:v>5.3E-3</c:v>
                </c:pt>
                <c:pt idx="29">
                  <c:v>5.1000000000000004E-3</c:v>
                </c:pt>
                <c:pt idx="30">
                  <c:v>5.1000000000000004E-3</c:v>
                </c:pt>
                <c:pt idx="31">
                  <c:v>4.8999999999999998E-3</c:v>
                </c:pt>
                <c:pt idx="32">
                  <c:v>4.7999999999999996E-3</c:v>
                </c:pt>
                <c:pt idx="33">
                  <c:v>4.7999999999999996E-3</c:v>
                </c:pt>
                <c:pt idx="34">
                  <c:v>4.7000000000000002E-3</c:v>
                </c:pt>
                <c:pt idx="35">
                  <c:v>4.5999999999999999E-3</c:v>
                </c:pt>
                <c:pt idx="36">
                  <c:v>4.5999999999999999E-3</c:v>
                </c:pt>
                <c:pt idx="37">
                  <c:v>4.1999999999999997E-3</c:v>
                </c:pt>
                <c:pt idx="38">
                  <c:v>3.7000000000000002E-3</c:v>
                </c:pt>
                <c:pt idx="39">
                  <c:v>3.3E-3</c:v>
                </c:pt>
                <c:pt idx="40">
                  <c:v>3.3E-3</c:v>
                </c:pt>
                <c:pt idx="41">
                  <c:v>3.0000000000000001E-3</c:v>
                </c:pt>
                <c:pt idx="42">
                  <c:v>8.9999999999999998E-4</c:v>
                </c:pt>
              </c:numCache>
            </c:numRef>
          </c:val>
          <c:extLst>
            <c:ext xmlns:c16="http://schemas.microsoft.com/office/drawing/2014/chart" uri="{C3380CC4-5D6E-409C-BE32-E72D297353CC}">
              <c16:uniqueId val="{0000000B-5C51-4AC0-9718-8BBD5B5CD390}"/>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5C51-4AC0-9718-8BBD5B5CD390}"/>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C51-4AC0-9718-8BBD5B5CD3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市区町村別_指導対象者群分析!$AL$6:$AL$48</c:f>
              <c:numCache>
                <c:formatCode>0.00%</c:formatCode>
                <c:ptCount val="43"/>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E-5C51-4AC0-9718-8BBD5B5CD390}"/>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市区町村別_指導対象者群分析!$AC$5</c:f>
              <c:strCache>
                <c:ptCount val="1"/>
                <c:pt idx="0">
                  <c:v>前年度との差分(歯科健診有所見医療機関未受診者割合)</c:v>
                </c:pt>
              </c:strCache>
            </c:strRef>
          </c:tx>
          <c:spPr>
            <a:solidFill>
              <a:schemeClr val="accent1"/>
            </a:solidFill>
            <a:ln>
              <a:noFill/>
            </a:ln>
          </c:spPr>
          <c:invertIfNegative val="0"/>
          <c:dLbls>
            <c:dLbl>
              <c:idx val="0"/>
              <c:layout>
                <c:manualLayout>
                  <c:x val="-4.5990338164250645E-3"/>
                  <c:y val="9.2393112561059384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44-4941-8237-BEFD5731BFA7}"/>
                </c:ext>
              </c:extLst>
            </c:dLbl>
            <c:dLbl>
              <c:idx val="10"/>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C-4B46-A276-02312DAF9B4C}"/>
                </c:ext>
              </c:extLst>
            </c:dLbl>
            <c:dLbl>
              <c:idx val="11"/>
              <c:layout>
                <c:manualLayout>
                  <c:x val="-4.5996376811593643E-3"/>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42-4BCA-8372-8AAE5956B47E}"/>
                </c:ext>
              </c:extLst>
            </c:dLbl>
            <c:dLbl>
              <c:idx val="12"/>
              <c:layout>
                <c:manualLayout>
                  <c:x val="1.2270531400966183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42-4BCA-8372-8AAE5956B47E}"/>
                </c:ext>
              </c:extLst>
            </c:dLbl>
            <c:dLbl>
              <c:idx val="13"/>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42-4BCA-8372-8AAE5956B47E}"/>
                </c:ext>
              </c:extLst>
            </c:dLbl>
            <c:dLbl>
              <c:idx val="15"/>
              <c:layout>
                <c:manualLayout>
                  <c:x val="2.3007246376811594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44-4941-8237-BEFD5731BFA7}"/>
                </c:ext>
              </c:extLst>
            </c:dLbl>
            <c:dLbl>
              <c:idx val="16"/>
              <c:layout>
                <c:manualLayout>
                  <c:x val="1.227053140096618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44-4941-8237-BEFD5731BFA7}"/>
                </c:ext>
              </c:extLst>
            </c:dLbl>
            <c:dLbl>
              <c:idx val="1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CC-4B46-A276-02312DAF9B4C}"/>
                </c:ext>
              </c:extLst>
            </c:dLbl>
            <c:dLbl>
              <c:idx val="24"/>
              <c:layout>
                <c:manualLayout>
                  <c:x val="1.5338164251207729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44-4941-8237-BEFD5731BFA7}"/>
                </c:ext>
              </c:extLst>
            </c:dLbl>
            <c:dLbl>
              <c:idx val="27"/>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CC-4B46-A276-02312DAF9B4C}"/>
                </c:ext>
              </c:extLst>
            </c:dLbl>
            <c:dLbl>
              <c:idx val="28"/>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CC-4B46-A276-02312DAF9B4C}"/>
                </c:ext>
              </c:extLst>
            </c:dLbl>
            <c:dLbl>
              <c:idx val="29"/>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CC-4B46-A276-02312DAF9B4C}"/>
                </c:ext>
              </c:extLst>
            </c:dLbl>
            <c:dLbl>
              <c:idx val="30"/>
              <c:layout>
                <c:manualLayout>
                  <c:x val="1.2270531400966183E-2"/>
                  <c:y val="2.380952382430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CC-4B46-A276-02312DAF9B4C}"/>
                </c:ext>
              </c:extLst>
            </c:dLbl>
            <c:dLbl>
              <c:idx val="31"/>
              <c:layout>
                <c:manualLayout>
                  <c:x val="-3.0676328502415458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42-4BCA-8372-8AAE5956B47E}"/>
                </c:ext>
              </c:extLst>
            </c:dLbl>
            <c:dLbl>
              <c:idx val="35"/>
              <c:layout>
                <c:manualLayout>
                  <c:x val="7.6690821256038648E-3"/>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644-4941-8237-BEFD5731BFA7}"/>
                </c:ext>
              </c:extLst>
            </c:dLbl>
            <c:dLbl>
              <c:idx val="39"/>
              <c:layout>
                <c:manualLayout>
                  <c:x val="7.669082125603752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644-4941-8237-BEFD5731BFA7}"/>
                </c:ext>
              </c:extLst>
            </c:dLbl>
            <c:dLbl>
              <c:idx val="40"/>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CC-4B46-A276-02312DAF9B4C}"/>
                </c:ext>
              </c:extLst>
            </c:dLbl>
            <c:dLbl>
              <c:idx val="41"/>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CC-4B46-A276-02312DAF9B4C}"/>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河内長野市</c:v>
                </c:pt>
                <c:pt idx="1">
                  <c:v>柏原市</c:v>
                </c:pt>
                <c:pt idx="2">
                  <c:v>貝塚市</c:v>
                </c:pt>
                <c:pt idx="3">
                  <c:v>摂津市</c:v>
                </c:pt>
                <c:pt idx="4">
                  <c:v>千早赤阪村</c:v>
                </c:pt>
                <c:pt idx="5">
                  <c:v>高石市</c:v>
                </c:pt>
                <c:pt idx="6">
                  <c:v>吹田市</c:v>
                </c:pt>
                <c:pt idx="7">
                  <c:v>茨木市</c:v>
                </c:pt>
                <c:pt idx="8">
                  <c:v>藤井寺市</c:v>
                </c:pt>
                <c:pt idx="9">
                  <c:v>八尾市</c:v>
                </c:pt>
                <c:pt idx="10">
                  <c:v>大阪狭山市</c:v>
                </c:pt>
                <c:pt idx="11">
                  <c:v>泉大津市</c:v>
                </c:pt>
                <c:pt idx="12">
                  <c:v>能勢町</c:v>
                </c:pt>
                <c:pt idx="13">
                  <c:v>守口市</c:v>
                </c:pt>
                <c:pt idx="14">
                  <c:v>和泉市</c:v>
                </c:pt>
                <c:pt idx="15">
                  <c:v>高槻市</c:v>
                </c:pt>
                <c:pt idx="16">
                  <c:v>大阪市</c:v>
                </c:pt>
                <c:pt idx="17">
                  <c:v>泉南市</c:v>
                </c:pt>
                <c:pt idx="18">
                  <c:v>寝屋川市</c:v>
                </c:pt>
                <c:pt idx="19">
                  <c:v>熊取町</c:v>
                </c:pt>
                <c:pt idx="20">
                  <c:v>泉佐野市</c:v>
                </c:pt>
                <c:pt idx="21">
                  <c:v>箕面市</c:v>
                </c:pt>
                <c:pt idx="22">
                  <c:v>交野市</c:v>
                </c:pt>
                <c:pt idx="23">
                  <c:v>岸和田市</c:v>
                </c:pt>
                <c:pt idx="24">
                  <c:v>羽曳野市</c:v>
                </c:pt>
                <c:pt idx="25">
                  <c:v>富田林市</c:v>
                </c:pt>
                <c:pt idx="26">
                  <c:v>大東市</c:v>
                </c:pt>
                <c:pt idx="27">
                  <c:v>東大阪市</c:v>
                </c:pt>
                <c:pt idx="28">
                  <c:v>堺市</c:v>
                </c:pt>
                <c:pt idx="29">
                  <c:v>門真市</c:v>
                </c:pt>
                <c:pt idx="30">
                  <c:v>豊中市</c:v>
                </c:pt>
                <c:pt idx="31">
                  <c:v>枚方市</c:v>
                </c:pt>
                <c:pt idx="32">
                  <c:v>松原市</c:v>
                </c:pt>
                <c:pt idx="33">
                  <c:v>河南町</c:v>
                </c:pt>
                <c:pt idx="34">
                  <c:v>田尻町</c:v>
                </c:pt>
                <c:pt idx="35">
                  <c:v>島本町</c:v>
                </c:pt>
                <c:pt idx="36">
                  <c:v>忠岡町</c:v>
                </c:pt>
                <c:pt idx="37">
                  <c:v>四條畷市</c:v>
                </c:pt>
                <c:pt idx="38">
                  <c:v>豊能町</c:v>
                </c:pt>
                <c:pt idx="39">
                  <c:v>池田市</c:v>
                </c:pt>
                <c:pt idx="40">
                  <c:v>阪南市</c:v>
                </c:pt>
                <c:pt idx="41">
                  <c:v>太子町</c:v>
                </c:pt>
                <c:pt idx="42">
                  <c:v>岬町</c:v>
                </c:pt>
              </c:strCache>
            </c:strRef>
          </c:cat>
          <c:val>
            <c:numRef>
              <c:f>市区町村別_指導対象者群分析!$AC$6:$AC$48</c:f>
              <c:numCache>
                <c:formatCode>General</c:formatCode>
                <c:ptCount val="43"/>
                <c:pt idx="0">
                  <c:v>-7.9999999999999863E-2</c:v>
                </c:pt>
                <c:pt idx="1">
                  <c:v>-8.9999999999999802E-2</c:v>
                </c:pt>
                <c:pt idx="2">
                  <c:v>0.6399999999999999</c:v>
                </c:pt>
                <c:pt idx="3">
                  <c:v>0.35</c:v>
                </c:pt>
                <c:pt idx="4">
                  <c:v>-0.37000000000000022</c:v>
                </c:pt>
                <c:pt idx="5">
                  <c:v>0.45999999999999996</c:v>
                </c:pt>
                <c:pt idx="6">
                  <c:v>0.14999999999999997</c:v>
                </c:pt>
                <c:pt idx="7">
                  <c:v>0.25000000000000006</c:v>
                </c:pt>
                <c:pt idx="8">
                  <c:v>-8.0000000000000043E-2</c:v>
                </c:pt>
                <c:pt idx="9">
                  <c:v>0.21999999999999989</c:v>
                </c:pt>
                <c:pt idx="10">
                  <c:v>9.9999999999999922E-2</c:v>
                </c:pt>
                <c:pt idx="11">
                  <c:v>-5.9999999999999984E-2</c:v>
                </c:pt>
                <c:pt idx="12">
                  <c:v>0.25000000000000006</c:v>
                </c:pt>
                <c:pt idx="13">
                  <c:v>0.13999999999999993</c:v>
                </c:pt>
                <c:pt idx="14">
                  <c:v>0.28999999999999998</c:v>
                </c:pt>
                <c:pt idx="15">
                  <c:v>8.9999999999999969E-2</c:v>
                </c:pt>
                <c:pt idx="16">
                  <c:v>0.13</c:v>
                </c:pt>
                <c:pt idx="17">
                  <c:v>0.11999999999999997</c:v>
                </c:pt>
                <c:pt idx="18">
                  <c:v>0.17</c:v>
                </c:pt>
                <c:pt idx="19">
                  <c:v>-2.9999999999999992E-2</c:v>
                </c:pt>
                <c:pt idx="20">
                  <c:v>0.28999999999999998</c:v>
                </c:pt>
                <c:pt idx="21">
                  <c:v>0.21000000000000002</c:v>
                </c:pt>
                <c:pt idx="22">
                  <c:v>-1.0000000000000026E-2</c:v>
                </c:pt>
                <c:pt idx="23">
                  <c:v>3.0000000000000079E-2</c:v>
                </c:pt>
                <c:pt idx="24">
                  <c:v>0.21000000000000002</c:v>
                </c:pt>
                <c:pt idx="25">
                  <c:v>0.21999999999999997</c:v>
                </c:pt>
                <c:pt idx="26">
                  <c:v>0.21</c:v>
                </c:pt>
                <c:pt idx="27">
                  <c:v>0.14000000000000001</c:v>
                </c:pt>
                <c:pt idx="28">
                  <c:v>0.15</c:v>
                </c:pt>
                <c:pt idx="29">
                  <c:v>0.16000000000000003</c:v>
                </c:pt>
                <c:pt idx="30">
                  <c:v>0.13000000000000003</c:v>
                </c:pt>
                <c:pt idx="31">
                  <c:v>4.0000000000000022E-2</c:v>
                </c:pt>
                <c:pt idx="32">
                  <c:v>0.24</c:v>
                </c:pt>
                <c:pt idx="33">
                  <c:v>0.21999999999999997</c:v>
                </c:pt>
                <c:pt idx="34">
                  <c:v>0.47000000000000003</c:v>
                </c:pt>
                <c:pt idx="35">
                  <c:v>0.15999999999999998</c:v>
                </c:pt>
                <c:pt idx="36">
                  <c:v>-0.17</c:v>
                </c:pt>
                <c:pt idx="37">
                  <c:v>0</c:v>
                </c:pt>
                <c:pt idx="38">
                  <c:v>0.21000000000000002</c:v>
                </c:pt>
                <c:pt idx="39">
                  <c:v>0.13999999999999999</c:v>
                </c:pt>
                <c:pt idx="40">
                  <c:v>4.0000000000000022E-2</c:v>
                </c:pt>
                <c:pt idx="41">
                  <c:v>9.0000000000000024E-2</c:v>
                </c:pt>
                <c:pt idx="42">
                  <c:v>6.0000000000000005E-2</c:v>
                </c:pt>
              </c:numCache>
            </c:numRef>
          </c:val>
          <c:extLst>
            <c:ext xmlns:c16="http://schemas.microsoft.com/office/drawing/2014/chart" uri="{C3380CC4-5D6E-409C-BE32-E72D297353CC}">
              <c16:uniqueId val="{00000018-A644-4941-8237-BEFD5731BFA7}"/>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9-A644-4941-8237-BEFD5731BFA7}"/>
              </c:ext>
            </c:extLst>
          </c:dPt>
          <c:dLbls>
            <c:dLbl>
              <c:idx val="0"/>
              <c:layout>
                <c:manualLayout>
                  <c:x val="4.6014492753623185E-3"/>
                  <c:y val="-0.8891819841269841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A644-4941-8237-BEFD5731BFA7}"/>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市区町村別_指導対象者群分析!$AO$6:$AO$48</c:f>
              <c:numCache>
                <c:formatCode>General</c:formatCode>
                <c:ptCount val="43"/>
                <c:pt idx="0">
                  <c:v>0.13999999999999993</c:v>
                </c:pt>
                <c:pt idx="1">
                  <c:v>0.13999999999999993</c:v>
                </c:pt>
                <c:pt idx="2">
                  <c:v>0.13999999999999993</c:v>
                </c:pt>
                <c:pt idx="3">
                  <c:v>0.13999999999999993</c:v>
                </c:pt>
                <c:pt idx="4">
                  <c:v>0.13999999999999993</c:v>
                </c:pt>
                <c:pt idx="5">
                  <c:v>0.13999999999999993</c:v>
                </c:pt>
                <c:pt idx="6">
                  <c:v>0.13999999999999993</c:v>
                </c:pt>
                <c:pt idx="7">
                  <c:v>0.13999999999999993</c:v>
                </c:pt>
                <c:pt idx="8">
                  <c:v>0.13999999999999993</c:v>
                </c:pt>
                <c:pt idx="9">
                  <c:v>0.13999999999999993</c:v>
                </c:pt>
                <c:pt idx="10">
                  <c:v>0.13999999999999993</c:v>
                </c:pt>
                <c:pt idx="11">
                  <c:v>0.13999999999999993</c:v>
                </c:pt>
                <c:pt idx="12">
                  <c:v>0.13999999999999993</c:v>
                </c:pt>
                <c:pt idx="13">
                  <c:v>0.13999999999999993</c:v>
                </c:pt>
                <c:pt idx="14">
                  <c:v>0.13999999999999993</c:v>
                </c:pt>
                <c:pt idx="15">
                  <c:v>0.13999999999999993</c:v>
                </c:pt>
                <c:pt idx="16">
                  <c:v>0.13999999999999993</c:v>
                </c:pt>
                <c:pt idx="17">
                  <c:v>0.13999999999999993</c:v>
                </c:pt>
                <c:pt idx="18">
                  <c:v>0.13999999999999993</c:v>
                </c:pt>
                <c:pt idx="19">
                  <c:v>0.13999999999999993</c:v>
                </c:pt>
                <c:pt idx="20">
                  <c:v>0.13999999999999993</c:v>
                </c:pt>
                <c:pt idx="21">
                  <c:v>0.13999999999999993</c:v>
                </c:pt>
                <c:pt idx="22">
                  <c:v>0.13999999999999993</c:v>
                </c:pt>
                <c:pt idx="23">
                  <c:v>0.13999999999999993</c:v>
                </c:pt>
                <c:pt idx="24">
                  <c:v>0.13999999999999993</c:v>
                </c:pt>
                <c:pt idx="25">
                  <c:v>0.13999999999999993</c:v>
                </c:pt>
                <c:pt idx="26">
                  <c:v>0.13999999999999993</c:v>
                </c:pt>
                <c:pt idx="27">
                  <c:v>0.13999999999999993</c:v>
                </c:pt>
                <c:pt idx="28">
                  <c:v>0.13999999999999993</c:v>
                </c:pt>
                <c:pt idx="29">
                  <c:v>0.13999999999999993</c:v>
                </c:pt>
                <c:pt idx="30">
                  <c:v>0.13999999999999993</c:v>
                </c:pt>
                <c:pt idx="31">
                  <c:v>0.13999999999999993</c:v>
                </c:pt>
                <c:pt idx="32">
                  <c:v>0.13999999999999993</c:v>
                </c:pt>
                <c:pt idx="33">
                  <c:v>0.13999999999999993</c:v>
                </c:pt>
                <c:pt idx="34">
                  <c:v>0.13999999999999993</c:v>
                </c:pt>
                <c:pt idx="35">
                  <c:v>0.13999999999999993</c:v>
                </c:pt>
                <c:pt idx="36">
                  <c:v>0.13999999999999993</c:v>
                </c:pt>
                <c:pt idx="37">
                  <c:v>0.13999999999999993</c:v>
                </c:pt>
                <c:pt idx="38">
                  <c:v>0.13999999999999993</c:v>
                </c:pt>
                <c:pt idx="39">
                  <c:v>0.13999999999999993</c:v>
                </c:pt>
                <c:pt idx="40">
                  <c:v>0.13999999999999993</c:v>
                </c:pt>
                <c:pt idx="41">
                  <c:v>0.13999999999999993</c:v>
                </c:pt>
                <c:pt idx="42">
                  <c:v>0.13999999999999993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B-A644-4941-8237-BEFD5731BFA7}"/>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6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6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D2DCD12A-FF2E-4181-9653-007D56E25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A5F5A0E0-A187-4B57-9B46-D404568C9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D3E091BE-21D5-45A4-8510-F79F005BA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8220D215-9A63-43DF-9C1E-A49D3FA18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592200</xdr:colOff>
      <xdr:row>49</xdr:row>
      <xdr:rowOff>9525</xdr:rowOff>
    </xdr:to>
    <xdr:graphicFrame macro="">
      <xdr:nvGraphicFramePr>
        <xdr:cNvPr id="2" name="グラフ1">
          <a:extLst>
            <a:ext uri="{FF2B5EF4-FFF2-40B4-BE49-F238E27FC236}">
              <a16:creationId xmlns:a16="http://schemas.microsoft.com/office/drawing/2014/main" id="{ACB89180-3F27-49AD-B579-0CAACC92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D776F47-8B5A-467B-8A5C-84AA17DCB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31C78BD2-1281-4EAC-8ECF-433828DDB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F6C5EA82-E2F4-4A6F-8D9E-78E756903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213B6BCD-ABE6-45AA-8B43-D596510EE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41CD4C3-ED72-4FAD-9C3D-CC5CDE62D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8B7A1CE7-3F90-4F1D-9838-FBF59465D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8</xdr:col>
      <xdr:colOff>344550</xdr:colOff>
      <xdr:row>59</xdr:row>
      <xdr:rowOff>10800</xdr:rowOff>
    </xdr:to>
    <xdr:graphicFrame macro="">
      <xdr:nvGraphicFramePr>
        <xdr:cNvPr id="2" name="グラフ1">
          <a:extLst>
            <a:ext uri="{FF2B5EF4-FFF2-40B4-BE49-F238E27FC236}">
              <a16:creationId xmlns:a16="http://schemas.microsoft.com/office/drawing/2014/main" id="{F2B9272A-BD96-4902-A1A9-EB970F6D3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AAF93612-7989-4B82-81F4-05F19D2AF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9523</xdr:rowOff>
    </xdr:to>
    <xdr:pic>
      <xdr:nvPicPr>
        <xdr:cNvPr id="3" name="図 2">
          <a:extLst>
            <a:ext uri="{FF2B5EF4-FFF2-40B4-BE49-F238E27FC236}">
              <a16:creationId xmlns:a16="http://schemas.microsoft.com/office/drawing/2014/main" id="{96326C20-CF02-4C35-BCBB-D70B8FFB43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3" t="26" r="-133" b="71374"/>
        <a:stretch/>
      </xdr:blipFill>
      <xdr:spPr>
        <a:xfrm>
          <a:off x="1133475" y="3171825"/>
          <a:ext cx="7221600" cy="10801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B4CE9277-525F-4EFF-A74B-2DE8B125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76BA6E6E-C57A-4E88-89FE-B5CECEA7A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41856CB3-5748-45C4-9480-70967A039A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33475" y="3171825"/>
          <a:ext cx="7221600" cy="108013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9527</xdr:rowOff>
    </xdr:to>
    <xdr:pic>
      <xdr:nvPicPr>
        <xdr:cNvPr id="4" name="図 3">
          <a:extLst>
            <a:ext uri="{FF2B5EF4-FFF2-40B4-BE49-F238E27FC236}">
              <a16:creationId xmlns:a16="http://schemas.microsoft.com/office/drawing/2014/main" id="{4F0C6120-67F0-4B2A-A754-B37BDF4374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310E8256-2879-4584-8332-76D838CBD8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33475" y="3171825"/>
          <a:ext cx="7221600" cy="108013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5398C69F-FBA3-4484-A35E-5B0FF6F2F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80795</xdr:rowOff>
    </xdr:to>
    <xdr:pic>
      <xdr:nvPicPr>
        <xdr:cNvPr id="3" name="図 2">
          <a:extLst>
            <a:ext uri="{FF2B5EF4-FFF2-40B4-BE49-F238E27FC236}">
              <a16:creationId xmlns:a16="http://schemas.microsoft.com/office/drawing/2014/main" id="{B53FC560-F41A-4E25-94E4-D7F343D8EA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211"/>
        <a:stretch/>
      </xdr:blipFill>
      <xdr:spPr>
        <a:xfrm>
          <a:off x="1133475" y="3171825"/>
          <a:ext cx="7221600" cy="1087262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29AE06C0-FB12-4F15-B55E-9C9E508E19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3"/>
        <a:stretch/>
      </xdr:blipFill>
      <xdr:spPr>
        <a:xfrm>
          <a:off x="1133475" y="3171825"/>
          <a:ext cx="7221600" cy="10801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152176</xdr:rowOff>
    </xdr:to>
    <xdr:pic>
      <xdr:nvPicPr>
        <xdr:cNvPr id="5" name="図 4">
          <a:extLst>
            <a:ext uri="{FF2B5EF4-FFF2-40B4-BE49-F238E27FC236}">
              <a16:creationId xmlns:a16="http://schemas.microsoft.com/office/drawing/2014/main" id="{76A6466D-632A-49A3-91C0-5C45EF1C9C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023"/>
        <a:stretch/>
      </xdr:blipFill>
      <xdr:spPr>
        <a:xfrm>
          <a:off x="1133475" y="3171825"/>
          <a:ext cx="7221600" cy="1094400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152176</xdr:rowOff>
    </xdr:to>
    <xdr:pic>
      <xdr:nvPicPr>
        <xdr:cNvPr id="3" name="図 2">
          <a:extLst>
            <a:ext uri="{FF2B5EF4-FFF2-40B4-BE49-F238E27FC236}">
              <a16:creationId xmlns:a16="http://schemas.microsoft.com/office/drawing/2014/main" id="{E4554FAD-CC64-473E-B5A7-4CEDC97093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023"/>
        <a:stretch/>
      </xdr:blipFill>
      <xdr:spPr>
        <a:xfrm>
          <a:off x="1133475" y="3171825"/>
          <a:ext cx="7221600" cy="1094400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2A0FBC39-1F71-4AB0-9B22-58EC76C6F8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C2DA487A-B6B3-4B9C-8BA3-CF8D7132F64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33475" y="3171825"/>
          <a:ext cx="7221600" cy="108013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7F9D1C46-448C-4E5D-B311-27EB8F50C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E3F6E31D-9E4C-4AF3-B459-DAC666229E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4" name="図 3">
          <a:extLst>
            <a:ext uri="{FF2B5EF4-FFF2-40B4-BE49-F238E27FC236}">
              <a16:creationId xmlns:a16="http://schemas.microsoft.com/office/drawing/2014/main" id="{001FCD92-1260-4398-9E4B-59B218D1F4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33475" y="3171825"/>
          <a:ext cx="7221600" cy="108013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C0ADDFA1-9699-4AB0-8366-69754E35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6EC444C6-F7DC-4661-8EED-C5A4C549A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9525</xdr:colOff>
      <xdr:row>18</xdr:row>
      <xdr:rowOff>9525</xdr:rowOff>
    </xdr:from>
    <xdr:to>
      <xdr:col>13</xdr:col>
      <xdr:colOff>563625</xdr:colOff>
      <xdr:row>81</xdr:row>
      <xdr:rowOff>9526</xdr:rowOff>
    </xdr:to>
    <xdr:pic>
      <xdr:nvPicPr>
        <xdr:cNvPr id="4" name="図 3">
          <a:extLst>
            <a:ext uri="{FF2B5EF4-FFF2-40B4-BE49-F238E27FC236}">
              <a16:creationId xmlns:a16="http://schemas.microsoft.com/office/drawing/2014/main" id="{3B8FCF7C-8E91-4DA4-AAFA-80696F49E5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6" t="75" r="-396" b="71325"/>
        <a:stretch/>
      </xdr:blipFill>
      <xdr:spPr>
        <a:xfrm>
          <a:off x="1162050" y="3171825"/>
          <a:ext cx="7221600" cy="108013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611216F2-E23B-4430-941C-7974076C4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0286866B-3029-4E2B-91B5-EE463180E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9A8992F0-B652-4623-928B-DA43A04EEF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33475" y="3171825"/>
          <a:ext cx="7221600" cy="108013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A8F06827-8120-4AA4-9C4B-92DB07CC1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E80AEB3C-A19E-4B95-9AB3-C96DAC55F7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A0BF578D-7117-4D36-A748-18CF142EE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9527</xdr:rowOff>
    </xdr:to>
    <xdr:pic>
      <xdr:nvPicPr>
        <xdr:cNvPr id="4" name="図 3">
          <a:extLst>
            <a:ext uri="{FF2B5EF4-FFF2-40B4-BE49-F238E27FC236}">
              <a16:creationId xmlns:a16="http://schemas.microsoft.com/office/drawing/2014/main" id="{2BC71965-E2D5-4F5A-AD4E-747DAE59DB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4F17132A-05B5-4606-BD6B-57195EE80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1298175</xdr:colOff>
      <xdr:row>153</xdr:row>
      <xdr:rowOff>84150</xdr:rowOff>
    </xdr:to>
    <xdr:graphicFrame macro="">
      <xdr:nvGraphicFramePr>
        <xdr:cNvPr id="3" name="グラフ 2">
          <a:extLst>
            <a:ext uri="{FF2B5EF4-FFF2-40B4-BE49-F238E27FC236}">
              <a16:creationId xmlns:a16="http://schemas.microsoft.com/office/drawing/2014/main" id="{A734F6BF-EBCA-4E9B-8DDF-F7C661A78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EDC7D1E6-3096-4C41-B916-8DCE037235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817706BB-626F-4B8C-AA1B-708CBFA99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4" name="グラフ 3">
          <a:extLst>
            <a:ext uri="{FF2B5EF4-FFF2-40B4-BE49-F238E27FC236}">
              <a16:creationId xmlns:a16="http://schemas.microsoft.com/office/drawing/2014/main" id="{D559902A-B984-4810-AF56-8921BDF6A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619125</xdr:colOff>
      <xdr:row>18</xdr:row>
      <xdr:rowOff>38100</xdr:rowOff>
    </xdr:from>
    <xdr:to>
      <xdr:col>13</xdr:col>
      <xdr:colOff>535050</xdr:colOff>
      <xdr:row>81</xdr:row>
      <xdr:rowOff>38100</xdr:rowOff>
    </xdr:to>
    <xdr:pic>
      <xdr:nvPicPr>
        <xdr:cNvPr id="4" name="図 3">
          <a:extLst>
            <a:ext uri="{FF2B5EF4-FFF2-40B4-BE49-F238E27FC236}">
              <a16:creationId xmlns:a16="http://schemas.microsoft.com/office/drawing/2014/main" id="{DA993D0E-CAC6-4405-B321-C0DE62314F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6" b="71323"/>
        <a:stretch/>
      </xdr:blipFill>
      <xdr:spPr>
        <a:xfrm>
          <a:off x="1133475" y="3200400"/>
          <a:ext cx="7221600" cy="108013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3C93B87F-45B9-4D2E-896B-35EFA81BB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F80A39A1-D495-4941-8671-63A54FB98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A467F16B-F84A-449C-9126-4908175BA6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402"/>
        <a:stretch/>
      </xdr:blipFill>
      <xdr:spPr>
        <a:xfrm>
          <a:off x="1133475" y="3171825"/>
          <a:ext cx="7221600" cy="1080134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4" name="グラフ 3">
          <a:extLst>
            <a:ext uri="{FF2B5EF4-FFF2-40B4-BE49-F238E27FC236}">
              <a16:creationId xmlns:a16="http://schemas.microsoft.com/office/drawing/2014/main" id="{A0C66D81-7B79-41F1-B19C-3548C0A97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9522</xdr:rowOff>
    </xdr:to>
    <xdr:pic>
      <xdr:nvPicPr>
        <xdr:cNvPr id="3" name="図 2">
          <a:extLst>
            <a:ext uri="{FF2B5EF4-FFF2-40B4-BE49-F238E27FC236}">
              <a16:creationId xmlns:a16="http://schemas.microsoft.com/office/drawing/2014/main" id="{48A6C775-8776-4516-8176-37C8C3A14B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9"/>
        <a:stretch/>
      </xdr:blipFill>
      <xdr:spPr>
        <a:xfrm>
          <a:off x="1133475" y="3171825"/>
          <a:ext cx="7221600" cy="108013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4" name="グラフ 3">
          <a:extLst>
            <a:ext uri="{FF2B5EF4-FFF2-40B4-BE49-F238E27FC236}">
              <a16:creationId xmlns:a16="http://schemas.microsoft.com/office/drawing/2014/main" id="{13B93960-09F3-4A01-A2D2-1DD62EE17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6F180662-2665-4B0D-A52D-591ABFB301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33475" y="3171825"/>
          <a:ext cx="7221600" cy="1080135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4" name="グラフ 3">
          <a:extLst>
            <a:ext uri="{FF2B5EF4-FFF2-40B4-BE49-F238E27FC236}">
              <a16:creationId xmlns:a16="http://schemas.microsoft.com/office/drawing/2014/main" id="{38E35411-2DED-4083-9A00-EEC4A8175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A7E84144-BA2F-4AE1-97F2-A4D048AAAA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 b="71376"/>
        <a:stretch/>
      </xdr:blipFill>
      <xdr:spPr>
        <a:xfrm>
          <a:off x="1133475" y="3171825"/>
          <a:ext cx="7221600" cy="10801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3" name="図 2">
          <a:extLst>
            <a:ext uri="{FF2B5EF4-FFF2-40B4-BE49-F238E27FC236}">
              <a16:creationId xmlns:a16="http://schemas.microsoft.com/office/drawing/2014/main" id="{DBFA9AFD-3D3F-42F4-A972-C944E893CA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33475" y="3171825"/>
          <a:ext cx="7221600" cy="108013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CB03022-D766-4BCB-828F-1605D76E4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32A24047-0570-4417-8E36-3F28D6237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4349D01E-AB20-418F-A77F-A3EEFD3AC1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12</xdr:col>
      <xdr:colOff>411225</xdr:colOff>
      <xdr:row>53</xdr:row>
      <xdr:rowOff>10800</xdr:rowOff>
    </xdr:to>
    <xdr:graphicFrame macro="">
      <xdr:nvGraphicFramePr>
        <xdr:cNvPr id="2" name="グラフ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5" name="グラフ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110C97BA-23E5-4109-A5BC-F02A96EC4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9522</xdr:rowOff>
    </xdr:to>
    <xdr:pic>
      <xdr:nvPicPr>
        <xdr:cNvPr id="3" name="図 2">
          <a:extLst>
            <a:ext uri="{FF2B5EF4-FFF2-40B4-BE49-F238E27FC236}">
              <a16:creationId xmlns:a16="http://schemas.microsoft.com/office/drawing/2014/main" id="{DD813253-0C0B-4758-8A79-42F5B4CABD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4"/>
        <a:stretch/>
      </xdr:blipFill>
      <xdr:spPr>
        <a:xfrm>
          <a:off x="1133475" y="3171825"/>
          <a:ext cx="7221600" cy="1080134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13</xdr:col>
      <xdr:colOff>752475</xdr:colOff>
      <xdr:row>66</xdr:row>
      <xdr:rowOff>10800</xdr:rowOff>
    </xdr:to>
    <xdr:graphicFrame macro="">
      <xdr:nvGraphicFramePr>
        <xdr:cNvPr id="2" name="グラフ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352424</xdr:colOff>
      <xdr:row>73</xdr:row>
      <xdr:rowOff>0</xdr:rowOff>
    </xdr:from>
    <xdr:to>
      <xdr:col>13</xdr:col>
      <xdr:colOff>752474</xdr:colOff>
      <xdr:row>105</xdr:row>
      <xdr:rowOff>10800</xdr:rowOff>
    </xdr:to>
    <xdr:graphicFrame macro="">
      <xdr:nvGraphicFramePr>
        <xdr:cNvPr id="5" name="グラフ2">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6" name="グラフ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1269600</xdr:colOff>
      <xdr:row>153</xdr:row>
      <xdr:rowOff>84150</xdr:rowOff>
    </xdr:to>
    <xdr:graphicFrame macro="">
      <xdr:nvGraphicFramePr>
        <xdr:cNvPr id="3" name="グラフ 2">
          <a:extLst>
            <a:ext uri="{FF2B5EF4-FFF2-40B4-BE49-F238E27FC236}">
              <a16:creationId xmlns:a16="http://schemas.microsoft.com/office/drawing/2014/main" id="{6BFAD5B0-2613-4A50-89B8-034DD910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3" name="図 2">
          <a:extLst>
            <a:ext uri="{FF2B5EF4-FFF2-40B4-BE49-F238E27FC236}">
              <a16:creationId xmlns:a16="http://schemas.microsoft.com/office/drawing/2014/main" id="{0CDAC1F8-5530-418B-BFDC-777F9F8586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33475" y="3171825"/>
          <a:ext cx="7221600" cy="108013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24</xdr:row>
      <xdr:rowOff>0</xdr:rowOff>
    </xdr:from>
    <xdr:to>
      <xdr:col>4</xdr:col>
      <xdr:colOff>0</xdr:colOff>
      <xdr:row>26</xdr:row>
      <xdr:rowOff>171449</xdr:rowOff>
    </xdr:to>
    <xdr:sp macro="" textlink="">
      <xdr:nvSpPr>
        <xdr:cNvPr id="2" name="正方形/長方形 1">
          <a:extLst>
            <a:ext uri="{FF2B5EF4-FFF2-40B4-BE49-F238E27FC236}">
              <a16:creationId xmlns:a16="http://schemas.microsoft.com/office/drawing/2014/main" id="{64972EEA-1FCA-4E7D-87F5-E64AA9EDF7DD}"/>
            </a:ext>
          </a:extLst>
        </xdr:cNvPr>
        <xdr:cNvSpPr/>
      </xdr:nvSpPr>
      <xdr:spPr>
        <a:xfrm>
          <a:off x="8096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5</xdr:col>
      <xdr:colOff>0</xdr:colOff>
      <xdr:row>24</xdr:row>
      <xdr:rowOff>0</xdr:rowOff>
    </xdr:from>
    <xdr:to>
      <xdr:col>6</xdr:col>
      <xdr:colOff>0</xdr:colOff>
      <xdr:row>26</xdr:row>
      <xdr:rowOff>171449</xdr:rowOff>
    </xdr:to>
    <xdr:sp macro="" textlink="">
      <xdr:nvSpPr>
        <xdr:cNvPr id="3" name="正方形/長方形 2">
          <a:extLst>
            <a:ext uri="{FF2B5EF4-FFF2-40B4-BE49-F238E27FC236}">
              <a16:creationId xmlns:a16="http://schemas.microsoft.com/office/drawing/2014/main" id="{E101079F-3B96-4079-A33B-0101A745A298}"/>
            </a:ext>
          </a:extLst>
        </xdr:cNvPr>
        <xdr:cNvSpPr/>
      </xdr:nvSpPr>
      <xdr:spPr>
        <a:xfrm>
          <a:off x="20669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24</xdr:row>
      <xdr:rowOff>0</xdr:rowOff>
    </xdr:from>
    <xdr:to>
      <xdr:col>8</xdr:col>
      <xdr:colOff>0</xdr:colOff>
      <xdr:row>26</xdr:row>
      <xdr:rowOff>171449</xdr:rowOff>
    </xdr:to>
    <xdr:sp macro="" textlink="">
      <xdr:nvSpPr>
        <xdr:cNvPr id="4" name="正方形/長方形 3">
          <a:extLst>
            <a:ext uri="{FF2B5EF4-FFF2-40B4-BE49-F238E27FC236}">
              <a16:creationId xmlns:a16="http://schemas.microsoft.com/office/drawing/2014/main" id="{ABC8B468-BE4F-4CA2-A86D-9C71BE87B417}"/>
            </a:ext>
          </a:extLst>
        </xdr:cNvPr>
        <xdr:cNvSpPr/>
      </xdr:nvSpPr>
      <xdr:spPr>
        <a:xfrm>
          <a:off x="33242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24</xdr:row>
      <xdr:rowOff>0</xdr:rowOff>
    </xdr:from>
    <xdr:to>
      <xdr:col>10</xdr:col>
      <xdr:colOff>0</xdr:colOff>
      <xdr:row>26</xdr:row>
      <xdr:rowOff>171449</xdr:rowOff>
    </xdr:to>
    <xdr:sp macro="" textlink="">
      <xdr:nvSpPr>
        <xdr:cNvPr id="5" name="正方形/長方形 4">
          <a:extLst>
            <a:ext uri="{FF2B5EF4-FFF2-40B4-BE49-F238E27FC236}">
              <a16:creationId xmlns:a16="http://schemas.microsoft.com/office/drawing/2014/main" id="{A52DB04E-D987-44EE-A6A1-EE76E255AF7F}"/>
            </a:ext>
          </a:extLst>
        </xdr:cNvPr>
        <xdr:cNvSpPr/>
      </xdr:nvSpPr>
      <xdr:spPr>
        <a:xfrm>
          <a:off x="45815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24</xdr:row>
      <xdr:rowOff>0</xdr:rowOff>
    </xdr:from>
    <xdr:to>
      <xdr:col>12</xdr:col>
      <xdr:colOff>0</xdr:colOff>
      <xdr:row>26</xdr:row>
      <xdr:rowOff>171449</xdr:rowOff>
    </xdr:to>
    <xdr:sp macro="" textlink="">
      <xdr:nvSpPr>
        <xdr:cNvPr id="6" name="正方形/長方形 5">
          <a:extLst>
            <a:ext uri="{FF2B5EF4-FFF2-40B4-BE49-F238E27FC236}">
              <a16:creationId xmlns:a16="http://schemas.microsoft.com/office/drawing/2014/main" id="{154FA3DC-5556-4E2C-A599-1F3160F2562C}"/>
            </a:ext>
          </a:extLst>
        </xdr:cNvPr>
        <xdr:cNvSpPr/>
      </xdr:nvSpPr>
      <xdr:spPr>
        <a:xfrm>
          <a:off x="58388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884911</xdr:colOff>
      <xdr:row>6</xdr:row>
      <xdr:rowOff>66675</xdr:rowOff>
    </xdr:from>
    <xdr:to>
      <xdr:col>9</xdr:col>
      <xdr:colOff>170311</xdr:colOff>
      <xdr:row>10</xdr:row>
      <xdr:rowOff>66675</xdr:rowOff>
    </xdr:to>
    <xdr:sp macro="" textlink="">
      <xdr:nvSpPr>
        <xdr:cNvPr id="7" name="フローチャート : 判断 9">
          <a:extLst>
            <a:ext uri="{FF2B5EF4-FFF2-40B4-BE49-F238E27FC236}">
              <a16:creationId xmlns:a16="http://schemas.microsoft.com/office/drawing/2014/main" id="{214B6BDC-E576-4996-ACDC-0227006CAC4A}"/>
            </a:ext>
          </a:extLst>
        </xdr:cNvPr>
        <xdr:cNvSpPr/>
      </xdr:nvSpPr>
      <xdr:spPr>
        <a:xfrm>
          <a:off x="2951836" y="109537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歯科健診受診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7</xdr:col>
      <xdr:colOff>952500</xdr:colOff>
      <xdr:row>11</xdr:row>
      <xdr:rowOff>9525</xdr:rowOff>
    </xdr:from>
    <xdr:to>
      <xdr:col>11</xdr:col>
      <xdr:colOff>237900</xdr:colOff>
      <xdr:row>15</xdr:row>
      <xdr:rowOff>9525</xdr:rowOff>
    </xdr:to>
    <xdr:sp macro="" textlink="">
      <xdr:nvSpPr>
        <xdr:cNvPr id="8" name="フローチャート : 判断 10">
          <a:extLst>
            <a:ext uri="{FF2B5EF4-FFF2-40B4-BE49-F238E27FC236}">
              <a16:creationId xmlns:a16="http://schemas.microsoft.com/office/drawing/2014/main" id="{A6D616AB-266B-4814-8EC3-3F1FD60B5B26}"/>
            </a:ext>
          </a:extLst>
        </xdr:cNvPr>
        <xdr:cNvSpPr/>
      </xdr:nvSpPr>
      <xdr:spPr>
        <a:xfrm>
          <a:off x="4276725" y="180022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歯科レセプト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3</xdr:col>
      <xdr:colOff>713954</xdr:colOff>
      <xdr:row>10</xdr:row>
      <xdr:rowOff>9989</xdr:rowOff>
    </xdr:from>
    <xdr:to>
      <xdr:col>6</xdr:col>
      <xdr:colOff>66029</xdr:colOff>
      <xdr:row>14</xdr:row>
      <xdr:rowOff>9988</xdr:rowOff>
    </xdr:to>
    <xdr:sp macro="" textlink="">
      <xdr:nvSpPr>
        <xdr:cNvPr id="9" name="フローチャート : 判断 12">
          <a:extLst>
            <a:ext uri="{FF2B5EF4-FFF2-40B4-BE49-F238E27FC236}">
              <a16:creationId xmlns:a16="http://schemas.microsoft.com/office/drawing/2014/main" id="{CA5E22E3-3518-41DA-8466-0E18F3D70138}"/>
            </a:ext>
          </a:extLst>
        </xdr:cNvPr>
        <xdr:cNvSpPr/>
      </xdr:nvSpPr>
      <xdr:spPr>
        <a:xfrm>
          <a:off x="1523579" y="1648289"/>
          <a:ext cx="1800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有所見者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930537</xdr:colOff>
      <xdr:row>2</xdr:row>
      <xdr:rowOff>133350</xdr:rowOff>
    </xdr:from>
    <xdr:to>
      <xdr:col>9</xdr:col>
      <xdr:colOff>114300</xdr:colOff>
      <xdr:row>4</xdr:row>
      <xdr:rowOff>133350</xdr:rowOff>
    </xdr:to>
    <xdr:sp macro="" textlink="">
      <xdr:nvSpPr>
        <xdr:cNvPr id="10" name="フローチャート : 端子 13">
          <a:extLst>
            <a:ext uri="{FF2B5EF4-FFF2-40B4-BE49-F238E27FC236}">
              <a16:creationId xmlns:a16="http://schemas.microsoft.com/office/drawing/2014/main" id="{73D43D42-E272-4A7E-89CB-5ECAA19C98BD}"/>
            </a:ext>
          </a:extLst>
        </xdr:cNvPr>
        <xdr:cNvSpPr/>
      </xdr:nvSpPr>
      <xdr:spPr>
        <a:xfrm>
          <a:off x="2997462" y="552450"/>
          <a:ext cx="1698363"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latin typeface="ＭＳ Ｐ明朝" panose="02020600040205080304" pitchFamily="18" charset="-128"/>
              <a:ea typeface="ＭＳ Ｐ明朝" panose="02020600040205080304" pitchFamily="18" charset="-128"/>
            </a:rPr>
            <a:t>全被保険者</a:t>
          </a:r>
        </a:p>
      </xdr:txBody>
    </xdr:sp>
    <xdr:clientData/>
  </xdr:twoCellAnchor>
  <xdr:twoCellAnchor>
    <xdr:from>
      <xdr:col>9</xdr:col>
      <xdr:colOff>170311</xdr:colOff>
      <xdr:row>8</xdr:row>
      <xdr:rowOff>66675</xdr:rowOff>
    </xdr:from>
    <xdr:to>
      <xdr:col>9</xdr:col>
      <xdr:colOff>595200</xdr:colOff>
      <xdr:row>11</xdr:row>
      <xdr:rowOff>9525</xdr:rowOff>
    </xdr:to>
    <xdr:cxnSp macro="">
      <xdr:nvCxnSpPr>
        <xdr:cNvPr id="11" name="カギ線コネクタ 14">
          <a:extLst>
            <a:ext uri="{FF2B5EF4-FFF2-40B4-BE49-F238E27FC236}">
              <a16:creationId xmlns:a16="http://schemas.microsoft.com/office/drawing/2014/main" id="{99661821-90F7-4E36-8E93-04D12CCCA77A}"/>
            </a:ext>
          </a:extLst>
        </xdr:cNvPr>
        <xdr:cNvCxnSpPr>
          <a:stCxn id="7" idx="3"/>
          <a:endCxn id="8" idx="0"/>
        </xdr:cNvCxnSpPr>
      </xdr:nvCxnSpPr>
      <xdr:spPr>
        <a:xfrm>
          <a:off x="4751836" y="1400175"/>
          <a:ext cx="424889" cy="40005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356655</xdr:colOff>
      <xdr:row>8</xdr:row>
      <xdr:rowOff>66675</xdr:rowOff>
    </xdr:from>
    <xdr:to>
      <xdr:col>5</xdr:col>
      <xdr:colOff>884912</xdr:colOff>
      <xdr:row>10</xdr:row>
      <xdr:rowOff>9989</xdr:rowOff>
    </xdr:to>
    <xdr:cxnSp macro="">
      <xdr:nvCxnSpPr>
        <xdr:cNvPr id="12" name="カギ線コネクタ 15">
          <a:extLst>
            <a:ext uri="{FF2B5EF4-FFF2-40B4-BE49-F238E27FC236}">
              <a16:creationId xmlns:a16="http://schemas.microsoft.com/office/drawing/2014/main" id="{9E482174-D9B0-4EBA-991B-4EFAEACB5004}"/>
            </a:ext>
          </a:extLst>
        </xdr:cNvPr>
        <xdr:cNvCxnSpPr>
          <a:stCxn id="7" idx="1"/>
          <a:endCxn id="9" idx="0"/>
        </xdr:cNvCxnSpPr>
      </xdr:nvCxnSpPr>
      <xdr:spPr>
        <a:xfrm rot="10800000" flipV="1">
          <a:off x="2423580" y="1400175"/>
          <a:ext cx="528257" cy="248114"/>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530774</xdr:colOff>
      <xdr:row>12</xdr:row>
      <xdr:rowOff>9988</xdr:rowOff>
    </xdr:from>
    <xdr:to>
      <xdr:col>3</xdr:col>
      <xdr:colOff>713955</xdr:colOff>
      <xdr:row>24</xdr:row>
      <xdr:rowOff>3163</xdr:rowOff>
    </xdr:to>
    <xdr:cxnSp macro="">
      <xdr:nvCxnSpPr>
        <xdr:cNvPr id="13" name="カギ線コネクタ 16">
          <a:extLst>
            <a:ext uri="{FF2B5EF4-FFF2-40B4-BE49-F238E27FC236}">
              <a16:creationId xmlns:a16="http://schemas.microsoft.com/office/drawing/2014/main" id="{8AF3B186-B2D7-4AA4-B9FF-8585B7972F4F}"/>
            </a:ext>
          </a:extLst>
        </xdr:cNvPr>
        <xdr:cNvCxnSpPr>
          <a:stCxn id="9" idx="1"/>
        </xdr:cNvCxnSpPr>
      </xdr:nvCxnSpPr>
      <xdr:spPr>
        <a:xfrm rot="10800000" flipV="1">
          <a:off x="1340399" y="1953088"/>
          <a:ext cx="183181" cy="18219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237900</xdr:colOff>
      <xdr:row>13</xdr:row>
      <xdr:rowOff>9525</xdr:rowOff>
    </xdr:from>
    <xdr:to>
      <xdr:col>11</xdr:col>
      <xdr:colOff>595313</xdr:colOff>
      <xdr:row>24</xdr:row>
      <xdr:rowOff>0</xdr:rowOff>
    </xdr:to>
    <xdr:cxnSp macro="">
      <xdr:nvCxnSpPr>
        <xdr:cNvPr id="14" name="カギ線コネクタ 18">
          <a:extLst>
            <a:ext uri="{FF2B5EF4-FFF2-40B4-BE49-F238E27FC236}">
              <a16:creationId xmlns:a16="http://schemas.microsoft.com/office/drawing/2014/main" id="{458E8825-8622-477E-A52A-2C26E557FE0C}"/>
            </a:ext>
          </a:extLst>
        </xdr:cNvPr>
        <xdr:cNvCxnSpPr>
          <a:stCxn id="8" idx="3"/>
          <a:endCxn id="6" idx="0"/>
        </xdr:cNvCxnSpPr>
      </xdr:nvCxnSpPr>
      <xdr:spPr>
        <a:xfrm>
          <a:off x="6076725" y="2105025"/>
          <a:ext cx="357413" cy="16668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875387</xdr:colOff>
      <xdr:row>17</xdr:row>
      <xdr:rowOff>66675</xdr:rowOff>
    </xdr:from>
    <xdr:to>
      <xdr:col>9</xdr:col>
      <xdr:colOff>160787</xdr:colOff>
      <xdr:row>21</xdr:row>
      <xdr:rowOff>66676</xdr:rowOff>
    </xdr:to>
    <xdr:sp macro="" textlink="">
      <xdr:nvSpPr>
        <xdr:cNvPr id="15" name="フローチャート : 判断 11">
          <a:extLst>
            <a:ext uri="{FF2B5EF4-FFF2-40B4-BE49-F238E27FC236}">
              <a16:creationId xmlns:a16="http://schemas.microsoft.com/office/drawing/2014/main" id="{253420BD-FDE0-43D4-9955-433FB971F31E}"/>
            </a:ext>
          </a:extLst>
        </xdr:cNvPr>
        <xdr:cNvSpPr/>
      </xdr:nvSpPr>
      <xdr:spPr>
        <a:xfrm>
          <a:off x="2942312" y="2771775"/>
          <a:ext cx="1800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歯科医療機関受診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406413</xdr:colOff>
      <xdr:row>6</xdr:row>
      <xdr:rowOff>64425</xdr:rowOff>
    </xdr:from>
    <xdr:to>
      <xdr:col>5</xdr:col>
      <xdr:colOff>694413</xdr:colOff>
      <xdr:row>8</xdr:row>
      <xdr:rowOff>9525</xdr:rowOff>
    </xdr:to>
    <xdr:sp macro="" textlink="">
      <xdr:nvSpPr>
        <xdr:cNvPr id="16" name="テキスト ボックス 15">
          <a:extLst>
            <a:ext uri="{FF2B5EF4-FFF2-40B4-BE49-F238E27FC236}">
              <a16:creationId xmlns:a16="http://schemas.microsoft.com/office/drawing/2014/main" id="{5D360009-70B9-4C55-8851-A2D088ED6D61}"/>
            </a:ext>
          </a:extLst>
        </xdr:cNvPr>
        <xdr:cNvSpPr txBox="1"/>
      </xdr:nvSpPr>
      <xdr:spPr>
        <a:xfrm>
          <a:off x="2473338" y="1093125"/>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7</xdr:col>
      <xdr:colOff>522419</xdr:colOff>
      <xdr:row>4</xdr:row>
      <xdr:rowOff>133350</xdr:rowOff>
    </xdr:from>
    <xdr:to>
      <xdr:col>7</xdr:col>
      <xdr:colOff>527611</xdr:colOff>
      <xdr:row>6</xdr:row>
      <xdr:rowOff>66675</xdr:rowOff>
    </xdr:to>
    <xdr:cxnSp macro="">
      <xdr:nvCxnSpPr>
        <xdr:cNvPr id="17" name="直線矢印コネクタ 16">
          <a:extLst>
            <a:ext uri="{FF2B5EF4-FFF2-40B4-BE49-F238E27FC236}">
              <a16:creationId xmlns:a16="http://schemas.microsoft.com/office/drawing/2014/main" id="{49D3AA23-6CB3-4C26-A0E4-ADD0E1A70AE1}"/>
            </a:ext>
          </a:extLst>
        </xdr:cNvPr>
        <xdr:cNvCxnSpPr>
          <a:stCxn id="10" idx="2"/>
          <a:endCxn id="7" idx="0"/>
        </xdr:cNvCxnSpPr>
      </xdr:nvCxnSpPr>
      <xdr:spPr>
        <a:xfrm>
          <a:off x="3846644" y="857250"/>
          <a:ext cx="5192" cy="23812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318412</xdr:colOff>
      <xdr:row>11</xdr:row>
      <xdr:rowOff>54900</xdr:rowOff>
    </xdr:from>
    <xdr:to>
      <xdr:col>11</xdr:col>
      <xdr:colOff>606412</xdr:colOff>
      <xdr:row>13</xdr:row>
      <xdr:rowOff>0</xdr:rowOff>
    </xdr:to>
    <xdr:sp macro="" textlink="">
      <xdr:nvSpPr>
        <xdr:cNvPr id="18" name="テキスト ボックス 17">
          <a:extLst>
            <a:ext uri="{FF2B5EF4-FFF2-40B4-BE49-F238E27FC236}">
              <a16:creationId xmlns:a16="http://schemas.microsoft.com/office/drawing/2014/main" id="{48905A44-A17F-479A-955A-1D3234161955}"/>
            </a:ext>
          </a:extLst>
        </xdr:cNvPr>
        <xdr:cNvSpPr txBox="1"/>
      </xdr:nvSpPr>
      <xdr:spPr>
        <a:xfrm>
          <a:off x="6157237" y="18456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30765</xdr:colOff>
      <xdr:row>10</xdr:row>
      <xdr:rowOff>58059</xdr:rowOff>
    </xdr:from>
    <xdr:to>
      <xdr:col>7</xdr:col>
      <xdr:colOff>245740</xdr:colOff>
      <xdr:row>12</xdr:row>
      <xdr:rowOff>3159</xdr:rowOff>
    </xdr:to>
    <xdr:sp macro="" textlink="">
      <xdr:nvSpPr>
        <xdr:cNvPr id="19" name="テキスト ボックス 18">
          <a:extLst>
            <a:ext uri="{FF2B5EF4-FFF2-40B4-BE49-F238E27FC236}">
              <a16:creationId xmlns:a16="http://schemas.microsoft.com/office/drawing/2014/main" id="{2FCBC822-2BFF-4D67-916C-87720A621F2A}"/>
            </a:ext>
          </a:extLst>
        </xdr:cNvPr>
        <xdr:cNvSpPr txBox="1"/>
      </xdr:nvSpPr>
      <xdr:spPr>
        <a:xfrm>
          <a:off x="3288315" y="1696359"/>
          <a:ext cx="28165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9</xdr:col>
      <xdr:colOff>209537</xdr:colOff>
      <xdr:row>15</xdr:row>
      <xdr:rowOff>123956</xdr:rowOff>
    </xdr:from>
    <xdr:to>
      <xdr:col>9</xdr:col>
      <xdr:colOff>463550</xdr:colOff>
      <xdr:row>17</xdr:row>
      <xdr:rowOff>69056</xdr:rowOff>
    </xdr:to>
    <xdr:sp macro="" textlink="">
      <xdr:nvSpPr>
        <xdr:cNvPr id="20" name="テキスト ボックス 19">
          <a:extLst>
            <a:ext uri="{FF2B5EF4-FFF2-40B4-BE49-F238E27FC236}">
              <a16:creationId xmlns:a16="http://schemas.microsoft.com/office/drawing/2014/main" id="{8310D1C1-A638-4BE5-84EE-4CCDE9CB066D}"/>
            </a:ext>
          </a:extLst>
        </xdr:cNvPr>
        <xdr:cNvSpPr txBox="1"/>
      </xdr:nvSpPr>
      <xdr:spPr>
        <a:xfrm>
          <a:off x="4791062" y="2524256"/>
          <a:ext cx="254013"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ctr" anchorCtr="0">
          <a:noAutofit/>
        </a:bodyPr>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5</xdr:col>
      <xdr:colOff>617870</xdr:colOff>
      <xdr:row>17</xdr:row>
      <xdr:rowOff>69751</xdr:rowOff>
    </xdr:from>
    <xdr:to>
      <xdr:col>5</xdr:col>
      <xdr:colOff>905870</xdr:colOff>
      <xdr:row>19</xdr:row>
      <xdr:rowOff>8501</xdr:rowOff>
    </xdr:to>
    <xdr:sp macro="" textlink="">
      <xdr:nvSpPr>
        <xdr:cNvPr id="21" name="テキスト ボックス 20">
          <a:extLst>
            <a:ext uri="{FF2B5EF4-FFF2-40B4-BE49-F238E27FC236}">
              <a16:creationId xmlns:a16="http://schemas.microsoft.com/office/drawing/2014/main" id="{A2E56878-72FD-4892-BD97-82DE59D442E7}"/>
            </a:ext>
          </a:extLst>
        </xdr:cNvPr>
        <xdr:cNvSpPr txBox="1"/>
      </xdr:nvSpPr>
      <xdr:spPr>
        <a:xfrm>
          <a:off x="2684795" y="2774851"/>
          <a:ext cx="288000" cy="243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3</xdr:col>
      <xdr:colOff>279905</xdr:colOff>
      <xdr:row>10</xdr:row>
      <xdr:rowOff>51511</xdr:rowOff>
    </xdr:from>
    <xdr:to>
      <xdr:col>3</xdr:col>
      <xdr:colOff>567905</xdr:colOff>
      <xdr:row>11</xdr:row>
      <xdr:rowOff>168061</xdr:rowOff>
    </xdr:to>
    <xdr:sp macro="" textlink="">
      <xdr:nvSpPr>
        <xdr:cNvPr id="22" name="テキスト ボックス 21">
          <a:extLst>
            <a:ext uri="{FF2B5EF4-FFF2-40B4-BE49-F238E27FC236}">
              <a16:creationId xmlns:a16="http://schemas.microsoft.com/office/drawing/2014/main" id="{4E6D5582-3195-48AF-94FC-5DE133A11FA6}"/>
            </a:ext>
          </a:extLst>
        </xdr:cNvPr>
        <xdr:cNvSpPr txBox="1"/>
      </xdr:nvSpPr>
      <xdr:spPr>
        <a:xfrm>
          <a:off x="1089530" y="168981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6</xdr:col>
      <xdr:colOff>66029</xdr:colOff>
      <xdr:row>12</xdr:row>
      <xdr:rowOff>9989</xdr:rowOff>
    </xdr:from>
    <xdr:to>
      <xdr:col>7</xdr:col>
      <xdr:colOff>516036</xdr:colOff>
      <xdr:row>17</xdr:row>
      <xdr:rowOff>75987</xdr:rowOff>
    </xdr:to>
    <xdr:cxnSp macro="">
      <xdr:nvCxnSpPr>
        <xdr:cNvPr id="23" name="カギ線コネクタ 37">
          <a:extLst>
            <a:ext uri="{FF2B5EF4-FFF2-40B4-BE49-F238E27FC236}">
              <a16:creationId xmlns:a16="http://schemas.microsoft.com/office/drawing/2014/main" id="{9ED2158A-5041-4558-AB85-750ABD89E75A}"/>
            </a:ext>
          </a:extLst>
        </xdr:cNvPr>
        <xdr:cNvCxnSpPr/>
      </xdr:nvCxnSpPr>
      <xdr:spPr>
        <a:xfrm>
          <a:off x="3323579" y="1953089"/>
          <a:ext cx="516682" cy="8279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396875</xdr:colOff>
      <xdr:row>31</xdr:row>
      <xdr:rowOff>12661</xdr:rowOff>
    </xdr:from>
    <xdr:to>
      <xdr:col>7</xdr:col>
      <xdr:colOff>1163167</xdr:colOff>
      <xdr:row>33</xdr:row>
      <xdr:rowOff>31749</xdr:rowOff>
    </xdr:to>
    <xdr:sp macro="" textlink="">
      <xdr:nvSpPr>
        <xdr:cNvPr id="24" name="左右矢印 42">
          <a:extLst>
            <a:ext uri="{FF2B5EF4-FFF2-40B4-BE49-F238E27FC236}">
              <a16:creationId xmlns:a16="http://schemas.microsoft.com/office/drawing/2014/main" id="{91588A66-E8DF-407F-ABB2-3D69DF4D36E7}"/>
            </a:ext>
          </a:extLst>
        </xdr:cNvPr>
        <xdr:cNvSpPr/>
      </xdr:nvSpPr>
      <xdr:spPr>
        <a:xfrm>
          <a:off x="749300" y="4641811"/>
          <a:ext cx="3738092"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b="0" i="1">
            <a:solidFill>
              <a:srgbClr val="FF0000"/>
            </a:solidFill>
          </a:endParaRPr>
        </a:p>
      </xdr:txBody>
    </xdr:sp>
    <xdr:clientData/>
  </xdr:twoCellAnchor>
  <xdr:twoCellAnchor>
    <xdr:from>
      <xdr:col>8</xdr:col>
      <xdr:colOff>19050</xdr:colOff>
      <xdr:row>31</xdr:row>
      <xdr:rowOff>11234</xdr:rowOff>
    </xdr:from>
    <xdr:to>
      <xdr:col>12</xdr:col>
      <xdr:colOff>47625</xdr:colOff>
      <xdr:row>33</xdr:row>
      <xdr:rowOff>35454</xdr:rowOff>
    </xdr:to>
    <xdr:sp macro="" textlink="">
      <xdr:nvSpPr>
        <xdr:cNvPr id="25" name="左右矢印 43">
          <a:extLst>
            <a:ext uri="{FF2B5EF4-FFF2-40B4-BE49-F238E27FC236}">
              <a16:creationId xmlns:a16="http://schemas.microsoft.com/office/drawing/2014/main" id="{08A6C8AA-8E09-482D-B902-7CF8AA1372E4}"/>
            </a:ext>
          </a:extLst>
        </xdr:cNvPr>
        <xdr:cNvSpPr/>
      </xdr:nvSpPr>
      <xdr:spPr>
        <a:xfrm>
          <a:off x="4533900" y="4640384"/>
          <a:ext cx="254317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endParaRPr>
        </a:p>
      </xdr:txBody>
    </xdr:sp>
    <xdr:clientData/>
  </xdr:twoCellAnchor>
  <xdr:twoCellAnchor>
    <xdr:from>
      <xdr:col>7</xdr:col>
      <xdr:colOff>511175</xdr:colOff>
      <xdr:row>21</xdr:row>
      <xdr:rowOff>57641</xdr:rowOff>
    </xdr:from>
    <xdr:to>
      <xdr:col>7</xdr:col>
      <xdr:colOff>511175</xdr:colOff>
      <xdr:row>24</xdr:row>
      <xdr:rowOff>9689</xdr:rowOff>
    </xdr:to>
    <xdr:cxnSp macro="">
      <xdr:nvCxnSpPr>
        <xdr:cNvPr id="26" name="直線矢印コネクタ 25">
          <a:extLst>
            <a:ext uri="{FF2B5EF4-FFF2-40B4-BE49-F238E27FC236}">
              <a16:creationId xmlns:a16="http://schemas.microsoft.com/office/drawing/2014/main" id="{81C7916E-172A-427D-BD88-C2E21132EC97}"/>
            </a:ext>
          </a:extLst>
        </xdr:cNvPr>
        <xdr:cNvCxnSpPr/>
      </xdr:nvCxnSpPr>
      <xdr:spPr>
        <a:xfrm flipH="1">
          <a:off x="3835400" y="3372341"/>
          <a:ext cx="0" cy="409248"/>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595200</xdr:colOff>
      <xdr:row>15</xdr:row>
      <xdr:rowOff>9525</xdr:rowOff>
    </xdr:from>
    <xdr:to>
      <xdr:col>9</xdr:col>
      <xdr:colOff>595313</xdr:colOff>
      <xdr:row>24</xdr:row>
      <xdr:rowOff>0</xdr:rowOff>
    </xdr:to>
    <xdr:cxnSp macro="">
      <xdr:nvCxnSpPr>
        <xdr:cNvPr id="27" name="直線矢印コネクタ 26">
          <a:extLst>
            <a:ext uri="{FF2B5EF4-FFF2-40B4-BE49-F238E27FC236}">
              <a16:creationId xmlns:a16="http://schemas.microsoft.com/office/drawing/2014/main" id="{DB2B342F-FC69-49AA-A842-B8890382D0E6}"/>
            </a:ext>
          </a:extLst>
        </xdr:cNvPr>
        <xdr:cNvCxnSpPr>
          <a:stCxn id="8" idx="2"/>
          <a:endCxn id="5" idx="0"/>
        </xdr:cNvCxnSpPr>
      </xdr:nvCxnSpPr>
      <xdr:spPr>
        <a:xfrm>
          <a:off x="5176725" y="2409825"/>
          <a:ext cx="113" cy="1362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540807</xdr:colOff>
      <xdr:row>19</xdr:row>
      <xdr:rowOff>66676</xdr:rowOff>
    </xdr:from>
    <xdr:to>
      <xdr:col>5</xdr:col>
      <xdr:colOff>875387</xdr:colOff>
      <xdr:row>24</xdr:row>
      <xdr:rowOff>3174</xdr:rowOff>
    </xdr:to>
    <xdr:cxnSp macro="">
      <xdr:nvCxnSpPr>
        <xdr:cNvPr id="28" name="カギ線コネクタ 15">
          <a:extLst>
            <a:ext uri="{FF2B5EF4-FFF2-40B4-BE49-F238E27FC236}">
              <a16:creationId xmlns:a16="http://schemas.microsoft.com/office/drawing/2014/main" id="{95D3D3A6-4493-4786-BE68-CBD1ED4514EB}"/>
            </a:ext>
          </a:extLst>
        </xdr:cNvPr>
        <xdr:cNvCxnSpPr>
          <a:stCxn id="15" idx="1"/>
        </xdr:cNvCxnSpPr>
      </xdr:nvCxnSpPr>
      <xdr:spPr>
        <a:xfrm rot="10800000" flipV="1">
          <a:off x="2607732" y="3076576"/>
          <a:ext cx="334580" cy="6984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21</xdr:row>
      <xdr:rowOff>57150</xdr:rowOff>
    </xdr:from>
    <xdr:to>
      <xdr:col>7</xdr:col>
      <xdr:colOff>945225</xdr:colOff>
      <xdr:row>23</xdr:row>
      <xdr:rowOff>2250</xdr:rowOff>
    </xdr:to>
    <xdr:sp macro="" textlink="">
      <xdr:nvSpPr>
        <xdr:cNvPr id="29" name="テキスト ボックス 28">
          <a:extLst>
            <a:ext uri="{FF2B5EF4-FFF2-40B4-BE49-F238E27FC236}">
              <a16:creationId xmlns:a16="http://schemas.microsoft.com/office/drawing/2014/main" id="{6A90D60B-6AAB-47CA-A1B3-12FC99F8C4BF}"/>
            </a:ext>
          </a:extLst>
        </xdr:cNvPr>
        <xdr:cNvSpPr txBox="1"/>
      </xdr:nvSpPr>
      <xdr:spPr>
        <a:xfrm>
          <a:off x="3990975" y="3371850"/>
          <a:ext cx="278475"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9</xdr:col>
      <xdr:colOff>190500</xdr:colOff>
      <xdr:row>6</xdr:row>
      <xdr:rowOff>76200</xdr:rowOff>
    </xdr:from>
    <xdr:to>
      <xdr:col>9</xdr:col>
      <xdr:colOff>478500</xdr:colOff>
      <xdr:row>8</xdr:row>
      <xdr:rowOff>21300</xdr:rowOff>
    </xdr:to>
    <xdr:sp macro="" textlink="">
      <xdr:nvSpPr>
        <xdr:cNvPr id="30" name="テキスト ボックス 29">
          <a:extLst>
            <a:ext uri="{FF2B5EF4-FFF2-40B4-BE49-F238E27FC236}">
              <a16:creationId xmlns:a16="http://schemas.microsoft.com/office/drawing/2014/main" id="{245D10AF-7C31-46D0-8AF0-E175E4629F99}"/>
            </a:ext>
          </a:extLst>
        </xdr:cNvPr>
        <xdr:cNvSpPr txBox="1"/>
      </xdr:nvSpPr>
      <xdr:spPr>
        <a:xfrm>
          <a:off x="4772025" y="11049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48CF82F-C6A3-4B38-96A8-EB41F666C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DE6A7471-C29C-453C-9C59-589959618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56"/>
  <sheetViews>
    <sheetView showGridLines="0" tabSelected="1" zoomScaleNormal="100" zoomScaleSheetLayoutView="100" workbookViewId="0"/>
  </sheetViews>
  <sheetFormatPr defaultColWidth="9" defaultRowHeight="13.5"/>
  <cols>
    <col min="1" max="1" width="4.625" style="1" customWidth="1"/>
    <col min="2" max="5" width="14.875" style="1" customWidth="1"/>
    <col min="6" max="7" width="9" style="1"/>
    <col min="8" max="10" width="14.125" style="1" customWidth="1"/>
    <col min="11" max="11" width="9" style="1"/>
    <col min="12" max="13" width="14.125" style="1" customWidth="1"/>
    <col min="14" max="16384" width="9" style="1"/>
  </cols>
  <sheetData>
    <row r="1" spans="2:13" ht="16.5" customHeight="1">
      <c r="B1" s="4" t="s">
        <v>201</v>
      </c>
    </row>
    <row r="2" spans="2:13" ht="16.5" customHeight="1">
      <c r="B2" s="4" t="s">
        <v>464</v>
      </c>
      <c r="C2" s="3"/>
      <c r="H2" s="283" t="s">
        <v>239</v>
      </c>
      <c r="L2" s="3" t="s">
        <v>242</v>
      </c>
      <c r="M2" s="3"/>
    </row>
    <row r="3" spans="2:13" ht="13.5" customHeight="1">
      <c r="B3" s="20" t="s">
        <v>169</v>
      </c>
      <c r="C3" s="21" t="s">
        <v>74</v>
      </c>
      <c r="D3" s="22" t="s">
        <v>72</v>
      </c>
      <c r="E3" s="18" t="s">
        <v>212</v>
      </c>
      <c r="H3" s="166" t="s">
        <v>169</v>
      </c>
      <c r="I3" s="43" t="s">
        <v>74</v>
      </c>
      <c r="J3" s="44" t="s">
        <v>72</v>
      </c>
      <c r="L3" s="224"/>
      <c r="M3" s="372" t="s">
        <v>386</v>
      </c>
    </row>
    <row r="4" spans="2:13" s="14" customFormat="1" ht="13.5" customHeight="1">
      <c r="B4" s="23" t="s">
        <v>199</v>
      </c>
      <c r="C4" s="189">
        <f>SUM(I4:I13)</f>
        <v>9055</v>
      </c>
      <c r="D4" s="190">
        <f>SUM(J4:J13)</f>
        <v>643</v>
      </c>
      <c r="E4" s="24">
        <f>IFERROR(D4/C4,"-")</f>
        <v>7.1010491441192716E-2</v>
      </c>
      <c r="H4" s="23" t="s">
        <v>85</v>
      </c>
      <c r="I4" s="328">
        <v>135</v>
      </c>
      <c r="J4" s="442">
        <v>12</v>
      </c>
      <c r="L4" s="223" t="s">
        <v>199</v>
      </c>
      <c r="M4" s="136">
        <f>E4</f>
        <v>7.1010491441192716E-2</v>
      </c>
    </row>
    <row r="5" spans="2:13" s="14" customFormat="1" ht="13.5" customHeight="1">
      <c r="B5" s="23" t="s">
        <v>95</v>
      </c>
      <c r="C5" s="189">
        <f>I14</f>
        <v>99894</v>
      </c>
      <c r="D5" s="190">
        <f>J14</f>
        <v>9911</v>
      </c>
      <c r="E5" s="24">
        <f t="shared" ref="E5:E24" si="0">IFERROR(D5/C5,"-")</f>
        <v>9.9215168078162858E-2</v>
      </c>
      <c r="H5" s="23" t="s">
        <v>86</v>
      </c>
      <c r="I5" s="189">
        <v>308</v>
      </c>
      <c r="J5" s="443">
        <v>23</v>
      </c>
      <c r="L5" s="223" t="s">
        <v>95</v>
      </c>
      <c r="M5" s="136">
        <f t="shared" ref="M5:M24" si="1">E5</f>
        <v>9.9215168078162858E-2</v>
      </c>
    </row>
    <row r="6" spans="2:13" s="14" customFormat="1" ht="13.5" customHeight="1">
      <c r="B6" s="23" t="s">
        <v>96</v>
      </c>
      <c r="C6" s="189">
        <f>I15</f>
        <v>70956</v>
      </c>
      <c r="D6" s="190">
        <f t="shared" ref="D6" si="2">J15</f>
        <v>9618</v>
      </c>
      <c r="E6" s="24">
        <f t="shared" si="0"/>
        <v>0.13554879079993234</v>
      </c>
      <c r="H6" s="23" t="s">
        <v>87</v>
      </c>
      <c r="I6" s="189">
        <v>382</v>
      </c>
      <c r="J6" s="443">
        <v>20</v>
      </c>
      <c r="L6" s="223" t="s">
        <v>96</v>
      </c>
      <c r="M6" s="136">
        <f t="shared" si="1"/>
        <v>0.13554879079993234</v>
      </c>
    </row>
    <row r="7" spans="2:13" s="14" customFormat="1" ht="13.5" customHeight="1">
      <c r="B7" s="23" t="s">
        <v>97</v>
      </c>
      <c r="C7" s="189">
        <f t="shared" ref="C7:D7" si="3">I16</f>
        <v>87246</v>
      </c>
      <c r="D7" s="190">
        <f t="shared" si="3"/>
        <v>11588</v>
      </c>
      <c r="E7" s="24">
        <f t="shared" si="0"/>
        <v>0.13281984274350686</v>
      </c>
      <c r="H7" s="23" t="s">
        <v>88</v>
      </c>
      <c r="I7" s="189">
        <v>485</v>
      </c>
      <c r="J7" s="443">
        <v>34</v>
      </c>
      <c r="L7" s="223" t="s">
        <v>97</v>
      </c>
      <c r="M7" s="136">
        <f t="shared" si="1"/>
        <v>0.13281984274350686</v>
      </c>
    </row>
    <row r="8" spans="2:13" s="14" customFormat="1" ht="13.5" customHeight="1">
      <c r="B8" s="23" t="s">
        <v>98</v>
      </c>
      <c r="C8" s="189">
        <f t="shared" ref="C8:D8" si="4">I17</f>
        <v>98200</v>
      </c>
      <c r="D8" s="190">
        <f t="shared" si="4"/>
        <v>13166</v>
      </c>
      <c r="E8" s="24">
        <f t="shared" si="0"/>
        <v>0.13407331975560083</v>
      </c>
      <c r="H8" s="23" t="s">
        <v>89</v>
      </c>
      <c r="I8" s="189">
        <v>832</v>
      </c>
      <c r="J8" s="443">
        <v>67</v>
      </c>
      <c r="L8" s="223" t="s">
        <v>98</v>
      </c>
      <c r="M8" s="136">
        <f t="shared" si="1"/>
        <v>0.13407331975560083</v>
      </c>
    </row>
    <row r="9" spans="2:13" s="14" customFormat="1" ht="13.5" customHeight="1">
      <c r="B9" s="23" t="s">
        <v>99</v>
      </c>
      <c r="C9" s="189">
        <f t="shared" ref="C9:D9" si="5">I18</f>
        <v>92405</v>
      </c>
      <c r="D9" s="190">
        <f t="shared" si="5"/>
        <v>12425</v>
      </c>
      <c r="E9" s="24">
        <f t="shared" si="0"/>
        <v>0.13446242086467183</v>
      </c>
      <c r="H9" s="23" t="s">
        <v>90</v>
      </c>
      <c r="I9" s="189">
        <v>987</v>
      </c>
      <c r="J9" s="443">
        <v>62</v>
      </c>
      <c r="L9" s="223" t="s">
        <v>99</v>
      </c>
      <c r="M9" s="136">
        <f t="shared" si="1"/>
        <v>0.13446242086467183</v>
      </c>
    </row>
    <row r="10" spans="2:13" s="14" customFormat="1" ht="13.5" customHeight="1">
      <c r="B10" s="23" t="s">
        <v>100</v>
      </c>
      <c r="C10" s="189">
        <f t="shared" ref="C10:D10" si="6">I19</f>
        <v>97120</v>
      </c>
      <c r="D10" s="190">
        <f t="shared" si="6"/>
        <v>12828</v>
      </c>
      <c r="E10" s="24">
        <f t="shared" si="0"/>
        <v>0.13208401976935749</v>
      </c>
      <c r="H10" s="23" t="s">
        <v>91</v>
      </c>
      <c r="I10" s="189">
        <v>1215</v>
      </c>
      <c r="J10" s="443">
        <v>83</v>
      </c>
      <c r="L10" s="223" t="s">
        <v>100</v>
      </c>
      <c r="M10" s="136">
        <f t="shared" si="1"/>
        <v>0.13208401976935749</v>
      </c>
    </row>
    <row r="11" spans="2:13" s="14" customFormat="1" ht="13.5" customHeight="1">
      <c r="B11" s="23" t="s">
        <v>101</v>
      </c>
      <c r="C11" s="189">
        <f t="shared" ref="C11:D11" si="7">I20</f>
        <v>84195</v>
      </c>
      <c r="D11" s="190">
        <f t="shared" si="7"/>
        <v>10765</v>
      </c>
      <c r="E11" s="24">
        <f t="shared" si="0"/>
        <v>0.12785794880931173</v>
      </c>
      <c r="H11" s="23" t="s">
        <v>92</v>
      </c>
      <c r="I11" s="189">
        <v>1386</v>
      </c>
      <c r="J11" s="443">
        <v>93</v>
      </c>
      <c r="L11" s="223" t="s">
        <v>101</v>
      </c>
      <c r="M11" s="136">
        <f t="shared" si="1"/>
        <v>0.12785794880931173</v>
      </c>
    </row>
    <row r="12" spans="2:13" s="14" customFormat="1" ht="13.5" customHeight="1">
      <c r="B12" s="23" t="s">
        <v>102</v>
      </c>
      <c r="C12" s="189">
        <f t="shared" ref="C12:D12" si="8">I21</f>
        <v>70841</v>
      </c>
      <c r="D12" s="190">
        <f t="shared" si="8"/>
        <v>8890</v>
      </c>
      <c r="E12" s="24">
        <f t="shared" si="0"/>
        <v>0.12549229965697831</v>
      </c>
      <c r="H12" s="23" t="s">
        <v>93</v>
      </c>
      <c r="I12" s="189">
        <v>1575</v>
      </c>
      <c r="J12" s="443">
        <v>117</v>
      </c>
      <c r="L12" s="223" t="s">
        <v>102</v>
      </c>
      <c r="M12" s="136">
        <f t="shared" si="1"/>
        <v>0.12549229965697831</v>
      </c>
    </row>
    <row r="13" spans="2:13" s="14" customFormat="1" ht="13.5" customHeight="1">
      <c r="B13" s="23" t="s">
        <v>103</v>
      </c>
      <c r="C13" s="189">
        <f t="shared" ref="C13:D13" si="9">I22</f>
        <v>61266</v>
      </c>
      <c r="D13" s="190">
        <f t="shared" si="9"/>
        <v>7191</v>
      </c>
      <c r="E13" s="24">
        <f t="shared" si="0"/>
        <v>0.11737342082068358</v>
      </c>
      <c r="H13" s="305" t="s">
        <v>94</v>
      </c>
      <c r="I13" s="189">
        <v>1750</v>
      </c>
      <c r="J13" s="443">
        <v>132</v>
      </c>
      <c r="L13" s="223" t="s">
        <v>103</v>
      </c>
      <c r="M13" s="136">
        <f t="shared" si="1"/>
        <v>0.11737342082068358</v>
      </c>
    </row>
    <row r="14" spans="2:13" s="14" customFormat="1" ht="13.5" customHeight="1">
      <c r="B14" s="23" t="s">
        <v>104</v>
      </c>
      <c r="C14" s="189">
        <f t="shared" ref="C14:D14" si="10">I23</f>
        <v>65241</v>
      </c>
      <c r="D14" s="190">
        <f t="shared" si="10"/>
        <v>7380</v>
      </c>
      <c r="E14" s="24">
        <f t="shared" si="0"/>
        <v>0.11311905090357291</v>
      </c>
      <c r="H14" s="305" t="s">
        <v>95</v>
      </c>
      <c r="I14" s="444">
        <v>99894</v>
      </c>
      <c r="J14" s="141">
        <v>9911</v>
      </c>
      <c r="L14" s="223" t="s">
        <v>104</v>
      </c>
      <c r="M14" s="136">
        <f t="shared" si="1"/>
        <v>0.11311905090357291</v>
      </c>
    </row>
    <row r="15" spans="2:13" s="14" customFormat="1" ht="13.5" customHeight="1">
      <c r="B15" s="23" t="s">
        <v>105</v>
      </c>
      <c r="C15" s="189">
        <f t="shared" ref="C15:D15" si="11">I24</f>
        <v>58383</v>
      </c>
      <c r="D15" s="190">
        <f t="shared" si="11"/>
        <v>6227</v>
      </c>
      <c r="E15" s="24">
        <f t="shared" si="0"/>
        <v>0.1066577599643732</v>
      </c>
      <c r="H15" s="305" t="s">
        <v>96</v>
      </c>
      <c r="I15" s="444">
        <v>70956</v>
      </c>
      <c r="J15" s="141">
        <v>9618</v>
      </c>
      <c r="L15" s="223" t="s">
        <v>105</v>
      </c>
      <c r="M15" s="136">
        <f t="shared" si="1"/>
        <v>0.1066577599643732</v>
      </c>
    </row>
    <row r="16" spans="2:13" s="14" customFormat="1" ht="13.5" customHeight="1">
      <c r="B16" s="23" t="s">
        <v>106</v>
      </c>
      <c r="C16" s="189">
        <f t="shared" ref="C16:D16" si="12">I25</f>
        <v>54767</v>
      </c>
      <c r="D16" s="190">
        <f t="shared" si="12"/>
        <v>5394</v>
      </c>
      <c r="E16" s="24">
        <f t="shared" si="0"/>
        <v>9.8489966585717681E-2</v>
      </c>
      <c r="H16" s="305" t="s">
        <v>97</v>
      </c>
      <c r="I16" s="444">
        <v>87246</v>
      </c>
      <c r="J16" s="141">
        <v>11588</v>
      </c>
      <c r="L16" s="223" t="s">
        <v>106</v>
      </c>
      <c r="M16" s="136">
        <f t="shared" si="1"/>
        <v>9.8489966585717681E-2</v>
      </c>
    </row>
    <row r="17" spans="2:13" s="14" customFormat="1" ht="13.5" customHeight="1">
      <c r="B17" s="23" t="s">
        <v>107</v>
      </c>
      <c r="C17" s="189">
        <f t="shared" ref="C17:D17" si="13">I26</f>
        <v>45314</v>
      </c>
      <c r="D17" s="190">
        <f t="shared" si="13"/>
        <v>4243</v>
      </c>
      <c r="E17" s="24">
        <f t="shared" si="0"/>
        <v>9.3635521031027943E-2</v>
      </c>
      <c r="H17" s="305" t="s">
        <v>98</v>
      </c>
      <c r="I17" s="444">
        <v>98200</v>
      </c>
      <c r="J17" s="141">
        <v>13166</v>
      </c>
      <c r="L17" s="223" t="s">
        <v>107</v>
      </c>
      <c r="M17" s="136">
        <f t="shared" si="1"/>
        <v>9.3635521031027943E-2</v>
      </c>
    </row>
    <row r="18" spans="2:13" s="14" customFormat="1" ht="13.5" customHeight="1">
      <c r="B18" s="23" t="s">
        <v>108</v>
      </c>
      <c r="C18" s="189">
        <f t="shared" ref="C18:D18" si="14">I27</f>
        <v>38948</v>
      </c>
      <c r="D18" s="190">
        <f t="shared" si="14"/>
        <v>3384</v>
      </c>
      <c r="E18" s="24">
        <f t="shared" si="0"/>
        <v>8.6885077539283151E-2</v>
      </c>
      <c r="H18" s="305" t="s">
        <v>99</v>
      </c>
      <c r="I18" s="444">
        <v>92405</v>
      </c>
      <c r="J18" s="141">
        <v>12425</v>
      </c>
      <c r="L18" s="223" t="s">
        <v>108</v>
      </c>
      <c r="M18" s="136">
        <f t="shared" si="1"/>
        <v>8.6885077539283151E-2</v>
      </c>
    </row>
    <row r="19" spans="2:13" s="14" customFormat="1" ht="13.5" customHeight="1">
      <c r="B19" s="23" t="s">
        <v>109</v>
      </c>
      <c r="C19" s="189">
        <f t="shared" ref="C19:D19" si="15">I28</f>
        <v>35345</v>
      </c>
      <c r="D19" s="190">
        <f t="shared" si="15"/>
        <v>2733</v>
      </c>
      <c r="E19" s="24">
        <f t="shared" si="0"/>
        <v>7.7323525251096342E-2</v>
      </c>
      <c r="H19" s="305" t="s">
        <v>100</v>
      </c>
      <c r="I19" s="444">
        <v>97120</v>
      </c>
      <c r="J19" s="141">
        <v>12828</v>
      </c>
      <c r="L19" s="223" t="s">
        <v>109</v>
      </c>
      <c r="M19" s="136">
        <f t="shared" si="1"/>
        <v>7.7323525251096342E-2</v>
      </c>
    </row>
    <row r="20" spans="2:13" s="14" customFormat="1" ht="13.5" customHeight="1">
      <c r="B20" s="23" t="s">
        <v>110</v>
      </c>
      <c r="C20" s="189">
        <f t="shared" ref="C20:D20" si="16">I29</f>
        <v>28953</v>
      </c>
      <c r="D20" s="190">
        <f t="shared" si="16"/>
        <v>2085</v>
      </c>
      <c r="E20" s="24">
        <f t="shared" si="0"/>
        <v>7.2013262874313547E-2</v>
      </c>
      <c r="H20" s="305" t="s">
        <v>101</v>
      </c>
      <c r="I20" s="444">
        <v>84195</v>
      </c>
      <c r="J20" s="141">
        <v>10765</v>
      </c>
      <c r="L20" s="223" t="s">
        <v>110</v>
      </c>
      <c r="M20" s="136">
        <f t="shared" si="1"/>
        <v>7.2013262874313547E-2</v>
      </c>
    </row>
    <row r="21" spans="2:13" s="14" customFormat="1" ht="13.5" customHeight="1">
      <c r="B21" s="23" t="s">
        <v>111</v>
      </c>
      <c r="C21" s="189">
        <f t="shared" ref="C21:D21" si="17">I30</f>
        <v>23831</v>
      </c>
      <c r="D21" s="190">
        <f t="shared" si="17"/>
        <v>1469</v>
      </c>
      <c r="E21" s="24">
        <f t="shared" si="0"/>
        <v>6.1642398556502033E-2</v>
      </c>
      <c r="H21" s="305" t="s">
        <v>102</v>
      </c>
      <c r="I21" s="444">
        <v>70841</v>
      </c>
      <c r="J21" s="141">
        <v>8890</v>
      </c>
      <c r="L21" s="223" t="s">
        <v>111</v>
      </c>
      <c r="M21" s="136">
        <f t="shared" si="1"/>
        <v>6.1642398556502033E-2</v>
      </c>
    </row>
    <row r="22" spans="2:13" s="14" customFormat="1" ht="13.5" customHeight="1">
      <c r="B22" s="23" t="s">
        <v>112</v>
      </c>
      <c r="C22" s="189">
        <f t="shared" ref="C22:D22" si="18">I31</f>
        <v>19138</v>
      </c>
      <c r="D22" s="190">
        <f t="shared" si="18"/>
        <v>996</v>
      </c>
      <c r="E22" s="24">
        <f t="shared" si="0"/>
        <v>5.2043055700700176E-2</v>
      </c>
      <c r="H22" s="305" t="s">
        <v>103</v>
      </c>
      <c r="I22" s="444">
        <v>61266</v>
      </c>
      <c r="J22" s="141">
        <v>7191</v>
      </c>
      <c r="L22" s="223" t="s">
        <v>112</v>
      </c>
      <c r="M22" s="136">
        <f t="shared" si="1"/>
        <v>5.2043055700700176E-2</v>
      </c>
    </row>
    <row r="23" spans="2:13" s="14" customFormat="1" ht="13.5" customHeight="1">
      <c r="B23" s="23" t="s">
        <v>113</v>
      </c>
      <c r="C23" s="189">
        <f t="shared" ref="C23:D23" si="19">I32</f>
        <v>16088</v>
      </c>
      <c r="D23" s="190">
        <f t="shared" si="19"/>
        <v>790</v>
      </c>
      <c r="E23" s="24">
        <f t="shared" si="0"/>
        <v>4.9104922923918451E-2</v>
      </c>
      <c r="H23" s="305" t="s">
        <v>104</v>
      </c>
      <c r="I23" s="444">
        <v>65241</v>
      </c>
      <c r="J23" s="141">
        <v>7380</v>
      </c>
      <c r="L23" s="223" t="s">
        <v>113</v>
      </c>
      <c r="M23" s="136">
        <f t="shared" si="1"/>
        <v>4.9104922923918451E-2</v>
      </c>
    </row>
    <row r="24" spans="2:13" s="14" customFormat="1" ht="13.5" customHeight="1">
      <c r="B24" s="23" t="s">
        <v>114</v>
      </c>
      <c r="C24" s="189">
        <f>I33</f>
        <v>12184</v>
      </c>
      <c r="D24" s="190">
        <f>J33</f>
        <v>486</v>
      </c>
      <c r="E24" s="24">
        <f t="shared" si="0"/>
        <v>3.9888378200919242E-2</v>
      </c>
      <c r="H24" s="305" t="s">
        <v>105</v>
      </c>
      <c r="I24" s="444">
        <v>58383</v>
      </c>
      <c r="J24" s="141">
        <v>6227</v>
      </c>
      <c r="L24" s="223" t="s">
        <v>114</v>
      </c>
      <c r="M24" s="136">
        <f t="shared" si="1"/>
        <v>3.9888378200919242E-2</v>
      </c>
    </row>
    <row r="25" spans="2:13" s="14" customFormat="1" ht="13.5" customHeight="1" thickBot="1">
      <c r="B25" s="23" t="s">
        <v>71</v>
      </c>
      <c r="C25" s="189">
        <f>SUM(I34:I56)</f>
        <v>32544</v>
      </c>
      <c r="D25" s="190">
        <f>SUM(J34:J56)</f>
        <v>838</v>
      </c>
      <c r="E25" s="24">
        <f>IFERROR(D25/C25,"-")</f>
        <v>2.574975417895772E-2</v>
      </c>
      <c r="H25" s="305" t="s">
        <v>106</v>
      </c>
      <c r="I25" s="444">
        <v>54767</v>
      </c>
      <c r="J25" s="141">
        <v>5394</v>
      </c>
      <c r="L25" s="223" t="s">
        <v>71</v>
      </c>
      <c r="M25" s="136">
        <f>E25</f>
        <v>2.574975417895772E-2</v>
      </c>
    </row>
    <row r="26" spans="2:13" s="14" customFormat="1" ht="13.5" customHeight="1" thickTop="1">
      <c r="B26" s="25" t="s">
        <v>241</v>
      </c>
      <c r="C26" s="422">
        <f>地区別_健診受診率!Y13</f>
        <v>1201914</v>
      </c>
      <c r="D26" s="423">
        <f>地区別_健診受診率!Z13</f>
        <v>133050</v>
      </c>
      <c r="E26" s="424">
        <f>地区別_健診受診率!AA13</f>
        <v>0.11069843599458863</v>
      </c>
      <c r="H26" s="305" t="s">
        <v>107</v>
      </c>
      <c r="I26" s="444">
        <v>45314</v>
      </c>
      <c r="J26" s="141">
        <v>4243</v>
      </c>
      <c r="L26" s="223" t="s">
        <v>241</v>
      </c>
      <c r="M26" s="136">
        <f>E26</f>
        <v>0.11069843599458863</v>
      </c>
    </row>
    <row r="27" spans="2:13" s="14" customFormat="1">
      <c r="B27" s="55" t="s">
        <v>440</v>
      </c>
      <c r="C27" s="67"/>
      <c r="D27" s="53"/>
      <c r="E27" s="53"/>
      <c r="H27" s="305" t="s">
        <v>108</v>
      </c>
      <c r="I27" s="444">
        <v>38948</v>
      </c>
      <c r="J27" s="141">
        <v>3384</v>
      </c>
    </row>
    <row r="28" spans="2:13" s="14" customFormat="1">
      <c r="B28" s="307" t="s">
        <v>441</v>
      </c>
      <c r="C28" s="67"/>
      <c r="D28" s="53"/>
      <c r="E28" s="53"/>
      <c r="H28" s="305" t="s">
        <v>109</v>
      </c>
      <c r="I28" s="444">
        <v>35345</v>
      </c>
      <c r="J28" s="141">
        <v>2733</v>
      </c>
    </row>
    <row r="29" spans="2:13" s="14" customFormat="1">
      <c r="B29" s="56" t="s">
        <v>442</v>
      </c>
      <c r="C29" s="26"/>
      <c r="D29" s="26"/>
      <c r="E29" s="1"/>
      <c r="H29" s="305" t="s">
        <v>110</v>
      </c>
      <c r="I29" s="444">
        <v>28953</v>
      </c>
      <c r="J29" s="141">
        <v>2085</v>
      </c>
    </row>
    <row r="30" spans="2:13" s="14" customFormat="1">
      <c r="B30" s="408"/>
      <c r="C30" s="26"/>
      <c r="D30" s="26"/>
      <c r="E30" s="1"/>
      <c r="H30" s="305" t="s">
        <v>111</v>
      </c>
      <c r="I30" s="444">
        <v>23831</v>
      </c>
      <c r="J30" s="141">
        <v>1469</v>
      </c>
    </row>
    <row r="31" spans="2:13" s="14" customFormat="1">
      <c r="B31" s="26"/>
      <c r="C31" s="26"/>
      <c r="D31" s="26"/>
      <c r="E31" s="1"/>
      <c r="H31" s="305" t="s">
        <v>112</v>
      </c>
      <c r="I31" s="444">
        <v>19138</v>
      </c>
      <c r="J31" s="141">
        <v>996</v>
      </c>
    </row>
    <row r="32" spans="2:13" s="14" customFormat="1">
      <c r="B32" s="26"/>
      <c r="C32" s="26"/>
      <c r="D32" s="26"/>
      <c r="E32" s="1"/>
      <c r="H32" s="305" t="s">
        <v>113</v>
      </c>
      <c r="I32" s="444">
        <v>16088</v>
      </c>
      <c r="J32" s="141">
        <v>790</v>
      </c>
    </row>
    <row r="33" spans="2:10" s="14" customFormat="1">
      <c r="B33" s="26"/>
      <c r="C33" s="26"/>
      <c r="D33" s="26"/>
      <c r="E33" s="1"/>
      <c r="H33" s="305" t="s">
        <v>114</v>
      </c>
      <c r="I33" s="444">
        <v>12184</v>
      </c>
      <c r="J33" s="141">
        <v>486</v>
      </c>
    </row>
    <row r="34" spans="2:10" s="14" customFormat="1">
      <c r="B34" s="26"/>
      <c r="C34" s="26"/>
      <c r="D34" s="26"/>
      <c r="E34" s="1"/>
      <c r="H34" s="305" t="s">
        <v>115</v>
      </c>
      <c r="I34" s="444">
        <v>9594</v>
      </c>
      <c r="J34" s="141">
        <v>336</v>
      </c>
    </row>
    <row r="35" spans="2:10" s="14" customFormat="1">
      <c r="B35" s="26"/>
      <c r="C35" s="26"/>
      <c r="D35" s="26"/>
      <c r="E35" s="1"/>
      <c r="H35" s="305" t="s">
        <v>116</v>
      </c>
      <c r="I35" s="444">
        <v>7050</v>
      </c>
      <c r="J35" s="141">
        <v>215</v>
      </c>
    </row>
    <row r="36" spans="2:10" s="14" customFormat="1">
      <c r="B36" s="26"/>
      <c r="C36" s="26"/>
      <c r="D36" s="26"/>
      <c r="E36" s="1"/>
      <c r="H36" s="305" t="s">
        <v>117</v>
      </c>
      <c r="I36" s="444">
        <v>4993</v>
      </c>
      <c r="J36" s="141">
        <v>124</v>
      </c>
    </row>
    <row r="37" spans="2:10" s="14" customFormat="1">
      <c r="B37" s="26"/>
      <c r="C37" s="26"/>
      <c r="D37" s="26"/>
      <c r="E37" s="1"/>
      <c r="H37" s="305" t="s">
        <v>118</v>
      </c>
      <c r="I37" s="444">
        <v>3689</v>
      </c>
      <c r="J37" s="141">
        <v>72</v>
      </c>
    </row>
    <row r="38" spans="2:10" s="14" customFormat="1">
      <c r="B38" s="26"/>
      <c r="C38" s="26"/>
      <c r="D38" s="26"/>
      <c r="E38" s="1"/>
      <c r="H38" s="305" t="s">
        <v>119</v>
      </c>
      <c r="I38" s="444">
        <v>2528</v>
      </c>
      <c r="J38" s="141">
        <v>33</v>
      </c>
    </row>
    <row r="39" spans="2:10" s="14" customFormat="1">
      <c r="B39" s="26"/>
      <c r="C39" s="26"/>
      <c r="D39" s="26"/>
      <c r="E39" s="1"/>
      <c r="H39" s="305" t="s">
        <v>120</v>
      </c>
      <c r="I39" s="444">
        <v>1759</v>
      </c>
      <c r="J39" s="141">
        <v>35</v>
      </c>
    </row>
    <row r="40" spans="2:10" s="14" customFormat="1">
      <c r="B40" s="26"/>
      <c r="C40" s="26"/>
      <c r="D40" s="26"/>
      <c r="E40" s="1"/>
      <c r="H40" s="305" t="s">
        <v>121</v>
      </c>
      <c r="I40" s="444">
        <v>1156</v>
      </c>
      <c r="J40" s="141">
        <v>13</v>
      </c>
    </row>
    <row r="41" spans="2:10" s="14" customFormat="1">
      <c r="B41" s="26"/>
      <c r="C41" s="26"/>
      <c r="D41" s="26"/>
      <c r="E41" s="1"/>
      <c r="H41" s="305" t="s">
        <v>122</v>
      </c>
      <c r="I41" s="444">
        <v>710</v>
      </c>
      <c r="J41" s="141">
        <v>5</v>
      </c>
    </row>
    <row r="42" spans="2:10" s="14" customFormat="1">
      <c r="B42" s="26"/>
      <c r="C42" s="26"/>
      <c r="D42" s="26"/>
      <c r="E42" s="1"/>
      <c r="H42" s="305" t="s">
        <v>185</v>
      </c>
      <c r="I42" s="444">
        <v>418</v>
      </c>
      <c r="J42" s="141">
        <v>1</v>
      </c>
    </row>
    <row r="43" spans="2:10" s="14" customFormat="1">
      <c r="B43" s="26"/>
      <c r="C43" s="26"/>
      <c r="D43" s="26"/>
      <c r="E43" s="1"/>
      <c r="H43" s="305" t="s">
        <v>186</v>
      </c>
      <c r="I43" s="444">
        <v>259</v>
      </c>
      <c r="J43" s="141">
        <v>3</v>
      </c>
    </row>
    <row r="44" spans="2:10" s="14" customFormat="1">
      <c r="B44" s="26"/>
      <c r="C44" s="26"/>
      <c r="D44" s="26"/>
      <c r="E44" s="1"/>
      <c r="H44" s="305" t="s">
        <v>187</v>
      </c>
      <c r="I44" s="444">
        <v>162</v>
      </c>
      <c r="J44" s="141">
        <v>0</v>
      </c>
    </row>
    <row r="45" spans="2:10" s="14" customFormat="1">
      <c r="B45" s="26"/>
      <c r="C45" s="26"/>
      <c r="D45" s="26"/>
      <c r="E45" s="1"/>
      <c r="H45" s="305" t="s">
        <v>188</v>
      </c>
      <c r="I45" s="444">
        <v>99</v>
      </c>
      <c r="J45" s="141">
        <v>1</v>
      </c>
    </row>
    <row r="46" spans="2:10" s="68" customFormat="1" ht="13.5" customHeight="1">
      <c r="B46" s="26"/>
      <c r="C46" s="26"/>
      <c r="D46" s="26"/>
      <c r="E46" s="1"/>
      <c r="F46" s="54"/>
      <c r="H46" s="165" t="s">
        <v>189</v>
      </c>
      <c r="I46" s="189">
        <v>52</v>
      </c>
      <c r="J46" s="445">
        <v>0</v>
      </c>
    </row>
    <row r="47" spans="2:10" s="68" customFormat="1" ht="13.5" customHeight="1">
      <c r="B47" s="1"/>
      <c r="C47" s="1"/>
      <c r="D47" s="1"/>
      <c r="E47" s="1"/>
      <c r="F47" s="54"/>
      <c r="H47" s="165" t="s">
        <v>190</v>
      </c>
      <c r="I47" s="189">
        <v>39</v>
      </c>
      <c r="J47" s="445">
        <v>0</v>
      </c>
    </row>
    <row r="48" spans="2:10">
      <c r="H48" s="165" t="s">
        <v>191</v>
      </c>
      <c r="I48" s="189">
        <v>17</v>
      </c>
      <c r="J48" s="445">
        <v>0</v>
      </c>
    </row>
    <row r="49" spans="8:10">
      <c r="H49" s="165" t="s">
        <v>192</v>
      </c>
      <c r="I49" s="189">
        <v>8</v>
      </c>
      <c r="J49" s="445">
        <v>0</v>
      </c>
    </row>
    <row r="50" spans="8:10">
      <c r="H50" s="165" t="s">
        <v>193</v>
      </c>
      <c r="I50" s="189">
        <v>5</v>
      </c>
      <c r="J50" s="445">
        <v>0</v>
      </c>
    </row>
    <row r="51" spans="8:10">
      <c r="H51" s="165" t="s">
        <v>194</v>
      </c>
      <c r="I51" s="189">
        <v>2</v>
      </c>
      <c r="J51" s="445">
        <v>0</v>
      </c>
    </row>
    <row r="52" spans="8:10">
      <c r="H52" s="165" t="s">
        <v>195</v>
      </c>
      <c r="I52" s="189">
        <v>3</v>
      </c>
      <c r="J52" s="445">
        <v>0</v>
      </c>
    </row>
    <row r="53" spans="8:10">
      <c r="H53" s="165" t="s">
        <v>196</v>
      </c>
      <c r="I53" s="189">
        <v>0</v>
      </c>
      <c r="J53" s="445">
        <v>0</v>
      </c>
    </row>
    <row r="54" spans="8:10">
      <c r="H54" s="325" t="s">
        <v>361</v>
      </c>
      <c r="I54" s="189">
        <v>0</v>
      </c>
      <c r="J54" s="445">
        <v>0</v>
      </c>
    </row>
    <row r="55" spans="8:10">
      <c r="H55" s="325" t="s">
        <v>362</v>
      </c>
      <c r="I55" s="189">
        <v>0</v>
      </c>
      <c r="J55" s="445">
        <v>0</v>
      </c>
    </row>
    <row r="56" spans="8:10">
      <c r="H56" s="438" t="s">
        <v>540</v>
      </c>
      <c r="I56" s="189">
        <v>1</v>
      </c>
      <c r="J56" s="445">
        <v>0</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ignoredErrors>
    <ignoredError sqref="C5:D24" emptyCellReference="1"/>
    <ignoredError sqref="C4:D4 C25:D25" formulaRange="1"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8.875" customWidth="1"/>
    <col min="14" max="16384" width="9" style="1"/>
  </cols>
  <sheetData>
    <row r="1" spans="2:12" ht="16.5" customHeight="1">
      <c r="B1" s="4" t="s">
        <v>201</v>
      </c>
      <c r="C1" s="4"/>
      <c r="D1" s="4"/>
      <c r="E1" s="4"/>
      <c r="F1" s="4"/>
      <c r="G1" s="4"/>
      <c r="H1" s="4"/>
      <c r="I1" s="4"/>
      <c r="J1" s="4"/>
      <c r="K1" s="4"/>
      <c r="L1" s="4"/>
    </row>
    <row r="2" spans="2:12" ht="16.5" customHeight="1">
      <c r="B2" s="4" t="s">
        <v>472</v>
      </c>
    </row>
    <row r="79" spans="2:2" ht="16.5" customHeight="1">
      <c r="B79" s="1" t="s">
        <v>473</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475</v>
      </c>
    </row>
    <row r="2" spans="2:15" ht="16.5" customHeight="1">
      <c r="B2" s="9" t="s">
        <v>476</v>
      </c>
    </row>
    <row r="4" spans="2:15" ht="13.5" customHeight="1">
      <c r="B4" s="82"/>
      <c r="C4" s="83"/>
      <c r="D4" s="83"/>
      <c r="E4" s="83"/>
      <c r="F4" s="83"/>
      <c r="G4" s="84"/>
    </row>
    <row r="5" spans="2:15" ht="13.5" customHeight="1">
      <c r="B5" s="85"/>
      <c r="C5" s="86"/>
      <c r="D5" s="87">
        <v>0.17700000000000002</v>
      </c>
      <c r="E5" s="88" t="s">
        <v>223</v>
      </c>
      <c r="F5" s="89">
        <v>0.21299999999999999</v>
      </c>
      <c r="G5" s="90" t="s">
        <v>224</v>
      </c>
    </row>
    <row r="6" spans="2:15">
      <c r="B6" s="85"/>
      <c r="D6" s="87"/>
      <c r="E6" s="88"/>
      <c r="F6" s="89"/>
      <c r="G6" s="90"/>
    </row>
    <row r="7" spans="2:15">
      <c r="B7" s="85"/>
      <c r="C7" s="91"/>
      <c r="D7" s="87">
        <v>0.14100000000000001</v>
      </c>
      <c r="E7" s="88" t="s">
        <v>223</v>
      </c>
      <c r="F7" s="89">
        <v>0.17700000000000002</v>
      </c>
      <c r="G7" s="90" t="s">
        <v>225</v>
      </c>
    </row>
    <row r="8" spans="2:15">
      <c r="B8" s="85"/>
      <c r="D8" s="87"/>
      <c r="E8" s="88"/>
      <c r="F8" s="89"/>
      <c r="G8" s="90"/>
    </row>
    <row r="9" spans="2:15">
      <c r="B9" s="85"/>
      <c r="C9" s="92"/>
      <c r="D9" s="87">
        <v>0.10500000000000001</v>
      </c>
      <c r="E9" s="88" t="s">
        <v>223</v>
      </c>
      <c r="F9" s="89">
        <v>0.14100000000000001</v>
      </c>
      <c r="G9" s="90" t="s">
        <v>225</v>
      </c>
    </row>
    <row r="10" spans="2:15">
      <c r="B10" s="85"/>
      <c r="D10" s="87"/>
      <c r="E10" s="88"/>
      <c r="F10" s="89"/>
      <c r="G10" s="90"/>
    </row>
    <row r="11" spans="2:15">
      <c r="B11" s="85"/>
      <c r="C11" s="93"/>
      <c r="D11" s="87">
        <v>6.9000000000000006E-2</v>
      </c>
      <c r="E11" s="88" t="s">
        <v>223</v>
      </c>
      <c r="F11" s="89">
        <v>0.10500000000000001</v>
      </c>
      <c r="G11" s="90" t="s">
        <v>225</v>
      </c>
    </row>
    <row r="12" spans="2:15">
      <c r="B12" s="85"/>
      <c r="D12" s="87"/>
      <c r="E12" s="88"/>
      <c r="F12" s="89"/>
      <c r="G12" s="90"/>
    </row>
    <row r="13" spans="2:15">
      <c r="B13" s="85"/>
      <c r="C13" s="94"/>
      <c r="D13" s="87">
        <v>3.3000000000000002E-2</v>
      </c>
      <c r="E13" s="88" t="s">
        <v>223</v>
      </c>
      <c r="F13" s="89">
        <v>6.9000000000000006E-2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56"/>
  <sheetViews>
    <sheetView showGridLines="0" zoomScaleNormal="100" zoomScaleSheetLayoutView="100" workbookViewId="0"/>
  </sheetViews>
  <sheetFormatPr defaultColWidth="9" defaultRowHeight="13.5"/>
  <cols>
    <col min="1" max="1" width="4.625" style="4" customWidth="1"/>
    <col min="2" max="2" width="6" style="4" customWidth="1"/>
    <col min="3" max="3" width="0.875" style="4" hidden="1" customWidth="1"/>
    <col min="4" max="4" width="15.625" style="4" customWidth="1"/>
    <col min="5" max="5" width="0.875" style="4" customWidth="1"/>
    <col min="6" max="6" width="15.625" style="4" customWidth="1"/>
    <col min="7" max="7" width="0.875" style="4" customWidth="1"/>
    <col min="8" max="8" width="15.625" style="4" customWidth="1"/>
    <col min="9" max="9" width="0.875" style="4" customWidth="1"/>
    <col min="10" max="10" width="15.625" style="4" customWidth="1"/>
    <col min="11" max="11" width="0.875" style="4" customWidth="1"/>
    <col min="12" max="12" width="15.625" style="4" customWidth="1"/>
    <col min="13" max="13" width="2.625" style="4" customWidth="1"/>
    <col min="14" max="14" width="10.25" style="4" customWidth="1"/>
    <col min="15" max="15" width="9" style="4"/>
    <col min="16" max="16" width="7" style="4" customWidth="1"/>
    <col min="17" max="17" width="5.375" style="4" customWidth="1"/>
    <col min="18" max="16384" width="9" style="4"/>
  </cols>
  <sheetData>
    <row r="1" spans="2:14" ht="16.5" customHeight="1">
      <c r="B1" s="4" t="s">
        <v>477</v>
      </c>
    </row>
    <row r="2" spans="2:14" ht="16.5" customHeight="1">
      <c r="B2" s="4" t="s">
        <v>143</v>
      </c>
    </row>
    <row r="3" spans="2:14" ht="12" customHeight="1">
      <c r="B3" s="227"/>
      <c r="C3" s="228"/>
      <c r="D3" s="228"/>
      <c r="E3" s="228"/>
      <c r="F3" s="228"/>
      <c r="G3" s="228"/>
      <c r="H3" s="228"/>
      <c r="I3" s="228"/>
      <c r="J3" s="228"/>
      <c r="K3" s="228"/>
      <c r="L3" s="228"/>
      <c r="M3" s="229"/>
    </row>
    <row r="4" spans="2:14" ht="12" customHeight="1">
      <c r="B4" s="230"/>
      <c r="C4" s="88"/>
      <c r="D4" s="88"/>
      <c r="E4" s="88"/>
      <c r="F4" s="231"/>
      <c r="G4" s="231"/>
      <c r="H4" s="231"/>
      <c r="I4" s="231"/>
      <c r="J4" s="88"/>
      <c r="K4" s="88"/>
      <c r="L4" s="88"/>
      <c r="M4" s="232"/>
    </row>
    <row r="5" spans="2:14" ht="12" customHeight="1">
      <c r="B5" s="230"/>
      <c r="C5" s="88"/>
      <c r="D5" s="88"/>
      <c r="E5" s="88"/>
      <c r="F5" s="88"/>
      <c r="G5" s="88"/>
      <c r="H5" s="88"/>
      <c r="I5" s="88"/>
      <c r="J5" s="88"/>
      <c r="K5" s="88"/>
      <c r="L5" s="88"/>
      <c r="M5" s="232"/>
    </row>
    <row r="6" spans="2:14" ht="12" customHeight="1">
      <c r="B6" s="230"/>
      <c r="C6" s="88"/>
      <c r="D6" s="88"/>
      <c r="E6" s="88"/>
      <c r="F6" s="88"/>
      <c r="G6" s="88"/>
      <c r="H6" s="88"/>
      <c r="I6" s="88"/>
      <c r="J6" s="88"/>
      <c r="K6" s="88"/>
      <c r="L6" s="88"/>
      <c r="M6" s="232"/>
    </row>
    <row r="7" spans="2:14" ht="12" customHeight="1">
      <c r="B7" s="230"/>
      <c r="C7" s="88"/>
      <c r="D7" s="88"/>
      <c r="E7" s="88"/>
      <c r="F7" s="88"/>
      <c r="G7" s="88"/>
      <c r="H7" s="88"/>
      <c r="I7" s="88"/>
      <c r="J7" s="88"/>
      <c r="K7" s="88"/>
      <c r="L7" s="88"/>
      <c r="M7" s="232"/>
    </row>
    <row r="8" spans="2:14" ht="12" customHeight="1">
      <c r="B8" s="230"/>
      <c r="C8" s="88"/>
      <c r="D8" s="88"/>
      <c r="E8" s="88"/>
      <c r="F8" s="88"/>
      <c r="G8" s="88"/>
      <c r="H8" s="88"/>
      <c r="I8" s="88"/>
      <c r="J8" s="88"/>
      <c r="K8" s="88"/>
      <c r="L8" s="88"/>
      <c r="M8" s="232"/>
    </row>
    <row r="9" spans="2:14" ht="12" customHeight="1">
      <c r="B9" s="230"/>
      <c r="C9" s="88"/>
      <c r="D9" s="88"/>
      <c r="E9" s="88"/>
      <c r="F9" s="88"/>
      <c r="G9" s="88"/>
      <c r="H9" s="88"/>
      <c r="I9" s="88"/>
      <c r="J9" s="88"/>
      <c r="K9" s="88"/>
      <c r="L9" s="88"/>
      <c r="M9" s="232"/>
      <c r="N9" s="326"/>
    </row>
    <row r="10" spans="2:14" ht="12" customHeight="1">
      <c r="B10" s="230"/>
      <c r="C10" s="88"/>
      <c r="D10" s="88"/>
      <c r="E10" s="88"/>
      <c r="F10" s="88"/>
      <c r="G10" s="88"/>
      <c r="H10" s="88"/>
      <c r="I10" s="88"/>
      <c r="J10" s="88"/>
      <c r="K10" s="88"/>
      <c r="L10" s="88"/>
      <c r="M10" s="232"/>
      <c r="N10" s="326"/>
    </row>
    <row r="11" spans="2:14" ht="12" customHeight="1">
      <c r="B11" s="230"/>
      <c r="C11" s="88"/>
      <c r="D11" s="88"/>
      <c r="E11" s="88"/>
      <c r="F11" s="88"/>
      <c r="G11" s="88"/>
      <c r="H11" s="88"/>
      <c r="I11" s="88"/>
      <c r="J11" s="88"/>
      <c r="K11" s="88"/>
      <c r="L11" s="88"/>
      <c r="M11" s="232"/>
      <c r="N11" s="326"/>
    </row>
    <row r="12" spans="2:14" ht="12" customHeight="1">
      <c r="B12" s="230"/>
      <c r="C12" s="88"/>
      <c r="D12" s="88"/>
      <c r="E12" s="88"/>
      <c r="F12" s="88"/>
      <c r="G12" s="88"/>
      <c r="H12" s="88"/>
      <c r="I12" s="88"/>
      <c r="J12" s="88"/>
      <c r="K12" s="88"/>
      <c r="L12" s="88"/>
      <c r="M12" s="232"/>
      <c r="N12" s="326"/>
    </row>
    <row r="13" spans="2:14" ht="12" customHeight="1">
      <c r="B13" s="230"/>
      <c r="C13" s="88"/>
      <c r="D13" s="88"/>
      <c r="E13" s="88"/>
      <c r="F13" s="88"/>
      <c r="G13" s="88"/>
      <c r="H13" s="88"/>
      <c r="I13" s="88"/>
      <c r="J13" s="88"/>
      <c r="K13" s="88"/>
      <c r="L13" s="88"/>
      <c r="M13" s="232"/>
      <c r="N13" s="326"/>
    </row>
    <row r="14" spans="2:14" ht="12" customHeight="1">
      <c r="B14" s="230"/>
      <c r="C14" s="88"/>
      <c r="D14" s="88"/>
      <c r="E14" s="88"/>
      <c r="F14" s="88"/>
      <c r="G14" s="88"/>
      <c r="H14" s="88"/>
      <c r="I14" s="88"/>
      <c r="J14" s="88"/>
      <c r="K14" s="88"/>
      <c r="L14" s="88"/>
      <c r="M14" s="232"/>
      <c r="N14" s="326"/>
    </row>
    <row r="15" spans="2:14" ht="12" customHeight="1">
      <c r="B15" s="230"/>
      <c r="C15" s="88"/>
      <c r="D15" s="88"/>
      <c r="E15" s="88"/>
      <c r="F15" s="88"/>
      <c r="G15" s="88"/>
      <c r="H15" s="88"/>
      <c r="I15" s="88"/>
      <c r="J15" s="88"/>
      <c r="K15" s="88"/>
      <c r="L15" s="88"/>
      <c r="M15" s="232"/>
      <c r="N15" s="326"/>
    </row>
    <row r="16" spans="2:14" ht="12" customHeight="1">
      <c r="B16" s="230"/>
      <c r="C16" s="88"/>
      <c r="D16" s="88"/>
      <c r="E16" s="88"/>
      <c r="F16" s="88"/>
      <c r="G16" s="88"/>
      <c r="H16" s="88"/>
      <c r="I16" s="88"/>
      <c r="J16" s="235"/>
      <c r="K16" s="88"/>
      <c r="L16" s="88"/>
      <c r="M16" s="232"/>
      <c r="N16" s="326"/>
    </row>
    <row r="17" spans="1:15" ht="12" customHeight="1">
      <c r="B17" s="230"/>
      <c r="C17" s="88"/>
      <c r="D17" s="88"/>
      <c r="E17" s="88"/>
      <c r="F17" s="88"/>
      <c r="G17" s="88"/>
      <c r="H17" s="88"/>
      <c r="I17" s="88"/>
      <c r="J17" s="88"/>
      <c r="K17" s="88"/>
      <c r="L17" s="88"/>
      <c r="M17" s="232"/>
      <c r="N17" s="326"/>
    </row>
    <row r="18" spans="1:15" ht="12" customHeight="1">
      <c r="B18" s="230"/>
      <c r="C18" s="88"/>
      <c r="D18" s="88"/>
      <c r="E18" s="88"/>
      <c r="F18" s="88"/>
      <c r="G18" s="88"/>
      <c r="H18" s="88"/>
      <c r="I18" s="88"/>
      <c r="J18" s="88"/>
      <c r="K18" s="88"/>
      <c r="L18" s="88"/>
      <c r="M18" s="232"/>
      <c r="N18" s="326"/>
    </row>
    <row r="19" spans="1:15" ht="12" customHeight="1">
      <c r="B19" s="230"/>
      <c r="C19" s="88"/>
      <c r="D19" s="88"/>
      <c r="E19" s="88"/>
      <c r="F19" s="88"/>
      <c r="G19" s="88"/>
      <c r="H19" s="88"/>
      <c r="I19" s="88"/>
      <c r="J19" s="88"/>
      <c r="K19" s="88"/>
      <c r="L19" s="88"/>
      <c r="M19" s="232"/>
      <c r="N19" s="326"/>
    </row>
    <row r="20" spans="1:15" ht="12" customHeight="1">
      <c r="B20" s="230"/>
      <c r="C20" s="88"/>
      <c r="D20" s="88"/>
      <c r="E20" s="88"/>
      <c r="F20" s="88"/>
      <c r="G20" s="88"/>
      <c r="H20" s="88"/>
      <c r="I20" s="88"/>
      <c r="J20" s="88"/>
      <c r="K20" s="88"/>
      <c r="L20" s="88"/>
      <c r="M20" s="232"/>
      <c r="N20" s="326"/>
    </row>
    <row r="21" spans="1:15" ht="12" customHeight="1">
      <c r="B21" s="230"/>
      <c r="C21" s="88"/>
      <c r="D21" s="88"/>
      <c r="E21" s="88"/>
      <c r="F21" s="88"/>
      <c r="G21" s="88"/>
      <c r="H21" s="88"/>
      <c r="I21" s="88"/>
      <c r="J21" s="88"/>
      <c r="K21" s="88"/>
      <c r="L21" s="88"/>
      <c r="M21" s="232"/>
      <c r="N21" s="326"/>
    </row>
    <row r="22" spans="1:15" ht="12" customHeight="1">
      <c r="B22" s="230"/>
      <c r="C22" s="88"/>
      <c r="D22" s="88"/>
      <c r="E22" s="88"/>
      <c r="F22" s="88"/>
      <c r="G22" s="88"/>
      <c r="H22" s="88"/>
      <c r="I22" s="88"/>
      <c r="J22" s="88"/>
      <c r="K22" s="88"/>
      <c r="L22" s="88"/>
      <c r="M22" s="232"/>
      <c r="N22" s="326"/>
    </row>
    <row r="23" spans="1:15" ht="12" customHeight="1">
      <c r="B23" s="230"/>
      <c r="C23" s="88"/>
      <c r="D23" s="88"/>
      <c r="E23" s="88"/>
      <c r="F23" s="88"/>
      <c r="G23" s="88"/>
      <c r="H23" s="88"/>
      <c r="I23" s="88"/>
      <c r="J23" s="88"/>
      <c r="K23" s="88"/>
      <c r="L23" s="88"/>
      <c r="M23" s="232"/>
      <c r="N23" s="326"/>
    </row>
    <row r="24" spans="1:15" ht="12" customHeight="1">
      <c r="B24" s="230"/>
      <c r="C24" s="88"/>
      <c r="D24" s="88"/>
      <c r="E24" s="88"/>
      <c r="F24" s="88"/>
      <c r="G24" s="88"/>
      <c r="H24" s="88"/>
      <c r="I24" s="88"/>
      <c r="J24" s="88"/>
      <c r="K24" s="88"/>
      <c r="L24" s="88"/>
      <c r="M24" s="232"/>
      <c r="N24" s="326"/>
      <c r="O24" s="326"/>
    </row>
    <row r="25" spans="1:15" ht="13.5" customHeight="1">
      <c r="B25" s="230"/>
      <c r="C25" s="88"/>
      <c r="D25" s="504" t="s">
        <v>304</v>
      </c>
      <c r="E25" s="88"/>
      <c r="F25" s="504" t="s">
        <v>245</v>
      </c>
      <c r="G25" s="88"/>
      <c r="H25" s="506" t="s">
        <v>380</v>
      </c>
      <c r="I25" s="88"/>
      <c r="J25" s="504" t="s">
        <v>305</v>
      </c>
      <c r="K25" s="88"/>
      <c r="L25" s="504" t="s">
        <v>246</v>
      </c>
      <c r="M25" s="233"/>
    </row>
    <row r="26" spans="1:15" ht="15" customHeight="1">
      <c r="B26" s="230"/>
      <c r="C26" s="88"/>
      <c r="D26" s="505"/>
      <c r="E26" s="88"/>
      <c r="F26" s="505"/>
      <c r="G26" s="88"/>
      <c r="H26" s="507"/>
      <c r="I26" s="88"/>
      <c r="J26" s="505"/>
      <c r="K26" s="88"/>
      <c r="L26" s="505"/>
      <c r="M26" s="233"/>
    </row>
    <row r="27" spans="1:15">
      <c r="B27" s="230"/>
      <c r="C27" s="88"/>
      <c r="D27" s="505"/>
      <c r="E27" s="88"/>
      <c r="F27" s="505"/>
      <c r="G27" s="88"/>
      <c r="H27" s="507"/>
      <c r="I27" s="88"/>
      <c r="J27" s="505"/>
      <c r="K27" s="88"/>
      <c r="L27" s="505"/>
      <c r="M27" s="233"/>
    </row>
    <row r="28" spans="1:15" ht="3" customHeight="1">
      <c r="B28" s="230"/>
      <c r="C28" s="88"/>
      <c r="D28" s="88"/>
      <c r="E28" s="88"/>
      <c r="F28" s="88"/>
      <c r="G28" s="88"/>
      <c r="H28" s="88"/>
      <c r="I28" s="88"/>
      <c r="J28" s="88"/>
      <c r="K28" s="88"/>
      <c r="L28" s="88"/>
      <c r="M28" s="233"/>
    </row>
    <row r="29" spans="1:15" ht="16.5" customHeight="1">
      <c r="B29" s="234"/>
      <c r="C29" s="235"/>
      <c r="D29" s="236">
        <f>地区別_指導対象者群分析!G14</f>
        <v>24400</v>
      </c>
      <c r="E29" s="367"/>
      <c r="F29" s="236">
        <f>地区別_指導対象者群分析!I14</f>
        <v>99638</v>
      </c>
      <c r="G29" s="367"/>
      <c r="H29" s="236">
        <f>地区別_指導対象者群分析!K14</f>
        <v>9012</v>
      </c>
      <c r="I29" s="367"/>
      <c r="J29" s="236">
        <f>地区別_指導対象者群分析!M14</f>
        <v>532497</v>
      </c>
      <c r="K29" s="367"/>
      <c r="L29" s="236">
        <f>地区別_指導対象者群分析!O14</f>
        <v>536367</v>
      </c>
      <c r="M29" s="237"/>
    </row>
    <row r="30" spans="1:15" ht="3" customHeight="1">
      <c r="A30" s="88"/>
      <c r="B30" s="234"/>
      <c r="C30" s="238"/>
      <c r="D30" s="238"/>
      <c r="E30" s="235"/>
      <c r="F30" s="238"/>
      <c r="G30" s="235"/>
      <c r="H30" s="238"/>
      <c r="I30" s="235"/>
      <c r="J30" s="238"/>
      <c r="K30" s="235"/>
      <c r="L30" s="238"/>
      <c r="M30" s="237"/>
    </row>
    <row r="31" spans="1:15" ht="3" customHeight="1">
      <c r="B31" s="234"/>
      <c r="C31" s="239"/>
      <c r="D31" s="240"/>
      <c r="E31" s="240"/>
      <c r="F31" s="240"/>
      <c r="G31" s="240"/>
      <c r="H31" s="240"/>
      <c r="I31" s="235"/>
      <c r="J31" s="241"/>
      <c r="K31" s="241"/>
      <c r="L31" s="241"/>
      <c r="M31" s="237"/>
    </row>
    <row r="32" spans="1:15" ht="3" customHeight="1">
      <c r="B32" s="234"/>
      <c r="C32" s="235"/>
      <c r="D32" s="235"/>
      <c r="E32" s="235"/>
      <c r="F32" s="235"/>
      <c r="G32" s="235"/>
      <c r="H32" s="235"/>
      <c r="I32" s="235"/>
      <c r="J32" s="235"/>
      <c r="K32" s="235"/>
      <c r="L32" s="235"/>
      <c r="M32" s="242"/>
    </row>
    <row r="33" spans="2:15" ht="20.100000000000001" customHeight="1">
      <c r="B33" s="234"/>
      <c r="C33" s="502">
        <f>地区別_指導対象者群分析!E14</f>
        <v>133050</v>
      </c>
      <c r="D33" s="502"/>
      <c r="E33" s="502"/>
      <c r="F33" s="502"/>
      <c r="G33" s="502"/>
      <c r="H33" s="502"/>
      <c r="I33" s="235"/>
      <c r="J33" s="503">
        <f>地区別_指導対象者群分析!F14</f>
        <v>1068864</v>
      </c>
      <c r="K33" s="503"/>
      <c r="L33" s="503"/>
      <c r="M33" s="237"/>
    </row>
    <row r="34" spans="2:15" ht="3" customHeight="1">
      <c r="B34" s="234"/>
      <c r="C34" s="235"/>
      <c r="D34" s="235"/>
      <c r="E34" s="235"/>
      <c r="F34" s="235"/>
      <c r="G34" s="235"/>
      <c r="H34" s="235"/>
      <c r="I34" s="235"/>
      <c r="J34" s="235"/>
      <c r="K34" s="235"/>
      <c r="L34" s="235"/>
      <c r="M34" s="242"/>
    </row>
    <row r="35" spans="2:15" s="88" customFormat="1" ht="3" customHeight="1">
      <c r="B35" s="234"/>
      <c r="C35" s="235"/>
      <c r="D35" s="235"/>
      <c r="E35" s="235"/>
      <c r="F35" s="235"/>
      <c r="G35" s="235"/>
      <c r="H35" s="235"/>
      <c r="I35" s="235"/>
      <c r="J35" s="235"/>
      <c r="K35" s="235"/>
      <c r="L35" s="235"/>
      <c r="M35" s="242"/>
    </row>
    <row r="36" spans="2:15" ht="3" customHeight="1">
      <c r="B36" s="243"/>
      <c r="C36" s="244"/>
      <c r="D36" s="244"/>
      <c r="E36" s="244"/>
      <c r="F36" s="244"/>
      <c r="G36" s="244"/>
      <c r="H36" s="244"/>
      <c r="I36" s="244"/>
      <c r="J36" s="244"/>
      <c r="K36" s="244"/>
      <c r="L36" s="244"/>
      <c r="M36" s="245"/>
    </row>
    <row r="37" spans="2:15" s="247" customFormat="1" ht="13.5" customHeight="1">
      <c r="B37" s="246" t="s">
        <v>448</v>
      </c>
    </row>
    <row r="38" spans="2:15" s="247" customFormat="1" ht="13.5" customHeight="1">
      <c r="B38" s="246" t="s">
        <v>449</v>
      </c>
    </row>
    <row r="39" spans="2:15" s="247" customFormat="1" ht="13.5" customHeight="1">
      <c r="B39" s="307" t="s">
        <v>441</v>
      </c>
    </row>
    <row r="40" spans="2:15" s="247" customFormat="1" ht="13.5" customHeight="1">
      <c r="B40" s="307"/>
    </row>
    <row r="41" spans="2:15" s="247" customFormat="1" ht="13.5" customHeight="1"/>
    <row r="42" spans="2:15" s="247" customFormat="1" ht="13.5" customHeight="1">
      <c r="B42" s="248" t="s">
        <v>247</v>
      </c>
    </row>
    <row r="43" spans="2:15" s="247" customFormat="1" ht="13.5" customHeight="1">
      <c r="B43" s="248" t="s">
        <v>301</v>
      </c>
    </row>
    <row r="44" spans="2:15" s="247" customFormat="1" ht="13.5" customHeight="1">
      <c r="B44" s="248" t="s">
        <v>337</v>
      </c>
    </row>
    <row r="45" spans="2:15" s="247" customFormat="1" ht="13.5" customHeight="1">
      <c r="B45" s="248" t="s">
        <v>306</v>
      </c>
      <c r="C45" s="248"/>
      <c r="D45" s="248"/>
      <c r="E45" s="248"/>
      <c r="F45" s="248"/>
      <c r="G45" s="248"/>
      <c r="H45" s="248"/>
      <c r="I45" s="248"/>
      <c r="J45" s="248"/>
      <c r="K45" s="248"/>
      <c r="L45" s="248"/>
      <c r="M45" s="248"/>
      <c r="N45" s="248"/>
      <c r="O45" s="249"/>
    </row>
    <row r="46" spans="2:15" s="247" customFormat="1" ht="13.5" customHeight="1">
      <c r="B46" s="248" t="s">
        <v>302</v>
      </c>
      <c r="C46" s="248"/>
      <c r="D46" s="248"/>
      <c r="E46" s="248"/>
      <c r="F46" s="248"/>
      <c r="G46" s="248"/>
      <c r="H46" s="248"/>
      <c r="I46" s="248"/>
      <c r="J46" s="248"/>
      <c r="K46" s="248"/>
      <c r="L46" s="248"/>
      <c r="M46" s="248"/>
      <c r="N46" s="248"/>
      <c r="O46" s="248"/>
    </row>
    <row r="47" spans="2:15" s="247" customFormat="1" ht="13.5" customHeight="1">
      <c r="B47" s="248"/>
      <c r="C47" s="248"/>
      <c r="D47" s="248"/>
      <c r="E47" s="248"/>
      <c r="F47" s="248"/>
      <c r="G47" s="248"/>
      <c r="H47" s="248"/>
      <c r="I47" s="248"/>
      <c r="J47" s="248"/>
      <c r="K47" s="248"/>
      <c r="L47" s="248"/>
      <c r="M47" s="248"/>
      <c r="N47" s="248"/>
      <c r="O47" s="248"/>
    </row>
    <row r="48" spans="2:15" s="247" customFormat="1" ht="13.5" customHeight="1">
      <c r="B48" s="250"/>
      <c r="C48" s="250"/>
      <c r="D48" s="250"/>
      <c r="E48" s="250"/>
      <c r="F48" s="250"/>
      <c r="G48" s="250"/>
      <c r="H48" s="250"/>
      <c r="I48" s="250"/>
      <c r="J48" s="250"/>
      <c r="K48" s="250"/>
      <c r="L48" s="250"/>
      <c r="M48" s="250"/>
      <c r="N48" s="250"/>
      <c r="O48" s="250"/>
    </row>
    <row r="49" spans="2:2" ht="13.5" customHeight="1">
      <c r="B49" s="49" t="s">
        <v>248</v>
      </c>
    </row>
    <row r="50" spans="2:2" ht="13.5" customHeight="1">
      <c r="B50" s="49" t="s">
        <v>249</v>
      </c>
    </row>
    <row r="51" spans="2:2" ht="13.5" customHeight="1">
      <c r="B51" s="49" t="s">
        <v>338</v>
      </c>
    </row>
    <row r="52" spans="2:2" ht="13.5" customHeight="1">
      <c r="B52" s="49" t="s">
        <v>339</v>
      </c>
    </row>
    <row r="53" spans="2:2" ht="13.5" customHeight="1">
      <c r="B53" s="251" t="s">
        <v>407</v>
      </c>
    </row>
    <row r="54" spans="2:2" ht="13.5" customHeight="1">
      <c r="B54" s="49" t="s">
        <v>250</v>
      </c>
    </row>
    <row r="55" spans="2:2" ht="13.5" customHeight="1">
      <c r="B55" s="49" t="s">
        <v>367</v>
      </c>
    </row>
    <row r="56" spans="2:2" ht="13.5" customHeight="1">
      <c r="B56" s="49" t="s">
        <v>303</v>
      </c>
    </row>
  </sheetData>
  <mergeCells count="7">
    <mergeCell ref="C33:H33"/>
    <mergeCell ref="J33:L33"/>
    <mergeCell ref="D25:D27"/>
    <mergeCell ref="F25:F27"/>
    <mergeCell ref="H25:H27"/>
    <mergeCell ref="J25:J27"/>
    <mergeCell ref="L25:L27"/>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B1:AB15"/>
  <sheetViews>
    <sheetView showGridLines="0" zoomScaleNormal="100" zoomScaleSheetLayoutView="100" workbookViewId="0"/>
  </sheetViews>
  <sheetFormatPr defaultColWidth="9" defaultRowHeight="13.5"/>
  <cols>
    <col min="1" max="1" width="4.625" style="4" customWidth="1"/>
    <col min="2" max="2" width="3.125" style="4" customWidth="1"/>
    <col min="3" max="3" width="12.625" style="4" customWidth="1"/>
    <col min="4" max="16" width="13.625" style="4" customWidth="1"/>
    <col min="17" max="17" width="9" style="252"/>
    <col min="18" max="23" width="11.125" style="4" customWidth="1"/>
    <col min="24" max="28" width="11.125" style="252" customWidth="1"/>
    <col min="29" max="16384" width="9" style="4"/>
  </cols>
  <sheetData>
    <row r="1" spans="2:28" ht="16.5" customHeight="1">
      <c r="B1" s="4" t="s">
        <v>477</v>
      </c>
    </row>
    <row r="2" spans="2:28" ht="16.5" customHeight="1">
      <c r="B2" s="4" t="s">
        <v>467</v>
      </c>
      <c r="D2" s="252" t="s">
        <v>450</v>
      </c>
    </row>
    <row r="3" spans="2:28" ht="16.5" customHeight="1">
      <c r="B3" s="490"/>
      <c r="C3" s="492" t="s">
        <v>123</v>
      </c>
      <c r="D3" s="516" t="s">
        <v>251</v>
      </c>
      <c r="E3" s="516" t="s">
        <v>252</v>
      </c>
      <c r="F3" s="516" t="s">
        <v>253</v>
      </c>
      <c r="G3" s="509" t="s">
        <v>307</v>
      </c>
      <c r="H3" s="512"/>
      <c r="I3" s="508" t="s">
        <v>311</v>
      </c>
      <c r="J3" s="509"/>
      <c r="K3" s="508" t="s">
        <v>308</v>
      </c>
      <c r="L3" s="509"/>
      <c r="M3" s="508" t="s">
        <v>310</v>
      </c>
      <c r="N3" s="512"/>
      <c r="O3" s="514" t="s">
        <v>255</v>
      </c>
      <c r="P3" s="512"/>
      <c r="Q3" s="253"/>
      <c r="R3" s="254"/>
      <c r="S3" s="254"/>
      <c r="T3" s="254"/>
      <c r="U3" s="254"/>
      <c r="V3" s="254"/>
      <c r="W3" s="254"/>
    </row>
    <row r="4" spans="2:28" ht="16.5" customHeight="1">
      <c r="B4" s="515"/>
      <c r="C4" s="492"/>
      <c r="D4" s="517"/>
      <c r="E4" s="517"/>
      <c r="F4" s="517"/>
      <c r="G4" s="511"/>
      <c r="H4" s="513"/>
      <c r="I4" s="510"/>
      <c r="J4" s="511"/>
      <c r="K4" s="510"/>
      <c r="L4" s="511"/>
      <c r="M4" s="510"/>
      <c r="N4" s="513"/>
      <c r="O4" s="510"/>
      <c r="P4" s="513"/>
      <c r="R4" s="100" t="s">
        <v>256</v>
      </c>
      <c r="S4" s="46"/>
      <c r="T4" s="254"/>
      <c r="U4" s="30"/>
      <c r="V4" s="30"/>
      <c r="W4" s="30"/>
    </row>
    <row r="5" spans="2:28" ht="45" customHeight="1">
      <c r="B5" s="491"/>
      <c r="C5" s="492"/>
      <c r="D5" s="518"/>
      <c r="E5" s="518"/>
      <c r="F5" s="518"/>
      <c r="G5" s="7" t="s">
        <v>73</v>
      </c>
      <c r="H5" s="8" t="s">
        <v>213</v>
      </c>
      <c r="I5" s="7" t="s">
        <v>73</v>
      </c>
      <c r="J5" s="8" t="s">
        <v>213</v>
      </c>
      <c r="K5" s="7" t="s">
        <v>73</v>
      </c>
      <c r="L5" s="8" t="s">
        <v>213</v>
      </c>
      <c r="M5" s="7" t="s">
        <v>73</v>
      </c>
      <c r="N5" s="8" t="s">
        <v>213</v>
      </c>
      <c r="O5" s="6" t="s">
        <v>73</v>
      </c>
      <c r="P5" s="8" t="s">
        <v>213</v>
      </c>
      <c r="R5" s="488" t="s">
        <v>315</v>
      </c>
      <c r="S5" s="519"/>
      <c r="T5" s="489"/>
      <c r="U5" s="488" t="s">
        <v>257</v>
      </c>
      <c r="V5" s="519"/>
      <c r="W5" s="489"/>
      <c r="X5" s="481" t="s">
        <v>313</v>
      </c>
      <c r="Y5" s="482"/>
      <c r="Z5" s="481" t="s">
        <v>258</v>
      </c>
      <c r="AA5" s="482"/>
      <c r="AB5" s="255"/>
    </row>
    <row r="6" spans="2:28" s="144" customFormat="1" ht="13.5" customHeight="1">
      <c r="B6" s="69">
        <v>1</v>
      </c>
      <c r="C6" s="61" t="s">
        <v>175</v>
      </c>
      <c r="D6" s="441">
        <v>141264</v>
      </c>
      <c r="E6" s="137">
        <v>17883</v>
      </c>
      <c r="F6" s="226">
        <f t="shared" ref="F6:F14" si="0">D6-E6</f>
        <v>123381</v>
      </c>
      <c r="G6" s="329">
        <v>3905</v>
      </c>
      <c r="H6" s="256">
        <f t="shared" ref="H6:H14" si="1">IFERROR(G6/$D6,"-")</f>
        <v>2.7643277834409334E-2</v>
      </c>
      <c r="I6" s="329">
        <v>12950</v>
      </c>
      <c r="J6" s="256">
        <f t="shared" ref="J6:J14" si="2">IFERROR(I6/$D6,"-")</f>
        <v>9.1672329822176921E-2</v>
      </c>
      <c r="K6" s="329">
        <v>1028</v>
      </c>
      <c r="L6" s="256">
        <f t="shared" ref="L6:L14" si="3">IFERROR(K6/$D6,"-")</f>
        <v>7.2771548306716505E-3</v>
      </c>
      <c r="M6" s="329">
        <v>66975</v>
      </c>
      <c r="N6" s="256">
        <f t="shared" ref="N6:N14" si="4">IFERROR(M6/$D6,"-")</f>
        <v>0.47411230037376828</v>
      </c>
      <c r="O6" s="439">
        <v>56406</v>
      </c>
      <c r="P6" s="256">
        <f t="shared" ref="P6:P14" si="5">IFERROR(O6/$D6,"-")</f>
        <v>0.39929493713897385</v>
      </c>
      <c r="Q6" s="257"/>
      <c r="R6" s="258" t="str">
        <f>INDEX($C$6:$C$13,MATCH(S6,$L$6:$L$13,0))</f>
        <v>三島医療圏</v>
      </c>
      <c r="S6" s="259">
        <f>LARGE($L$6:$L$13,ROW(A1))</f>
        <v>9.5564674799033106E-3</v>
      </c>
      <c r="T6" s="259">
        <f>ROUND(S6,4)</f>
        <v>9.5999999999999992E-3</v>
      </c>
      <c r="U6" s="258" t="str">
        <f>INDEX($C$6:$C$13,MATCH(V6,$P$6:$P$13,0))</f>
        <v>泉州医療圏</v>
      </c>
      <c r="V6" s="259">
        <f>LARGE($P$6:$P$13,ROW(A1))</f>
        <v>0.47553038489977328</v>
      </c>
      <c r="W6" s="259">
        <f>ROUND(V6,4)</f>
        <v>0.47549999999999998</v>
      </c>
      <c r="X6" s="259">
        <f>$L$14</f>
        <v>7.4980406252028019E-3</v>
      </c>
      <c r="Y6" s="259">
        <f>ROUND(X6,4)</f>
        <v>7.4999999999999997E-3</v>
      </c>
      <c r="Z6" s="259">
        <f>$P$14</f>
        <v>0.44626071416091334</v>
      </c>
      <c r="AA6" s="259">
        <f>ROUND(Z6,4)</f>
        <v>0.44629999999999997</v>
      </c>
      <c r="AB6" s="137">
        <v>0</v>
      </c>
    </row>
    <row r="7" spans="2:28" s="144" customFormat="1" ht="13.5" customHeight="1">
      <c r="B7" s="69">
        <v>2</v>
      </c>
      <c r="C7" s="61" t="s">
        <v>7</v>
      </c>
      <c r="D7" s="441">
        <v>106734</v>
      </c>
      <c r="E7" s="137">
        <v>15342</v>
      </c>
      <c r="F7" s="226">
        <f t="shared" si="0"/>
        <v>91392</v>
      </c>
      <c r="G7" s="329">
        <v>2812</v>
      </c>
      <c r="H7" s="256">
        <f t="shared" si="1"/>
        <v>2.6345869170086383E-2</v>
      </c>
      <c r="I7" s="329">
        <v>11510</v>
      </c>
      <c r="J7" s="256">
        <f t="shared" si="2"/>
        <v>0.10783817715067363</v>
      </c>
      <c r="K7" s="329">
        <v>1020</v>
      </c>
      <c r="L7" s="256">
        <f t="shared" si="3"/>
        <v>9.5564674799033106E-3</v>
      </c>
      <c r="M7" s="329">
        <v>45948</v>
      </c>
      <c r="N7" s="256">
        <f t="shared" si="4"/>
        <v>0.43049075271235032</v>
      </c>
      <c r="O7" s="439">
        <v>45444</v>
      </c>
      <c r="P7" s="256">
        <f t="shared" si="5"/>
        <v>0.42576873348698635</v>
      </c>
      <c r="Q7" s="257"/>
      <c r="R7" s="258" t="str">
        <f t="shared" ref="R7:R13" si="6">INDEX($C$6:$C$13,MATCH(S7,$L$6:$L$13,0))</f>
        <v>南河内医療圏</v>
      </c>
      <c r="S7" s="259">
        <f t="shared" ref="S7:S13" si="7">LARGE($L$6:$L$13,ROW(A2))</f>
        <v>8.5812832446808505E-3</v>
      </c>
      <c r="T7" s="259">
        <f t="shared" ref="T7:T13" si="8">ROUND(S7,4)</f>
        <v>8.6E-3</v>
      </c>
      <c r="U7" s="258" t="str">
        <f t="shared" ref="U7:U13" si="9">INDEX($C$6:$C$13,MATCH(V7,$P$6:$P$13,0))</f>
        <v>大阪市医療圏</v>
      </c>
      <c r="V7" s="259">
        <f t="shared" ref="V7:V13" si="10">LARGE($P$6:$P$13,ROW(A2))</f>
        <v>0.45963762741576614</v>
      </c>
      <c r="W7" s="259">
        <f t="shared" ref="W7:W13" si="11">ROUND(V7,4)</f>
        <v>0.45960000000000001</v>
      </c>
      <c r="X7" s="259">
        <f t="shared" ref="X7:X13" si="12">$L$14</f>
        <v>7.4980406252028019E-3</v>
      </c>
      <c r="Y7" s="259">
        <f t="shared" ref="Y7:Y13" si="13">ROUND(X7,4)</f>
        <v>7.4999999999999997E-3</v>
      </c>
      <c r="Z7" s="259">
        <f t="shared" ref="Z7:Z13" si="14">$P$14</f>
        <v>0.44626071416091334</v>
      </c>
      <c r="AA7" s="259">
        <f t="shared" ref="AA7:AA13" si="15">ROUND(Z7,4)</f>
        <v>0.44629999999999997</v>
      </c>
      <c r="AB7" s="137">
        <v>0</v>
      </c>
    </row>
    <row r="8" spans="2:28" s="144" customFormat="1" ht="13.5" customHeight="1">
      <c r="B8" s="69">
        <v>3</v>
      </c>
      <c r="C8" s="61" t="s">
        <v>12</v>
      </c>
      <c r="D8" s="441">
        <v>169934</v>
      </c>
      <c r="E8" s="137">
        <v>16182</v>
      </c>
      <c r="F8" s="226">
        <f t="shared" si="0"/>
        <v>153752</v>
      </c>
      <c r="G8" s="329">
        <v>3360</v>
      </c>
      <c r="H8" s="256">
        <f t="shared" si="1"/>
        <v>1.9772382218979132E-2</v>
      </c>
      <c r="I8" s="329">
        <v>11817</v>
      </c>
      <c r="J8" s="256">
        <f t="shared" si="2"/>
        <v>6.9538762107641788E-2</v>
      </c>
      <c r="K8" s="329">
        <v>1005</v>
      </c>
      <c r="L8" s="256">
        <f t="shared" si="3"/>
        <v>5.9140607529982224E-3</v>
      </c>
      <c r="M8" s="329">
        <v>75910</v>
      </c>
      <c r="N8" s="256">
        <f t="shared" si="4"/>
        <v>0.44670283757223395</v>
      </c>
      <c r="O8" s="439">
        <v>77842</v>
      </c>
      <c r="P8" s="256">
        <f t="shared" si="5"/>
        <v>0.45807195734814693</v>
      </c>
      <c r="Q8" s="257"/>
      <c r="R8" s="258" t="str">
        <f t="shared" si="6"/>
        <v>中河内医療圏</v>
      </c>
      <c r="S8" s="259">
        <f t="shared" si="7"/>
        <v>8.1634368825927953E-3</v>
      </c>
      <c r="T8" s="259">
        <f t="shared" si="8"/>
        <v>8.2000000000000007E-3</v>
      </c>
      <c r="U8" s="258" t="str">
        <f t="shared" si="9"/>
        <v>北河内医療圏</v>
      </c>
      <c r="V8" s="259">
        <f t="shared" si="10"/>
        <v>0.45807195734814693</v>
      </c>
      <c r="W8" s="259">
        <f t="shared" si="11"/>
        <v>0.45810000000000001</v>
      </c>
      <c r="X8" s="259">
        <f t="shared" si="12"/>
        <v>7.4980406252028019E-3</v>
      </c>
      <c r="Y8" s="259">
        <f t="shared" si="13"/>
        <v>7.4999999999999997E-3</v>
      </c>
      <c r="Z8" s="259">
        <f t="shared" si="14"/>
        <v>0.44626071416091334</v>
      </c>
      <c r="AA8" s="259">
        <f t="shared" si="15"/>
        <v>0.44629999999999997</v>
      </c>
      <c r="AB8" s="137">
        <v>0</v>
      </c>
    </row>
    <row r="9" spans="2:28" s="144" customFormat="1" ht="13.5" customHeight="1">
      <c r="B9" s="69">
        <v>4</v>
      </c>
      <c r="C9" s="61" t="s">
        <v>20</v>
      </c>
      <c r="D9" s="441">
        <v>118945</v>
      </c>
      <c r="E9" s="137">
        <v>16374</v>
      </c>
      <c r="F9" s="226">
        <f t="shared" si="0"/>
        <v>102571</v>
      </c>
      <c r="G9" s="329">
        <v>3200</v>
      </c>
      <c r="H9" s="256">
        <f t="shared" si="1"/>
        <v>2.6903190550254318E-2</v>
      </c>
      <c r="I9" s="329">
        <v>12203</v>
      </c>
      <c r="J9" s="256">
        <f t="shared" si="2"/>
        <v>0.10259363571398546</v>
      </c>
      <c r="K9" s="329">
        <v>971</v>
      </c>
      <c r="L9" s="256">
        <f t="shared" si="3"/>
        <v>8.1634368825927953E-3</v>
      </c>
      <c r="M9" s="329">
        <v>49035</v>
      </c>
      <c r="N9" s="256">
        <f t="shared" si="4"/>
        <v>0.41224935894741266</v>
      </c>
      <c r="O9" s="439">
        <v>53536</v>
      </c>
      <c r="P9" s="256">
        <f t="shared" si="5"/>
        <v>0.45009037790575473</v>
      </c>
      <c r="Q9" s="257"/>
      <c r="R9" s="258" t="str">
        <f t="shared" si="6"/>
        <v>泉州医療圏</v>
      </c>
      <c r="S9" s="259">
        <f t="shared" si="7"/>
        <v>7.873503912375783E-3</v>
      </c>
      <c r="T9" s="259">
        <f t="shared" si="8"/>
        <v>7.9000000000000008E-3</v>
      </c>
      <c r="U9" s="258" t="str">
        <f t="shared" si="9"/>
        <v>中河内医療圏</v>
      </c>
      <c r="V9" s="259">
        <f t="shared" si="10"/>
        <v>0.45009037790575473</v>
      </c>
      <c r="W9" s="259">
        <f t="shared" si="11"/>
        <v>0.4501</v>
      </c>
      <c r="X9" s="259">
        <f t="shared" si="12"/>
        <v>7.4980406252028019E-3</v>
      </c>
      <c r="Y9" s="259">
        <f t="shared" si="13"/>
        <v>7.4999999999999997E-3</v>
      </c>
      <c r="Z9" s="259">
        <f t="shared" si="14"/>
        <v>0.44626071416091334</v>
      </c>
      <c r="AA9" s="259">
        <f t="shared" si="15"/>
        <v>0.44629999999999997</v>
      </c>
      <c r="AB9" s="137">
        <v>0</v>
      </c>
    </row>
    <row r="10" spans="2:28" s="144" customFormat="1" ht="13.5" customHeight="1">
      <c r="B10" s="69">
        <v>5</v>
      </c>
      <c r="C10" s="61" t="s">
        <v>24</v>
      </c>
      <c r="D10" s="441">
        <v>96256</v>
      </c>
      <c r="E10" s="137">
        <v>11343</v>
      </c>
      <c r="F10" s="226">
        <f t="shared" si="0"/>
        <v>84913</v>
      </c>
      <c r="G10" s="329">
        <v>1975</v>
      </c>
      <c r="H10" s="256">
        <f t="shared" si="1"/>
        <v>2.0518201462765957E-2</v>
      </c>
      <c r="I10" s="329">
        <v>8542</v>
      </c>
      <c r="J10" s="256">
        <f t="shared" si="2"/>
        <v>8.8742519946808512E-2</v>
      </c>
      <c r="K10" s="329">
        <v>826</v>
      </c>
      <c r="L10" s="256">
        <f t="shared" si="3"/>
        <v>8.5812832446808505E-3</v>
      </c>
      <c r="M10" s="329">
        <v>42670</v>
      </c>
      <c r="N10" s="256">
        <f t="shared" si="4"/>
        <v>0.44329704122340424</v>
      </c>
      <c r="O10" s="439">
        <v>42243</v>
      </c>
      <c r="P10" s="256">
        <f t="shared" si="5"/>
        <v>0.43886095412234044</v>
      </c>
      <c r="Q10" s="257"/>
      <c r="R10" s="258" t="str">
        <f t="shared" si="6"/>
        <v>大阪市医療圏</v>
      </c>
      <c r="S10" s="259">
        <f t="shared" si="7"/>
        <v>7.8456851796232848E-3</v>
      </c>
      <c r="T10" s="259">
        <f t="shared" si="8"/>
        <v>7.7999999999999996E-3</v>
      </c>
      <c r="U10" s="258" t="str">
        <f t="shared" si="9"/>
        <v>南河内医療圏</v>
      </c>
      <c r="V10" s="259">
        <f t="shared" si="10"/>
        <v>0.43886095412234044</v>
      </c>
      <c r="W10" s="259">
        <f t="shared" si="11"/>
        <v>0.43890000000000001</v>
      </c>
      <c r="X10" s="259">
        <f t="shared" si="12"/>
        <v>7.4980406252028019E-3</v>
      </c>
      <c r="Y10" s="259">
        <f t="shared" si="13"/>
        <v>7.4999999999999997E-3</v>
      </c>
      <c r="Z10" s="259">
        <f t="shared" si="14"/>
        <v>0.44626071416091334</v>
      </c>
      <c r="AA10" s="259">
        <f t="shared" si="15"/>
        <v>0.44629999999999997</v>
      </c>
      <c r="AB10" s="137">
        <v>0</v>
      </c>
    </row>
    <row r="11" spans="2:28" s="144" customFormat="1" ht="13.5" customHeight="1">
      <c r="B11" s="69">
        <v>6</v>
      </c>
      <c r="C11" s="61" t="s">
        <v>34</v>
      </c>
      <c r="D11" s="441">
        <v>119416</v>
      </c>
      <c r="E11" s="137">
        <v>8862</v>
      </c>
      <c r="F11" s="226">
        <f t="shared" si="0"/>
        <v>110554</v>
      </c>
      <c r="G11" s="329">
        <v>1467</v>
      </c>
      <c r="H11" s="256">
        <f t="shared" si="1"/>
        <v>1.2284785958330541E-2</v>
      </c>
      <c r="I11" s="329">
        <v>6762</v>
      </c>
      <c r="J11" s="256">
        <f t="shared" si="2"/>
        <v>5.662557781201849E-2</v>
      </c>
      <c r="K11" s="329">
        <v>633</v>
      </c>
      <c r="L11" s="256">
        <f t="shared" si="3"/>
        <v>5.3007972131037719E-3</v>
      </c>
      <c r="M11" s="329">
        <v>58159</v>
      </c>
      <c r="N11" s="256">
        <f t="shared" si="4"/>
        <v>0.48702853888926106</v>
      </c>
      <c r="O11" s="439">
        <v>52395</v>
      </c>
      <c r="P11" s="256">
        <f t="shared" si="5"/>
        <v>0.43876030012728612</v>
      </c>
      <c r="Q11" s="257"/>
      <c r="R11" s="258" t="str">
        <f t="shared" si="6"/>
        <v>豊能医療圏</v>
      </c>
      <c r="S11" s="259">
        <f t="shared" si="7"/>
        <v>7.2771548306716505E-3</v>
      </c>
      <c r="T11" s="259">
        <f t="shared" si="8"/>
        <v>7.3000000000000001E-3</v>
      </c>
      <c r="U11" s="258" t="str">
        <f t="shared" si="9"/>
        <v>堺市医療圏</v>
      </c>
      <c r="V11" s="259">
        <f t="shared" si="10"/>
        <v>0.43876030012728612</v>
      </c>
      <c r="W11" s="259">
        <f t="shared" si="11"/>
        <v>0.43880000000000002</v>
      </c>
      <c r="X11" s="259">
        <f t="shared" si="12"/>
        <v>7.4980406252028019E-3</v>
      </c>
      <c r="Y11" s="259">
        <f t="shared" si="13"/>
        <v>7.4999999999999997E-3</v>
      </c>
      <c r="Z11" s="259">
        <f t="shared" si="14"/>
        <v>0.44626071416091334</v>
      </c>
      <c r="AA11" s="259">
        <f t="shared" si="15"/>
        <v>0.44629999999999997</v>
      </c>
      <c r="AB11" s="137">
        <v>0</v>
      </c>
    </row>
    <row r="12" spans="2:28" s="144" customFormat="1" ht="13.5" customHeight="1">
      <c r="B12" s="69">
        <v>7</v>
      </c>
      <c r="C12" s="61" t="s">
        <v>43</v>
      </c>
      <c r="D12" s="441">
        <v>123071</v>
      </c>
      <c r="E12" s="137">
        <v>14311</v>
      </c>
      <c r="F12" s="226">
        <f t="shared" si="0"/>
        <v>108760</v>
      </c>
      <c r="G12" s="329">
        <v>2222</v>
      </c>
      <c r="H12" s="256">
        <f t="shared" si="1"/>
        <v>1.8054618878533529E-2</v>
      </c>
      <c r="I12" s="329">
        <v>11120</v>
      </c>
      <c r="J12" s="256">
        <f t="shared" si="2"/>
        <v>9.0354348303012089E-2</v>
      </c>
      <c r="K12" s="329">
        <v>969</v>
      </c>
      <c r="L12" s="256">
        <f t="shared" si="3"/>
        <v>7.873503912375783E-3</v>
      </c>
      <c r="M12" s="329">
        <v>50236</v>
      </c>
      <c r="N12" s="256">
        <f t="shared" si="4"/>
        <v>0.40818714400630529</v>
      </c>
      <c r="O12" s="439">
        <v>58524</v>
      </c>
      <c r="P12" s="256">
        <f t="shared" si="5"/>
        <v>0.47553038489977328</v>
      </c>
      <c r="Q12" s="257"/>
      <c r="R12" s="258" t="str">
        <f t="shared" si="6"/>
        <v>北河内医療圏</v>
      </c>
      <c r="S12" s="259">
        <f t="shared" si="7"/>
        <v>5.9140607529982224E-3</v>
      </c>
      <c r="T12" s="259">
        <f t="shared" si="8"/>
        <v>5.8999999999999999E-3</v>
      </c>
      <c r="U12" s="258" t="str">
        <f t="shared" si="9"/>
        <v>三島医療圏</v>
      </c>
      <c r="V12" s="259">
        <f t="shared" si="10"/>
        <v>0.42576873348698635</v>
      </c>
      <c r="W12" s="259">
        <f t="shared" si="11"/>
        <v>0.42580000000000001</v>
      </c>
      <c r="X12" s="259">
        <f t="shared" si="12"/>
        <v>7.4980406252028019E-3</v>
      </c>
      <c r="Y12" s="259">
        <f t="shared" si="13"/>
        <v>7.4999999999999997E-3</v>
      </c>
      <c r="Z12" s="259">
        <f t="shared" si="14"/>
        <v>0.44626071416091334</v>
      </c>
      <c r="AA12" s="259">
        <f t="shared" si="15"/>
        <v>0.44629999999999997</v>
      </c>
      <c r="AB12" s="137">
        <v>0</v>
      </c>
    </row>
    <row r="13" spans="2:28" s="144" customFormat="1" ht="13.5" customHeight="1" thickBot="1">
      <c r="B13" s="69">
        <v>8</v>
      </c>
      <c r="C13" s="61" t="s">
        <v>56</v>
      </c>
      <c r="D13" s="441">
        <v>326294</v>
      </c>
      <c r="E13" s="137">
        <v>32753</v>
      </c>
      <c r="F13" s="226">
        <f t="shared" si="0"/>
        <v>293541</v>
      </c>
      <c r="G13" s="329">
        <v>5459</v>
      </c>
      <c r="H13" s="256">
        <f t="shared" si="1"/>
        <v>1.6730310701391995E-2</v>
      </c>
      <c r="I13" s="329">
        <v>24734</v>
      </c>
      <c r="J13" s="256">
        <f t="shared" si="2"/>
        <v>7.5802803606563413E-2</v>
      </c>
      <c r="K13" s="329">
        <v>2560</v>
      </c>
      <c r="L13" s="256">
        <f t="shared" si="3"/>
        <v>7.8456851796232848E-3</v>
      </c>
      <c r="M13" s="329">
        <v>143564</v>
      </c>
      <c r="N13" s="256">
        <f t="shared" si="4"/>
        <v>0.43998357309665515</v>
      </c>
      <c r="O13" s="439">
        <v>149977</v>
      </c>
      <c r="P13" s="256">
        <f t="shared" si="5"/>
        <v>0.45963762741576614</v>
      </c>
      <c r="Q13" s="257"/>
      <c r="R13" s="258" t="str">
        <f t="shared" si="6"/>
        <v>堺市医療圏</v>
      </c>
      <c r="S13" s="259">
        <f t="shared" si="7"/>
        <v>5.3007972131037719E-3</v>
      </c>
      <c r="T13" s="259">
        <f t="shared" si="8"/>
        <v>5.3E-3</v>
      </c>
      <c r="U13" s="258" t="str">
        <f t="shared" si="9"/>
        <v>豊能医療圏</v>
      </c>
      <c r="V13" s="259">
        <f t="shared" si="10"/>
        <v>0.39929493713897385</v>
      </c>
      <c r="W13" s="259">
        <f t="shared" si="11"/>
        <v>0.39929999999999999</v>
      </c>
      <c r="X13" s="259">
        <f t="shared" si="12"/>
        <v>7.4980406252028019E-3</v>
      </c>
      <c r="Y13" s="259">
        <f t="shared" si="13"/>
        <v>7.4999999999999997E-3</v>
      </c>
      <c r="Z13" s="259">
        <f t="shared" si="14"/>
        <v>0.44626071416091334</v>
      </c>
      <c r="AA13" s="259">
        <f t="shared" si="15"/>
        <v>0.44629999999999997</v>
      </c>
      <c r="AB13" s="137">
        <v>999</v>
      </c>
    </row>
    <row r="14" spans="2:28" s="144" customFormat="1" ht="13.5" customHeight="1" thickTop="1">
      <c r="B14" s="483" t="s">
        <v>0</v>
      </c>
      <c r="C14" s="484"/>
      <c r="D14" s="260">
        <f>SUM(D6:D13)</f>
        <v>1201914</v>
      </c>
      <c r="E14" s="260">
        <f>SUM(E6:E13)</f>
        <v>133050</v>
      </c>
      <c r="F14" s="260">
        <f t="shared" si="0"/>
        <v>1068864</v>
      </c>
      <c r="G14" s="261">
        <f>SUM(G6:G13)</f>
        <v>24400</v>
      </c>
      <c r="H14" s="262">
        <f t="shared" si="1"/>
        <v>2.0300953312799418E-2</v>
      </c>
      <c r="I14" s="261">
        <f>SUM(I6:I13)</f>
        <v>99638</v>
      </c>
      <c r="J14" s="262">
        <f t="shared" si="2"/>
        <v>8.2899442056586406E-2</v>
      </c>
      <c r="K14" s="261">
        <f>SUM(K6:K13)</f>
        <v>9012</v>
      </c>
      <c r="L14" s="262">
        <f t="shared" si="3"/>
        <v>7.4980406252028019E-3</v>
      </c>
      <c r="M14" s="261">
        <f>SUM(M6:M13)</f>
        <v>532497</v>
      </c>
      <c r="N14" s="262">
        <f t="shared" si="4"/>
        <v>0.44304084984449804</v>
      </c>
      <c r="O14" s="193">
        <f>SUM(O6:O13)</f>
        <v>536367</v>
      </c>
      <c r="P14" s="262">
        <f t="shared" si="5"/>
        <v>0.44626071416091334</v>
      </c>
      <c r="Q14" s="257"/>
      <c r="X14" s="257"/>
      <c r="Y14" s="257"/>
      <c r="Z14" s="257"/>
      <c r="AA14" s="257"/>
      <c r="AB14" s="257"/>
    </row>
    <row r="15" spans="2:28" s="144" customFormat="1">
      <c r="B15" s="263"/>
      <c r="H15" s="264"/>
      <c r="J15" s="264"/>
      <c r="Q15" s="257"/>
      <c r="X15" s="257"/>
      <c r="Y15" s="257"/>
      <c r="Z15" s="257"/>
      <c r="AA15" s="257"/>
      <c r="AB15" s="257"/>
    </row>
  </sheetData>
  <mergeCells count="15">
    <mergeCell ref="X5:Y5"/>
    <mergeCell ref="Z5:AA5"/>
    <mergeCell ref="B3:B5"/>
    <mergeCell ref="C3:C5"/>
    <mergeCell ref="D3:D5"/>
    <mergeCell ref="E3:E5"/>
    <mergeCell ref="F3:F5"/>
    <mergeCell ref="G3:H4"/>
    <mergeCell ref="R5:T5"/>
    <mergeCell ref="U5:W5"/>
    <mergeCell ref="B14:C14"/>
    <mergeCell ref="I3:J4"/>
    <mergeCell ref="K3:L4"/>
    <mergeCell ref="M3:N4"/>
    <mergeCell ref="O3:P4"/>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F6:F13 H6:H13 J6:J13 L6:L13 N6:N13 P6:P13 D14:E14 G14" emptyCellReference="1"/>
    <ignoredError sqref="R6:R13 T6:U6 W6:W13 Y6:Y13 AA6:AA13 T7:U13" evalError="1"/>
    <ignoredError sqref="S6:S13 V6:V13" evalError="1" emptyCellReference="1"/>
    <ignoredError sqref="X6:X13 Z6:Z13 F14 H14 J14 L14 N14" formula="1"/>
    <ignoredError sqref="I14 K14 M14 O14" formula="1"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6"/>
  <dimension ref="B1:B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312</v>
      </c>
    </row>
    <row r="2" spans="2: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7"/>
  <dimension ref="B1:B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478</v>
      </c>
    </row>
    <row r="2" spans="2: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AV130"/>
  <sheetViews>
    <sheetView showGridLines="0" zoomScaleNormal="100" zoomScaleSheetLayoutView="100" workbookViewId="0"/>
  </sheetViews>
  <sheetFormatPr defaultRowHeight="13.5"/>
  <cols>
    <col min="1" max="1" width="4.625" style="4" customWidth="1"/>
    <col min="2" max="2" width="3.125" style="4" customWidth="1"/>
    <col min="3" max="3" width="12.625" style="4" customWidth="1"/>
    <col min="4" max="16" width="13.625" style="4" customWidth="1"/>
    <col min="17" max="17" width="8.625" style="4" customWidth="1"/>
    <col min="18" max="18" width="10" style="4" customWidth="1"/>
    <col min="19" max="19" width="8.625" style="4" customWidth="1"/>
    <col min="20" max="20" width="10.25" style="4" bestFit="1" customWidth="1"/>
    <col min="21" max="22" width="8.625" style="4" customWidth="1"/>
    <col min="23" max="23" width="9" style="252"/>
    <col min="24" max="35" width="11.125" style="4" customWidth="1"/>
    <col min="37" max="47" width="11.125" style="252" customWidth="1"/>
    <col min="48" max="48" width="9" style="4"/>
  </cols>
  <sheetData>
    <row r="1" spans="2:47" s="4" customFormat="1" ht="16.5" customHeight="1">
      <c r="B1" s="4" t="s">
        <v>477</v>
      </c>
      <c r="W1" s="252"/>
      <c r="AK1" s="252"/>
      <c r="AL1" s="252"/>
      <c r="AM1" s="252"/>
      <c r="AN1" s="252"/>
      <c r="AO1" s="252"/>
      <c r="AP1" s="252"/>
      <c r="AQ1" s="252"/>
      <c r="AR1" s="252"/>
      <c r="AS1" s="252"/>
      <c r="AT1" s="252"/>
      <c r="AU1" s="252"/>
    </row>
    <row r="2" spans="2:47" s="4" customFormat="1" ht="16.5" customHeight="1">
      <c r="B2" s="4" t="s">
        <v>471</v>
      </c>
      <c r="D2" s="252" t="s">
        <v>450</v>
      </c>
      <c r="W2" s="252"/>
      <c r="AK2" s="252"/>
      <c r="AL2" s="252"/>
      <c r="AM2" s="252"/>
      <c r="AN2" s="252"/>
      <c r="AO2" s="252"/>
      <c r="AP2" s="252"/>
      <c r="AQ2" s="252"/>
      <c r="AR2" s="252"/>
      <c r="AS2" s="252"/>
      <c r="AT2" s="252"/>
      <c r="AU2" s="252"/>
    </row>
    <row r="3" spans="2:47" s="4" customFormat="1" ht="16.5" customHeight="1">
      <c r="B3" s="490"/>
      <c r="C3" s="492" t="s">
        <v>167</v>
      </c>
      <c r="D3" s="516" t="s">
        <v>251</v>
      </c>
      <c r="E3" s="516" t="s">
        <v>252</v>
      </c>
      <c r="F3" s="516" t="s">
        <v>253</v>
      </c>
      <c r="G3" s="509" t="s">
        <v>307</v>
      </c>
      <c r="H3" s="512"/>
      <c r="I3" s="508" t="s">
        <v>311</v>
      </c>
      <c r="J3" s="509"/>
      <c r="K3" s="508" t="s">
        <v>308</v>
      </c>
      <c r="L3" s="509"/>
      <c r="M3" s="508" t="s">
        <v>310</v>
      </c>
      <c r="N3" s="512"/>
      <c r="O3" s="514" t="s">
        <v>255</v>
      </c>
      <c r="P3" s="512"/>
      <c r="Q3" s="278"/>
      <c r="R3" s="2" t="s">
        <v>256</v>
      </c>
      <c r="S3" s="278"/>
      <c r="T3" s="278"/>
      <c r="U3" s="278"/>
      <c r="V3" s="278"/>
      <c r="W3" s="252"/>
      <c r="X3" s="100"/>
      <c r="Y3" s="46"/>
      <c r="Z3" s="254"/>
      <c r="AA3" s="254"/>
      <c r="AB3" s="254"/>
      <c r="AC3" s="254"/>
      <c r="AD3" s="30"/>
      <c r="AE3" s="30"/>
      <c r="AF3" s="30"/>
      <c r="AG3" s="30"/>
      <c r="AH3" s="30"/>
      <c r="AI3" s="30"/>
      <c r="AK3" s="2"/>
      <c r="AL3" s="327"/>
      <c r="AM3" s="327"/>
      <c r="AN3" s="327"/>
      <c r="AO3" s="327"/>
      <c r="AP3" s="252"/>
      <c r="AQ3" s="252"/>
      <c r="AR3" s="252"/>
      <c r="AS3" s="252"/>
      <c r="AT3" s="252"/>
      <c r="AU3" s="252"/>
    </row>
    <row r="4" spans="2:47" s="4" customFormat="1" ht="16.5" customHeight="1">
      <c r="B4" s="515"/>
      <c r="C4" s="492"/>
      <c r="D4" s="517"/>
      <c r="E4" s="517"/>
      <c r="F4" s="517"/>
      <c r="G4" s="511"/>
      <c r="H4" s="513"/>
      <c r="I4" s="510"/>
      <c r="J4" s="511"/>
      <c r="K4" s="510"/>
      <c r="L4" s="511"/>
      <c r="M4" s="510"/>
      <c r="N4" s="513"/>
      <c r="O4" s="510"/>
      <c r="P4" s="513"/>
      <c r="Q4" s="278"/>
      <c r="R4" s="520" t="s">
        <v>313</v>
      </c>
      <c r="S4" s="521"/>
      <c r="T4" s="520" t="s">
        <v>272</v>
      </c>
      <c r="U4" s="521"/>
      <c r="V4" s="30"/>
      <c r="W4" s="252"/>
      <c r="X4" s="488" t="s">
        <v>312</v>
      </c>
      <c r="Y4" s="519"/>
      <c r="Z4" s="519"/>
      <c r="AA4" s="519"/>
      <c r="AB4" s="519"/>
      <c r="AC4" s="489"/>
      <c r="AD4" s="488" t="s">
        <v>257</v>
      </c>
      <c r="AE4" s="519"/>
      <c r="AF4" s="519"/>
      <c r="AG4" s="519"/>
      <c r="AH4" s="519"/>
      <c r="AI4" s="489"/>
      <c r="AK4" s="481" t="s">
        <v>312</v>
      </c>
      <c r="AL4" s="524"/>
      <c r="AM4" s="524"/>
      <c r="AN4" s="524"/>
      <c r="AO4" s="482"/>
      <c r="AP4" s="481" t="s">
        <v>314</v>
      </c>
      <c r="AQ4" s="524"/>
      <c r="AR4" s="524"/>
      <c r="AS4" s="524"/>
      <c r="AT4" s="482"/>
      <c r="AU4" s="525"/>
    </row>
    <row r="5" spans="2:47" s="4" customFormat="1" ht="45" customHeight="1">
      <c r="B5" s="491"/>
      <c r="C5" s="492"/>
      <c r="D5" s="518"/>
      <c r="E5" s="518"/>
      <c r="F5" s="518"/>
      <c r="G5" s="7" t="s">
        <v>73</v>
      </c>
      <c r="H5" s="8" t="s">
        <v>213</v>
      </c>
      <c r="I5" s="7" t="s">
        <v>73</v>
      </c>
      <c r="J5" s="8" t="s">
        <v>213</v>
      </c>
      <c r="K5" s="7" t="s">
        <v>73</v>
      </c>
      <c r="L5" s="8" t="s">
        <v>213</v>
      </c>
      <c r="M5" s="7" t="s">
        <v>73</v>
      </c>
      <c r="N5" s="8" t="s">
        <v>213</v>
      </c>
      <c r="O5" s="7" t="s">
        <v>73</v>
      </c>
      <c r="P5" s="8" t="s">
        <v>213</v>
      </c>
      <c r="Q5" s="168"/>
      <c r="R5" s="522"/>
      <c r="S5" s="523"/>
      <c r="T5" s="522"/>
      <c r="U5" s="523"/>
      <c r="V5" s="30"/>
      <c r="W5" s="252"/>
      <c r="X5" s="377" t="s">
        <v>534</v>
      </c>
      <c r="Y5" s="499" t="s">
        <v>410</v>
      </c>
      <c r="Z5" s="499"/>
      <c r="AA5" s="499" t="s">
        <v>411</v>
      </c>
      <c r="AB5" s="499"/>
      <c r="AC5" s="377" t="s">
        <v>416</v>
      </c>
      <c r="AD5" s="434" t="s">
        <v>534</v>
      </c>
      <c r="AE5" s="499" t="s">
        <v>410</v>
      </c>
      <c r="AF5" s="499"/>
      <c r="AG5" s="499" t="s">
        <v>411</v>
      </c>
      <c r="AH5" s="499"/>
      <c r="AI5" s="377" t="s">
        <v>417</v>
      </c>
      <c r="AK5" s="499" t="s">
        <v>410</v>
      </c>
      <c r="AL5" s="499"/>
      <c r="AM5" s="499" t="s">
        <v>411</v>
      </c>
      <c r="AN5" s="499"/>
      <c r="AO5" s="377" t="s">
        <v>412</v>
      </c>
      <c r="AP5" s="499" t="s">
        <v>410</v>
      </c>
      <c r="AQ5" s="499"/>
      <c r="AR5" s="499" t="s">
        <v>411</v>
      </c>
      <c r="AS5" s="499"/>
      <c r="AT5" s="377" t="s">
        <v>412</v>
      </c>
      <c r="AU5" s="525"/>
    </row>
    <row r="6" spans="2:47" s="144" customFormat="1" ht="13.5" customHeight="1">
      <c r="B6" s="69">
        <v>1</v>
      </c>
      <c r="C6" s="61" t="s">
        <v>57</v>
      </c>
      <c r="D6" s="441">
        <v>326294</v>
      </c>
      <c r="E6" s="137">
        <v>32753</v>
      </c>
      <c r="F6" s="226">
        <f t="shared" ref="F6:F69" si="0">D6-E6</f>
        <v>293541</v>
      </c>
      <c r="G6" s="329">
        <v>5459</v>
      </c>
      <c r="H6" s="256">
        <f t="shared" ref="H6:H69" si="1">IFERROR(G6/$D6,"-")</f>
        <v>1.6730310701391995E-2</v>
      </c>
      <c r="I6" s="329">
        <v>24734</v>
      </c>
      <c r="J6" s="256">
        <f t="shared" ref="J6:J69" si="2">IFERROR(I6/$D6,"-")</f>
        <v>7.5802803606563413E-2</v>
      </c>
      <c r="K6" s="329">
        <v>2560</v>
      </c>
      <c r="L6" s="256">
        <f t="shared" ref="L6:L69" si="3">IFERROR(K6/$D6,"-")</f>
        <v>7.8456851796232848E-3</v>
      </c>
      <c r="M6" s="329">
        <v>143564</v>
      </c>
      <c r="N6" s="256">
        <f t="shared" ref="N6:N69" si="4">IFERROR(M6/$D6,"-")</f>
        <v>0.43998357309665515</v>
      </c>
      <c r="O6" s="329">
        <v>149977</v>
      </c>
      <c r="P6" s="256">
        <f t="shared" ref="P6:P69" si="5">IFERROR(O6/$D6,"-")</f>
        <v>0.45963762741576614</v>
      </c>
      <c r="Q6" s="277"/>
      <c r="R6" s="295" t="s">
        <v>57</v>
      </c>
      <c r="S6" s="279">
        <f>VLOOKUP(R6,$C$6:$P$79,10,0)</f>
        <v>7.8456851796232848E-3</v>
      </c>
      <c r="T6" s="295" t="s">
        <v>57</v>
      </c>
      <c r="U6" s="279">
        <f>VLOOKUP(T6,$C$6:$P$79,14,0)</f>
        <v>0.45963762741576614</v>
      </c>
      <c r="V6" s="277"/>
      <c r="W6" s="257"/>
      <c r="X6" s="258" t="str">
        <f>INDEX($R$6:$R$48,MATCH(Y6,$S$6:$S$48,0))</f>
        <v>河内長野市</v>
      </c>
      <c r="Y6" s="259">
        <f>LARGE(S$6:S$48,ROW(A1))</f>
        <v>1.6552602260066846E-2</v>
      </c>
      <c r="Z6" s="259">
        <f>ROUND(Y6,4)</f>
        <v>1.66E-2</v>
      </c>
      <c r="AA6" s="259">
        <f>VLOOKUP(X6,$X$56:$AK$129,10,FALSE)</f>
        <v>1.7353697925220343E-2</v>
      </c>
      <c r="AB6" s="259">
        <f>ROUND(AA6,4)</f>
        <v>1.7399999999999999E-2</v>
      </c>
      <c r="AC6" s="384">
        <f>(Z6-AB6)*100</f>
        <v>-7.9999999999999863E-2</v>
      </c>
      <c r="AD6" s="258" t="str">
        <f>INDEX($T$6:$T$48,MATCH(AE6,U$6:U$48,0))</f>
        <v>千早赤阪村</v>
      </c>
      <c r="AE6" s="259">
        <f>LARGE(U$6:U$48,ROW(A1))</f>
        <v>0.51172190784155214</v>
      </c>
      <c r="AF6" s="259">
        <f>ROUND(AE6,4)</f>
        <v>0.51170000000000004</v>
      </c>
      <c r="AG6" s="259">
        <f>VLOOKUP(AD6,$X$56:$AK$129,14,FALSE)</f>
        <v>0.50707743547044126</v>
      </c>
      <c r="AH6" s="259">
        <f>ROUND(AG6,4)</f>
        <v>0.5071</v>
      </c>
      <c r="AI6" s="384">
        <f>(AF6-AH6)*100</f>
        <v>0.46000000000000485</v>
      </c>
      <c r="AK6" s="259">
        <f>$L$80</f>
        <v>7.4980406252028019E-3</v>
      </c>
      <c r="AL6" s="259">
        <f>ROUND(AK6,4)</f>
        <v>7.4999999999999997E-3</v>
      </c>
      <c r="AM6" s="259">
        <f>$AG$130</f>
        <v>6.0772550095886911E-3</v>
      </c>
      <c r="AN6" s="259">
        <f>ROUND(AM6,4)</f>
        <v>6.1000000000000004E-3</v>
      </c>
      <c r="AO6" s="384">
        <f>(AL6-AN6)*100</f>
        <v>0.13999999999999993</v>
      </c>
      <c r="AP6" s="259">
        <f>$P$80</f>
        <v>0.44626071416091334</v>
      </c>
      <c r="AQ6" s="259">
        <f>ROUND(AP6,4)</f>
        <v>0.44629999999999997</v>
      </c>
      <c r="AR6" s="259">
        <f>$AK$130</f>
        <v>0.43535307158729386</v>
      </c>
      <c r="AS6" s="259">
        <f>ROUND(AR6,4)</f>
        <v>0.43540000000000001</v>
      </c>
      <c r="AT6" s="384">
        <f>(AQ6-AS6)*100</f>
        <v>1.0899999999999965</v>
      </c>
      <c r="AU6" s="137">
        <v>0</v>
      </c>
    </row>
    <row r="7" spans="2:47" s="144" customFormat="1" ht="13.5" customHeight="1">
      <c r="B7" s="69">
        <v>2</v>
      </c>
      <c r="C7" s="61" t="s">
        <v>124</v>
      </c>
      <c r="D7" s="441">
        <v>11869</v>
      </c>
      <c r="E7" s="137">
        <v>1338</v>
      </c>
      <c r="F7" s="226">
        <f t="shared" si="0"/>
        <v>10531</v>
      </c>
      <c r="G7" s="329">
        <v>204</v>
      </c>
      <c r="H7" s="256">
        <f t="shared" si="1"/>
        <v>1.718763164546297E-2</v>
      </c>
      <c r="I7" s="329">
        <v>1086</v>
      </c>
      <c r="J7" s="256">
        <f t="shared" si="2"/>
        <v>9.1498862583199933E-2</v>
      </c>
      <c r="K7" s="329">
        <v>48</v>
      </c>
      <c r="L7" s="256">
        <f t="shared" si="3"/>
        <v>4.0441486224618755E-3</v>
      </c>
      <c r="M7" s="329">
        <v>5405</v>
      </c>
      <c r="N7" s="256">
        <f t="shared" si="4"/>
        <v>0.45538798550846743</v>
      </c>
      <c r="O7" s="329">
        <v>5126</v>
      </c>
      <c r="P7" s="256">
        <f t="shared" si="5"/>
        <v>0.4318813716404078</v>
      </c>
      <c r="Q7" s="277"/>
      <c r="R7" s="295" t="s">
        <v>35</v>
      </c>
      <c r="S7" s="279">
        <f t="shared" ref="S7:S48" si="6">VLOOKUP(R7,$C$6:$P$79,10,0)</f>
        <v>5.3007972131037719E-3</v>
      </c>
      <c r="T7" s="295" t="s">
        <v>35</v>
      </c>
      <c r="U7" s="279">
        <f t="shared" ref="U7:U48" si="7">VLOOKUP(T7,$C$6:$P$79,14,0)</f>
        <v>0.43876030012728612</v>
      </c>
      <c r="V7" s="277"/>
      <c r="W7" s="257"/>
      <c r="X7" s="258" t="str">
        <f t="shared" ref="X7:X46" si="8">INDEX($R$6:$R$48,MATCH(Y7,$S$6:$S$48,0))</f>
        <v>柏原市</v>
      </c>
      <c r="Y7" s="259">
        <f>LARGE(S$6:S$48,ROW(A2))</f>
        <v>1.5866873065015479E-2</v>
      </c>
      <c r="Z7" s="259">
        <f t="shared" ref="Z7:Z48" si="9">ROUND(Y7,4)</f>
        <v>1.5900000000000001E-2</v>
      </c>
      <c r="AA7" s="259">
        <f t="shared" ref="AA7:AA48" si="10">VLOOKUP(X7,$X$56:$AK$129,10,FALSE)</f>
        <v>1.6834346050403428E-2</v>
      </c>
      <c r="AB7" s="259">
        <f t="shared" ref="AB7:AB48" si="11">ROUND(AA7,4)</f>
        <v>1.6799999999999999E-2</v>
      </c>
      <c r="AC7" s="384">
        <f t="shared" ref="AC7:AC48" si="12">(Z7-AB7)*100</f>
        <v>-8.9999999999999802E-2</v>
      </c>
      <c r="AD7" s="258" t="str">
        <f t="shared" ref="AD7:AD48" si="13">INDEX($T$6:$T$48,MATCH(AE7,U$6:U$48,0))</f>
        <v>能勢町</v>
      </c>
      <c r="AE7" s="259">
        <f>LARGE(U$6:U$48,ROW(A2))</f>
        <v>0.51107676455435347</v>
      </c>
      <c r="AF7" s="259">
        <f t="shared" ref="AF7:AF48" si="14">ROUND(AE7,4)</f>
        <v>0.5111</v>
      </c>
      <c r="AG7" s="259">
        <f t="shared" ref="AG7:AG48" si="15">VLOOKUP(AD7,$X$56:$AK$129,14,FALSE)</f>
        <v>0.49526315789473685</v>
      </c>
      <c r="AH7" s="259">
        <f t="shared" ref="AH7:AH48" si="16">ROUND(AG7,4)</f>
        <v>0.49530000000000002</v>
      </c>
      <c r="AI7" s="384">
        <f t="shared" ref="AI7:AI48" si="17">(AF7-AH7)*100</f>
        <v>1.5799999999999981</v>
      </c>
      <c r="AK7" s="259">
        <f t="shared" ref="AK7:AK48" si="18">$L$80</f>
        <v>7.4980406252028019E-3</v>
      </c>
      <c r="AL7" s="259">
        <f t="shared" ref="AL7:AL48" si="19">ROUND(AK7,4)</f>
        <v>7.4999999999999997E-3</v>
      </c>
      <c r="AM7" s="259">
        <f t="shared" ref="AM7:AM48" si="20">$AG$130</f>
        <v>6.0772550095886911E-3</v>
      </c>
      <c r="AN7" s="259">
        <f t="shared" ref="AN7:AN48" si="21">ROUND(AM7,4)</f>
        <v>6.1000000000000004E-3</v>
      </c>
      <c r="AO7" s="384">
        <f t="shared" ref="AO7:AO48" si="22">(AL7-AN7)*100</f>
        <v>0.13999999999999993</v>
      </c>
      <c r="AP7" s="259">
        <f t="shared" ref="AP7:AP47" si="23">$P$80</f>
        <v>0.44626071416091334</v>
      </c>
      <c r="AQ7" s="259">
        <f t="shared" ref="AQ7:AQ48" si="24">ROUND(AP7,4)</f>
        <v>0.44629999999999997</v>
      </c>
      <c r="AR7" s="259">
        <f t="shared" ref="AR7:AR48" si="25">$AK$130</f>
        <v>0.43535307158729386</v>
      </c>
      <c r="AS7" s="259">
        <f t="shared" ref="AS7:AS48" si="26">ROUND(AR7,4)</f>
        <v>0.43540000000000001</v>
      </c>
      <c r="AT7" s="384">
        <f t="shared" ref="AT7:AT48" si="27">(AQ7-AS7)*100</f>
        <v>1.0899999999999965</v>
      </c>
      <c r="AU7" s="137">
        <v>0</v>
      </c>
    </row>
    <row r="8" spans="2:47" s="144" customFormat="1" ht="13.5" customHeight="1">
      <c r="B8" s="69">
        <v>3</v>
      </c>
      <c r="C8" s="61" t="s">
        <v>125</v>
      </c>
      <c r="D8" s="441">
        <v>7638</v>
      </c>
      <c r="E8" s="137">
        <v>554</v>
      </c>
      <c r="F8" s="226">
        <f t="shared" si="0"/>
        <v>7084</v>
      </c>
      <c r="G8" s="329">
        <v>104</v>
      </c>
      <c r="H8" s="256">
        <f t="shared" si="1"/>
        <v>1.3616129876931133E-2</v>
      </c>
      <c r="I8" s="329">
        <v>364</v>
      </c>
      <c r="J8" s="256">
        <f t="shared" si="2"/>
        <v>4.7656454569258967E-2</v>
      </c>
      <c r="K8" s="329">
        <v>86</v>
      </c>
      <c r="L8" s="256">
        <f t="shared" si="3"/>
        <v>1.125949201361613E-2</v>
      </c>
      <c r="M8" s="329">
        <v>4076</v>
      </c>
      <c r="N8" s="256">
        <f t="shared" si="4"/>
        <v>0.53364755171510869</v>
      </c>
      <c r="O8" s="329">
        <v>3008</v>
      </c>
      <c r="P8" s="256">
        <f t="shared" si="5"/>
        <v>0.39382037182508511</v>
      </c>
      <c r="Q8" s="277"/>
      <c r="R8" s="295" t="s">
        <v>44</v>
      </c>
      <c r="S8" s="279">
        <f t="shared" si="6"/>
        <v>6.0759302588874629E-3</v>
      </c>
      <c r="T8" s="295" t="s">
        <v>44</v>
      </c>
      <c r="U8" s="279">
        <f t="shared" si="7"/>
        <v>0.49637708506302364</v>
      </c>
      <c r="V8" s="277"/>
      <c r="W8" s="257"/>
      <c r="X8" s="258" t="str">
        <f t="shared" si="8"/>
        <v>貝塚市</v>
      </c>
      <c r="Y8" s="259">
        <f t="shared" ref="Y8:Y48" si="28">LARGE(S$6:S$48,ROW(A3))</f>
        <v>1.5266524520255863E-2</v>
      </c>
      <c r="Z8" s="259">
        <f t="shared" si="9"/>
        <v>1.5299999999999999E-2</v>
      </c>
      <c r="AA8" s="259">
        <f t="shared" si="10"/>
        <v>8.8857914452478443E-3</v>
      </c>
      <c r="AB8" s="259">
        <f t="shared" si="11"/>
        <v>8.8999999999999999E-3</v>
      </c>
      <c r="AC8" s="384">
        <f t="shared" si="12"/>
        <v>0.6399999999999999</v>
      </c>
      <c r="AD8" s="258" t="str">
        <f t="shared" si="13"/>
        <v>泉南市</v>
      </c>
      <c r="AE8" s="259">
        <f t="shared" ref="AE8:AE48" si="29">LARGE(U$6:U$48,ROW(A3))</f>
        <v>0.50934163701067614</v>
      </c>
      <c r="AF8" s="259">
        <f t="shared" si="14"/>
        <v>0.50929999999999997</v>
      </c>
      <c r="AG8" s="259">
        <f t="shared" si="15"/>
        <v>0.49514119126557676</v>
      </c>
      <c r="AH8" s="259">
        <f t="shared" si="16"/>
        <v>0.49509999999999998</v>
      </c>
      <c r="AI8" s="384">
        <f t="shared" si="17"/>
        <v>1.419999999999999</v>
      </c>
      <c r="AK8" s="259">
        <f t="shared" si="18"/>
        <v>7.4980406252028019E-3</v>
      </c>
      <c r="AL8" s="259">
        <f t="shared" si="19"/>
        <v>7.4999999999999997E-3</v>
      </c>
      <c r="AM8" s="259">
        <f t="shared" si="20"/>
        <v>6.0772550095886911E-3</v>
      </c>
      <c r="AN8" s="259">
        <f t="shared" si="21"/>
        <v>6.1000000000000004E-3</v>
      </c>
      <c r="AO8" s="384">
        <f t="shared" si="22"/>
        <v>0.13999999999999993</v>
      </c>
      <c r="AP8" s="259">
        <f t="shared" si="23"/>
        <v>0.44626071416091334</v>
      </c>
      <c r="AQ8" s="259">
        <f t="shared" si="24"/>
        <v>0.44629999999999997</v>
      </c>
      <c r="AR8" s="259">
        <f t="shared" si="25"/>
        <v>0.43535307158729386</v>
      </c>
      <c r="AS8" s="259">
        <f t="shared" si="26"/>
        <v>0.43540000000000001</v>
      </c>
      <c r="AT8" s="384">
        <f t="shared" si="27"/>
        <v>1.0899999999999965</v>
      </c>
      <c r="AU8" s="137">
        <v>0</v>
      </c>
    </row>
    <row r="9" spans="2:47" s="144" customFormat="1" ht="13.5" customHeight="1">
      <c r="B9" s="69">
        <v>4</v>
      </c>
      <c r="C9" s="61" t="s">
        <v>126</v>
      </c>
      <c r="D9" s="441">
        <v>8663</v>
      </c>
      <c r="E9" s="137">
        <v>524</v>
      </c>
      <c r="F9" s="226">
        <f t="shared" si="0"/>
        <v>8139</v>
      </c>
      <c r="G9" s="329">
        <v>90</v>
      </c>
      <c r="H9" s="256">
        <f t="shared" si="1"/>
        <v>1.0389010735311094E-2</v>
      </c>
      <c r="I9" s="329">
        <v>378</v>
      </c>
      <c r="J9" s="256">
        <f t="shared" si="2"/>
        <v>4.3633845088306589E-2</v>
      </c>
      <c r="K9" s="329">
        <v>56</v>
      </c>
      <c r="L9" s="256">
        <f t="shared" si="3"/>
        <v>6.4642733464157914E-3</v>
      </c>
      <c r="M9" s="329">
        <v>3919</v>
      </c>
      <c r="N9" s="256">
        <f t="shared" si="4"/>
        <v>0.45238370079649082</v>
      </c>
      <c r="O9" s="329">
        <v>4220</v>
      </c>
      <c r="P9" s="256">
        <f t="shared" si="5"/>
        <v>0.48712917003347572</v>
      </c>
      <c r="Q9" s="277"/>
      <c r="R9" s="295" t="s">
        <v>1</v>
      </c>
      <c r="S9" s="279">
        <f t="shared" si="6"/>
        <v>5.1128866735082835E-3</v>
      </c>
      <c r="T9" s="295" t="s">
        <v>1</v>
      </c>
      <c r="U9" s="279">
        <f t="shared" si="7"/>
        <v>0.41139495675120952</v>
      </c>
      <c r="V9" s="277"/>
      <c r="W9" s="257"/>
      <c r="X9" s="258" t="str">
        <f t="shared" si="8"/>
        <v>摂津市</v>
      </c>
      <c r="Y9" s="259">
        <f t="shared" si="28"/>
        <v>1.3492202558261784E-2</v>
      </c>
      <c r="Z9" s="259">
        <f t="shared" si="9"/>
        <v>1.35E-2</v>
      </c>
      <c r="AA9" s="259">
        <f t="shared" si="10"/>
        <v>1.0019127425084252E-2</v>
      </c>
      <c r="AB9" s="259">
        <f t="shared" si="11"/>
        <v>0.01</v>
      </c>
      <c r="AC9" s="384">
        <f t="shared" si="12"/>
        <v>0.35</v>
      </c>
      <c r="AD9" s="258" t="str">
        <f t="shared" si="13"/>
        <v>岬町</v>
      </c>
      <c r="AE9" s="259">
        <f t="shared" si="29"/>
        <v>0.50557966522008679</v>
      </c>
      <c r="AF9" s="259">
        <f t="shared" si="14"/>
        <v>0.50560000000000005</v>
      </c>
      <c r="AG9" s="259">
        <f t="shared" si="15"/>
        <v>0.47486563389187481</v>
      </c>
      <c r="AH9" s="259">
        <f t="shared" si="16"/>
        <v>0.47489999999999999</v>
      </c>
      <c r="AI9" s="384">
        <f t="shared" si="17"/>
        <v>3.0700000000000061</v>
      </c>
      <c r="AK9" s="259">
        <f t="shared" si="18"/>
        <v>7.4980406252028019E-3</v>
      </c>
      <c r="AL9" s="259">
        <f t="shared" si="19"/>
        <v>7.4999999999999997E-3</v>
      </c>
      <c r="AM9" s="259">
        <f t="shared" si="20"/>
        <v>6.0772550095886911E-3</v>
      </c>
      <c r="AN9" s="259">
        <f t="shared" si="21"/>
        <v>6.1000000000000004E-3</v>
      </c>
      <c r="AO9" s="384">
        <f t="shared" si="22"/>
        <v>0.13999999999999993</v>
      </c>
      <c r="AP9" s="259">
        <f t="shared" si="23"/>
        <v>0.44626071416091334</v>
      </c>
      <c r="AQ9" s="259">
        <f t="shared" si="24"/>
        <v>0.44629999999999997</v>
      </c>
      <c r="AR9" s="259">
        <f t="shared" si="25"/>
        <v>0.43535307158729386</v>
      </c>
      <c r="AS9" s="259">
        <f t="shared" si="26"/>
        <v>0.43540000000000001</v>
      </c>
      <c r="AT9" s="384">
        <f t="shared" si="27"/>
        <v>1.0899999999999965</v>
      </c>
      <c r="AU9" s="137">
        <v>0</v>
      </c>
    </row>
    <row r="10" spans="2:47" s="144" customFormat="1" ht="13.5" customHeight="1">
      <c r="B10" s="69">
        <v>5</v>
      </c>
      <c r="C10" s="61" t="s">
        <v>127</v>
      </c>
      <c r="D10" s="441">
        <v>7433</v>
      </c>
      <c r="E10" s="137">
        <v>911</v>
      </c>
      <c r="F10" s="226">
        <f t="shared" si="0"/>
        <v>6522</v>
      </c>
      <c r="G10" s="329">
        <v>246</v>
      </c>
      <c r="H10" s="256">
        <f t="shared" si="1"/>
        <v>3.3095654513655322E-2</v>
      </c>
      <c r="I10" s="329">
        <v>621</v>
      </c>
      <c r="J10" s="256">
        <f t="shared" si="2"/>
        <v>8.3546347369837209E-2</v>
      </c>
      <c r="K10" s="329">
        <v>44</v>
      </c>
      <c r="L10" s="256">
        <f t="shared" si="3"/>
        <v>5.9195479617920087E-3</v>
      </c>
      <c r="M10" s="329">
        <v>3119</v>
      </c>
      <c r="N10" s="256">
        <f t="shared" si="4"/>
        <v>0.41961522938248352</v>
      </c>
      <c r="O10" s="329">
        <v>3403</v>
      </c>
      <c r="P10" s="256">
        <f t="shared" si="5"/>
        <v>0.45782322077223192</v>
      </c>
      <c r="Q10" s="277"/>
      <c r="R10" s="295" t="s">
        <v>2</v>
      </c>
      <c r="S10" s="279">
        <f t="shared" si="6"/>
        <v>3.2847194849559848E-3</v>
      </c>
      <c r="T10" s="295" t="s">
        <v>2</v>
      </c>
      <c r="U10" s="279">
        <f t="shared" si="7"/>
        <v>0.41170674024438314</v>
      </c>
      <c r="V10" s="277"/>
      <c r="W10" s="257"/>
      <c r="X10" s="258" t="str">
        <f t="shared" si="8"/>
        <v>千早赤阪村</v>
      </c>
      <c r="Y10" s="259">
        <f t="shared" si="28"/>
        <v>1.2126111560226353E-2</v>
      </c>
      <c r="Z10" s="259">
        <f t="shared" si="9"/>
        <v>1.21E-2</v>
      </c>
      <c r="AA10" s="259">
        <f t="shared" si="10"/>
        <v>1.5820149875104082E-2</v>
      </c>
      <c r="AB10" s="259">
        <f t="shared" si="11"/>
        <v>1.5800000000000002E-2</v>
      </c>
      <c r="AC10" s="384">
        <f t="shared" si="12"/>
        <v>-0.37000000000000022</v>
      </c>
      <c r="AD10" s="258" t="str">
        <f t="shared" si="13"/>
        <v>泉佐野市</v>
      </c>
      <c r="AE10" s="259">
        <f t="shared" si="29"/>
        <v>0.50071519987954527</v>
      </c>
      <c r="AF10" s="259">
        <f t="shared" si="14"/>
        <v>0.50070000000000003</v>
      </c>
      <c r="AG10" s="259">
        <f t="shared" si="15"/>
        <v>0.49103501346671796</v>
      </c>
      <c r="AH10" s="259">
        <f t="shared" si="16"/>
        <v>0.49099999999999999</v>
      </c>
      <c r="AI10" s="384">
        <f t="shared" si="17"/>
        <v>0.97000000000000419</v>
      </c>
      <c r="AK10" s="259">
        <f t="shared" si="18"/>
        <v>7.4980406252028019E-3</v>
      </c>
      <c r="AL10" s="259">
        <f t="shared" si="19"/>
        <v>7.4999999999999997E-3</v>
      </c>
      <c r="AM10" s="259">
        <f t="shared" si="20"/>
        <v>6.0772550095886911E-3</v>
      </c>
      <c r="AN10" s="259">
        <f t="shared" si="21"/>
        <v>6.1000000000000004E-3</v>
      </c>
      <c r="AO10" s="384">
        <f t="shared" si="22"/>
        <v>0.13999999999999993</v>
      </c>
      <c r="AP10" s="259">
        <f t="shared" si="23"/>
        <v>0.44626071416091334</v>
      </c>
      <c r="AQ10" s="259">
        <f t="shared" si="24"/>
        <v>0.44629999999999997</v>
      </c>
      <c r="AR10" s="259">
        <f t="shared" si="25"/>
        <v>0.43535307158729386</v>
      </c>
      <c r="AS10" s="259">
        <f t="shared" si="26"/>
        <v>0.43540000000000001</v>
      </c>
      <c r="AT10" s="384">
        <f t="shared" si="27"/>
        <v>1.0899999999999965</v>
      </c>
      <c r="AU10" s="137">
        <v>0</v>
      </c>
    </row>
    <row r="11" spans="2:47" s="144" customFormat="1" ht="13.5" customHeight="1">
      <c r="B11" s="69">
        <v>6</v>
      </c>
      <c r="C11" s="61" t="s">
        <v>128</v>
      </c>
      <c r="D11" s="441">
        <v>10668</v>
      </c>
      <c r="E11" s="137">
        <v>1751</v>
      </c>
      <c r="F11" s="226">
        <f t="shared" si="0"/>
        <v>8917</v>
      </c>
      <c r="G11" s="329">
        <v>283</v>
      </c>
      <c r="H11" s="256">
        <f t="shared" si="1"/>
        <v>2.652793400824897E-2</v>
      </c>
      <c r="I11" s="329">
        <v>1376</v>
      </c>
      <c r="J11" s="256">
        <f t="shared" si="2"/>
        <v>0.12898387701537309</v>
      </c>
      <c r="K11" s="329">
        <v>92</v>
      </c>
      <c r="L11" s="256">
        <f t="shared" si="3"/>
        <v>8.6239220097487808E-3</v>
      </c>
      <c r="M11" s="329">
        <v>3786</v>
      </c>
      <c r="N11" s="256">
        <f t="shared" si="4"/>
        <v>0.35489313835770531</v>
      </c>
      <c r="O11" s="329">
        <v>5131</v>
      </c>
      <c r="P11" s="256">
        <f t="shared" si="5"/>
        <v>0.48097112860892388</v>
      </c>
      <c r="Q11" s="277"/>
      <c r="R11" s="295" t="s">
        <v>3</v>
      </c>
      <c r="S11" s="279">
        <f t="shared" si="6"/>
        <v>1.1701461603229777E-2</v>
      </c>
      <c r="T11" s="295" t="s">
        <v>3</v>
      </c>
      <c r="U11" s="279">
        <f t="shared" si="7"/>
        <v>0.39063883071741617</v>
      </c>
      <c r="V11" s="277"/>
      <c r="W11" s="257"/>
      <c r="X11" s="258" t="str">
        <f t="shared" si="8"/>
        <v>高石市</v>
      </c>
      <c r="Y11" s="259">
        <f t="shared" si="28"/>
        <v>1.2002909796314258E-2</v>
      </c>
      <c r="Z11" s="259">
        <f t="shared" si="9"/>
        <v>1.2E-2</v>
      </c>
      <c r="AA11" s="259">
        <f t="shared" si="10"/>
        <v>7.3501930982932603E-3</v>
      </c>
      <c r="AB11" s="259">
        <f t="shared" si="11"/>
        <v>7.4000000000000003E-3</v>
      </c>
      <c r="AC11" s="384">
        <f t="shared" si="12"/>
        <v>0.45999999999999996</v>
      </c>
      <c r="AD11" s="258" t="str">
        <f t="shared" si="13"/>
        <v>岸和田市</v>
      </c>
      <c r="AE11" s="259">
        <f t="shared" si="29"/>
        <v>0.49637708506302364</v>
      </c>
      <c r="AF11" s="259">
        <f t="shared" si="14"/>
        <v>0.49640000000000001</v>
      </c>
      <c r="AG11" s="259">
        <f t="shared" si="15"/>
        <v>0.48614171402064249</v>
      </c>
      <c r="AH11" s="259">
        <f t="shared" si="16"/>
        <v>0.48609999999999998</v>
      </c>
      <c r="AI11" s="384">
        <f t="shared" si="17"/>
        <v>1.0300000000000031</v>
      </c>
      <c r="AK11" s="259">
        <f t="shared" si="18"/>
        <v>7.4980406252028019E-3</v>
      </c>
      <c r="AL11" s="259">
        <f t="shared" si="19"/>
        <v>7.4999999999999997E-3</v>
      </c>
      <c r="AM11" s="259">
        <f t="shared" si="20"/>
        <v>6.0772550095886911E-3</v>
      </c>
      <c r="AN11" s="259">
        <f t="shared" si="21"/>
        <v>6.1000000000000004E-3</v>
      </c>
      <c r="AO11" s="384">
        <f t="shared" si="22"/>
        <v>0.13999999999999993</v>
      </c>
      <c r="AP11" s="259">
        <f t="shared" si="23"/>
        <v>0.44626071416091334</v>
      </c>
      <c r="AQ11" s="259">
        <f t="shared" si="24"/>
        <v>0.44629999999999997</v>
      </c>
      <c r="AR11" s="259">
        <f t="shared" si="25"/>
        <v>0.43535307158729386</v>
      </c>
      <c r="AS11" s="259">
        <f t="shared" si="26"/>
        <v>0.43540000000000001</v>
      </c>
      <c r="AT11" s="384">
        <f t="shared" si="27"/>
        <v>1.0899999999999965</v>
      </c>
      <c r="AU11" s="137">
        <v>0</v>
      </c>
    </row>
    <row r="12" spans="2:47" s="144" customFormat="1" ht="13.5" customHeight="1">
      <c r="B12" s="69">
        <v>7</v>
      </c>
      <c r="C12" s="61" t="s">
        <v>129</v>
      </c>
      <c r="D12" s="441">
        <v>9592</v>
      </c>
      <c r="E12" s="137">
        <v>1165</v>
      </c>
      <c r="F12" s="226">
        <f t="shared" si="0"/>
        <v>8427</v>
      </c>
      <c r="G12" s="329">
        <v>156</v>
      </c>
      <c r="H12" s="256">
        <f t="shared" si="1"/>
        <v>1.6263552960800669E-2</v>
      </c>
      <c r="I12" s="329">
        <v>973</v>
      </c>
      <c r="J12" s="256">
        <f t="shared" si="2"/>
        <v>0.10143869891576314</v>
      </c>
      <c r="K12" s="329">
        <v>36</v>
      </c>
      <c r="L12" s="256">
        <f t="shared" si="3"/>
        <v>3.7531276063386154E-3</v>
      </c>
      <c r="M12" s="329">
        <v>3768</v>
      </c>
      <c r="N12" s="256">
        <f t="shared" si="4"/>
        <v>0.39282735613010844</v>
      </c>
      <c r="O12" s="329">
        <v>4659</v>
      </c>
      <c r="P12" s="256">
        <f t="shared" si="5"/>
        <v>0.48571726438698914</v>
      </c>
      <c r="Q12" s="277"/>
      <c r="R12" s="295" t="s">
        <v>45</v>
      </c>
      <c r="S12" s="279">
        <f t="shared" si="6"/>
        <v>9.148560141386838E-3</v>
      </c>
      <c r="T12" s="295" t="s">
        <v>45</v>
      </c>
      <c r="U12" s="279">
        <f t="shared" si="7"/>
        <v>0.46470527081817237</v>
      </c>
      <c r="V12" s="277"/>
      <c r="W12" s="257"/>
      <c r="X12" s="258" t="str">
        <f t="shared" si="8"/>
        <v>吹田市</v>
      </c>
      <c r="Y12" s="259">
        <f t="shared" si="28"/>
        <v>1.1701461603229777E-2</v>
      </c>
      <c r="Z12" s="259">
        <f t="shared" si="9"/>
        <v>1.17E-2</v>
      </c>
      <c r="AA12" s="259">
        <f t="shared" si="10"/>
        <v>1.0167904207639307E-2</v>
      </c>
      <c r="AB12" s="259">
        <f t="shared" si="11"/>
        <v>1.0200000000000001E-2</v>
      </c>
      <c r="AC12" s="384">
        <f t="shared" si="12"/>
        <v>0.14999999999999997</v>
      </c>
      <c r="AD12" s="258" t="str">
        <f t="shared" si="13"/>
        <v>貝塚市</v>
      </c>
      <c r="AE12" s="259">
        <f t="shared" si="29"/>
        <v>0.49603411513859275</v>
      </c>
      <c r="AF12" s="259">
        <f t="shared" si="14"/>
        <v>0.496</v>
      </c>
      <c r="AG12" s="259">
        <f t="shared" si="15"/>
        <v>0.49263873159682897</v>
      </c>
      <c r="AH12" s="259">
        <f t="shared" si="16"/>
        <v>0.49259999999999998</v>
      </c>
      <c r="AI12" s="384">
        <f t="shared" si="17"/>
        <v>0.34000000000000141</v>
      </c>
      <c r="AK12" s="259">
        <f t="shared" si="18"/>
        <v>7.4980406252028019E-3</v>
      </c>
      <c r="AL12" s="259">
        <f t="shared" si="19"/>
        <v>7.4999999999999997E-3</v>
      </c>
      <c r="AM12" s="259">
        <f t="shared" si="20"/>
        <v>6.0772550095886911E-3</v>
      </c>
      <c r="AN12" s="259">
        <f t="shared" si="21"/>
        <v>6.1000000000000004E-3</v>
      </c>
      <c r="AO12" s="384">
        <f t="shared" si="22"/>
        <v>0.13999999999999993</v>
      </c>
      <c r="AP12" s="259">
        <f t="shared" si="23"/>
        <v>0.44626071416091334</v>
      </c>
      <c r="AQ12" s="259">
        <f t="shared" si="24"/>
        <v>0.44629999999999997</v>
      </c>
      <c r="AR12" s="259">
        <f t="shared" si="25"/>
        <v>0.43535307158729386</v>
      </c>
      <c r="AS12" s="259">
        <f t="shared" si="26"/>
        <v>0.43540000000000001</v>
      </c>
      <c r="AT12" s="384">
        <f t="shared" si="27"/>
        <v>1.0899999999999965</v>
      </c>
      <c r="AU12" s="137">
        <v>0</v>
      </c>
    </row>
    <row r="13" spans="2:47" s="144" customFormat="1" ht="13.5" customHeight="1">
      <c r="B13" s="69">
        <v>8</v>
      </c>
      <c r="C13" s="61" t="s">
        <v>58</v>
      </c>
      <c r="D13" s="441">
        <v>7436</v>
      </c>
      <c r="E13" s="137">
        <v>404</v>
      </c>
      <c r="F13" s="226">
        <f t="shared" si="0"/>
        <v>7032</v>
      </c>
      <c r="G13" s="329">
        <v>94</v>
      </c>
      <c r="H13" s="256">
        <f t="shared" si="1"/>
        <v>1.2641204948897257E-2</v>
      </c>
      <c r="I13" s="329">
        <v>280</v>
      </c>
      <c r="J13" s="256">
        <f t="shared" si="2"/>
        <v>3.7654653039268425E-2</v>
      </c>
      <c r="K13" s="329">
        <v>30</v>
      </c>
      <c r="L13" s="256">
        <f t="shared" si="3"/>
        <v>4.0344271113501879E-3</v>
      </c>
      <c r="M13" s="329">
        <v>4125</v>
      </c>
      <c r="N13" s="256">
        <f t="shared" si="4"/>
        <v>0.55473372781065089</v>
      </c>
      <c r="O13" s="329">
        <v>2907</v>
      </c>
      <c r="P13" s="256">
        <f t="shared" si="5"/>
        <v>0.39093598708983324</v>
      </c>
      <c r="Q13" s="277"/>
      <c r="R13" s="295" t="s">
        <v>8</v>
      </c>
      <c r="S13" s="279">
        <f t="shared" si="6"/>
        <v>7.9736491594369855E-3</v>
      </c>
      <c r="T13" s="295" t="s">
        <v>8</v>
      </c>
      <c r="U13" s="279">
        <f t="shared" si="7"/>
        <v>0.42928111163108823</v>
      </c>
      <c r="V13" s="277"/>
      <c r="W13" s="257"/>
      <c r="X13" s="258" t="str">
        <f t="shared" si="8"/>
        <v>茨木市</v>
      </c>
      <c r="Y13" s="259">
        <f t="shared" si="28"/>
        <v>1.1405873173499788E-2</v>
      </c>
      <c r="Z13" s="259">
        <f t="shared" si="9"/>
        <v>1.14E-2</v>
      </c>
      <c r="AA13" s="259">
        <f t="shared" si="10"/>
        <v>8.9417895422514368E-3</v>
      </c>
      <c r="AB13" s="259">
        <f t="shared" si="11"/>
        <v>8.8999999999999999E-3</v>
      </c>
      <c r="AC13" s="384">
        <f t="shared" si="12"/>
        <v>0.25000000000000006</v>
      </c>
      <c r="AD13" s="258" t="str">
        <f t="shared" si="13"/>
        <v>熊取町</v>
      </c>
      <c r="AE13" s="259">
        <f t="shared" si="29"/>
        <v>0.49240121580547114</v>
      </c>
      <c r="AF13" s="259">
        <f t="shared" si="14"/>
        <v>0.4924</v>
      </c>
      <c r="AG13" s="259">
        <f t="shared" si="15"/>
        <v>0.48248568541596498</v>
      </c>
      <c r="AH13" s="259">
        <f t="shared" si="16"/>
        <v>0.48249999999999998</v>
      </c>
      <c r="AI13" s="384">
        <f t="shared" si="17"/>
        <v>0.99000000000000199</v>
      </c>
      <c r="AK13" s="259">
        <f t="shared" si="18"/>
        <v>7.4980406252028019E-3</v>
      </c>
      <c r="AL13" s="259">
        <f t="shared" si="19"/>
        <v>7.4999999999999997E-3</v>
      </c>
      <c r="AM13" s="259">
        <f t="shared" si="20"/>
        <v>6.0772550095886911E-3</v>
      </c>
      <c r="AN13" s="259">
        <f t="shared" si="21"/>
        <v>6.1000000000000004E-3</v>
      </c>
      <c r="AO13" s="384">
        <f t="shared" si="22"/>
        <v>0.13999999999999993</v>
      </c>
      <c r="AP13" s="259">
        <f t="shared" si="23"/>
        <v>0.44626071416091334</v>
      </c>
      <c r="AQ13" s="259">
        <f t="shared" si="24"/>
        <v>0.44629999999999997</v>
      </c>
      <c r="AR13" s="259">
        <f t="shared" si="25"/>
        <v>0.43535307158729386</v>
      </c>
      <c r="AS13" s="259">
        <f t="shared" si="26"/>
        <v>0.43540000000000001</v>
      </c>
      <c r="AT13" s="384">
        <f t="shared" si="27"/>
        <v>1.0899999999999965</v>
      </c>
      <c r="AU13" s="137">
        <v>0</v>
      </c>
    </row>
    <row r="14" spans="2:47" s="144" customFormat="1" ht="13.5" customHeight="1">
      <c r="B14" s="69">
        <v>9</v>
      </c>
      <c r="C14" s="61" t="s">
        <v>130</v>
      </c>
      <c r="D14" s="441">
        <v>4693</v>
      </c>
      <c r="E14" s="137">
        <v>487</v>
      </c>
      <c r="F14" s="226">
        <f t="shared" si="0"/>
        <v>4206</v>
      </c>
      <c r="G14" s="329">
        <v>98</v>
      </c>
      <c r="H14" s="256">
        <f t="shared" si="1"/>
        <v>2.0882164926486257E-2</v>
      </c>
      <c r="I14" s="329">
        <v>321</v>
      </c>
      <c r="J14" s="256">
        <f t="shared" si="2"/>
        <v>6.8399744300021312E-2</v>
      </c>
      <c r="K14" s="329">
        <v>68</v>
      </c>
      <c r="L14" s="256">
        <f t="shared" si="3"/>
        <v>1.4489665459194546E-2</v>
      </c>
      <c r="M14" s="329">
        <v>1874</v>
      </c>
      <c r="N14" s="256">
        <f t="shared" si="4"/>
        <v>0.39931813339015554</v>
      </c>
      <c r="O14" s="329">
        <v>2332</v>
      </c>
      <c r="P14" s="256">
        <f t="shared" si="5"/>
        <v>0.49691029192414232</v>
      </c>
      <c r="Q14" s="277"/>
      <c r="R14" s="295" t="s">
        <v>46</v>
      </c>
      <c r="S14" s="279">
        <f t="shared" si="6"/>
        <v>1.5266524520255863E-2</v>
      </c>
      <c r="T14" s="295" t="s">
        <v>46</v>
      </c>
      <c r="U14" s="279">
        <f t="shared" si="7"/>
        <v>0.49603411513859275</v>
      </c>
      <c r="V14" s="277"/>
      <c r="W14" s="257"/>
      <c r="X14" s="258" t="str">
        <f t="shared" si="8"/>
        <v>藤井寺市</v>
      </c>
      <c r="Y14" s="259">
        <f t="shared" si="28"/>
        <v>1.1294708220037648E-2</v>
      </c>
      <c r="Z14" s="259">
        <f t="shared" si="9"/>
        <v>1.1299999999999999E-2</v>
      </c>
      <c r="AA14" s="259">
        <f t="shared" si="10"/>
        <v>1.2072649572649573E-2</v>
      </c>
      <c r="AB14" s="259">
        <f t="shared" si="11"/>
        <v>1.21E-2</v>
      </c>
      <c r="AC14" s="384">
        <f t="shared" si="12"/>
        <v>-8.0000000000000043E-2</v>
      </c>
      <c r="AD14" s="258" t="str">
        <f t="shared" si="13"/>
        <v>門真市</v>
      </c>
      <c r="AE14" s="259">
        <f t="shared" si="29"/>
        <v>0.49215795328142381</v>
      </c>
      <c r="AF14" s="259">
        <f t="shared" si="14"/>
        <v>0.49220000000000003</v>
      </c>
      <c r="AG14" s="259">
        <f t="shared" si="15"/>
        <v>0.47068580907166963</v>
      </c>
      <c r="AH14" s="259">
        <f t="shared" si="16"/>
        <v>0.47070000000000001</v>
      </c>
      <c r="AI14" s="384">
        <f t="shared" si="17"/>
        <v>2.1500000000000021</v>
      </c>
      <c r="AK14" s="259">
        <f t="shared" si="18"/>
        <v>7.4980406252028019E-3</v>
      </c>
      <c r="AL14" s="259">
        <f t="shared" si="19"/>
        <v>7.4999999999999997E-3</v>
      </c>
      <c r="AM14" s="259">
        <f t="shared" si="20"/>
        <v>6.0772550095886911E-3</v>
      </c>
      <c r="AN14" s="259">
        <f t="shared" si="21"/>
        <v>6.1000000000000004E-3</v>
      </c>
      <c r="AO14" s="384">
        <f t="shared" si="22"/>
        <v>0.13999999999999993</v>
      </c>
      <c r="AP14" s="259">
        <f t="shared" si="23"/>
        <v>0.44626071416091334</v>
      </c>
      <c r="AQ14" s="259">
        <f t="shared" si="24"/>
        <v>0.44629999999999997</v>
      </c>
      <c r="AR14" s="259">
        <f t="shared" si="25"/>
        <v>0.43535307158729386</v>
      </c>
      <c r="AS14" s="259">
        <f t="shared" si="26"/>
        <v>0.43540000000000001</v>
      </c>
      <c r="AT14" s="384">
        <f t="shared" si="27"/>
        <v>1.0899999999999965</v>
      </c>
      <c r="AU14" s="137">
        <v>0</v>
      </c>
    </row>
    <row r="15" spans="2:47" s="144" customFormat="1" ht="13.5" customHeight="1">
      <c r="B15" s="69">
        <v>10</v>
      </c>
      <c r="C15" s="61" t="s">
        <v>59</v>
      </c>
      <c r="D15" s="441">
        <v>11819</v>
      </c>
      <c r="E15" s="137">
        <v>1424</v>
      </c>
      <c r="F15" s="226">
        <f t="shared" si="0"/>
        <v>10395</v>
      </c>
      <c r="G15" s="329">
        <v>182</v>
      </c>
      <c r="H15" s="256">
        <f t="shared" si="1"/>
        <v>1.5398933919959388E-2</v>
      </c>
      <c r="I15" s="329">
        <v>1169</v>
      </c>
      <c r="J15" s="256">
        <f t="shared" si="2"/>
        <v>9.8908537101277602E-2</v>
      </c>
      <c r="K15" s="329">
        <v>73</v>
      </c>
      <c r="L15" s="256">
        <f t="shared" si="3"/>
        <v>6.1764954733903041E-3</v>
      </c>
      <c r="M15" s="329">
        <v>5016</v>
      </c>
      <c r="N15" s="256">
        <f t="shared" si="4"/>
        <v>0.42440138759624335</v>
      </c>
      <c r="O15" s="329">
        <v>5379</v>
      </c>
      <c r="P15" s="256">
        <f t="shared" si="5"/>
        <v>0.45511464590912937</v>
      </c>
      <c r="Q15" s="277"/>
      <c r="R15" s="295" t="s">
        <v>13</v>
      </c>
      <c r="S15" s="279">
        <f t="shared" si="6"/>
        <v>8.3925112976113627E-3</v>
      </c>
      <c r="T15" s="295" t="s">
        <v>13</v>
      </c>
      <c r="U15" s="279">
        <f t="shared" si="7"/>
        <v>0.47219404223923267</v>
      </c>
      <c r="V15" s="277"/>
      <c r="W15" s="257"/>
      <c r="X15" s="258" t="str">
        <f t="shared" si="8"/>
        <v>八尾市</v>
      </c>
      <c r="Y15" s="259">
        <f t="shared" si="28"/>
        <v>1.1002287858923935E-2</v>
      </c>
      <c r="Z15" s="259">
        <f t="shared" si="9"/>
        <v>1.0999999999999999E-2</v>
      </c>
      <c r="AA15" s="259">
        <f t="shared" si="10"/>
        <v>8.7716980633570241E-3</v>
      </c>
      <c r="AB15" s="259">
        <f t="shared" si="11"/>
        <v>8.8000000000000005E-3</v>
      </c>
      <c r="AC15" s="384">
        <f t="shared" si="12"/>
        <v>0.21999999999999989</v>
      </c>
      <c r="AD15" s="258" t="str">
        <f t="shared" si="13"/>
        <v>柏原市</v>
      </c>
      <c r="AE15" s="259">
        <f t="shared" si="29"/>
        <v>0.48993808049535603</v>
      </c>
      <c r="AF15" s="259">
        <f t="shared" si="14"/>
        <v>0.4899</v>
      </c>
      <c r="AG15" s="259">
        <f t="shared" si="15"/>
        <v>0.47126207789620478</v>
      </c>
      <c r="AH15" s="259">
        <f t="shared" si="16"/>
        <v>0.4713</v>
      </c>
      <c r="AI15" s="384">
        <f t="shared" si="17"/>
        <v>1.8600000000000005</v>
      </c>
      <c r="AK15" s="259">
        <f t="shared" si="18"/>
        <v>7.4980406252028019E-3</v>
      </c>
      <c r="AL15" s="259">
        <f t="shared" si="19"/>
        <v>7.4999999999999997E-3</v>
      </c>
      <c r="AM15" s="259">
        <f t="shared" si="20"/>
        <v>6.0772550095886911E-3</v>
      </c>
      <c r="AN15" s="259">
        <f t="shared" si="21"/>
        <v>6.1000000000000004E-3</v>
      </c>
      <c r="AO15" s="384">
        <f t="shared" si="22"/>
        <v>0.13999999999999993</v>
      </c>
      <c r="AP15" s="259">
        <f t="shared" si="23"/>
        <v>0.44626071416091334</v>
      </c>
      <c r="AQ15" s="259">
        <f t="shared" si="24"/>
        <v>0.44629999999999997</v>
      </c>
      <c r="AR15" s="259">
        <f t="shared" si="25"/>
        <v>0.43535307158729386</v>
      </c>
      <c r="AS15" s="259">
        <f t="shared" si="26"/>
        <v>0.43540000000000001</v>
      </c>
      <c r="AT15" s="384">
        <f t="shared" si="27"/>
        <v>1.0899999999999965</v>
      </c>
      <c r="AU15" s="137">
        <v>0</v>
      </c>
    </row>
    <row r="16" spans="2:47" s="144" customFormat="1" ht="13.5" customHeight="1">
      <c r="B16" s="69">
        <v>11</v>
      </c>
      <c r="C16" s="61" t="s">
        <v>60</v>
      </c>
      <c r="D16" s="441">
        <v>20018</v>
      </c>
      <c r="E16" s="137">
        <v>2060</v>
      </c>
      <c r="F16" s="226">
        <f t="shared" si="0"/>
        <v>17958</v>
      </c>
      <c r="G16" s="329">
        <v>336</v>
      </c>
      <c r="H16" s="256">
        <f t="shared" si="1"/>
        <v>1.6784893595763812E-2</v>
      </c>
      <c r="I16" s="329">
        <v>1543</v>
      </c>
      <c r="J16" s="256">
        <f t="shared" si="2"/>
        <v>7.7080627435308219E-2</v>
      </c>
      <c r="K16" s="329">
        <v>181</v>
      </c>
      <c r="L16" s="256">
        <f t="shared" si="3"/>
        <v>9.0418623239084828E-3</v>
      </c>
      <c r="M16" s="329">
        <v>8482</v>
      </c>
      <c r="N16" s="256">
        <f t="shared" si="4"/>
        <v>0.42371865321210911</v>
      </c>
      <c r="O16" s="329">
        <v>9476</v>
      </c>
      <c r="P16" s="256">
        <f t="shared" si="5"/>
        <v>0.47337396343291038</v>
      </c>
      <c r="Q16" s="277"/>
      <c r="R16" s="295" t="s">
        <v>14</v>
      </c>
      <c r="S16" s="279">
        <f t="shared" si="6"/>
        <v>4.8638801044960812E-3</v>
      </c>
      <c r="T16" s="295" t="s">
        <v>14</v>
      </c>
      <c r="U16" s="279">
        <f t="shared" si="7"/>
        <v>0.44993468994912689</v>
      </c>
      <c r="V16" s="277"/>
      <c r="W16" s="257"/>
      <c r="X16" s="258" t="str">
        <f t="shared" si="8"/>
        <v>大阪狭山市</v>
      </c>
      <c r="Y16" s="259">
        <f t="shared" si="28"/>
        <v>9.7651708904905841E-3</v>
      </c>
      <c r="Z16" s="259">
        <f t="shared" si="9"/>
        <v>9.7999999999999997E-3</v>
      </c>
      <c r="AA16" s="259">
        <f t="shared" si="10"/>
        <v>8.756147295190116E-3</v>
      </c>
      <c r="AB16" s="259">
        <f t="shared" si="11"/>
        <v>8.8000000000000005E-3</v>
      </c>
      <c r="AC16" s="384">
        <f t="shared" si="12"/>
        <v>9.9999999999999922E-2</v>
      </c>
      <c r="AD16" s="258" t="str">
        <f t="shared" si="13"/>
        <v>太子町</v>
      </c>
      <c r="AE16" s="259">
        <f t="shared" si="29"/>
        <v>0.48480318883906326</v>
      </c>
      <c r="AF16" s="259">
        <f t="shared" si="14"/>
        <v>0.48480000000000001</v>
      </c>
      <c r="AG16" s="259">
        <f t="shared" si="15"/>
        <v>0.45841889117043122</v>
      </c>
      <c r="AH16" s="259">
        <f t="shared" si="16"/>
        <v>0.45839999999999997</v>
      </c>
      <c r="AI16" s="384">
        <f t="shared" si="17"/>
        <v>2.6400000000000032</v>
      </c>
      <c r="AK16" s="259">
        <f t="shared" si="18"/>
        <v>7.4980406252028019E-3</v>
      </c>
      <c r="AL16" s="259">
        <f t="shared" si="19"/>
        <v>7.4999999999999997E-3</v>
      </c>
      <c r="AM16" s="259">
        <f t="shared" si="20"/>
        <v>6.0772550095886911E-3</v>
      </c>
      <c r="AN16" s="259">
        <f t="shared" si="21"/>
        <v>6.1000000000000004E-3</v>
      </c>
      <c r="AO16" s="384">
        <f t="shared" si="22"/>
        <v>0.13999999999999993</v>
      </c>
      <c r="AP16" s="259">
        <f t="shared" si="23"/>
        <v>0.44626071416091334</v>
      </c>
      <c r="AQ16" s="259">
        <f t="shared" si="24"/>
        <v>0.44629999999999997</v>
      </c>
      <c r="AR16" s="259">
        <f t="shared" si="25"/>
        <v>0.43535307158729386</v>
      </c>
      <c r="AS16" s="259">
        <f t="shared" si="26"/>
        <v>0.43540000000000001</v>
      </c>
      <c r="AT16" s="384">
        <f t="shared" si="27"/>
        <v>1.0899999999999965</v>
      </c>
      <c r="AU16" s="137">
        <v>0</v>
      </c>
    </row>
    <row r="17" spans="2:47" s="144" customFormat="1" ht="13.5" customHeight="1">
      <c r="B17" s="69">
        <v>12</v>
      </c>
      <c r="C17" s="61" t="s">
        <v>131</v>
      </c>
      <c r="D17" s="441">
        <v>10236</v>
      </c>
      <c r="E17" s="137">
        <v>1452</v>
      </c>
      <c r="F17" s="226">
        <f t="shared" si="0"/>
        <v>8784</v>
      </c>
      <c r="G17" s="329">
        <v>192</v>
      </c>
      <c r="H17" s="256">
        <f t="shared" si="1"/>
        <v>1.8757327080890972E-2</v>
      </c>
      <c r="I17" s="329">
        <v>1162</v>
      </c>
      <c r="J17" s="256">
        <f t="shared" si="2"/>
        <v>0.11352090660414224</v>
      </c>
      <c r="K17" s="329">
        <v>98</v>
      </c>
      <c r="L17" s="256">
        <f t="shared" si="3"/>
        <v>9.5740523642047683E-3</v>
      </c>
      <c r="M17" s="329">
        <v>4038</v>
      </c>
      <c r="N17" s="256">
        <f t="shared" si="4"/>
        <v>0.39449003516998826</v>
      </c>
      <c r="O17" s="329">
        <v>4746</v>
      </c>
      <c r="P17" s="256">
        <f t="shared" si="5"/>
        <v>0.46365767878077374</v>
      </c>
      <c r="Q17" s="277"/>
      <c r="R17" s="295" t="s">
        <v>9</v>
      </c>
      <c r="S17" s="279">
        <f t="shared" si="6"/>
        <v>1.1405873173499788E-2</v>
      </c>
      <c r="T17" s="295" t="s">
        <v>9</v>
      </c>
      <c r="U17" s="279">
        <f t="shared" si="7"/>
        <v>0.40351822953610439</v>
      </c>
      <c r="V17" s="277"/>
      <c r="W17" s="257"/>
      <c r="X17" s="258" t="str">
        <f t="shared" si="8"/>
        <v>泉大津市</v>
      </c>
      <c r="Y17" s="259">
        <f t="shared" si="28"/>
        <v>9.148560141386838E-3</v>
      </c>
      <c r="Z17" s="259">
        <f t="shared" si="9"/>
        <v>9.1000000000000004E-3</v>
      </c>
      <c r="AA17" s="259">
        <f t="shared" si="10"/>
        <v>9.7284584135129363E-3</v>
      </c>
      <c r="AB17" s="259">
        <f t="shared" si="11"/>
        <v>9.7000000000000003E-3</v>
      </c>
      <c r="AC17" s="384">
        <f t="shared" si="12"/>
        <v>-5.9999999999999984E-2</v>
      </c>
      <c r="AD17" s="258" t="str">
        <f t="shared" si="13"/>
        <v>四條畷市</v>
      </c>
      <c r="AE17" s="259">
        <f t="shared" si="29"/>
        <v>0.48411593469181119</v>
      </c>
      <c r="AF17" s="259">
        <f t="shared" si="14"/>
        <v>0.48409999999999997</v>
      </c>
      <c r="AG17" s="259">
        <f t="shared" si="15"/>
        <v>0.47978085050873986</v>
      </c>
      <c r="AH17" s="259">
        <f t="shared" si="16"/>
        <v>0.4798</v>
      </c>
      <c r="AI17" s="384">
        <f t="shared" si="17"/>
        <v>0.42999999999999705</v>
      </c>
      <c r="AK17" s="259">
        <f t="shared" si="18"/>
        <v>7.4980406252028019E-3</v>
      </c>
      <c r="AL17" s="259">
        <f t="shared" si="19"/>
        <v>7.4999999999999997E-3</v>
      </c>
      <c r="AM17" s="259">
        <f t="shared" si="20"/>
        <v>6.0772550095886911E-3</v>
      </c>
      <c r="AN17" s="259">
        <f t="shared" si="21"/>
        <v>6.1000000000000004E-3</v>
      </c>
      <c r="AO17" s="384">
        <f t="shared" si="22"/>
        <v>0.13999999999999993</v>
      </c>
      <c r="AP17" s="259">
        <f t="shared" si="23"/>
        <v>0.44626071416091334</v>
      </c>
      <c r="AQ17" s="259">
        <f t="shared" si="24"/>
        <v>0.44629999999999997</v>
      </c>
      <c r="AR17" s="259">
        <f t="shared" si="25"/>
        <v>0.43535307158729386</v>
      </c>
      <c r="AS17" s="259">
        <f t="shared" si="26"/>
        <v>0.43540000000000001</v>
      </c>
      <c r="AT17" s="384">
        <f t="shared" si="27"/>
        <v>1.0899999999999965</v>
      </c>
      <c r="AU17" s="137">
        <v>0</v>
      </c>
    </row>
    <row r="18" spans="2:47" s="144" customFormat="1" ht="13.5" customHeight="1">
      <c r="B18" s="69">
        <v>13</v>
      </c>
      <c r="C18" s="61" t="s">
        <v>132</v>
      </c>
      <c r="D18" s="441">
        <v>17635</v>
      </c>
      <c r="E18" s="137">
        <v>1530</v>
      </c>
      <c r="F18" s="226">
        <f t="shared" si="0"/>
        <v>16105</v>
      </c>
      <c r="G18" s="329">
        <v>315</v>
      </c>
      <c r="H18" s="256">
        <f t="shared" si="1"/>
        <v>1.7862205840657782E-2</v>
      </c>
      <c r="I18" s="329">
        <v>1090</v>
      </c>
      <c r="J18" s="256">
        <f t="shared" si="2"/>
        <v>6.1808902750212648E-2</v>
      </c>
      <c r="K18" s="329">
        <v>125</v>
      </c>
      <c r="L18" s="256">
        <f t="shared" si="3"/>
        <v>7.0881769208959453E-3</v>
      </c>
      <c r="M18" s="329">
        <v>7896</v>
      </c>
      <c r="N18" s="256">
        <f t="shared" si="4"/>
        <v>0.4477459597391551</v>
      </c>
      <c r="O18" s="329">
        <v>8209</v>
      </c>
      <c r="P18" s="256">
        <f t="shared" si="5"/>
        <v>0.46549475474907853</v>
      </c>
      <c r="Q18" s="277"/>
      <c r="R18" s="295" t="s">
        <v>21</v>
      </c>
      <c r="S18" s="279">
        <f t="shared" si="6"/>
        <v>1.1002287858923935E-2</v>
      </c>
      <c r="T18" s="295" t="s">
        <v>21</v>
      </c>
      <c r="U18" s="279">
        <f t="shared" si="7"/>
        <v>0.43500167090820285</v>
      </c>
      <c r="V18" s="277"/>
      <c r="W18" s="257"/>
      <c r="X18" s="258" t="str">
        <f t="shared" si="8"/>
        <v>能勢町</v>
      </c>
      <c r="Y18" s="259">
        <f t="shared" si="28"/>
        <v>8.7583719732096856E-3</v>
      </c>
      <c r="Z18" s="259">
        <f t="shared" si="9"/>
        <v>8.8000000000000005E-3</v>
      </c>
      <c r="AA18" s="259">
        <f t="shared" si="10"/>
        <v>6.3157894736842104E-3</v>
      </c>
      <c r="AB18" s="259">
        <f t="shared" si="11"/>
        <v>6.3E-3</v>
      </c>
      <c r="AC18" s="384">
        <f t="shared" si="12"/>
        <v>0.25000000000000006</v>
      </c>
      <c r="AD18" s="258" t="str">
        <f t="shared" si="13"/>
        <v>忠岡町</v>
      </c>
      <c r="AE18" s="259">
        <f t="shared" si="29"/>
        <v>0.47657450076804914</v>
      </c>
      <c r="AF18" s="259">
        <f t="shared" si="14"/>
        <v>0.47660000000000002</v>
      </c>
      <c r="AG18" s="259">
        <f t="shared" si="15"/>
        <v>0.48495506057053539</v>
      </c>
      <c r="AH18" s="259">
        <f t="shared" si="16"/>
        <v>0.48499999999999999</v>
      </c>
      <c r="AI18" s="384">
        <f t="shared" si="17"/>
        <v>-0.83999999999999631</v>
      </c>
      <c r="AK18" s="259">
        <f t="shared" si="18"/>
        <v>7.4980406252028019E-3</v>
      </c>
      <c r="AL18" s="259">
        <f t="shared" si="19"/>
        <v>7.4999999999999997E-3</v>
      </c>
      <c r="AM18" s="259">
        <f t="shared" si="20"/>
        <v>6.0772550095886911E-3</v>
      </c>
      <c r="AN18" s="259">
        <f t="shared" si="21"/>
        <v>6.1000000000000004E-3</v>
      </c>
      <c r="AO18" s="384">
        <f t="shared" si="22"/>
        <v>0.13999999999999993</v>
      </c>
      <c r="AP18" s="259">
        <f t="shared" si="23"/>
        <v>0.44626071416091334</v>
      </c>
      <c r="AQ18" s="259">
        <f t="shared" si="24"/>
        <v>0.44629999999999997</v>
      </c>
      <c r="AR18" s="259">
        <f t="shared" si="25"/>
        <v>0.43535307158729386</v>
      </c>
      <c r="AS18" s="259">
        <f t="shared" si="26"/>
        <v>0.43540000000000001</v>
      </c>
      <c r="AT18" s="384">
        <f t="shared" si="27"/>
        <v>1.0899999999999965</v>
      </c>
      <c r="AU18" s="137">
        <v>0</v>
      </c>
    </row>
    <row r="19" spans="2:47" s="144" customFormat="1" ht="13.5" customHeight="1">
      <c r="B19" s="69">
        <v>14</v>
      </c>
      <c r="C19" s="61" t="s">
        <v>133</v>
      </c>
      <c r="D19" s="441">
        <v>13527</v>
      </c>
      <c r="E19" s="137">
        <v>1492</v>
      </c>
      <c r="F19" s="226">
        <f t="shared" si="0"/>
        <v>12035</v>
      </c>
      <c r="G19" s="329">
        <v>221</v>
      </c>
      <c r="H19" s="256">
        <f t="shared" si="1"/>
        <v>1.6337694980409552E-2</v>
      </c>
      <c r="I19" s="329">
        <v>1091</v>
      </c>
      <c r="J19" s="256">
        <f t="shared" si="2"/>
        <v>8.0653507799216387E-2</v>
      </c>
      <c r="K19" s="329">
        <v>180</v>
      </c>
      <c r="L19" s="256">
        <f t="shared" si="3"/>
        <v>1.330671989354624E-2</v>
      </c>
      <c r="M19" s="329">
        <v>5638</v>
      </c>
      <c r="N19" s="256">
        <f t="shared" si="4"/>
        <v>0.4167960375545206</v>
      </c>
      <c r="O19" s="329">
        <v>6397</v>
      </c>
      <c r="P19" s="256">
        <f t="shared" si="5"/>
        <v>0.47290603977230722</v>
      </c>
      <c r="Q19" s="277"/>
      <c r="R19" s="295" t="s">
        <v>47</v>
      </c>
      <c r="S19" s="279">
        <f t="shared" si="6"/>
        <v>6.7755778062184744E-3</v>
      </c>
      <c r="T19" s="295" t="s">
        <v>47</v>
      </c>
      <c r="U19" s="279">
        <f t="shared" si="7"/>
        <v>0.50071519987954527</v>
      </c>
      <c r="V19" s="277"/>
      <c r="W19" s="257"/>
      <c r="X19" s="258" t="str">
        <f t="shared" si="8"/>
        <v>守口市</v>
      </c>
      <c r="Y19" s="259">
        <f t="shared" si="28"/>
        <v>8.3925112976113627E-3</v>
      </c>
      <c r="Z19" s="259">
        <f t="shared" si="9"/>
        <v>8.3999999999999995E-3</v>
      </c>
      <c r="AA19" s="259">
        <f t="shared" si="10"/>
        <v>7.0359352127307932E-3</v>
      </c>
      <c r="AB19" s="259">
        <f t="shared" si="11"/>
        <v>7.0000000000000001E-3</v>
      </c>
      <c r="AC19" s="384">
        <f t="shared" si="12"/>
        <v>0.13999999999999993</v>
      </c>
      <c r="AD19" s="258" t="str">
        <f t="shared" si="13"/>
        <v>守口市</v>
      </c>
      <c r="AE19" s="259">
        <f t="shared" si="29"/>
        <v>0.47219404223923267</v>
      </c>
      <c r="AF19" s="259">
        <f t="shared" si="14"/>
        <v>0.47220000000000001</v>
      </c>
      <c r="AG19" s="259">
        <f t="shared" si="15"/>
        <v>0.45894130424517166</v>
      </c>
      <c r="AH19" s="259">
        <f t="shared" si="16"/>
        <v>0.45889999999999997</v>
      </c>
      <c r="AI19" s="384">
        <f t="shared" si="17"/>
        <v>1.3300000000000034</v>
      </c>
      <c r="AK19" s="259">
        <f t="shared" si="18"/>
        <v>7.4980406252028019E-3</v>
      </c>
      <c r="AL19" s="259">
        <f t="shared" si="19"/>
        <v>7.4999999999999997E-3</v>
      </c>
      <c r="AM19" s="259">
        <f t="shared" si="20"/>
        <v>6.0772550095886911E-3</v>
      </c>
      <c r="AN19" s="259">
        <f t="shared" si="21"/>
        <v>6.1000000000000004E-3</v>
      </c>
      <c r="AO19" s="384">
        <f t="shared" si="22"/>
        <v>0.13999999999999993</v>
      </c>
      <c r="AP19" s="259">
        <f t="shared" si="23"/>
        <v>0.44626071416091334</v>
      </c>
      <c r="AQ19" s="259">
        <f t="shared" si="24"/>
        <v>0.44629999999999997</v>
      </c>
      <c r="AR19" s="259">
        <f t="shared" si="25"/>
        <v>0.43535307158729386</v>
      </c>
      <c r="AS19" s="259">
        <f t="shared" si="26"/>
        <v>0.43540000000000001</v>
      </c>
      <c r="AT19" s="384">
        <f t="shared" si="27"/>
        <v>1.0899999999999965</v>
      </c>
      <c r="AU19" s="137">
        <v>0</v>
      </c>
    </row>
    <row r="20" spans="2:47" s="144" customFormat="1" ht="13.5" customHeight="1">
      <c r="B20" s="69">
        <v>15</v>
      </c>
      <c r="C20" s="61" t="s">
        <v>134</v>
      </c>
      <c r="D20" s="441">
        <v>21880</v>
      </c>
      <c r="E20" s="137">
        <v>1745</v>
      </c>
      <c r="F20" s="226">
        <f t="shared" si="0"/>
        <v>20135</v>
      </c>
      <c r="G20" s="329">
        <v>255</v>
      </c>
      <c r="H20" s="256">
        <f t="shared" si="1"/>
        <v>1.1654478976234004E-2</v>
      </c>
      <c r="I20" s="329">
        <v>1310</v>
      </c>
      <c r="J20" s="256">
        <f t="shared" si="2"/>
        <v>5.9872029250457037E-2</v>
      </c>
      <c r="K20" s="329">
        <v>180</v>
      </c>
      <c r="L20" s="256">
        <f t="shared" si="3"/>
        <v>8.2266910420475316E-3</v>
      </c>
      <c r="M20" s="329">
        <v>10100</v>
      </c>
      <c r="N20" s="256">
        <f t="shared" si="4"/>
        <v>0.46160877513711152</v>
      </c>
      <c r="O20" s="329">
        <v>10035</v>
      </c>
      <c r="P20" s="256">
        <f t="shared" si="5"/>
        <v>0.4586380255941499</v>
      </c>
      <c r="Q20" s="277"/>
      <c r="R20" s="295" t="s">
        <v>25</v>
      </c>
      <c r="S20" s="279">
        <f t="shared" si="6"/>
        <v>5.4686581206632957E-3</v>
      </c>
      <c r="T20" s="295" t="s">
        <v>25</v>
      </c>
      <c r="U20" s="279">
        <f t="shared" si="7"/>
        <v>0.4478419381394802</v>
      </c>
      <c r="V20" s="277"/>
      <c r="W20" s="257"/>
      <c r="X20" s="258" t="str">
        <f t="shared" si="8"/>
        <v>和泉市</v>
      </c>
      <c r="Y20" s="259">
        <f t="shared" si="28"/>
        <v>8.3903731508059177E-3</v>
      </c>
      <c r="Z20" s="259">
        <f t="shared" si="9"/>
        <v>8.3999999999999995E-3</v>
      </c>
      <c r="AA20" s="259">
        <f t="shared" si="10"/>
        <v>5.5299539170506912E-3</v>
      </c>
      <c r="AB20" s="259">
        <f t="shared" si="11"/>
        <v>5.4999999999999997E-3</v>
      </c>
      <c r="AC20" s="384">
        <f t="shared" si="12"/>
        <v>0.28999999999999998</v>
      </c>
      <c r="AD20" s="258" t="str">
        <f t="shared" si="13"/>
        <v>摂津市</v>
      </c>
      <c r="AE20" s="259">
        <f t="shared" si="29"/>
        <v>0.46924829157175396</v>
      </c>
      <c r="AF20" s="259">
        <f t="shared" si="14"/>
        <v>0.46920000000000001</v>
      </c>
      <c r="AG20" s="259">
        <f t="shared" si="15"/>
        <v>0.45532379998178341</v>
      </c>
      <c r="AH20" s="259">
        <f t="shared" si="16"/>
        <v>0.45529999999999998</v>
      </c>
      <c r="AI20" s="384">
        <f t="shared" si="17"/>
        <v>1.3900000000000023</v>
      </c>
      <c r="AK20" s="259">
        <f t="shared" si="18"/>
        <v>7.4980406252028019E-3</v>
      </c>
      <c r="AL20" s="259">
        <f t="shared" si="19"/>
        <v>7.4999999999999997E-3</v>
      </c>
      <c r="AM20" s="259">
        <f t="shared" si="20"/>
        <v>6.0772550095886911E-3</v>
      </c>
      <c r="AN20" s="259">
        <f t="shared" si="21"/>
        <v>6.1000000000000004E-3</v>
      </c>
      <c r="AO20" s="384">
        <f t="shared" si="22"/>
        <v>0.13999999999999993</v>
      </c>
      <c r="AP20" s="259">
        <f t="shared" si="23"/>
        <v>0.44626071416091334</v>
      </c>
      <c r="AQ20" s="259">
        <f t="shared" si="24"/>
        <v>0.44629999999999997</v>
      </c>
      <c r="AR20" s="259">
        <f t="shared" si="25"/>
        <v>0.43535307158729386</v>
      </c>
      <c r="AS20" s="259">
        <f t="shared" si="26"/>
        <v>0.43540000000000001</v>
      </c>
      <c r="AT20" s="384">
        <f t="shared" si="27"/>
        <v>1.0899999999999965</v>
      </c>
      <c r="AU20" s="137">
        <v>0</v>
      </c>
    </row>
    <row r="21" spans="2:47" s="144" customFormat="1" ht="13.5" customHeight="1">
      <c r="B21" s="69">
        <v>16</v>
      </c>
      <c r="C21" s="61" t="s">
        <v>61</v>
      </c>
      <c r="D21" s="441">
        <v>14368</v>
      </c>
      <c r="E21" s="137">
        <v>1311</v>
      </c>
      <c r="F21" s="226">
        <f t="shared" si="0"/>
        <v>13057</v>
      </c>
      <c r="G21" s="329">
        <v>248</v>
      </c>
      <c r="H21" s="256">
        <f t="shared" si="1"/>
        <v>1.7260579064587972E-2</v>
      </c>
      <c r="I21" s="329">
        <v>962</v>
      </c>
      <c r="J21" s="256">
        <f t="shared" si="2"/>
        <v>6.6954342984409804E-2</v>
      </c>
      <c r="K21" s="329">
        <v>101</v>
      </c>
      <c r="L21" s="256">
        <f t="shared" si="3"/>
        <v>7.029510022271715E-3</v>
      </c>
      <c r="M21" s="329">
        <v>6736</v>
      </c>
      <c r="N21" s="256">
        <f t="shared" si="4"/>
        <v>0.4688195991091314</v>
      </c>
      <c r="O21" s="329">
        <v>6321</v>
      </c>
      <c r="P21" s="256">
        <f t="shared" si="5"/>
        <v>0.43993596881959912</v>
      </c>
      <c r="Q21" s="277"/>
      <c r="R21" s="295" t="s">
        <v>15</v>
      </c>
      <c r="S21" s="279">
        <f t="shared" si="6"/>
        <v>6.9554848966613672E-3</v>
      </c>
      <c r="T21" s="295" t="s">
        <v>15</v>
      </c>
      <c r="U21" s="279">
        <f t="shared" si="7"/>
        <v>0.4536395639336816</v>
      </c>
      <c r="V21" s="277"/>
      <c r="W21" s="257"/>
      <c r="X21" s="258" t="str">
        <f t="shared" si="8"/>
        <v>高槻市</v>
      </c>
      <c r="Y21" s="259">
        <f t="shared" si="28"/>
        <v>7.9736491594369855E-3</v>
      </c>
      <c r="Z21" s="259">
        <f t="shared" si="9"/>
        <v>8.0000000000000002E-3</v>
      </c>
      <c r="AA21" s="259">
        <f t="shared" si="10"/>
        <v>7.0745520378794917E-3</v>
      </c>
      <c r="AB21" s="259">
        <f t="shared" si="11"/>
        <v>7.1000000000000004E-3</v>
      </c>
      <c r="AC21" s="384">
        <f t="shared" si="12"/>
        <v>8.9999999999999969E-2</v>
      </c>
      <c r="AD21" s="258" t="str">
        <f t="shared" si="13"/>
        <v>田尻町</v>
      </c>
      <c r="AE21" s="259">
        <f t="shared" si="29"/>
        <v>0.46654099905749291</v>
      </c>
      <c r="AF21" s="259">
        <f t="shared" si="14"/>
        <v>0.46650000000000003</v>
      </c>
      <c r="AG21" s="259">
        <f t="shared" si="15"/>
        <v>0.43503368623676614</v>
      </c>
      <c r="AH21" s="259">
        <f t="shared" si="16"/>
        <v>0.435</v>
      </c>
      <c r="AI21" s="384">
        <f t="shared" si="17"/>
        <v>3.150000000000003</v>
      </c>
      <c r="AK21" s="259">
        <f t="shared" si="18"/>
        <v>7.4980406252028019E-3</v>
      </c>
      <c r="AL21" s="259">
        <f t="shared" si="19"/>
        <v>7.4999999999999997E-3</v>
      </c>
      <c r="AM21" s="259">
        <f t="shared" si="20"/>
        <v>6.0772550095886911E-3</v>
      </c>
      <c r="AN21" s="259">
        <f t="shared" si="21"/>
        <v>6.1000000000000004E-3</v>
      </c>
      <c r="AO21" s="384">
        <f t="shared" si="22"/>
        <v>0.13999999999999993</v>
      </c>
      <c r="AP21" s="259">
        <f t="shared" si="23"/>
        <v>0.44626071416091334</v>
      </c>
      <c r="AQ21" s="259">
        <f t="shared" si="24"/>
        <v>0.44629999999999997</v>
      </c>
      <c r="AR21" s="259">
        <f t="shared" si="25"/>
        <v>0.43535307158729386</v>
      </c>
      <c r="AS21" s="259">
        <f t="shared" si="26"/>
        <v>0.43540000000000001</v>
      </c>
      <c r="AT21" s="384">
        <f t="shared" si="27"/>
        <v>1.0899999999999965</v>
      </c>
      <c r="AU21" s="137">
        <v>0</v>
      </c>
    </row>
    <row r="22" spans="2:47" s="144" customFormat="1" ht="13.5" customHeight="1">
      <c r="B22" s="69">
        <v>17</v>
      </c>
      <c r="C22" s="61" t="s">
        <v>135</v>
      </c>
      <c r="D22" s="441">
        <v>20431</v>
      </c>
      <c r="E22" s="137">
        <v>2067</v>
      </c>
      <c r="F22" s="226">
        <f t="shared" si="0"/>
        <v>18364</v>
      </c>
      <c r="G22" s="329">
        <v>346</v>
      </c>
      <c r="H22" s="256">
        <f t="shared" si="1"/>
        <v>1.6935049679408742E-2</v>
      </c>
      <c r="I22" s="329">
        <v>1494</v>
      </c>
      <c r="J22" s="256">
        <f t="shared" si="2"/>
        <v>7.3124174049238905E-2</v>
      </c>
      <c r="K22" s="329">
        <v>227</v>
      </c>
      <c r="L22" s="256">
        <f t="shared" si="3"/>
        <v>1.111056727521903E-2</v>
      </c>
      <c r="M22" s="329">
        <v>9011</v>
      </c>
      <c r="N22" s="256">
        <f t="shared" si="4"/>
        <v>0.44104547011893691</v>
      </c>
      <c r="O22" s="329">
        <v>9353</v>
      </c>
      <c r="P22" s="256">
        <f t="shared" si="5"/>
        <v>0.4577847388771964</v>
      </c>
      <c r="Q22" s="277"/>
      <c r="R22" s="295" t="s">
        <v>26</v>
      </c>
      <c r="S22" s="279">
        <f t="shared" si="6"/>
        <v>1.6552602260066846E-2</v>
      </c>
      <c r="T22" s="295" t="s">
        <v>26</v>
      </c>
      <c r="U22" s="279">
        <f t="shared" si="7"/>
        <v>0.40633455355721787</v>
      </c>
      <c r="V22" s="277"/>
      <c r="W22" s="257"/>
      <c r="X22" s="258" t="str">
        <f t="shared" si="8"/>
        <v>大阪市</v>
      </c>
      <c r="Y22" s="259">
        <f t="shared" si="28"/>
        <v>7.8456851796232848E-3</v>
      </c>
      <c r="Z22" s="259">
        <f t="shared" si="9"/>
        <v>7.7999999999999996E-3</v>
      </c>
      <c r="AA22" s="259">
        <f t="shared" si="10"/>
        <v>6.5123663361713385E-3</v>
      </c>
      <c r="AB22" s="259">
        <f t="shared" si="11"/>
        <v>6.4999999999999997E-3</v>
      </c>
      <c r="AC22" s="384">
        <f t="shared" si="12"/>
        <v>0.13</v>
      </c>
      <c r="AD22" s="258" t="str">
        <f t="shared" si="13"/>
        <v>藤井寺市</v>
      </c>
      <c r="AE22" s="259">
        <f t="shared" si="29"/>
        <v>0.46601129470822006</v>
      </c>
      <c r="AF22" s="259">
        <f t="shared" si="14"/>
        <v>0.46600000000000003</v>
      </c>
      <c r="AG22" s="259">
        <f t="shared" si="15"/>
        <v>0.44626068376068379</v>
      </c>
      <c r="AH22" s="259">
        <f t="shared" si="16"/>
        <v>0.44629999999999997</v>
      </c>
      <c r="AI22" s="384">
        <f t="shared" si="17"/>
        <v>1.9700000000000051</v>
      </c>
      <c r="AK22" s="259">
        <f t="shared" si="18"/>
        <v>7.4980406252028019E-3</v>
      </c>
      <c r="AL22" s="259">
        <f t="shared" si="19"/>
        <v>7.4999999999999997E-3</v>
      </c>
      <c r="AM22" s="259">
        <f t="shared" si="20"/>
        <v>6.0772550095886911E-3</v>
      </c>
      <c r="AN22" s="259">
        <f t="shared" si="21"/>
        <v>6.1000000000000004E-3</v>
      </c>
      <c r="AO22" s="384">
        <f t="shared" si="22"/>
        <v>0.13999999999999993</v>
      </c>
      <c r="AP22" s="259">
        <f t="shared" si="23"/>
        <v>0.44626071416091334</v>
      </c>
      <c r="AQ22" s="259">
        <f t="shared" si="24"/>
        <v>0.44629999999999997</v>
      </c>
      <c r="AR22" s="259">
        <f t="shared" si="25"/>
        <v>0.43535307158729386</v>
      </c>
      <c r="AS22" s="259">
        <f t="shared" si="26"/>
        <v>0.43540000000000001</v>
      </c>
      <c r="AT22" s="384">
        <f t="shared" si="27"/>
        <v>1.0899999999999965</v>
      </c>
      <c r="AU22" s="137">
        <v>0</v>
      </c>
    </row>
    <row r="23" spans="2:47" s="144" customFormat="1" ht="13.5" customHeight="1">
      <c r="B23" s="69">
        <v>18</v>
      </c>
      <c r="C23" s="61" t="s">
        <v>62</v>
      </c>
      <c r="D23" s="441">
        <v>18606</v>
      </c>
      <c r="E23" s="137">
        <v>2176</v>
      </c>
      <c r="F23" s="226">
        <f t="shared" si="0"/>
        <v>16430</v>
      </c>
      <c r="G23" s="329">
        <v>311</v>
      </c>
      <c r="H23" s="256">
        <f t="shared" si="1"/>
        <v>1.6715038159733419E-2</v>
      </c>
      <c r="I23" s="329">
        <v>1712</v>
      </c>
      <c r="J23" s="256">
        <f t="shared" si="2"/>
        <v>9.2013329033645064E-2</v>
      </c>
      <c r="K23" s="329">
        <v>153</v>
      </c>
      <c r="L23" s="256">
        <f t="shared" si="3"/>
        <v>8.2231538213479519E-3</v>
      </c>
      <c r="M23" s="329">
        <v>8252</v>
      </c>
      <c r="N23" s="256">
        <f t="shared" si="4"/>
        <v>0.44351284531871438</v>
      </c>
      <c r="O23" s="329">
        <v>8178</v>
      </c>
      <c r="P23" s="256">
        <f t="shared" si="5"/>
        <v>0.43953563366655918</v>
      </c>
      <c r="Q23" s="277"/>
      <c r="R23" s="295" t="s">
        <v>27</v>
      </c>
      <c r="S23" s="279">
        <f t="shared" si="6"/>
        <v>4.8215502332162883E-3</v>
      </c>
      <c r="T23" s="295" t="s">
        <v>27</v>
      </c>
      <c r="U23" s="279">
        <f t="shared" si="7"/>
        <v>0.45637021120486349</v>
      </c>
      <c r="V23" s="277"/>
      <c r="W23" s="257"/>
      <c r="X23" s="258" t="str">
        <f t="shared" si="8"/>
        <v>泉南市</v>
      </c>
      <c r="Y23" s="259">
        <f t="shared" si="28"/>
        <v>7.7846975088967972E-3</v>
      </c>
      <c r="Z23" s="259">
        <f t="shared" si="9"/>
        <v>7.7999999999999996E-3</v>
      </c>
      <c r="AA23" s="259">
        <f t="shared" si="10"/>
        <v>6.6308448610952328E-3</v>
      </c>
      <c r="AB23" s="259">
        <f t="shared" si="11"/>
        <v>6.6E-3</v>
      </c>
      <c r="AC23" s="384">
        <f t="shared" si="12"/>
        <v>0.11999999999999997</v>
      </c>
      <c r="AD23" s="258" t="str">
        <f t="shared" si="13"/>
        <v>泉大津市</v>
      </c>
      <c r="AE23" s="259">
        <f t="shared" si="29"/>
        <v>0.46470527081817237</v>
      </c>
      <c r="AF23" s="259">
        <f t="shared" si="14"/>
        <v>0.4647</v>
      </c>
      <c r="AG23" s="259">
        <f t="shared" si="15"/>
        <v>0.45146461406884753</v>
      </c>
      <c r="AH23" s="259">
        <f t="shared" si="16"/>
        <v>0.45150000000000001</v>
      </c>
      <c r="AI23" s="384">
        <f t="shared" si="17"/>
        <v>1.319999999999999</v>
      </c>
      <c r="AK23" s="259">
        <f t="shared" si="18"/>
        <v>7.4980406252028019E-3</v>
      </c>
      <c r="AL23" s="259">
        <f t="shared" si="19"/>
        <v>7.4999999999999997E-3</v>
      </c>
      <c r="AM23" s="259">
        <f t="shared" si="20"/>
        <v>6.0772550095886911E-3</v>
      </c>
      <c r="AN23" s="259">
        <f t="shared" si="21"/>
        <v>6.1000000000000004E-3</v>
      </c>
      <c r="AO23" s="384">
        <f t="shared" si="22"/>
        <v>0.13999999999999993</v>
      </c>
      <c r="AP23" s="259">
        <f t="shared" si="23"/>
        <v>0.44626071416091334</v>
      </c>
      <c r="AQ23" s="259">
        <f t="shared" si="24"/>
        <v>0.44629999999999997</v>
      </c>
      <c r="AR23" s="259">
        <f t="shared" si="25"/>
        <v>0.43535307158729386</v>
      </c>
      <c r="AS23" s="259">
        <f t="shared" si="26"/>
        <v>0.43540000000000001</v>
      </c>
      <c r="AT23" s="384">
        <f t="shared" si="27"/>
        <v>1.0899999999999965</v>
      </c>
      <c r="AU23" s="137">
        <v>0</v>
      </c>
    </row>
    <row r="24" spans="2:47" s="144" customFormat="1" ht="13.5" customHeight="1">
      <c r="B24" s="69">
        <v>19</v>
      </c>
      <c r="C24" s="61" t="s">
        <v>136</v>
      </c>
      <c r="D24" s="441">
        <v>12427</v>
      </c>
      <c r="E24" s="137">
        <v>731</v>
      </c>
      <c r="F24" s="226">
        <f t="shared" si="0"/>
        <v>11696</v>
      </c>
      <c r="G24" s="329">
        <v>91</v>
      </c>
      <c r="H24" s="256">
        <f t="shared" si="1"/>
        <v>7.3227649472921864E-3</v>
      </c>
      <c r="I24" s="329">
        <v>569</v>
      </c>
      <c r="J24" s="256">
        <f t="shared" si="2"/>
        <v>4.5787398406695101E-2</v>
      </c>
      <c r="K24" s="329">
        <v>71</v>
      </c>
      <c r="L24" s="256">
        <f t="shared" si="3"/>
        <v>5.7133660577774201E-3</v>
      </c>
      <c r="M24" s="329">
        <v>4779</v>
      </c>
      <c r="N24" s="256">
        <f t="shared" si="4"/>
        <v>0.38456586464955339</v>
      </c>
      <c r="O24" s="329">
        <v>6917</v>
      </c>
      <c r="P24" s="256">
        <f t="shared" si="5"/>
        <v>0.55661060593868195</v>
      </c>
      <c r="Q24" s="277"/>
      <c r="R24" s="295" t="s">
        <v>16</v>
      </c>
      <c r="S24" s="279">
        <f t="shared" si="6"/>
        <v>5.4603100046970408E-3</v>
      </c>
      <c r="T24" s="295" t="s">
        <v>16</v>
      </c>
      <c r="U24" s="279">
        <f t="shared" si="7"/>
        <v>0.45948802254579613</v>
      </c>
      <c r="V24" s="277"/>
      <c r="W24" s="257"/>
      <c r="X24" s="258" t="str">
        <f t="shared" si="8"/>
        <v>寝屋川市</v>
      </c>
      <c r="Y24" s="259">
        <f t="shared" si="28"/>
        <v>6.9554848966613672E-3</v>
      </c>
      <c r="Z24" s="259">
        <f t="shared" si="9"/>
        <v>7.0000000000000001E-3</v>
      </c>
      <c r="AA24" s="259">
        <f t="shared" si="10"/>
        <v>5.3040293040293044E-3</v>
      </c>
      <c r="AB24" s="259">
        <f t="shared" si="11"/>
        <v>5.3E-3</v>
      </c>
      <c r="AC24" s="384">
        <f t="shared" si="12"/>
        <v>0.17</v>
      </c>
      <c r="AD24" s="258" t="str">
        <f t="shared" si="13"/>
        <v>大阪市</v>
      </c>
      <c r="AE24" s="259">
        <f t="shared" si="29"/>
        <v>0.45963762741576614</v>
      </c>
      <c r="AF24" s="259">
        <f t="shared" si="14"/>
        <v>0.45960000000000001</v>
      </c>
      <c r="AG24" s="259">
        <f t="shared" si="15"/>
        <v>0.44910735131601476</v>
      </c>
      <c r="AH24" s="259">
        <f t="shared" si="16"/>
        <v>0.4491</v>
      </c>
      <c r="AI24" s="384">
        <f t="shared" si="17"/>
        <v>1.0500000000000009</v>
      </c>
      <c r="AK24" s="259">
        <f t="shared" si="18"/>
        <v>7.4980406252028019E-3</v>
      </c>
      <c r="AL24" s="259">
        <f t="shared" si="19"/>
        <v>7.4999999999999997E-3</v>
      </c>
      <c r="AM24" s="259">
        <f t="shared" si="20"/>
        <v>6.0772550095886911E-3</v>
      </c>
      <c r="AN24" s="259">
        <f t="shared" si="21"/>
        <v>6.1000000000000004E-3</v>
      </c>
      <c r="AO24" s="384">
        <f t="shared" si="22"/>
        <v>0.13999999999999993</v>
      </c>
      <c r="AP24" s="259">
        <f t="shared" si="23"/>
        <v>0.44626071416091334</v>
      </c>
      <c r="AQ24" s="259">
        <f t="shared" si="24"/>
        <v>0.44629999999999997</v>
      </c>
      <c r="AR24" s="259">
        <f t="shared" si="25"/>
        <v>0.43535307158729386</v>
      </c>
      <c r="AS24" s="259">
        <f t="shared" si="26"/>
        <v>0.43540000000000001</v>
      </c>
      <c r="AT24" s="384">
        <f t="shared" si="27"/>
        <v>1.0899999999999965</v>
      </c>
      <c r="AU24" s="137">
        <v>0</v>
      </c>
    </row>
    <row r="25" spans="2:47" s="144" customFormat="1" ht="13.5" customHeight="1">
      <c r="B25" s="69">
        <v>20</v>
      </c>
      <c r="C25" s="61" t="s">
        <v>137</v>
      </c>
      <c r="D25" s="441">
        <v>19916</v>
      </c>
      <c r="E25" s="137">
        <v>1882</v>
      </c>
      <c r="F25" s="226">
        <f t="shared" si="0"/>
        <v>18034</v>
      </c>
      <c r="G25" s="329">
        <v>366</v>
      </c>
      <c r="H25" s="256">
        <f t="shared" si="1"/>
        <v>1.8377184173528821E-2</v>
      </c>
      <c r="I25" s="329">
        <v>1355</v>
      </c>
      <c r="J25" s="256">
        <f t="shared" si="2"/>
        <v>6.8035750150632651E-2</v>
      </c>
      <c r="K25" s="329">
        <v>161</v>
      </c>
      <c r="L25" s="256">
        <f t="shared" si="3"/>
        <v>8.0839526009238803E-3</v>
      </c>
      <c r="M25" s="329">
        <v>9109</v>
      </c>
      <c r="N25" s="256">
        <f t="shared" si="4"/>
        <v>0.45737095802369954</v>
      </c>
      <c r="O25" s="329">
        <v>8925</v>
      </c>
      <c r="P25" s="256">
        <f t="shared" si="5"/>
        <v>0.44813215505121512</v>
      </c>
      <c r="Q25" s="277"/>
      <c r="R25" s="295" t="s">
        <v>48</v>
      </c>
      <c r="S25" s="279">
        <f t="shared" si="6"/>
        <v>8.3903731508059177E-3</v>
      </c>
      <c r="T25" s="295" t="s">
        <v>48</v>
      </c>
      <c r="U25" s="279">
        <f t="shared" si="7"/>
        <v>0.44102450872157212</v>
      </c>
      <c r="V25" s="277"/>
      <c r="W25" s="257"/>
      <c r="X25" s="258" t="str">
        <f t="shared" si="8"/>
        <v>熊取町</v>
      </c>
      <c r="Y25" s="259">
        <f t="shared" si="28"/>
        <v>6.878899376099824E-3</v>
      </c>
      <c r="Z25" s="259">
        <f t="shared" si="9"/>
        <v>6.8999999999999999E-3</v>
      </c>
      <c r="AA25" s="259">
        <f t="shared" si="10"/>
        <v>7.2414954530144833E-3</v>
      </c>
      <c r="AB25" s="259">
        <f t="shared" si="11"/>
        <v>7.1999999999999998E-3</v>
      </c>
      <c r="AC25" s="384">
        <f t="shared" si="12"/>
        <v>-2.9999999999999992E-2</v>
      </c>
      <c r="AD25" s="258" t="str">
        <f t="shared" si="13"/>
        <v>大東市</v>
      </c>
      <c r="AE25" s="259">
        <f t="shared" si="29"/>
        <v>0.45948802254579613</v>
      </c>
      <c r="AF25" s="259">
        <f t="shared" si="14"/>
        <v>0.45950000000000002</v>
      </c>
      <c r="AG25" s="259">
        <f t="shared" si="15"/>
        <v>0.45039936589232366</v>
      </c>
      <c r="AH25" s="259">
        <f t="shared" si="16"/>
        <v>0.45040000000000002</v>
      </c>
      <c r="AI25" s="384">
        <f t="shared" si="17"/>
        <v>0.9099999999999997</v>
      </c>
      <c r="AK25" s="259">
        <f t="shared" si="18"/>
        <v>7.4980406252028019E-3</v>
      </c>
      <c r="AL25" s="259">
        <f t="shared" si="19"/>
        <v>7.4999999999999997E-3</v>
      </c>
      <c r="AM25" s="259">
        <f t="shared" si="20"/>
        <v>6.0772550095886911E-3</v>
      </c>
      <c r="AN25" s="259">
        <f t="shared" si="21"/>
        <v>6.1000000000000004E-3</v>
      </c>
      <c r="AO25" s="384">
        <f t="shared" si="22"/>
        <v>0.13999999999999993</v>
      </c>
      <c r="AP25" s="259">
        <f t="shared" si="23"/>
        <v>0.44626071416091334</v>
      </c>
      <c r="AQ25" s="259">
        <f t="shared" si="24"/>
        <v>0.44629999999999997</v>
      </c>
      <c r="AR25" s="259">
        <f t="shared" si="25"/>
        <v>0.43535307158729386</v>
      </c>
      <c r="AS25" s="259">
        <f t="shared" si="26"/>
        <v>0.43540000000000001</v>
      </c>
      <c r="AT25" s="384">
        <f t="shared" si="27"/>
        <v>1.0899999999999965</v>
      </c>
      <c r="AU25" s="137">
        <v>0</v>
      </c>
    </row>
    <row r="26" spans="2:47" s="144" customFormat="1" ht="13.5" customHeight="1">
      <c r="B26" s="69">
        <v>21</v>
      </c>
      <c r="C26" s="61" t="s">
        <v>138</v>
      </c>
      <c r="D26" s="441">
        <v>13121</v>
      </c>
      <c r="E26" s="137">
        <v>1239</v>
      </c>
      <c r="F26" s="226">
        <f t="shared" si="0"/>
        <v>11882</v>
      </c>
      <c r="G26" s="329">
        <v>147</v>
      </c>
      <c r="H26" s="256">
        <f t="shared" si="1"/>
        <v>1.1203414373904428E-2</v>
      </c>
      <c r="I26" s="329">
        <v>1011</v>
      </c>
      <c r="J26" s="256">
        <f t="shared" si="2"/>
        <v>7.7052053959301883E-2</v>
      </c>
      <c r="K26" s="329">
        <v>81</v>
      </c>
      <c r="L26" s="256">
        <f t="shared" si="3"/>
        <v>6.1733099611310117E-3</v>
      </c>
      <c r="M26" s="329">
        <v>6094</v>
      </c>
      <c r="N26" s="256">
        <f t="shared" si="4"/>
        <v>0.46444630744607879</v>
      </c>
      <c r="O26" s="329">
        <v>5788</v>
      </c>
      <c r="P26" s="256">
        <f t="shared" si="5"/>
        <v>0.44112491425958389</v>
      </c>
      <c r="Q26" s="277"/>
      <c r="R26" s="295" t="s">
        <v>4</v>
      </c>
      <c r="S26" s="279">
        <f t="shared" si="6"/>
        <v>6.6175283800505727E-3</v>
      </c>
      <c r="T26" s="295" t="s">
        <v>4</v>
      </c>
      <c r="U26" s="279">
        <f t="shared" si="7"/>
        <v>0.37149620702641634</v>
      </c>
      <c r="V26" s="277"/>
      <c r="W26" s="257"/>
      <c r="X26" s="258" t="str">
        <f t="shared" si="8"/>
        <v>泉佐野市</v>
      </c>
      <c r="Y26" s="259">
        <f t="shared" si="28"/>
        <v>6.7755778062184744E-3</v>
      </c>
      <c r="Z26" s="259">
        <f t="shared" si="9"/>
        <v>6.7999999999999996E-3</v>
      </c>
      <c r="AA26" s="259">
        <f t="shared" si="10"/>
        <v>3.9245863793766836E-3</v>
      </c>
      <c r="AB26" s="259">
        <f t="shared" si="11"/>
        <v>3.8999999999999998E-3</v>
      </c>
      <c r="AC26" s="384">
        <f t="shared" si="12"/>
        <v>0.28999999999999998</v>
      </c>
      <c r="AD26" s="258" t="str">
        <f t="shared" si="13"/>
        <v>松原市</v>
      </c>
      <c r="AE26" s="259">
        <f t="shared" si="29"/>
        <v>0.45637021120486349</v>
      </c>
      <c r="AF26" s="259">
        <f t="shared" si="14"/>
        <v>0.45639999999999997</v>
      </c>
      <c r="AG26" s="259">
        <f t="shared" si="15"/>
        <v>0.44070349056096381</v>
      </c>
      <c r="AH26" s="259">
        <f t="shared" si="16"/>
        <v>0.44069999999999998</v>
      </c>
      <c r="AI26" s="384">
        <f t="shared" si="17"/>
        <v>1.5699999999999992</v>
      </c>
      <c r="AK26" s="259">
        <f t="shared" si="18"/>
        <v>7.4980406252028019E-3</v>
      </c>
      <c r="AL26" s="259">
        <f t="shared" si="19"/>
        <v>7.4999999999999997E-3</v>
      </c>
      <c r="AM26" s="259">
        <f t="shared" si="20"/>
        <v>6.0772550095886911E-3</v>
      </c>
      <c r="AN26" s="259">
        <f t="shared" si="21"/>
        <v>6.1000000000000004E-3</v>
      </c>
      <c r="AO26" s="384">
        <f t="shared" si="22"/>
        <v>0.13999999999999993</v>
      </c>
      <c r="AP26" s="259">
        <f t="shared" si="23"/>
        <v>0.44626071416091334</v>
      </c>
      <c r="AQ26" s="259">
        <f t="shared" si="24"/>
        <v>0.44629999999999997</v>
      </c>
      <c r="AR26" s="259">
        <f t="shared" si="25"/>
        <v>0.43535307158729386</v>
      </c>
      <c r="AS26" s="259">
        <f t="shared" si="26"/>
        <v>0.43540000000000001</v>
      </c>
      <c r="AT26" s="384">
        <f t="shared" si="27"/>
        <v>1.0899999999999965</v>
      </c>
      <c r="AU26" s="137">
        <v>0</v>
      </c>
    </row>
    <row r="27" spans="2:47" s="144" customFormat="1" ht="13.5" customHeight="1">
      <c r="B27" s="69">
        <v>22</v>
      </c>
      <c r="C27" s="61" t="s">
        <v>63</v>
      </c>
      <c r="D27" s="441">
        <v>16719</v>
      </c>
      <c r="E27" s="137">
        <v>1904</v>
      </c>
      <c r="F27" s="226">
        <f t="shared" si="0"/>
        <v>14815</v>
      </c>
      <c r="G27" s="329">
        <v>314</v>
      </c>
      <c r="H27" s="256">
        <f t="shared" si="1"/>
        <v>1.8781027573419463E-2</v>
      </c>
      <c r="I27" s="329">
        <v>1387</v>
      </c>
      <c r="J27" s="256">
        <f t="shared" si="2"/>
        <v>8.2959507147556677E-2</v>
      </c>
      <c r="K27" s="329">
        <v>203</v>
      </c>
      <c r="L27" s="256">
        <f t="shared" si="3"/>
        <v>1.2141874514025958E-2</v>
      </c>
      <c r="M27" s="329">
        <v>6994</v>
      </c>
      <c r="N27" s="256">
        <f t="shared" si="4"/>
        <v>0.41832645493151505</v>
      </c>
      <c r="O27" s="329">
        <v>7821</v>
      </c>
      <c r="P27" s="256">
        <f t="shared" si="5"/>
        <v>0.46779113583348286</v>
      </c>
      <c r="Q27" s="277"/>
      <c r="R27" s="295" t="s">
        <v>22</v>
      </c>
      <c r="S27" s="279">
        <f t="shared" si="6"/>
        <v>1.5866873065015479E-2</v>
      </c>
      <c r="T27" s="295" t="s">
        <v>22</v>
      </c>
      <c r="U27" s="279">
        <f t="shared" si="7"/>
        <v>0.48993808049535603</v>
      </c>
      <c r="V27" s="277"/>
      <c r="W27" s="257"/>
      <c r="X27" s="258" t="str">
        <f t="shared" si="8"/>
        <v>箕面市</v>
      </c>
      <c r="Y27" s="259">
        <f t="shared" si="28"/>
        <v>6.6175283800505727E-3</v>
      </c>
      <c r="Z27" s="259">
        <f t="shared" si="9"/>
        <v>6.6E-3</v>
      </c>
      <c r="AA27" s="259">
        <f t="shared" si="10"/>
        <v>4.459308807134894E-3</v>
      </c>
      <c r="AB27" s="259">
        <f t="shared" si="11"/>
        <v>4.4999999999999997E-3</v>
      </c>
      <c r="AC27" s="384">
        <f t="shared" si="12"/>
        <v>0.21000000000000002</v>
      </c>
      <c r="AD27" s="258" t="str">
        <f t="shared" si="13"/>
        <v>寝屋川市</v>
      </c>
      <c r="AE27" s="259">
        <f t="shared" si="29"/>
        <v>0.4536395639336816</v>
      </c>
      <c r="AF27" s="259">
        <f t="shared" si="14"/>
        <v>0.4536</v>
      </c>
      <c r="AG27" s="259">
        <f t="shared" si="15"/>
        <v>0.4411135531135531</v>
      </c>
      <c r="AH27" s="259">
        <f t="shared" si="16"/>
        <v>0.44109999999999999</v>
      </c>
      <c r="AI27" s="384">
        <f t="shared" si="17"/>
        <v>1.2500000000000011</v>
      </c>
      <c r="AK27" s="259">
        <f t="shared" si="18"/>
        <v>7.4980406252028019E-3</v>
      </c>
      <c r="AL27" s="259">
        <f t="shared" si="19"/>
        <v>7.4999999999999997E-3</v>
      </c>
      <c r="AM27" s="259">
        <f t="shared" si="20"/>
        <v>6.0772550095886911E-3</v>
      </c>
      <c r="AN27" s="259">
        <f t="shared" si="21"/>
        <v>6.1000000000000004E-3</v>
      </c>
      <c r="AO27" s="384">
        <f t="shared" si="22"/>
        <v>0.13999999999999993</v>
      </c>
      <c r="AP27" s="259">
        <f t="shared" si="23"/>
        <v>0.44626071416091334</v>
      </c>
      <c r="AQ27" s="259">
        <f t="shared" si="24"/>
        <v>0.44629999999999997</v>
      </c>
      <c r="AR27" s="259">
        <f t="shared" si="25"/>
        <v>0.43535307158729386</v>
      </c>
      <c r="AS27" s="259">
        <f t="shared" si="26"/>
        <v>0.43540000000000001</v>
      </c>
      <c r="AT27" s="384">
        <f t="shared" si="27"/>
        <v>1.0899999999999965</v>
      </c>
      <c r="AU27" s="137">
        <v>0</v>
      </c>
    </row>
    <row r="28" spans="2:47" s="144" customFormat="1" ht="13.5" customHeight="1">
      <c r="B28" s="69">
        <v>23</v>
      </c>
      <c r="C28" s="61" t="s">
        <v>139</v>
      </c>
      <c r="D28" s="441">
        <v>27596</v>
      </c>
      <c r="E28" s="137">
        <v>2581</v>
      </c>
      <c r="F28" s="226">
        <f t="shared" si="0"/>
        <v>25015</v>
      </c>
      <c r="G28" s="329">
        <v>442</v>
      </c>
      <c r="H28" s="256">
        <f t="shared" si="1"/>
        <v>1.6016814031018987E-2</v>
      </c>
      <c r="I28" s="329">
        <v>1983</v>
      </c>
      <c r="J28" s="256">
        <f t="shared" si="2"/>
        <v>7.1858240324684741E-2</v>
      </c>
      <c r="K28" s="329">
        <v>156</v>
      </c>
      <c r="L28" s="256">
        <f t="shared" si="3"/>
        <v>5.6529931874184664E-3</v>
      </c>
      <c r="M28" s="329">
        <v>11705</v>
      </c>
      <c r="N28" s="256">
        <f t="shared" si="4"/>
        <v>0.42415567473546889</v>
      </c>
      <c r="O28" s="329">
        <v>13310</v>
      </c>
      <c r="P28" s="256">
        <f t="shared" si="5"/>
        <v>0.48231627772140889</v>
      </c>
      <c r="Q28" s="277"/>
      <c r="R28" s="295" t="s">
        <v>28</v>
      </c>
      <c r="S28" s="279">
        <f t="shared" si="6"/>
        <v>5.9960414483641866E-3</v>
      </c>
      <c r="T28" s="295" t="s">
        <v>28</v>
      </c>
      <c r="U28" s="279">
        <f t="shared" si="7"/>
        <v>0.43415997205728257</v>
      </c>
      <c r="V28" s="277"/>
      <c r="W28" s="257"/>
      <c r="X28" s="258" t="str">
        <f t="shared" si="8"/>
        <v>交野市</v>
      </c>
      <c r="Y28" s="259">
        <f t="shared" si="28"/>
        <v>6.4559403035130379E-3</v>
      </c>
      <c r="Z28" s="259">
        <f t="shared" si="9"/>
        <v>6.4999999999999997E-3</v>
      </c>
      <c r="AA28" s="259">
        <f t="shared" si="10"/>
        <v>6.5972222222222222E-3</v>
      </c>
      <c r="AB28" s="259">
        <f t="shared" si="11"/>
        <v>6.6E-3</v>
      </c>
      <c r="AC28" s="384">
        <f t="shared" si="12"/>
        <v>-1.0000000000000026E-2</v>
      </c>
      <c r="AD28" s="258" t="str">
        <f t="shared" si="13"/>
        <v>東大阪市</v>
      </c>
      <c r="AE28" s="259">
        <f t="shared" si="29"/>
        <v>0.45260228381247491</v>
      </c>
      <c r="AF28" s="259">
        <f t="shared" si="14"/>
        <v>0.4526</v>
      </c>
      <c r="AG28" s="259">
        <f t="shared" si="15"/>
        <v>0.43714454103433031</v>
      </c>
      <c r="AH28" s="259">
        <f t="shared" si="16"/>
        <v>0.43709999999999999</v>
      </c>
      <c r="AI28" s="384">
        <f t="shared" si="17"/>
        <v>1.5500000000000014</v>
      </c>
      <c r="AK28" s="259">
        <f t="shared" si="18"/>
        <v>7.4980406252028019E-3</v>
      </c>
      <c r="AL28" s="259">
        <f t="shared" si="19"/>
        <v>7.4999999999999997E-3</v>
      </c>
      <c r="AM28" s="259">
        <f t="shared" si="20"/>
        <v>6.0772550095886911E-3</v>
      </c>
      <c r="AN28" s="259">
        <f t="shared" si="21"/>
        <v>6.1000000000000004E-3</v>
      </c>
      <c r="AO28" s="384">
        <f t="shared" si="22"/>
        <v>0.13999999999999993</v>
      </c>
      <c r="AP28" s="259">
        <f t="shared" si="23"/>
        <v>0.44626071416091334</v>
      </c>
      <c r="AQ28" s="259">
        <f t="shared" si="24"/>
        <v>0.44629999999999997</v>
      </c>
      <c r="AR28" s="259">
        <f t="shared" si="25"/>
        <v>0.43535307158729386</v>
      </c>
      <c r="AS28" s="259">
        <f t="shared" si="26"/>
        <v>0.43540000000000001</v>
      </c>
      <c r="AT28" s="384">
        <f t="shared" si="27"/>
        <v>1.0899999999999965</v>
      </c>
      <c r="AU28" s="137">
        <v>0</v>
      </c>
    </row>
    <row r="29" spans="2:47" s="144" customFormat="1" ht="13.5" customHeight="1">
      <c r="B29" s="69">
        <v>24</v>
      </c>
      <c r="C29" s="61" t="s">
        <v>140</v>
      </c>
      <c r="D29" s="441">
        <v>11860</v>
      </c>
      <c r="E29" s="137">
        <v>1347</v>
      </c>
      <c r="F29" s="226">
        <f t="shared" si="0"/>
        <v>10513</v>
      </c>
      <c r="G29" s="329">
        <v>280</v>
      </c>
      <c r="H29" s="256">
        <f t="shared" si="1"/>
        <v>2.3608768971332208E-2</v>
      </c>
      <c r="I29" s="329">
        <v>1019</v>
      </c>
      <c r="J29" s="256">
        <f t="shared" si="2"/>
        <v>8.5919055649241141E-2</v>
      </c>
      <c r="K29" s="329">
        <v>48</v>
      </c>
      <c r="L29" s="256">
        <f t="shared" si="3"/>
        <v>4.047217537942664E-3</v>
      </c>
      <c r="M29" s="329">
        <v>5696</v>
      </c>
      <c r="N29" s="256">
        <f t="shared" si="4"/>
        <v>0.48026981450252954</v>
      </c>
      <c r="O29" s="329">
        <v>4817</v>
      </c>
      <c r="P29" s="256">
        <f t="shared" si="5"/>
        <v>0.40615514333895447</v>
      </c>
      <c r="Q29" s="277"/>
      <c r="R29" s="295" t="s">
        <v>17</v>
      </c>
      <c r="S29" s="279">
        <f t="shared" si="6"/>
        <v>5.116796440489433E-3</v>
      </c>
      <c r="T29" s="295" t="s">
        <v>17</v>
      </c>
      <c r="U29" s="279">
        <f t="shared" si="7"/>
        <v>0.49215795328142381</v>
      </c>
      <c r="V29" s="277"/>
      <c r="W29" s="257"/>
      <c r="X29" s="258" t="str">
        <f t="shared" si="8"/>
        <v>岸和田市</v>
      </c>
      <c r="Y29" s="259">
        <f t="shared" si="28"/>
        <v>6.0759302588874629E-3</v>
      </c>
      <c r="Z29" s="259">
        <f t="shared" si="9"/>
        <v>6.1000000000000004E-3</v>
      </c>
      <c r="AA29" s="259">
        <f t="shared" si="10"/>
        <v>5.8371023232440368E-3</v>
      </c>
      <c r="AB29" s="259">
        <f t="shared" si="11"/>
        <v>5.7999999999999996E-3</v>
      </c>
      <c r="AC29" s="384">
        <f t="shared" si="12"/>
        <v>3.0000000000000079E-2</v>
      </c>
      <c r="AD29" s="258" t="str">
        <f t="shared" si="13"/>
        <v>枚方市</v>
      </c>
      <c r="AE29" s="259">
        <f t="shared" si="29"/>
        <v>0.44993468994912689</v>
      </c>
      <c r="AF29" s="259">
        <f t="shared" si="14"/>
        <v>0.44990000000000002</v>
      </c>
      <c r="AG29" s="259">
        <f t="shared" si="15"/>
        <v>0.43832331042382588</v>
      </c>
      <c r="AH29" s="259">
        <f t="shared" si="16"/>
        <v>0.43830000000000002</v>
      </c>
      <c r="AI29" s="384">
        <f t="shared" si="17"/>
        <v>1.1599999999999999</v>
      </c>
      <c r="AK29" s="259">
        <f t="shared" si="18"/>
        <v>7.4980406252028019E-3</v>
      </c>
      <c r="AL29" s="259">
        <f t="shared" si="19"/>
        <v>7.4999999999999997E-3</v>
      </c>
      <c r="AM29" s="259">
        <f t="shared" si="20"/>
        <v>6.0772550095886911E-3</v>
      </c>
      <c r="AN29" s="259">
        <f t="shared" si="21"/>
        <v>6.1000000000000004E-3</v>
      </c>
      <c r="AO29" s="384">
        <f t="shared" si="22"/>
        <v>0.13999999999999993</v>
      </c>
      <c r="AP29" s="259">
        <f t="shared" si="23"/>
        <v>0.44626071416091334</v>
      </c>
      <c r="AQ29" s="259">
        <f t="shared" si="24"/>
        <v>0.44629999999999997</v>
      </c>
      <c r="AR29" s="259">
        <f t="shared" si="25"/>
        <v>0.43535307158729386</v>
      </c>
      <c r="AS29" s="259">
        <f t="shared" si="26"/>
        <v>0.43540000000000001</v>
      </c>
      <c r="AT29" s="384">
        <f t="shared" si="27"/>
        <v>1.0899999999999965</v>
      </c>
      <c r="AU29" s="137">
        <v>0</v>
      </c>
    </row>
    <row r="30" spans="2:47" s="144" customFormat="1" ht="13.5" customHeight="1">
      <c r="B30" s="69">
        <v>25</v>
      </c>
      <c r="C30" s="61" t="s">
        <v>141</v>
      </c>
      <c r="D30" s="441">
        <v>8143</v>
      </c>
      <c r="E30" s="137">
        <v>678</v>
      </c>
      <c r="F30" s="226">
        <f t="shared" si="0"/>
        <v>7465</v>
      </c>
      <c r="G30" s="329">
        <v>138</v>
      </c>
      <c r="H30" s="256">
        <f t="shared" si="1"/>
        <v>1.6947071104015721E-2</v>
      </c>
      <c r="I30" s="329">
        <v>478</v>
      </c>
      <c r="J30" s="256">
        <f t="shared" si="2"/>
        <v>5.8700724548692129E-2</v>
      </c>
      <c r="K30" s="329">
        <v>62</v>
      </c>
      <c r="L30" s="256">
        <f t="shared" si="3"/>
        <v>7.6139015104998162E-3</v>
      </c>
      <c r="M30" s="329">
        <v>3946</v>
      </c>
      <c r="N30" s="256">
        <f t="shared" si="4"/>
        <v>0.48458798968439148</v>
      </c>
      <c r="O30" s="329">
        <v>3519</v>
      </c>
      <c r="P30" s="256">
        <f t="shared" si="5"/>
        <v>0.43215031315240082</v>
      </c>
      <c r="Q30" s="277"/>
      <c r="R30" s="295" t="s">
        <v>10</v>
      </c>
      <c r="S30" s="279">
        <f t="shared" si="6"/>
        <v>1.3492202558261784E-2</v>
      </c>
      <c r="T30" s="295" t="s">
        <v>10</v>
      </c>
      <c r="U30" s="279">
        <f t="shared" si="7"/>
        <v>0.46924829157175396</v>
      </c>
      <c r="V30" s="277"/>
      <c r="W30" s="257"/>
      <c r="X30" s="258" t="str">
        <f t="shared" si="8"/>
        <v>羽曳野市</v>
      </c>
      <c r="Y30" s="259">
        <f t="shared" si="28"/>
        <v>5.9960414483641866E-3</v>
      </c>
      <c r="Z30" s="259">
        <f t="shared" si="9"/>
        <v>6.0000000000000001E-3</v>
      </c>
      <c r="AA30" s="259">
        <f t="shared" si="10"/>
        <v>3.9100096246390765E-3</v>
      </c>
      <c r="AB30" s="259">
        <f t="shared" si="11"/>
        <v>3.8999999999999998E-3</v>
      </c>
      <c r="AC30" s="384">
        <f t="shared" si="12"/>
        <v>0.21000000000000002</v>
      </c>
      <c r="AD30" s="258" t="str">
        <f t="shared" si="13"/>
        <v>河南町</v>
      </c>
      <c r="AE30" s="259">
        <f t="shared" si="29"/>
        <v>0.44806144842721285</v>
      </c>
      <c r="AF30" s="259">
        <f t="shared" si="14"/>
        <v>0.4481</v>
      </c>
      <c r="AG30" s="259">
        <f t="shared" si="15"/>
        <v>0.44226415094339622</v>
      </c>
      <c r="AH30" s="259">
        <f t="shared" si="16"/>
        <v>0.44230000000000003</v>
      </c>
      <c r="AI30" s="384">
        <f t="shared" si="17"/>
        <v>0.57999999999999718</v>
      </c>
      <c r="AK30" s="259">
        <f t="shared" si="18"/>
        <v>7.4980406252028019E-3</v>
      </c>
      <c r="AL30" s="259">
        <f t="shared" si="19"/>
        <v>7.4999999999999997E-3</v>
      </c>
      <c r="AM30" s="259">
        <f t="shared" si="20"/>
        <v>6.0772550095886911E-3</v>
      </c>
      <c r="AN30" s="259">
        <f t="shared" si="21"/>
        <v>6.1000000000000004E-3</v>
      </c>
      <c r="AO30" s="384">
        <f t="shared" si="22"/>
        <v>0.13999999999999993</v>
      </c>
      <c r="AP30" s="259">
        <f t="shared" si="23"/>
        <v>0.44626071416091334</v>
      </c>
      <c r="AQ30" s="259">
        <f t="shared" si="24"/>
        <v>0.44629999999999997</v>
      </c>
      <c r="AR30" s="259">
        <f t="shared" si="25"/>
        <v>0.43535307158729386</v>
      </c>
      <c r="AS30" s="259">
        <f t="shared" si="26"/>
        <v>0.43540000000000001</v>
      </c>
      <c r="AT30" s="384">
        <f t="shared" si="27"/>
        <v>1.0899999999999965</v>
      </c>
      <c r="AU30" s="137">
        <v>0</v>
      </c>
    </row>
    <row r="31" spans="2:47" s="144" customFormat="1" ht="13.5" customHeight="1">
      <c r="B31" s="69">
        <v>26</v>
      </c>
      <c r="C31" s="61" t="s">
        <v>35</v>
      </c>
      <c r="D31" s="441">
        <v>119416</v>
      </c>
      <c r="E31" s="137">
        <v>8862</v>
      </c>
      <c r="F31" s="226">
        <f t="shared" si="0"/>
        <v>110554</v>
      </c>
      <c r="G31" s="329">
        <v>1467</v>
      </c>
      <c r="H31" s="256">
        <f t="shared" si="1"/>
        <v>1.2284785958330541E-2</v>
      </c>
      <c r="I31" s="329">
        <v>6762</v>
      </c>
      <c r="J31" s="256">
        <f t="shared" si="2"/>
        <v>5.662557781201849E-2</v>
      </c>
      <c r="K31" s="329">
        <v>633</v>
      </c>
      <c r="L31" s="256">
        <f t="shared" si="3"/>
        <v>5.3007972131037719E-3</v>
      </c>
      <c r="M31" s="329">
        <v>58159</v>
      </c>
      <c r="N31" s="256">
        <f t="shared" si="4"/>
        <v>0.48702853888926106</v>
      </c>
      <c r="O31" s="329">
        <v>52395</v>
      </c>
      <c r="P31" s="256">
        <f t="shared" si="5"/>
        <v>0.43876030012728612</v>
      </c>
      <c r="Q31" s="277"/>
      <c r="R31" s="295" t="s">
        <v>49</v>
      </c>
      <c r="S31" s="279">
        <f t="shared" si="6"/>
        <v>1.2002909796314258E-2</v>
      </c>
      <c r="T31" s="295" t="s">
        <v>49</v>
      </c>
      <c r="U31" s="279">
        <f t="shared" si="7"/>
        <v>0.41622211445198837</v>
      </c>
      <c r="V31" s="277"/>
      <c r="W31" s="257"/>
      <c r="X31" s="258" t="str">
        <f t="shared" si="8"/>
        <v>富田林市</v>
      </c>
      <c r="Y31" s="259">
        <f t="shared" si="28"/>
        <v>5.4686581206632957E-3</v>
      </c>
      <c r="Z31" s="259">
        <f t="shared" si="9"/>
        <v>5.4999999999999997E-3</v>
      </c>
      <c r="AA31" s="259">
        <f t="shared" si="10"/>
        <v>3.2782904322486645E-3</v>
      </c>
      <c r="AB31" s="259">
        <f t="shared" si="11"/>
        <v>3.3E-3</v>
      </c>
      <c r="AC31" s="384">
        <f t="shared" si="12"/>
        <v>0.21999999999999997</v>
      </c>
      <c r="AD31" s="258" t="str">
        <f t="shared" si="13"/>
        <v>富田林市</v>
      </c>
      <c r="AE31" s="259">
        <f t="shared" si="29"/>
        <v>0.4478419381394802</v>
      </c>
      <c r="AF31" s="259">
        <f t="shared" si="14"/>
        <v>0.44779999999999998</v>
      </c>
      <c r="AG31" s="259">
        <f t="shared" si="15"/>
        <v>0.43000242836328317</v>
      </c>
      <c r="AH31" s="259">
        <f t="shared" si="16"/>
        <v>0.43</v>
      </c>
      <c r="AI31" s="384">
        <f t="shared" si="17"/>
        <v>1.7799999999999983</v>
      </c>
      <c r="AK31" s="259">
        <f t="shared" si="18"/>
        <v>7.4980406252028019E-3</v>
      </c>
      <c r="AL31" s="259">
        <f t="shared" si="19"/>
        <v>7.4999999999999997E-3</v>
      </c>
      <c r="AM31" s="259">
        <f t="shared" si="20"/>
        <v>6.0772550095886911E-3</v>
      </c>
      <c r="AN31" s="259">
        <f t="shared" si="21"/>
        <v>6.1000000000000004E-3</v>
      </c>
      <c r="AO31" s="384">
        <f t="shared" si="22"/>
        <v>0.13999999999999993</v>
      </c>
      <c r="AP31" s="259">
        <f t="shared" si="23"/>
        <v>0.44626071416091334</v>
      </c>
      <c r="AQ31" s="259">
        <f t="shared" si="24"/>
        <v>0.44629999999999997</v>
      </c>
      <c r="AR31" s="259">
        <f t="shared" si="25"/>
        <v>0.43535307158729386</v>
      </c>
      <c r="AS31" s="259">
        <f t="shared" si="26"/>
        <v>0.43540000000000001</v>
      </c>
      <c r="AT31" s="384">
        <f t="shared" si="27"/>
        <v>1.0899999999999965</v>
      </c>
      <c r="AU31" s="137">
        <v>0</v>
      </c>
    </row>
    <row r="32" spans="2:47" s="144" customFormat="1" ht="13.5" customHeight="1">
      <c r="B32" s="69">
        <v>27</v>
      </c>
      <c r="C32" s="61" t="s">
        <v>36</v>
      </c>
      <c r="D32" s="441">
        <v>19396</v>
      </c>
      <c r="E32" s="137">
        <v>1370</v>
      </c>
      <c r="F32" s="226">
        <f t="shared" si="0"/>
        <v>18026</v>
      </c>
      <c r="G32" s="329">
        <v>294</v>
      </c>
      <c r="H32" s="256">
        <f t="shared" si="1"/>
        <v>1.5157764487523201E-2</v>
      </c>
      <c r="I32" s="329">
        <v>1017</v>
      </c>
      <c r="J32" s="256">
        <f t="shared" si="2"/>
        <v>5.2433491441534336E-2</v>
      </c>
      <c r="K32" s="329">
        <v>59</v>
      </c>
      <c r="L32" s="256">
        <f t="shared" si="3"/>
        <v>3.0418643019179212E-3</v>
      </c>
      <c r="M32" s="329">
        <v>9617</v>
      </c>
      <c r="N32" s="256">
        <f t="shared" si="4"/>
        <v>0.49582388121262116</v>
      </c>
      <c r="O32" s="329">
        <v>8409</v>
      </c>
      <c r="P32" s="256">
        <f t="shared" si="5"/>
        <v>0.43354299855640338</v>
      </c>
      <c r="Q32" s="277"/>
      <c r="R32" s="295" t="s">
        <v>29</v>
      </c>
      <c r="S32" s="279">
        <f t="shared" si="6"/>
        <v>1.1294708220037648E-2</v>
      </c>
      <c r="T32" s="295" t="s">
        <v>29</v>
      </c>
      <c r="U32" s="279">
        <f t="shared" si="7"/>
        <v>0.46601129470822006</v>
      </c>
      <c r="V32" s="277"/>
      <c r="W32" s="257"/>
      <c r="X32" s="258" t="str">
        <f t="shared" si="8"/>
        <v>大東市</v>
      </c>
      <c r="Y32" s="259">
        <f t="shared" si="28"/>
        <v>5.4603100046970408E-3</v>
      </c>
      <c r="Z32" s="259">
        <f t="shared" si="9"/>
        <v>5.4999999999999997E-3</v>
      </c>
      <c r="AA32" s="259">
        <f t="shared" si="10"/>
        <v>3.4144259496372174E-3</v>
      </c>
      <c r="AB32" s="259">
        <f t="shared" si="11"/>
        <v>3.3999999999999998E-3</v>
      </c>
      <c r="AC32" s="384">
        <f t="shared" si="12"/>
        <v>0.21</v>
      </c>
      <c r="AD32" s="258" t="str">
        <f t="shared" si="13"/>
        <v>阪南市</v>
      </c>
      <c r="AE32" s="259">
        <f t="shared" si="29"/>
        <v>0.44724744926561272</v>
      </c>
      <c r="AF32" s="259">
        <f t="shared" si="14"/>
        <v>0.44719999999999999</v>
      </c>
      <c r="AG32" s="259">
        <f t="shared" si="15"/>
        <v>0.43114602587800371</v>
      </c>
      <c r="AH32" s="259">
        <f t="shared" si="16"/>
        <v>0.43109999999999998</v>
      </c>
      <c r="AI32" s="384">
        <f t="shared" si="17"/>
        <v>1.6100000000000003</v>
      </c>
      <c r="AK32" s="259">
        <f t="shared" si="18"/>
        <v>7.4980406252028019E-3</v>
      </c>
      <c r="AL32" s="259">
        <f t="shared" si="19"/>
        <v>7.4999999999999997E-3</v>
      </c>
      <c r="AM32" s="259">
        <f t="shared" si="20"/>
        <v>6.0772550095886911E-3</v>
      </c>
      <c r="AN32" s="259">
        <f t="shared" si="21"/>
        <v>6.1000000000000004E-3</v>
      </c>
      <c r="AO32" s="384">
        <f t="shared" si="22"/>
        <v>0.13999999999999993</v>
      </c>
      <c r="AP32" s="259">
        <f t="shared" si="23"/>
        <v>0.44626071416091334</v>
      </c>
      <c r="AQ32" s="259">
        <f t="shared" si="24"/>
        <v>0.44629999999999997</v>
      </c>
      <c r="AR32" s="259">
        <f t="shared" si="25"/>
        <v>0.43535307158729386</v>
      </c>
      <c r="AS32" s="259">
        <f t="shared" si="26"/>
        <v>0.43540000000000001</v>
      </c>
      <c r="AT32" s="384">
        <f t="shared" si="27"/>
        <v>1.0899999999999965</v>
      </c>
      <c r="AU32" s="137">
        <v>0</v>
      </c>
    </row>
    <row r="33" spans="2:47" s="144" customFormat="1" ht="13.5" customHeight="1">
      <c r="B33" s="69">
        <v>28</v>
      </c>
      <c r="C33" s="61" t="s">
        <v>37</v>
      </c>
      <c r="D33" s="441">
        <v>16170</v>
      </c>
      <c r="E33" s="137">
        <v>772</v>
      </c>
      <c r="F33" s="226">
        <f t="shared" si="0"/>
        <v>15398</v>
      </c>
      <c r="G33" s="329">
        <v>113</v>
      </c>
      <c r="H33" s="256">
        <f t="shared" si="1"/>
        <v>6.9882498453927022E-3</v>
      </c>
      <c r="I33" s="329">
        <v>615</v>
      </c>
      <c r="J33" s="256">
        <f t="shared" si="2"/>
        <v>3.8033395176252316E-2</v>
      </c>
      <c r="K33" s="329">
        <v>44</v>
      </c>
      <c r="L33" s="256">
        <f t="shared" si="3"/>
        <v>2.7210884353741495E-3</v>
      </c>
      <c r="M33" s="329">
        <v>8059</v>
      </c>
      <c r="N33" s="256">
        <f t="shared" si="4"/>
        <v>0.49839208410636981</v>
      </c>
      <c r="O33" s="329">
        <v>7339</v>
      </c>
      <c r="P33" s="256">
        <f t="shared" si="5"/>
        <v>0.453865182436611</v>
      </c>
      <c r="Q33" s="277"/>
      <c r="R33" s="295" t="s">
        <v>23</v>
      </c>
      <c r="S33" s="279">
        <f t="shared" si="6"/>
        <v>5.4369656280484303E-3</v>
      </c>
      <c r="T33" s="295" t="s">
        <v>23</v>
      </c>
      <c r="U33" s="279">
        <f t="shared" si="7"/>
        <v>0.45260228381247491</v>
      </c>
      <c r="V33" s="277"/>
      <c r="W33" s="257"/>
      <c r="X33" s="258" t="str">
        <f t="shared" si="8"/>
        <v>東大阪市</v>
      </c>
      <c r="Y33" s="259">
        <f t="shared" si="28"/>
        <v>5.4369656280484303E-3</v>
      </c>
      <c r="Z33" s="259">
        <f t="shared" si="9"/>
        <v>5.4000000000000003E-3</v>
      </c>
      <c r="AA33" s="259">
        <f t="shared" si="10"/>
        <v>3.9781936054221305E-3</v>
      </c>
      <c r="AB33" s="259">
        <f t="shared" si="11"/>
        <v>4.0000000000000001E-3</v>
      </c>
      <c r="AC33" s="384">
        <f t="shared" si="12"/>
        <v>0.14000000000000001</v>
      </c>
      <c r="AD33" s="258" t="str">
        <f t="shared" si="13"/>
        <v>島本町</v>
      </c>
      <c r="AE33" s="259">
        <f t="shared" si="29"/>
        <v>0.44631392517157403</v>
      </c>
      <c r="AF33" s="259">
        <f t="shared" si="14"/>
        <v>0.44629999999999997</v>
      </c>
      <c r="AG33" s="259">
        <f t="shared" si="15"/>
        <v>0.43409775306926107</v>
      </c>
      <c r="AH33" s="259">
        <f t="shared" si="16"/>
        <v>0.43409999999999999</v>
      </c>
      <c r="AI33" s="384">
        <f t="shared" si="17"/>
        <v>1.2199999999999989</v>
      </c>
      <c r="AK33" s="259">
        <f t="shared" si="18"/>
        <v>7.4980406252028019E-3</v>
      </c>
      <c r="AL33" s="259">
        <f t="shared" si="19"/>
        <v>7.4999999999999997E-3</v>
      </c>
      <c r="AM33" s="259">
        <f t="shared" si="20"/>
        <v>6.0772550095886911E-3</v>
      </c>
      <c r="AN33" s="259">
        <f t="shared" si="21"/>
        <v>6.1000000000000004E-3</v>
      </c>
      <c r="AO33" s="384">
        <f t="shared" si="22"/>
        <v>0.13999999999999993</v>
      </c>
      <c r="AP33" s="259">
        <f t="shared" si="23"/>
        <v>0.44626071416091334</v>
      </c>
      <c r="AQ33" s="259">
        <f t="shared" si="24"/>
        <v>0.44629999999999997</v>
      </c>
      <c r="AR33" s="259">
        <f t="shared" si="25"/>
        <v>0.43535307158729386</v>
      </c>
      <c r="AS33" s="259">
        <f t="shared" si="26"/>
        <v>0.43540000000000001</v>
      </c>
      <c r="AT33" s="384">
        <f t="shared" si="27"/>
        <v>1.0899999999999965</v>
      </c>
      <c r="AU33" s="137">
        <v>0</v>
      </c>
    </row>
    <row r="34" spans="2:47" s="144" customFormat="1" ht="13.5" customHeight="1">
      <c r="B34" s="69">
        <v>29</v>
      </c>
      <c r="C34" s="61" t="s">
        <v>38</v>
      </c>
      <c r="D34" s="441">
        <v>13842</v>
      </c>
      <c r="E34" s="137">
        <v>868</v>
      </c>
      <c r="F34" s="226">
        <f t="shared" si="0"/>
        <v>12974</v>
      </c>
      <c r="G34" s="329">
        <v>123</v>
      </c>
      <c r="H34" s="256">
        <f t="shared" si="1"/>
        <v>8.8859991330732559E-3</v>
      </c>
      <c r="I34" s="329">
        <v>706</v>
      </c>
      <c r="J34" s="256">
        <f t="shared" si="2"/>
        <v>5.1004190145932667E-2</v>
      </c>
      <c r="K34" s="329">
        <v>39</v>
      </c>
      <c r="L34" s="256">
        <f t="shared" si="3"/>
        <v>2.8175119202427396E-3</v>
      </c>
      <c r="M34" s="329">
        <v>7153</v>
      </c>
      <c r="N34" s="256">
        <f t="shared" si="4"/>
        <v>0.51676058373067479</v>
      </c>
      <c r="O34" s="329">
        <v>5821</v>
      </c>
      <c r="P34" s="256">
        <f t="shared" si="5"/>
        <v>0.42053171507007658</v>
      </c>
      <c r="Q34" s="277"/>
      <c r="R34" s="295" t="s">
        <v>50</v>
      </c>
      <c r="S34" s="279">
        <f t="shared" si="6"/>
        <v>7.7846975088967972E-3</v>
      </c>
      <c r="T34" s="295" t="s">
        <v>50</v>
      </c>
      <c r="U34" s="279">
        <f t="shared" si="7"/>
        <v>0.50934163701067614</v>
      </c>
      <c r="V34" s="277"/>
      <c r="W34" s="257"/>
      <c r="X34" s="258" t="str">
        <f t="shared" si="8"/>
        <v>堺市</v>
      </c>
      <c r="Y34" s="259">
        <f t="shared" si="28"/>
        <v>5.3007972131037719E-3</v>
      </c>
      <c r="Z34" s="259">
        <f t="shared" si="9"/>
        <v>5.3E-3</v>
      </c>
      <c r="AA34" s="259">
        <f t="shared" si="10"/>
        <v>3.7927876557289236E-3</v>
      </c>
      <c r="AB34" s="259">
        <f t="shared" si="11"/>
        <v>3.8E-3</v>
      </c>
      <c r="AC34" s="384">
        <f t="shared" si="12"/>
        <v>0.15</v>
      </c>
      <c r="AD34" s="258" t="str">
        <f t="shared" si="13"/>
        <v>和泉市</v>
      </c>
      <c r="AE34" s="259">
        <f t="shared" si="29"/>
        <v>0.44102450872157212</v>
      </c>
      <c r="AF34" s="259">
        <f t="shared" si="14"/>
        <v>0.441</v>
      </c>
      <c r="AG34" s="259">
        <f t="shared" si="15"/>
        <v>0.43806451612903224</v>
      </c>
      <c r="AH34" s="259">
        <f t="shared" si="16"/>
        <v>0.43809999999999999</v>
      </c>
      <c r="AI34" s="384">
        <f t="shared" si="17"/>
        <v>0.29000000000000137</v>
      </c>
      <c r="AK34" s="259">
        <f t="shared" si="18"/>
        <v>7.4980406252028019E-3</v>
      </c>
      <c r="AL34" s="259">
        <f t="shared" si="19"/>
        <v>7.4999999999999997E-3</v>
      </c>
      <c r="AM34" s="259">
        <f t="shared" si="20"/>
        <v>6.0772550095886911E-3</v>
      </c>
      <c r="AN34" s="259">
        <f t="shared" si="21"/>
        <v>6.1000000000000004E-3</v>
      </c>
      <c r="AO34" s="384">
        <f t="shared" si="22"/>
        <v>0.13999999999999993</v>
      </c>
      <c r="AP34" s="259">
        <f t="shared" si="23"/>
        <v>0.44626071416091334</v>
      </c>
      <c r="AQ34" s="259">
        <f t="shared" si="24"/>
        <v>0.44629999999999997</v>
      </c>
      <c r="AR34" s="259">
        <f t="shared" si="25"/>
        <v>0.43535307158729386</v>
      </c>
      <c r="AS34" s="259">
        <f t="shared" si="26"/>
        <v>0.43540000000000001</v>
      </c>
      <c r="AT34" s="384">
        <f t="shared" si="27"/>
        <v>1.0899999999999965</v>
      </c>
      <c r="AU34" s="137">
        <v>0</v>
      </c>
    </row>
    <row r="35" spans="2:47" s="144" customFormat="1" ht="13.5" customHeight="1">
      <c r="B35" s="69">
        <v>30</v>
      </c>
      <c r="C35" s="61" t="s">
        <v>39</v>
      </c>
      <c r="D35" s="441">
        <v>18501</v>
      </c>
      <c r="E35" s="137">
        <v>1455</v>
      </c>
      <c r="F35" s="226">
        <f t="shared" si="0"/>
        <v>17046</v>
      </c>
      <c r="G35" s="329">
        <v>255</v>
      </c>
      <c r="H35" s="256">
        <f t="shared" si="1"/>
        <v>1.378303875466191E-2</v>
      </c>
      <c r="I35" s="329">
        <v>1122</v>
      </c>
      <c r="J35" s="256">
        <f t="shared" si="2"/>
        <v>6.0645370520512408E-2</v>
      </c>
      <c r="K35" s="329">
        <v>78</v>
      </c>
      <c r="L35" s="256">
        <f t="shared" si="3"/>
        <v>4.2159883249554076E-3</v>
      </c>
      <c r="M35" s="329">
        <v>8807</v>
      </c>
      <c r="N35" s="256">
        <f t="shared" si="4"/>
        <v>0.47602832279336255</v>
      </c>
      <c r="O35" s="329">
        <v>8239</v>
      </c>
      <c r="P35" s="256">
        <f t="shared" si="5"/>
        <v>0.44532727960650775</v>
      </c>
      <c r="Q35" s="277"/>
      <c r="R35" s="295" t="s">
        <v>18</v>
      </c>
      <c r="S35" s="279">
        <f t="shared" si="6"/>
        <v>4.176686495380332E-3</v>
      </c>
      <c r="T35" s="295" t="s">
        <v>18</v>
      </c>
      <c r="U35" s="279">
        <f t="shared" si="7"/>
        <v>0.48411593469181119</v>
      </c>
      <c r="V35" s="277"/>
      <c r="W35" s="257"/>
      <c r="X35" s="258" t="str">
        <f t="shared" si="8"/>
        <v>門真市</v>
      </c>
      <c r="Y35" s="259">
        <f t="shared" si="28"/>
        <v>5.116796440489433E-3</v>
      </c>
      <c r="Z35" s="259">
        <f t="shared" si="9"/>
        <v>5.1000000000000004E-3</v>
      </c>
      <c r="AA35" s="259">
        <f t="shared" si="10"/>
        <v>3.4891037007378596E-3</v>
      </c>
      <c r="AB35" s="259">
        <f t="shared" si="11"/>
        <v>3.5000000000000001E-3</v>
      </c>
      <c r="AC35" s="384">
        <f t="shared" si="12"/>
        <v>0.16000000000000003</v>
      </c>
      <c r="AD35" s="258" t="str">
        <f t="shared" si="13"/>
        <v>堺市</v>
      </c>
      <c r="AE35" s="259">
        <f t="shared" si="29"/>
        <v>0.43876030012728612</v>
      </c>
      <c r="AF35" s="259">
        <f t="shared" si="14"/>
        <v>0.43880000000000002</v>
      </c>
      <c r="AG35" s="259">
        <f t="shared" si="15"/>
        <v>0.43047707912152472</v>
      </c>
      <c r="AH35" s="259">
        <f t="shared" si="16"/>
        <v>0.43049999999999999</v>
      </c>
      <c r="AI35" s="384">
        <f t="shared" si="17"/>
        <v>0.83000000000000296</v>
      </c>
      <c r="AK35" s="259">
        <f t="shared" si="18"/>
        <v>7.4980406252028019E-3</v>
      </c>
      <c r="AL35" s="259">
        <f t="shared" si="19"/>
        <v>7.4999999999999997E-3</v>
      </c>
      <c r="AM35" s="259">
        <f t="shared" si="20"/>
        <v>6.0772550095886911E-3</v>
      </c>
      <c r="AN35" s="259">
        <f t="shared" si="21"/>
        <v>6.1000000000000004E-3</v>
      </c>
      <c r="AO35" s="384">
        <f t="shared" si="22"/>
        <v>0.13999999999999993</v>
      </c>
      <c r="AP35" s="259">
        <f t="shared" si="23"/>
        <v>0.44626071416091334</v>
      </c>
      <c r="AQ35" s="259">
        <f t="shared" si="24"/>
        <v>0.44629999999999997</v>
      </c>
      <c r="AR35" s="259">
        <f t="shared" si="25"/>
        <v>0.43535307158729386</v>
      </c>
      <c r="AS35" s="259">
        <f t="shared" si="26"/>
        <v>0.43540000000000001</v>
      </c>
      <c r="AT35" s="384">
        <f t="shared" si="27"/>
        <v>1.0899999999999965</v>
      </c>
      <c r="AU35" s="137">
        <v>0</v>
      </c>
    </row>
    <row r="36" spans="2:47" s="144" customFormat="1" ht="13.5" customHeight="1">
      <c r="B36" s="69">
        <v>31</v>
      </c>
      <c r="C36" s="61" t="s">
        <v>40</v>
      </c>
      <c r="D36" s="441">
        <v>24836</v>
      </c>
      <c r="E36" s="137">
        <v>1775</v>
      </c>
      <c r="F36" s="226">
        <f t="shared" si="0"/>
        <v>23061</v>
      </c>
      <c r="G36" s="329">
        <v>214</v>
      </c>
      <c r="H36" s="256">
        <f t="shared" si="1"/>
        <v>8.616524400064423E-3</v>
      </c>
      <c r="I36" s="329">
        <v>1415</v>
      </c>
      <c r="J36" s="256">
        <f t="shared" si="2"/>
        <v>5.6973747785472699E-2</v>
      </c>
      <c r="K36" s="329">
        <v>146</v>
      </c>
      <c r="L36" s="256">
        <f t="shared" si="3"/>
        <v>5.8785633757448864E-3</v>
      </c>
      <c r="M36" s="329">
        <v>12665</v>
      </c>
      <c r="N36" s="256">
        <f t="shared" si="4"/>
        <v>0.50994524077951364</v>
      </c>
      <c r="O36" s="329">
        <v>10396</v>
      </c>
      <c r="P36" s="256">
        <f t="shared" si="5"/>
        <v>0.41858592365920438</v>
      </c>
      <c r="Q36" s="277"/>
      <c r="R36" s="295" t="s">
        <v>19</v>
      </c>
      <c r="S36" s="279">
        <f t="shared" si="6"/>
        <v>6.4559403035130379E-3</v>
      </c>
      <c r="T36" s="295" t="s">
        <v>19</v>
      </c>
      <c r="U36" s="279">
        <f t="shared" si="7"/>
        <v>0.41452167351387609</v>
      </c>
      <c r="V36" s="277"/>
      <c r="W36" s="257"/>
      <c r="X36" s="258" t="str">
        <f t="shared" si="8"/>
        <v>豊中市</v>
      </c>
      <c r="Y36" s="259">
        <f t="shared" si="28"/>
        <v>5.1128866735082835E-3</v>
      </c>
      <c r="Z36" s="259">
        <f t="shared" si="9"/>
        <v>5.1000000000000004E-3</v>
      </c>
      <c r="AA36" s="259">
        <f t="shared" si="10"/>
        <v>3.782792078833387E-3</v>
      </c>
      <c r="AB36" s="259">
        <f t="shared" si="11"/>
        <v>3.8E-3</v>
      </c>
      <c r="AC36" s="384">
        <f t="shared" si="12"/>
        <v>0.13000000000000003</v>
      </c>
      <c r="AD36" s="258" t="str">
        <f t="shared" si="13"/>
        <v>八尾市</v>
      </c>
      <c r="AE36" s="259">
        <f t="shared" si="29"/>
        <v>0.43500167090820285</v>
      </c>
      <c r="AF36" s="259">
        <f t="shared" si="14"/>
        <v>0.435</v>
      </c>
      <c r="AG36" s="259">
        <f t="shared" si="15"/>
        <v>0.42207191735580862</v>
      </c>
      <c r="AH36" s="259">
        <f t="shared" si="16"/>
        <v>0.42209999999999998</v>
      </c>
      <c r="AI36" s="384">
        <f t="shared" si="17"/>
        <v>1.2900000000000023</v>
      </c>
      <c r="AK36" s="259">
        <f t="shared" si="18"/>
        <v>7.4980406252028019E-3</v>
      </c>
      <c r="AL36" s="259">
        <f t="shared" si="19"/>
        <v>7.4999999999999997E-3</v>
      </c>
      <c r="AM36" s="259">
        <f t="shared" si="20"/>
        <v>6.0772550095886911E-3</v>
      </c>
      <c r="AN36" s="259">
        <f t="shared" si="21"/>
        <v>6.1000000000000004E-3</v>
      </c>
      <c r="AO36" s="384">
        <f t="shared" si="22"/>
        <v>0.13999999999999993</v>
      </c>
      <c r="AP36" s="259">
        <f t="shared" si="23"/>
        <v>0.44626071416091334</v>
      </c>
      <c r="AQ36" s="259">
        <f t="shared" si="24"/>
        <v>0.44629999999999997</v>
      </c>
      <c r="AR36" s="259">
        <f t="shared" si="25"/>
        <v>0.43535307158729386</v>
      </c>
      <c r="AS36" s="259">
        <f t="shared" si="26"/>
        <v>0.43540000000000001</v>
      </c>
      <c r="AT36" s="384">
        <f t="shared" si="27"/>
        <v>1.0899999999999965</v>
      </c>
      <c r="AU36" s="137">
        <v>0</v>
      </c>
    </row>
    <row r="37" spans="2:47" s="144" customFormat="1" ht="13.5" customHeight="1">
      <c r="B37" s="69">
        <v>32</v>
      </c>
      <c r="C37" s="61" t="s">
        <v>41</v>
      </c>
      <c r="D37" s="441">
        <v>20695</v>
      </c>
      <c r="E37" s="137">
        <v>2190</v>
      </c>
      <c r="F37" s="226">
        <f t="shared" si="0"/>
        <v>18505</v>
      </c>
      <c r="G37" s="329">
        <v>384</v>
      </c>
      <c r="H37" s="256">
        <f t="shared" si="1"/>
        <v>1.855520657163566E-2</v>
      </c>
      <c r="I37" s="329">
        <v>1560</v>
      </c>
      <c r="J37" s="256">
        <f t="shared" si="2"/>
        <v>7.538052669726987E-2</v>
      </c>
      <c r="K37" s="329">
        <v>246</v>
      </c>
      <c r="L37" s="256">
        <f t="shared" si="3"/>
        <v>1.1886929209954095E-2</v>
      </c>
      <c r="M37" s="329">
        <v>9080</v>
      </c>
      <c r="N37" s="256">
        <f t="shared" si="4"/>
        <v>0.43875332205846823</v>
      </c>
      <c r="O37" s="329">
        <v>9425</v>
      </c>
      <c r="P37" s="256">
        <f t="shared" si="5"/>
        <v>0.45542401546267214</v>
      </c>
      <c r="Q37" s="277"/>
      <c r="R37" s="295" t="s">
        <v>30</v>
      </c>
      <c r="S37" s="279">
        <f t="shared" si="6"/>
        <v>9.7651708904905841E-3</v>
      </c>
      <c r="T37" s="295" t="s">
        <v>30</v>
      </c>
      <c r="U37" s="279">
        <f t="shared" si="7"/>
        <v>0.40862590095326667</v>
      </c>
      <c r="V37" s="277"/>
      <c r="W37" s="257"/>
      <c r="X37" s="258" t="str">
        <f t="shared" si="8"/>
        <v>枚方市</v>
      </c>
      <c r="Y37" s="259">
        <f t="shared" si="28"/>
        <v>4.8638801044960812E-3</v>
      </c>
      <c r="Z37" s="259">
        <f t="shared" si="9"/>
        <v>4.8999999999999998E-3</v>
      </c>
      <c r="AA37" s="259">
        <f t="shared" si="10"/>
        <v>4.4566151202749139E-3</v>
      </c>
      <c r="AB37" s="259">
        <f t="shared" si="11"/>
        <v>4.4999999999999997E-3</v>
      </c>
      <c r="AC37" s="384">
        <f t="shared" si="12"/>
        <v>4.0000000000000022E-2</v>
      </c>
      <c r="AD37" s="258" t="str">
        <f t="shared" si="13"/>
        <v>羽曳野市</v>
      </c>
      <c r="AE37" s="259">
        <f t="shared" si="29"/>
        <v>0.43415997205728257</v>
      </c>
      <c r="AF37" s="259">
        <f t="shared" si="14"/>
        <v>0.43419999999999997</v>
      </c>
      <c r="AG37" s="259">
        <f t="shared" si="15"/>
        <v>0.42252165543792108</v>
      </c>
      <c r="AH37" s="259">
        <f t="shared" si="16"/>
        <v>0.42249999999999999</v>
      </c>
      <c r="AI37" s="384">
        <f t="shared" si="17"/>
        <v>1.1699999999999988</v>
      </c>
      <c r="AK37" s="259">
        <f t="shared" si="18"/>
        <v>7.4980406252028019E-3</v>
      </c>
      <c r="AL37" s="259">
        <f t="shared" si="19"/>
        <v>7.4999999999999997E-3</v>
      </c>
      <c r="AM37" s="259">
        <f t="shared" si="20"/>
        <v>6.0772550095886911E-3</v>
      </c>
      <c r="AN37" s="259">
        <f t="shared" si="21"/>
        <v>6.1000000000000004E-3</v>
      </c>
      <c r="AO37" s="384">
        <f t="shared" si="22"/>
        <v>0.13999999999999993</v>
      </c>
      <c r="AP37" s="259">
        <f t="shared" si="23"/>
        <v>0.44626071416091334</v>
      </c>
      <c r="AQ37" s="259">
        <f t="shared" si="24"/>
        <v>0.44629999999999997</v>
      </c>
      <c r="AR37" s="259">
        <f t="shared" si="25"/>
        <v>0.43535307158729386</v>
      </c>
      <c r="AS37" s="259">
        <f t="shared" si="26"/>
        <v>0.43540000000000001</v>
      </c>
      <c r="AT37" s="384">
        <f t="shared" si="27"/>
        <v>1.0899999999999965</v>
      </c>
      <c r="AU37" s="137">
        <v>0</v>
      </c>
    </row>
    <row r="38" spans="2:47" s="144" customFormat="1" ht="13.5" customHeight="1">
      <c r="B38" s="69">
        <v>33</v>
      </c>
      <c r="C38" s="61" t="s">
        <v>42</v>
      </c>
      <c r="D38" s="441">
        <v>5976</v>
      </c>
      <c r="E38" s="137">
        <v>432</v>
      </c>
      <c r="F38" s="226">
        <f t="shared" si="0"/>
        <v>5544</v>
      </c>
      <c r="G38" s="329">
        <v>84</v>
      </c>
      <c r="H38" s="256">
        <f t="shared" si="1"/>
        <v>1.4056224899598393E-2</v>
      </c>
      <c r="I38" s="329">
        <v>327</v>
      </c>
      <c r="J38" s="256">
        <f t="shared" si="2"/>
        <v>5.4718875502008033E-2</v>
      </c>
      <c r="K38" s="329">
        <v>21</v>
      </c>
      <c r="L38" s="256">
        <f t="shared" si="3"/>
        <v>3.5140562248995983E-3</v>
      </c>
      <c r="M38" s="329">
        <v>2778</v>
      </c>
      <c r="N38" s="256">
        <f t="shared" si="4"/>
        <v>0.46485943775100402</v>
      </c>
      <c r="O38" s="329">
        <v>2766</v>
      </c>
      <c r="P38" s="256">
        <f t="shared" si="5"/>
        <v>0.46285140562248994</v>
      </c>
      <c r="Q38" s="277"/>
      <c r="R38" s="295" t="s">
        <v>51</v>
      </c>
      <c r="S38" s="279">
        <f t="shared" si="6"/>
        <v>3.251485592555219E-3</v>
      </c>
      <c r="T38" s="295" t="s">
        <v>51</v>
      </c>
      <c r="U38" s="279">
        <f t="shared" si="7"/>
        <v>0.44724744926561272</v>
      </c>
      <c r="V38" s="277"/>
      <c r="W38" s="257"/>
      <c r="X38" s="258" t="str">
        <f t="shared" si="8"/>
        <v>松原市</v>
      </c>
      <c r="Y38" s="259">
        <f t="shared" si="28"/>
        <v>4.8215502332162883E-3</v>
      </c>
      <c r="Z38" s="259">
        <f t="shared" si="9"/>
        <v>4.7999999999999996E-3</v>
      </c>
      <c r="AA38" s="259">
        <f t="shared" si="10"/>
        <v>2.3664820093583605E-3</v>
      </c>
      <c r="AB38" s="259">
        <f t="shared" si="11"/>
        <v>2.3999999999999998E-3</v>
      </c>
      <c r="AC38" s="384">
        <f t="shared" si="12"/>
        <v>0.24</v>
      </c>
      <c r="AD38" s="258" t="str">
        <f t="shared" si="13"/>
        <v>高槻市</v>
      </c>
      <c r="AE38" s="259">
        <f t="shared" si="29"/>
        <v>0.42928111163108823</v>
      </c>
      <c r="AF38" s="259">
        <f t="shared" si="14"/>
        <v>0.42930000000000001</v>
      </c>
      <c r="AG38" s="259">
        <f t="shared" si="15"/>
        <v>0.42025810045492529</v>
      </c>
      <c r="AH38" s="259">
        <f t="shared" si="16"/>
        <v>0.42030000000000001</v>
      </c>
      <c r="AI38" s="384">
        <f t="shared" si="17"/>
        <v>0.9000000000000008</v>
      </c>
      <c r="AK38" s="259">
        <f t="shared" si="18"/>
        <v>7.4980406252028019E-3</v>
      </c>
      <c r="AL38" s="259">
        <f t="shared" si="19"/>
        <v>7.4999999999999997E-3</v>
      </c>
      <c r="AM38" s="259">
        <f t="shared" si="20"/>
        <v>6.0772550095886911E-3</v>
      </c>
      <c r="AN38" s="259">
        <f t="shared" si="21"/>
        <v>6.1000000000000004E-3</v>
      </c>
      <c r="AO38" s="384">
        <f t="shared" si="22"/>
        <v>0.13999999999999993</v>
      </c>
      <c r="AP38" s="259">
        <f t="shared" si="23"/>
        <v>0.44626071416091334</v>
      </c>
      <c r="AQ38" s="259">
        <f t="shared" si="24"/>
        <v>0.44629999999999997</v>
      </c>
      <c r="AR38" s="259">
        <f t="shared" si="25"/>
        <v>0.43535307158729386</v>
      </c>
      <c r="AS38" s="259">
        <f t="shared" si="26"/>
        <v>0.43540000000000001</v>
      </c>
      <c r="AT38" s="384">
        <f t="shared" si="27"/>
        <v>1.0899999999999965</v>
      </c>
      <c r="AU38" s="137">
        <v>0</v>
      </c>
    </row>
    <row r="39" spans="2:47" s="144" customFormat="1" ht="13.5" customHeight="1">
      <c r="B39" s="69">
        <v>34</v>
      </c>
      <c r="C39" s="61" t="s">
        <v>44</v>
      </c>
      <c r="D39" s="441">
        <v>26498</v>
      </c>
      <c r="E39" s="137">
        <v>2046</v>
      </c>
      <c r="F39" s="226">
        <f t="shared" si="0"/>
        <v>24452</v>
      </c>
      <c r="G39" s="329">
        <v>292</v>
      </c>
      <c r="H39" s="256">
        <f t="shared" si="1"/>
        <v>1.1019699599969809E-2</v>
      </c>
      <c r="I39" s="329">
        <v>1593</v>
      </c>
      <c r="J39" s="256">
        <f t="shared" si="2"/>
        <v>6.0117744735451735E-2</v>
      </c>
      <c r="K39" s="329">
        <v>161</v>
      </c>
      <c r="L39" s="256">
        <f t="shared" si="3"/>
        <v>6.0759302588874629E-3</v>
      </c>
      <c r="M39" s="329">
        <v>11299</v>
      </c>
      <c r="N39" s="256">
        <f t="shared" si="4"/>
        <v>0.42640954034266737</v>
      </c>
      <c r="O39" s="329">
        <v>13153</v>
      </c>
      <c r="P39" s="256">
        <f t="shared" si="5"/>
        <v>0.49637708506302364</v>
      </c>
      <c r="Q39" s="277"/>
      <c r="R39" s="295" t="s">
        <v>11</v>
      </c>
      <c r="S39" s="279">
        <f t="shared" si="6"/>
        <v>4.6491033872038965E-3</v>
      </c>
      <c r="T39" s="295" t="s">
        <v>11</v>
      </c>
      <c r="U39" s="279">
        <f t="shared" si="7"/>
        <v>0.44631392517157403</v>
      </c>
      <c r="V39" s="277"/>
      <c r="W39" s="257"/>
      <c r="X39" s="258" t="str">
        <f t="shared" si="8"/>
        <v>河南町</v>
      </c>
      <c r="Y39" s="259">
        <f t="shared" si="28"/>
        <v>4.754937820043892E-3</v>
      </c>
      <c r="Z39" s="259">
        <f t="shared" si="9"/>
        <v>4.7999999999999996E-3</v>
      </c>
      <c r="AA39" s="259">
        <f t="shared" si="10"/>
        <v>2.6415094339622643E-3</v>
      </c>
      <c r="AB39" s="259">
        <f t="shared" si="11"/>
        <v>2.5999999999999999E-3</v>
      </c>
      <c r="AC39" s="384">
        <f t="shared" si="12"/>
        <v>0.21999999999999997</v>
      </c>
      <c r="AD39" s="258" t="str">
        <f t="shared" si="13"/>
        <v>高石市</v>
      </c>
      <c r="AE39" s="259">
        <f t="shared" si="29"/>
        <v>0.41622211445198837</v>
      </c>
      <c r="AF39" s="259">
        <f t="shared" si="14"/>
        <v>0.41620000000000001</v>
      </c>
      <c r="AG39" s="259">
        <f t="shared" si="15"/>
        <v>0.40513267721440138</v>
      </c>
      <c r="AH39" s="259">
        <f t="shared" si="16"/>
        <v>0.40510000000000002</v>
      </c>
      <c r="AI39" s="384">
        <f t="shared" si="17"/>
        <v>1.1099999999999999</v>
      </c>
      <c r="AK39" s="259">
        <f t="shared" si="18"/>
        <v>7.4980406252028019E-3</v>
      </c>
      <c r="AL39" s="259">
        <f t="shared" si="19"/>
        <v>7.4999999999999997E-3</v>
      </c>
      <c r="AM39" s="259">
        <f t="shared" si="20"/>
        <v>6.0772550095886911E-3</v>
      </c>
      <c r="AN39" s="259">
        <f t="shared" si="21"/>
        <v>6.1000000000000004E-3</v>
      </c>
      <c r="AO39" s="384">
        <f t="shared" si="22"/>
        <v>0.13999999999999993</v>
      </c>
      <c r="AP39" s="259">
        <f t="shared" si="23"/>
        <v>0.44626071416091334</v>
      </c>
      <c r="AQ39" s="259">
        <f t="shared" si="24"/>
        <v>0.44629999999999997</v>
      </c>
      <c r="AR39" s="259">
        <f t="shared" si="25"/>
        <v>0.43535307158729386</v>
      </c>
      <c r="AS39" s="259">
        <f t="shared" si="26"/>
        <v>0.43540000000000001</v>
      </c>
      <c r="AT39" s="384">
        <f t="shared" si="27"/>
        <v>1.0899999999999965</v>
      </c>
      <c r="AU39" s="137">
        <v>0</v>
      </c>
    </row>
    <row r="40" spans="2:47" s="144" customFormat="1" ht="13.5" customHeight="1">
      <c r="B40" s="69">
        <v>35</v>
      </c>
      <c r="C40" s="61" t="s">
        <v>1</v>
      </c>
      <c r="D40" s="441">
        <v>54568</v>
      </c>
      <c r="E40" s="137">
        <v>5186</v>
      </c>
      <c r="F40" s="226">
        <f t="shared" si="0"/>
        <v>49382</v>
      </c>
      <c r="G40" s="329">
        <v>1098</v>
      </c>
      <c r="H40" s="256">
        <f t="shared" si="1"/>
        <v>2.0121683037677762E-2</v>
      </c>
      <c r="I40" s="329">
        <v>3809</v>
      </c>
      <c r="J40" s="256">
        <f t="shared" si="2"/>
        <v>6.9802814836534235E-2</v>
      </c>
      <c r="K40" s="329">
        <v>279</v>
      </c>
      <c r="L40" s="256">
        <f t="shared" si="3"/>
        <v>5.1128866735082835E-3</v>
      </c>
      <c r="M40" s="329">
        <v>26933</v>
      </c>
      <c r="N40" s="256">
        <f t="shared" si="4"/>
        <v>0.49356765870107022</v>
      </c>
      <c r="O40" s="329">
        <v>22449</v>
      </c>
      <c r="P40" s="256">
        <f t="shared" si="5"/>
        <v>0.41139495675120952</v>
      </c>
      <c r="Q40" s="277"/>
      <c r="R40" s="295" t="s">
        <v>5</v>
      </c>
      <c r="S40" s="279">
        <f t="shared" si="6"/>
        <v>3.6740868813486061E-3</v>
      </c>
      <c r="T40" s="295" t="s">
        <v>5</v>
      </c>
      <c r="U40" s="279">
        <f t="shared" si="7"/>
        <v>0.36719256537713424</v>
      </c>
      <c r="V40" s="277"/>
      <c r="W40" s="257"/>
      <c r="X40" s="258" t="str">
        <f t="shared" si="8"/>
        <v>田尻町</v>
      </c>
      <c r="Y40" s="259">
        <f t="shared" si="28"/>
        <v>4.7125353440150798E-3</v>
      </c>
      <c r="Z40" s="259">
        <f t="shared" si="9"/>
        <v>4.7000000000000002E-3</v>
      </c>
      <c r="AA40" s="259">
        <f t="shared" si="10"/>
        <v>0</v>
      </c>
      <c r="AB40" s="259">
        <f t="shared" si="11"/>
        <v>0</v>
      </c>
      <c r="AC40" s="384">
        <f t="shared" si="12"/>
        <v>0.47000000000000003</v>
      </c>
      <c r="AD40" s="258" t="str">
        <f t="shared" si="13"/>
        <v>交野市</v>
      </c>
      <c r="AE40" s="259">
        <f t="shared" si="29"/>
        <v>0.41452167351387609</v>
      </c>
      <c r="AF40" s="259">
        <f t="shared" si="14"/>
        <v>0.41449999999999998</v>
      </c>
      <c r="AG40" s="259">
        <f t="shared" si="15"/>
        <v>0.40190972222222221</v>
      </c>
      <c r="AH40" s="259">
        <f t="shared" si="16"/>
        <v>0.40189999999999998</v>
      </c>
      <c r="AI40" s="384">
        <f t="shared" si="17"/>
        <v>1.26</v>
      </c>
      <c r="AK40" s="259">
        <f t="shared" si="18"/>
        <v>7.4980406252028019E-3</v>
      </c>
      <c r="AL40" s="259">
        <f t="shared" si="19"/>
        <v>7.4999999999999997E-3</v>
      </c>
      <c r="AM40" s="259">
        <f t="shared" si="20"/>
        <v>6.0772550095886911E-3</v>
      </c>
      <c r="AN40" s="259">
        <f t="shared" si="21"/>
        <v>6.1000000000000004E-3</v>
      </c>
      <c r="AO40" s="384">
        <f t="shared" si="22"/>
        <v>0.13999999999999993</v>
      </c>
      <c r="AP40" s="259">
        <f t="shared" si="23"/>
        <v>0.44626071416091334</v>
      </c>
      <c r="AQ40" s="259">
        <f t="shared" si="24"/>
        <v>0.44629999999999997</v>
      </c>
      <c r="AR40" s="259">
        <f t="shared" si="25"/>
        <v>0.43535307158729386</v>
      </c>
      <c r="AS40" s="259">
        <f t="shared" si="26"/>
        <v>0.43540000000000001</v>
      </c>
      <c r="AT40" s="384">
        <f t="shared" si="27"/>
        <v>1.0899999999999965</v>
      </c>
      <c r="AU40" s="137">
        <v>0</v>
      </c>
    </row>
    <row r="41" spans="2:47" s="144" customFormat="1" ht="13.5" customHeight="1">
      <c r="B41" s="69">
        <v>36</v>
      </c>
      <c r="C41" s="61" t="s">
        <v>2</v>
      </c>
      <c r="D41" s="441">
        <v>15222</v>
      </c>
      <c r="E41" s="137">
        <v>1337</v>
      </c>
      <c r="F41" s="226">
        <f t="shared" si="0"/>
        <v>13885</v>
      </c>
      <c r="G41" s="329">
        <v>271</v>
      </c>
      <c r="H41" s="256">
        <f t="shared" si="1"/>
        <v>1.7803179608461436E-2</v>
      </c>
      <c r="I41" s="329">
        <v>1016</v>
      </c>
      <c r="J41" s="256">
        <f t="shared" si="2"/>
        <v>6.6745499934305605E-2</v>
      </c>
      <c r="K41" s="329">
        <v>50</v>
      </c>
      <c r="L41" s="256">
        <f t="shared" si="3"/>
        <v>3.2847194849559848E-3</v>
      </c>
      <c r="M41" s="329">
        <v>7618</v>
      </c>
      <c r="N41" s="256">
        <f t="shared" si="4"/>
        <v>0.50045986072789383</v>
      </c>
      <c r="O41" s="329">
        <v>6267</v>
      </c>
      <c r="P41" s="256">
        <f t="shared" si="5"/>
        <v>0.41170674024438314</v>
      </c>
      <c r="Q41" s="277"/>
      <c r="R41" s="295" t="s">
        <v>6</v>
      </c>
      <c r="S41" s="279">
        <f t="shared" si="6"/>
        <v>8.7583719732096856E-3</v>
      </c>
      <c r="T41" s="295" t="s">
        <v>6</v>
      </c>
      <c r="U41" s="279">
        <f t="shared" si="7"/>
        <v>0.51107676455435347</v>
      </c>
      <c r="V41" s="277"/>
      <c r="W41" s="257"/>
      <c r="X41" s="258" t="str">
        <f t="shared" si="8"/>
        <v>島本町</v>
      </c>
      <c r="Y41" s="259">
        <f t="shared" si="28"/>
        <v>4.6491033872038965E-3</v>
      </c>
      <c r="Z41" s="259">
        <f t="shared" si="9"/>
        <v>4.5999999999999999E-3</v>
      </c>
      <c r="AA41" s="259">
        <f t="shared" si="10"/>
        <v>3.0113504748668055E-3</v>
      </c>
      <c r="AB41" s="259">
        <f t="shared" si="11"/>
        <v>3.0000000000000001E-3</v>
      </c>
      <c r="AC41" s="384">
        <f t="shared" si="12"/>
        <v>0.15999999999999998</v>
      </c>
      <c r="AD41" s="258" t="str">
        <f t="shared" si="13"/>
        <v>池田市</v>
      </c>
      <c r="AE41" s="259">
        <f t="shared" si="29"/>
        <v>0.41170674024438314</v>
      </c>
      <c r="AF41" s="259">
        <f t="shared" si="14"/>
        <v>0.41170000000000001</v>
      </c>
      <c r="AG41" s="259">
        <f t="shared" si="15"/>
        <v>0.3925709629227217</v>
      </c>
      <c r="AH41" s="259">
        <f t="shared" si="16"/>
        <v>0.3926</v>
      </c>
      <c r="AI41" s="384">
        <f t="shared" si="17"/>
        <v>1.9100000000000006</v>
      </c>
      <c r="AK41" s="259">
        <f t="shared" si="18"/>
        <v>7.4980406252028019E-3</v>
      </c>
      <c r="AL41" s="259">
        <f t="shared" si="19"/>
        <v>7.4999999999999997E-3</v>
      </c>
      <c r="AM41" s="259">
        <f t="shared" si="20"/>
        <v>6.0772550095886911E-3</v>
      </c>
      <c r="AN41" s="259">
        <f t="shared" si="21"/>
        <v>6.1000000000000004E-3</v>
      </c>
      <c r="AO41" s="384">
        <f t="shared" si="22"/>
        <v>0.13999999999999993</v>
      </c>
      <c r="AP41" s="259">
        <f t="shared" si="23"/>
        <v>0.44626071416091334</v>
      </c>
      <c r="AQ41" s="259">
        <f t="shared" si="24"/>
        <v>0.44629999999999997</v>
      </c>
      <c r="AR41" s="259">
        <f t="shared" si="25"/>
        <v>0.43535307158729386</v>
      </c>
      <c r="AS41" s="259">
        <f t="shared" si="26"/>
        <v>0.43540000000000001</v>
      </c>
      <c r="AT41" s="384">
        <f t="shared" si="27"/>
        <v>1.0899999999999965</v>
      </c>
      <c r="AU41" s="137">
        <v>0</v>
      </c>
    </row>
    <row r="42" spans="2:47" s="144" customFormat="1" ht="13.5" customHeight="1">
      <c r="B42" s="69">
        <v>37</v>
      </c>
      <c r="C42" s="61" t="s">
        <v>3</v>
      </c>
      <c r="D42" s="441">
        <v>46319</v>
      </c>
      <c r="E42" s="137">
        <v>7027</v>
      </c>
      <c r="F42" s="226">
        <f t="shared" si="0"/>
        <v>39292</v>
      </c>
      <c r="G42" s="329">
        <v>1461</v>
      </c>
      <c r="H42" s="256">
        <f t="shared" si="1"/>
        <v>3.1542131738595394E-2</v>
      </c>
      <c r="I42" s="329">
        <v>5024</v>
      </c>
      <c r="J42" s="256">
        <f t="shared" si="2"/>
        <v>0.10846520866167232</v>
      </c>
      <c r="K42" s="329">
        <v>542</v>
      </c>
      <c r="L42" s="256">
        <f t="shared" si="3"/>
        <v>1.1701461603229777E-2</v>
      </c>
      <c r="M42" s="329">
        <v>21198</v>
      </c>
      <c r="N42" s="256">
        <f t="shared" si="4"/>
        <v>0.45765236727908631</v>
      </c>
      <c r="O42" s="329">
        <v>18094</v>
      </c>
      <c r="P42" s="256">
        <f t="shared" si="5"/>
        <v>0.39063883071741617</v>
      </c>
      <c r="Q42" s="277"/>
      <c r="R42" s="295" t="s">
        <v>52</v>
      </c>
      <c r="S42" s="279">
        <f t="shared" si="6"/>
        <v>4.608294930875576E-3</v>
      </c>
      <c r="T42" s="295" t="s">
        <v>52</v>
      </c>
      <c r="U42" s="279">
        <f t="shared" si="7"/>
        <v>0.47657450076804914</v>
      </c>
      <c r="V42" s="277"/>
      <c r="W42" s="257"/>
      <c r="X42" s="258" t="str">
        <f t="shared" si="8"/>
        <v>忠岡町</v>
      </c>
      <c r="Y42" s="259">
        <f t="shared" si="28"/>
        <v>4.608294930875576E-3</v>
      </c>
      <c r="Z42" s="259">
        <f t="shared" si="9"/>
        <v>4.5999999999999999E-3</v>
      </c>
      <c r="AA42" s="259">
        <f t="shared" si="10"/>
        <v>6.2524423602969914E-3</v>
      </c>
      <c r="AB42" s="259">
        <f t="shared" si="11"/>
        <v>6.3E-3</v>
      </c>
      <c r="AC42" s="384">
        <f t="shared" si="12"/>
        <v>-0.17</v>
      </c>
      <c r="AD42" s="258" t="str">
        <f t="shared" si="13"/>
        <v>豊中市</v>
      </c>
      <c r="AE42" s="259">
        <f t="shared" si="29"/>
        <v>0.41139495675120952</v>
      </c>
      <c r="AF42" s="259">
        <f t="shared" si="14"/>
        <v>0.41139999999999999</v>
      </c>
      <c r="AG42" s="259">
        <f t="shared" si="15"/>
        <v>0.40165686293052905</v>
      </c>
      <c r="AH42" s="259">
        <f t="shared" si="16"/>
        <v>0.4017</v>
      </c>
      <c r="AI42" s="384">
        <f t="shared" si="17"/>
        <v>0.96999999999999864</v>
      </c>
      <c r="AK42" s="259">
        <f t="shared" si="18"/>
        <v>7.4980406252028019E-3</v>
      </c>
      <c r="AL42" s="259">
        <f t="shared" si="19"/>
        <v>7.4999999999999997E-3</v>
      </c>
      <c r="AM42" s="259">
        <f t="shared" si="20"/>
        <v>6.0772550095886911E-3</v>
      </c>
      <c r="AN42" s="259">
        <f t="shared" si="21"/>
        <v>6.1000000000000004E-3</v>
      </c>
      <c r="AO42" s="384">
        <f t="shared" si="22"/>
        <v>0.13999999999999993</v>
      </c>
      <c r="AP42" s="259">
        <f t="shared" si="23"/>
        <v>0.44626071416091334</v>
      </c>
      <c r="AQ42" s="259">
        <f t="shared" si="24"/>
        <v>0.44629999999999997</v>
      </c>
      <c r="AR42" s="259">
        <f t="shared" si="25"/>
        <v>0.43535307158729386</v>
      </c>
      <c r="AS42" s="259">
        <f t="shared" si="26"/>
        <v>0.43540000000000001</v>
      </c>
      <c r="AT42" s="384">
        <f t="shared" si="27"/>
        <v>1.0899999999999965</v>
      </c>
      <c r="AU42" s="137">
        <v>0</v>
      </c>
    </row>
    <row r="43" spans="2:47" s="144" customFormat="1" ht="13.5" customHeight="1">
      <c r="B43" s="69">
        <v>38</v>
      </c>
      <c r="C43" s="73" t="s">
        <v>45</v>
      </c>
      <c r="D43" s="441">
        <v>9619</v>
      </c>
      <c r="E43" s="137">
        <v>1168</v>
      </c>
      <c r="F43" s="226">
        <f t="shared" si="0"/>
        <v>8451</v>
      </c>
      <c r="G43" s="329">
        <v>150</v>
      </c>
      <c r="H43" s="256">
        <f t="shared" si="1"/>
        <v>1.5594136604636656E-2</v>
      </c>
      <c r="I43" s="329">
        <v>930</v>
      </c>
      <c r="J43" s="256">
        <f t="shared" si="2"/>
        <v>9.6683646948747273E-2</v>
      </c>
      <c r="K43" s="329">
        <v>88</v>
      </c>
      <c r="L43" s="256">
        <f t="shared" si="3"/>
        <v>9.148560141386838E-3</v>
      </c>
      <c r="M43" s="329">
        <v>3981</v>
      </c>
      <c r="N43" s="256">
        <f t="shared" si="4"/>
        <v>0.41386838548705684</v>
      </c>
      <c r="O43" s="329">
        <v>4470</v>
      </c>
      <c r="P43" s="256">
        <f t="shared" si="5"/>
        <v>0.46470527081817237</v>
      </c>
      <c r="Q43" s="277"/>
      <c r="R43" s="295" t="s">
        <v>53</v>
      </c>
      <c r="S43" s="279">
        <f t="shared" si="6"/>
        <v>6.878899376099824E-3</v>
      </c>
      <c r="T43" s="295" t="s">
        <v>53</v>
      </c>
      <c r="U43" s="279">
        <f t="shared" si="7"/>
        <v>0.49240121580547114</v>
      </c>
      <c r="V43" s="277"/>
      <c r="W43" s="257"/>
      <c r="X43" s="258" t="str">
        <f t="shared" si="8"/>
        <v>四條畷市</v>
      </c>
      <c r="Y43" s="259">
        <f t="shared" si="28"/>
        <v>4.176686495380332E-3</v>
      </c>
      <c r="Z43" s="259">
        <f t="shared" si="9"/>
        <v>4.1999999999999997E-3</v>
      </c>
      <c r="AA43" s="259">
        <f t="shared" si="10"/>
        <v>4.174276024002087E-3</v>
      </c>
      <c r="AB43" s="259">
        <f t="shared" si="11"/>
        <v>4.1999999999999997E-3</v>
      </c>
      <c r="AC43" s="384">
        <f t="shared" si="12"/>
        <v>0</v>
      </c>
      <c r="AD43" s="258" t="str">
        <f t="shared" si="13"/>
        <v>大阪狭山市</v>
      </c>
      <c r="AE43" s="259">
        <f t="shared" si="29"/>
        <v>0.40862590095326667</v>
      </c>
      <c r="AF43" s="259">
        <f t="shared" si="14"/>
        <v>0.40860000000000002</v>
      </c>
      <c r="AG43" s="259">
        <f t="shared" si="15"/>
        <v>0.39702530886409981</v>
      </c>
      <c r="AH43" s="259">
        <f t="shared" si="16"/>
        <v>0.39700000000000002</v>
      </c>
      <c r="AI43" s="384">
        <f t="shared" si="17"/>
        <v>1.1599999999999999</v>
      </c>
      <c r="AK43" s="259">
        <f t="shared" si="18"/>
        <v>7.4980406252028019E-3</v>
      </c>
      <c r="AL43" s="259">
        <f t="shared" si="19"/>
        <v>7.4999999999999997E-3</v>
      </c>
      <c r="AM43" s="259">
        <f t="shared" si="20"/>
        <v>6.0772550095886911E-3</v>
      </c>
      <c r="AN43" s="259">
        <f t="shared" si="21"/>
        <v>6.1000000000000004E-3</v>
      </c>
      <c r="AO43" s="384">
        <f t="shared" si="22"/>
        <v>0.13999999999999993</v>
      </c>
      <c r="AP43" s="259">
        <f t="shared" si="23"/>
        <v>0.44626071416091334</v>
      </c>
      <c r="AQ43" s="259">
        <f t="shared" si="24"/>
        <v>0.44629999999999997</v>
      </c>
      <c r="AR43" s="259">
        <f t="shared" si="25"/>
        <v>0.43535307158729386</v>
      </c>
      <c r="AS43" s="259">
        <f t="shared" si="26"/>
        <v>0.43540000000000001</v>
      </c>
      <c r="AT43" s="384">
        <f t="shared" si="27"/>
        <v>1.0899999999999965</v>
      </c>
      <c r="AU43" s="137">
        <v>0</v>
      </c>
    </row>
    <row r="44" spans="2:47" s="144" customFormat="1" ht="13.5" customHeight="1">
      <c r="B44" s="69">
        <v>39</v>
      </c>
      <c r="C44" s="73" t="s">
        <v>8</v>
      </c>
      <c r="D44" s="441">
        <v>55558</v>
      </c>
      <c r="E44" s="137">
        <v>6011</v>
      </c>
      <c r="F44" s="226">
        <f t="shared" si="0"/>
        <v>49547</v>
      </c>
      <c r="G44" s="329">
        <v>1144</v>
      </c>
      <c r="H44" s="256">
        <f t="shared" si="1"/>
        <v>2.0591093991864359E-2</v>
      </c>
      <c r="I44" s="329">
        <v>4424</v>
      </c>
      <c r="J44" s="256">
        <f t="shared" si="2"/>
        <v>7.9628496346160774E-2</v>
      </c>
      <c r="K44" s="329">
        <v>443</v>
      </c>
      <c r="L44" s="256">
        <f t="shared" si="3"/>
        <v>7.9736491594369855E-3</v>
      </c>
      <c r="M44" s="329">
        <v>25697</v>
      </c>
      <c r="N44" s="256">
        <f t="shared" si="4"/>
        <v>0.46252564887144965</v>
      </c>
      <c r="O44" s="329">
        <v>23850</v>
      </c>
      <c r="P44" s="256">
        <f t="shared" si="5"/>
        <v>0.42928111163108823</v>
      </c>
      <c r="Q44" s="277"/>
      <c r="R44" s="295" t="s">
        <v>54</v>
      </c>
      <c r="S44" s="279">
        <f t="shared" si="6"/>
        <v>4.7125353440150798E-3</v>
      </c>
      <c r="T44" s="295" t="s">
        <v>54</v>
      </c>
      <c r="U44" s="279">
        <f t="shared" si="7"/>
        <v>0.46654099905749291</v>
      </c>
      <c r="V44" s="277"/>
      <c r="W44" s="257"/>
      <c r="X44" s="258" t="str">
        <f t="shared" si="8"/>
        <v>豊能町</v>
      </c>
      <c r="Y44" s="259">
        <f t="shared" si="28"/>
        <v>3.6740868813486061E-3</v>
      </c>
      <c r="Z44" s="259">
        <f t="shared" si="9"/>
        <v>3.7000000000000002E-3</v>
      </c>
      <c r="AA44" s="259">
        <f t="shared" si="10"/>
        <v>1.5776425512733828E-3</v>
      </c>
      <c r="AB44" s="259">
        <f t="shared" si="11"/>
        <v>1.6000000000000001E-3</v>
      </c>
      <c r="AC44" s="384">
        <f t="shared" si="12"/>
        <v>0.21000000000000002</v>
      </c>
      <c r="AD44" s="258" t="str">
        <f t="shared" si="13"/>
        <v>河内長野市</v>
      </c>
      <c r="AE44" s="259">
        <f t="shared" si="29"/>
        <v>0.40633455355721787</v>
      </c>
      <c r="AF44" s="259">
        <f t="shared" si="14"/>
        <v>0.40629999999999999</v>
      </c>
      <c r="AG44" s="259">
        <f t="shared" si="15"/>
        <v>0.39875184759402199</v>
      </c>
      <c r="AH44" s="259">
        <f t="shared" si="16"/>
        <v>0.39879999999999999</v>
      </c>
      <c r="AI44" s="384">
        <f t="shared" si="17"/>
        <v>0.75000000000000067</v>
      </c>
      <c r="AK44" s="259">
        <f t="shared" si="18"/>
        <v>7.4980406252028019E-3</v>
      </c>
      <c r="AL44" s="259">
        <f t="shared" si="19"/>
        <v>7.4999999999999997E-3</v>
      </c>
      <c r="AM44" s="259">
        <f t="shared" si="20"/>
        <v>6.0772550095886911E-3</v>
      </c>
      <c r="AN44" s="259">
        <f t="shared" si="21"/>
        <v>6.1000000000000004E-3</v>
      </c>
      <c r="AO44" s="384">
        <f t="shared" si="22"/>
        <v>0.13999999999999993</v>
      </c>
      <c r="AP44" s="259">
        <f t="shared" si="23"/>
        <v>0.44626071416091334</v>
      </c>
      <c r="AQ44" s="259">
        <f t="shared" si="24"/>
        <v>0.44629999999999997</v>
      </c>
      <c r="AR44" s="259">
        <f t="shared" si="25"/>
        <v>0.43535307158729386</v>
      </c>
      <c r="AS44" s="259">
        <f t="shared" si="26"/>
        <v>0.43540000000000001</v>
      </c>
      <c r="AT44" s="384">
        <f t="shared" si="27"/>
        <v>1.0899999999999965</v>
      </c>
      <c r="AU44" s="137">
        <v>0</v>
      </c>
    </row>
    <row r="45" spans="2:47" s="144" customFormat="1" ht="13.5" customHeight="1">
      <c r="B45" s="346">
        <v>40</v>
      </c>
      <c r="C45" s="73" t="s">
        <v>46</v>
      </c>
      <c r="D45" s="440">
        <v>11725</v>
      </c>
      <c r="E45" s="137">
        <v>1420</v>
      </c>
      <c r="F45" s="188">
        <f t="shared" si="0"/>
        <v>10305</v>
      </c>
      <c r="G45" s="359">
        <v>196</v>
      </c>
      <c r="H45" s="360">
        <f t="shared" si="1"/>
        <v>1.671641791044776E-2</v>
      </c>
      <c r="I45" s="359">
        <v>1045</v>
      </c>
      <c r="J45" s="360">
        <f t="shared" si="2"/>
        <v>8.9125799573560774E-2</v>
      </c>
      <c r="K45" s="359">
        <v>179</v>
      </c>
      <c r="L45" s="360">
        <f t="shared" si="3"/>
        <v>1.5266524520255863E-2</v>
      </c>
      <c r="M45" s="359">
        <v>4489</v>
      </c>
      <c r="N45" s="360">
        <f t="shared" si="4"/>
        <v>0.38285714285714284</v>
      </c>
      <c r="O45" s="359">
        <v>5816</v>
      </c>
      <c r="P45" s="360">
        <f t="shared" si="5"/>
        <v>0.49603411513859275</v>
      </c>
      <c r="Q45" s="277"/>
      <c r="R45" s="295" t="s">
        <v>55</v>
      </c>
      <c r="S45" s="279">
        <f t="shared" si="6"/>
        <v>9.2994420334779914E-4</v>
      </c>
      <c r="T45" s="295" t="s">
        <v>55</v>
      </c>
      <c r="U45" s="279">
        <f t="shared" si="7"/>
        <v>0.50557966522008679</v>
      </c>
      <c r="V45" s="277"/>
      <c r="W45" s="257"/>
      <c r="X45" s="258" t="str">
        <f t="shared" si="8"/>
        <v>池田市</v>
      </c>
      <c r="Y45" s="259">
        <f t="shared" si="28"/>
        <v>3.2847194849559848E-3</v>
      </c>
      <c r="Z45" s="259">
        <f t="shared" si="9"/>
        <v>3.3E-3</v>
      </c>
      <c r="AA45" s="259">
        <f t="shared" si="10"/>
        <v>1.9013988863235095E-3</v>
      </c>
      <c r="AB45" s="259">
        <f t="shared" si="11"/>
        <v>1.9E-3</v>
      </c>
      <c r="AC45" s="384">
        <f t="shared" si="12"/>
        <v>0.13999999999999999</v>
      </c>
      <c r="AD45" s="258" t="str">
        <f t="shared" si="13"/>
        <v>茨木市</v>
      </c>
      <c r="AE45" s="259">
        <f t="shared" si="29"/>
        <v>0.40351822953610439</v>
      </c>
      <c r="AF45" s="259">
        <f t="shared" si="14"/>
        <v>0.40350000000000003</v>
      </c>
      <c r="AG45" s="259">
        <f t="shared" si="15"/>
        <v>0.39622194587552556</v>
      </c>
      <c r="AH45" s="259">
        <f t="shared" si="16"/>
        <v>0.3962</v>
      </c>
      <c r="AI45" s="384">
        <f t="shared" si="17"/>
        <v>0.73000000000000287</v>
      </c>
      <c r="AK45" s="259">
        <f t="shared" si="18"/>
        <v>7.4980406252028019E-3</v>
      </c>
      <c r="AL45" s="259">
        <f t="shared" si="19"/>
        <v>7.4999999999999997E-3</v>
      </c>
      <c r="AM45" s="259">
        <f t="shared" si="20"/>
        <v>6.0772550095886911E-3</v>
      </c>
      <c r="AN45" s="259">
        <f t="shared" si="21"/>
        <v>6.1000000000000004E-3</v>
      </c>
      <c r="AO45" s="384">
        <f t="shared" si="22"/>
        <v>0.13999999999999993</v>
      </c>
      <c r="AP45" s="259">
        <f t="shared" si="23"/>
        <v>0.44626071416091334</v>
      </c>
      <c r="AQ45" s="259">
        <f t="shared" si="24"/>
        <v>0.44629999999999997</v>
      </c>
      <c r="AR45" s="259">
        <f t="shared" si="25"/>
        <v>0.43535307158729386</v>
      </c>
      <c r="AS45" s="259">
        <f t="shared" si="26"/>
        <v>0.43540000000000001</v>
      </c>
      <c r="AT45" s="384">
        <f t="shared" si="27"/>
        <v>1.0899999999999965</v>
      </c>
      <c r="AU45" s="137">
        <v>0</v>
      </c>
    </row>
    <row r="46" spans="2:47" s="144" customFormat="1" ht="13.5" customHeight="1">
      <c r="B46" s="69">
        <v>41</v>
      </c>
      <c r="C46" s="73" t="s">
        <v>13</v>
      </c>
      <c r="D46" s="441">
        <v>21686</v>
      </c>
      <c r="E46" s="137">
        <v>2767</v>
      </c>
      <c r="F46" s="226">
        <f t="shared" si="0"/>
        <v>18919</v>
      </c>
      <c r="G46" s="329">
        <v>441</v>
      </c>
      <c r="H46" s="256">
        <f t="shared" si="1"/>
        <v>2.0335700451904453E-2</v>
      </c>
      <c r="I46" s="329">
        <v>2144</v>
      </c>
      <c r="J46" s="256">
        <f t="shared" si="2"/>
        <v>9.886562759383935E-2</v>
      </c>
      <c r="K46" s="329">
        <v>182</v>
      </c>
      <c r="L46" s="256">
        <f t="shared" si="3"/>
        <v>8.3925112976113627E-3</v>
      </c>
      <c r="M46" s="329">
        <v>8679</v>
      </c>
      <c r="N46" s="256">
        <f t="shared" si="4"/>
        <v>0.40021211841741217</v>
      </c>
      <c r="O46" s="329">
        <v>10240</v>
      </c>
      <c r="P46" s="256">
        <f t="shared" si="5"/>
        <v>0.47219404223923267</v>
      </c>
      <c r="Q46" s="277"/>
      <c r="R46" s="295" t="s">
        <v>31</v>
      </c>
      <c r="S46" s="279">
        <f t="shared" si="6"/>
        <v>2.9895366218236174E-3</v>
      </c>
      <c r="T46" s="295" t="s">
        <v>31</v>
      </c>
      <c r="U46" s="279">
        <f t="shared" si="7"/>
        <v>0.48480318883906326</v>
      </c>
      <c r="V46" s="277"/>
      <c r="W46" s="257"/>
      <c r="X46" s="258" t="str">
        <f t="shared" si="8"/>
        <v>阪南市</v>
      </c>
      <c r="Y46" s="259">
        <f t="shared" si="28"/>
        <v>3.251485592555219E-3</v>
      </c>
      <c r="Z46" s="259">
        <f t="shared" si="9"/>
        <v>3.3E-3</v>
      </c>
      <c r="AA46" s="259">
        <f t="shared" si="10"/>
        <v>2.8881700554528652E-3</v>
      </c>
      <c r="AB46" s="259">
        <f t="shared" si="11"/>
        <v>2.8999999999999998E-3</v>
      </c>
      <c r="AC46" s="384">
        <f t="shared" si="12"/>
        <v>4.0000000000000022E-2</v>
      </c>
      <c r="AD46" s="258" t="str">
        <f t="shared" si="13"/>
        <v>吹田市</v>
      </c>
      <c r="AE46" s="259">
        <f t="shared" si="29"/>
        <v>0.39063883071741617</v>
      </c>
      <c r="AF46" s="259">
        <f t="shared" si="14"/>
        <v>0.3906</v>
      </c>
      <c r="AG46" s="259">
        <f t="shared" si="15"/>
        <v>0.38009231386714831</v>
      </c>
      <c r="AH46" s="259">
        <f t="shared" si="16"/>
        <v>0.38009999999999999</v>
      </c>
      <c r="AI46" s="384">
        <f t="shared" si="17"/>
        <v>1.0500000000000009</v>
      </c>
      <c r="AK46" s="259">
        <f t="shared" si="18"/>
        <v>7.4980406252028019E-3</v>
      </c>
      <c r="AL46" s="259">
        <f t="shared" si="19"/>
        <v>7.4999999999999997E-3</v>
      </c>
      <c r="AM46" s="259">
        <f t="shared" si="20"/>
        <v>6.0772550095886911E-3</v>
      </c>
      <c r="AN46" s="259">
        <f t="shared" si="21"/>
        <v>6.1000000000000004E-3</v>
      </c>
      <c r="AO46" s="384">
        <f t="shared" si="22"/>
        <v>0.13999999999999993</v>
      </c>
      <c r="AP46" s="259">
        <f t="shared" si="23"/>
        <v>0.44626071416091334</v>
      </c>
      <c r="AQ46" s="259">
        <f t="shared" si="24"/>
        <v>0.44629999999999997</v>
      </c>
      <c r="AR46" s="259">
        <f t="shared" si="25"/>
        <v>0.43535307158729386</v>
      </c>
      <c r="AS46" s="259">
        <f t="shared" si="26"/>
        <v>0.43540000000000001</v>
      </c>
      <c r="AT46" s="384">
        <f t="shared" si="27"/>
        <v>1.0899999999999965</v>
      </c>
      <c r="AU46" s="137">
        <v>0</v>
      </c>
    </row>
    <row r="47" spans="2:47" s="144" customFormat="1" ht="13.5" customHeight="1">
      <c r="B47" s="69">
        <v>42</v>
      </c>
      <c r="C47" s="73" t="s">
        <v>14</v>
      </c>
      <c r="D47" s="441">
        <v>58184</v>
      </c>
      <c r="E47" s="137">
        <v>3525</v>
      </c>
      <c r="F47" s="226">
        <f t="shared" si="0"/>
        <v>54659</v>
      </c>
      <c r="G47" s="329">
        <v>901</v>
      </c>
      <c r="H47" s="256">
        <f t="shared" si="1"/>
        <v>1.5485356799120033E-2</v>
      </c>
      <c r="I47" s="329">
        <v>2341</v>
      </c>
      <c r="J47" s="256">
        <f t="shared" si="2"/>
        <v>4.0234428708923416E-2</v>
      </c>
      <c r="K47" s="329">
        <v>283</v>
      </c>
      <c r="L47" s="256">
        <f t="shared" si="3"/>
        <v>4.8638801044960812E-3</v>
      </c>
      <c r="M47" s="329">
        <v>28480</v>
      </c>
      <c r="N47" s="256">
        <f t="shared" si="4"/>
        <v>0.48948164443833359</v>
      </c>
      <c r="O47" s="329">
        <v>26179</v>
      </c>
      <c r="P47" s="256">
        <f t="shared" si="5"/>
        <v>0.44993468994912689</v>
      </c>
      <c r="Q47" s="277"/>
      <c r="R47" s="295" t="s">
        <v>32</v>
      </c>
      <c r="S47" s="279">
        <f t="shared" si="6"/>
        <v>4.754937820043892E-3</v>
      </c>
      <c r="T47" s="295" t="s">
        <v>32</v>
      </c>
      <c r="U47" s="279">
        <f t="shared" si="7"/>
        <v>0.44806144842721285</v>
      </c>
      <c r="V47" s="277"/>
      <c r="W47" s="257"/>
      <c r="X47" s="258" t="str">
        <f>INDEX($R$6:$R$48,MATCH(Y47,$S$6:$S$48,0))</f>
        <v>太子町</v>
      </c>
      <c r="Y47" s="259">
        <f t="shared" si="28"/>
        <v>2.9895366218236174E-3</v>
      </c>
      <c r="Z47" s="259">
        <f t="shared" si="9"/>
        <v>3.0000000000000001E-3</v>
      </c>
      <c r="AA47" s="259">
        <f t="shared" si="10"/>
        <v>2.0533880903490761E-3</v>
      </c>
      <c r="AB47" s="259">
        <f t="shared" si="11"/>
        <v>2.0999999999999999E-3</v>
      </c>
      <c r="AC47" s="384">
        <f t="shared" si="12"/>
        <v>9.0000000000000024E-2</v>
      </c>
      <c r="AD47" s="258" t="str">
        <f t="shared" si="13"/>
        <v>箕面市</v>
      </c>
      <c r="AE47" s="259">
        <f t="shared" si="29"/>
        <v>0.37149620702641634</v>
      </c>
      <c r="AF47" s="259">
        <f t="shared" si="14"/>
        <v>0.3715</v>
      </c>
      <c r="AG47" s="259">
        <f t="shared" si="15"/>
        <v>0.36694537346711259</v>
      </c>
      <c r="AH47" s="259">
        <f t="shared" si="16"/>
        <v>0.3669</v>
      </c>
      <c r="AI47" s="384">
        <f t="shared" si="17"/>
        <v>0.4599999999999993</v>
      </c>
      <c r="AK47" s="259">
        <f t="shared" si="18"/>
        <v>7.4980406252028019E-3</v>
      </c>
      <c r="AL47" s="259">
        <f t="shared" si="19"/>
        <v>7.4999999999999997E-3</v>
      </c>
      <c r="AM47" s="259">
        <f t="shared" si="20"/>
        <v>6.0772550095886911E-3</v>
      </c>
      <c r="AN47" s="259">
        <f t="shared" si="21"/>
        <v>6.1000000000000004E-3</v>
      </c>
      <c r="AO47" s="384">
        <f t="shared" si="22"/>
        <v>0.13999999999999993</v>
      </c>
      <c r="AP47" s="259">
        <f t="shared" si="23"/>
        <v>0.44626071416091334</v>
      </c>
      <c r="AQ47" s="259">
        <f t="shared" si="24"/>
        <v>0.44629999999999997</v>
      </c>
      <c r="AR47" s="259">
        <f t="shared" si="25"/>
        <v>0.43535307158729386</v>
      </c>
      <c r="AS47" s="259">
        <f t="shared" si="26"/>
        <v>0.43540000000000001</v>
      </c>
      <c r="AT47" s="384">
        <f t="shared" si="27"/>
        <v>1.0899999999999965</v>
      </c>
      <c r="AU47" s="137">
        <v>0</v>
      </c>
    </row>
    <row r="48" spans="2:47" s="144" customFormat="1" ht="13.5" customHeight="1">
      <c r="B48" s="69">
        <v>43</v>
      </c>
      <c r="C48" s="73" t="s">
        <v>9</v>
      </c>
      <c r="D48" s="441">
        <v>35245</v>
      </c>
      <c r="E48" s="137">
        <v>7503</v>
      </c>
      <c r="F48" s="226">
        <f t="shared" si="0"/>
        <v>27742</v>
      </c>
      <c r="G48" s="329">
        <v>1322</v>
      </c>
      <c r="H48" s="256">
        <f t="shared" si="1"/>
        <v>3.7508866505887362E-2</v>
      </c>
      <c r="I48" s="329">
        <v>5779</v>
      </c>
      <c r="J48" s="256">
        <f t="shared" si="2"/>
        <v>0.16396652007376933</v>
      </c>
      <c r="K48" s="329">
        <v>402</v>
      </c>
      <c r="L48" s="256">
        <f t="shared" si="3"/>
        <v>1.1405873173499788E-2</v>
      </c>
      <c r="M48" s="329">
        <v>13520</v>
      </c>
      <c r="N48" s="256">
        <f t="shared" si="4"/>
        <v>0.38360051071073908</v>
      </c>
      <c r="O48" s="329">
        <v>14222</v>
      </c>
      <c r="P48" s="256">
        <f t="shared" si="5"/>
        <v>0.40351822953610439</v>
      </c>
      <c r="Q48" s="277"/>
      <c r="R48" s="295" t="s">
        <v>33</v>
      </c>
      <c r="S48" s="279">
        <f t="shared" si="6"/>
        <v>1.2126111560226353E-2</v>
      </c>
      <c r="T48" s="295" t="s">
        <v>33</v>
      </c>
      <c r="U48" s="279">
        <f t="shared" si="7"/>
        <v>0.51172190784155214</v>
      </c>
      <c r="V48" s="277"/>
      <c r="W48" s="257"/>
      <c r="X48" s="258" t="str">
        <f>INDEX($R$6:$R$48,MATCH(Y48,$S$6:$S$48,0))</f>
        <v>岬町</v>
      </c>
      <c r="Y48" s="259">
        <f t="shared" si="28"/>
        <v>9.2994420334779914E-4</v>
      </c>
      <c r="Z48" s="259">
        <f t="shared" si="9"/>
        <v>8.9999999999999998E-4</v>
      </c>
      <c r="AA48" s="259">
        <f t="shared" si="10"/>
        <v>3.1615554852987672E-4</v>
      </c>
      <c r="AB48" s="259">
        <f t="shared" si="11"/>
        <v>2.9999999999999997E-4</v>
      </c>
      <c r="AC48" s="384">
        <f t="shared" si="12"/>
        <v>6.0000000000000005E-2</v>
      </c>
      <c r="AD48" s="258" t="str">
        <f t="shared" si="13"/>
        <v>豊能町</v>
      </c>
      <c r="AE48" s="259">
        <f t="shared" si="29"/>
        <v>0.36719256537713424</v>
      </c>
      <c r="AF48" s="259">
        <f t="shared" si="14"/>
        <v>0.36720000000000003</v>
      </c>
      <c r="AG48" s="259">
        <f t="shared" si="15"/>
        <v>0.36037863421230559</v>
      </c>
      <c r="AH48" s="259">
        <f t="shared" si="16"/>
        <v>0.3604</v>
      </c>
      <c r="AI48" s="384">
        <f t="shared" si="17"/>
        <v>0.68000000000000282</v>
      </c>
      <c r="AK48" s="259">
        <f t="shared" si="18"/>
        <v>7.4980406252028019E-3</v>
      </c>
      <c r="AL48" s="259">
        <f t="shared" si="19"/>
        <v>7.4999999999999997E-3</v>
      </c>
      <c r="AM48" s="259">
        <f t="shared" si="20"/>
        <v>6.0772550095886911E-3</v>
      </c>
      <c r="AN48" s="259">
        <f t="shared" si="21"/>
        <v>6.1000000000000004E-3</v>
      </c>
      <c r="AO48" s="384">
        <f t="shared" si="22"/>
        <v>0.13999999999999993</v>
      </c>
      <c r="AP48" s="259">
        <f>$P$80</f>
        <v>0.44626071416091334</v>
      </c>
      <c r="AQ48" s="259">
        <f t="shared" si="24"/>
        <v>0.44629999999999997</v>
      </c>
      <c r="AR48" s="259">
        <f t="shared" si="25"/>
        <v>0.43535307158729386</v>
      </c>
      <c r="AS48" s="259">
        <f t="shared" si="26"/>
        <v>0.43540000000000001</v>
      </c>
      <c r="AT48" s="384">
        <f t="shared" si="27"/>
        <v>1.0899999999999965</v>
      </c>
      <c r="AU48" s="137">
        <v>9999</v>
      </c>
    </row>
    <row r="49" spans="2:47" s="144" customFormat="1" ht="13.5" customHeight="1">
      <c r="B49" s="69">
        <v>44</v>
      </c>
      <c r="C49" s="73" t="s">
        <v>21</v>
      </c>
      <c r="D49" s="441">
        <v>38901</v>
      </c>
      <c r="E49" s="137">
        <v>6468</v>
      </c>
      <c r="F49" s="226">
        <f t="shared" si="0"/>
        <v>32433</v>
      </c>
      <c r="G49" s="329">
        <v>1415</v>
      </c>
      <c r="H49" s="256">
        <f t="shared" si="1"/>
        <v>3.6374386262563944E-2</v>
      </c>
      <c r="I49" s="329">
        <v>4625</v>
      </c>
      <c r="J49" s="256">
        <f t="shared" si="2"/>
        <v>0.11889154520449345</v>
      </c>
      <c r="K49" s="329">
        <v>428</v>
      </c>
      <c r="L49" s="256">
        <f t="shared" si="3"/>
        <v>1.1002287858923935E-2</v>
      </c>
      <c r="M49" s="329">
        <v>15511</v>
      </c>
      <c r="N49" s="256">
        <f t="shared" si="4"/>
        <v>0.3987301097658158</v>
      </c>
      <c r="O49" s="329">
        <v>16922</v>
      </c>
      <c r="P49" s="256">
        <f t="shared" si="5"/>
        <v>0.43500167090820285</v>
      </c>
      <c r="Q49" s="277"/>
      <c r="R49" s="277"/>
      <c r="S49" s="277"/>
      <c r="T49" s="277"/>
      <c r="U49" s="277"/>
      <c r="V49" s="277"/>
      <c r="W49" s="257"/>
      <c r="AK49" s="257"/>
      <c r="AL49" s="257"/>
      <c r="AM49" s="257"/>
      <c r="AN49" s="257"/>
      <c r="AO49" s="257"/>
      <c r="AP49" s="257"/>
      <c r="AQ49" s="257"/>
      <c r="AR49" s="257"/>
      <c r="AS49" s="257"/>
      <c r="AT49" s="257"/>
      <c r="AU49" s="257"/>
    </row>
    <row r="50" spans="2:47" s="144" customFormat="1" ht="13.5" customHeight="1">
      <c r="B50" s="69">
        <v>45</v>
      </c>
      <c r="C50" s="73" t="s">
        <v>47</v>
      </c>
      <c r="D50" s="441">
        <v>13283</v>
      </c>
      <c r="E50" s="137">
        <v>1830</v>
      </c>
      <c r="F50" s="226">
        <f t="shared" si="0"/>
        <v>11453</v>
      </c>
      <c r="G50" s="329">
        <v>301</v>
      </c>
      <c r="H50" s="256">
        <f t="shared" si="1"/>
        <v>2.2660543551908455E-2</v>
      </c>
      <c r="I50" s="329">
        <v>1439</v>
      </c>
      <c r="J50" s="256">
        <f t="shared" si="2"/>
        <v>0.10833396070164872</v>
      </c>
      <c r="K50" s="329">
        <v>90</v>
      </c>
      <c r="L50" s="256">
        <f t="shared" si="3"/>
        <v>6.7755778062184744E-3</v>
      </c>
      <c r="M50" s="329">
        <v>4802</v>
      </c>
      <c r="N50" s="256">
        <f t="shared" si="4"/>
        <v>0.36151471806067909</v>
      </c>
      <c r="O50" s="329">
        <v>6651</v>
      </c>
      <c r="P50" s="256">
        <f t="shared" si="5"/>
        <v>0.50071519987954527</v>
      </c>
      <c r="Q50" s="277"/>
      <c r="R50" s="277"/>
      <c r="S50" s="277"/>
      <c r="T50" s="277"/>
      <c r="U50" s="277"/>
      <c r="V50" s="277"/>
      <c r="W50" s="257"/>
      <c r="AK50" s="257"/>
      <c r="AL50" s="257"/>
      <c r="AM50" s="257"/>
      <c r="AN50" s="257"/>
      <c r="AO50" s="257"/>
      <c r="AP50" s="257"/>
      <c r="AQ50" s="257"/>
      <c r="AR50" s="257"/>
      <c r="AS50" s="257"/>
      <c r="AT50" s="257"/>
      <c r="AU50" s="257"/>
    </row>
    <row r="51" spans="2:47" s="144" customFormat="1" ht="13.5" customHeight="1">
      <c r="B51" s="69">
        <v>46</v>
      </c>
      <c r="C51" s="73" t="s">
        <v>25</v>
      </c>
      <c r="D51" s="441">
        <v>17006</v>
      </c>
      <c r="E51" s="137">
        <v>2199</v>
      </c>
      <c r="F51" s="226">
        <f t="shared" si="0"/>
        <v>14807</v>
      </c>
      <c r="G51" s="329">
        <v>339</v>
      </c>
      <c r="H51" s="256">
        <f t="shared" si="1"/>
        <v>1.9934140891450076E-2</v>
      </c>
      <c r="I51" s="329">
        <v>1767</v>
      </c>
      <c r="J51" s="256">
        <f t="shared" si="2"/>
        <v>0.10390450429260262</v>
      </c>
      <c r="K51" s="329">
        <v>93</v>
      </c>
      <c r="L51" s="256">
        <f t="shared" si="3"/>
        <v>5.4686581206632957E-3</v>
      </c>
      <c r="M51" s="329">
        <v>7191</v>
      </c>
      <c r="N51" s="256">
        <f t="shared" si="4"/>
        <v>0.42285075855580384</v>
      </c>
      <c r="O51" s="329">
        <v>7616</v>
      </c>
      <c r="P51" s="256">
        <f t="shared" si="5"/>
        <v>0.4478419381394802</v>
      </c>
      <c r="Q51" s="277"/>
      <c r="R51" s="277"/>
      <c r="S51" s="277"/>
      <c r="T51" s="277"/>
      <c r="U51" s="277"/>
      <c r="V51" s="277"/>
      <c r="W51" s="257"/>
      <c r="X51" s="4"/>
      <c r="Y51" s="4"/>
      <c r="Z51" s="4"/>
      <c r="AA51" s="4"/>
      <c r="AB51" s="4"/>
      <c r="AC51" s="4"/>
      <c r="AD51" s="4"/>
      <c r="AE51" s="4"/>
      <c r="AF51" s="4"/>
      <c r="AG51" s="4"/>
      <c r="AH51" s="4"/>
      <c r="AI51" s="4"/>
      <c r="AK51" s="252"/>
      <c r="AL51" s="252"/>
      <c r="AM51" s="252"/>
      <c r="AN51" s="252"/>
      <c r="AO51" s="252"/>
      <c r="AP51" s="252"/>
      <c r="AQ51" s="252"/>
      <c r="AR51" s="252"/>
      <c r="AS51" s="252"/>
      <c r="AT51" s="252"/>
      <c r="AU51" s="252"/>
    </row>
    <row r="52" spans="2:47" s="144" customFormat="1" ht="13.5" customHeight="1">
      <c r="B52" s="69">
        <v>47</v>
      </c>
      <c r="C52" s="73" t="s">
        <v>15</v>
      </c>
      <c r="D52" s="441">
        <v>35224</v>
      </c>
      <c r="E52" s="137">
        <v>4525</v>
      </c>
      <c r="F52" s="226">
        <f t="shared" si="0"/>
        <v>30699</v>
      </c>
      <c r="G52" s="329">
        <v>866</v>
      </c>
      <c r="H52" s="256">
        <f t="shared" si="1"/>
        <v>2.4585509879627526E-2</v>
      </c>
      <c r="I52" s="329">
        <v>3414</v>
      </c>
      <c r="J52" s="256">
        <f t="shared" si="2"/>
        <v>9.6922552804905748E-2</v>
      </c>
      <c r="K52" s="329">
        <v>245</v>
      </c>
      <c r="L52" s="256">
        <f t="shared" si="3"/>
        <v>6.9554848966613672E-3</v>
      </c>
      <c r="M52" s="329">
        <v>14720</v>
      </c>
      <c r="N52" s="256">
        <f t="shared" si="4"/>
        <v>0.4178968884851238</v>
      </c>
      <c r="O52" s="329">
        <v>15979</v>
      </c>
      <c r="P52" s="256">
        <f t="shared" si="5"/>
        <v>0.4536395639336816</v>
      </c>
      <c r="Q52" s="277"/>
      <c r="R52" s="277"/>
      <c r="S52" s="277"/>
      <c r="T52" s="277"/>
      <c r="U52" s="277"/>
      <c r="V52" s="277"/>
      <c r="W52" s="257" t="s">
        <v>413</v>
      </c>
      <c r="X52" s="4"/>
      <c r="Y52" s="4"/>
      <c r="Z52" s="4"/>
      <c r="AA52" s="4"/>
      <c r="AB52" s="4"/>
      <c r="AC52" s="4"/>
      <c r="AD52" s="4"/>
      <c r="AE52" s="4"/>
      <c r="AF52" s="4"/>
      <c r="AG52" s="4"/>
      <c r="AH52" s="4"/>
      <c r="AI52" s="4"/>
      <c r="AK52" s="252"/>
      <c r="AL52" s="252"/>
      <c r="AM52" s="252"/>
      <c r="AN52" s="252"/>
      <c r="AO52" s="252"/>
      <c r="AP52" s="252"/>
      <c r="AQ52" s="252"/>
      <c r="AR52" s="252"/>
      <c r="AS52" s="252"/>
      <c r="AT52" s="252"/>
      <c r="AU52" s="252"/>
    </row>
    <row r="53" spans="2:47" s="144" customFormat="1" ht="13.5" customHeight="1">
      <c r="B53" s="69">
        <v>48</v>
      </c>
      <c r="C53" s="73" t="s">
        <v>26</v>
      </c>
      <c r="D53" s="441">
        <v>18849</v>
      </c>
      <c r="E53" s="137">
        <v>2782</v>
      </c>
      <c r="F53" s="226">
        <f t="shared" si="0"/>
        <v>16067</v>
      </c>
      <c r="G53" s="329">
        <v>528</v>
      </c>
      <c r="H53" s="256">
        <f t="shared" si="1"/>
        <v>2.8012096132420818E-2</v>
      </c>
      <c r="I53" s="329">
        <v>1942</v>
      </c>
      <c r="J53" s="256">
        <f t="shared" si="2"/>
        <v>0.10302933842644173</v>
      </c>
      <c r="K53" s="329">
        <v>312</v>
      </c>
      <c r="L53" s="256">
        <f t="shared" si="3"/>
        <v>1.6552602260066846E-2</v>
      </c>
      <c r="M53" s="329">
        <v>8408</v>
      </c>
      <c r="N53" s="256">
        <f t="shared" si="4"/>
        <v>0.44607140962385272</v>
      </c>
      <c r="O53" s="329">
        <v>7659</v>
      </c>
      <c r="P53" s="256">
        <f t="shared" si="5"/>
        <v>0.40633455355721787</v>
      </c>
      <c r="Q53" s="277"/>
      <c r="R53" s="277"/>
      <c r="S53" s="277"/>
      <c r="T53" s="277"/>
      <c r="U53" s="277"/>
      <c r="V53" s="277"/>
      <c r="W53" s="500"/>
      <c r="X53" s="501" t="s">
        <v>167</v>
      </c>
      <c r="Y53" s="499" t="s">
        <v>251</v>
      </c>
      <c r="Z53" s="499" t="s">
        <v>252</v>
      </c>
      <c r="AA53" s="499" t="s">
        <v>253</v>
      </c>
      <c r="AB53" s="501" t="s">
        <v>307</v>
      </c>
      <c r="AC53" s="501"/>
      <c r="AD53" s="526" t="s">
        <v>311</v>
      </c>
      <c r="AE53" s="501"/>
      <c r="AF53" s="526" t="s">
        <v>308</v>
      </c>
      <c r="AG53" s="501"/>
      <c r="AH53" s="526" t="s">
        <v>310</v>
      </c>
      <c r="AI53" s="501"/>
      <c r="AJ53" s="501" t="s">
        <v>255</v>
      </c>
      <c r="AK53" s="501"/>
      <c r="AL53" s="252"/>
      <c r="AM53" s="252"/>
      <c r="AN53" s="252"/>
      <c r="AO53" s="252"/>
      <c r="AP53" s="252"/>
      <c r="AQ53" s="252"/>
      <c r="AR53" s="252"/>
      <c r="AS53" s="252"/>
      <c r="AT53" s="252"/>
      <c r="AU53" s="252"/>
    </row>
    <row r="54" spans="2:47" s="144" customFormat="1" ht="13.5" customHeight="1">
      <c r="B54" s="69">
        <v>49</v>
      </c>
      <c r="C54" s="73" t="s">
        <v>27</v>
      </c>
      <c r="D54" s="441">
        <v>19081</v>
      </c>
      <c r="E54" s="137">
        <v>1548</v>
      </c>
      <c r="F54" s="226">
        <f t="shared" si="0"/>
        <v>17533</v>
      </c>
      <c r="G54" s="329">
        <v>285</v>
      </c>
      <c r="H54" s="256">
        <f t="shared" si="1"/>
        <v>1.4936324092028719E-2</v>
      </c>
      <c r="I54" s="329">
        <v>1171</v>
      </c>
      <c r="J54" s="256">
        <f t="shared" si="2"/>
        <v>6.1369949164089929E-2</v>
      </c>
      <c r="K54" s="329">
        <v>92</v>
      </c>
      <c r="L54" s="256">
        <f t="shared" si="3"/>
        <v>4.8215502332162883E-3</v>
      </c>
      <c r="M54" s="329">
        <v>8825</v>
      </c>
      <c r="N54" s="256">
        <f t="shared" si="4"/>
        <v>0.46250196530580157</v>
      </c>
      <c r="O54" s="329">
        <v>8708</v>
      </c>
      <c r="P54" s="256">
        <f t="shared" si="5"/>
        <v>0.45637021120486349</v>
      </c>
      <c r="Q54" s="277"/>
      <c r="R54" s="277"/>
      <c r="S54" s="277"/>
      <c r="T54" s="277"/>
      <c r="U54" s="277"/>
      <c r="V54" s="277"/>
      <c r="W54" s="500"/>
      <c r="X54" s="501"/>
      <c r="Y54" s="500"/>
      <c r="Z54" s="500"/>
      <c r="AA54" s="500"/>
      <c r="AB54" s="501"/>
      <c r="AC54" s="501"/>
      <c r="AD54" s="501"/>
      <c r="AE54" s="501"/>
      <c r="AF54" s="501"/>
      <c r="AG54" s="501"/>
      <c r="AH54" s="501"/>
      <c r="AI54" s="501"/>
      <c r="AJ54" s="501"/>
      <c r="AK54" s="501"/>
      <c r="AL54" s="252"/>
      <c r="AM54" s="252"/>
      <c r="AN54" s="252"/>
      <c r="AO54" s="252"/>
      <c r="AP54" s="252"/>
      <c r="AQ54" s="252"/>
      <c r="AR54" s="252"/>
      <c r="AS54" s="252"/>
      <c r="AT54" s="252"/>
      <c r="AU54" s="252"/>
    </row>
    <row r="55" spans="2:47" s="144" customFormat="1" ht="13.5" customHeight="1">
      <c r="B55" s="69">
        <v>50</v>
      </c>
      <c r="C55" s="73" t="s">
        <v>16</v>
      </c>
      <c r="D55" s="441">
        <v>17032</v>
      </c>
      <c r="E55" s="137">
        <v>1915</v>
      </c>
      <c r="F55" s="226">
        <f t="shared" si="0"/>
        <v>15117</v>
      </c>
      <c r="G55" s="329">
        <v>372</v>
      </c>
      <c r="H55" s="256">
        <f t="shared" si="1"/>
        <v>2.1841240018788163E-2</v>
      </c>
      <c r="I55" s="329">
        <v>1450</v>
      </c>
      <c r="J55" s="256">
        <f t="shared" si="2"/>
        <v>8.5133865664631284E-2</v>
      </c>
      <c r="K55" s="329">
        <v>93</v>
      </c>
      <c r="L55" s="256">
        <f t="shared" si="3"/>
        <v>5.4603100046970408E-3</v>
      </c>
      <c r="M55" s="329">
        <v>7291</v>
      </c>
      <c r="N55" s="256">
        <f t="shared" si="4"/>
        <v>0.42807656176608738</v>
      </c>
      <c r="O55" s="329">
        <v>7826</v>
      </c>
      <c r="P55" s="256">
        <f t="shared" si="5"/>
        <v>0.45948802254579613</v>
      </c>
      <c r="Q55" s="277"/>
      <c r="R55" s="277"/>
      <c r="S55" s="277"/>
      <c r="T55" s="277"/>
      <c r="U55" s="277"/>
      <c r="V55" s="277"/>
      <c r="W55" s="500"/>
      <c r="X55" s="501"/>
      <c r="Y55" s="500"/>
      <c r="Z55" s="500"/>
      <c r="AA55" s="500"/>
      <c r="AB55" s="387" t="s">
        <v>73</v>
      </c>
      <c r="AC55" s="387" t="s">
        <v>213</v>
      </c>
      <c r="AD55" s="387" t="s">
        <v>73</v>
      </c>
      <c r="AE55" s="387" t="s">
        <v>213</v>
      </c>
      <c r="AF55" s="387" t="s">
        <v>73</v>
      </c>
      <c r="AG55" s="387" t="s">
        <v>213</v>
      </c>
      <c r="AH55" s="387" t="s">
        <v>73</v>
      </c>
      <c r="AI55" s="387" t="s">
        <v>213</v>
      </c>
      <c r="AJ55" s="387" t="s">
        <v>73</v>
      </c>
      <c r="AK55" s="387" t="s">
        <v>213</v>
      </c>
      <c r="AL55" s="252"/>
      <c r="AM55" s="252"/>
      <c r="AN55" s="252"/>
      <c r="AO55" s="252"/>
      <c r="AP55" s="252"/>
      <c r="AQ55" s="252"/>
      <c r="AR55" s="252"/>
      <c r="AS55" s="252"/>
      <c r="AT55" s="252"/>
      <c r="AU55" s="252"/>
    </row>
    <row r="56" spans="2:47" s="144" customFormat="1" ht="13.5" customHeight="1">
      <c r="B56" s="69">
        <v>51</v>
      </c>
      <c r="C56" s="73" t="s">
        <v>48</v>
      </c>
      <c r="D56" s="441">
        <v>22645</v>
      </c>
      <c r="E56" s="137">
        <v>4192</v>
      </c>
      <c r="F56" s="226">
        <f t="shared" si="0"/>
        <v>18453</v>
      </c>
      <c r="G56" s="329">
        <v>572</v>
      </c>
      <c r="H56" s="256">
        <f t="shared" si="1"/>
        <v>2.5259439169794656E-2</v>
      </c>
      <c r="I56" s="329">
        <v>3430</v>
      </c>
      <c r="J56" s="256">
        <f t="shared" si="2"/>
        <v>0.15146831530139104</v>
      </c>
      <c r="K56" s="329">
        <v>190</v>
      </c>
      <c r="L56" s="256">
        <f t="shared" si="3"/>
        <v>8.3903731508059177E-3</v>
      </c>
      <c r="M56" s="329">
        <v>8466</v>
      </c>
      <c r="N56" s="256">
        <f t="shared" si="4"/>
        <v>0.37385736365643629</v>
      </c>
      <c r="O56" s="329">
        <v>9987</v>
      </c>
      <c r="P56" s="256">
        <f t="shared" si="5"/>
        <v>0.44102450872157212</v>
      </c>
      <c r="Q56" s="277"/>
      <c r="R56" s="277"/>
      <c r="S56" s="277"/>
      <c r="T56" s="277"/>
      <c r="U56" s="277"/>
      <c r="V56" s="277"/>
      <c r="W56" s="389">
        <v>1</v>
      </c>
      <c r="X56" s="61" t="s">
        <v>57</v>
      </c>
      <c r="Y56" s="188">
        <v>321235</v>
      </c>
      <c r="Z56" s="137">
        <v>32395</v>
      </c>
      <c r="AA56" s="188">
        <v>288840</v>
      </c>
      <c r="AB56" s="456">
        <v>4841</v>
      </c>
      <c r="AC56" s="279">
        <v>1.5069964356312356E-2</v>
      </c>
      <c r="AD56" s="456">
        <v>25462</v>
      </c>
      <c r="AE56" s="279">
        <v>7.9262844957741219E-2</v>
      </c>
      <c r="AF56" s="456">
        <v>2092</v>
      </c>
      <c r="AG56" s="279">
        <v>6.5123663361713385E-3</v>
      </c>
      <c r="AH56" s="188">
        <v>144571</v>
      </c>
      <c r="AI56" s="279">
        <v>0.4500474730337603</v>
      </c>
      <c r="AJ56" s="188">
        <v>144269</v>
      </c>
      <c r="AK56" s="279">
        <v>0.44910735131601476</v>
      </c>
      <c r="AL56" s="252"/>
      <c r="AM56" s="252"/>
      <c r="AN56" s="252"/>
      <c r="AO56" s="252"/>
      <c r="AP56" s="252"/>
      <c r="AQ56" s="252"/>
      <c r="AR56" s="252"/>
      <c r="AS56" s="252"/>
      <c r="AT56" s="252"/>
      <c r="AU56" s="252"/>
    </row>
    <row r="57" spans="2:47" s="144" customFormat="1" ht="13.5" customHeight="1">
      <c r="B57" s="69">
        <v>52</v>
      </c>
      <c r="C57" s="73" t="s">
        <v>4</v>
      </c>
      <c r="D57" s="441">
        <v>18587</v>
      </c>
      <c r="E57" s="137">
        <v>3343</v>
      </c>
      <c r="F57" s="226">
        <f t="shared" si="0"/>
        <v>15244</v>
      </c>
      <c r="G57" s="329">
        <v>779</v>
      </c>
      <c r="H57" s="256">
        <f t="shared" si="1"/>
        <v>4.1911013073653629E-2</v>
      </c>
      <c r="I57" s="329">
        <v>2441</v>
      </c>
      <c r="J57" s="256">
        <f t="shared" si="2"/>
        <v>0.13132834776994673</v>
      </c>
      <c r="K57" s="329">
        <v>123</v>
      </c>
      <c r="L57" s="256">
        <f t="shared" si="3"/>
        <v>6.6175283800505727E-3</v>
      </c>
      <c r="M57" s="329">
        <v>8339</v>
      </c>
      <c r="N57" s="256">
        <f t="shared" si="4"/>
        <v>0.44864690374993277</v>
      </c>
      <c r="O57" s="329">
        <v>6905</v>
      </c>
      <c r="P57" s="256">
        <f t="shared" si="5"/>
        <v>0.37149620702641634</v>
      </c>
      <c r="Q57" s="277"/>
      <c r="R57" s="277"/>
      <c r="S57" s="277"/>
      <c r="T57" s="277"/>
      <c r="U57" s="277"/>
      <c r="V57" s="277"/>
      <c r="W57" s="389">
        <v>2</v>
      </c>
      <c r="X57" s="61" t="s">
        <v>124</v>
      </c>
      <c r="Y57" s="188">
        <v>11612</v>
      </c>
      <c r="Z57" s="137">
        <v>1474</v>
      </c>
      <c r="AA57" s="188">
        <v>10138</v>
      </c>
      <c r="AB57" s="456">
        <v>216</v>
      </c>
      <c r="AC57" s="279">
        <v>1.8601446779193936E-2</v>
      </c>
      <c r="AD57" s="456">
        <v>1206</v>
      </c>
      <c r="AE57" s="279">
        <v>0.10385807785049948</v>
      </c>
      <c r="AF57" s="456">
        <v>52</v>
      </c>
      <c r="AG57" s="279">
        <v>4.4781260764726145E-3</v>
      </c>
      <c r="AH57" s="188">
        <v>5281</v>
      </c>
      <c r="AI57" s="279">
        <v>0.45478815018945917</v>
      </c>
      <c r="AJ57" s="188">
        <v>4857</v>
      </c>
      <c r="AK57" s="279">
        <v>0.4182741991043748</v>
      </c>
      <c r="AL57" s="252"/>
      <c r="AM57" s="252"/>
      <c r="AN57" s="252"/>
      <c r="AO57" s="252"/>
      <c r="AP57" s="252"/>
      <c r="AQ57" s="252"/>
      <c r="AR57" s="252"/>
      <c r="AS57" s="252"/>
      <c r="AT57" s="252"/>
      <c r="AU57" s="252"/>
    </row>
    <row r="58" spans="2:47" s="144" customFormat="1" ht="13.5" customHeight="1">
      <c r="B58" s="69">
        <v>53</v>
      </c>
      <c r="C58" s="73" t="s">
        <v>22</v>
      </c>
      <c r="D58" s="441">
        <v>10336</v>
      </c>
      <c r="E58" s="137">
        <v>1320</v>
      </c>
      <c r="F58" s="226">
        <f t="shared" si="0"/>
        <v>9016</v>
      </c>
      <c r="G58" s="329">
        <v>245</v>
      </c>
      <c r="H58" s="256">
        <f t="shared" si="1"/>
        <v>2.3703560371517027E-2</v>
      </c>
      <c r="I58" s="329">
        <v>911</v>
      </c>
      <c r="J58" s="256">
        <f t="shared" si="2"/>
        <v>8.8138544891640871E-2</v>
      </c>
      <c r="K58" s="329">
        <v>164</v>
      </c>
      <c r="L58" s="256">
        <f t="shared" si="3"/>
        <v>1.5866873065015479E-2</v>
      </c>
      <c r="M58" s="329">
        <v>3952</v>
      </c>
      <c r="N58" s="256">
        <f t="shared" si="4"/>
        <v>0.38235294117647056</v>
      </c>
      <c r="O58" s="329">
        <v>5064</v>
      </c>
      <c r="P58" s="256">
        <f t="shared" si="5"/>
        <v>0.48993808049535603</v>
      </c>
      <c r="Q58" s="277"/>
      <c r="R58" s="277"/>
      <c r="S58" s="277"/>
      <c r="T58" s="277"/>
      <c r="U58" s="277"/>
      <c r="V58" s="277"/>
      <c r="W58" s="389">
        <v>3</v>
      </c>
      <c r="X58" s="61" t="s">
        <v>125</v>
      </c>
      <c r="Y58" s="188">
        <v>7446</v>
      </c>
      <c r="Z58" s="137">
        <v>532</v>
      </c>
      <c r="AA58" s="188">
        <v>6914</v>
      </c>
      <c r="AB58" s="456">
        <v>76</v>
      </c>
      <c r="AC58" s="279">
        <v>1.0206822455009401E-2</v>
      </c>
      <c r="AD58" s="456">
        <v>399</v>
      </c>
      <c r="AE58" s="279">
        <v>5.3585817888799354E-2</v>
      </c>
      <c r="AF58" s="456">
        <v>57</v>
      </c>
      <c r="AG58" s="279">
        <v>7.655116841257051E-3</v>
      </c>
      <c r="AH58" s="188">
        <v>3950</v>
      </c>
      <c r="AI58" s="279">
        <v>0.53048616706956753</v>
      </c>
      <c r="AJ58" s="188">
        <v>2964</v>
      </c>
      <c r="AK58" s="279">
        <v>0.39806607574536662</v>
      </c>
      <c r="AL58" s="252"/>
      <c r="AM58" s="252"/>
      <c r="AN58" s="252"/>
      <c r="AO58" s="252"/>
      <c r="AP58" s="252"/>
      <c r="AQ58" s="252"/>
      <c r="AR58" s="252"/>
      <c r="AS58" s="252"/>
      <c r="AT58" s="252"/>
      <c r="AU58" s="252"/>
    </row>
    <row r="59" spans="2:47" s="144" customFormat="1" ht="13.5" customHeight="1">
      <c r="B59" s="69">
        <v>54</v>
      </c>
      <c r="C59" s="73" t="s">
        <v>28</v>
      </c>
      <c r="D59" s="441">
        <v>17178</v>
      </c>
      <c r="E59" s="137">
        <v>2158</v>
      </c>
      <c r="F59" s="226">
        <f t="shared" si="0"/>
        <v>15020</v>
      </c>
      <c r="G59" s="329">
        <v>369</v>
      </c>
      <c r="H59" s="256">
        <f t="shared" si="1"/>
        <v>2.1480964023751308E-2</v>
      </c>
      <c r="I59" s="329">
        <v>1686</v>
      </c>
      <c r="J59" s="256">
        <f t="shared" si="2"/>
        <v>9.8148794970310857E-2</v>
      </c>
      <c r="K59" s="329">
        <v>103</v>
      </c>
      <c r="L59" s="256">
        <f t="shared" si="3"/>
        <v>5.9960414483641866E-3</v>
      </c>
      <c r="M59" s="329">
        <v>7562</v>
      </c>
      <c r="N59" s="256">
        <f t="shared" si="4"/>
        <v>0.44021422750029104</v>
      </c>
      <c r="O59" s="329">
        <v>7458</v>
      </c>
      <c r="P59" s="256">
        <f t="shared" si="5"/>
        <v>0.43415997205728257</v>
      </c>
      <c r="Q59" s="277"/>
      <c r="R59" s="277"/>
      <c r="S59" s="277"/>
      <c r="T59" s="277"/>
      <c r="U59" s="277"/>
      <c r="V59" s="277"/>
      <c r="W59" s="389">
        <v>4</v>
      </c>
      <c r="X59" s="61" t="s">
        <v>126</v>
      </c>
      <c r="Y59" s="188">
        <v>8559</v>
      </c>
      <c r="Z59" s="137">
        <v>586</v>
      </c>
      <c r="AA59" s="188">
        <v>7973</v>
      </c>
      <c r="AB59" s="456">
        <v>109</v>
      </c>
      <c r="AC59" s="279">
        <v>1.2735132608949644E-2</v>
      </c>
      <c r="AD59" s="456">
        <v>414</v>
      </c>
      <c r="AE59" s="279">
        <v>4.8370136698212406E-2</v>
      </c>
      <c r="AF59" s="456">
        <v>63</v>
      </c>
      <c r="AG59" s="279">
        <v>7.3606729758149319E-3</v>
      </c>
      <c r="AH59" s="188">
        <v>3937</v>
      </c>
      <c r="AI59" s="279">
        <v>0.45998364294894262</v>
      </c>
      <c r="AJ59" s="188">
        <v>4036</v>
      </c>
      <c r="AK59" s="279">
        <v>0.47155041476808041</v>
      </c>
      <c r="AL59" s="252"/>
      <c r="AM59" s="252"/>
      <c r="AN59" s="252"/>
      <c r="AO59" s="252"/>
      <c r="AP59" s="252"/>
      <c r="AQ59" s="252"/>
      <c r="AR59" s="252"/>
      <c r="AS59" s="252"/>
      <c r="AT59" s="252"/>
      <c r="AU59" s="252"/>
    </row>
    <row r="60" spans="2:47" s="144" customFormat="1" ht="13.5" customHeight="1">
      <c r="B60" s="69">
        <v>55</v>
      </c>
      <c r="C60" s="73" t="s">
        <v>17</v>
      </c>
      <c r="D60" s="441">
        <v>17980</v>
      </c>
      <c r="E60" s="137">
        <v>1750</v>
      </c>
      <c r="F60" s="226">
        <f t="shared" si="0"/>
        <v>16230</v>
      </c>
      <c r="G60" s="329">
        <v>372</v>
      </c>
      <c r="H60" s="256">
        <f t="shared" si="1"/>
        <v>2.0689655172413793E-2</v>
      </c>
      <c r="I60" s="329">
        <v>1286</v>
      </c>
      <c r="J60" s="256">
        <f t="shared" si="2"/>
        <v>7.1523915461624024E-2</v>
      </c>
      <c r="K60" s="329">
        <v>92</v>
      </c>
      <c r="L60" s="256">
        <f t="shared" si="3"/>
        <v>5.116796440489433E-3</v>
      </c>
      <c r="M60" s="329">
        <v>7381</v>
      </c>
      <c r="N60" s="256">
        <f t="shared" si="4"/>
        <v>0.41051167964404894</v>
      </c>
      <c r="O60" s="329">
        <v>8849</v>
      </c>
      <c r="P60" s="256">
        <f t="shared" si="5"/>
        <v>0.49215795328142381</v>
      </c>
      <c r="Q60" s="277"/>
      <c r="R60" s="277"/>
      <c r="S60" s="277"/>
      <c r="T60" s="277"/>
      <c r="U60" s="277"/>
      <c r="V60" s="277"/>
      <c r="W60" s="389">
        <v>5</v>
      </c>
      <c r="X60" s="61" t="s">
        <v>127</v>
      </c>
      <c r="Y60" s="188">
        <v>7223</v>
      </c>
      <c r="Z60" s="137">
        <v>861</v>
      </c>
      <c r="AA60" s="188">
        <v>6362</v>
      </c>
      <c r="AB60" s="456">
        <v>195</v>
      </c>
      <c r="AC60" s="279">
        <v>2.6997092620794683E-2</v>
      </c>
      <c r="AD60" s="456">
        <v>616</v>
      </c>
      <c r="AE60" s="279">
        <v>8.5283123355946289E-2</v>
      </c>
      <c r="AF60" s="456">
        <v>50</v>
      </c>
      <c r="AG60" s="279">
        <v>6.9223314412294058E-3</v>
      </c>
      <c r="AH60" s="188">
        <v>3147</v>
      </c>
      <c r="AI60" s="279">
        <v>0.43569154091097884</v>
      </c>
      <c r="AJ60" s="188">
        <v>3215</v>
      </c>
      <c r="AK60" s="279">
        <v>0.44510591167105079</v>
      </c>
      <c r="AL60" s="252"/>
      <c r="AM60" s="252"/>
      <c r="AN60" s="252"/>
      <c r="AO60" s="252"/>
      <c r="AP60" s="252"/>
      <c r="AQ60" s="252"/>
      <c r="AR60" s="252"/>
      <c r="AS60" s="252"/>
      <c r="AT60" s="252"/>
      <c r="AU60" s="252"/>
    </row>
    <row r="61" spans="2:47" s="144" customFormat="1" ht="13.5" customHeight="1">
      <c r="B61" s="69">
        <v>56</v>
      </c>
      <c r="C61" s="73" t="s">
        <v>10</v>
      </c>
      <c r="D61" s="441">
        <v>11414</v>
      </c>
      <c r="E61" s="137">
        <v>1323</v>
      </c>
      <c r="F61" s="226">
        <f t="shared" si="0"/>
        <v>10091</v>
      </c>
      <c r="G61" s="329">
        <v>202</v>
      </c>
      <c r="H61" s="256">
        <f t="shared" si="1"/>
        <v>1.769756439460312E-2</v>
      </c>
      <c r="I61" s="329">
        <v>967</v>
      </c>
      <c r="J61" s="256">
        <f t="shared" si="2"/>
        <v>8.4720518661293154E-2</v>
      </c>
      <c r="K61" s="329">
        <v>154</v>
      </c>
      <c r="L61" s="256">
        <f t="shared" si="3"/>
        <v>1.3492202558261784E-2</v>
      </c>
      <c r="M61" s="329">
        <v>4735</v>
      </c>
      <c r="N61" s="256">
        <f t="shared" si="4"/>
        <v>0.41484142281408798</v>
      </c>
      <c r="O61" s="329">
        <v>5356</v>
      </c>
      <c r="P61" s="256">
        <f t="shared" si="5"/>
        <v>0.46924829157175396</v>
      </c>
      <c r="Q61" s="277"/>
      <c r="R61" s="277"/>
      <c r="S61" s="277"/>
      <c r="T61" s="277"/>
      <c r="U61" s="277"/>
      <c r="V61" s="277"/>
      <c r="W61" s="389">
        <v>6</v>
      </c>
      <c r="X61" s="61" t="s">
        <v>128</v>
      </c>
      <c r="Y61" s="188">
        <v>10567</v>
      </c>
      <c r="Z61" s="137">
        <v>1574</v>
      </c>
      <c r="AA61" s="188">
        <v>8993</v>
      </c>
      <c r="AB61" s="456">
        <v>233</v>
      </c>
      <c r="AC61" s="279">
        <v>2.2049777609539131E-2</v>
      </c>
      <c r="AD61" s="456">
        <v>1297</v>
      </c>
      <c r="AE61" s="279">
        <v>0.12274060755181225</v>
      </c>
      <c r="AF61" s="456">
        <v>44</v>
      </c>
      <c r="AG61" s="279">
        <v>4.1639065013721966E-3</v>
      </c>
      <c r="AH61" s="188">
        <v>4014</v>
      </c>
      <c r="AI61" s="279">
        <v>0.37986183401154539</v>
      </c>
      <c r="AJ61" s="188">
        <v>4979</v>
      </c>
      <c r="AK61" s="279">
        <v>0.47118387432573106</v>
      </c>
      <c r="AL61" s="252"/>
      <c r="AM61" s="252"/>
      <c r="AN61" s="252"/>
      <c r="AO61" s="252"/>
      <c r="AP61" s="252"/>
      <c r="AQ61" s="252"/>
      <c r="AR61" s="252"/>
      <c r="AS61" s="252"/>
      <c r="AT61" s="252"/>
      <c r="AU61" s="252"/>
    </row>
    <row r="62" spans="2:47" s="144" customFormat="1" ht="13.5" customHeight="1">
      <c r="B62" s="69">
        <v>57</v>
      </c>
      <c r="C62" s="73" t="s">
        <v>49</v>
      </c>
      <c r="D62" s="441">
        <v>8248</v>
      </c>
      <c r="E62" s="137">
        <v>1115</v>
      </c>
      <c r="F62" s="226">
        <f t="shared" si="0"/>
        <v>7133</v>
      </c>
      <c r="G62" s="329">
        <v>191</v>
      </c>
      <c r="H62" s="256">
        <f t="shared" si="1"/>
        <v>2.3157129000969931E-2</v>
      </c>
      <c r="I62" s="329">
        <v>825</v>
      </c>
      <c r="J62" s="256">
        <f t="shared" si="2"/>
        <v>0.10002424830261882</v>
      </c>
      <c r="K62" s="329">
        <v>99</v>
      </c>
      <c r="L62" s="256">
        <f t="shared" si="3"/>
        <v>1.2002909796314258E-2</v>
      </c>
      <c r="M62" s="329">
        <v>3700</v>
      </c>
      <c r="N62" s="256">
        <f t="shared" si="4"/>
        <v>0.44859359844810864</v>
      </c>
      <c r="O62" s="329">
        <v>3433</v>
      </c>
      <c r="P62" s="256">
        <f t="shared" si="5"/>
        <v>0.41622211445198837</v>
      </c>
      <c r="Q62" s="277"/>
      <c r="R62" s="277"/>
      <c r="S62" s="277"/>
      <c r="T62" s="277"/>
      <c r="U62" s="277"/>
      <c r="V62" s="277"/>
      <c r="W62" s="389">
        <v>7</v>
      </c>
      <c r="X62" s="61" t="s">
        <v>129</v>
      </c>
      <c r="Y62" s="188">
        <v>9428</v>
      </c>
      <c r="Z62" s="137">
        <v>1196</v>
      </c>
      <c r="AA62" s="188">
        <v>8232</v>
      </c>
      <c r="AB62" s="456">
        <v>150</v>
      </c>
      <c r="AC62" s="279">
        <v>1.5910055154857869E-2</v>
      </c>
      <c r="AD62" s="456">
        <v>1033</v>
      </c>
      <c r="AE62" s="279">
        <v>0.10956724649978787</v>
      </c>
      <c r="AF62" s="456">
        <v>13</v>
      </c>
      <c r="AG62" s="279">
        <v>1.3788714467543488E-3</v>
      </c>
      <c r="AH62" s="188">
        <v>3781</v>
      </c>
      <c r="AI62" s="279">
        <v>0.40103945693678406</v>
      </c>
      <c r="AJ62" s="188">
        <v>4451</v>
      </c>
      <c r="AK62" s="279">
        <v>0.47210436996181587</v>
      </c>
      <c r="AL62" s="252"/>
      <c r="AM62" s="252"/>
      <c r="AN62" s="252"/>
      <c r="AO62" s="252"/>
      <c r="AP62" s="252"/>
      <c r="AQ62" s="252"/>
      <c r="AR62" s="252"/>
      <c r="AS62" s="252"/>
      <c r="AT62" s="252"/>
      <c r="AU62" s="252"/>
    </row>
    <row r="63" spans="2:47" s="144" customFormat="1" ht="13.5" customHeight="1">
      <c r="B63" s="69">
        <v>58</v>
      </c>
      <c r="C63" s="73" t="s">
        <v>29</v>
      </c>
      <c r="D63" s="441">
        <v>9562</v>
      </c>
      <c r="E63" s="137">
        <v>1373</v>
      </c>
      <c r="F63" s="226">
        <f t="shared" si="0"/>
        <v>8189</v>
      </c>
      <c r="G63" s="329">
        <v>207</v>
      </c>
      <c r="H63" s="256">
        <f t="shared" si="1"/>
        <v>2.1648190755072162E-2</v>
      </c>
      <c r="I63" s="329">
        <v>1058</v>
      </c>
      <c r="J63" s="256">
        <f t="shared" si="2"/>
        <v>0.11064630830370216</v>
      </c>
      <c r="K63" s="329">
        <v>108</v>
      </c>
      <c r="L63" s="256">
        <f t="shared" si="3"/>
        <v>1.1294708220037648E-2</v>
      </c>
      <c r="M63" s="329">
        <v>3733</v>
      </c>
      <c r="N63" s="256">
        <f t="shared" si="4"/>
        <v>0.39039949801296797</v>
      </c>
      <c r="O63" s="329">
        <v>4456</v>
      </c>
      <c r="P63" s="256">
        <f t="shared" si="5"/>
        <v>0.46601129470822006</v>
      </c>
      <c r="Q63" s="277"/>
      <c r="R63" s="277"/>
      <c r="S63" s="277"/>
      <c r="T63" s="277"/>
      <c r="U63" s="277"/>
      <c r="V63" s="277"/>
      <c r="W63" s="389">
        <v>8</v>
      </c>
      <c r="X63" s="61" t="s">
        <v>58</v>
      </c>
      <c r="Y63" s="188">
        <v>7244</v>
      </c>
      <c r="Z63" s="137">
        <v>444</v>
      </c>
      <c r="AA63" s="188">
        <v>6800</v>
      </c>
      <c r="AB63" s="456">
        <v>93</v>
      </c>
      <c r="AC63" s="279">
        <v>1.2838210933186085E-2</v>
      </c>
      <c r="AD63" s="456">
        <v>327</v>
      </c>
      <c r="AE63" s="279">
        <v>4.5140806184428492E-2</v>
      </c>
      <c r="AF63" s="456">
        <v>24</v>
      </c>
      <c r="AG63" s="279">
        <v>3.3130866924351186E-3</v>
      </c>
      <c r="AH63" s="188">
        <v>4003</v>
      </c>
      <c r="AI63" s="279">
        <v>0.55259525124240749</v>
      </c>
      <c r="AJ63" s="188">
        <v>2797</v>
      </c>
      <c r="AK63" s="279">
        <v>0.38611264494754277</v>
      </c>
      <c r="AL63" s="252"/>
      <c r="AM63" s="252"/>
      <c r="AN63" s="252"/>
      <c r="AO63" s="252"/>
      <c r="AP63" s="252"/>
      <c r="AQ63" s="252"/>
      <c r="AR63" s="252"/>
      <c r="AS63" s="252"/>
      <c r="AT63" s="252"/>
      <c r="AU63" s="252"/>
    </row>
    <row r="64" spans="2:47" s="144" customFormat="1" ht="13.5" customHeight="1">
      <c r="B64" s="69">
        <v>59</v>
      </c>
      <c r="C64" s="73" t="s">
        <v>23</v>
      </c>
      <c r="D64" s="441">
        <v>69708</v>
      </c>
      <c r="E64" s="137">
        <v>8586</v>
      </c>
      <c r="F64" s="226">
        <f t="shared" si="0"/>
        <v>61122</v>
      </c>
      <c r="G64" s="329">
        <v>1540</v>
      </c>
      <c r="H64" s="256">
        <f t="shared" si="1"/>
        <v>2.2092155850117635E-2</v>
      </c>
      <c r="I64" s="329">
        <v>6667</v>
      </c>
      <c r="J64" s="256">
        <f t="shared" si="2"/>
        <v>9.5641820164113156E-2</v>
      </c>
      <c r="K64" s="329">
        <v>379</v>
      </c>
      <c r="L64" s="256">
        <f t="shared" si="3"/>
        <v>5.4369656280484303E-3</v>
      </c>
      <c r="M64" s="329">
        <v>29572</v>
      </c>
      <c r="N64" s="256">
        <f t="shared" si="4"/>
        <v>0.42422677454524588</v>
      </c>
      <c r="O64" s="329">
        <v>31550</v>
      </c>
      <c r="P64" s="256">
        <f t="shared" si="5"/>
        <v>0.45260228381247491</v>
      </c>
      <c r="Q64" s="277"/>
      <c r="R64" s="277"/>
      <c r="S64" s="277"/>
      <c r="T64" s="277"/>
      <c r="U64" s="277"/>
      <c r="V64" s="277"/>
      <c r="W64" s="389">
        <v>9</v>
      </c>
      <c r="X64" s="61" t="s">
        <v>130</v>
      </c>
      <c r="Y64" s="188">
        <v>4599</v>
      </c>
      <c r="Z64" s="137">
        <v>455</v>
      </c>
      <c r="AA64" s="188">
        <v>4144</v>
      </c>
      <c r="AB64" s="456">
        <v>68</v>
      </c>
      <c r="AC64" s="279">
        <v>1.4785823005001086E-2</v>
      </c>
      <c r="AD64" s="456">
        <v>331</v>
      </c>
      <c r="AE64" s="279">
        <v>7.1972167862578817E-2</v>
      </c>
      <c r="AF64" s="456">
        <v>56</v>
      </c>
      <c r="AG64" s="279">
        <v>1.2176560121765601E-2</v>
      </c>
      <c r="AH64" s="188">
        <v>1901</v>
      </c>
      <c r="AI64" s="279">
        <v>0.41335072841922155</v>
      </c>
      <c r="AJ64" s="188">
        <v>2243</v>
      </c>
      <c r="AK64" s="279">
        <v>0.48771472059143289</v>
      </c>
      <c r="AL64" s="252"/>
      <c r="AM64" s="252"/>
      <c r="AN64" s="252"/>
      <c r="AO64" s="252"/>
      <c r="AP64" s="252"/>
      <c r="AQ64" s="252"/>
      <c r="AR64" s="252"/>
      <c r="AS64" s="252"/>
      <c r="AT64" s="252"/>
      <c r="AU64" s="252"/>
    </row>
    <row r="65" spans="2:47" s="144" customFormat="1" ht="13.5" customHeight="1">
      <c r="B65" s="69">
        <v>60</v>
      </c>
      <c r="C65" s="73" t="s">
        <v>50</v>
      </c>
      <c r="D65" s="441">
        <v>8992</v>
      </c>
      <c r="E65" s="137">
        <v>751</v>
      </c>
      <c r="F65" s="226">
        <f t="shared" si="0"/>
        <v>8241</v>
      </c>
      <c r="G65" s="329">
        <v>142</v>
      </c>
      <c r="H65" s="256">
        <f t="shared" si="1"/>
        <v>1.5791814946619218E-2</v>
      </c>
      <c r="I65" s="329">
        <v>539</v>
      </c>
      <c r="J65" s="256">
        <f t="shared" si="2"/>
        <v>5.9942170818505336E-2</v>
      </c>
      <c r="K65" s="329">
        <v>70</v>
      </c>
      <c r="L65" s="256">
        <f t="shared" si="3"/>
        <v>7.7846975088967972E-3</v>
      </c>
      <c r="M65" s="329">
        <v>3661</v>
      </c>
      <c r="N65" s="256">
        <f t="shared" si="4"/>
        <v>0.40713967971530252</v>
      </c>
      <c r="O65" s="329">
        <v>4580</v>
      </c>
      <c r="P65" s="256">
        <f t="shared" si="5"/>
        <v>0.50934163701067614</v>
      </c>
      <c r="Q65" s="277"/>
      <c r="R65" s="277"/>
      <c r="S65" s="277"/>
      <c r="T65" s="277"/>
      <c r="U65" s="277"/>
      <c r="V65" s="277"/>
      <c r="W65" s="389">
        <v>10</v>
      </c>
      <c r="X65" s="61" t="s">
        <v>59</v>
      </c>
      <c r="Y65" s="188">
        <v>11592</v>
      </c>
      <c r="Z65" s="137">
        <v>1387</v>
      </c>
      <c r="AA65" s="188">
        <v>10205</v>
      </c>
      <c r="AB65" s="456">
        <v>165</v>
      </c>
      <c r="AC65" s="279">
        <v>1.4233954451345756E-2</v>
      </c>
      <c r="AD65" s="456">
        <v>1168</v>
      </c>
      <c r="AE65" s="279">
        <v>0.1007591442374051</v>
      </c>
      <c r="AF65" s="456">
        <v>54</v>
      </c>
      <c r="AG65" s="279">
        <v>4.658385093167702E-3</v>
      </c>
      <c r="AH65" s="188">
        <v>5005</v>
      </c>
      <c r="AI65" s="279">
        <v>0.43176328502415456</v>
      </c>
      <c r="AJ65" s="188">
        <v>5200</v>
      </c>
      <c r="AK65" s="279">
        <v>0.44858523119392685</v>
      </c>
      <c r="AL65" s="252"/>
      <c r="AM65" s="252"/>
      <c r="AN65" s="252"/>
      <c r="AO65" s="252"/>
      <c r="AP65" s="252"/>
      <c r="AQ65" s="252"/>
      <c r="AR65" s="252"/>
      <c r="AS65" s="252"/>
      <c r="AT65" s="252"/>
      <c r="AU65" s="252"/>
    </row>
    <row r="66" spans="2:47" s="144" customFormat="1" ht="13.5" customHeight="1">
      <c r="B66" s="69">
        <v>61</v>
      </c>
      <c r="C66" s="73" t="s">
        <v>18</v>
      </c>
      <c r="D66" s="441">
        <v>7901</v>
      </c>
      <c r="E66" s="137">
        <v>754</v>
      </c>
      <c r="F66" s="226">
        <f t="shared" si="0"/>
        <v>7147</v>
      </c>
      <c r="G66" s="329">
        <v>158</v>
      </c>
      <c r="H66" s="256">
        <f t="shared" si="1"/>
        <v>1.9997468674851283E-2</v>
      </c>
      <c r="I66" s="329">
        <v>563</v>
      </c>
      <c r="J66" s="256">
        <f t="shared" si="2"/>
        <v>7.1256802936337169E-2</v>
      </c>
      <c r="K66" s="329">
        <v>33</v>
      </c>
      <c r="L66" s="256">
        <f t="shared" si="3"/>
        <v>4.176686495380332E-3</v>
      </c>
      <c r="M66" s="329">
        <v>3322</v>
      </c>
      <c r="N66" s="256">
        <f t="shared" si="4"/>
        <v>0.42045310720162005</v>
      </c>
      <c r="O66" s="329">
        <v>3825</v>
      </c>
      <c r="P66" s="256">
        <f t="shared" si="5"/>
        <v>0.48411593469181119</v>
      </c>
      <c r="Q66" s="277"/>
      <c r="R66" s="277"/>
      <c r="S66" s="277"/>
      <c r="T66" s="277"/>
      <c r="U66" s="277"/>
      <c r="V66" s="277"/>
      <c r="W66" s="389">
        <v>11</v>
      </c>
      <c r="X66" s="61" t="s">
        <v>60</v>
      </c>
      <c r="Y66" s="188">
        <v>19799</v>
      </c>
      <c r="Z66" s="137">
        <v>2086</v>
      </c>
      <c r="AA66" s="188">
        <v>17713</v>
      </c>
      <c r="AB66" s="456">
        <v>333</v>
      </c>
      <c r="AC66" s="279">
        <v>1.6819031264205263E-2</v>
      </c>
      <c r="AD66" s="456">
        <v>1555</v>
      </c>
      <c r="AE66" s="279">
        <v>7.8539320167685236E-2</v>
      </c>
      <c r="AF66" s="456">
        <v>198</v>
      </c>
      <c r="AG66" s="279">
        <v>1.000050507601394E-2</v>
      </c>
      <c r="AH66" s="188">
        <v>8743</v>
      </c>
      <c r="AI66" s="279">
        <v>0.44158795898782766</v>
      </c>
      <c r="AJ66" s="188">
        <v>8970</v>
      </c>
      <c r="AK66" s="279">
        <v>0.4530531845042679</v>
      </c>
      <c r="AL66" s="252"/>
      <c r="AM66" s="252"/>
      <c r="AN66" s="252"/>
      <c r="AO66" s="252"/>
      <c r="AP66" s="252"/>
      <c r="AQ66" s="252"/>
      <c r="AR66" s="252"/>
      <c r="AS66" s="252"/>
      <c r="AT66" s="252"/>
      <c r="AU66" s="252"/>
    </row>
    <row r="67" spans="2:47" s="144" customFormat="1" ht="13.5" customHeight="1">
      <c r="B67" s="69">
        <v>62</v>
      </c>
      <c r="C67" s="73" t="s">
        <v>19</v>
      </c>
      <c r="D67" s="441">
        <v>11927</v>
      </c>
      <c r="E67" s="137">
        <v>946</v>
      </c>
      <c r="F67" s="226">
        <f t="shared" si="0"/>
        <v>10981</v>
      </c>
      <c r="G67" s="329">
        <v>250</v>
      </c>
      <c r="H67" s="256">
        <f t="shared" si="1"/>
        <v>2.0960845141276097E-2</v>
      </c>
      <c r="I67" s="329">
        <v>619</v>
      </c>
      <c r="J67" s="256">
        <f t="shared" si="2"/>
        <v>5.1899052569799611E-2</v>
      </c>
      <c r="K67" s="329">
        <v>77</v>
      </c>
      <c r="L67" s="256">
        <f t="shared" si="3"/>
        <v>6.4559403035130379E-3</v>
      </c>
      <c r="M67" s="329">
        <v>6037</v>
      </c>
      <c r="N67" s="256">
        <f t="shared" si="4"/>
        <v>0.50616248847153522</v>
      </c>
      <c r="O67" s="329">
        <v>4944</v>
      </c>
      <c r="P67" s="256">
        <f t="shared" si="5"/>
        <v>0.41452167351387609</v>
      </c>
      <c r="Q67" s="277"/>
      <c r="R67" s="277"/>
      <c r="S67" s="277"/>
      <c r="T67" s="277"/>
      <c r="U67" s="277"/>
      <c r="V67" s="277"/>
      <c r="W67" s="389">
        <v>12</v>
      </c>
      <c r="X67" s="61" t="s">
        <v>131</v>
      </c>
      <c r="Y67" s="188">
        <v>10166</v>
      </c>
      <c r="Z67" s="137">
        <v>1417</v>
      </c>
      <c r="AA67" s="188">
        <v>8749</v>
      </c>
      <c r="AB67" s="456">
        <v>175</v>
      </c>
      <c r="AC67" s="279">
        <v>1.7214243556954556E-2</v>
      </c>
      <c r="AD67" s="456">
        <v>1160</v>
      </c>
      <c r="AE67" s="279">
        <v>0.11410584300609876</v>
      </c>
      <c r="AF67" s="456">
        <v>82</v>
      </c>
      <c r="AG67" s="279">
        <v>8.0661026952587051E-3</v>
      </c>
      <c r="AH67" s="188">
        <v>4189</v>
      </c>
      <c r="AI67" s="279">
        <v>0.41205980720047214</v>
      </c>
      <c r="AJ67" s="188">
        <v>4560</v>
      </c>
      <c r="AK67" s="279">
        <v>0.44855400354121583</v>
      </c>
      <c r="AL67" s="252"/>
      <c r="AM67" s="252"/>
      <c r="AN67" s="252"/>
      <c r="AO67" s="252"/>
      <c r="AP67" s="252"/>
      <c r="AQ67" s="252"/>
      <c r="AR67" s="252"/>
      <c r="AS67" s="252"/>
      <c r="AT67" s="252"/>
      <c r="AU67" s="252"/>
    </row>
    <row r="68" spans="2:47" s="144" customFormat="1" ht="13.5" customHeight="1">
      <c r="B68" s="69">
        <v>63</v>
      </c>
      <c r="C68" s="73" t="s">
        <v>30</v>
      </c>
      <c r="D68" s="441">
        <v>8602</v>
      </c>
      <c r="E68" s="137">
        <v>791</v>
      </c>
      <c r="F68" s="226">
        <f t="shared" si="0"/>
        <v>7811</v>
      </c>
      <c r="G68" s="329">
        <v>171</v>
      </c>
      <c r="H68" s="256">
        <f t="shared" si="1"/>
        <v>1.9879097884212972E-2</v>
      </c>
      <c r="I68" s="329">
        <v>536</v>
      </c>
      <c r="J68" s="256">
        <f t="shared" si="2"/>
        <v>6.231109044408277E-2</v>
      </c>
      <c r="K68" s="329">
        <v>84</v>
      </c>
      <c r="L68" s="256">
        <f t="shared" si="3"/>
        <v>9.7651708904905841E-3</v>
      </c>
      <c r="M68" s="329">
        <v>4296</v>
      </c>
      <c r="N68" s="256">
        <f t="shared" si="4"/>
        <v>0.49941873982794699</v>
      </c>
      <c r="O68" s="329">
        <v>3515</v>
      </c>
      <c r="P68" s="256">
        <f t="shared" si="5"/>
        <v>0.40862590095326667</v>
      </c>
      <c r="Q68" s="277"/>
      <c r="R68" s="277"/>
      <c r="S68" s="277"/>
      <c r="T68" s="277"/>
      <c r="U68" s="277"/>
      <c r="V68" s="277"/>
      <c r="W68" s="389">
        <v>13</v>
      </c>
      <c r="X68" s="61" t="s">
        <v>132</v>
      </c>
      <c r="Y68" s="188">
        <v>17424</v>
      </c>
      <c r="Z68" s="137">
        <v>1519</v>
      </c>
      <c r="AA68" s="188">
        <v>15905</v>
      </c>
      <c r="AB68" s="456">
        <v>269</v>
      </c>
      <c r="AC68" s="279">
        <v>1.5438475665748392E-2</v>
      </c>
      <c r="AD68" s="456">
        <v>1147</v>
      </c>
      <c r="AE68" s="279">
        <v>6.5828741965105603E-2</v>
      </c>
      <c r="AF68" s="456">
        <v>103</v>
      </c>
      <c r="AG68" s="279">
        <v>5.9113865932047746E-3</v>
      </c>
      <c r="AH68" s="188">
        <v>8030</v>
      </c>
      <c r="AI68" s="279">
        <v>0.46085858585858586</v>
      </c>
      <c r="AJ68" s="188">
        <v>7875</v>
      </c>
      <c r="AK68" s="279">
        <v>0.45196280991735538</v>
      </c>
      <c r="AL68" s="252"/>
      <c r="AM68" s="252"/>
      <c r="AN68" s="252"/>
      <c r="AO68" s="252"/>
      <c r="AP68" s="252"/>
      <c r="AQ68" s="252"/>
      <c r="AR68" s="252"/>
      <c r="AS68" s="252"/>
      <c r="AT68" s="252"/>
      <c r="AU68" s="252"/>
    </row>
    <row r="69" spans="2:47" s="144" customFormat="1" ht="13.5" customHeight="1">
      <c r="B69" s="69">
        <v>64</v>
      </c>
      <c r="C69" s="73" t="s">
        <v>51</v>
      </c>
      <c r="D69" s="441">
        <v>8919</v>
      </c>
      <c r="E69" s="137">
        <v>511</v>
      </c>
      <c r="F69" s="226">
        <f t="shared" si="0"/>
        <v>8408</v>
      </c>
      <c r="G69" s="329">
        <v>104</v>
      </c>
      <c r="H69" s="256">
        <f t="shared" si="1"/>
        <v>1.1660500056060097E-2</v>
      </c>
      <c r="I69" s="329">
        <v>378</v>
      </c>
      <c r="J69" s="256">
        <f t="shared" si="2"/>
        <v>4.238143289606458E-2</v>
      </c>
      <c r="K69" s="329">
        <v>29</v>
      </c>
      <c r="L69" s="256">
        <f t="shared" si="3"/>
        <v>3.251485592555219E-3</v>
      </c>
      <c r="M69" s="329">
        <v>4419</v>
      </c>
      <c r="N69" s="256">
        <f t="shared" si="4"/>
        <v>0.49545913218970739</v>
      </c>
      <c r="O69" s="329">
        <v>3989</v>
      </c>
      <c r="P69" s="256">
        <f t="shared" si="5"/>
        <v>0.44724744926561272</v>
      </c>
      <c r="Q69" s="277"/>
      <c r="R69" s="277"/>
      <c r="S69" s="277"/>
      <c r="T69" s="277"/>
      <c r="U69" s="277"/>
      <c r="V69" s="277"/>
      <c r="W69" s="389">
        <v>14</v>
      </c>
      <c r="X69" s="61" t="s">
        <v>133</v>
      </c>
      <c r="Y69" s="188">
        <v>13382</v>
      </c>
      <c r="Z69" s="137">
        <v>1407</v>
      </c>
      <c r="AA69" s="188">
        <v>11975</v>
      </c>
      <c r="AB69" s="456">
        <v>193</v>
      </c>
      <c r="AC69" s="279">
        <v>1.4422358391869675E-2</v>
      </c>
      <c r="AD69" s="456">
        <v>1081</v>
      </c>
      <c r="AE69" s="279">
        <v>8.078015244358093E-2</v>
      </c>
      <c r="AF69" s="456">
        <v>133</v>
      </c>
      <c r="AG69" s="279">
        <v>9.9387236586459416E-3</v>
      </c>
      <c r="AH69" s="188">
        <v>5811</v>
      </c>
      <c r="AI69" s="279">
        <v>0.4342400239127186</v>
      </c>
      <c r="AJ69" s="188">
        <v>6164</v>
      </c>
      <c r="AK69" s="279">
        <v>0.46061874159318489</v>
      </c>
      <c r="AL69" s="252"/>
      <c r="AM69" s="252"/>
      <c r="AN69" s="252"/>
      <c r="AO69" s="252"/>
      <c r="AP69" s="252"/>
      <c r="AQ69" s="252"/>
      <c r="AR69" s="252"/>
      <c r="AS69" s="252"/>
      <c r="AT69" s="252"/>
      <c r="AU69" s="252"/>
    </row>
    <row r="70" spans="2:47" s="144" customFormat="1" ht="13.5" customHeight="1">
      <c r="B70" s="69">
        <v>65</v>
      </c>
      <c r="C70" s="73" t="s">
        <v>11</v>
      </c>
      <c r="D70" s="441">
        <v>4517</v>
      </c>
      <c r="E70" s="137">
        <v>505</v>
      </c>
      <c r="F70" s="226">
        <f t="shared" ref="F70:F79" si="30">D70-E70</f>
        <v>4012</v>
      </c>
      <c r="G70" s="329">
        <v>144</v>
      </c>
      <c r="H70" s="256">
        <f t="shared" ref="H70:H79" si="31">IFERROR(G70/$D70,"-")</f>
        <v>3.1879566083683863E-2</v>
      </c>
      <c r="I70" s="329">
        <v>340</v>
      </c>
      <c r="J70" s="256">
        <f t="shared" ref="J70:J79" si="32">IFERROR(I70/$D70,"-")</f>
        <v>7.5271197697586889E-2</v>
      </c>
      <c r="K70" s="329">
        <v>21</v>
      </c>
      <c r="L70" s="256">
        <f t="shared" ref="L70:L79" si="33">IFERROR(K70/$D70,"-")</f>
        <v>4.6491033872038965E-3</v>
      </c>
      <c r="M70" s="329">
        <v>1996</v>
      </c>
      <c r="N70" s="256">
        <f t="shared" ref="N70:N79" si="34">IFERROR(M70/$D70,"-")</f>
        <v>0.44188620765995129</v>
      </c>
      <c r="O70" s="329">
        <v>2016</v>
      </c>
      <c r="P70" s="256">
        <f t="shared" ref="P70:P79" si="35">IFERROR(O70/$D70,"-")</f>
        <v>0.44631392517157403</v>
      </c>
      <c r="Q70" s="277"/>
      <c r="R70" s="277"/>
      <c r="S70" s="277"/>
      <c r="T70" s="277"/>
      <c r="U70" s="277"/>
      <c r="V70" s="277"/>
      <c r="W70" s="389">
        <v>15</v>
      </c>
      <c r="X70" s="61" t="s">
        <v>134</v>
      </c>
      <c r="Y70" s="188">
        <v>21468</v>
      </c>
      <c r="Z70" s="137">
        <v>1844</v>
      </c>
      <c r="AA70" s="188">
        <v>19624</v>
      </c>
      <c r="AB70" s="456">
        <v>241</v>
      </c>
      <c r="AC70" s="279">
        <v>1.1226010806782188E-2</v>
      </c>
      <c r="AD70" s="456">
        <v>1446</v>
      </c>
      <c r="AE70" s="279">
        <v>6.7356064840693119E-2</v>
      </c>
      <c r="AF70" s="456">
        <v>157</v>
      </c>
      <c r="AG70" s="279">
        <v>7.3132103596049939E-3</v>
      </c>
      <c r="AH70" s="188">
        <v>10131</v>
      </c>
      <c r="AI70" s="279">
        <v>0.4719116825041923</v>
      </c>
      <c r="AJ70" s="188">
        <v>9493</v>
      </c>
      <c r="AK70" s="279">
        <v>0.44219303148872741</v>
      </c>
      <c r="AL70" s="252"/>
      <c r="AM70" s="252"/>
      <c r="AN70" s="252"/>
      <c r="AO70" s="252"/>
      <c r="AP70" s="252"/>
      <c r="AQ70" s="252"/>
      <c r="AR70" s="252"/>
      <c r="AS70" s="252"/>
      <c r="AT70" s="252"/>
      <c r="AU70" s="252"/>
    </row>
    <row r="71" spans="2:47" s="144" customFormat="1" ht="13.5" customHeight="1">
      <c r="B71" s="69">
        <v>66</v>
      </c>
      <c r="C71" s="73" t="s">
        <v>5</v>
      </c>
      <c r="D71" s="441">
        <v>4627</v>
      </c>
      <c r="E71" s="137">
        <v>759</v>
      </c>
      <c r="F71" s="226">
        <f t="shared" si="30"/>
        <v>3868</v>
      </c>
      <c r="G71" s="329">
        <v>270</v>
      </c>
      <c r="H71" s="256">
        <f t="shared" si="31"/>
        <v>5.8353144586124922E-2</v>
      </c>
      <c r="I71" s="329">
        <v>472</v>
      </c>
      <c r="J71" s="256">
        <f t="shared" si="32"/>
        <v>0.10200994164685541</v>
      </c>
      <c r="K71" s="329">
        <v>17</v>
      </c>
      <c r="L71" s="256">
        <f t="shared" si="33"/>
        <v>3.6740868813486061E-3</v>
      </c>
      <c r="M71" s="329">
        <v>2169</v>
      </c>
      <c r="N71" s="256">
        <f t="shared" si="34"/>
        <v>0.46877026150853685</v>
      </c>
      <c r="O71" s="329">
        <v>1699</v>
      </c>
      <c r="P71" s="256">
        <f t="shared" si="35"/>
        <v>0.36719256537713424</v>
      </c>
      <c r="Q71" s="277"/>
      <c r="R71" s="277"/>
      <c r="S71" s="277"/>
      <c r="T71" s="277"/>
      <c r="U71" s="277"/>
      <c r="V71" s="277"/>
      <c r="W71" s="389">
        <v>16</v>
      </c>
      <c r="X71" s="61" t="s">
        <v>61</v>
      </c>
      <c r="Y71" s="188">
        <v>14128</v>
      </c>
      <c r="Z71" s="137">
        <v>1377</v>
      </c>
      <c r="AA71" s="188">
        <v>12751</v>
      </c>
      <c r="AB71" s="456">
        <v>204</v>
      </c>
      <c r="AC71" s="279">
        <v>1.4439411098527746E-2</v>
      </c>
      <c r="AD71" s="456">
        <v>1097</v>
      </c>
      <c r="AE71" s="279">
        <v>7.7647225368063413E-2</v>
      </c>
      <c r="AF71" s="456">
        <v>76</v>
      </c>
      <c r="AG71" s="279">
        <v>5.3793884484711211E-3</v>
      </c>
      <c r="AH71" s="188">
        <v>6654</v>
      </c>
      <c r="AI71" s="279">
        <v>0.4709796149490374</v>
      </c>
      <c r="AJ71" s="188">
        <v>6097</v>
      </c>
      <c r="AK71" s="279">
        <v>0.43155436013590032</v>
      </c>
      <c r="AL71" s="252"/>
      <c r="AM71" s="252"/>
      <c r="AN71" s="252"/>
      <c r="AO71" s="252"/>
      <c r="AP71" s="252"/>
      <c r="AQ71" s="252"/>
      <c r="AR71" s="252"/>
      <c r="AS71" s="252"/>
      <c r="AT71" s="252"/>
      <c r="AU71" s="252"/>
    </row>
    <row r="72" spans="2:47" s="144" customFormat="1" ht="13.5" customHeight="1">
      <c r="B72" s="69">
        <v>67</v>
      </c>
      <c r="C72" s="73" t="s">
        <v>6</v>
      </c>
      <c r="D72" s="441">
        <v>1941</v>
      </c>
      <c r="E72" s="137">
        <v>231</v>
      </c>
      <c r="F72" s="226">
        <f t="shared" si="30"/>
        <v>1710</v>
      </c>
      <c r="G72" s="329">
        <v>26</v>
      </c>
      <c r="H72" s="256">
        <f t="shared" si="31"/>
        <v>1.3395157135497167E-2</v>
      </c>
      <c r="I72" s="329">
        <v>188</v>
      </c>
      <c r="J72" s="256">
        <f t="shared" si="32"/>
        <v>9.6857290056671819E-2</v>
      </c>
      <c r="K72" s="329">
        <v>17</v>
      </c>
      <c r="L72" s="256">
        <f t="shared" si="33"/>
        <v>8.7583719732096856E-3</v>
      </c>
      <c r="M72" s="329">
        <v>718</v>
      </c>
      <c r="N72" s="256">
        <f t="shared" si="34"/>
        <v>0.36991241628026789</v>
      </c>
      <c r="O72" s="329">
        <v>992</v>
      </c>
      <c r="P72" s="256">
        <f t="shared" si="35"/>
        <v>0.51107676455435347</v>
      </c>
      <c r="Q72" s="277"/>
      <c r="R72" s="277"/>
      <c r="S72" s="277"/>
      <c r="T72" s="277"/>
      <c r="U72" s="277"/>
      <c r="V72" s="277"/>
      <c r="W72" s="389">
        <v>17</v>
      </c>
      <c r="X72" s="61" t="s">
        <v>135</v>
      </c>
      <c r="Y72" s="188">
        <v>20154</v>
      </c>
      <c r="Z72" s="137">
        <v>2039</v>
      </c>
      <c r="AA72" s="188">
        <v>18115</v>
      </c>
      <c r="AB72" s="456">
        <v>294</v>
      </c>
      <c r="AC72" s="279">
        <v>1.4587674903245014E-2</v>
      </c>
      <c r="AD72" s="456">
        <v>1509</v>
      </c>
      <c r="AE72" s="279">
        <v>7.4873474248288177E-2</v>
      </c>
      <c r="AF72" s="456">
        <v>236</v>
      </c>
      <c r="AG72" s="279">
        <v>1.1709834276074228E-2</v>
      </c>
      <c r="AH72" s="188">
        <v>9035</v>
      </c>
      <c r="AI72" s="279">
        <v>0.44829810459462144</v>
      </c>
      <c r="AJ72" s="188">
        <v>9080</v>
      </c>
      <c r="AK72" s="279">
        <v>0.45053091197777118</v>
      </c>
      <c r="AL72" s="252"/>
      <c r="AM72" s="252"/>
      <c r="AN72" s="252"/>
      <c r="AO72" s="252"/>
      <c r="AP72" s="252"/>
      <c r="AQ72" s="252"/>
      <c r="AR72" s="252"/>
      <c r="AS72" s="252"/>
      <c r="AT72" s="252"/>
      <c r="AU72" s="252"/>
    </row>
    <row r="73" spans="2:47" s="144" customFormat="1" ht="13.5" customHeight="1">
      <c r="B73" s="69">
        <v>68</v>
      </c>
      <c r="C73" s="73" t="s">
        <v>52</v>
      </c>
      <c r="D73" s="441">
        <v>2604</v>
      </c>
      <c r="E73" s="137">
        <v>301</v>
      </c>
      <c r="F73" s="226">
        <f t="shared" si="30"/>
        <v>2303</v>
      </c>
      <c r="G73" s="329">
        <v>71</v>
      </c>
      <c r="H73" s="256">
        <f t="shared" si="31"/>
        <v>2.7265745007680493E-2</v>
      </c>
      <c r="I73" s="329">
        <v>218</v>
      </c>
      <c r="J73" s="256">
        <f t="shared" si="32"/>
        <v>8.3717357910906301E-2</v>
      </c>
      <c r="K73" s="329">
        <v>12</v>
      </c>
      <c r="L73" s="256">
        <f t="shared" si="33"/>
        <v>4.608294930875576E-3</v>
      </c>
      <c r="M73" s="329">
        <v>1062</v>
      </c>
      <c r="N73" s="256">
        <f t="shared" si="34"/>
        <v>0.40783410138248849</v>
      </c>
      <c r="O73" s="329">
        <v>1241</v>
      </c>
      <c r="P73" s="256">
        <f t="shared" si="35"/>
        <v>0.47657450076804914</v>
      </c>
      <c r="Q73" s="277"/>
      <c r="R73" s="277"/>
      <c r="S73" s="277"/>
      <c r="T73" s="277"/>
      <c r="U73" s="277"/>
      <c r="V73" s="277"/>
      <c r="W73" s="389">
        <v>18</v>
      </c>
      <c r="X73" s="61" t="s">
        <v>62</v>
      </c>
      <c r="Y73" s="188">
        <v>18407</v>
      </c>
      <c r="Z73" s="137">
        <v>2162</v>
      </c>
      <c r="AA73" s="188">
        <v>16245</v>
      </c>
      <c r="AB73" s="456">
        <v>278</v>
      </c>
      <c r="AC73" s="279">
        <v>1.5102949964687347E-2</v>
      </c>
      <c r="AD73" s="456">
        <v>1782</v>
      </c>
      <c r="AE73" s="279">
        <v>9.6810995816808826E-2</v>
      </c>
      <c r="AF73" s="456">
        <v>102</v>
      </c>
      <c r="AG73" s="279">
        <v>5.5413701309284516E-3</v>
      </c>
      <c r="AH73" s="188">
        <v>8353</v>
      </c>
      <c r="AI73" s="279">
        <v>0.45379475199652308</v>
      </c>
      <c r="AJ73" s="188">
        <v>7892</v>
      </c>
      <c r="AK73" s="279">
        <v>0.42874993209105233</v>
      </c>
      <c r="AL73" s="252"/>
      <c r="AM73" s="252"/>
      <c r="AN73" s="252"/>
      <c r="AO73" s="252"/>
      <c r="AP73" s="252"/>
      <c r="AQ73" s="252"/>
      <c r="AR73" s="252"/>
      <c r="AS73" s="252"/>
      <c r="AT73" s="252"/>
      <c r="AU73" s="252"/>
    </row>
    <row r="74" spans="2:47" s="144" customFormat="1" ht="13.5" customHeight="1">
      <c r="B74" s="69">
        <v>69</v>
      </c>
      <c r="C74" s="73" t="s">
        <v>53</v>
      </c>
      <c r="D74" s="441">
        <v>6251</v>
      </c>
      <c r="E74" s="137">
        <v>731</v>
      </c>
      <c r="F74" s="226">
        <f t="shared" si="30"/>
        <v>5520</v>
      </c>
      <c r="G74" s="329">
        <v>149</v>
      </c>
      <c r="H74" s="256">
        <f t="shared" si="31"/>
        <v>2.3836186210206368E-2</v>
      </c>
      <c r="I74" s="329">
        <v>539</v>
      </c>
      <c r="J74" s="256">
        <f t="shared" si="32"/>
        <v>8.6226203807390822E-2</v>
      </c>
      <c r="K74" s="329">
        <v>43</v>
      </c>
      <c r="L74" s="256">
        <f t="shared" si="33"/>
        <v>6.878899376099824E-3</v>
      </c>
      <c r="M74" s="329">
        <v>2442</v>
      </c>
      <c r="N74" s="256">
        <f t="shared" si="34"/>
        <v>0.39065749480083184</v>
      </c>
      <c r="O74" s="329">
        <v>3078</v>
      </c>
      <c r="P74" s="256">
        <f t="shared" si="35"/>
        <v>0.49240121580547114</v>
      </c>
      <c r="Q74" s="277"/>
      <c r="R74" s="277"/>
      <c r="S74" s="277"/>
      <c r="T74" s="277"/>
      <c r="U74" s="277"/>
      <c r="V74" s="277"/>
      <c r="W74" s="389">
        <v>19</v>
      </c>
      <c r="X74" s="61" t="s">
        <v>136</v>
      </c>
      <c r="Y74" s="188">
        <v>12394</v>
      </c>
      <c r="Z74" s="137">
        <v>712</v>
      </c>
      <c r="AA74" s="188">
        <v>11682</v>
      </c>
      <c r="AB74" s="456">
        <v>76</v>
      </c>
      <c r="AC74" s="279">
        <v>6.1319993545263839E-3</v>
      </c>
      <c r="AD74" s="456">
        <v>594</v>
      </c>
      <c r="AE74" s="279">
        <v>4.7926416007745685E-2</v>
      </c>
      <c r="AF74" s="456">
        <v>42</v>
      </c>
      <c r="AG74" s="279">
        <v>3.3887364853961593E-3</v>
      </c>
      <c r="AH74" s="188">
        <v>4791</v>
      </c>
      <c r="AI74" s="279">
        <v>0.38655801194126188</v>
      </c>
      <c r="AJ74" s="188">
        <v>6891</v>
      </c>
      <c r="AK74" s="279">
        <v>0.55599483621106982</v>
      </c>
      <c r="AL74" s="252"/>
      <c r="AM74" s="252"/>
      <c r="AN74" s="252"/>
      <c r="AO74" s="252"/>
      <c r="AP74" s="252"/>
      <c r="AQ74" s="252"/>
      <c r="AR74" s="252"/>
      <c r="AS74" s="252"/>
      <c r="AT74" s="252"/>
      <c r="AU74" s="252"/>
    </row>
    <row r="75" spans="2:47" s="144" customFormat="1" ht="13.5" customHeight="1">
      <c r="B75" s="69">
        <v>70</v>
      </c>
      <c r="C75" s="73" t="s">
        <v>54</v>
      </c>
      <c r="D75" s="441">
        <v>1061</v>
      </c>
      <c r="E75" s="137">
        <v>140</v>
      </c>
      <c r="F75" s="226">
        <f t="shared" si="30"/>
        <v>921</v>
      </c>
      <c r="G75" s="329">
        <v>31</v>
      </c>
      <c r="H75" s="256">
        <f t="shared" si="31"/>
        <v>2.9217719132893498E-2</v>
      </c>
      <c r="I75" s="329">
        <v>104</v>
      </c>
      <c r="J75" s="256">
        <f t="shared" si="32"/>
        <v>9.8020735155513669E-2</v>
      </c>
      <c r="K75" s="329">
        <v>5</v>
      </c>
      <c r="L75" s="256">
        <f t="shared" si="33"/>
        <v>4.7125353440150798E-3</v>
      </c>
      <c r="M75" s="329">
        <v>426</v>
      </c>
      <c r="N75" s="256">
        <f t="shared" si="34"/>
        <v>0.40150801131008484</v>
      </c>
      <c r="O75" s="329">
        <v>495</v>
      </c>
      <c r="P75" s="256">
        <f t="shared" si="35"/>
        <v>0.46654099905749291</v>
      </c>
      <c r="Q75" s="277"/>
      <c r="R75" s="277"/>
      <c r="S75" s="277"/>
      <c r="T75" s="277"/>
      <c r="U75" s="277"/>
      <c r="V75" s="277"/>
      <c r="W75" s="389">
        <v>20</v>
      </c>
      <c r="X75" s="61" t="s">
        <v>137</v>
      </c>
      <c r="Y75" s="188">
        <v>19468</v>
      </c>
      <c r="Z75" s="137">
        <v>1862</v>
      </c>
      <c r="AA75" s="188">
        <v>17606</v>
      </c>
      <c r="AB75" s="456">
        <v>341</v>
      </c>
      <c r="AC75" s="279">
        <v>1.751592356687898E-2</v>
      </c>
      <c r="AD75" s="456">
        <v>1350</v>
      </c>
      <c r="AE75" s="279">
        <v>6.9344565440723233E-2</v>
      </c>
      <c r="AF75" s="456">
        <v>171</v>
      </c>
      <c r="AG75" s="279">
        <v>8.7836449558249437E-3</v>
      </c>
      <c r="AH75" s="188">
        <v>9039</v>
      </c>
      <c r="AI75" s="279">
        <v>0.46430039038422027</v>
      </c>
      <c r="AJ75" s="188">
        <v>8567</v>
      </c>
      <c r="AK75" s="279">
        <v>0.44005547565235259</v>
      </c>
      <c r="AL75" s="252"/>
      <c r="AM75" s="252"/>
      <c r="AN75" s="252"/>
      <c r="AO75" s="252"/>
      <c r="AP75" s="252"/>
      <c r="AQ75" s="252"/>
      <c r="AR75" s="252"/>
      <c r="AS75" s="252"/>
      <c r="AT75" s="252"/>
      <c r="AU75" s="252"/>
    </row>
    <row r="76" spans="2:47" s="144" customFormat="1" ht="13.5" customHeight="1">
      <c r="B76" s="69">
        <v>71</v>
      </c>
      <c r="C76" s="73" t="s">
        <v>55</v>
      </c>
      <c r="D76" s="441">
        <v>3226</v>
      </c>
      <c r="E76" s="137">
        <v>106</v>
      </c>
      <c r="F76" s="226">
        <f t="shared" si="30"/>
        <v>3120</v>
      </c>
      <c r="G76" s="329">
        <v>23</v>
      </c>
      <c r="H76" s="256">
        <f t="shared" si="31"/>
        <v>7.1295722256664602E-3</v>
      </c>
      <c r="I76" s="329">
        <v>80</v>
      </c>
      <c r="J76" s="256">
        <f t="shared" si="32"/>
        <v>2.4798512089274645E-2</v>
      </c>
      <c r="K76" s="329">
        <v>3</v>
      </c>
      <c r="L76" s="256">
        <f t="shared" si="33"/>
        <v>9.2994420334779914E-4</v>
      </c>
      <c r="M76" s="329">
        <v>1489</v>
      </c>
      <c r="N76" s="256">
        <f t="shared" si="34"/>
        <v>0.46156230626162431</v>
      </c>
      <c r="O76" s="329">
        <v>1631</v>
      </c>
      <c r="P76" s="256">
        <f t="shared" si="35"/>
        <v>0.50557966522008679</v>
      </c>
      <c r="Q76" s="277"/>
      <c r="R76" s="277"/>
      <c r="S76" s="277"/>
      <c r="T76" s="277"/>
      <c r="U76" s="277"/>
      <c r="V76" s="277"/>
      <c r="W76" s="389">
        <v>21</v>
      </c>
      <c r="X76" s="61" t="s">
        <v>138</v>
      </c>
      <c r="Y76" s="188">
        <v>12909</v>
      </c>
      <c r="Z76" s="137">
        <v>1151</v>
      </c>
      <c r="AA76" s="188">
        <v>11758</v>
      </c>
      <c r="AB76" s="456">
        <v>118</v>
      </c>
      <c r="AC76" s="279">
        <v>9.1409094430242466E-3</v>
      </c>
      <c r="AD76" s="456">
        <v>952</v>
      </c>
      <c r="AE76" s="279">
        <v>7.3746998218297319E-2</v>
      </c>
      <c r="AF76" s="456">
        <v>81</v>
      </c>
      <c r="AG76" s="279">
        <v>6.2746920752963049E-3</v>
      </c>
      <c r="AH76" s="188">
        <v>6213</v>
      </c>
      <c r="AI76" s="279">
        <v>0.48129212177550545</v>
      </c>
      <c r="AJ76" s="188">
        <v>5545</v>
      </c>
      <c r="AK76" s="279">
        <v>0.42954527848787666</v>
      </c>
      <c r="AL76" s="252"/>
      <c r="AM76" s="252"/>
      <c r="AN76" s="252"/>
      <c r="AO76" s="252"/>
      <c r="AP76" s="252"/>
      <c r="AQ76" s="252"/>
      <c r="AR76" s="252"/>
      <c r="AS76" s="252"/>
      <c r="AT76" s="252"/>
      <c r="AU76" s="252"/>
    </row>
    <row r="77" spans="2:47" s="144" customFormat="1" ht="13.5" customHeight="1">
      <c r="B77" s="69">
        <v>72</v>
      </c>
      <c r="C77" s="73" t="s">
        <v>31</v>
      </c>
      <c r="D77" s="441">
        <v>2007</v>
      </c>
      <c r="E77" s="137">
        <v>134</v>
      </c>
      <c r="F77" s="226">
        <f t="shared" si="30"/>
        <v>1873</v>
      </c>
      <c r="G77" s="329">
        <v>21</v>
      </c>
      <c r="H77" s="256">
        <f t="shared" si="31"/>
        <v>1.0463378176382661E-2</v>
      </c>
      <c r="I77" s="329">
        <v>107</v>
      </c>
      <c r="J77" s="256">
        <f t="shared" si="32"/>
        <v>5.331340308918784E-2</v>
      </c>
      <c r="K77" s="329">
        <v>6</v>
      </c>
      <c r="L77" s="256">
        <f t="shared" si="33"/>
        <v>2.9895366218236174E-3</v>
      </c>
      <c r="M77" s="329">
        <v>900</v>
      </c>
      <c r="N77" s="256">
        <f t="shared" si="34"/>
        <v>0.44843049327354262</v>
      </c>
      <c r="O77" s="329">
        <v>973</v>
      </c>
      <c r="P77" s="256">
        <f t="shared" si="35"/>
        <v>0.48480318883906326</v>
      </c>
      <c r="Q77" s="277"/>
      <c r="R77" s="277"/>
      <c r="S77" s="277"/>
      <c r="T77" s="277"/>
      <c r="U77" s="277"/>
      <c r="V77" s="277"/>
      <c r="W77" s="389">
        <v>22</v>
      </c>
      <c r="X77" s="61" t="s">
        <v>63</v>
      </c>
      <c r="Y77" s="188">
        <v>16308</v>
      </c>
      <c r="Z77" s="137">
        <v>1829</v>
      </c>
      <c r="AA77" s="188">
        <v>14479</v>
      </c>
      <c r="AB77" s="456">
        <v>247</v>
      </c>
      <c r="AC77" s="279">
        <v>1.5145940642629384E-2</v>
      </c>
      <c r="AD77" s="456">
        <v>1454</v>
      </c>
      <c r="AE77" s="279">
        <v>8.9158695118960019E-2</v>
      </c>
      <c r="AF77" s="456">
        <v>128</v>
      </c>
      <c r="AG77" s="279">
        <v>7.8489085111601662E-3</v>
      </c>
      <c r="AH77" s="188">
        <v>6871</v>
      </c>
      <c r="AI77" s="279">
        <v>0.42132695609516801</v>
      </c>
      <c r="AJ77" s="188">
        <v>7608</v>
      </c>
      <c r="AK77" s="279">
        <v>0.46651949963208239</v>
      </c>
      <c r="AL77" s="252"/>
      <c r="AM77" s="252"/>
      <c r="AN77" s="252"/>
      <c r="AO77" s="252"/>
      <c r="AP77" s="252"/>
      <c r="AQ77" s="252"/>
      <c r="AR77" s="252"/>
      <c r="AS77" s="252"/>
      <c r="AT77" s="252"/>
      <c r="AU77" s="252"/>
    </row>
    <row r="78" spans="2:47" s="144" customFormat="1" ht="13.5" customHeight="1">
      <c r="B78" s="69">
        <v>73</v>
      </c>
      <c r="C78" s="73" t="s">
        <v>32</v>
      </c>
      <c r="D78" s="441">
        <v>2734</v>
      </c>
      <c r="E78" s="137">
        <v>239</v>
      </c>
      <c r="F78" s="226">
        <f t="shared" si="30"/>
        <v>2495</v>
      </c>
      <c r="G78" s="329">
        <v>42</v>
      </c>
      <c r="H78" s="256">
        <f t="shared" si="31"/>
        <v>1.5362106803218726E-2</v>
      </c>
      <c r="I78" s="329">
        <v>184</v>
      </c>
      <c r="J78" s="256">
        <f t="shared" si="32"/>
        <v>6.7300658376005851E-2</v>
      </c>
      <c r="K78" s="329">
        <v>13</v>
      </c>
      <c r="L78" s="256">
        <f t="shared" si="33"/>
        <v>4.754937820043892E-3</v>
      </c>
      <c r="M78" s="329">
        <v>1270</v>
      </c>
      <c r="N78" s="256">
        <f t="shared" si="34"/>
        <v>0.46452084857351866</v>
      </c>
      <c r="O78" s="329">
        <v>1225</v>
      </c>
      <c r="P78" s="256">
        <f t="shared" si="35"/>
        <v>0.44806144842721285</v>
      </c>
      <c r="Q78" s="277"/>
      <c r="R78" s="277"/>
      <c r="S78" s="277"/>
      <c r="T78" s="277"/>
      <c r="U78" s="277"/>
      <c r="V78" s="277"/>
      <c r="W78" s="389">
        <v>23</v>
      </c>
      <c r="X78" s="61" t="s">
        <v>139</v>
      </c>
      <c r="Y78" s="188">
        <v>27323</v>
      </c>
      <c r="Z78" s="137">
        <v>2557</v>
      </c>
      <c r="AA78" s="188">
        <v>24766</v>
      </c>
      <c r="AB78" s="456">
        <v>419</v>
      </c>
      <c r="AC78" s="279">
        <v>1.5335065695567836E-2</v>
      </c>
      <c r="AD78" s="456">
        <v>2031</v>
      </c>
      <c r="AE78" s="279">
        <v>7.4332979541046007E-2</v>
      </c>
      <c r="AF78" s="456">
        <v>107</v>
      </c>
      <c r="AG78" s="279">
        <v>3.9161146287010947E-3</v>
      </c>
      <c r="AH78" s="188">
        <v>12185</v>
      </c>
      <c r="AI78" s="279">
        <v>0.44596127804413865</v>
      </c>
      <c r="AJ78" s="188">
        <v>12581</v>
      </c>
      <c r="AK78" s="279">
        <v>0.46045456209054642</v>
      </c>
      <c r="AL78" s="252"/>
      <c r="AM78" s="252"/>
      <c r="AN78" s="252"/>
      <c r="AO78" s="252"/>
      <c r="AP78" s="252"/>
      <c r="AQ78" s="252"/>
      <c r="AR78" s="252"/>
      <c r="AS78" s="252"/>
      <c r="AT78" s="252"/>
      <c r="AU78" s="252"/>
    </row>
    <row r="79" spans="2:47" s="144" customFormat="1" ht="13.5" customHeight="1" thickBot="1">
      <c r="B79" s="69">
        <v>74</v>
      </c>
      <c r="C79" s="73" t="s">
        <v>33</v>
      </c>
      <c r="D79" s="441">
        <v>1237</v>
      </c>
      <c r="E79" s="137">
        <v>119</v>
      </c>
      <c r="F79" s="226">
        <f t="shared" si="30"/>
        <v>1118</v>
      </c>
      <c r="G79" s="329">
        <v>13</v>
      </c>
      <c r="H79" s="256">
        <f t="shared" si="31"/>
        <v>1.0509296685529508E-2</v>
      </c>
      <c r="I79" s="329">
        <v>91</v>
      </c>
      <c r="J79" s="256">
        <f t="shared" si="32"/>
        <v>7.3565076798706552E-2</v>
      </c>
      <c r="K79" s="329">
        <v>15</v>
      </c>
      <c r="L79" s="256">
        <f t="shared" si="33"/>
        <v>1.2126111560226353E-2</v>
      </c>
      <c r="M79" s="329">
        <v>485</v>
      </c>
      <c r="N79" s="256">
        <f t="shared" si="34"/>
        <v>0.39207760711398543</v>
      </c>
      <c r="O79" s="329">
        <v>633</v>
      </c>
      <c r="P79" s="256">
        <f t="shared" si="35"/>
        <v>0.51172190784155214</v>
      </c>
      <c r="Q79" s="277"/>
      <c r="R79" s="277"/>
      <c r="S79" s="277"/>
      <c r="T79" s="277"/>
      <c r="U79" s="277"/>
      <c r="V79" s="277"/>
      <c r="W79" s="389">
        <v>24</v>
      </c>
      <c r="X79" s="61" t="s">
        <v>140</v>
      </c>
      <c r="Y79" s="188">
        <v>11625</v>
      </c>
      <c r="Z79" s="137">
        <v>1299</v>
      </c>
      <c r="AA79" s="188">
        <v>10326</v>
      </c>
      <c r="AB79" s="456">
        <v>227</v>
      </c>
      <c r="AC79" s="279">
        <v>1.9526881720430107E-2</v>
      </c>
      <c r="AD79" s="456">
        <v>1046</v>
      </c>
      <c r="AE79" s="279">
        <v>8.9978494623655911E-2</v>
      </c>
      <c r="AF79" s="456">
        <v>26</v>
      </c>
      <c r="AG79" s="279">
        <v>2.2365591397849461E-3</v>
      </c>
      <c r="AH79" s="188">
        <v>5606</v>
      </c>
      <c r="AI79" s="279">
        <v>0.48223655913978497</v>
      </c>
      <c r="AJ79" s="188">
        <v>4720</v>
      </c>
      <c r="AK79" s="279">
        <v>0.40602150537634407</v>
      </c>
      <c r="AL79" s="252"/>
      <c r="AM79" s="252"/>
      <c r="AN79" s="252"/>
      <c r="AO79" s="252"/>
      <c r="AP79" s="252"/>
      <c r="AQ79" s="252"/>
      <c r="AR79" s="252"/>
      <c r="AS79" s="252"/>
      <c r="AT79" s="252"/>
      <c r="AU79" s="252"/>
    </row>
    <row r="80" spans="2:47" s="144" customFormat="1" ht="13.5" customHeight="1" thickTop="1">
      <c r="B80" s="483" t="s">
        <v>0</v>
      </c>
      <c r="C80" s="484"/>
      <c r="D80" s="260">
        <f>地区別_指導対象者群分析!D14</f>
        <v>1201914</v>
      </c>
      <c r="E80" s="260">
        <f>地区別_指導対象者群分析!E14</f>
        <v>133050</v>
      </c>
      <c r="F80" s="260">
        <f>地区別_指導対象者群分析!F14</f>
        <v>1068864</v>
      </c>
      <c r="G80" s="193">
        <f>地区別_指導対象者群分析!G14</f>
        <v>24400</v>
      </c>
      <c r="H80" s="265">
        <f>地区別_指導対象者群分析!H14</f>
        <v>2.0300953312799418E-2</v>
      </c>
      <c r="I80" s="193">
        <f>地区別_指導対象者群分析!I14</f>
        <v>99638</v>
      </c>
      <c r="J80" s="265">
        <f>地区別_指導対象者群分析!J14</f>
        <v>8.2899442056586406E-2</v>
      </c>
      <c r="K80" s="193">
        <f>地区別_指導対象者群分析!K14</f>
        <v>9012</v>
      </c>
      <c r="L80" s="265">
        <f>地区別_指導対象者群分析!L14</f>
        <v>7.4980406252028019E-3</v>
      </c>
      <c r="M80" s="193">
        <f>地区別_指導対象者群分析!M14</f>
        <v>532497</v>
      </c>
      <c r="N80" s="265">
        <f>地区別_指導対象者群分析!N14</f>
        <v>0.44304084984449804</v>
      </c>
      <c r="O80" s="193">
        <f>地区別_指導対象者群分析!O14</f>
        <v>536367</v>
      </c>
      <c r="P80" s="265">
        <f>地区別_指導対象者群分析!P14</f>
        <v>0.44626071416091334</v>
      </c>
      <c r="Q80" s="277"/>
      <c r="R80" s="277"/>
      <c r="S80" s="277"/>
      <c r="T80" s="277"/>
      <c r="U80" s="277"/>
      <c r="V80" s="277"/>
      <c r="W80" s="389">
        <v>25</v>
      </c>
      <c r="X80" s="61" t="s">
        <v>141</v>
      </c>
      <c r="Y80" s="188">
        <v>8010</v>
      </c>
      <c r="Z80" s="137">
        <v>625</v>
      </c>
      <c r="AA80" s="188">
        <v>7385</v>
      </c>
      <c r="AB80" s="456">
        <v>121</v>
      </c>
      <c r="AC80" s="279">
        <v>1.5106117353308364E-2</v>
      </c>
      <c r="AD80" s="456">
        <v>467</v>
      </c>
      <c r="AE80" s="279">
        <v>5.8302122347066165E-2</v>
      </c>
      <c r="AF80" s="456">
        <v>37</v>
      </c>
      <c r="AG80" s="279">
        <v>4.6192259675405739E-3</v>
      </c>
      <c r="AH80" s="188">
        <v>3901</v>
      </c>
      <c r="AI80" s="279">
        <v>0.48701622971285891</v>
      </c>
      <c r="AJ80" s="188">
        <v>3484</v>
      </c>
      <c r="AK80" s="279">
        <v>0.43495630461922596</v>
      </c>
      <c r="AL80" s="252"/>
      <c r="AM80" s="252"/>
      <c r="AN80" s="252"/>
      <c r="AO80" s="252"/>
      <c r="AP80" s="252"/>
      <c r="AQ80" s="252"/>
      <c r="AR80" s="252"/>
      <c r="AS80" s="252"/>
      <c r="AT80" s="252"/>
      <c r="AU80" s="252"/>
    </row>
    <row r="81" spans="1:48" s="267" customFormat="1">
      <c r="A81" s="144"/>
      <c r="B81" s="263"/>
      <c r="C81" s="144"/>
      <c r="D81" s="266"/>
      <c r="E81" s="266"/>
      <c r="F81" s="266"/>
      <c r="G81" s="144"/>
      <c r="H81" s="144"/>
      <c r="I81" s="144"/>
      <c r="J81" s="144"/>
      <c r="K81" s="144"/>
      <c r="L81" s="144"/>
      <c r="M81" s="144"/>
      <c r="N81" s="144"/>
      <c r="O81" s="144"/>
      <c r="P81" s="144"/>
      <c r="Q81" s="144"/>
      <c r="R81" s="144"/>
      <c r="S81" s="144"/>
      <c r="T81" s="144"/>
      <c r="U81" s="144"/>
      <c r="V81" s="144"/>
      <c r="W81" s="389">
        <v>26</v>
      </c>
      <c r="X81" s="61" t="s">
        <v>35</v>
      </c>
      <c r="Y81" s="188">
        <v>115746</v>
      </c>
      <c r="Z81" s="137">
        <v>8463</v>
      </c>
      <c r="AA81" s="188">
        <v>107283</v>
      </c>
      <c r="AB81" s="456">
        <v>1399</v>
      </c>
      <c r="AC81" s="279">
        <v>1.208681077531837E-2</v>
      </c>
      <c r="AD81" s="456">
        <v>6625</v>
      </c>
      <c r="AE81" s="279">
        <v>5.7237399132583418E-2</v>
      </c>
      <c r="AF81" s="456">
        <v>439</v>
      </c>
      <c r="AG81" s="279">
        <v>3.7927876557289236E-3</v>
      </c>
      <c r="AH81" s="188">
        <v>57457</v>
      </c>
      <c r="AI81" s="279">
        <v>0.49640592331484457</v>
      </c>
      <c r="AJ81" s="188">
        <v>49826</v>
      </c>
      <c r="AK81" s="279">
        <v>0.43047707912152472</v>
      </c>
      <c r="AL81" s="252"/>
      <c r="AM81" s="252"/>
      <c r="AN81" s="252"/>
      <c r="AO81" s="252"/>
      <c r="AP81" s="252"/>
      <c r="AQ81" s="252"/>
      <c r="AR81" s="252"/>
      <c r="AS81" s="252"/>
      <c r="AT81" s="252"/>
      <c r="AU81" s="252"/>
      <c r="AV81" s="144"/>
    </row>
    <row r="82" spans="1:48">
      <c r="D82" s="268"/>
      <c r="E82" s="268"/>
      <c r="W82" s="389">
        <v>27</v>
      </c>
      <c r="X82" s="61" t="s">
        <v>36</v>
      </c>
      <c r="Y82" s="188">
        <v>18944</v>
      </c>
      <c r="Z82" s="137">
        <v>1288</v>
      </c>
      <c r="AA82" s="188">
        <v>17656</v>
      </c>
      <c r="AB82" s="456">
        <v>270</v>
      </c>
      <c r="AC82" s="279">
        <v>1.4252533783783784E-2</v>
      </c>
      <c r="AD82" s="456">
        <v>978</v>
      </c>
      <c r="AE82" s="279">
        <v>5.1625844594594593E-2</v>
      </c>
      <c r="AF82" s="456">
        <v>40</v>
      </c>
      <c r="AG82" s="279">
        <v>2.1114864864864866E-3</v>
      </c>
      <c r="AH82" s="188">
        <v>9600</v>
      </c>
      <c r="AI82" s="279">
        <v>0.5067567567567568</v>
      </c>
      <c r="AJ82" s="188">
        <v>8056</v>
      </c>
      <c r="AK82" s="279">
        <v>0.4252533783783784</v>
      </c>
    </row>
    <row r="83" spans="1:48">
      <c r="W83" s="389">
        <v>28</v>
      </c>
      <c r="X83" s="61" t="s">
        <v>37</v>
      </c>
      <c r="Y83" s="188">
        <v>15463</v>
      </c>
      <c r="Z83" s="137">
        <v>757</v>
      </c>
      <c r="AA83" s="188">
        <v>14706</v>
      </c>
      <c r="AB83" s="456">
        <v>113</v>
      </c>
      <c r="AC83" s="279">
        <v>7.3077669275043652E-3</v>
      </c>
      <c r="AD83" s="456">
        <v>614</v>
      </c>
      <c r="AE83" s="279">
        <v>3.9707689322899822E-2</v>
      </c>
      <c r="AF83" s="456">
        <v>30</v>
      </c>
      <c r="AG83" s="279">
        <v>1.9401151134967342E-3</v>
      </c>
      <c r="AH83" s="188">
        <v>7801</v>
      </c>
      <c r="AI83" s="279">
        <v>0.50449460001293411</v>
      </c>
      <c r="AJ83" s="188">
        <v>6905</v>
      </c>
      <c r="AK83" s="279">
        <v>0.446549828623165</v>
      </c>
    </row>
    <row r="84" spans="1:48">
      <c r="W84" s="389">
        <v>29</v>
      </c>
      <c r="X84" s="61" t="s">
        <v>38</v>
      </c>
      <c r="Y84" s="188">
        <v>13522</v>
      </c>
      <c r="Z84" s="137">
        <v>855</v>
      </c>
      <c r="AA84" s="188">
        <v>12667</v>
      </c>
      <c r="AB84" s="456">
        <v>121</v>
      </c>
      <c r="AC84" s="279">
        <v>8.9483804170980633E-3</v>
      </c>
      <c r="AD84" s="456">
        <v>693</v>
      </c>
      <c r="AE84" s="279">
        <v>5.1249815116107086E-2</v>
      </c>
      <c r="AF84" s="456">
        <v>41</v>
      </c>
      <c r="AG84" s="279">
        <v>3.0320958438100872E-3</v>
      </c>
      <c r="AH84" s="188">
        <v>7054</v>
      </c>
      <c r="AI84" s="279">
        <v>0.52166839224966721</v>
      </c>
      <c r="AJ84" s="188">
        <v>5613</v>
      </c>
      <c r="AK84" s="279">
        <v>0.41510131637331754</v>
      </c>
    </row>
    <row r="85" spans="1:48">
      <c r="W85" s="389">
        <v>30</v>
      </c>
      <c r="X85" s="61" t="s">
        <v>39</v>
      </c>
      <c r="Y85" s="188">
        <v>17938</v>
      </c>
      <c r="Z85" s="137">
        <v>1342</v>
      </c>
      <c r="AA85" s="188">
        <v>16596</v>
      </c>
      <c r="AB85" s="456">
        <v>249</v>
      </c>
      <c r="AC85" s="279">
        <v>1.3881146170141599E-2</v>
      </c>
      <c r="AD85" s="456">
        <v>1047</v>
      </c>
      <c r="AE85" s="279">
        <v>5.8367711004571304E-2</v>
      </c>
      <c r="AF85" s="456">
        <v>46</v>
      </c>
      <c r="AG85" s="279">
        <v>2.5643884491024639E-3</v>
      </c>
      <c r="AH85" s="188">
        <v>8703</v>
      </c>
      <c r="AI85" s="279">
        <v>0.4851711450551901</v>
      </c>
      <c r="AJ85" s="188">
        <v>7893</v>
      </c>
      <c r="AK85" s="279">
        <v>0.44001560932099454</v>
      </c>
    </row>
    <row r="86" spans="1:48">
      <c r="W86" s="389">
        <v>31</v>
      </c>
      <c r="X86" s="61" t="s">
        <v>40</v>
      </c>
      <c r="Y86" s="188">
        <v>23842</v>
      </c>
      <c r="Z86" s="137">
        <v>1829</v>
      </c>
      <c r="AA86" s="188">
        <v>22013</v>
      </c>
      <c r="AB86" s="456">
        <v>241</v>
      </c>
      <c r="AC86" s="279">
        <v>1.0108212398288734E-2</v>
      </c>
      <c r="AD86" s="456">
        <v>1480</v>
      </c>
      <c r="AE86" s="279">
        <v>6.207532925090177E-2</v>
      </c>
      <c r="AF86" s="456">
        <v>108</v>
      </c>
      <c r="AG86" s="279">
        <v>4.5298213237144535E-3</v>
      </c>
      <c r="AH86" s="188">
        <v>12400</v>
      </c>
      <c r="AI86" s="279">
        <v>0.52009059642647426</v>
      </c>
      <c r="AJ86" s="188">
        <v>9613</v>
      </c>
      <c r="AK86" s="279">
        <v>0.40319604060062075</v>
      </c>
    </row>
    <row r="87" spans="1:48">
      <c r="W87" s="389">
        <v>32</v>
      </c>
      <c r="X87" s="61" t="s">
        <v>41</v>
      </c>
      <c r="Y87" s="188">
        <v>20290</v>
      </c>
      <c r="Z87" s="137">
        <v>1952</v>
      </c>
      <c r="AA87" s="188">
        <v>18338</v>
      </c>
      <c r="AB87" s="456">
        <v>336</v>
      </c>
      <c r="AC87" s="279">
        <v>1.6559881715130606E-2</v>
      </c>
      <c r="AD87" s="456">
        <v>1457</v>
      </c>
      <c r="AE87" s="279">
        <v>7.1808772794480044E-2</v>
      </c>
      <c r="AF87" s="456">
        <v>159</v>
      </c>
      <c r="AG87" s="279">
        <v>7.8363725973385912E-3</v>
      </c>
      <c r="AH87" s="188">
        <v>9208</v>
      </c>
      <c r="AI87" s="279">
        <v>0.4538196155741745</v>
      </c>
      <c r="AJ87" s="188">
        <v>9130</v>
      </c>
      <c r="AK87" s="279">
        <v>0.44997535731887628</v>
      </c>
    </row>
    <row r="88" spans="1:48">
      <c r="W88" s="389">
        <v>33</v>
      </c>
      <c r="X88" s="61" t="s">
        <v>42</v>
      </c>
      <c r="Y88" s="188">
        <v>5747</v>
      </c>
      <c r="Z88" s="137">
        <v>440</v>
      </c>
      <c r="AA88" s="188">
        <v>5307</v>
      </c>
      <c r="AB88" s="456">
        <v>69</v>
      </c>
      <c r="AC88" s="279">
        <v>1.2006264137811033E-2</v>
      </c>
      <c r="AD88" s="456">
        <v>356</v>
      </c>
      <c r="AE88" s="279">
        <v>6.1945362797981553E-2</v>
      </c>
      <c r="AF88" s="456">
        <v>15</v>
      </c>
      <c r="AG88" s="279">
        <v>2.6100574212632676E-3</v>
      </c>
      <c r="AH88" s="188">
        <v>2691</v>
      </c>
      <c r="AI88" s="279">
        <v>0.46824430137463025</v>
      </c>
      <c r="AJ88" s="188">
        <v>2616</v>
      </c>
      <c r="AK88" s="279">
        <v>0.45519401426831391</v>
      </c>
    </row>
    <row r="89" spans="1:48">
      <c r="W89" s="389">
        <v>34</v>
      </c>
      <c r="X89" s="61" t="s">
        <v>44</v>
      </c>
      <c r="Y89" s="188">
        <v>25869</v>
      </c>
      <c r="Z89" s="137">
        <v>2059</v>
      </c>
      <c r="AA89" s="188">
        <v>23810</v>
      </c>
      <c r="AB89" s="456">
        <v>278</v>
      </c>
      <c r="AC89" s="279">
        <v>1.074645328385326E-2</v>
      </c>
      <c r="AD89" s="456">
        <v>1630</v>
      </c>
      <c r="AE89" s="279">
        <v>6.3009780045614444E-2</v>
      </c>
      <c r="AF89" s="456">
        <v>151</v>
      </c>
      <c r="AG89" s="279">
        <v>5.8371023232440368E-3</v>
      </c>
      <c r="AH89" s="188">
        <v>11234</v>
      </c>
      <c r="AI89" s="279">
        <v>0.4342649503266458</v>
      </c>
      <c r="AJ89" s="188">
        <v>12576</v>
      </c>
      <c r="AK89" s="279">
        <v>0.48614171402064249</v>
      </c>
    </row>
    <row r="90" spans="1:48">
      <c r="W90" s="389">
        <v>35</v>
      </c>
      <c r="X90" s="61" t="s">
        <v>1</v>
      </c>
      <c r="Y90" s="188">
        <v>52871</v>
      </c>
      <c r="Z90" s="137">
        <v>5033</v>
      </c>
      <c r="AA90" s="188">
        <v>47838</v>
      </c>
      <c r="AB90" s="456">
        <v>896</v>
      </c>
      <c r="AC90" s="279">
        <v>1.6946908513173573E-2</v>
      </c>
      <c r="AD90" s="456">
        <v>3937</v>
      </c>
      <c r="AE90" s="279">
        <v>7.4464262071835222E-2</v>
      </c>
      <c r="AF90" s="456">
        <v>200</v>
      </c>
      <c r="AG90" s="279">
        <v>3.782792078833387E-3</v>
      </c>
      <c r="AH90" s="188">
        <v>26602</v>
      </c>
      <c r="AI90" s="279">
        <v>0.50314917440562879</v>
      </c>
      <c r="AJ90" s="188">
        <v>21236</v>
      </c>
      <c r="AK90" s="279">
        <v>0.40165686293052905</v>
      </c>
    </row>
    <row r="91" spans="1:48">
      <c r="W91" s="389">
        <v>36</v>
      </c>
      <c r="X91" s="61" t="s">
        <v>2</v>
      </c>
      <c r="Y91" s="188">
        <v>14726</v>
      </c>
      <c r="Z91" s="137">
        <v>1371</v>
      </c>
      <c r="AA91" s="188">
        <v>13355</v>
      </c>
      <c r="AB91" s="456">
        <v>263</v>
      </c>
      <c r="AC91" s="279">
        <v>1.7859568110824391E-2</v>
      </c>
      <c r="AD91" s="456">
        <v>1080</v>
      </c>
      <c r="AE91" s="279">
        <v>7.3339671329621076E-2</v>
      </c>
      <c r="AF91" s="456">
        <v>28</v>
      </c>
      <c r="AG91" s="279">
        <v>1.9013988863235095E-3</v>
      </c>
      <c r="AH91" s="188">
        <v>7574</v>
      </c>
      <c r="AI91" s="279">
        <v>0.51432839875050929</v>
      </c>
      <c r="AJ91" s="188">
        <v>5781</v>
      </c>
      <c r="AK91" s="279">
        <v>0.3925709629227217</v>
      </c>
    </row>
    <row r="92" spans="1:48">
      <c r="W92" s="389">
        <v>37</v>
      </c>
      <c r="X92" s="61" t="s">
        <v>3</v>
      </c>
      <c r="Y92" s="188">
        <v>44847</v>
      </c>
      <c r="Z92" s="137">
        <v>6630</v>
      </c>
      <c r="AA92" s="188">
        <v>38217</v>
      </c>
      <c r="AB92" s="456">
        <v>1292</v>
      </c>
      <c r="AC92" s="279">
        <v>2.8809061921644702E-2</v>
      </c>
      <c r="AD92" s="456">
        <v>4882</v>
      </c>
      <c r="AE92" s="279">
        <v>0.10885900952126118</v>
      </c>
      <c r="AF92" s="456">
        <v>456</v>
      </c>
      <c r="AG92" s="279">
        <v>1.0167904207639307E-2</v>
      </c>
      <c r="AH92" s="188">
        <v>21171</v>
      </c>
      <c r="AI92" s="279">
        <v>0.47207171048230651</v>
      </c>
      <c r="AJ92" s="188">
        <v>17046</v>
      </c>
      <c r="AK92" s="279">
        <v>0.38009231386714831</v>
      </c>
    </row>
    <row r="93" spans="1:48">
      <c r="W93" s="389">
        <v>38</v>
      </c>
      <c r="X93" s="73" t="s">
        <v>45</v>
      </c>
      <c r="Y93" s="188">
        <v>9354</v>
      </c>
      <c r="Z93" s="137">
        <v>1115</v>
      </c>
      <c r="AA93" s="188">
        <v>8239</v>
      </c>
      <c r="AB93" s="456">
        <v>136</v>
      </c>
      <c r="AC93" s="279">
        <v>1.4539234552063289E-2</v>
      </c>
      <c r="AD93" s="456">
        <v>888</v>
      </c>
      <c r="AE93" s="279">
        <v>9.4932649134060298E-2</v>
      </c>
      <c r="AF93" s="456">
        <v>91</v>
      </c>
      <c r="AG93" s="279">
        <v>9.7284584135129363E-3</v>
      </c>
      <c r="AH93" s="188">
        <v>4016</v>
      </c>
      <c r="AI93" s="279">
        <v>0.42933504383151594</v>
      </c>
      <c r="AJ93" s="188">
        <v>4223</v>
      </c>
      <c r="AK93" s="279">
        <v>0.45146461406884753</v>
      </c>
    </row>
    <row r="94" spans="1:48">
      <c r="W94" s="389">
        <v>39</v>
      </c>
      <c r="X94" s="73" t="s">
        <v>8</v>
      </c>
      <c r="Y94" s="188">
        <v>53855</v>
      </c>
      <c r="Z94" s="137">
        <v>6122</v>
      </c>
      <c r="AA94" s="188">
        <v>47733</v>
      </c>
      <c r="AB94" s="456">
        <v>1040</v>
      </c>
      <c r="AC94" s="279">
        <v>1.9311113174264229E-2</v>
      </c>
      <c r="AD94" s="456">
        <v>4701</v>
      </c>
      <c r="AE94" s="279">
        <v>8.7289945223284746E-2</v>
      </c>
      <c r="AF94" s="456">
        <v>381</v>
      </c>
      <c r="AG94" s="279">
        <v>7.0745520378794917E-3</v>
      </c>
      <c r="AH94" s="188">
        <v>25100</v>
      </c>
      <c r="AI94" s="279">
        <v>0.46606628910964626</v>
      </c>
      <c r="AJ94" s="188">
        <v>22633</v>
      </c>
      <c r="AK94" s="279">
        <v>0.42025810045492529</v>
      </c>
    </row>
    <row r="95" spans="1:48">
      <c r="W95" s="389">
        <v>40</v>
      </c>
      <c r="X95" s="73" t="s">
        <v>46</v>
      </c>
      <c r="Y95" s="188">
        <v>11479</v>
      </c>
      <c r="Z95" s="137">
        <v>1352</v>
      </c>
      <c r="AA95" s="188">
        <v>10127</v>
      </c>
      <c r="AB95" s="456">
        <v>179</v>
      </c>
      <c r="AC95" s="279">
        <v>1.5593692830385922E-2</v>
      </c>
      <c r="AD95" s="456">
        <v>1071</v>
      </c>
      <c r="AE95" s="279">
        <v>9.3300810175102361E-2</v>
      </c>
      <c r="AF95" s="456">
        <v>102</v>
      </c>
      <c r="AG95" s="279">
        <v>8.8857914452478443E-3</v>
      </c>
      <c r="AH95" s="188">
        <v>4472</v>
      </c>
      <c r="AI95" s="279">
        <v>0.38958097395243491</v>
      </c>
      <c r="AJ95" s="188">
        <v>5655</v>
      </c>
      <c r="AK95" s="279">
        <v>0.49263873159682897</v>
      </c>
    </row>
    <row r="96" spans="1:48">
      <c r="W96" s="389">
        <v>41</v>
      </c>
      <c r="X96" s="73" t="s">
        <v>13</v>
      </c>
      <c r="Y96" s="188">
        <v>21177</v>
      </c>
      <c r="Z96" s="137">
        <v>2594</v>
      </c>
      <c r="AA96" s="188">
        <v>18583</v>
      </c>
      <c r="AB96" s="456">
        <v>400</v>
      </c>
      <c r="AC96" s="279">
        <v>1.8888416678471926E-2</v>
      </c>
      <c r="AD96" s="456">
        <v>2045</v>
      </c>
      <c r="AE96" s="279">
        <v>9.6567030268687723E-2</v>
      </c>
      <c r="AF96" s="456">
        <v>149</v>
      </c>
      <c r="AG96" s="279">
        <v>7.0359352127307932E-3</v>
      </c>
      <c r="AH96" s="188">
        <v>8864</v>
      </c>
      <c r="AI96" s="279">
        <v>0.41856731359493793</v>
      </c>
      <c r="AJ96" s="188">
        <v>9719</v>
      </c>
      <c r="AK96" s="279">
        <v>0.45894130424517166</v>
      </c>
    </row>
    <row r="97" spans="23:37">
      <c r="W97" s="389">
        <v>42</v>
      </c>
      <c r="X97" s="73" t="s">
        <v>14</v>
      </c>
      <c r="Y97" s="188">
        <v>55872</v>
      </c>
      <c r="Z97" s="137">
        <v>3529</v>
      </c>
      <c r="AA97" s="188">
        <v>52343</v>
      </c>
      <c r="AB97" s="456">
        <v>800</v>
      </c>
      <c r="AC97" s="279">
        <v>1.4318442153493699E-2</v>
      </c>
      <c r="AD97" s="456">
        <v>2480</v>
      </c>
      <c r="AE97" s="279">
        <v>4.4387170675830472E-2</v>
      </c>
      <c r="AF97" s="456">
        <v>249</v>
      </c>
      <c r="AG97" s="279">
        <v>4.4566151202749139E-3</v>
      </c>
      <c r="AH97" s="188">
        <v>27853</v>
      </c>
      <c r="AI97" s="279">
        <v>0.49851446162657503</v>
      </c>
      <c r="AJ97" s="188">
        <v>24490</v>
      </c>
      <c r="AK97" s="279">
        <v>0.43832331042382588</v>
      </c>
    </row>
    <row r="98" spans="23:37">
      <c r="W98" s="389">
        <v>43</v>
      </c>
      <c r="X98" s="73" t="s">
        <v>9</v>
      </c>
      <c r="Y98" s="188">
        <v>33774</v>
      </c>
      <c r="Z98" s="137">
        <v>7029</v>
      </c>
      <c r="AA98" s="188">
        <v>26745</v>
      </c>
      <c r="AB98" s="456">
        <v>1052</v>
      </c>
      <c r="AC98" s="279">
        <v>3.1148220524663942E-2</v>
      </c>
      <c r="AD98" s="456">
        <v>5675</v>
      </c>
      <c r="AE98" s="279">
        <v>0.16802866110025463</v>
      </c>
      <c r="AF98" s="456">
        <v>302</v>
      </c>
      <c r="AG98" s="279">
        <v>8.9417895422514368E-3</v>
      </c>
      <c r="AH98" s="188">
        <v>13363</v>
      </c>
      <c r="AI98" s="279">
        <v>0.39565938295730446</v>
      </c>
      <c r="AJ98" s="188">
        <v>13382</v>
      </c>
      <c r="AK98" s="279">
        <v>0.39622194587552556</v>
      </c>
    </row>
    <row r="99" spans="23:37">
      <c r="W99" s="389">
        <v>44</v>
      </c>
      <c r="X99" s="73" t="s">
        <v>21</v>
      </c>
      <c r="Y99" s="188">
        <v>37849</v>
      </c>
      <c r="Z99" s="137">
        <v>6363</v>
      </c>
      <c r="AA99" s="188">
        <v>31486</v>
      </c>
      <c r="AB99" s="456">
        <v>1157</v>
      </c>
      <c r="AC99" s="279">
        <v>3.0568839335253242E-2</v>
      </c>
      <c r="AD99" s="456">
        <v>4874</v>
      </c>
      <c r="AE99" s="279">
        <v>0.12877486855663295</v>
      </c>
      <c r="AF99" s="456">
        <v>332</v>
      </c>
      <c r="AG99" s="279">
        <v>8.7716980633570241E-3</v>
      </c>
      <c r="AH99" s="188">
        <v>15511</v>
      </c>
      <c r="AI99" s="279">
        <v>0.40981267668894816</v>
      </c>
      <c r="AJ99" s="188">
        <v>15975</v>
      </c>
      <c r="AK99" s="279">
        <v>0.42207191735580862</v>
      </c>
    </row>
    <row r="100" spans="23:37">
      <c r="W100" s="389">
        <v>45</v>
      </c>
      <c r="X100" s="73" t="s">
        <v>47</v>
      </c>
      <c r="Y100" s="188">
        <v>12995</v>
      </c>
      <c r="Z100" s="137">
        <v>1685</v>
      </c>
      <c r="AA100" s="188">
        <v>11310</v>
      </c>
      <c r="AB100" s="456">
        <v>245</v>
      </c>
      <c r="AC100" s="279">
        <v>1.8853405155829166E-2</v>
      </c>
      <c r="AD100" s="456">
        <v>1389</v>
      </c>
      <c r="AE100" s="279">
        <v>0.10688726433243555</v>
      </c>
      <c r="AF100" s="456">
        <v>51</v>
      </c>
      <c r="AG100" s="279">
        <v>3.9245863793766836E-3</v>
      </c>
      <c r="AH100" s="188">
        <v>4929</v>
      </c>
      <c r="AI100" s="279">
        <v>0.37929973066564066</v>
      </c>
      <c r="AJ100" s="188">
        <v>6381</v>
      </c>
      <c r="AK100" s="279">
        <v>0.49103501346671796</v>
      </c>
    </row>
    <row r="101" spans="23:37">
      <c r="W101" s="389">
        <v>46</v>
      </c>
      <c r="X101" s="73" t="s">
        <v>25</v>
      </c>
      <c r="Y101" s="188">
        <v>16472</v>
      </c>
      <c r="Z101" s="137">
        <v>2188</v>
      </c>
      <c r="AA101" s="188">
        <v>14284</v>
      </c>
      <c r="AB101" s="456">
        <v>270</v>
      </c>
      <c r="AC101" s="279">
        <v>1.6391452161243322E-2</v>
      </c>
      <c r="AD101" s="456">
        <v>1864</v>
      </c>
      <c r="AE101" s="279">
        <v>0.1131617289946576</v>
      </c>
      <c r="AF101" s="456">
        <v>54</v>
      </c>
      <c r="AG101" s="279">
        <v>3.2782904322486645E-3</v>
      </c>
      <c r="AH101" s="188">
        <v>7201</v>
      </c>
      <c r="AI101" s="279">
        <v>0.43716610004856726</v>
      </c>
      <c r="AJ101" s="188">
        <v>7083</v>
      </c>
      <c r="AK101" s="279">
        <v>0.43000242836328317</v>
      </c>
    </row>
    <row r="102" spans="23:37">
      <c r="W102" s="389">
        <v>47</v>
      </c>
      <c r="X102" s="73" t="s">
        <v>15</v>
      </c>
      <c r="Y102" s="188">
        <v>34125</v>
      </c>
      <c r="Z102" s="137">
        <v>4426</v>
      </c>
      <c r="AA102" s="188">
        <v>29699</v>
      </c>
      <c r="AB102" s="456">
        <v>749</v>
      </c>
      <c r="AC102" s="279">
        <v>2.1948717948717947E-2</v>
      </c>
      <c r="AD102" s="456">
        <v>3496</v>
      </c>
      <c r="AE102" s="279">
        <v>0.10244688644688645</v>
      </c>
      <c r="AF102" s="456">
        <v>181</v>
      </c>
      <c r="AG102" s="279">
        <v>5.3040293040293044E-3</v>
      </c>
      <c r="AH102" s="188">
        <v>14646</v>
      </c>
      <c r="AI102" s="279">
        <v>0.42918681318681318</v>
      </c>
      <c r="AJ102" s="188">
        <v>15053</v>
      </c>
      <c r="AK102" s="279">
        <v>0.4411135531135531</v>
      </c>
    </row>
    <row r="103" spans="23:37">
      <c r="W103" s="389">
        <v>48</v>
      </c>
      <c r="X103" s="73" t="s">
        <v>26</v>
      </c>
      <c r="Y103" s="188">
        <v>18267</v>
      </c>
      <c r="Z103" s="137">
        <v>2836</v>
      </c>
      <c r="AA103" s="188">
        <v>15431</v>
      </c>
      <c r="AB103" s="456">
        <v>505</v>
      </c>
      <c r="AC103" s="279">
        <v>2.7645480921880988E-2</v>
      </c>
      <c r="AD103" s="456">
        <v>2014</v>
      </c>
      <c r="AE103" s="279">
        <v>0.11025346252805605</v>
      </c>
      <c r="AF103" s="456">
        <v>317</v>
      </c>
      <c r="AG103" s="279">
        <v>1.7353697925220343E-2</v>
      </c>
      <c r="AH103" s="188">
        <v>8147</v>
      </c>
      <c r="AI103" s="279">
        <v>0.44599551103082058</v>
      </c>
      <c r="AJ103" s="188">
        <v>7284</v>
      </c>
      <c r="AK103" s="279">
        <v>0.39875184759402199</v>
      </c>
    </row>
    <row r="104" spans="23:37">
      <c r="W104" s="389">
        <v>49</v>
      </c>
      <c r="X104" s="73" t="s">
        <v>27</v>
      </c>
      <c r="Y104" s="188">
        <v>18593</v>
      </c>
      <c r="Z104" s="137">
        <v>1498</v>
      </c>
      <c r="AA104" s="188">
        <v>17095</v>
      </c>
      <c r="AB104" s="456">
        <v>269</v>
      </c>
      <c r="AC104" s="279">
        <v>1.4467810466304524E-2</v>
      </c>
      <c r="AD104" s="456">
        <v>1185</v>
      </c>
      <c r="AE104" s="279">
        <v>6.3733663206583122E-2</v>
      </c>
      <c r="AF104" s="456">
        <v>44</v>
      </c>
      <c r="AG104" s="279">
        <v>2.3664820093583605E-3</v>
      </c>
      <c r="AH104" s="188">
        <v>8901</v>
      </c>
      <c r="AI104" s="279">
        <v>0.47872855375679019</v>
      </c>
      <c r="AJ104" s="188">
        <v>8194</v>
      </c>
      <c r="AK104" s="279">
        <v>0.44070349056096381</v>
      </c>
    </row>
    <row r="105" spans="23:37">
      <c r="W105" s="389">
        <v>50</v>
      </c>
      <c r="X105" s="73" t="s">
        <v>16</v>
      </c>
      <c r="Y105" s="188">
        <v>16401</v>
      </c>
      <c r="Z105" s="137">
        <v>1965</v>
      </c>
      <c r="AA105" s="188">
        <v>14436</v>
      </c>
      <c r="AB105" s="456">
        <v>327</v>
      </c>
      <c r="AC105" s="279">
        <v>1.9937808670203037E-2</v>
      </c>
      <c r="AD105" s="456">
        <v>1582</v>
      </c>
      <c r="AE105" s="279">
        <v>9.6457533077251384E-2</v>
      </c>
      <c r="AF105" s="456">
        <v>56</v>
      </c>
      <c r="AG105" s="279">
        <v>3.4144259496372174E-3</v>
      </c>
      <c r="AH105" s="188">
        <v>7049</v>
      </c>
      <c r="AI105" s="279">
        <v>0.42979086641058473</v>
      </c>
      <c r="AJ105" s="188">
        <v>7387</v>
      </c>
      <c r="AK105" s="279">
        <v>0.45039936589232366</v>
      </c>
    </row>
    <row r="106" spans="23:37">
      <c r="W106" s="389">
        <v>51</v>
      </c>
      <c r="X106" s="73" t="s">
        <v>48</v>
      </c>
      <c r="Y106" s="188">
        <v>21700</v>
      </c>
      <c r="Z106" s="137">
        <v>3972</v>
      </c>
      <c r="AA106" s="188">
        <v>17728</v>
      </c>
      <c r="AB106" s="456">
        <v>575</v>
      </c>
      <c r="AC106" s="279">
        <v>2.6497695852534562E-2</v>
      </c>
      <c r="AD106" s="456">
        <v>3277</v>
      </c>
      <c r="AE106" s="279">
        <v>0.15101382488479262</v>
      </c>
      <c r="AF106" s="456">
        <v>120</v>
      </c>
      <c r="AG106" s="279">
        <v>5.5299539170506912E-3</v>
      </c>
      <c r="AH106" s="188">
        <v>8222</v>
      </c>
      <c r="AI106" s="279">
        <v>0.37889400921658989</v>
      </c>
      <c r="AJ106" s="188">
        <v>9506</v>
      </c>
      <c r="AK106" s="279">
        <v>0.43806451612903224</v>
      </c>
    </row>
    <row r="107" spans="23:37">
      <c r="W107" s="389">
        <v>52</v>
      </c>
      <c r="X107" s="73" t="s">
        <v>4</v>
      </c>
      <c r="Y107" s="188">
        <v>17940</v>
      </c>
      <c r="Z107" s="137">
        <v>3343</v>
      </c>
      <c r="AA107" s="188">
        <v>14597</v>
      </c>
      <c r="AB107" s="456">
        <v>749</v>
      </c>
      <c r="AC107" s="279">
        <v>4.1750278706800446E-2</v>
      </c>
      <c r="AD107" s="456">
        <v>2514</v>
      </c>
      <c r="AE107" s="279">
        <v>0.14013377926421405</v>
      </c>
      <c r="AF107" s="456">
        <v>80</v>
      </c>
      <c r="AG107" s="279">
        <v>4.459308807134894E-3</v>
      </c>
      <c r="AH107" s="188">
        <v>8014</v>
      </c>
      <c r="AI107" s="279">
        <v>0.44671125975473802</v>
      </c>
      <c r="AJ107" s="188">
        <v>6583</v>
      </c>
      <c r="AK107" s="279">
        <v>0.36694537346711259</v>
      </c>
    </row>
    <row r="108" spans="23:37">
      <c r="W108" s="389">
        <v>53</v>
      </c>
      <c r="X108" s="73" t="s">
        <v>22</v>
      </c>
      <c r="Y108" s="188">
        <v>10039</v>
      </c>
      <c r="Z108" s="137">
        <v>1346</v>
      </c>
      <c r="AA108" s="188">
        <v>8693</v>
      </c>
      <c r="AB108" s="456">
        <v>187</v>
      </c>
      <c r="AC108" s="279">
        <v>1.862735332204403E-2</v>
      </c>
      <c r="AD108" s="456">
        <v>990</v>
      </c>
      <c r="AE108" s="279">
        <v>9.8615399940233092E-2</v>
      </c>
      <c r="AF108" s="456">
        <v>169</v>
      </c>
      <c r="AG108" s="279">
        <v>1.6834346050403428E-2</v>
      </c>
      <c r="AH108" s="188">
        <v>3962</v>
      </c>
      <c r="AI108" s="279">
        <v>0.39466082279111464</v>
      </c>
      <c r="AJ108" s="188">
        <v>4731</v>
      </c>
      <c r="AK108" s="279">
        <v>0.47126207789620478</v>
      </c>
    </row>
    <row r="109" spans="23:37">
      <c r="W109" s="389">
        <v>54</v>
      </c>
      <c r="X109" s="73" t="s">
        <v>28</v>
      </c>
      <c r="Y109" s="188">
        <v>16624</v>
      </c>
      <c r="Z109" s="137">
        <v>1927</v>
      </c>
      <c r="AA109" s="188">
        <v>14697</v>
      </c>
      <c r="AB109" s="456">
        <v>317</v>
      </c>
      <c r="AC109" s="279">
        <v>1.9068816169393647E-2</v>
      </c>
      <c r="AD109" s="456">
        <v>1545</v>
      </c>
      <c r="AE109" s="279">
        <v>9.2937921077959576E-2</v>
      </c>
      <c r="AF109" s="456">
        <v>65</v>
      </c>
      <c r="AG109" s="279">
        <v>3.9100096246390765E-3</v>
      </c>
      <c r="AH109" s="188">
        <v>7673</v>
      </c>
      <c r="AI109" s="279">
        <v>0.46156159769008664</v>
      </c>
      <c r="AJ109" s="188">
        <v>7024</v>
      </c>
      <c r="AK109" s="279">
        <v>0.42252165543792108</v>
      </c>
    </row>
    <row r="110" spans="23:37">
      <c r="W110" s="389">
        <v>55</v>
      </c>
      <c r="X110" s="73" t="s">
        <v>17</v>
      </c>
      <c r="Y110" s="188">
        <v>17483</v>
      </c>
      <c r="Z110" s="137">
        <v>1787</v>
      </c>
      <c r="AA110" s="188">
        <v>15696</v>
      </c>
      <c r="AB110" s="456">
        <v>301</v>
      </c>
      <c r="AC110" s="279">
        <v>1.7216724818395011E-2</v>
      </c>
      <c r="AD110" s="456">
        <v>1425</v>
      </c>
      <c r="AE110" s="279">
        <v>8.1507750386089345E-2</v>
      </c>
      <c r="AF110" s="456">
        <v>61</v>
      </c>
      <c r="AG110" s="279">
        <v>3.4891037007378596E-3</v>
      </c>
      <c r="AH110" s="188">
        <v>7467</v>
      </c>
      <c r="AI110" s="279">
        <v>0.42710061202310817</v>
      </c>
      <c r="AJ110" s="188">
        <v>8229</v>
      </c>
      <c r="AK110" s="279">
        <v>0.47068580907166963</v>
      </c>
    </row>
    <row r="111" spans="23:37">
      <c r="W111" s="389">
        <v>56</v>
      </c>
      <c r="X111" s="73" t="s">
        <v>10</v>
      </c>
      <c r="Y111" s="188">
        <v>10979</v>
      </c>
      <c r="Z111" s="137">
        <v>1271</v>
      </c>
      <c r="AA111" s="188">
        <v>9708</v>
      </c>
      <c r="AB111" s="456">
        <v>185</v>
      </c>
      <c r="AC111" s="279">
        <v>1.6850350669459876E-2</v>
      </c>
      <c r="AD111" s="456">
        <v>976</v>
      </c>
      <c r="AE111" s="279">
        <v>8.8896985153474814E-2</v>
      </c>
      <c r="AF111" s="456">
        <v>110</v>
      </c>
      <c r="AG111" s="279">
        <v>1.0019127425084252E-2</v>
      </c>
      <c r="AH111" s="188">
        <v>4709</v>
      </c>
      <c r="AI111" s="279">
        <v>0.42890973677019767</v>
      </c>
      <c r="AJ111" s="188">
        <v>4999</v>
      </c>
      <c r="AK111" s="279">
        <v>0.45532379998178341</v>
      </c>
    </row>
    <row r="112" spans="23:37">
      <c r="W112" s="389">
        <v>57</v>
      </c>
      <c r="X112" s="73" t="s">
        <v>49</v>
      </c>
      <c r="Y112" s="188">
        <v>8027</v>
      </c>
      <c r="Z112" s="137">
        <v>1134</v>
      </c>
      <c r="AA112" s="188">
        <v>6893</v>
      </c>
      <c r="AB112" s="456">
        <v>150</v>
      </c>
      <c r="AC112" s="279">
        <v>1.8686931605830324E-2</v>
      </c>
      <c r="AD112" s="456">
        <v>925</v>
      </c>
      <c r="AE112" s="279">
        <v>0.11523607823595365</v>
      </c>
      <c r="AF112" s="456">
        <v>59</v>
      </c>
      <c r="AG112" s="279">
        <v>7.3501930982932603E-3</v>
      </c>
      <c r="AH112" s="188">
        <v>3641</v>
      </c>
      <c r="AI112" s="279">
        <v>0.45359411984552139</v>
      </c>
      <c r="AJ112" s="188">
        <v>3252</v>
      </c>
      <c r="AK112" s="279">
        <v>0.40513267721440138</v>
      </c>
    </row>
    <row r="113" spans="23:37">
      <c r="W113" s="389">
        <v>58</v>
      </c>
      <c r="X113" s="73" t="s">
        <v>29</v>
      </c>
      <c r="Y113" s="188">
        <v>9360</v>
      </c>
      <c r="Z113" s="137">
        <v>1365</v>
      </c>
      <c r="AA113" s="188">
        <v>7995</v>
      </c>
      <c r="AB113" s="456">
        <v>185</v>
      </c>
      <c r="AC113" s="279">
        <v>1.9764957264957264E-2</v>
      </c>
      <c r="AD113" s="456">
        <v>1067</v>
      </c>
      <c r="AE113" s="279">
        <v>0.11399572649572649</v>
      </c>
      <c r="AF113" s="456">
        <v>113</v>
      </c>
      <c r="AG113" s="279">
        <v>1.2072649572649573E-2</v>
      </c>
      <c r="AH113" s="188">
        <v>3818</v>
      </c>
      <c r="AI113" s="279">
        <v>0.4079059829059829</v>
      </c>
      <c r="AJ113" s="188">
        <v>4177</v>
      </c>
      <c r="AK113" s="279">
        <v>0.44626068376068379</v>
      </c>
    </row>
    <row r="114" spans="23:37">
      <c r="W114" s="389">
        <v>59</v>
      </c>
      <c r="X114" s="73" t="s">
        <v>23</v>
      </c>
      <c r="Y114" s="188">
        <v>67870</v>
      </c>
      <c r="Z114" s="137">
        <v>7987</v>
      </c>
      <c r="AA114" s="188">
        <v>59883</v>
      </c>
      <c r="AB114" s="456">
        <v>1280</v>
      </c>
      <c r="AC114" s="279">
        <v>1.8859584499778988E-2</v>
      </c>
      <c r="AD114" s="456">
        <v>6437</v>
      </c>
      <c r="AE114" s="279">
        <v>9.4843082363341685E-2</v>
      </c>
      <c r="AF114" s="456">
        <v>270</v>
      </c>
      <c r="AG114" s="279">
        <v>3.9781936054221305E-3</v>
      </c>
      <c r="AH114" s="188">
        <v>30214</v>
      </c>
      <c r="AI114" s="279">
        <v>0.44517459849712687</v>
      </c>
      <c r="AJ114" s="188">
        <v>29669</v>
      </c>
      <c r="AK114" s="279">
        <v>0.43714454103433031</v>
      </c>
    </row>
    <row r="115" spans="23:37">
      <c r="W115" s="389">
        <v>60</v>
      </c>
      <c r="X115" s="73" t="s">
        <v>50</v>
      </c>
      <c r="Y115" s="188">
        <v>8747</v>
      </c>
      <c r="Z115" s="137">
        <v>856</v>
      </c>
      <c r="AA115" s="188">
        <v>7891</v>
      </c>
      <c r="AB115" s="456">
        <v>164</v>
      </c>
      <c r="AC115" s="279">
        <v>1.874928546930376E-2</v>
      </c>
      <c r="AD115" s="456">
        <v>634</v>
      </c>
      <c r="AE115" s="279">
        <v>7.2481993826454788E-2</v>
      </c>
      <c r="AF115" s="456">
        <v>58</v>
      </c>
      <c r="AG115" s="279">
        <v>6.6308448610952328E-3</v>
      </c>
      <c r="AH115" s="188">
        <v>3560</v>
      </c>
      <c r="AI115" s="279">
        <v>0.40699668457756943</v>
      </c>
      <c r="AJ115" s="188">
        <v>4331</v>
      </c>
      <c r="AK115" s="279">
        <v>0.49514119126557676</v>
      </c>
    </row>
    <row r="116" spans="23:37">
      <c r="W116" s="389">
        <v>61</v>
      </c>
      <c r="X116" s="73" t="s">
        <v>18</v>
      </c>
      <c r="Y116" s="188">
        <v>7666</v>
      </c>
      <c r="Z116" s="137">
        <v>816</v>
      </c>
      <c r="AA116" s="188">
        <v>6850</v>
      </c>
      <c r="AB116" s="456">
        <v>153</v>
      </c>
      <c r="AC116" s="279">
        <v>1.9958257239759979E-2</v>
      </c>
      <c r="AD116" s="456">
        <v>631</v>
      </c>
      <c r="AE116" s="279">
        <v>8.2311505348291153E-2</v>
      </c>
      <c r="AF116" s="456">
        <v>32</v>
      </c>
      <c r="AG116" s="279">
        <v>4.174276024002087E-3</v>
      </c>
      <c r="AH116" s="188">
        <v>3172</v>
      </c>
      <c r="AI116" s="279">
        <v>0.41377511087920688</v>
      </c>
      <c r="AJ116" s="188">
        <v>3678</v>
      </c>
      <c r="AK116" s="279">
        <v>0.47978085050873986</v>
      </c>
    </row>
    <row r="117" spans="23:37">
      <c r="W117" s="389">
        <v>62</v>
      </c>
      <c r="X117" s="73" t="s">
        <v>19</v>
      </c>
      <c r="Y117" s="188">
        <v>11520</v>
      </c>
      <c r="Z117" s="137">
        <v>963</v>
      </c>
      <c r="AA117" s="188">
        <v>10557</v>
      </c>
      <c r="AB117" s="456">
        <v>239</v>
      </c>
      <c r="AC117" s="279">
        <v>2.0746527777777777E-2</v>
      </c>
      <c r="AD117" s="456">
        <v>648</v>
      </c>
      <c r="AE117" s="279">
        <v>5.6250000000000001E-2</v>
      </c>
      <c r="AF117" s="456">
        <v>76</v>
      </c>
      <c r="AG117" s="279">
        <v>6.5972222222222222E-3</v>
      </c>
      <c r="AH117" s="188">
        <v>5927</v>
      </c>
      <c r="AI117" s="279">
        <v>0.51449652777777777</v>
      </c>
      <c r="AJ117" s="188">
        <v>4630</v>
      </c>
      <c r="AK117" s="279">
        <v>0.40190972222222221</v>
      </c>
    </row>
    <row r="118" spans="23:37">
      <c r="W118" s="389">
        <v>63</v>
      </c>
      <c r="X118" s="73" t="s">
        <v>30</v>
      </c>
      <c r="Y118" s="188">
        <v>8337</v>
      </c>
      <c r="Z118" s="137">
        <v>721</v>
      </c>
      <c r="AA118" s="188">
        <v>7616</v>
      </c>
      <c r="AB118" s="456">
        <v>129</v>
      </c>
      <c r="AC118" s="279">
        <v>1.5473191795609931E-2</v>
      </c>
      <c r="AD118" s="456">
        <v>519</v>
      </c>
      <c r="AE118" s="279">
        <v>6.2252608852105075E-2</v>
      </c>
      <c r="AF118" s="456">
        <v>73</v>
      </c>
      <c r="AG118" s="279">
        <v>8.756147295190116E-3</v>
      </c>
      <c r="AH118" s="188">
        <v>4306</v>
      </c>
      <c r="AI118" s="279">
        <v>0.5164927431929951</v>
      </c>
      <c r="AJ118" s="188">
        <v>3310</v>
      </c>
      <c r="AK118" s="279">
        <v>0.39702530886409981</v>
      </c>
    </row>
    <row r="119" spans="23:37">
      <c r="W119" s="389">
        <v>64</v>
      </c>
      <c r="X119" s="73" t="s">
        <v>51</v>
      </c>
      <c r="Y119" s="188">
        <v>8656</v>
      </c>
      <c r="Z119" s="137">
        <v>566</v>
      </c>
      <c r="AA119" s="188">
        <v>8090</v>
      </c>
      <c r="AB119" s="456">
        <v>102</v>
      </c>
      <c r="AC119" s="279">
        <v>1.1783733826247689E-2</v>
      </c>
      <c r="AD119" s="456">
        <v>439</v>
      </c>
      <c r="AE119" s="279">
        <v>5.0716266173752307E-2</v>
      </c>
      <c r="AF119" s="456">
        <v>25</v>
      </c>
      <c r="AG119" s="279">
        <v>2.8881700554528652E-3</v>
      </c>
      <c r="AH119" s="188">
        <v>4358</v>
      </c>
      <c r="AI119" s="279">
        <v>0.5034658040665434</v>
      </c>
      <c r="AJ119" s="188">
        <v>3732</v>
      </c>
      <c r="AK119" s="279">
        <v>0.43114602587800371</v>
      </c>
    </row>
    <row r="120" spans="23:37">
      <c r="W120" s="389">
        <v>65</v>
      </c>
      <c r="X120" s="73" t="s">
        <v>11</v>
      </c>
      <c r="Y120" s="188">
        <v>4317</v>
      </c>
      <c r="Z120" s="137">
        <v>527</v>
      </c>
      <c r="AA120" s="188">
        <v>3790</v>
      </c>
      <c r="AB120" s="456">
        <v>129</v>
      </c>
      <c r="AC120" s="279">
        <v>2.9881862404447533E-2</v>
      </c>
      <c r="AD120" s="456">
        <v>385</v>
      </c>
      <c r="AE120" s="279">
        <v>8.9182302524901558E-2</v>
      </c>
      <c r="AF120" s="456">
        <v>13</v>
      </c>
      <c r="AG120" s="279">
        <v>3.0113504748668055E-3</v>
      </c>
      <c r="AH120" s="188">
        <v>1916</v>
      </c>
      <c r="AI120" s="279">
        <v>0.44382673152652302</v>
      </c>
      <c r="AJ120" s="188">
        <v>1874</v>
      </c>
      <c r="AK120" s="279">
        <v>0.43409775306926107</v>
      </c>
    </row>
    <row r="121" spans="23:37">
      <c r="W121" s="389">
        <v>66</v>
      </c>
      <c r="X121" s="73" t="s">
        <v>5</v>
      </c>
      <c r="Y121" s="188">
        <v>4437</v>
      </c>
      <c r="Z121" s="137">
        <v>683</v>
      </c>
      <c r="AA121" s="188">
        <v>3754</v>
      </c>
      <c r="AB121" s="456">
        <v>237</v>
      </c>
      <c r="AC121" s="279">
        <v>5.3414469235970249E-2</v>
      </c>
      <c r="AD121" s="456">
        <v>439</v>
      </c>
      <c r="AE121" s="279">
        <v>9.894072571557358E-2</v>
      </c>
      <c r="AF121" s="456">
        <v>7</v>
      </c>
      <c r="AG121" s="279">
        <v>1.5776425512733828E-3</v>
      </c>
      <c r="AH121" s="188">
        <v>2155</v>
      </c>
      <c r="AI121" s="279">
        <v>0.48568852828487719</v>
      </c>
      <c r="AJ121" s="188">
        <v>1599</v>
      </c>
      <c r="AK121" s="279">
        <v>0.36037863421230559</v>
      </c>
    </row>
    <row r="122" spans="23:37">
      <c r="W122" s="389">
        <v>67</v>
      </c>
      <c r="X122" s="73" t="s">
        <v>6</v>
      </c>
      <c r="Y122" s="188">
        <v>1900</v>
      </c>
      <c r="Z122" s="137">
        <v>179</v>
      </c>
      <c r="AA122" s="188">
        <v>1721</v>
      </c>
      <c r="AB122" s="456">
        <v>17</v>
      </c>
      <c r="AC122" s="279">
        <v>8.9473684210526309E-3</v>
      </c>
      <c r="AD122" s="456">
        <v>150</v>
      </c>
      <c r="AE122" s="279">
        <v>7.8947368421052627E-2</v>
      </c>
      <c r="AF122" s="456">
        <v>12</v>
      </c>
      <c r="AG122" s="279">
        <v>6.3157894736842104E-3</v>
      </c>
      <c r="AH122" s="188">
        <v>780</v>
      </c>
      <c r="AI122" s="279">
        <v>0.41052631578947368</v>
      </c>
      <c r="AJ122" s="188">
        <v>941</v>
      </c>
      <c r="AK122" s="279">
        <v>0.49526315789473685</v>
      </c>
    </row>
    <row r="123" spans="23:37">
      <c r="W123" s="389">
        <v>68</v>
      </c>
      <c r="X123" s="73" t="s">
        <v>52</v>
      </c>
      <c r="Y123" s="188">
        <v>2559</v>
      </c>
      <c r="Z123" s="137">
        <v>269</v>
      </c>
      <c r="AA123" s="188">
        <v>2290</v>
      </c>
      <c r="AB123" s="456">
        <v>56</v>
      </c>
      <c r="AC123" s="279">
        <v>2.1883548261039467E-2</v>
      </c>
      <c r="AD123" s="456">
        <v>197</v>
      </c>
      <c r="AE123" s="279">
        <v>7.6983196561156708E-2</v>
      </c>
      <c r="AF123" s="456">
        <v>16</v>
      </c>
      <c r="AG123" s="279">
        <v>6.2524423602969914E-3</v>
      </c>
      <c r="AH123" s="188">
        <v>1049</v>
      </c>
      <c r="AI123" s="279">
        <v>0.40992575224697148</v>
      </c>
      <c r="AJ123" s="188">
        <v>1241</v>
      </c>
      <c r="AK123" s="279">
        <v>0.48495506057053539</v>
      </c>
    </row>
    <row r="124" spans="23:37">
      <c r="W124" s="389">
        <v>69</v>
      </c>
      <c r="X124" s="73" t="s">
        <v>53</v>
      </c>
      <c r="Y124" s="188">
        <v>5938</v>
      </c>
      <c r="Z124" s="137">
        <v>684</v>
      </c>
      <c r="AA124" s="188">
        <v>5254</v>
      </c>
      <c r="AB124" s="456">
        <v>115</v>
      </c>
      <c r="AC124" s="279">
        <v>1.9366790165038734E-2</v>
      </c>
      <c r="AD124" s="456">
        <v>526</v>
      </c>
      <c r="AE124" s="279">
        <v>8.8582014146177168E-2</v>
      </c>
      <c r="AF124" s="456">
        <v>43</v>
      </c>
      <c r="AG124" s="279">
        <v>7.2414954530144833E-3</v>
      </c>
      <c r="AH124" s="188">
        <v>2389</v>
      </c>
      <c r="AI124" s="279">
        <v>0.40232401481980462</v>
      </c>
      <c r="AJ124" s="188">
        <v>2865</v>
      </c>
      <c r="AK124" s="279">
        <v>0.48248568541596498</v>
      </c>
    </row>
    <row r="125" spans="23:37">
      <c r="W125" s="389">
        <v>70</v>
      </c>
      <c r="X125" s="73" t="s">
        <v>54</v>
      </c>
      <c r="Y125" s="188">
        <v>1039</v>
      </c>
      <c r="Z125" s="137">
        <v>150</v>
      </c>
      <c r="AA125" s="188">
        <v>889</v>
      </c>
      <c r="AB125" s="456">
        <v>28</v>
      </c>
      <c r="AC125" s="279">
        <v>2.6948989412897015E-2</v>
      </c>
      <c r="AD125" s="456">
        <v>122</v>
      </c>
      <c r="AE125" s="279">
        <v>0.11742059672762271</v>
      </c>
      <c r="AF125" s="456">
        <v>0</v>
      </c>
      <c r="AG125" s="279">
        <v>0</v>
      </c>
      <c r="AH125" s="188">
        <v>437</v>
      </c>
      <c r="AI125" s="279">
        <v>0.42059672762271416</v>
      </c>
      <c r="AJ125" s="188">
        <v>452</v>
      </c>
      <c r="AK125" s="279">
        <v>0.43503368623676614</v>
      </c>
    </row>
    <row r="126" spans="23:37">
      <c r="W126" s="389">
        <v>71</v>
      </c>
      <c r="X126" s="73" t="s">
        <v>55</v>
      </c>
      <c r="Y126" s="188">
        <v>3163</v>
      </c>
      <c r="Z126" s="137">
        <v>113</v>
      </c>
      <c r="AA126" s="188">
        <v>3050</v>
      </c>
      <c r="AB126" s="456">
        <v>30</v>
      </c>
      <c r="AC126" s="279">
        <v>9.4846664558963008E-3</v>
      </c>
      <c r="AD126" s="456">
        <v>82</v>
      </c>
      <c r="AE126" s="279">
        <v>2.592475497944989E-2</v>
      </c>
      <c r="AF126" s="456">
        <v>1</v>
      </c>
      <c r="AG126" s="279">
        <v>3.1615554852987672E-4</v>
      </c>
      <c r="AH126" s="188">
        <v>1548</v>
      </c>
      <c r="AI126" s="279">
        <v>0.48940878912424912</v>
      </c>
      <c r="AJ126" s="188">
        <v>1502</v>
      </c>
      <c r="AK126" s="279">
        <v>0.47486563389187481</v>
      </c>
    </row>
    <row r="127" spans="23:37">
      <c r="W127" s="389">
        <v>72</v>
      </c>
      <c r="X127" s="73" t="s">
        <v>31</v>
      </c>
      <c r="Y127" s="188">
        <v>1948</v>
      </c>
      <c r="Z127" s="137">
        <v>129</v>
      </c>
      <c r="AA127" s="188">
        <v>1819</v>
      </c>
      <c r="AB127" s="456">
        <v>26</v>
      </c>
      <c r="AC127" s="279">
        <v>1.3347022587268994E-2</v>
      </c>
      <c r="AD127" s="456">
        <v>99</v>
      </c>
      <c r="AE127" s="279">
        <v>5.0821355236139627E-2</v>
      </c>
      <c r="AF127" s="456">
        <v>4</v>
      </c>
      <c r="AG127" s="279">
        <v>2.0533880903490761E-3</v>
      </c>
      <c r="AH127" s="188">
        <v>926</v>
      </c>
      <c r="AI127" s="279">
        <v>0.47535934291581111</v>
      </c>
      <c r="AJ127" s="188">
        <v>893</v>
      </c>
      <c r="AK127" s="279">
        <v>0.45841889117043122</v>
      </c>
    </row>
    <row r="128" spans="23:37">
      <c r="W128" s="389">
        <v>73</v>
      </c>
      <c r="X128" s="73" t="s">
        <v>32</v>
      </c>
      <c r="Y128" s="188">
        <v>2650</v>
      </c>
      <c r="Z128" s="137">
        <v>252</v>
      </c>
      <c r="AA128" s="188">
        <v>2398</v>
      </c>
      <c r="AB128" s="456">
        <v>35</v>
      </c>
      <c r="AC128" s="279">
        <v>1.3207547169811321E-2</v>
      </c>
      <c r="AD128" s="456">
        <v>210</v>
      </c>
      <c r="AE128" s="279">
        <v>7.9245283018867921E-2</v>
      </c>
      <c r="AF128" s="456">
        <v>7</v>
      </c>
      <c r="AG128" s="279">
        <v>2.6415094339622643E-3</v>
      </c>
      <c r="AH128" s="188">
        <v>1226</v>
      </c>
      <c r="AI128" s="279">
        <v>0.46264150943396226</v>
      </c>
      <c r="AJ128" s="188">
        <v>1172</v>
      </c>
      <c r="AK128" s="279">
        <v>0.44226415094339622</v>
      </c>
    </row>
    <row r="129" spans="23:37">
      <c r="W129" s="389">
        <v>74</v>
      </c>
      <c r="X129" s="73" t="s">
        <v>33</v>
      </c>
      <c r="Y129" s="188">
        <v>1201</v>
      </c>
      <c r="Z129" s="137">
        <v>128</v>
      </c>
      <c r="AA129" s="188">
        <v>1073</v>
      </c>
      <c r="AB129" s="456">
        <v>12</v>
      </c>
      <c r="AC129" s="279">
        <v>9.9916736053288924E-3</v>
      </c>
      <c r="AD129" s="456">
        <v>97</v>
      </c>
      <c r="AE129" s="279">
        <v>8.0766028309741889E-2</v>
      </c>
      <c r="AF129" s="456">
        <v>19</v>
      </c>
      <c r="AG129" s="279">
        <v>1.5820149875104082E-2</v>
      </c>
      <c r="AH129" s="188">
        <v>464</v>
      </c>
      <c r="AI129" s="279">
        <v>0.38634471273938387</v>
      </c>
      <c r="AJ129" s="188">
        <v>609</v>
      </c>
      <c r="AK129" s="279">
        <v>0.50707743547044126</v>
      </c>
    </row>
    <row r="130" spans="23:37">
      <c r="W130" s="501" t="s">
        <v>0</v>
      </c>
      <c r="X130" s="501"/>
      <c r="Y130" s="188">
        <v>1169607</v>
      </c>
      <c r="Z130" s="188">
        <v>129821</v>
      </c>
      <c r="AA130" s="188">
        <v>1039786</v>
      </c>
      <c r="AB130" s="456">
        <v>21499</v>
      </c>
      <c r="AC130" s="279">
        <v>1.8381387936289711E-2</v>
      </c>
      <c r="AD130" s="456">
        <v>101214</v>
      </c>
      <c r="AE130" s="279">
        <v>8.6536759783414435E-2</v>
      </c>
      <c r="AF130" s="456">
        <v>7108</v>
      </c>
      <c r="AG130" s="279">
        <v>6.0772550095886911E-3</v>
      </c>
      <c r="AH130" s="188">
        <v>530594</v>
      </c>
      <c r="AI130" s="279">
        <v>0.45365152568341333</v>
      </c>
      <c r="AJ130" s="188">
        <v>509192</v>
      </c>
      <c r="AK130" s="279">
        <v>0.43535307158729386</v>
      </c>
    </row>
  </sheetData>
  <mergeCells count="37">
    <mergeCell ref="AU4:AU5"/>
    <mergeCell ref="AJ53:AK54"/>
    <mergeCell ref="AA53:AA55"/>
    <mergeCell ref="AB53:AC54"/>
    <mergeCell ref="AD53:AE54"/>
    <mergeCell ref="AF53:AG54"/>
    <mergeCell ref="AH53:AI54"/>
    <mergeCell ref="AK5:AL5"/>
    <mergeCell ref="AM5:AN5"/>
    <mergeCell ref="AP5:AQ5"/>
    <mergeCell ref="AR5:AS5"/>
    <mergeCell ref="W53:W55"/>
    <mergeCell ref="X53:X55"/>
    <mergeCell ref="W130:X130"/>
    <mergeCell ref="Y53:Y55"/>
    <mergeCell ref="Z53:Z55"/>
    <mergeCell ref="R4:S5"/>
    <mergeCell ref="T4:U5"/>
    <mergeCell ref="AK4:AO4"/>
    <mergeCell ref="AP4:AT4"/>
    <mergeCell ref="X4:AC4"/>
    <mergeCell ref="AD4:AI4"/>
    <mergeCell ref="Y5:Z5"/>
    <mergeCell ref="AA5:AB5"/>
    <mergeCell ref="AE5:AF5"/>
    <mergeCell ref="AG5:AH5"/>
    <mergeCell ref="B80:C80"/>
    <mergeCell ref="I3:J4"/>
    <mergeCell ref="K3:L4"/>
    <mergeCell ref="M3:N4"/>
    <mergeCell ref="O3:P4"/>
    <mergeCell ref="B3:B5"/>
    <mergeCell ref="C3:C5"/>
    <mergeCell ref="D3:D5"/>
    <mergeCell ref="E3:E5"/>
    <mergeCell ref="F3:F5"/>
    <mergeCell ref="G3:H4"/>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2-8.歯科健診分析</oddHeader>
  </headerFooter>
  <ignoredErrors>
    <ignoredError sqref="AK6:AK48 AP6:AP48 AM48:AN48 AR48:AS48 AM6:AN6 AR6:AS6 AM7:AN7 AR7:AS7 AM8:AN8 AR8:AS8 AM9:AN9 AR9:AS9 AM10:AN10 AR10:AS10 AM11:AN11 AR11:AS11 AM12:AN12 AR12:AS12 AM13:AN13 AR13:AS13 AM14:AN14 AR14:AS14 AM15:AN15 AR15:AS15 AM16:AN16 AR16:AS16 AM17:AN17 AR17:AS17 AM18:AN18 AR18:AS18 AM19:AN19 AR19:AS19 AM20:AN20 AR20:AS20 AM21:AN21 AR21:AS21 AM22:AN22 AR22:AS22 AM23:AN23 AR23:AS23 AM24:AN24 AR24:AS24 AM25:AN25 AR25:AS25 AM26:AN26 AR26:AS26 AM27:AN27 AR27:AS27 AM28:AN28 AR28:AS28 AM29:AN29 AR29:AS29 AM30:AN30 AR30:AS30 AM31:AN31 AR31:AS31 AM32:AN32 AR32:AS32 AM33:AN33 AR33:AS33 AM34:AN34 AR34:AS34 AM35:AN35 AR35:AS35 AM36:AN36 AR36:AS36 AM37:AN37 AR37:AS37 AM38:AN38 AR38:AS38 AM39:AN39 AR39:AS39 AM40:AN40 AR40:AS40 AM41:AN41 AR41:AS41 AM42:AN42 AR42:AS42 AM43:AN43 AR43:AS43 AM44:AN44 AR44:AS44 AM45:AN45 AR45:AS45 AM46:AN46 AR46:AS46 AM47:AN47 AR47:AS47" formula="1"/>
    <ignoredError sqref="F6:F79 H6:H79 J6:J79 L6:L79 N6:N79 P6:P79 S6:S48 U6:U48" emptyCellReference="1"/>
    <ignoredError sqref="X6:X48 Z6:Z48 AD6:AD48 AF6:AF48 AL6:AL48 AQ6:AQ48" evalError="1"/>
    <ignoredError sqref="Y6:Y48 AE6:AE48" evalError="1" emptyCellReference="1"/>
    <ignoredError sqref="AA6:AC6 AG6:AI6 AO6:AO48 AT6:AT48 AA7:AC7 AG7:AI7 AA8:AC8 AG8:AI8 AA9:AC9 AG9:AI9 AA10:AC10 AG10:AI10 AA11:AC11 AG11:AI11 AA12:AC12 AG12:AI12 AA13:AC13 AG13:AI13 AA14:AC14 AG14:AI14 AA15:AC15 AG15:AI15 AA16:AC16 AG16:AI16 AA17:AC17 AG17:AI17 AA18:AC18 AG18:AI18 AA19:AC19 AG19:AI19 AA20:AC20 AG20:AI20 AA21:AC21 AG21:AI21 AA22:AC22 AG22:AI22 AA23:AC23 AG23:AI23 AA24:AC24 AG24:AI24 AA25:AC25 AG25:AI25 AA26:AC26 AG26:AI26 AA27:AC27 AG27:AI27 AA28:AC28 AG28:AI28 AA29:AC29 AG29:AI29 AA30:AC30 AG30:AI30 AA31:AC31 AG31:AI31 AA32:AC32 AG32:AI32 AA33:AC33 AG33:AI33 AA34:AC34 AG34:AI34 AA35:AC35 AG35:AI35 AA36:AC36 AG36:AI36 AA37:AC37 AG37:AI37 AA38:AC38 AG38:AI38 AA39:AC39 AG39:AI39 AA40:AC40 AG40:AI40 AA41:AC41 AG41:AI41 AA42:AC42 AG42:AI42 AA43:AC43 AG43:AI43 AA44:AC44 AG44:AI44 AA45:AC45 AG45:AI45 AA46:AC46 AG46:AI46 AA47:AC47 AG47:AI47 AA48:AC48 AG48:AI48" evalError="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B80"/>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312</v>
      </c>
    </row>
    <row r="2" spans="2:2" ht="16.5" customHeight="1">
      <c r="B2" s="4" t="s">
        <v>472</v>
      </c>
    </row>
    <row r="79" spans="2:2" ht="16.5" customHeight="1">
      <c r="B79" s="4" t="s">
        <v>479</v>
      </c>
    </row>
    <row r="80" spans="2:2" ht="16.5" customHeight="1">
      <c r="B80" s="4"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6"/>
  <dimension ref="B1:B80"/>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314</v>
      </c>
    </row>
    <row r="2" spans="2:2" ht="16.5" customHeight="1">
      <c r="B2" s="4" t="s">
        <v>472</v>
      </c>
    </row>
    <row r="79" spans="2:2" ht="16.5" customHeight="1">
      <c r="B79" s="4" t="s">
        <v>480</v>
      </c>
    </row>
    <row r="80" spans="2:2" ht="16.5" customHeight="1">
      <c r="B80" s="4"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7"/>
  <dimension ref="B1:N52"/>
  <sheetViews>
    <sheetView showGridLines="0" zoomScaleNormal="100" zoomScaleSheetLayoutView="100" workbookViewId="0"/>
  </sheetViews>
  <sheetFormatPr defaultColWidth="9" defaultRowHeight="13.5"/>
  <cols>
    <col min="1" max="1" width="4.625" style="32" customWidth="1"/>
    <col min="2" max="2" width="3.625" style="32" customWidth="1"/>
    <col min="3" max="3" width="19.875" style="32" customWidth="1"/>
    <col min="4" max="7" width="16.625" style="32" customWidth="1"/>
    <col min="8" max="12" width="9" style="32"/>
    <col min="13" max="13" width="23.875" style="32" bestFit="1" customWidth="1"/>
    <col min="14" max="16384" width="9" style="32"/>
  </cols>
  <sheetData>
    <row r="1" spans="2:14" ht="16.5" customHeight="1">
      <c r="B1" s="4" t="s">
        <v>481</v>
      </c>
    </row>
    <row r="2" spans="2:14" ht="16.5" customHeight="1">
      <c r="B2" s="4" t="s">
        <v>143</v>
      </c>
      <c r="M2" s="10" t="s">
        <v>206</v>
      </c>
    </row>
    <row r="3" spans="2:14" ht="42" customHeight="1">
      <c r="B3" s="527"/>
      <c r="C3" s="528"/>
      <c r="D3" s="41" t="s">
        <v>333</v>
      </c>
      <c r="E3" s="311" t="s">
        <v>318</v>
      </c>
      <c r="F3" s="42" t="s">
        <v>317</v>
      </c>
      <c r="G3" s="284" t="s">
        <v>319</v>
      </c>
      <c r="M3" s="285" t="s">
        <v>378</v>
      </c>
    </row>
    <row r="4" spans="2:14" ht="27" customHeight="1">
      <c r="B4" s="531" t="s">
        <v>330</v>
      </c>
      <c r="C4" s="532"/>
      <c r="D4" s="314">
        <f>地区別_指導対象者群分析!D14</f>
        <v>1201914</v>
      </c>
      <c r="E4" s="315">
        <f>地区別_指導対象者群別歯科医療費!E14</f>
        <v>654238</v>
      </c>
      <c r="F4" s="316">
        <f>地区別_指導対象者群別歯科医療費!F14</f>
        <v>45598410930</v>
      </c>
      <c r="G4" s="339">
        <f>地区別_指導対象者群別歯科医療費!G14</f>
        <v>69696.977139817624</v>
      </c>
      <c r="M4" s="320" t="s">
        <v>330</v>
      </c>
    </row>
    <row r="5" spans="2:14" ht="27" customHeight="1">
      <c r="B5" s="531" t="s">
        <v>332</v>
      </c>
      <c r="C5" s="532"/>
      <c r="D5" s="314">
        <f>地区別_指導対象者群分析!E14</f>
        <v>133050</v>
      </c>
      <c r="E5" s="315">
        <f>地区別_指導対象者群別歯科医療費!I14</f>
        <v>121741</v>
      </c>
      <c r="F5" s="316">
        <f>地区別_指導対象者群別歯科医療費!J14</f>
        <v>8287072230</v>
      </c>
      <c r="G5" s="339">
        <f>地区別_指導対象者群別歯科医療費!K14</f>
        <v>68071.333650947505</v>
      </c>
      <c r="M5" s="320" t="s">
        <v>332</v>
      </c>
    </row>
    <row r="6" spans="2:14" ht="27" customHeight="1">
      <c r="B6" s="533" t="s">
        <v>331</v>
      </c>
      <c r="C6" s="532"/>
      <c r="D6" s="314">
        <f>地区別_指導対象者群分析!F14</f>
        <v>1068864</v>
      </c>
      <c r="E6" s="315">
        <f>地区別_指導対象者群別歯科医療費!M14</f>
        <v>532497</v>
      </c>
      <c r="F6" s="316">
        <f>地区別_指導対象者群別歯科医療費!N14</f>
        <v>37311338700</v>
      </c>
      <c r="G6" s="339">
        <f>地区別_指導対象者群別歯科医療費!O14</f>
        <v>70068.636443022217</v>
      </c>
      <c r="M6" s="320" t="s">
        <v>331</v>
      </c>
    </row>
    <row r="7" spans="2:14" ht="27" customHeight="1">
      <c r="B7" s="529" t="s">
        <v>316</v>
      </c>
      <c r="C7" s="530"/>
      <c r="D7" s="317">
        <f>地区別_指導対象者群分析!G14</f>
        <v>24400</v>
      </c>
      <c r="E7" s="312">
        <f>地区別_指導対象者群別歯科医療費!Q14</f>
        <v>22103</v>
      </c>
      <c r="F7" s="198">
        <f>地区別_指導対象者群別歯科医療費!R14</f>
        <v>1280643690</v>
      </c>
      <c r="G7" s="291">
        <f>地区別_指導対象者群別歯科医療費!S14</f>
        <v>57939.81314753653</v>
      </c>
      <c r="M7" s="269" t="s">
        <v>316</v>
      </c>
      <c r="N7" s="270"/>
    </row>
    <row r="8" spans="2:14" ht="27" customHeight="1">
      <c r="B8" s="529" t="s">
        <v>254</v>
      </c>
      <c r="C8" s="530"/>
      <c r="D8" s="317">
        <f>地区別_指導対象者群分析!I14</f>
        <v>99638</v>
      </c>
      <c r="E8" s="312">
        <f>地区別_指導対象者群別歯科医療費!U14</f>
        <v>99638</v>
      </c>
      <c r="F8" s="198">
        <f>地区別_指導対象者群別歯科医療費!V14</f>
        <v>7006428540</v>
      </c>
      <c r="G8" s="291">
        <f>地区別_指導対象者群別歯科医療費!W14</f>
        <v>70318.839599349652</v>
      </c>
      <c r="M8" s="269" t="s">
        <v>254</v>
      </c>
    </row>
    <row r="9" spans="2:14" ht="27" customHeight="1">
      <c r="B9" s="529" t="s">
        <v>309</v>
      </c>
      <c r="C9" s="530"/>
      <c r="D9" s="317">
        <f>地区別_指導対象者群分析!K14</f>
        <v>9012</v>
      </c>
      <c r="E9" s="312">
        <f>地区別_指導対象者群別歯科医療費!Y14</f>
        <v>0</v>
      </c>
      <c r="F9" s="198">
        <f>地区別_指導対象者群別歯科医療費!Z14</f>
        <v>0</v>
      </c>
      <c r="G9" s="291" t="str">
        <f>地区別_指導対象者群別歯科医療費!AA14</f>
        <v>-</v>
      </c>
      <c r="M9" s="269" t="s">
        <v>309</v>
      </c>
      <c r="N9" s="270"/>
    </row>
    <row r="10" spans="2:14" ht="27" customHeight="1">
      <c r="B10" s="529" t="s">
        <v>273</v>
      </c>
      <c r="C10" s="530"/>
      <c r="D10" s="318">
        <f>地区別_指導対象者群分析!M14</f>
        <v>532497</v>
      </c>
      <c r="E10" s="313">
        <f>地区別_指導対象者群別歯科医療費!AC14</f>
        <v>532497</v>
      </c>
      <c r="F10" s="199">
        <f>地区別_指導対象者群別歯科医療費!AD14</f>
        <v>37311338700</v>
      </c>
      <c r="G10" s="292">
        <f>地区別_指導対象者群別歯科医療費!AE14</f>
        <v>70068.636443022217</v>
      </c>
      <c r="M10" s="269" t="s">
        <v>273</v>
      </c>
    </row>
    <row r="11" spans="2:14" s="1" customFormat="1">
      <c r="B11" s="246" t="s">
        <v>448</v>
      </c>
      <c r="M11" s="32"/>
    </row>
    <row r="12" spans="2:14" ht="13.5" customHeight="1">
      <c r="B12" s="246" t="s">
        <v>449</v>
      </c>
      <c r="C12" s="52"/>
      <c r="D12" s="52"/>
      <c r="E12" s="53"/>
      <c r="F12" s="53"/>
      <c r="G12" s="54"/>
    </row>
    <row r="13" spans="2:14" ht="13.5" customHeight="1">
      <c r="B13" s="307" t="s">
        <v>441</v>
      </c>
      <c r="C13" s="52"/>
      <c r="D13" s="52"/>
      <c r="E13" s="53"/>
      <c r="F13" s="53"/>
      <c r="G13" s="54"/>
    </row>
    <row r="14" spans="2:14" ht="13.5" customHeight="1">
      <c r="B14" s="307"/>
      <c r="C14" s="52"/>
      <c r="D14" s="52"/>
      <c r="E14" s="53"/>
      <c r="F14" s="53"/>
      <c r="G14" s="54"/>
    </row>
    <row r="15" spans="2:14">
      <c r="B15" s="51"/>
      <c r="C15" s="36"/>
      <c r="D15" s="36"/>
    </row>
    <row r="16" spans="2:14" ht="16.5" customHeight="1">
      <c r="B16" s="4" t="s">
        <v>541</v>
      </c>
    </row>
    <row r="17" spans="2:2" ht="16.5" customHeight="1">
      <c r="B17" s="4" t="s">
        <v>143</v>
      </c>
    </row>
    <row r="50" spans="2:7" ht="13.5" customHeight="1">
      <c r="B50" s="246" t="s">
        <v>448</v>
      </c>
      <c r="C50" s="52"/>
      <c r="D50" s="52"/>
      <c r="E50" s="53"/>
      <c r="F50" s="53"/>
      <c r="G50" s="54"/>
    </row>
    <row r="51" spans="2:7" ht="13.5" customHeight="1">
      <c r="B51" s="246" t="s">
        <v>449</v>
      </c>
      <c r="C51" s="52"/>
      <c r="D51" s="52"/>
      <c r="E51" s="53"/>
      <c r="F51" s="53"/>
      <c r="G51" s="54"/>
    </row>
    <row r="52" spans="2:7">
      <c r="B52" s="307" t="s">
        <v>441</v>
      </c>
    </row>
  </sheetData>
  <mergeCells count="8">
    <mergeCell ref="B3:C3"/>
    <mergeCell ref="B7:C7"/>
    <mergeCell ref="B8:C8"/>
    <mergeCell ref="B9:C9"/>
    <mergeCell ref="B10:C10"/>
    <mergeCell ref="B4:C4"/>
    <mergeCell ref="B6:C6"/>
    <mergeCell ref="B5:C5"/>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201</v>
      </c>
    </row>
    <row r="2" spans="2:4" ht="16.5" customHeight="1">
      <c r="B2" s="4" t="s">
        <v>465</v>
      </c>
    </row>
    <row r="3" spans="2:4">
      <c r="B3" s="4"/>
    </row>
    <row r="4" spans="2:4">
      <c r="B4" s="26"/>
      <c r="C4" s="26"/>
      <c r="D4" s="26"/>
    </row>
    <row r="5" spans="2:4">
      <c r="B5" s="26"/>
      <c r="C5" s="26"/>
      <c r="D5" s="26"/>
    </row>
    <row r="6" spans="2:4">
      <c r="B6" s="26"/>
      <c r="C6" s="26"/>
      <c r="D6" s="26"/>
    </row>
    <row r="7" spans="2:4">
      <c r="B7" s="26"/>
      <c r="C7" s="26"/>
      <c r="D7" s="26"/>
    </row>
    <row r="8" spans="2:4">
      <c r="B8" s="26"/>
      <c r="C8" s="26"/>
      <c r="D8" s="26"/>
    </row>
    <row r="9" spans="2:4">
      <c r="B9" s="26"/>
      <c r="C9" s="26"/>
      <c r="D9" s="26"/>
    </row>
    <row r="10" spans="2:4">
      <c r="B10" s="26"/>
      <c r="C10" s="26"/>
      <c r="D10" s="26"/>
    </row>
    <row r="11" spans="2:4">
      <c r="B11" s="26"/>
      <c r="C11" s="26"/>
      <c r="D11" s="26"/>
    </row>
    <row r="12" spans="2:4">
      <c r="B12" s="26"/>
      <c r="C12" s="26"/>
      <c r="D12" s="26"/>
    </row>
    <row r="13" spans="2:4">
      <c r="B13" s="26"/>
      <c r="C13" s="26"/>
      <c r="D13" s="26"/>
    </row>
    <row r="14" spans="2:4">
      <c r="B14" s="26"/>
      <c r="C14" s="26"/>
      <c r="D14" s="26"/>
    </row>
    <row r="15" spans="2:4">
      <c r="B15" s="26"/>
      <c r="C15" s="26"/>
      <c r="D15" s="26"/>
    </row>
    <row r="16" spans="2:4">
      <c r="B16" s="26"/>
      <c r="C16" s="26"/>
      <c r="D16" s="26"/>
    </row>
    <row r="17" spans="2:4">
      <c r="B17" s="26"/>
      <c r="C17" s="26"/>
      <c r="D17" s="26"/>
    </row>
    <row r="18" spans="2:4">
      <c r="B18" s="26"/>
      <c r="C18" s="26"/>
      <c r="D18" s="26"/>
    </row>
    <row r="19" spans="2:4">
      <c r="B19" s="26"/>
      <c r="C19" s="26"/>
      <c r="D19" s="26"/>
    </row>
    <row r="20" spans="2:4">
      <c r="B20" s="26"/>
      <c r="C20" s="26"/>
      <c r="D20" s="26"/>
    </row>
    <row r="21" spans="2:4">
      <c r="B21" s="26"/>
      <c r="C21" s="26"/>
      <c r="D21" s="26"/>
    </row>
    <row r="22" spans="2:4">
      <c r="B22" s="26"/>
      <c r="C22" s="26"/>
      <c r="D22" s="26"/>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8"/>
  <dimension ref="B1:AM22"/>
  <sheetViews>
    <sheetView showGridLines="0" zoomScaleNormal="100" zoomScaleSheetLayoutView="85" workbookViewId="0"/>
  </sheetViews>
  <sheetFormatPr defaultColWidth="9" defaultRowHeight="13.5"/>
  <cols>
    <col min="1" max="1" width="4.625" style="4" customWidth="1"/>
    <col min="2" max="2" width="3.125" style="4" customWidth="1"/>
    <col min="3" max="3" width="21.625" style="4" customWidth="1"/>
    <col min="4" max="31" width="10.625" style="4" customWidth="1"/>
    <col min="32" max="32" width="9" style="252"/>
    <col min="33" max="36" width="12.625" style="4" customWidth="1"/>
    <col min="37" max="39" width="12.625" style="252" customWidth="1"/>
    <col min="40" max="16384" width="9" style="4"/>
  </cols>
  <sheetData>
    <row r="1" spans="2:39" ht="16.5" customHeight="1">
      <c r="B1" s="4" t="s">
        <v>481</v>
      </c>
    </row>
    <row r="2" spans="2:39" ht="16.5" customHeight="1">
      <c r="B2" s="4" t="s">
        <v>467</v>
      </c>
    </row>
    <row r="3" spans="2:39" ht="16.5" customHeight="1">
      <c r="B3" s="490"/>
      <c r="C3" s="492" t="s">
        <v>123</v>
      </c>
      <c r="D3" s="492" t="s">
        <v>330</v>
      </c>
      <c r="E3" s="492"/>
      <c r="F3" s="492"/>
      <c r="G3" s="492"/>
      <c r="H3" s="492" t="s">
        <v>332</v>
      </c>
      <c r="I3" s="492"/>
      <c r="J3" s="492"/>
      <c r="K3" s="492"/>
      <c r="L3" s="514" t="s">
        <v>331</v>
      </c>
      <c r="M3" s="509"/>
      <c r="N3" s="509"/>
      <c r="O3" s="512"/>
      <c r="P3" s="514" t="s">
        <v>307</v>
      </c>
      <c r="Q3" s="509"/>
      <c r="R3" s="509"/>
      <c r="S3" s="512"/>
      <c r="T3" s="514" t="s">
        <v>254</v>
      </c>
      <c r="U3" s="509"/>
      <c r="V3" s="509"/>
      <c r="W3" s="512"/>
      <c r="X3" s="514" t="s">
        <v>308</v>
      </c>
      <c r="Y3" s="509"/>
      <c r="Z3" s="509"/>
      <c r="AA3" s="509"/>
      <c r="AB3" s="534" t="s">
        <v>273</v>
      </c>
      <c r="AC3" s="534"/>
      <c r="AD3" s="534"/>
      <c r="AE3" s="534"/>
      <c r="AF3" s="253"/>
      <c r="AG3" s="254"/>
      <c r="AH3" s="254"/>
      <c r="AI3" s="254"/>
      <c r="AJ3" s="254"/>
    </row>
    <row r="4" spans="2:39" ht="16.5" customHeight="1">
      <c r="B4" s="515"/>
      <c r="C4" s="492"/>
      <c r="D4" s="492"/>
      <c r="E4" s="492"/>
      <c r="F4" s="492"/>
      <c r="G4" s="492"/>
      <c r="H4" s="492"/>
      <c r="I4" s="492"/>
      <c r="J4" s="492"/>
      <c r="K4" s="492"/>
      <c r="L4" s="510"/>
      <c r="M4" s="511"/>
      <c r="N4" s="511"/>
      <c r="O4" s="513"/>
      <c r="P4" s="510"/>
      <c r="Q4" s="511"/>
      <c r="R4" s="511"/>
      <c r="S4" s="513"/>
      <c r="T4" s="510"/>
      <c r="U4" s="511"/>
      <c r="V4" s="511"/>
      <c r="W4" s="513"/>
      <c r="X4" s="510"/>
      <c r="Y4" s="511"/>
      <c r="Z4" s="511"/>
      <c r="AA4" s="511"/>
      <c r="AB4" s="534"/>
      <c r="AC4" s="534"/>
      <c r="AD4" s="534"/>
      <c r="AE4" s="534"/>
      <c r="AG4" s="100" t="s">
        <v>256</v>
      </c>
      <c r="AH4" s="46"/>
      <c r="AI4" s="30"/>
      <c r="AJ4" s="30"/>
    </row>
    <row r="5" spans="2:39" ht="45" customHeight="1">
      <c r="B5" s="491"/>
      <c r="C5" s="492"/>
      <c r="D5" s="319" t="s">
        <v>334</v>
      </c>
      <c r="E5" s="11" t="s">
        <v>320</v>
      </c>
      <c r="F5" s="7" t="s">
        <v>260</v>
      </c>
      <c r="G5" s="433" t="s">
        <v>382</v>
      </c>
      <c r="H5" s="319" t="s">
        <v>334</v>
      </c>
      <c r="I5" s="11" t="s">
        <v>320</v>
      </c>
      <c r="J5" s="7" t="s">
        <v>260</v>
      </c>
      <c r="K5" s="433" t="s">
        <v>382</v>
      </c>
      <c r="L5" s="319" t="s">
        <v>334</v>
      </c>
      <c r="M5" s="11" t="s">
        <v>320</v>
      </c>
      <c r="N5" s="7" t="s">
        <v>260</v>
      </c>
      <c r="O5" s="433" t="s">
        <v>382</v>
      </c>
      <c r="P5" s="319" t="s">
        <v>334</v>
      </c>
      <c r="Q5" s="7" t="s">
        <v>320</v>
      </c>
      <c r="R5" s="7" t="s">
        <v>260</v>
      </c>
      <c r="S5" s="433" t="s">
        <v>382</v>
      </c>
      <c r="T5" s="319" t="s">
        <v>334</v>
      </c>
      <c r="U5" s="7" t="s">
        <v>320</v>
      </c>
      <c r="V5" s="7" t="s">
        <v>260</v>
      </c>
      <c r="W5" s="433" t="s">
        <v>382</v>
      </c>
      <c r="X5" s="319" t="s">
        <v>334</v>
      </c>
      <c r="Y5" s="7" t="s">
        <v>320</v>
      </c>
      <c r="Z5" s="7" t="s">
        <v>260</v>
      </c>
      <c r="AA5" s="433" t="s">
        <v>382</v>
      </c>
      <c r="AB5" s="288" t="s">
        <v>334</v>
      </c>
      <c r="AC5" s="7" t="s">
        <v>320</v>
      </c>
      <c r="AD5" s="7" t="s">
        <v>260</v>
      </c>
      <c r="AE5" s="433" t="s">
        <v>382</v>
      </c>
      <c r="AG5" s="499" t="s">
        <v>432</v>
      </c>
      <c r="AH5" s="499"/>
      <c r="AI5" s="499" t="s">
        <v>434</v>
      </c>
      <c r="AJ5" s="499"/>
      <c r="AK5" s="276" t="s">
        <v>261</v>
      </c>
      <c r="AL5" s="276" t="s">
        <v>262</v>
      </c>
      <c r="AM5" s="255"/>
    </row>
    <row r="6" spans="2:39" s="144" customFormat="1" ht="13.5" customHeight="1">
      <c r="B6" s="69">
        <v>1</v>
      </c>
      <c r="C6" s="61" t="s">
        <v>175</v>
      </c>
      <c r="D6" s="321">
        <f>地区別_指導対象者群分析!D6</f>
        <v>141264</v>
      </c>
      <c r="E6" s="329">
        <v>83464</v>
      </c>
      <c r="F6" s="271">
        <v>5546555010</v>
      </c>
      <c r="G6" s="293">
        <f>IFERROR(F6/E6,"-")</f>
        <v>66454.459527460946</v>
      </c>
      <c r="H6" s="321">
        <f>地区別_指導対象者群分析!E6</f>
        <v>17883</v>
      </c>
      <c r="I6" s="329">
        <v>16489</v>
      </c>
      <c r="J6" s="271">
        <v>1052886690</v>
      </c>
      <c r="K6" s="293">
        <f>IFERROR(J6/I6,"-")</f>
        <v>63853.883801322096</v>
      </c>
      <c r="L6" s="321">
        <f>地区別_指導対象者群分析!F6</f>
        <v>123381</v>
      </c>
      <c r="M6" s="329">
        <v>66975</v>
      </c>
      <c r="N6" s="271">
        <v>4493668320</v>
      </c>
      <c r="O6" s="293">
        <f>IFERROR(N6/M6,"-")</f>
        <v>67094.711758118705</v>
      </c>
      <c r="P6" s="321">
        <f>地区別_指導対象者群分析!G6</f>
        <v>3905</v>
      </c>
      <c r="Q6" s="329">
        <v>3539</v>
      </c>
      <c r="R6" s="271">
        <v>182554520</v>
      </c>
      <c r="S6" s="293">
        <f>IFERROR(R6/Q6,"-")</f>
        <v>51583.645097485169</v>
      </c>
      <c r="T6" s="321">
        <f>地区別_指導対象者群分析!I6</f>
        <v>12950</v>
      </c>
      <c r="U6" s="329">
        <v>12950</v>
      </c>
      <c r="V6" s="271">
        <v>870332170</v>
      </c>
      <c r="W6" s="293">
        <f>IFERROR(V6/U6,"-")</f>
        <v>67207.117374517373</v>
      </c>
      <c r="X6" s="321">
        <f>地区別_指導対象者群分析!K6</f>
        <v>1028</v>
      </c>
      <c r="Y6" s="329">
        <v>0</v>
      </c>
      <c r="Z6" s="271">
        <v>0</v>
      </c>
      <c r="AA6" s="293" t="str">
        <f>IFERROR(Z6/Y6,"-")</f>
        <v>-</v>
      </c>
      <c r="AB6" s="338">
        <f>地区別_指導対象者群分析!M6</f>
        <v>66975</v>
      </c>
      <c r="AC6" s="192">
        <v>66975</v>
      </c>
      <c r="AD6" s="271">
        <v>4493668320</v>
      </c>
      <c r="AE6" s="293">
        <f>IFERROR(AD6/AC6,"-")</f>
        <v>67094.711758118705</v>
      </c>
      <c r="AF6" s="257"/>
      <c r="AG6" s="258" t="str">
        <f>INDEX($C$6:$C$13,MATCH(AH6,$W$6:$W$13,0))</f>
        <v>大阪市医療圏</v>
      </c>
      <c r="AH6" s="137">
        <f>LARGE($W$6:$W$13,ROW(A1))</f>
        <v>75636.525026279618</v>
      </c>
      <c r="AI6" s="258" t="str">
        <f>INDEX($C$6:$C$13,MATCH(AJ6,$AE$6:$AE$13,0))</f>
        <v>大阪市医療圏</v>
      </c>
      <c r="AJ6" s="137">
        <f>LARGE($AE$6:$AE$13,ROW(A1))</f>
        <v>74990.386099579278</v>
      </c>
      <c r="AK6" s="137">
        <f>$W$14</f>
        <v>70318.839599349652</v>
      </c>
      <c r="AL6" s="137">
        <f>$AE$14</f>
        <v>70068.636443022217</v>
      </c>
      <c r="AM6" s="137">
        <v>0</v>
      </c>
    </row>
    <row r="7" spans="2:39" s="144" customFormat="1" ht="13.5" customHeight="1">
      <c r="B7" s="69">
        <v>2</v>
      </c>
      <c r="C7" s="61" t="s">
        <v>7</v>
      </c>
      <c r="D7" s="321">
        <f>地区別_指導対象者群分析!D7</f>
        <v>106734</v>
      </c>
      <c r="E7" s="329">
        <v>60012</v>
      </c>
      <c r="F7" s="271">
        <v>3819457620</v>
      </c>
      <c r="G7" s="293">
        <f t="shared" ref="G7:G14" si="0">IFERROR(F7/E7,"-")</f>
        <v>63644.898020395922</v>
      </c>
      <c r="H7" s="321">
        <f>地区別_指導対象者群分析!E7</f>
        <v>15342</v>
      </c>
      <c r="I7" s="329">
        <v>14064</v>
      </c>
      <c r="J7" s="271">
        <v>906834250</v>
      </c>
      <c r="K7" s="293">
        <f t="shared" ref="K7:K14" si="1">IFERROR(J7/I7,"-")</f>
        <v>64479.113339021613</v>
      </c>
      <c r="L7" s="321">
        <f>地区別_指導対象者群分析!F7</f>
        <v>91392</v>
      </c>
      <c r="M7" s="329">
        <v>45948</v>
      </c>
      <c r="N7" s="271">
        <v>2912623370</v>
      </c>
      <c r="O7" s="293">
        <f t="shared" ref="O7:O14" si="2">IFERROR(N7/M7,"-")</f>
        <v>63389.557108035173</v>
      </c>
      <c r="P7" s="321">
        <f>地区別_指導対象者群分析!G7</f>
        <v>2812</v>
      </c>
      <c r="Q7" s="329">
        <v>2554</v>
      </c>
      <c r="R7" s="271">
        <v>141291670</v>
      </c>
      <c r="S7" s="293">
        <f t="shared" ref="S7:S14" si="3">IFERROR(R7/Q7,"-")</f>
        <v>55321.718872357087</v>
      </c>
      <c r="T7" s="321">
        <f>地区別_指導対象者群分析!I7</f>
        <v>11510</v>
      </c>
      <c r="U7" s="329">
        <v>11510</v>
      </c>
      <c r="V7" s="271">
        <v>765542580</v>
      </c>
      <c r="W7" s="293">
        <f t="shared" ref="W7:W14" si="4">IFERROR(V7/U7,"-")</f>
        <v>66511.084274543871</v>
      </c>
      <c r="X7" s="321">
        <f>地区別_指導対象者群分析!K7</f>
        <v>1020</v>
      </c>
      <c r="Y7" s="329">
        <v>0</v>
      </c>
      <c r="Z7" s="271">
        <v>0</v>
      </c>
      <c r="AA7" s="293" t="str">
        <f t="shared" ref="AA7:AA14" si="5">IFERROR(Z7/Y7,"-")</f>
        <v>-</v>
      </c>
      <c r="AB7" s="338">
        <f>地区別_指導対象者群分析!M7</f>
        <v>45948</v>
      </c>
      <c r="AC7" s="192">
        <v>45948</v>
      </c>
      <c r="AD7" s="271">
        <v>2912623370</v>
      </c>
      <c r="AE7" s="293">
        <f t="shared" ref="AE7:AE14" si="6">IFERROR(AD7/AC7,"-")</f>
        <v>63389.557108035173</v>
      </c>
      <c r="AF7" s="257"/>
      <c r="AG7" s="258" t="str">
        <f t="shared" ref="AG7:AG13" si="7">INDEX($C$6:$C$13,MATCH(AH7,$W$6:$W$13,0))</f>
        <v>中河内医療圏</v>
      </c>
      <c r="AH7" s="137">
        <f t="shared" ref="AH7:AH13" si="8">LARGE($W$6:$W$13,ROW(A2))</f>
        <v>73800.83504056379</v>
      </c>
      <c r="AI7" s="258" t="str">
        <f t="shared" ref="AI7:AI13" si="9">INDEX($C$6:$C$13,MATCH(AJ7,$AE$6:$AE$13,0))</f>
        <v>中河内医療圏</v>
      </c>
      <c r="AJ7" s="137">
        <f t="shared" ref="AJ7:AJ13" si="10">LARGE($AE$6:$AE$13,ROW(A2))</f>
        <v>73369.587845416536</v>
      </c>
      <c r="AK7" s="137">
        <f t="shared" ref="AK7:AK13" si="11">$W$14</f>
        <v>70318.839599349652</v>
      </c>
      <c r="AL7" s="137">
        <f t="shared" ref="AL7:AL13" si="12">$AE$14</f>
        <v>70068.636443022217</v>
      </c>
      <c r="AM7" s="137">
        <v>0</v>
      </c>
    </row>
    <row r="8" spans="2:39" s="144" customFormat="1" ht="13.5" customHeight="1">
      <c r="B8" s="69">
        <v>3</v>
      </c>
      <c r="C8" s="61" t="s">
        <v>12</v>
      </c>
      <c r="D8" s="321">
        <f>地区別_指導対象者群分析!D8</f>
        <v>169934</v>
      </c>
      <c r="E8" s="329">
        <v>90757</v>
      </c>
      <c r="F8" s="271">
        <v>5936071620</v>
      </c>
      <c r="G8" s="293">
        <f t="shared" si="0"/>
        <v>65406.212413367561</v>
      </c>
      <c r="H8" s="321">
        <f>地区別_指導対象者群分析!E8</f>
        <v>16182</v>
      </c>
      <c r="I8" s="329">
        <v>14847</v>
      </c>
      <c r="J8" s="271">
        <v>965793540</v>
      </c>
      <c r="K8" s="293">
        <f t="shared" si="1"/>
        <v>65049.743382501518</v>
      </c>
      <c r="L8" s="321">
        <f>地区別_指導対象者群分析!F8</f>
        <v>153752</v>
      </c>
      <c r="M8" s="329">
        <v>75910</v>
      </c>
      <c r="N8" s="271">
        <v>4970278080</v>
      </c>
      <c r="O8" s="293">
        <f t="shared" si="2"/>
        <v>65475.933078645765</v>
      </c>
      <c r="P8" s="321">
        <f>地区別_指導対象者群分析!G8</f>
        <v>3360</v>
      </c>
      <c r="Q8" s="329">
        <v>3030</v>
      </c>
      <c r="R8" s="271">
        <v>175358420</v>
      </c>
      <c r="S8" s="293">
        <f t="shared" si="3"/>
        <v>57874.06600660066</v>
      </c>
      <c r="T8" s="321">
        <f>地区別_指導対象者群分析!I8</f>
        <v>11817</v>
      </c>
      <c r="U8" s="329">
        <v>11817</v>
      </c>
      <c r="V8" s="271">
        <v>790435120</v>
      </c>
      <c r="W8" s="293">
        <f t="shared" si="4"/>
        <v>66889.660658373527</v>
      </c>
      <c r="X8" s="321">
        <f>地区別_指導対象者群分析!K8</f>
        <v>1005</v>
      </c>
      <c r="Y8" s="329">
        <v>0</v>
      </c>
      <c r="Z8" s="271">
        <v>0</v>
      </c>
      <c r="AA8" s="293" t="str">
        <f t="shared" si="5"/>
        <v>-</v>
      </c>
      <c r="AB8" s="338">
        <f>地区別_指導対象者群分析!M8</f>
        <v>75910</v>
      </c>
      <c r="AC8" s="192">
        <v>75910</v>
      </c>
      <c r="AD8" s="271">
        <v>4970278080</v>
      </c>
      <c r="AE8" s="293">
        <f t="shared" si="6"/>
        <v>65475.933078645765</v>
      </c>
      <c r="AF8" s="257"/>
      <c r="AG8" s="258" t="str">
        <f t="shared" si="7"/>
        <v>堺市医療圏</v>
      </c>
      <c r="AH8" s="137">
        <f t="shared" si="8"/>
        <v>73258.228334812185</v>
      </c>
      <c r="AI8" s="258" t="str">
        <f t="shared" si="9"/>
        <v>堺市医療圏</v>
      </c>
      <c r="AJ8" s="137">
        <f t="shared" si="10"/>
        <v>72533.593768806197</v>
      </c>
      <c r="AK8" s="137">
        <f t="shared" si="11"/>
        <v>70318.839599349652</v>
      </c>
      <c r="AL8" s="137">
        <f t="shared" si="12"/>
        <v>70068.636443022217</v>
      </c>
      <c r="AM8" s="137">
        <v>0</v>
      </c>
    </row>
    <row r="9" spans="2:39" s="144" customFormat="1" ht="13.5" customHeight="1">
      <c r="B9" s="69">
        <v>4</v>
      </c>
      <c r="C9" s="61" t="s">
        <v>20</v>
      </c>
      <c r="D9" s="321">
        <f>地区別_指導対象者群分析!D9</f>
        <v>118945</v>
      </c>
      <c r="E9" s="329">
        <v>64198</v>
      </c>
      <c r="F9" s="271">
        <v>4680859320</v>
      </c>
      <c r="G9" s="293">
        <f t="shared" si="0"/>
        <v>72912.85273684538</v>
      </c>
      <c r="H9" s="321">
        <f>地区別_指導対象者群分析!E9</f>
        <v>16374</v>
      </c>
      <c r="I9" s="329">
        <v>15163</v>
      </c>
      <c r="J9" s="271">
        <v>1083181580</v>
      </c>
      <c r="K9" s="293">
        <f t="shared" si="1"/>
        <v>71435.835916375392</v>
      </c>
      <c r="L9" s="321">
        <f>地区別_指導対象者群分析!F9</f>
        <v>102571</v>
      </c>
      <c r="M9" s="329">
        <v>49035</v>
      </c>
      <c r="N9" s="271">
        <v>3597677740</v>
      </c>
      <c r="O9" s="293">
        <f t="shared" si="2"/>
        <v>73369.587845416536</v>
      </c>
      <c r="P9" s="321">
        <f>地区別_指導対象者群分析!G9</f>
        <v>3200</v>
      </c>
      <c r="Q9" s="329">
        <v>2960</v>
      </c>
      <c r="R9" s="271">
        <v>182589990</v>
      </c>
      <c r="S9" s="293">
        <f t="shared" si="3"/>
        <v>61685.807432432433</v>
      </c>
      <c r="T9" s="321">
        <f>地区別_指導対象者群分析!I9</f>
        <v>12203</v>
      </c>
      <c r="U9" s="329">
        <v>12203</v>
      </c>
      <c r="V9" s="271">
        <v>900591590</v>
      </c>
      <c r="W9" s="293">
        <f t="shared" si="4"/>
        <v>73800.83504056379</v>
      </c>
      <c r="X9" s="321">
        <f>地区別_指導対象者群分析!K9</f>
        <v>971</v>
      </c>
      <c r="Y9" s="329">
        <v>0</v>
      </c>
      <c r="Z9" s="271">
        <v>0</v>
      </c>
      <c r="AA9" s="293" t="str">
        <f t="shared" si="5"/>
        <v>-</v>
      </c>
      <c r="AB9" s="338">
        <f>地区別_指導対象者群分析!M9</f>
        <v>49035</v>
      </c>
      <c r="AC9" s="192">
        <v>49035</v>
      </c>
      <c r="AD9" s="271">
        <v>3597677740</v>
      </c>
      <c r="AE9" s="293">
        <f t="shared" si="6"/>
        <v>73369.587845416536</v>
      </c>
      <c r="AF9" s="257"/>
      <c r="AG9" s="258" t="str">
        <f t="shared" si="7"/>
        <v>泉州医療圏</v>
      </c>
      <c r="AH9" s="137">
        <f t="shared" si="8"/>
        <v>68631.946043165473</v>
      </c>
      <c r="AI9" s="258" t="str">
        <f t="shared" si="9"/>
        <v>泉州医療圏</v>
      </c>
      <c r="AJ9" s="137">
        <f t="shared" si="10"/>
        <v>68625.894378533325</v>
      </c>
      <c r="AK9" s="137">
        <f t="shared" si="11"/>
        <v>70318.839599349652</v>
      </c>
      <c r="AL9" s="137">
        <f t="shared" si="12"/>
        <v>70068.636443022217</v>
      </c>
      <c r="AM9" s="137">
        <v>0</v>
      </c>
    </row>
    <row r="10" spans="2:39" s="144" customFormat="1" ht="13.5" customHeight="1">
      <c r="B10" s="69">
        <v>5</v>
      </c>
      <c r="C10" s="61" t="s">
        <v>24</v>
      </c>
      <c r="D10" s="321">
        <f>地区別_指導対象者群分析!D10</f>
        <v>96256</v>
      </c>
      <c r="E10" s="329">
        <v>52938</v>
      </c>
      <c r="F10" s="271">
        <v>3550717680</v>
      </c>
      <c r="G10" s="293">
        <f t="shared" si="0"/>
        <v>67073.136121500618</v>
      </c>
      <c r="H10" s="321">
        <f>地区別_指導対象者群分析!E10</f>
        <v>11343</v>
      </c>
      <c r="I10" s="329">
        <v>10268</v>
      </c>
      <c r="J10" s="271">
        <v>645517990</v>
      </c>
      <c r="K10" s="293">
        <f t="shared" si="1"/>
        <v>62866.964355278535</v>
      </c>
      <c r="L10" s="321">
        <f>地区別_指導対象者群分析!F10</f>
        <v>84913</v>
      </c>
      <c r="M10" s="329">
        <v>42670</v>
      </c>
      <c r="N10" s="271">
        <v>2905199690</v>
      </c>
      <c r="O10" s="293">
        <f t="shared" si="2"/>
        <v>68085.298570424187</v>
      </c>
      <c r="P10" s="321">
        <f>地区別_指導対象者群分析!G10</f>
        <v>1975</v>
      </c>
      <c r="Q10" s="329">
        <v>1726</v>
      </c>
      <c r="R10" s="271">
        <v>95344100</v>
      </c>
      <c r="S10" s="293">
        <f t="shared" si="3"/>
        <v>55239.918887601394</v>
      </c>
      <c r="T10" s="321">
        <f>地区別_指導対象者群分析!I10</f>
        <v>8542</v>
      </c>
      <c r="U10" s="329">
        <v>8542</v>
      </c>
      <c r="V10" s="271">
        <v>550173890</v>
      </c>
      <c r="W10" s="293">
        <f t="shared" si="4"/>
        <v>64408.08826972606</v>
      </c>
      <c r="X10" s="321">
        <f>地区別_指導対象者群分析!K10</f>
        <v>826</v>
      </c>
      <c r="Y10" s="329">
        <v>0</v>
      </c>
      <c r="Z10" s="271">
        <v>0</v>
      </c>
      <c r="AA10" s="293" t="str">
        <f t="shared" si="5"/>
        <v>-</v>
      </c>
      <c r="AB10" s="338">
        <f>地区別_指導対象者群分析!M10</f>
        <v>42670</v>
      </c>
      <c r="AC10" s="192">
        <v>42670</v>
      </c>
      <c r="AD10" s="271">
        <v>2905199690</v>
      </c>
      <c r="AE10" s="293">
        <f t="shared" si="6"/>
        <v>68085.298570424187</v>
      </c>
      <c r="AF10" s="257"/>
      <c r="AG10" s="258" t="str">
        <f t="shared" si="7"/>
        <v>豊能医療圏</v>
      </c>
      <c r="AH10" s="137">
        <f t="shared" si="8"/>
        <v>67207.117374517373</v>
      </c>
      <c r="AI10" s="258" t="str">
        <f t="shared" si="9"/>
        <v>南河内医療圏</v>
      </c>
      <c r="AJ10" s="137">
        <f t="shared" si="10"/>
        <v>68085.298570424187</v>
      </c>
      <c r="AK10" s="137">
        <f t="shared" si="11"/>
        <v>70318.839599349652</v>
      </c>
      <c r="AL10" s="137">
        <f t="shared" si="12"/>
        <v>70068.636443022217</v>
      </c>
      <c r="AM10" s="137">
        <v>0</v>
      </c>
    </row>
    <row r="11" spans="2:39" s="144" customFormat="1" ht="13.5" customHeight="1">
      <c r="B11" s="69">
        <v>6</v>
      </c>
      <c r="C11" s="61" t="s">
        <v>34</v>
      </c>
      <c r="D11" s="321">
        <f>地区別_指導対象者群分析!D11</f>
        <v>119416</v>
      </c>
      <c r="E11" s="329">
        <v>66277</v>
      </c>
      <c r="F11" s="271">
        <v>4798880820</v>
      </c>
      <c r="G11" s="293">
        <f t="shared" si="0"/>
        <v>72406.427870905449</v>
      </c>
      <c r="H11" s="321">
        <f>地区別_指導対象者群分析!E11</f>
        <v>8862</v>
      </c>
      <c r="I11" s="329">
        <v>8118</v>
      </c>
      <c r="J11" s="271">
        <v>580399540</v>
      </c>
      <c r="K11" s="293">
        <f t="shared" si="1"/>
        <v>71495.38556294654</v>
      </c>
      <c r="L11" s="321">
        <f>地区別_指導対象者群分析!F11</f>
        <v>110554</v>
      </c>
      <c r="M11" s="329">
        <v>58159</v>
      </c>
      <c r="N11" s="271">
        <v>4218481280</v>
      </c>
      <c r="O11" s="293">
        <f t="shared" si="2"/>
        <v>72533.593768806197</v>
      </c>
      <c r="P11" s="321">
        <f>地区別_指導対象者群分析!G11</f>
        <v>1467</v>
      </c>
      <c r="Q11" s="329">
        <v>1356</v>
      </c>
      <c r="R11" s="271">
        <v>85027400</v>
      </c>
      <c r="S11" s="293">
        <f t="shared" si="3"/>
        <v>62704.572271386431</v>
      </c>
      <c r="T11" s="321">
        <f>地区別_指導対象者群分析!I11</f>
        <v>6762</v>
      </c>
      <c r="U11" s="329">
        <v>6762</v>
      </c>
      <c r="V11" s="271">
        <v>495372140</v>
      </c>
      <c r="W11" s="293">
        <f t="shared" si="4"/>
        <v>73258.228334812185</v>
      </c>
      <c r="X11" s="321">
        <f>地区別_指導対象者群分析!K11</f>
        <v>633</v>
      </c>
      <c r="Y11" s="329">
        <v>0</v>
      </c>
      <c r="Z11" s="271">
        <v>0</v>
      </c>
      <c r="AA11" s="293" t="str">
        <f t="shared" si="5"/>
        <v>-</v>
      </c>
      <c r="AB11" s="338">
        <f>地区別_指導対象者群分析!M11</f>
        <v>58159</v>
      </c>
      <c r="AC11" s="192">
        <v>58159</v>
      </c>
      <c r="AD11" s="271">
        <v>4218481280</v>
      </c>
      <c r="AE11" s="293">
        <f t="shared" si="6"/>
        <v>72533.593768806197</v>
      </c>
      <c r="AF11" s="257"/>
      <c r="AG11" s="258" t="str">
        <f t="shared" si="7"/>
        <v>北河内医療圏</v>
      </c>
      <c r="AH11" s="137">
        <f t="shared" si="8"/>
        <v>66889.660658373527</v>
      </c>
      <c r="AI11" s="258" t="str">
        <f t="shared" si="9"/>
        <v>豊能医療圏</v>
      </c>
      <c r="AJ11" s="137">
        <f t="shared" si="10"/>
        <v>67094.711758118705</v>
      </c>
      <c r="AK11" s="137">
        <f t="shared" si="11"/>
        <v>70318.839599349652</v>
      </c>
      <c r="AL11" s="137">
        <f t="shared" si="12"/>
        <v>70068.636443022217</v>
      </c>
      <c r="AM11" s="137">
        <v>0</v>
      </c>
    </row>
    <row r="12" spans="2:39" s="144" customFormat="1" ht="13.5" customHeight="1">
      <c r="B12" s="69">
        <v>7</v>
      </c>
      <c r="C12" s="61" t="s">
        <v>43</v>
      </c>
      <c r="D12" s="321">
        <f>地区別_指導対象者群分析!D12</f>
        <v>123071</v>
      </c>
      <c r="E12" s="329">
        <v>63349</v>
      </c>
      <c r="F12" s="271">
        <v>4317882410</v>
      </c>
      <c r="G12" s="293">
        <f t="shared" si="0"/>
        <v>68160.2299957379</v>
      </c>
      <c r="H12" s="321">
        <f>地区別_指導対象者群分析!E12</f>
        <v>14311</v>
      </c>
      <c r="I12" s="329">
        <v>13113</v>
      </c>
      <c r="J12" s="271">
        <v>870391980</v>
      </c>
      <c r="K12" s="293">
        <f t="shared" si="1"/>
        <v>66376.266300617703</v>
      </c>
      <c r="L12" s="321">
        <f>地区別_指導対象者群分析!F12</f>
        <v>108760</v>
      </c>
      <c r="M12" s="329">
        <v>50236</v>
      </c>
      <c r="N12" s="271">
        <v>3447490430</v>
      </c>
      <c r="O12" s="293">
        <f t="shared" si="2"/>
        <v>68625.894378533325</v>
      </c>
      <c r="P12" s="321">
        <f>地区別_指導対象者群分析!G12</f>
        <v>2222</v>
      </c>
      <c r="Q12" s="329">
        <v>1993</v>
      </c>
      <c r="R12" s="271">
        <v>107204740</v>
      </c>
      <c r="S12" s="293">
        <f t="shared" si="3"/>
        <v>53790.637230306071</v>
      </c>
      <c r="T12" s="321">
        <f>地区別_指導対象者群分析!I12</f>
        <v>11120</v>
      </c>
      <c r="U12" s="329">
        <v>11120</v>
      </c>
      <c r="V12" s="271">
        <v>763187240</v>
      </c>
      <c r="W12" s="293">
        <f t="shared" si="4"/>
        <v>68631.946043165473</v>
      </c>
      <c r="X12" s="321">
        <f>地区別_指導対象者群分析!K12</f>
        <v>969</v>
      </c>
      <c r="Y12" s="329">
        <v>0</v>
      </c>
      <c r="Z12" s="271">
        <v>0</v>
      </c>
      <c r="AA12" s="293" t="str">
        <f t="shared" si="5"/>
        <v>-</v>
      </c>
      <c r="AB12" s="338">
        <f>地区別_指導対象者群分析!M12</f>
        <v>50236</v>
      </c>
      <c r="AC12" s="192">
        <v>50236</v>
      </c>
      <c r="AD12" s="271">
        <v>3447490430</v>
      </c>
      <c r="AE12" s="293">
        <f t="shared" si="6"/>
        <v>68625.894378533325</v>
      </c>
      <c r="AF12" s="257"/>
      <c r="AG12" s="258" t="str">
        <f t="shared" si="7"/>
        <v>三島医療圏</v>
      </c>
      <c r="AH12" s="137">
        <f t="shared" si="8"/>
        <v>66511.084274543871</v>
      </c>
      <c r="AI12" s="258" t="str">
        <f t="shared" si="9"/>
        <v>北河内医療圏</v>
      </c>
      <c r="AJ12" s="137">
        <f t="shared" si="10"/>
        <v>65475.933078645765</v>
      </c>
      <c r="AK12" s="137">
        <f t="shared" si="11"/>
        <v>70318.839599349652</v>
      </c>
      <c r="AL12" s="137">
        <f t="shared" si="12"/>
        <v>70068.636443022217</v>
      </c>
      <c r="AM12" s="137">
        <v>0</v>
      </c>
    </row>
    <row r="13" spans="2:39" s="144" customFormat="1" ht="13.5" customHeight="1" thickBot="1">
      <c r="B13" s="69">
        <v>8</v>
      </c>
      <c r="C13" s="61" t="s">
        <v>56</v>
      </c>
      <c r="D13" s="321">
        <f>地区別_指導対象者群分析!D13</f>
        <v>326294</v>
      </c>
      <c r="E13" s="329">
        <v>173243</v>
      </c>
      <c r="F13" s="271">
        <v>12947986450</v>
      </c>
      <c r="G13" s="293">
        <f t="shared" si="0"/>
        <v>74738.87227766779</v>
      </c>
      <c r="H13" s="321">
        <f>地区別_指導対象者群分析!E13</f>
        <v>32753</v>
      </c>
      <c r="I13" s="329">
        <v>29679</v>
      </c>
      <c r="J13" s="271">
        <v>2182066660</v>
      </c>
      <c r="K13" s="293">
        <f t="shared" si="1"/>
        <v>73522.243337039661</v>
      </c>
      <c r="L13" s="321">
        <f>地区別_指導対象者群分析!F13</f>
        <v>293541</v>
      </c>
      <c r="M13" s="329">
        <v>143564</v>
      </c>
      <c r="N13" s="271">
        <v>10765919790</v>
      </c>
      <c r="O13" s="293">
        <f t="shared" si="2"/>
        <v>74990.386099579278</v>
      </c>
      <c r="P13" s="321">
        <f>地区別_指導対象者群分析!G13</f>
        <v>5459</v>
      </c>
      <c r="Q13" s="329">
        <v>4945</v>
      </c>
      <c r="R13" s="271">
        <v>311272850</v>
      </c>
      <c r="S13" s="293">
        <f t="shared" si="3"/>
        <v>62946.986855409501</v>
      </c>
      <c r="T13" s="321">
        <f>地区別_指導対象者群分析!I13</f>
        <v>24734</v>
      </c>
      <c r="U13" s="329">
        <v>24734</v>
      </c>
      <c r="V13" s="271">
        <v>1870793810</v>
      </c>
      <c r="W13" s="293">
        <f t="shared" si="4"/>
        <v>75636.525026279618</v>
      </c>
      <c r="X13" s="321">
        <f>地区別_指導対象者群分析!K13</f>
        <v>2560</v>
      </c>
      <c r="Y13" s="329">
        <v>0</v>
      </c>
      <c r="Z13" s="271">
        <v>0</v>
      </c>
      <c r="AA13" s="293" t="str">
        <f t="shared" si="5"/>
        <v>-</v>
      </c>
      <c r="AB13" s="338">
        <f>地区別_指導対象者群分析!M13</f>
        <v>143564</v>
      </c>
      <c r="AC13" s="192">
        <v>143564</v>
      </c>
      <c r="AD13" s="271">
        <v>10765919790</v>
      </c>
      <c r="AE13" s="293">
        <f t="shared" si="6"/>
        <v>74990.386099579278</v>
      </c>
      <c r="AF13" s="257"/>
      <c r="AG13" s="258" t="str">
        <f t="shared" si="7"/>
        <v>南河内医療圏</v>
      </c>
      <c r="AH13" s="137">
        <f t="shared" si="8"/>
        <v>64408.08826972606</v>
      </c>
      <c r="AI13" s="258" t="str">
        <f t="shared" si="9"/>
        <v>三島医療圏</v>
      </c>
      <c r="AJ13" s="137">
        <f t="shared" si="10"/>
        <v>63389.557108035173</v>
      </c>
      <c r="AK13" s="137">
        <f t="shared" si="11"/>
        <v>70318.839599349652</v>
      </c>
      <c r="AL13" s="137">
        <f t="shared" si="12"/>
        <v>70068.636443022217</v>
      </c>
      <c r="AM13" s="137">
        <v>999</v>
      </c>
    </row>
    <row r="14" spans="2:39" s="144" customFormat="1" ht="13.5" customHeight="1" thickTop="1">
      <c r="B14" s="483" t="s">
        <v>0</v>
      </c>
      <c r="C14" s="484"/>
      <c r="D14" s="193">
        <f>地区別_指導対象者群分析!D14</f>
        <v>1201914</v>
      </c>
      <c r="E14" s="261">
        <f>SUM(E6:E13)</f>
        <v>654238</v>
      </c>
      <c r="F14" s="272">
        <f>SUM(F6:F13)</f>
        <v>45598410930</v>
      </c>
      <c r="G14" s="294">
        <f t="shared" si="0"/>
        <v>69696.977139817624</v>
      </c>
      <c r="H14" s="193">
        <f>地区別_指導対象者群分析!E14</f>
        <v>133050</v>
      </c>
      <c r="I14" s="261">
        <f>SUM(I6:I13)</f>
        <v>121741</v>
      </c>
      <c r="J14" s="272">
        <f>SUM(J6:J13)</f>
        <v>8287072230</v>
      </c>
      <c r="K14" s="294">
        <f t="shared" si="1"/>
        <v>68071.333650947505</v>
      </c>
      <c r="L14" s="193">
        <f>地区別_指導対象者群分析!F14</f>
        <v>1068864</v>
      </c>
      <c r="M14" s="261">
        <f>SUM(M6:M13)</f>
        <v>532497</v>
      </c>
      <c r="N14" s="272">
        <f>SUM(N6:N13)</f>
        <v>37311338700</v>
      </c>
      <c r="O14" s="294">
        <f t="shared" si="2"/>
        <v>70068.636443022217</v>
      </c>
      <c r="P14" s="193">
        <f>地区別_指導対象者群分析!G14</f>
        <v>24400</v>
      </c>
      <c r="Q14" s="261">
        <f>SUM(Q6:Q13)</f>
        <v>22103</v>
      </c>
      <c r="R14" s="272">
        <f>SUM(R6:R13)</f>
        <v>1280643690</v>
      </c>
      <c r="S14" s="294">
        <f t="shared" si="3"/>
        <v>57939.81314753653</v>
      </c>
      <c r="T14" s="193">
        <f>地区別_指導対象者群分析!I14</f>
        <v>99638</v>
      </c>
      <c r="U14" s="261">
        <f>SUM(U6:U13)</f>
        <v>99638</v>
      </c>
      <c r="V14" s="272">
        <f>SUM(V6:V13)</f>
        <v>7006428540</v>
      </c>
      <c r="W14" s="294">
        <f t="shared" si="4"/>
        <v>70318.839599349652</v>
      </c>
      <c r="X14" s="193">
        <f>地区別_指導対象者群分析!K14</f>
        <v>9012</v>
      </c>
      <c r="Y14" s="261">
        <f>SUM(Y6:Y13)</f>
        <v>0</v>
      </c>
      <c r="Z14" s="272">
        <f>SUM(Z6:Z13)</f>
        <v>0</v>
      </c>
      <c r="AA14" s="294" t="str">
        <f t="shared" si="5"/>
        <v>-</v>
      </c>
      <c r="AB14" s="193">
        <f>地区別_指導対象者群分析!M14</f>
        <v>532497</v>
      </c>
      <c r="AC14" s="194">
        <f>SUM(AC6:AC13)</f>
        <v>532497</v>
      </c>
      <c r="AD14" s="272">
        <f>SUM(AD6:AD13)</f>
        <v>37311338700</v>
      </c>
      <c r="AE14" s="294">
        <f t="shared" si="6"/>
        <v>70068.636443022217</v>
      </c>
      <c r="AF14" s="257"/>
      <c r="AK14" s="257"/>
      <c r="AL14" s="257"/>
      <c r="AM14" s="257"/>
    </row>
    <row r="15" spans="2:39" s="144" customFormat="1">
      <c r="B15" s="263"/>
      <c r="AF15" s="257"/>
      <c r="AK15" s="257"/>
      <c r="AL15" s="257"/>
      <c r="AM15" s="257"/>
    </row>
    <row r="16" spans="2:39" s="144" customFormat="1">
      <c r="AF16" s="257"/>
      <c r="AK16" s="257"/>
      <c r="AL16" s="257"/>
      <c r="AM16" s="257"/>
    </row>
    <row r="17" spans="32:39" s="144" customFormat="1">
      <c r="AF17" s="257"/>
      <c r="AK17" s="257"/>
      <c r="AL17" s="257"/>
      <c r="AM17" s="257"/>
    </row>
    <row r="18" spans="32:39" s="144" customFormat="1">
      <c r="AF18" s="257"/>
      <c r="AK18" s="257"/>
      <c r="AL18" s="257"/>
      <c r="AM18" s="257"/>
    </row>
    <row r="19" spans="32:39" s="144" customFormat="1">
      <c r="AF19" s="257"/>
      <c r="AK19" s="257"/>
      <c r="AL19" s="257"/>
      <c r="AM19" s="257"/>
    </row>
    <row r="20" spans="32:39" s="144" customFormat="1">
      <c r="AF20" s="257"/>
      <c r="AK20" s="257"/>
      <c r="AL20" s="257"/>
      <c r="AM20" s="257"/>
    </row>
    <row r="21" spans="32:39" s="144" customFormat="1">
      <c r="AF21" s="257"/>
      <c r="AK21" s="257"/>
      <c r="AL21" s="257"/>
      <c r="AM21" s="257"/>
    </row>
    <row r="22" spans="32:39" s="144" customFormat="1">
      <c r="AF22" s="257"/>
      <c r="AK22" s="257"/>
      <c r="AL22" s="257"/>
      <c r="AM22" s="257"/>
    </row>
  </sheetData>
  <mergeCells count="12">
    <mergeCell ref="B14:C14"/>
    <mergeCell ref="B3:B5"/>
    <mergeCell ref="C3:C5"/>
    <mergeCell ref="D3:G4"/>
    <mergeCell ref="L3:O4"/>
    <mergeCell ref="H3:K4"/>
    <mergeCell ref="AB3:AE4"/>
    <mergeCell ref="AG5:AH5"/>
    <mergeCell ref="AI5:AJ5"/>
    <mergeCell ref="P3:S4"/>
    <mergeCell ref="T3:W4"/>
    <mergeCell ref="X3:AA4"/>
  </mergeCells>
  <phoneticPr fontId="3"/>
  <pageMargins left="0.70866141732283472" right="0.70866141732283472" top="0.74803149606299213" bottom="0.74803149606299213" header="0.31496062992125984" footer="0.31496062992125984"/>
  <pageSetup paperSize="8" scale="75" fitToHeight="0" pageOrder="overThenDown" orientation="landscape" r:id="rId1"/>
  <headerFooter>
    <oddHeader>&amp;R&amp;"ＭＳ 明朝,標準"&amp;12 2-8.歯科健診分析</oddHeader>
  </headerFooter>
  <colBreaks count="1" manualBreakCount="1">
    <brk id="19" max="13" man="1"/>
  </colBreaks>
  <ignoredErrors>
    <ignoredError sqref="D6:D13 G6:H6 K6:K13 O6:P6 S6:T6 W6:X6 AA6:AB6 AE6:AE13 G7:H7 O7:P7 S7:T7 W7:X7 AA7:AB7 G8:H8 O8:P8 S8:T8 W8:X8 AA8:AB8 G9:H9 O9:P9 S9:T9 W9:X9 AA9:AB9 G10:H10 O10:P10 S10:T10 W10:X10 AA10:AB10 G11:H11 O11:P11 S11:T11 W11:X11 AA11:AB11 G12:H12 O12:P12 S12:T12 W12:X12 AA12:AB12 G13:H13 O13:P13 S13:T13 W13:X13 AA13:AB13 E14:F14 I14:J14 M14:N14 Q14:R14 U14:V14 Y14:Z14 AC14:AD14" emptyCellReference="1"/>
    <ignoredError sqref="AG6:AG13 AI6:AI13" evalError="1"/>
    <ignoredError sqref="AH6:AH13 AJ6:AJ13" evalError="1"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9"/>
  <dimension ref="B1:B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482</v>
      </c>
    </row>
    <row r="2" spans="2: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0"/>
  <dimension ref="B1:B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483</v>
      </c>
    </row>
    <row r="2" spans="2: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dimension ref="B1:BO161"/>
  <sheetViews>
    <sheetView showGridLines="0" zoomScaleNormal="100" zoomScaleSheetLayoutView="100" workbookViewId="0"/>
  </sheetViews>
  <sheetFormatPr defaultColWidth="9" defaultRowHeight="13.5"/>
  <cols>
    <col min="1" max="1" width="4.625" style="4" customWidth="1"/>
    <col min="2" max="2" width="3.125" style="4" customWidth="1"/>
    <col min="3" max="3" width="21.625" style="4" customWidth="1"/>
    <col min="4" max="31" width="10.625" style="4" customWidth="1"/>
    <col min="32" max="32" width="9" style="252"/>
    <col min="33" max="33" width="10.25" style="252" bestFit="1" customWidth="1"/>
    <col min="34" max="34" width="9" style="252"/>
    <col min="35" max="35" width="10.25" style="252" bestFit="1" customWidth="1"/>
    <col min="36" max="38" width="9" style="252"/>
    <col min="39" max="39" width="13.625" style="4" customWidth="1"/>
    <col min="40" max="40" width="12.25" style="4" bestFit="1" customWidth="1"/>
    <col min="41" max="42" width="12.25" style="4" customWidth="1"/>
    <col min="43" max="43" width="14.125" style="4" customWidth="1"/>
    <col min="44" max="46" width="11.125" style="4" customWidth="1"/>
    <col min="47" max="47" width="9" style="4"/>
    <col min="48" max="53" width="13.75" style="252" customWidth="1"/>
    <col min="54" max="54" width="13.625" style="252" customWidth="1"/>
    <col min="55" max="16384" width="9" style="4"/>
  </cols>
  <sheetData>
    <row r="1" spans="2:54" ht="16.5" customHeight="1">
      <c r="B1" s="4" t="s">
        <v>481</v>
      </c>
    </row>
    <row r="2" spans="2:54" ht="16.5" customHeight="1">
      <c r="B2" s="4" t="s">
        <v>471</v>
      </c>
    </row>
    <row r="3" spans="2:54" ht="16.5" customHeight="1">
      <c r="B3" s="490"/>
      <c r="C3" s="492" t="s">
        <v>167</v>
      </c>
      <c r="D3" s="514" t="s">
        <v>330</v>
      </c>
      <c r="E3" s="509"/>
      <c r="F3" s="509"/>
      <c r="G3" s="512"/>
      <c r="H3" s="514" t="s">
        <v>332</v>
      </c>
      <c r="I3" s="509"/>
      <c r="J3" s="509"/>
      <c r="K3" s="512"/>
      <c r="L3" s="514" t="s">
        <v>331</v>
      </c>
      <c r="M3" s="509"/>
      <c r="N3" s="509"/>
      <c r="O3" s="512"/>
      <c r="P3" s="514" t="s">
        <v>336</v>
      </c>
      <c r="Q3" s="509"/>
      <c r="R3" s="509"/>
      <c r="S3" s="512"/>
      <c r="T3" s="492" t="s">
        <v>254</v>
      </c>
      <c r="U3" s="492"/>
      <c r="V3" s="492"/>
      <c r="W3" s="492"/>
      <c r="X3" s="492" t="s">
        <v>309</v>
      </c>
      <c r="Y3" s="492"/>
      <c r="Z3" s="492"/>
      <c r="AA3" s="492"/>
      <c r="AB3" s="492" t="s">
        <v>259</v>
      </c>
      <c r="AC3" s="492"/>
      <c r="AD3" s="492"/>
      <c r="AE3" s="492"/>
      <c r="AF3" s="253"/>
      <c r="AG3" s="252" t="s">
        <v>256</v>
      </c>
      <c r="AM3" s="253"/>
      <c r="AN3" s="254"/>
      <c r="AO3" s="254"/>
      <c r="AP3" s="254"/>
      <c r="AQ3" s="30"/>
      <c r="AR3" s="30"/>
      <c r="AS3" s="30"/>
      <c r="AT3" s="30"/>
    </row>
    <row r="4" spans="2:54" ht="16.5" customHeight="1">
      <c r="B4" s="515"/>
      <c r="C4" s="492"/>
      <c r="D4" s="510"/>
      <c r="E4" s="511"/>
      <c r="F4" s="511"/>
      <c r="G4" s="513"/>
      <c r="H4" s="510"/>
      <c r="I4" s="511"/>
      <c r="J4" s="511"/>
      <c r="K4" s="513"/>
      <c r="L4" s="510"/>
      <c r="M4" s="511"/>
      <c r="N4" s="511"/>
      <c r="O4" s="513"/>
      <c r="P4" s="510"/>
      <c r="Q4" s="511"/>
      <c r="R4" s="511"/>
      <c r="S4" s="513"/>
      <c r="T4" s="492"/>
      <c r="U4" s="492"/>
      <c r="V4" s="492"/>
      <c r="W4" s="492"/>
      <c r="X4" s="492"/>
      <c r="Y4" s="492"/>
      <c r="Z4" s="492"/>
      <c r="AA4" s="492"/>
      <c r="AB4" s="492"/>
      <c r="AC4" s="492"/>
      <c r="AD4" s="492"/>
      <c r="AE4" s="492"/>
      <c r="AG4" s="537" t="s">
        <v>274</v>
      </c>
      <c r="AH4" s="538"/>
      <c r="AI4" s="537" t="s">
        <v>275</v>
      </c>
      <c r="AJ4" s="538"/>
      <c r="AM4" s="488" t="s">
        <v>432</v>
      </c>
      <c r="AN4" s="519"/>
      <c r="AO4" s="519"/>
      <c r="AP4" s="489"/>
      <c r="AQ4" s="499" t="s">
        <v>434</v>
      </c>
      <c r="AR4" s="499"/>
      <c r="AS4" s="499"/>
      <c r="AT4" s="499"/>
      <c r="AV4" s="481" t="s">
        <v>261</v>
      </c>
      <c r="AW4" s="524"/>
      <c r="AX4" s="482"/>
      <c r="AY4" s="481" t="s">
        <v>262</v>
      </c>
      <c r="AZ4" s="524"/>
      <c r="BA4" s="482"/>
      <c r="BB4" s="535"/>
    </row>
    <row r="5" spans="2:54" ht="45" customHeight="1">
      <c r="B5" s="491"/>
      <c r="C5" s="492"/>
      <c r="D5" s="319" t="s">
        <v>335</v>
      </c>
      <c r="E5" s="11" t="s">
        <v>320</v>
      </c>
      <c r="F5" s="7" t="s">
        <v>260</v>
      </c>
      <c r="G5" s="433" t="s">
        <v>382</v>
      </c>
      <c r="H5" s="319" t="s">
        <v>335</v>
      </c>
      <c r="I5" s="11" t="s">
        <v>320</v>
      </c>
      <c r="J5" s="7" t="s">
        <v>260</v>
      </c>
      <c r="K5" s="433" t="s">
        <v>382</v>
      </c>
      <c r="L5" s="319" t="s">
        <v>335</v>
      </c>
      <c r="M5" s="11" t="s">
        <v>320</v>
      </c>
      <c r="N5" s="7" t="s">
        <v>260</v>
      </c>
      <c r="O5" s="433" t="s">
        <v>382</v>
      </c>
      <c r="P5" s="319" t="s">
        <v>335</v>
      </c>
      <c r="Q5" s="11" t="s">
        <v>320</v>
      </c>
      <c r="R5" s="7" t="s">
        <v>260</v>
      </c>
      <c r="S5" s="433" t="s">
        <v>382</v>
      </c>
      <c r="T5" s="319" t="s">
        <v>335</v>
      </c>
      <c r="U5" s="7" t="s">
        <v>320</v>
      </c>
      <c r="V5" s="7" t="s">
        <v>260</v>
      </c>
      <c r="W5" s="433" t="s">
        <v>382</v>
      </c>
      <c r="X5" s="319" t="s">
        <v>335</v>
      </c>
      <c r="Y5" s="7" t="s">
        <v>320</v>
      </c>
      <c r="Z5" s="7" t="s">
        <v>260</v>
      </c>
      <c r="AA5" s="433" t="s">
        <v>382</v>
      </c>
      <c r="AB5" s="319" t="s">
        <v>335</v>
      </c>
      <c r="AC5" s="7" t="s">
        <v>320</v>
      </c>
      <c r="AD5" s="7" t="s">
        <v>260</v>
      </c>
      <c r="AE5" s="433" t="s">
        <v>382</v>
      </c>
      <c r="AG5" s="539"/>
      <c r="AH5" s="540"/>
      <c r="AI5" s="539"/>
      <c r="AJ5" s="540"/>
      <c r="AM5" s="377" t="s">
        <v>534</v>
      </c>
      <c r="AN5" s="377" t="s">
        <v>410</v>
      </c>
      <c r="AO5" s="377" t="s">
        <v>411</v>
      </c>
      <c r="AP5" s="377" t="s">
        <v>433</v>
      </c>
      <c r="AQ5" s="434" t="s">
        <v>534</v>
      </c>
      <c r="AR5" s="377" t="s">
        <v>410</v>
      </c>
      <c r="AS5" s="377" t="s">
        <v>411</v>
      </c>
      <c r="AT5" s="377" t="s">
        <v>435</v>
      </c>
      <c r="AV5" s="377" t="s">
        <v>410</v>
      </c>
      <c r="AW5" s="377" t="s">
        <v>411</v>
      </c>
      <c r="AX5" s="377" t="s">
        <v>412</v>
      </c>
      <c r="AY5" s="377" t="s">
        <v>410</v>
      </c>
      <c r="AZ5" s="377" t="s">
        <v>411</v>
      </c>
      <c r="BA5" s="377" t="s">
        <v>412</v>
      </c>
      <c r="BB5" s="536"/>
    </row>
    <row r="6" spans="2:54" s="144" customFormat="1" ht="13.5" customHeight="1">
      <c r="B6" s="69">
        <v>1</v>
      </c>
      <c r="C6" s="61" t="s">
        <v>57</v>
      </c>
      <c r="D6" s="321">
        <f>市区町村別_指導対象者群分析!D6</f>
        <v>326294</v>
      </c>
      <c r="E6" s="329">
        <v>173243</v>
      </c>
      <c r="F6" s="271">
        <v>12947986450</v>
      </c>
      <c r="G6" s="293">
        <f>IFERROR(F6/E6,"-")</f>
        <v>74738.87227766779</v>
      </c>
      <c r="H6" s="321">
        <f>市区町村別_指導対象者群分析!E6</f>
        <v>32753</v>
      </c>
      <c r="I6" s="329">
        <v>29679</v>
      </c>
      <c r="J6" s="271">
        <v>2182066660</v>
      </c>
      <c r="K6" s="293">
        <f>IFERROR(J6/I6,"-")</f>
        <v>73522.243337039661</v>
      </c>
      <c r="L6" s="321">
        <f>市区町村別_指導対象者群分析!F6</f>
        <v>293541</v>
      </c>
      <c r="M6" s="329">
        <v>143564</v>
      </c>
      <c r="N6" s="271">
        <v>10765919790</v>
      </c>
      <c r="O6" s="293">
        <f>IFERROR(N6/M6,"-")</f>
        <v>74990.386099579278</v>
      </c>
      <c r="P6" s="321">
        <f>市区町村別_指導対象者群分析!G6</f>
        <v>5459</v>
      </c>
      <c r="Q6" s="329">
        <v>4945</v>
      </c>
      <c r="R6" s="271">
        <v>311272850</v>
      </c>
      <c r="S6" s="293">
        <f>IFERROR(R6/Q6,"-")</f>
        <v>62946.986855409501</v>
      </c>
      <c r="T6" s="321">
        <f>市区町村別_指導対象者群分析!I6</f>
        <v>24734</v>
      </c>
      <c r="U6" s="329">
        <v>24734</v>
      </c>
      <c r="V6" s="271">
        <v>1870793810</v>
      </c>
      <c r="W6" s="293">
        <f>IFERROR(V6/U6,"-")</f>
        <v>75636.525026279618</v>
      </c>
      <c r="X6" s="321">
        <f>市区町村別_指導対象者群分析!K6</f>
        <v>2560</v>
      </c>
      <c r="Y6" s="329">
        <v>0</v>
      </c>
      <c r="Z6" s="271">
        <v>0</v>
      </c>
      <c r="AA6" s="293" t="str">
        <f>IFERROR(Z6/Y6,"-")</f>
        <v>-</v>
      </c>
      <c r="AB6" s="321">
        <f>市区町村別_指導対象者群分析!M6</f>
        <v>143564</v>
      </c>
      <c r="AC6" s="192">
        <v>143564</v>
      </c>
      <c r="AD6" s="271">
        <v>10765919790</v>
      </c>
      <c r="AE6" s="293">
        <f>IFERROR(AD6/AC6,"-")</f>
        <v>74990.386099579278</v>
      </c>
      <c r="AF6" s="257"/>
      <c r="AG6" s="258" t="s">
        <v>57</v>
      </c>
      <c r="AH6" s="137">
        <f>VLOOKUP(AG6,$C$6:$AE$79,21,0)</f>
        <v>75636.525026279618</v>
      </c>
      <c r="AI6" s="258" t="s">
        <v>57</v>
      </c>
      <c r="AJ6" s="137">
        <f>VLOOKUP(AI6,$C$6:$AE$79,29,0)</f>
        <v>74990.386099579278</v>
      </c>
      <c r="AK6" s="257"/>
      <c r="AL6" s="257"/>
      <c r="AM6" s="258" t="str">
        <f>INDEX($AG$6:$AG$48,MATCH(AN6,$AH$6:$AH$48,0))</f>
        <v>八尾市</v>
      </c>
      <c r="AN6" s="137">
        <f>LARGE($AH$6:$AH$48,ROW(A1))</f>
        <v>77566.075675675675</v>
      </c>
      <c r="AO6" s="137">
        <f>VLOOKUP(AM6,$AM$87:$BO$160,21,FALSE)</f>
        <v>90690.656544932295</v>
      </c>
      <c r="AP6" s="137">
        <f>ROUND(AN6,0)-ROUND(AO6,0)</f>
        <v>-13125</v>
      </c>
      <c r="AQ6" s="258" t="str">
        <f>INDEX($AI$6:$AI$48,MATCH(AR6,$AJ$6:$AJ$48,0))</f>
        <v>藤井寺市</v>
      </c>
      <c r="AR6" s="137">
        <f>LARGE($AJ$6:$AJ$48,ROW(A1))</f>
        <v>76755.553174390574</v>
      </c>
      <c r="AS6" s="137">
        <f>VLOOKUP(AQ6,$AM$87:$BO$160,29,FALSE)</f>
        <v>83818.247773703508</v>
      </c>
      <c r="AT6" s="137">
        <f>ROUND(AR6,0)-ROUND(AS6,0)</f>
        <v>-7062</v>
      </c>
      <c r="AV6" s="137">
        <f>$W$80</f>
        <v>70318.839599349652</v>
      </c>
      <c r="AW6" s="137">
        <f>$BG$161</f>
        <v>80125.165490939995</v>
      </c>
      <c r="AX6" s="137">
        <f>ROUND(AV6,0)-ROUND(AW6,0)</f>
        <v>-9806</v>
      </c>
      <c r="AY6" s="137">
        <f>$AE$80</f>
        <v>70068.636443022217</v>
      </c>
      <c r="AZ6" s="137">
        <f>$BO$161</f>
        <v>78145.842979754772</v>
      </c>
      <c r="BA6" s="137">
        <f>ROUND(AY6,0)-ROUND(AZ6,0)</f>
        <v>-8077</v>
      </c>
      <c r="BB6" s="137">
        <v>0</v>
      </c>
    </row>
    <row r="7" spans="2:54" s="144" customFormat="1" ht="13.5" customHeight="1">
      <c r="B7" s="69">
        <v>2</v>
      </c>
      <c r="C7" s="61" t="s">
        <v>124</v>
      </c>
      <c r="D7" s="321">
        <f>市区町村別_指導対象者群分析!D7</f>
        <v>11869</v>
      </c>
      <c r="E7" s="329">
        <v>6692</v>
      </c>
      <c r="F7" s="271">
        <v>516905940</v>
      </c>
      <c r="G7" s="293">
        <f t="shared" ref="G7:G79" si="0">IFERROR(F7/E7,"-")</f>
        <v>77242.369994022709</v>
      </c>
      <c r="H7" s="321">
        <f>市区町村別_指導対象者群分析!E7</f>
        <v>1338</v>
      </c>
      <c r="I7" s="329">
        <v>1287</v>
      </c>
      <c r="J7" s="271">
        <v>103442810</v>
      </c>
      <c r="K7" s="293">
        <f t="shared" ref="K7:K79" si="1">IFERROR(J7/I7,"-")</f>
        <v>80375.143745143752</v>
      </c>
      <c r="L7" s="321">
        <f>市区町村別_指導対象者群分析!F7</f>
        <v>10531</v>
      </c>
      <c r="M7" s="329">
        <v>5405</v>
      </c>
      <c r="N7" s="271">
        <v>413463130</v>
      </c>
      <c r="O7" s="293">
        <f t="shared" ref="O7:O79" si="2">IFERROR(N7/M7,"-")</f>
        <v>76496.416281221085</v>
      </c>
      <c r="P7" s="321">
        <f>市区町村別_指導対象者群分析!G7</f>
        <v>204</v>
      </c>
      <c r="Q7" s="329">
        <v>201</v>
      </c>
      <c r="R7" s="271">
        <v>13985680</v>
      </c>
      <c r="S7" s="293">
        <f t="shared" ref="S7:S79" si="3">IFERROR(R7/Q7,"-")</f>
        <v>69580.497512437811</v>
      </c>
      <c r="T7" s="321">
        <f>市区町村別_指導対象者群分析!I7</f>
        <v>1086</v>
      </c>
      <c r="U7" s="329">
        <v>1086</v>
      </c>
      <c r="V7" s="271">
        <v>89457130</v>
      </c>
      <c r="W7" s="293">
        <f t="shared" ref="W7:W79" si="4">IFERROR(V7/U7,"-")</f>
        <v>82373.047882136278</v>
      </c>
      <c r="X7" s="321">
        <f>市区町村別_指導対象者群分析!K7</f>
        <v>48</v>
      </c>
      <c r="Y7" s="329">
        <v>0</v>
      </c>
      <c r="Z7" s="271">
        <v>0</v>
      </c>
      <c r="AA7" s="293" t="str">
        <f t="shared" ref="AA7:AA79" si="5">IFERROR(Z7/Y7,"-")</f>
        <v>-</v>
      </c>
      <c r="AB7" s="321">
        <f>市区町村別_指導対象者群分析!M7</f>
        <v>5405</v>
      </c>
      <c r="AC7" s="192">
        <v>5405</v>
      </c>
      <c r="AD7" s="271">
        <v>413463130</v>
      </c>
      <c r="AE7" s="293">
        <f t="shared" ref="AE7:AE79" si="6">IFERROR(AD7/AC7,"-")</f>
        <v>76496.416281221085</v>
      </c>
      <c r="AF7" s="257"/>
      <c r="AG7" s="258" t="s">
        <v>35</v>
      </c>
      <c r="AH7" s="137">
        <f t="shared" ref="AH7:AH48" si="7">VLOOKUP(AG7,$C$6:$AE$79,21,0)</f>
        <v>73258.228334812185</v>
      </c>
      <c r="AI7" s="258" t="s">
        <v>35</v>
      </c>
      <c r="AJ7" s="137">
        <f t="shared" ref="AJ7:AJ48" si="8">VLOOKUP(AI7,$C$6:$AE$79,29,0)</f>
        <v>72533.593768806197</v>
      </c>
      <c r="AK7" s="257"/>
      <c r="AL7" s="257"/>
      <c r="AM7" s="258" t="str">
        <f t="shared" ref="AM7:AM48" si="9">INDEX($AG$6:$AG$48,MATCH(AN7,$AH$6:$AH$48,0))</f>
        <v>豊中市</v>
      </c>
      <c r="AN7" s="137">
        <f>LARGE($AH$6:$AH$48,ROW(A2))</f>
        <v>76877.261748490419</v>
      </c>
      <c r="AO7" s="137">
        <f t="shared" ref="AO7:AO48" si="10">VLOOKUP(AM7,$AM$87:$BO$160,21,FALSE)</f>
        <v>85268.83413766828</v>
      </c>
      <c r="AP7" s="137">
        <f t="shared" ref="AP7:AP47" si="11">ROUND(AN7,0)-ROUND(AO7,0)</f>
        <v>-8392</v>
      </c>
      <c r="AQ7" s="258" t="str">
        <f t="shared" ref="AQ7:AQ48" si="12">INDEX($AI$6:$AI$48,MATCH(AR7,$AJ$6:$AJ$48,0))</f>
        <v>大阪市</v>
      </c>
      <c r="AR7" s="137">
        <f>LARGE($AJ$6:$AJ$48,ROW(A2))</f>
        <v>74990.386099579278</v>
      </c>
      <c r="AS7" s="137">
        <f t="shared" ref="AS7:AS48" si="13">VLOOKUP(AQ7,$AM$87:$BO$160,29,FALSE)</f>
        <v>83720.993006896271</v>
      </c>
      <c r="AT7" s="137">
        <f>ROUND(AR7,0)-ROUND(AS7,0)</f>
        <v>-8731</v>
      </c>
      <c r="AV7" s="137">
        <f t="shared" ref="AV7:AV48" si="14">$W$80</f>
        <v>70318.839599349652</v>
      </c>
      <c r="AW7" s="137">
        <f t="shared" ref="AW7:AW48" si="15">$BG$161</f>
        <v>80125.165490939995</v>
      </c>
      <c r="AX7" s="137">
        <f t="shared" ref="AX7:AX48" si="16">ROUND(AV7,0)-ROUND(AW7,0)</f>
        <v>-9806</v>
      </c>
      <c r="AY7" s="137">
        <f t="shared" ref="AY7:AY48" si="17">$AE$80</f>
        <v>70068.636443022217</v>
      </c>
      <c r="AZ7" s="137">
        <f t="shared" ref="AZ7:AZ48" si="18">$BO$161</f>
        <v>78145.842979754772</v>
      </c>
      <c r="BA7" s="137">
        <f t="shared" ref="BA7:BA48" si="19">ROUND(AY7,0)-ROUND(AZ7,0)</f>
        <v>-8077</v>
      </c>
      <c r="BB7" s="137">
        <v>0</v>
      </c>
    </row>
    <row r="8" spans="2:54" s="144" customFormat="1" ht="13.5" customHeight="1">
      <c r="B8" s="69">
        <v>3</v>
      </c>
      <c r="C8" s="61" t="s">
        <v>125</v>
      </c>
      <c r="D8" s="321">
        <f>市区町村別_指導対象者群分析!D8</f>
        <v>7638</v>
      </c>
      <c r="E8" s="329">
        <v>4536</v>
      </c>
      <c r="F8" s="271">
        <v>340763310</v>
      </c>
      <c r="G8" s="293">
        <f t="shared" si="0"/>
        <v>75124.186507936509</v>
      </c>
      <c r="H8" s="321">
        <f>市区町村別_指導対象者群分析!E8</f>
        <v>554</v>
      </c>
      <c r="I8" s="329">
        <v>460</v>
      </c>
      <c r="J8" s="271">
        <v>37834480</v>
      </c>
      <c r="K8" s="293">
        <f t="shared" si="1"/>
        <v>82248.869565217392</v>
      </c>
      <c r="L8" s="321">
        <f>市区町村別_指導対象者群分析!F8</f>
        <v>7084</v>
      </c>
      <c r="M8" s="329">
        <v>4076</v>
      </c>
      <c r="N8" s="271">
        <v>302928830</v>
      </c>
      <c r="O8" s="293">
        <f t="shared" si="2"/>
        <v>74320.125122669284</v>
      </c>
      <c r="P8" s="321">
        <f>市区町村別_指導対象者群分析!G8</f>
        <v>104</v>
      </c>
      <c r="Q8" s="329">
        <v>96</v>
      </c>
      <c r="R8" s="271">
        <v>7133950</v>
      </c>
      <c r="S8" s="293">
        <f t="shared" si="3"/>
        <v>74311.979166666672</v>
      </c>
      <c r="T8" s="321">
        <f>市区町村別_指導対象者群分析!I8</f>
        <v>364</v>
      </c>
      <c r="U8" s="329">
        <v>364</v>
      </c>
      <c r="V8" s="271">
        <v>30700530</v>
      </c>
      <c r="W8" s="293">
        <f t="shared" si="4"/>
        <v>84342.11538461539</v>
      </c>
      <c r="X8" s="321">
        <f>市区町村別_指導対象者群分析!K8</f>
        <v>86</v>
      </c>
      <c r="Y8" s="329">
        <v>0</v>
      </c>
      <c r="Z8" s="271">
        <v>0</v>
      </c>
      <c r="AA8" s="293" t="str">
        <f t="shared" si="5"/>
        <v>-</v>
      </c>
      <c r="AB8" s="321">
        <f>市区町村別_指導対象者群分析!M8</f>
        <v>4076</v>
      </c>
      <c r="AC8" s="192">
        <v>4076</v>
      </c>
      <c r="AD8" s="271">
        <v>302928830</v>
      </c>
      <c r="AE8" s="293">
        <f t="shared" si="6"/>
        <v>74320.125122669284</v>
      </c>
      <c r="AF8" s="257"/>
      <c r="AG8" s="258" t="s">
        <v>44</v>
      </c>
      <c r="AH8" s="137">
        <f t="shared" si="7"/>
        <v>65662.467043314507</v>
      </c>
      <c r="AI8" s="258" t="s">
        <v>44</v>
      </c>
      <c r="AJ8" s="137">
        <f t="shared" si="8"/>
        <v>68488.329055668641</v>
      </c>
      <c r="AK8" s="257"/>
      <c r="AL8" s="257"/>
      <c r="AM8" s="258" t="str">
        <f t="shared" si="9"/>
        <v>河南町</v>
      </c>
      <c r="AN8" s="137">
        <f t="shared" ref="AN8:AN48" si="20">LARGE($AH$6:$AH$48,ROW(A3))</f>
        <v>76184.293478260865</v>
      </c>
      <c r="AO8" s="137">
        <f t="shared" si="10"/>
        <v>77440.571428571435</v>
      </c>
      <c r="AP8" s="137">
        <f t="shared" si="11"/>
        <v>-1257</v>
      </c>
      <c r="AQ8" s="258" t="str">
        <f t="shared" si="12"/>
        <v>門真市</v>
      </c>
      <c r="AR8" s="137">
        <f t="shared" ref="AR8:AR48" si="21">LARGE($AJ$6:$AJ$48,ROW(A3))</f>
        <v>74718.80774962742</v>
      </c>
      <c r="AS8" s="137">
        <f t="shared" si="13"/>
        <v>80300.86246149725</v>
      </c>
      <c r="AT8" s="137">
        <f t="shared" ref="AT8:AT48" si="22">ROUND(AR8,0)-ROUND(AS8,0)</f>
        <v>-5582</v>
      </c>
      <c r="AV8" s="137">
        <f t="shared" si="14"/>
        <v>70318.839599349652</v>
      </c>
      <c r="AW8" s="137">
        <f t="shared" si="15"/>
        <v>80125.165490939995</v>
      </c>
      <c r="AX8" s="137">
        <f t="shared" si="16"/>
        <v>-9806</v>
      </c>
      <c r="AY8" s="137">
        <f t="shared" si="17"/>
        <v>70068.636443022217</v>
      </c>
      <c r="AZ8" s="137">
        <f t="shared" si="18"/>
        <v>78145.842979754772</v>
      </c>
      <c r="BA8" s="137">
        <f t="shared" si="19"/>
        <v>-8077</v>
      </c>
      <c r="BB8" s="137">
        <v>0</v>
      </c>
    </row>
    <row r="9" spans="2:54" s="144" customFormat="1" ht="13.5" customHeight="1">
      <c r="B9" s="69">
        <v>4</v>
      </c>
      <c r="C9" s="61" t="s">
        <v>126</v>
      </c>
      <c r="D9" s="321">
        <f>市区町村別_指導対象者群分析!D9</f>
        <v>8663</v>
      </c>
      <c r="E9" s="329">
        <v>4378</v>
      </c>
      <c r="F9" s="271">
        <v>349681060</v>
      </c>
      <c r="G9" s="293">
        <f t="shared" si="0"/>
        <v>79872.329830973045</v>
      </c>
      <c r="H9" s="321">
        <f>市区町村別_指導対象者群分析!E9</f>
        <v>524</v>
      </c>
      <c r="I9" s="329">
        <v>459</v>
      </c>
      <c r="J9" s="271">
        <v>33867200</v>
      </c>
      <c r="K9" s="293">
        <f t="shared" si="1"/>
        <v>73784.749455337689</v>
      </c>
      <c r="L9" s="321">
        <f>市区町村別_指導対象者群分析!F9</f>
        <v>8139</v>
      </c>
      <c r="M9" s="329">
        <v>3919</v>
      </c>
      <c r="N9" s="271">
        <v>315813860</v>
      </c>
      <c r="O9" s="293">
        <f t="shared" si="2"/>
        <v>80585.317683082423</v>
      </c>
      <c r="P9" s="321">
        <f>市区町村別_指導対象者群分析!G9</f>
        <v>90</v>
      </c>
      <c r="Q9" s="329">
        <v>81</v>
      </c>
      <c r="R9" s="271">
        <v>5102590</v>
      </c>
      <c r="S9" s="293">
        <f t="shared" si="3"/>
        <v>62994.938271604937</v>
      </c>
      <c r="T9" s="321">
        <f>市区町村別_指導対象者群分析!I9</f>
        <v>378</v>
      </c>
      <c r="U9" s="329">
        <v>378</v>
      </c>
      <c r="V9" s="271">
        <v>28764610</v>
      </c>
      <c r="W9" s="293">
        <f t="shared" si="4"/>
        <v>76096.851851851854</v>
      </c>
      <c r="X9" s="321">
        <f>市区町村別_指導対象者群分析!K9</f>
        <v>56</v>
      </c>
      <c r="Y9" s="329">
        <v>0</v>
      </c>
      <c r="Z9" s="271">
        <v>0</v>
      </c>
      <c r="AA9" s="293" t="str">
        <f t="shared" si="5"/>
        <v>-</v>
      </c>
      <c r="AB9" s="321">
        <f>市区町村別_指導対象者群分析!M9</f>
        <v>3919</v>
      </c>
      <c r="AC9" s="192">
        <v>3919</v>
      </c>
      <c r="AD9" s="271">
        <v>315813860</v>
      </c>
      <c r="AE9" s="293">
        <f t="shared" si="6"/>
        <v>80585.317683082423</v>
      </c>
      <c r="AF9" s="257"/>
      <c r="AG9" s="258" t="s">
        <v>1</v>
      </c>
      <c r="AH9" s="137">
        <f t="shared" si="7"/>
        <v>76877.261748490419</v>
      </c>
      <c r="AI9" s="258" t="s">
        <v>1</v>
      </c>
      <c r="AJ9" s="137">
        <f t="shared" si="8"/>
        <v>67023.063528013954</v>
      </c>
      <c r="AK9" s="257"/>
      <c r="AL9" s="257"/>
      <c r="AM9" s="258" t="str">
        <f t="shared" si="9"/>
        <v>大阪市</v>
      </c>
      <c r="AN9" s="137">
        <f t="shared" si="20"/>
        <v>75636.525026279618</v>
      </c>
      <c r="AO9" s="137">
        <f t="shared" si="10"/>
        <v>85706.735527452678</v>
      </c>
      <c r="AP9" s="137">
        <f t="shared" si="11"/>
        <v>-10070</v>
      </c>
      <c r="AQ9" s="258" t="str">
        <f t="shared" si="12"/>
        <v>東大阪市</v>
      </c>
      <c r="AR9" s="137">
        <f t="shared" si="21"/>
        <v>74327.759705126475</v>
      </c>
      <c r="AS9" s="137">
        <f t="shared" si="13"/>
        <v>81884.348977295289</v>
      </c>
      <c r="AT9" s="137">
        <f t="shared" si="22"/>
        <v>-7556</v>
      </c>
      <c r="AV9" s="137">
        <f t="shared" si="14"/>
        <v>70318.839599349652</v>
      </c>
      <c r="AW9" s="137">
        <f t="shared" si="15"/>
        <v>80125.165490939995</v>
      </c>
      <c r="AX9" s="137">
        <f t="shared" si="16"/>
        <v>-9806</v>
      </c>
      <c r="AY9" s="137">
        <f t="shared" si="17"/>
        <v>70068.636443022217</v>
      </c>
      <c r="AZ9" s="137">
        <f t="shared" si="18"/>
        <v>78145.842979754772</v>
      </c>
      <c r="BA9" s="137">
        <f t="shared" si="19"/>
        <v>-8077</v>
      </c>
      <c r="BB9" s="137">
        <v>0</v>
      </c>
    </row>
    <row r="10" spans="2:54" s="144" customFormat="1" ht="13.5" customHeight="1">
      <c r="B10" s="69">
        <v>5</v>
      </c>
      <c r="C10" s="61" t="s">
        <v>127</v>
      </c>
      <c r="D10" s="321">
        <f>市区町村別_指導対象者群分析!D10</f>
        <v>7433</v>
      </c>
      <c r="E10" s="329">
        <v>3968</v>
      </c>
      <c r="F10" s="271">
        <v>290976350</v>
      </c>
      <c r="G10" s="293">
        <f t="shared" si="0"/>
        <v>73330.733366935485</v>
      </c>
      <c r="H10" s="321">
        <f>市区町村別_指導対象者群分析!E10</f>
        <v>911</v>
      </c>
      <c r="I10" s="329">
        <v>849</v>
      </c>
      <c r="J10" s="271">
        <v>58854000</v>
      </c>
      <c r="K10" s="293">
        <f t="shared" si="1"/>
        <v>69321.55477031802</v>
      </c>
      <c r="L10" s="321">
        <f>市区町村別_指導対象者群分析!F10</f>
        <v>6522</v>
      </c>
      <c r="M10" s="329">
        <v>3119</v>
      </c>
      <c r="N10" s="271">
        <v>232122350</v>
      </c>
      <c r="O10" s="293">
        <f t="shared" si="2"/>
        <v>74422.042321256813</v>
      </c>
      <c r="P10" s="321">
        <f>市区町村別_指導対象者群分析!G10</f>
        <v>246</v>
      </c>
      <c r="Q10" s="329">
        <v>228</v>
      </c>
      <c r="R10" s="271">
        <v>13444240</v>
      </c>
      <c r="S10" s="293">
        <f t="shared" si="3"/>
        <v>58965.964912280702</v>
      </c>
      <c r="T10" s="321">
        <f>市区町村別_指導対象者群分析!I10</f>
        <v>621</v>
      </c>
      <c r="U10" s="329">
        <v>621</v>
      </c>
      <c r="V10" s="271">
        <v>45409760</v>
      </c>
      <c r="W10" s="293">
        <f t="shared" si="4"/>
        <v>73123.607085346215</v>
      </c>
      <c r="X10" s="321">
        <f>市区町村別_指導対象者群分析!K10</f>
        <v>44</v>
      </c>
      <c r="Y10" s="329">
        <v>0</v>
      </c>
      <c r="Z10" s="271">
        <v>0</v>
      </c>
      <c r="AA10" s="293" t="str">
        <f t="shared" si="5"/>
        <v>-</v>
      </c>
      <c r="AB10" s="321">
        <f>市区町村別_指導対象者群分析!M10</f>
        <v>3119</v>
      </c>
      <c r="AC10" s="192">
        <v>3119</v>
      </c>
      <c r="AD10" s="271">
        <v>232122350</v>
      </c>
      <c r="AE10" s="293">
        <f t="shared" si="6"/>
        <v>74422.042321256813</v>
      </c>
      <c r="AF10" s="257"/>
      <c r="AG10" s="258" t="s">
        <v>2</v>
      </c>
      <c r="AH10" s="137">
        <f t="shared" si="7"/>
        <v>61699.744094488189</v>
      </c>
      <c r="AI10" s="258" t="s">
        <v>2</v>
      </c>
      <c r="AJ10" s="137">
        <f t="shared" si="8"/>
        <v>63655.791546337619</v>
      </c>
      <c r="AK10" s="257"/>
      <c r="AL10" s="257"/>
      <c r="AM10" s="258" t="str">
        <f t="shared" si="9"/>
        <v>大阪狭山市</v>
      </c>
      <c r="AN10" s="137">
        <f t="shared" si="20"/>
        <v>75520.708955223876</v>
      </c>
      <c r="AO10" s="137">
        <f t="shared" si="10"/>
        <v>84007.726396917147</v>
      </c>
      <c r="AP10" s="137">
        <f t="shared" si="11"/>
        <v>-8487</v>
      </c>
      <c r="AQ10" s="258" t="str">
        <f t="shared" si="12"/>
        <v>太子町</v>
      </c>
      <c r="AR10" s="137">
        <f t="shared" si="21"/>
        <v>73885.100000000006</v>
      </c>
      <c r="AS10" s="137">
        <f t="shared" si="13"/>
        <v>83292.451403887695</v>
      </c>
      <c r="AT10" s="137">
        <f t="shared" si="22"/>
        <v>-9407</v>
      </c>
      <c r="AV10" s="137">
        <f t="shared" si="14"/>
        <v>70318.839599349652</v>
      </c>
      <c r="AW10" s="137">
        <f t="shared" si="15"/>
        <v>80125.165490939995</v>
      </c>
      <c r="AX10" s="137">
        <f t="shared" si="16"/>
        <v>-9806</v>
      </c>
      <c r="AY10" s="137">
        <f t="shared" si="17"/>
        <v>70068.636443022217</v>
      </c>
      <c r="AZ10" s="137">
        <f t="shared" si="18"/>
        <v>78145.842979754772</v>
      </c>
      <c r="BA10" s="137">
        <f t="shared" si="19"/>
        <v>-8077</v>
      </c>
      <c r="BB10" s="137">
        <v>0</v>
      </c>
    </row>
    <row r="11" spans="2:54" s="144" customFormat="1" ht="13.5" customHeight="1">
      <c r="B11" s="69">
        <v>6</v>
      </c>
      <c r="C11" s="61" t="s">
        <v>128</v>
      </c>
      <c r="D11" s="321">
        <f>市区町村別_指導対象者群分析!D11</f>
        <v>10668</v>
      </c>
      <c r="E11" s="329">
        <v>5400</v>
      </c>
      <c r="F11" s="271">
        <v>382648360</v>
      </c>
      <c r="G11" s="293">
        <f t="shared" si="0"/>
        <v>70860.80740740741</v>
      </c>
      <c r="H11" s="321">
        <f>市区町村別_指導対象者群分析!E11</f>
        <v>1751</v>
      </c>
      <c r="I11" s="329">
        <v>1614</v>
      </c>
      <c r="J11" s="271">
        <v>101864250</v>
      </c>
      <c r="K11" s="293">
        <f t="shared" si="1"/>
        <v>63112.918215613383</v>
      </c>
      <c r="L11" s="321">
        <f>市区町村別_指導対象者群分析!F11</f>
        <v>8917</v>
      </c>
      <c r="M11" s="329">
        <v>3786</v>
      </c>
      <c r="N11" s="271">
        <v>280784110</v>
      </c>
      <c r="O11" s="293">
        <f t="shared" si="2"/>
        <v>74163.790279978872</v>
      </c>
      <c r="P11" s="321">
        <f>市区町村別_指導対象者群分析!G11</f>
        <v>283</v>
      </c>
      <c r="Q11" s="329">
        <v>238</v>
      </c>
      <c r="R11" s="271">
        <v>12461680</v>
      </c>
      <c r="S11" s="293">
        <f t="shared" si="3"/>
        <v>52360</v>
      </c>
      <c r="T11" s="321">
        <f>市区町村別_指導対象者群分析!I11</f>
        <v>1376</v>
      </c>
      <c r="U11" s="329">
        <v>1376</v>
      </c>
      <c r="V11" s="271">
        <v>89402570</v>
      </c>
      <c r="W11" s="293">
        <f t="shared" si="4"/>
        <v>64972.797965116282</v>
      </c>
      <c r="X11" s="321">
        <f>市区町村別_指導対象者群分析!K11</f>
        <v>92</v>
      </c>
      <c r="Y11" s="329">
        <v>0</v>
      </c>
      <c r="Z11" s="271">
        <v>0</v>
      </c>
      <c r="AA11" s="293" t="str">
        <f t="shared" si="5"/>
        <v>-</v>
      </c>
      <c r="AB11" s="321">
        <f>市区町村別_指導対象者群分析!M11</f>
        <v>3786</v>
      </c>
      <c r="AC11" s="192">
        <v>3786</v>
      </c>
      <c r="AD11" s="271">
        <v>280784110</v>
      </c>
      <c r="AE11" s="293">
        <f t="shared" si="6"/>
        <v>74163.790279978872</v>
      </c>
      <c r="AF11" s="257"/>
      <c r="AG11" s="258" t="s">
        <v>3</v>
      </c>
      <c r="AH11" s="137">
        <f t="shared" si="7"/>
        <v>62523.578821656054</v>
      </c>
      <c r="AI11" s="258" t="s">
        <v>3</v>
      </c>
      <c r="AJ11" s="137">
        <f t="shared" si="8"/>
        <v>68364.201339749037</v>
      </c>
      <c r="AK11" s="257"/>
      <c r="AL11" s="257"/>
      <c r="AM11" s="258" t="str">
        <f t="shared" si="9"/>
        <v>岬町</v>
      </c>
      <c r="AN11" s="137">
        <f t="shared" si="20"/>
        <v>75347.625</v>
      </c>
      <c r="AO11" s="137">
        <f t="shared" si="10"/>
        <v>78053.780487804877</v>
      </c>
      <c r="AP11" s="137">
        <f t="shared" si="11"/>
        <v>-2706</v>
      </c>
      <c r="AQ11" s="258" t="str">
        <f t="shared" si="12"/>
        <v>泉大津市</v>
      </c>
      <c r="AR11" s="137">
        <f t="shared" si="21"/>
        <v>73532.547098718918</v>
      </c>
      <c r="AS11" s="137">
        <f t="shared" si="13"/>
        <v>80129.619023904379</v>
      </c>
      <c r="AT11" s="137">
        <f t="shared" si="22"/>
        <v>-6597</v>
      </c>
      <c r="AV11" s="137">
        <f t="shared" si="14"/>
        <v>70318.839599349652</v>
      </c>
      <c r="AW11" s="137">
        <f t="shared" si="15"/>
        <v>80125.165490939995</v>
      </c>
      <c r="AX11" s="137">
        <f t="shared" si="16"/>
        <v>-9806</v>
      </c>
      <c r="AY11" s="137">
        <f t="shared" si="17"/>
        <v>70068.636443022217</v>
      </c>
      <c r="AZ11" s="137">
        <f t="shared" si="18"/>
        <v>78145.842979754772</v>
      </c>
      <c r="BA11" s="137">
        <f t="shared" si="19"/>
        <v>-8077</v>
      </c>
      <c r="BB11" s="137">
        <v>0</v>
      </c>
    </row>
    <row r="12" spans="2:54" s="144" customFormat="1" ht="13.5" customHeight="1">
      <c r="B12" s="69">
        <v>7</v>
      </c>
      <c r="C12" s="61" t="s">
        <v>129</v>
      </c>
      <c r="D12" s="321">
        <f>市区町村別_指導対象者群分析!D12</f>
        <v>9592</v>
      </c>
      <c r="E12" s="329">
        <v>4895</v>
      </c>
      <c r="F12" s="271">
        <v>332209940</v>
      </c>
      <c r="G12" s="293">
        <f t="shared" si="0"/>
        <v>67867.199182839628</v>
      </c>
      <c r="H12" s="321">
        <f>市区町村別_指導対象者群分析!E12</f>
        <v>1165</v>
      </c>
      <c r="I12" s="329">
        <v>1127</v>
      </c>
      <c r="J12" s="271">
        <v>78901650</v>
      </c>
      <c r="K12" s="293">
        <f t="shared" si="1"/>
        <v>70010.337178349597</v>
      </c>
      <c r="L12" s="321">
        <f>市区町村別_指導対象者群分析!F12</f>
        <v>8427</v>
      </c>
      <c r="M12" s="329">
        <v>3768</v>
      </c>
      <c r="N12" s="271">
        <v>253308290</v>
      </c>
      <c r="O12" s="293">
        <f t="shared" si="2"/>
        <v>67226.191613588104</v>
      </c>
      <c r="P12" s="321">
        <f>市区町村別_指導対象者群分析!G12</f>
        <v>156</v>
      </c>
      <c r="Q12" s="329">
        <v>154</v>
      </c>
      <c r="R12" s="271">
        <v>8878480</v>
      </c>
      <c r="S12" s="293">
        <f t="shared" si="3"/>
        <v>57652.467532467534</v>
      </c>
      <c r="T12" s="321">
        <f>市区町村別_指導対象者群分析!I12</f>
        <v>973</v>
      </c>
      <c r="U12" s="329">
        <v>973</v>
      </c>
      <c r="V12" s="271">
        <v>70023170</v>
      </c>
      <c r="W12" s="293">
        <f t="shared" si="4"/>
        <v>71966.258992805757</v>
      </c>
      <c r="X12" s="321">
        <f>市区町村別_指導対象者群分析!K12</f>
        <v>36</v>
      </c>
      <c r="Y12" s="329">
        <v>0</v>
      </c>
      <c r="Z12" s="271">
        <v>0</v>
      </c>
      <c r="AA12" s="293" t="str">
        <f t="shared" si="5"/>
        <v>-</v>
      </c>
      <c r="AB12" s="321">
        <f>市区町村別_指導対象者群分析!M12</f>
        <v>3768</v>
      </c>
      <c r="AC12" s="192">
        <v>3768</v>
      </c>
      <c r="AD12" s="271">
        <v>253308290</v>
      </c>
      <c r="AE12" s="293">
        <f t="shared" si="6"/>
        <v>67226.191613588104</v>
      </c>
      <c r="AF12" s="257"/>
      <c r="AG12" s="258" t="s">
        <v>45</v>
      </c>
      <c r="AH12" s="137">
        <f t="shared" si="7"/>
        <v>70744.505376344081</v>
      </c>
      <c r="AI12" s="258" t="s">
        <v>45</v>
      </c>
      <c r="AJ12" s="137">
        <f t="shared" si="8"/>
        <v>73532.547098718918</v>
      </c>
      <c r="AK12" s="257"/>
      <c r="AL12" s="257"/>
      <c r="AM12" s="258" t="str">
        <f t="shared" si="9"/>
        <v>守口市</v>
      </c>
      <c r="AN12" s="137">
        <f t="shared" si="20"/>
        <v>74919.6875</v>
      </c>
      <c r="AO12" s="137">
        <f t="shared" si="10"/>
        <v>88407.677261613688</v>
      </c>
      <c r="AP12" s="137">
        <f t="shared" si="11"/>
        <v>-13488</v>
      </c>
      <c r="AQ12" s="258" t="str">
        <f t="shared" si="12"/>
        <v>八尾市</v>
      </c>
      <c r="AR12" s="137">
        <f t="shared" si="21"/>
        <v>73474.841080523503</v>
      </c>
      <c r="AS12" s="137">
        <f t="shared" si="13"/>
        <v>84244.912642640702</v>
      </c>
      <c r="AT12" s="137">
        <f t="shared" si="22"/>
        <v>-10770</v>
      </c>
      <c r="AV12" s="137">
        <f t="shared" si="14"/>
        <v>70318.839599349652</v>
      </c>
      <c r="AW12" s="137">
        <f t="shared" si="15"/>
        <v>80125.165490939995</v>
      </c>
      <c r="AX12" s="137">
        <f t="shared" si="16"/>
        <v>-9806</v>
      </c>
      <c r="AY12" s="137">
        <f t="shared" si="17"/>
        <v>70068.636443022217</v>
      </c>
      <c r="AZ12" s="137">
        <f t="shared" si="18"/>
        <v>78145.842979754772</v>
      </c>
      <c r="BA12" s="137">
        <f t="shared" si="19"/>
        <v>-8077</v>
      </c>
      <c r="BB12" s="137">
        <v>0</v>
      </c>
    </row>
    <row r="13" spans="2:54" s="144" customFormat="1" ht="13.5" customHeight="1">
      <c r="B13" s="69">
        <v>8</v>
      </c>
      <c r="C13" s="61" t="s">
        <v>58</v>
      </c>
      <c r="D13" s="321">
        <f>市区町村別_指導対象者群分析!D13</f>
        <v>7436</v>
      </c>
      <c r="E13" s="329">
        <v>4494</v>
      </c>
      <c r="F13" s="271">
        <v>308237850</v>
      </c>
      <c r="G13" s="293">
        <f t="shared" si="0"/>
        <v>68588.751668891855</v>
      </c>
      <c r="H13" s="321">
        <f>市区町村別_指導対象者群分析!E13</f>
        <v>404</v>
      </c>
      <c r="I13" s="329">
        <v>369</v>
      </c>
      <c r="J13" s="271">
        <v>22859610</v>
      </c>
      <c r="K13" s="293">
        <f t="shared" si="1"/>
        <v>61950.16260162602</v>
      </c>
      <c r="L13" s="321">
        <f>市区町村別_指導対象者群分析!F13</f>
        <v>7032</v>
      </c>
      <c r="M13" s="329">
        <v>4125</v>
      </c>
      <c r="N13" s="271">
        <v>285378240</v>
      </c>
      <c r="O13" s="293">
        <f t="shared" si="2"/>
        <v>69182.603636363638</v>
      </c>
      <c r="P13" s="321">
        <f>市区町村別_指導対象者群分析!G13</f>
        <v>94</v>
      </c>
      <c r="Q13" s="329">
        <v>89</v>
      </c>
      <c r="R13" s="271">
        <v>4537950</v>
      </c>
      <c r="S13" s="293">
        <f t="shared" si="3"/>
        <v>50988.20224719101</v>
      </c>
      <c r="T13" s="321">
        <f>市区町村別_指導対象者群分析!I13</f>
        <v>280</v>
      </c>
      <c r="U13" s="329">
        <v>280</v>
      </c>
      <c r="V13" s="271">
        <v>18321660</v>
      </c>
      <c r="W13" s="293">
        <f t="shared" si="4"/>
        <v>65434.5</v>
      </c>
      <c r="X13" s="321">
        <f>市区町村別_指導対象者群分析!K13</f>
        <v>30</v>
      </c>
      <c r="Y13" s="329">
        <v>0</v>
      </c>
      <c r="Z13" s="271">
        <v>0</v>
      </c>
      <c r="AA13" s="293" t="str">
        <f t="shared" si="5"/>
        <v>-</v>
      </c>
      <c r="AB13" s="321">
        <f>市区町村別_指導対象者群分析!M13</f>
        <v>4125</v>
      </c>
      <c r="AC13" s="192">
        <v>4125</v>
      </c>
      <c r="AD13" s="271">
        <v>285378240</v>
      </c>
      <c r="AE13" s="293">
        <f t="shared" si="6"/>
        <v>69182.603636363638</v>
      </c>
      <c r="AF13" s="257"/>
      <c r="AG13" s="258" t="s">
        <v>8</v>
      </c>
      <c r="AH13" s="137">
        <f t="shared" si="7"/>
        <v>61191.482820976489</v>
      </c>
      <c r="AI13" s="258" t="s">
        <v>8</v>
      </c>
      <c r="AJ13" s="137">
        <f t="shared" si="8"/>
        <v>62097.826205393627</v>
      </c>
      <c r="AK13" s="257"/>
      <c r="AL13" s="257"/>
      <c r="AM13" s="258" t="str">
        <f t="shared" si="9"/>
        <v>柏原市</v>
      </c>
      <c r="AN13" s="137">
        <f t="shared" si="20"/>
        <v>74702.941822173438</v>
      </c>
      <c r="AO13" s="137">
        <f t="shared" si="10"/>
        <v>82664.020202020198</v>
      </c>
      <c r="AP13" s="137">
        <f>ROUND(AN13,0)-ROUND(AO13,0)</f>
        <v>-7961</v>
      </c>
      <c r="AQ13" s="258" t="str">
        <f t="shared" si="12"/>
        <v>堺市</v>
      </c>
      <c r="AR13" s="137">
        <f t="shared" si="21"/>
        <v>72533.593768806197</v>
      </c>
      <c r="AS13" s="137">
        <f t="shared" si="13"/>
        <v>81123.348939206713</v>
      </c>
      <c r="AT13" s="137">
        <f t="shared" si="22"/>
        <v>-8589</v>
      </c>
      <c r="AV13" s="137">
        <f t="shared" si="14"/>
        <v>70318.839599349652</v>
      </c>
      <c r="AW13" s="137">
        <f t="shared" si="15"/>
        <v>80125.165490939995</v>
      </c>
      <c r="AX13" s="137">
        <f t="shared" si="16"/>
        <v>-9806</v>
      </c>
      <c r="AY13" s="137">
        <f t="shared" si="17"/>
        <v>70068.636443022217</v>
      </c>
      <c r="AZ13" s="137">
        <f t="shared" si="18"/>
        <v>78145.842979754772</v>
      </c>
      <c r="BA13" s="137">
        <f t="shared" si="19"/>
        <v>-8077</v>
      </c>
      <c r="BB13" s="137">
        <v>0</v>
      </c>
    </row>
    <row r="14" spans="2:54" s="144" customFormat="1" ht="13.5" customHeight="1">
      <c r="B14" s="69">
        <v>9</v>
      </c>
      <c r="C14" s="61" t="s">
        <v>130</v>
      </c>
      <c r="D14" s="321">
        <f>市区町村別_指導対象者群分析!D14</f>
        <v>4693</v>
      </c>
      <c r="E14" s="329">
        <v>2276</v>
      </c>
      <c r="F14" s="271">
        <v>169489430</v>
      </c>
      <c r="G14" s="293">
        <f t="shared" si="0"/>
        <v>74468.115114235494</v>
      </c>
      <c r="H14" s="321">
        <f>市区町村別_指導対象者群分析!E14</f>
        <v>487</v>
      </c>
      <c r="I14" s="329">
        <v>402</v>
      </c>
      <c r="J14" s="271">
        <v>25998940</v>
      </c>
      <c r="K14" s="293">
        <f t="shared" si="1"/>
        <v>64673.980099502485</v>
      </c>
      <c r="L14" s="321">
        <f>市区町村別_指導対象者群分析!F14</f>
        <v>4206</v>
      </c>
      <c r="M14" s="329">
        <v>1874</v>
      </c>
      <c r="N14" s="271">
        <v>143490490</v>
      </c>
      <c r="O14" s="293">
        <f t="shared" si="2"/>
        <v>76569.09818569904</v>
      </c>
      <c r="P14" s="321">
        <f>市区町村別_指導対象者群分析!G14</f>
        <v>98</v>
      </c>
      <c r="Q14" s="329">
        <v>81</v>
      </c>
      <c r="R14" s="271">
        <v>4144500</v>
      </c>
      <c r="S14" s="293">
        <f t="shared" si="3"/>
        <v>51166.666666666664</v>
      </c>
      <c r="T14" s="321">
        <f>市区町村別_指導対象者群分析!I14</f>
        <v>321</v>
      </c>
      <c r="U14" s="329">
        <v>321</v>
      </c>
      <c r="V14" s="271">
        <v>21854440</v>
      </c>
      <c r="W14" s="293">
        <f t="shared" si="4"/>
        <v>68082.367601246107</v>
      </c>
      <c r="X14" s="321">
        <f>市区町村別_指導対象者群分析!K14</f>
        <v>68</v>
      </c>
      <c r="Y14" s="329">
        <v>0</v>
      </c>
      <c r="Z14" s="271">
        <v>0</v>
      </c>
      <c r="AA14" s="293" t="str">
        <f t="shared" si="5"/>
        <v>-</v>
      </c>
      <c r="AB14" s="321">
        <f>市区町村別_指導対象者群分析!M14</f>
        <v>1874</v>
      </c>
      <c r="AC14" s="192">
        <v>1874</v>
      </c>
      <c r="AD14" s="271">
        <v>143490490</v>
      </c>
      <c r="AE14" s="293">
        <f t="shared" si="6"/>
        <v>76569.09818569904</v>
      </c>
      <c r="AF14" s="257"/>
      <c r="AG14" s="258" t="s">
        <v>46</v>
      </c>
      <c r="AH14" s="137">
        <f t="shared" si="7"/>
        <v>69930.488038277515</v>
      </c>
      <c r="AI14" s="258" t="s">
        <v>46</v>
      </c>
      <c r="AJ14" s="137">
        <f t="shared" si="8"/>
        <v>67669.055468924038</v>
      </c>
      <c r="AK14" s="257"/>
      <c r="AL14" s="257"/>
      <c r="AM14" s="258" t="str">
        <f t="shared" si="9"/>
        <v>門真市</v>
      </c>
      <c r="AN14" s="137">
        <f t="shared" si="20"/>
        <v>73460.101088646974</v>
      </c>
      <c r="AO14" s="137">
        <f t="shared" si="10"/>
        <v>84857.985964912281</v>
      </c>
      <c r="AP14" s="137">
        <f t="shared" si="11"/>
        <v>-11398</v>
      </c>
      <c r="AQ14" s="258" t="str">
        <f t="shared" si="12"/>
        <v>守口市</v>
      </c>
      <c r="AR14" s="137">
        <f t="shared" si="21"/>
        <v>72353.432423090213</v>
      </c>
      <c r="AS14" s="137">
        <f t="shared" si="13"/>
        <v>79015.63402527076</v>
      </c>
      <c r="AT14" s="137">
        <f t="shared" si="22"/>
        <v>-6663</v>
      </c>
      <c r="AV14" s="137">
        <f t="shared" si="14"/>
        <v>70318.839599349652</v>
      </c>
      <c r="AW14" s="137">
        <f t="shared" si="15"/>
        <v>80125.165490939995</v>
      </c>
      <c r="AX14" s="137">
        <f t="shared" si="16"/>
        <v>-9806</v>
      </c>
      <c r="AY14" s="137">
        <f t="shared" si="17"/>
        <v>70068.636443022217</v>
      </c>
      <c r="AZ14" s="137">
        <f t="shared" si="18"/>
        <v>78145.842979754772</v>
      </c>
      <c r="BA14" s="137">
        <f t="shared" si="19"/>
        <v>-8077</v>
      </c>
      <c r="BB14" s="137">
        <v>0</v>
      </c>
    </row>
    <row r="15" spans="2:54" s="144" customFormat="1" ht="13.5" customHeight="1">
      <c r="B15" s="69">
        <v>10</v>
      </c>
      <c r="C15" s="61" t="s">
        <v>59</v>
      </c>
      <c r="D15" s="321">
        <f>市区町村別_指導対象者群分析!D15</f>
        <v>11819</v>
      </c>
      <c r="E15" s="329">
        <v>6353</v>
      </c>
      <c r="F15" s="271">
        <v>442041270</v>
      </c>
      <c r="G15" s="293">
        <f t="shared" si="0"/>
        <v>69579.926019203529</v>
      </c>
      <c r="H15" s="321">
        <f>市区町村別_指導対象者群分析!E15</f>
        <v>1424</v>
      </c>
      <c r="I15" s="329">
        <v>1337</v>
      </c>
      <c r="J15" s="271">
        <v>85745170</v>
      </c>
      <c r="K15" s="293">
        <f t="shared" si="1"/>
        <v>64132.513089005239</v>
      </c>
      <c r="L15" s="321">
        <f>市区町村別_指導対象者群分析!F15</f>
        <v>10395</v>
      </c>
      <c r="M15" s="329">
        <v>5016</v>
      </c>
      <c r="N15" s="271">
        <v>356296100</v>
      </c>
      <c r="O15" s="293">
        <f t="shared" si="2"/>
        <v>71031.91786283892</v>
      </c>
      <c r="P15" s="321">
        <f>市区町村別_指導対象者群分析!G15</f>
        <v>182</v>
      </c>
      <c r="Q15" s="329">
        <v>168</v>
      </c>
      <c r="R15" s="271">
        <v>8229650</v>
      </c>
      <c r="S15" s="293">
        <f t="shared" si="3"/>
        <v>48986.011904761908</v>
      </c>
      <c r="T15" s="321">
        <f>市区町村別_指導対象者群分析!I15</f>
        <v>1169</v>
      </c>
      <c r="U15" s="329">
        <v>1169</v>
      </c>
      <c r="V15" s="271">
        <v>77515520</v>
      </c>
      <c r="W15" s="293">
        <f t="shared" si="4"/>
        <v>66309.255774165955</v>
      </c>
      <c r="X15" s="321">
        <f>市区町村別_指導対象者群分析!K15</f>
        <v>73</v>
      </c>
      <c r="Y15" s="329">
        <v>0</v>
      </c>
      <c r="Z15" s="271">
        <v>0</v>
      </c>
      <c r="AA15" s="293" t="str">
        <f t="shared" si="5"/>
        <v>-</v>
      </c>
      <c r="AB15" s="321">
        <f>市区町村別_指導対象者群分析!M15</f>
        <v>5016</v>
      </c>
      <c r="AC15" s="192">
        <v>5016</v>
      </c>
      <c r="AD15" s="271">
        <v>356296100</v>
      </c>
      <c r="AE15" s="293">
        <f t="shared" si="6"/>
        <v>71031.91786283892</v>
      </c>
      <c r="AF15" s="257"/>
      <c r="AG15" s="258" t="s">
        <v>13</v>
      </c>
      <c r="AH15" s="137">
        <f t="shared" si="7"/>
        <v>74919.6875</v>
      </c>
      <c r="AI15" s="258" t="s">
        <v>13</v>
      </c>
      <c r="AJ15" s="137">
        <f t="shared" si="8"/>
        <v>72353.432423090213</v>
      </c>
      <c r="AK15" s="257"/>
      <c r="AL15" s="257"/>
      <c r="AM15" s="258" t="str">
        <f t="shared" si="9"/>
        <v>堺市</v>
      </c>
      <c r="AN15" s="137">
        <f t="shared" si="20"/>
        <v>73258.228334812185</v>
      </c>
      <c r="AO15" s="137">
        <f t="shared" si="10"/>
        <v>87071.417358490566</v>
      </c>
      <c r="AP15" s="137">
        <f t="shared" si="11"/>
        <v>-13813</v>
      </c>
      <c r="AQ15" s="258" t="str">
        <f t="shared" si="12"/>
        <v>和泉市</v>
      </c>
      <c r="AR15" s="137">
        <f t="shared" si="21"/>
        <v>71954.718875502003</v>
      </c>
      <c r="AS15" s="137">
        <f t="shared" si="13"/>
        <v>77367.709802967642</v>
      </c>
      <c r="AT15" s="137">
        <f t="shared" si="22"/>
        <v>-5413</v>
      </c>
      <c r="AV15" s="137">
        <f t="shared" si="14"/>
        <v>70318.839599349652</v>
      </c>
      <c r="AW15" s="137">
        <f t="shared" si="15"/>
        <v>80125.165490939995</v>
      </c>
      <c r="AX15" s="137">
        <f t="shared" si="16"/>
        <v>-9806</v>
      </c>
      <c r="AY15" s="137">
        <f t="shared" si="17"/>
        <v>70068.636443022217</v>
      </c>
      <c r="AZ15" s="137">
        <f t="shared" si="18"/>
        <v>78145.842979754772</v>
      </c>
      <c r="BA15" s="137">
        <f t="shared" si="19"/>
        <v>-8077</v>
      </c>
      <c r="BB15" s="137">
        <v>0</v>
      </c>
    </row>
    <row r="16" spans="2:54" s="144" customFormat="1" ht="13.5" customHeight="1">
      <c r="B16" s="69">
        <v>11</v>
      </c>
      <c r="C16" s="61" t="s">
        <v>60</v>
      </c>
      <c r="D16" s="321">
        <f>市区町村別_指導対象者群分析!D16</f>
        <v>20018</v>
      </c>
      <c r="E16" s="329">
        <v>10338</v>
      </c>
      <c r="F16" s="271">
        <v>759953870</v>
      </c>
      <c r="G16" s="293">
        <f t="shared" si="0"/>
        <v>73510.724511510925</v>
      </c>
      <c r="H16" s="321">
        <f>市区町村別_指導対象者群分析!E16</f>
        <v>2060</v>
      </c>
      <c r="I16" s="329">
        <v>1856</v>
      </c>
      <c r="J16" s="271">
        <v>145729630</v>
      </c>
      <c r="K16" s="293">
        <f t="shared" si="1"/>
        <v>78518.119612068971</v>
      </c>
      <c r="L16" s="321">
        <f>市区町村別_指導対象者群分析!F16</f>
        <v>17958</v>
      </c>
      <c r="M16" s="329">
        <v>8482</v>
      </c>
      <c r="N16" s="271">
        <v>614224240</v>
      </c>
      <c r="O16" s="293">
        <f t="shared" si="2"/>
        <v>72415.024758311716</v>
      </c>
      <c r="P16" s="321">
        <f>市区町村別_指導対象者群分析!G16</f>
        <v>336</v>
      </c>
      <c r="Q16" s="329">
        <v>313</v>
      </c>
      <c r="R16" s="271">
        <v>22469360</v>
      </c>
      <c r="S16" s="293">
        <f t="shared" si="3"/>
        <v>71787.092651757193</v>
      </c>
      <c r="T16" s="321">
        <f>市区町村別_指導対象者群分析!I16</f>
        <v>1543</v>
      </c>
      <c r="U16" s="329">
        <v>1543</v>
      </c>
      <c r="V16" s="271">
        <v>123260270</v>
      </c>
      <c r="W16" s="293">
        <f t="shared" si="4"/>
        <v>79883.519118600132</v>
      </c>
      <c r="X16" s="321">
        <f>市区町村別_指導対象者群分析!K16</f>
        <v>181</v>
      </c>
      <c r="Y16" s="329">
        <v>0</v>
      </c>
      <c r="Z16" s="271">
        <v>0</v>
      </c>
      <c r="AA16" s="293" t="str">
        <f t="shared" si="5"/>
        <v>-</v>
      </c>
      <c r="AB16" s="321">
        <f>市区町村別_指導対象者群分析!M16</f>
        <v>8482</v>
      </c>
      <c r="AC16" s="192">
        <v>8482</v>
      </c>
      <c r="AD16" s="271">
        <v>614224240</v>
      </c>
      <c r="AE16" s="293">
        <f t="shared" si="6"/>
        <v>72415.024758311716</v>
      </c>
      <c r="AF16" s="257"/>
      <c r="AG16" s="258" t="s">
        <v>14</v>
      </c>
      <c r="AH16" s="137">
        <f t="shared" si="7"/>
        <v>64041.533532678346</v>
      </c>
      <c r="AI16" s="258" t="s">
        <v>14</v>
      </c>
      <c r="AJ16" s="137">
        <f t="shared" si="8"/>
        <v>60999.071980337081</v>
      </c>
      <c r="AK16" s="257"/>
      <c r="AL16" s="257"/>
      <c r="AM16" s="258" t="str">
        <f t="shared" si="9"/>
        <v>泉佐野市</v>
      </c>
      <c r="AN16" s="137">
        <f t="shared" si="20"/>
        <v>72887.505211952739</v>
      </c>
      <c r="AO16" s="137">
        <f t="shared" si="10"/>
        <v>76126.961843052559</v>
      </c>
      <c r="AP16" s="137">
        <f t="shared" si="11"/>
        <v>-3239</v>
      </c>
      <c r="AQ16" s="258" t="str">
        <f t="shared" si="12"/>
        <v>大東市</v>
      </c>
      <c r="AR16" s="137">
        <f t="shared" si="21"/>
        <v>71528.234810039779</v>
      </c>
      <c r="AS16" s="137">
        <f t="shared" si="13"/>
        <v>78727.202440062421</v>
      </c>
      <c r="AT16" s="137">
        <f t="shared" si="22"/>
        <v>-7199</v>
      </c>
      <c r="AV16" s="137">
        <f t="shared" si="14"/>
        <v>70318.839599349652</v>
      </c>
      <c r="AW16" s="137">
        <f t="shared" si="15"/>
        <v>80125.165490939995</v>
      </c>
      <c r="AX16" s="137">
        <f t="shared" si="16"/>
        <v>-9806</v>
      </c>
      <c r="AY16" s="137">
        <f t="shared" si="17"/>
        <v>70068.636443022217</v>
      </c>
      <c r="AZ16" s="137">
        <f t="shared" si="18"/>
        <v>78145.842979754772</v>
      </c>
      <c r="BA16" s="137">
        <f t="shared" si="19"/>
        <v>-8077</v>
      </c>
      <c r="BB16" s="137">
        <v>0</v>
      </c>
    </row>
    <row r="17" spans="2:54" s="144" customFormat="1" ht="13.5" customHeight="1">
      <c r="B17" s="69">
        <v>12</v>
      </c>
      <c r="C17" s="61" t="s">
        <v>131</v>
      </c>
      <c r="D17" s="321">
        <f>市区町村別_指導対象者群分析!D17</f>
        <v>10236</v>
      </c>
      <c r="E17" s="329">
        <v>5375</v>
      </c>
      <c r="F17" s="271">
        <v>406609230</v>
      </c>
      <c r="G17" s="293">
        <f t="shared" si="0"/>
        <v>75648.228837209303</v>
      </c>
      <c r="H17" s="321">
        <f>市区町村別_指導対象者群分析!E17</f>
        <v>1452</v>
      </c>
      <c r="I17" s="329">
        <v>1337</v>
      </c>
      <c r="J17" s="271">
        <v>107025830</v>
      </c>
      <c r="K17" s="293">
        <f t="shared" si="1"/>
        <v>80049.237097980556</v>
      </c>
      <c r="L17" s="321">
        <f>市区町村別_指導対象者群分析!F17</f>
        <v>8784</v>
      </c>
      <c r="M17" s="329">
        <v>4038</v>
      </c>
      <c r="N17" s="271">
        <v>299583400</v>
      </c>
      <c r="O17" s="293">
        <f t="shared" si="2"/>
        <v>74191.03516592372</v>
      </c>
      <c r="P17" s="321">
        <f>市区町村別_指導対象者群分析!G17</f>
        <v>192</v>
      </c>
      <c r="Q17" s="329">
        <v>175</v>
      </c>
      <c r="R17" s="271">
        <v>10996700</v>
      </c>
      <c r="S17" s="293">
        <f t="shared" si="3"/>
        <v>62838.285714285717</v>
      </c>
      <c r="T17" s="321">
        <f>市区町村別_指導対象者群分析!I17</f>
        <v>1162</v>
      </c>
      <c r="U17" s="329">
        <v>1162</v>
      </c>
      <c r="V17" s="271">
        <v>96029130</v>
      </c>
      <c r="W17" s="293">
        <f t="shared" si="4"/>
        <v>82641.247848537008</v>
      </c>
      <c r="X17" s="321">
        <f>市区町村別_指導対象者群分析!K17</f>
        <v>98</v>
      </c>
      <c r="Y17" s="329">
        <v>0</v>
      </c>
      <c r="Z17" s="271">
        <v>0</v>
      </c>
      <c r="AA17" s="293" t="str">
        <f t="shared" si="5"/>
        <v>-</v>
      </c>
      <c r="AB17" s="321">
        <f>市区町村別_指導対象者群分析!M17</f>
        <v>4038</v>
      </c>
      <c r="AC17" s="192">
        <v>4038</v>
      </c>
      <c r="AD17" s="271">
        <v>299583400</v>
      </c>
      <c r="AE17" s="293">
        <f t="shared" si="6"/>
        <v>74191.03516592372</v>
      </c>
      <c r="AF17" s="257"/>
      <c r="AG17" s="258" t="s">
        <v>9</v>
      </c>
      <c r="AH17" s="137">
        <f t="shared" si="7"/>
        <v>71727.032358539538</v>
      </c>
      <c r="AI17" s="258" t="s">
        <v>9</v>
      </c>
      <c r="AJ17" s="137">
        <f t="shared" si="8"/>
        <v>65308.605769230766</v>
      </c>
      <c r="AK17" s="257"/>
      <c r="AL17" s="257"/>
      <c r="AM17" s="258" t="str">
        <f t="shared" si="9"/>
        <v>泉南市</v>
      </c>
      <c r="AN17" s="137">
        <f t="shared" si="20"/>
        <v>71925.732838589975</v>
      </c>
      <c r="AO17" s="137">
        <f t="shared" si="10"/>
        <v>66909.400630914824</v>
      </c>
      <c r="AP17" s="137">
        <f t="shared" si="11"/>
        <v>5017</v>
      </c>
      <c r="AQ17" s="258" t="str">
        <f t="shared" si="12"/>
        <v>羽曳野市</v>
      </c>
      <c r="AR17" s="137">
        <f t="shared" si="21"/>
        <v>71245.924358635282</v>
      </c>
      <c r="AS17" s="137">
        <f t="shared" si="13"/>
        <v>78945.15443763847</v>
      </c>
      <c r="AT17" s="137">
        <f t="shared" si="22"/>
        <v>-7699</v>
      </c>
      <c r="AV17" s="137">
        <f t="shared" si="14"/>
        <v>70318.839599349652</v>
      </c>
      <c r="AW17" s="137">
        <f t="shared" si="15"/>
        <v>80125.165490939995</v>
      </c>
      <c r="AX17" s="137">
        <f t="shared" si="16"/>
        <v>-9806</v>
      </c>
      <c r="AY17" s="137">
        <f t="shared" si="17"/>
        <v>70068.636443022217</v>
      </c>
      <c r="AZ17" s="137">
        <f t="shared" si="18"/>
        <v>78145.842979754772</v>
      </c>
      <c r="BA17" s="137">
        <f t="shared" si="19"/>
        <v>-8077</v>
      </c>
      <c r="BB17" s="137">
        <v>0</v>
      </c>
    </row>
    <row r="18" spans="2:54" s="144" customFormat="1" ht="13.5" customHeight="1">
      <c r="B18" s="69">
        <v>13</v>
      </c>
      <c r="C18" s="61" t="s">
        <v>132</v>
      </c>
      <c r="D18" s="321">
        <f>市区町村別_指導対象者群分析!D18</f>
        <v>17635</v>
      </c>
      <c r="E18" s="329">
        <v>9258</v>
      </c>
      <c r="F18" s="271">
        <v>727510320</v>
      </c>
      <c r="G18" s="293">
        <f t="shared" si="0"/>
        <v>78581.801685029161</v>
      </c>
      <c r="H18" s="321">
        <f>市区町村別_指導対象者群分析!E18</f>
        <v>1530</v>
      </c>
      <c r="I18" s="329">
        <v>1362</v>
      </c>
      <c r="J18" s="271">
        <v>104784000</v>
      </c>
      <c r="K18" s="293">
        <f t="shared" si="1"/>
        <v>76933.920704845819</v>
      </c>
      <c r="L18" s="321">
        <f>市区町村別_指導対象者群分析!F18</f>
        <v>16105</v>
      </c>
      <c r="M18" s="329">
        <v>7896</v>
      </c>
      <c r="N18" s="271">
        <v>622726320</v>
      </c>
      <c r="O18" s="293">
        <f t="shared" si="2"/>
        <v>78866.048632218852</v>
      </c>
      <c r="P18" s="321">
        <f>市区町村別_指導対象者群分析!G18</f>
        <v>315</v>
      </c>
      <c r="Q18" s="329">
        <v>272</v>
      </c>
      <c r="R18" s="271">
        <v>15928630</v>
      </c>
      <c r="S18" s="293">
        <f t="shared" si="3"/>
        <v>58561.13970588235</v>
      </c>
      <c r="T18" s="321">
        <f>市区町村別_指導対象者群分析!I18</f>
        <v>1090</v>
      </c>
      <c r="U18" s="329">
        <v>1090</v>
      </c>
      <c r="V18" s="271">
        <v>88855370</v>
      </c>
      <c r="W18" s="293">
        <f t="shared" si="4"/>
        <v>81518.6880733945</v>
      </c>
      <c r="X18" s="321">
        <f>市区町村別_指導対象者群分析!K18</f>
        <v>125</v>
      </c>
      <c r="Y18" s="329">
        <v>0</v>
      </c>
      <c r="Z18" s="271">
        <v>0</v>
      </c>
      <c r="AA18" s="293" t="str">
        <f t="shared" si="5"/>
        <v>-</v>
      </c>
      <c r="AB18" s="321">
        <f>市区町村別_指導対象者群分析!M18</f>
        <v>7896</v>
      </c>
      <c r="AC18" s="192">
        <v>7896</v>
      </c>
      <c r="AD18" s="271">
        <v>622726320</v>
      </c>
      <c r="AE18" s="293">
        <f t="shared" si="6"/>
        <v>78866.048632218852</v>
      </c>
      <c r="AF18" s="257"/>
      <c r="AG18" s="258" t="s">
        <v>21</v>
      </c>
      <c r="AH18" s="137">
        <f t="shared" si="7"/>
        <v>77566.075675675675</v>
      </c>
      <c r="AI18" s="258" t="s">
        <v>21</v>
      </c>
      <c r="AJ18" s="137">
        <f t="shared" si="8"/>
        <v>73474.841080523503</v>
      </c>
      <c r="AK18" s="257"/>
      <c r="AL18" s="257"/>
      <c r="AM18" s="258" t="str">
        <f t="shared" si="9"/>
        <v>茨木市</v>
      </c>
      <c r="AN18" s="137">
        <f t="shared" si="20"/>
        <v>71727.032358539538</v>
      </c>
      <c r="AO18" s="137">
        <f t="shared" si="10"/>
        <v>82266.021145374456</v>
      </c>
      <c r="AP18" s="137">
        <f t="shared" si="11"/>
        <v>-10539</v>
      </c>
      <c r="AQ18" s="258" t="str">
        <f t="shared" si="12"/>
        <v>忠岡町</v>
      </c>
      <c r="AR18" s="137">
        <f t="shared" si="21"/>
        <v>71109.133709981164</v>
      </c>
      <c r="AS18" s="137">
        <f t="shared" si="13"/>
        <v>83223.422306959008</v>
      </c>
      <c r="AT18" s="137">
        <f t="shared" si="22"/>
        <v>-12114</v>
      </c>
      <c r="AV18" s="137">
        <f t="shared" si="14"/>
        <v>70318.839599349652</v>
      </c>
      <c r="AW18" s="137">
        <f t="shared" si="15"/>
        <v>80125.165490939995</v>
      </c>
      <c r="AX18" s="137">
        <f t="shared" si="16"/>
        <v>-9806</v>
      </c>
      <c r="AY18" s="137">
        <f t="shared" si="17"/>
        <v>70068.636443022217</v>
      </c>
      <c r="AZ18" s="137">
        <f t="shared" si="18"/>
        <v>78145.842979754772</v>
      </c>
      <c r="BA18" s="137">
        <f t="shared" si="19"/>
        <v>-8077</v>
      </c>
      <c r="BB18" s="137">
        <v>0</v>
      </c>
    </row>
    <row r="19" spans="2:54" s="144" customFormat="1" ht="13.5" customHeight="1">
      <c r="B19" s="69">
        <v>14</v>
      </c>
      <c r="C19" s="61" t="s">
        <v>133</v>
      </c>
      <c r="D19" s="321">
        <f>市区町村別_指導対象者群分析!D19</f>
        <v>13527</v>
      </c>
      <c r="E19" s="329">
        <v>6892</v>
      </c>
      <c r="F19" s="271">
        <v>521855500</v>
      </c>
      <c r="G19" s="293">
        <f t="shared" si="0"/>
        <v>75719.022054556001</v>
      </c>
      <c r="H19" s="321">
        <f>市区町村別_指導対象者群分析!E19</f>
        <v>1492</v>
      </c>
      <c r="I19" s="329">
        <v>1254</v>
      </c>
      <c r="J19" s="271">
        <v>91788280</v>
      </c>
      <c r="K19" s="293">
        <f t="shared" si="1"/>
        <v>73196.395534290277</v>
      </c>
      <c r="L19" s="321">
        <f>市区町村別_指導対象者群分析!F19</f>
        <v>12035</v>
      </c>
      <c r="M19" s="329">
        <v>5638</v>
      </c>
      <c r="N19" s="271">
        <v>430067220</v>
      </c>
      <c r="O19" s="293">
        <f t="shared" si="2"/>
        <v>76280.102873359341</v>
      </c>
      <c r="P19" s="321">
        <f>市区町村別_指導対象者群分析!G19</f>
        <v>221</v>
      </c>
      <c r="Q19" s="329">
        <v>163</v>
      </c>
      <c r="R19" s="271">
        <v>11010910</v>
      </c>
      <c r="S19" s="293">
        <f t="shared" si="3"/>
        <v>67551.595092024538</v>
      </c>
      <c r="T19" s="321">
        <f>市区町村別_指導対象者群分析!I19</f>
        <v>1091</v>
      </c>
      <c r="U19" s="329">
        <v>1091</v>
      </c>
      <c r="V19" s="271">
        <v>80777370</v>
      </c>
      <c r="W19" s="293">
        <f t="shared" si="4"/>
        <v>74039.752520623282</v>
      </c>
      <c r="X19" s="321">
        <f>市区町村別_指導対象者群分析!K19</f>
        <v>180</v>
      </c>
      <c r="Y19" s="329">
        <v>0</v>
      </c>
      <c r="Z19" s="271">
        <v>0</v>
      </c>
      <c r="AA19" s="293" t="str">
        <f t="shared" si="5"/>
        <v>-</v>
      </c>
      <c r="AB19" s="321">
        <f>市区町村別_指導対象者群分析!M19</f>
        <v>5638</v>
      </c>
      <c r="AC19" s="192">
        <v>5638</v>
      </c>
      <c r="AD19" s="271">
        <v>430067220</v>
      </c>
      <c r="AE19" s="293">
        <f t="shared" si="6"/>
        <v>76280.102873359341</v>
      </c>
      <c r="AF19" s="257"/>
      <c r="AG19" s="258" t="s">
        <v>47</v>
      </c>
      <c r="AH19" s="137">
        <f t="shared" si="7"/>
        <v>72887.505211952739</v>
      </c>
      <c r="AI19" s="258" t="s">
        <v>47</v>
      </c>
      <c r="AJ19" s="137">
        <f t="shared" si="8"/>
        <v>67875</v>
      </c>
      <c r="AK19" s="257"/>
      <c r="AL19" s="257"/>
      <c r="AM19" s="258" t="str">
        <f t="shared" si="9"/>
        <v>東大阪市</v>
      </c>
      <c r="AN19" s="137">
        <f t="shared" si="20"/>
        <v>71065.563221838907</v>
      </c>
      <c r="AO19" s="137">
        <f t="shared" si="10"/>
        <v>81328.435606649058</v>
      </c>
      <c r="AP19" s="137">
        <f t="shared" si="11"/>
        <v>-10262</v>
      </c>
      <c r="AQ19" s="258" t="str">
        <f t="shared" si="12"/>
        <v>能勢町</v>
      </c>
      <c r="AR19" s="137">
        <f t="shared" si="21"/>
        <v>69150.236768802235</v>
      </c>
      <c r="AS19" s="137">
        <f t="shared" si="13"/>
        <v>65086.025641025641</v>
      </c>
      <c r="AT19" s="137">
        <f t="shared" si="22"/>
        <v>4064</v>
      </c>
      <c r="AV19" s="137">
        <f t="shared" si="14"/>
        <v>70318.839599349652</v>
      </c>
      <c r="AW19" s="137">
        <f t="shared" si="15"/>
        <v>80125.165490939995</v>
      </c>
      <c r="AX19" s="137">
        <f t="shared" si="16"/>
        <v>-9806</v>
      </c>
      <c r="AY19" s="137">
        <f t="shared" si="17"/>
        <v>70068.636443022217</v>
      </c>
      <c r="AZ19" s="137">
        <f t="shared" si="18"/>
        <v>78145.842979754772</v>
      </c>
      <c r="BA19" s="137">
        <f t="shared" si="19"/>
        <v>-8077</v>
      </c>
      <c r="BB19" s="137">
        <v>0</v>
      </c>
    </row>
    <row r="20" spans="2:54" s="144" customFormat="1" ht="13.5" customHeight="1">
      <c r="B20" s="69">
        <v>15</v>
      </c>
      <c r="C20" s="61" t="s">
        <v>134</v>
      </c>
      <c r="D20" s="321">
        <f>市区町村別_指導対象者群分析!D20</f>
        <v>21880</v>
      </c>
      <c r="E20" s="329">
        <v>11632</v>
      </c>
      <c r="F20" s="271">
        <v>831448760</v>
      </c>
      <c r="G20" s="293">
        <f t="shared" si="0"/>
        <v>71479.432599724896</v>
      </c>
      <c r="H20" s="321">
        <f>市区町村別_指導対象者群分析!E20</f>
        <v>1745</v>
      </c>
      <c r="I20" s="329">
        <v>1532</v>
      </c>
      <c r="J20" s="271">
        <v>116787520</v>
      </c>
      <c r="K20" s="293">
        <f t="shared" si="1"/>
        <v>76232.062663185381</v>
      </c>
      <c r="L20" s="321">
        <f>市区町村別_指導対象者群分析!F20</f>
        <v>20135</v>
      </c>
      <c r="M20" s="329">
        <v>10100</v>
      </c>
      <c r="N20" s="271">
        <v>714661240</v>
      </c>
      <c r="O20" s="293">
        <f t="shared" si="2"/>
        <v>70758.538613861383</v>
      </c>
      <c r="P20" s="321">
        <f>市区町村別_指導対象者群分析!G20</f>
        <v>255</v>
      </c>
      <c r="Q20" s="329">
        <v>222</v>
      </c>
      <c r="R20" s="271">
        <v>15691850</v>
      </c>
      <c r="S20" s="293">
        <f t="shared" si="3"/>
        <v>70684.009009009009</v>
      </c>
      <c r="T20" s="321">
        <f>市区町村別_指導対象者群分析!I20</f>
        <v>1310</v>
      </c>
      <c r="U20" s="329">
        <v>1310</v>
      </c>
      <c r="V20" s="271">
        <v>101095670</v>
      </c>
      <c r="W20" s="293">
        <f t="shared" si="4"/>
        <v>77172.267175572517</v>
      </c>
      <c r="X20" s="321">
        <f>市区町村別_指導対象者群分析!K20</f>
        <v>180</v>
      </c>
      <c r="Y20" s="329">
        <v>0</v>
      </c>
      <c r="Z20" s="271">
        <v>0</v>
      </c>
      <c r="AA20" s="293" t="str">
        <f t="shared" si="5"/>
        <v>-</v>
      </c>
      <c r="AB20" s="321">
        <f>市区町村別_指導対象者群分析!M20</f>
        <v>10100</v>
      </c>
      <c r="AC20" s="192">
        <v>10100</v>
      </c>
      <c r="AD20" s="271">
        <v>714661240</v>
      </c>
      <c r="AE20" s="293">
        <f t="shared" si="6"/>
        <v>70758.538613861383</v>
      </c>
      <c r="AF20" s="257"/>
      <c r="AG20" s="258" t="s">
        <v>25</v>
      </c>
      <c r="AH20" s="137">
        <f t="shared" si="7"/>
        <v>62917.040181097909</v>
      </c>
      <c r="AI20" s="258" t="s">
        <v>25</v>
      </c>
      <c r="AJ20" s="137">
        <f t="shared" si="8"/>
        <v>63853.899318592688</v>
      </c>
      <c r="AK20" s="257"/>
      <c r="AL20" s="257"/>
      <c r="AM20" s="258" t="str">
        <f t="shared" si="9"/>
        <v>泉大津市</v>
      </c>
      <c r="AN20" s="137">
        <f t="shared" si="20"/>
        <v>70744.505376344081</v>
      </c>
      <c r="AO20" s="137">
        <f t="shared" si="10"/>
        <v>85666.047297297293</v>
      </c>
      <c r="AP20" s="137">
        <f t="shared" si="11"/>
        <v>-14921</v>
      </c>
      <c r="AQ20" s="258" t="str">
        <f t="shared" si="12"/>
        <v>松原市</v>
      </c>
      <c r="AR20" s="137">
        <f t="shared" si="21"/>
        <v>69132.108781869683</v>
      </c>
      <c r="AS20" s="137">
        <f t="shared" si="13"/>
        <v>75461.261655993701</v>
      </c>
      <c r="AT20" s="137">
        <f t="shared" si="22"/>
        <v>-6329</v>
      </c>
      <c r="AV20" s="137">
        <f t="shared" si="14"/>
        <v>70318.839599349652</v>
      </c>
      <c r="AW20" s="137">
        <f t="shared" si="15"/>
        <v>80125.165490939995</v>
      </c>
      <c r="AX20" s="137">
        <f t="shared" si="16"/>
        <v>-9806</v>
      </c>
      <c r="AY20" s="137">
        <f t="shared" si="17"/>
        <v>70068.636443022217</v>
      </c>
      <c r="AZ20" s="137">
        <f t="shared" si="18"/>
        <v>78145.842979754772</v>
      </c>
      <c r="BA20" s="137">
        <f t="shared" si="19"/>
        <v>-8077</v>
      </c>
      <c r="BB20" s="137">
        <v>0</v>
      </c>
    </row>
    <row r="21" spans="2:54" s="144" customFormat="1" ht="13.5" customHeight="1">
      <c r="B21" s="69">
        <v>16</v>
      </c>
      <c r="C21" s="61" t="s">
        <v>61</v>
      </c>
      <c r="D21" s="321">
        <f>市区町村別_指導対象者群分析!D21</f>
        <v>14368</v>
      </c>
      <c r="E21" s="329">
        <v>7924</v>
      </c>
      <c r="F21" s="271">
        <v>586108870</v>
      </c>
      <c r="G21" s="293">
        <f t="shared" si="0"/>
        <v>73966.288490661289</v>
      </c>
      <c r="H21" s="321">
        <f>市区町村別_指導対象者群分析!E21</f>
        <v>1311</v>
      </c>
      <c r="I21" s="329">
        <v>1188</v>
      </c>
      <c r="J21" s="271">
        <v>75248780</v>
      </c>
      <c r="K21" s="293">
        <f t="shared" si="1"/>
        <v>63340.723905723906</v>
      </c>
      <c r="L21" s="321">
        <f>市区町村別_指導対象者群分析!F21</f>
        <v>13057</v>
      </c>
      <c r="M21" s="329">
        <v>6736</v>
      </c>
      <c r="N21" s="271">
        <v>510860090</v>
      </c>
      <c r="O21" s="293">
        <f t="shared" si="2"/>
        <v>75840.274643705459</v>
      </c>
      <c r="P21" s="321">
        <f>市区町村別_指導対象者群分析!G21</f>
        <v>248</v>
      </c>
      <c r="Q21" s="329">
        <v>226</v>
      </c>
      <c r="R21" s="271">
        <v>13044930</v>
      </c>
      <c r="S21" s="293">
        <f t="shared" si="3"/>
        <v>57720.929203539825</v>
      </c>
      <c r="T21" s="321">
        <f>市区町村別_指導対象者群分析!I21</f>
        <v>962</v>
      </c>
      <c r="U21" s="329">
        <v>962</v>
      </c>
      <c r="V21" s="271">
        <v>62203850</v>
      </c>
      <c r="W21" s="293">
        <f t="shared" si="4"/>
        <v>64660.966735966736</v>
      </c>
      <c r="X21" s="321">
        <f>市区町村別_指導対象者群分析!K21</f>
        <v>101</v>
      </c>
      <c r="Y21" s="329">
        <v>0</v>
      </c>
      <c r="Z21" s="271">
        <v>0</v>
      </c>
      <c r="AA21" s="293" t="str">
        <f t="shared" si="5"/>
        <v>-</v>
      </c>
      <c r="AB21" s="321">
        <f>市区町村別_指導対象者群分析!M21</f>
        <v>6736</v>
      </c>
      <c r="AC21" s="192">
        <v>6736</v>
      </c>
      <c r="AD21" s="271">
        <v>510860090</v>
      </c>
      <c r="AE21" s="293">
        <f t="shared" si="6"/>
        <v>75840.274643705459</v>
      </c>
      <c r="AF21" s="257"/>
      <c r="AG21" s="258" t="s">
        <v>15</v>
      </c>
      <c r="AH21" s="137">
        <f t="shared" si="7"/>
        <v>61669.806678383131</v>
      </c>
      <c r="AI21" s="258" t="s">
        <v>15</v>
      </c>
      <c r="AJ21" s="137">
        <f t="shared" si="8"/>
        <v>64224.90217391304</v>
      </c>
      <c r="AK21" s="257"/>
      <c r="AL21" s="257"/>
      <c r="AM21" s="258" t="str">
        <f t="shared" si="9"/>
        <v>太子町</v>
      </c>
      <c r="AN21" s="137">
        <f t="shared" si="20"/>
        <v>70551.495327102806</v>
      </c>
      <c r="AO21" s="137">
        <f t="shared" si="10"/>
        <v>71938.484848484848</v>
      </c>
      <c r="AP21" s="137">
        <f t="shared" si="11"/>
        <v>-1387</v>
      </c>
      <c r="AQ21" s="258" t="str">
        <f t="shared" si="12"/>
        <v>高石市</v>
      </c>
      <c r="AR21" s="137">
        <f t="shared" si="21"/>
        <v>68635.108108108107</v>
      </c>
      <c r="AS21" s="137">
        <f t="shared" si="13"/>
        <v>75652.241142543251</v>
      </c>
      <c r="AT21" s="137">
        <f t="shared" si="22"/>
        <v>-7017</v>
      </c>
      <c r="AV21" s="137">
        <f t="shared" si="14"/>
        <v>70318.839599349652</v>
      </c>
      <c r="AW21" s="137">
        <f t="shared" si="15"/>
        <v>80125.165490939995</v>
      </c>
      <c r="AX21" s="137">
        <f t="shared" si="16"/>
        <v>-9806</v>
      </c>
      <c r="AY21" s="137">
        <f t="shared" si="17"/>
        <v>70068.636443022217</v>
      </c>
      <c r="AZ21" s="137">
        <f t="shared" si="18"/>
        <v>78145.842979754772</v>
      </c>
      <c r="BA21" s="137">
        <f t="shared" si="19"/>
        <v>-8077</v>
      </c>
      <c r="BB21" s="137">
        <v>0</v>
      </c>
    </row>
    <row r="22" spans="2:54" s="144" customFormat="1" ht="13.5" customHeight="1">
      <c r="B22" s="69">
        <v>17</v>
      </c>
      <c r="C22" s="61" t="s">
        <v>135</v>
      </c>
      <c r="D22" s="321">
        <f>市区町村別_指導対象者群分析!D22</f>
        <v>20431</v>
      </c>
      <c r="E22" s="329">
        <v>10805</v>
      </c>
      <c r="F22" s="271">
        <v>821451890</v>
      </c>
      <c r="G22" s="293">
        <f t="shared" si="0"/>
        <v>76025.163350300791</v>
      </c>
      <c r="H22" s="321">
        <f>市区町村別_指導対象者群分析!E22</f>
        <v>2067</v>
      </c>
      <c r="I22" s="329">
        <v>1794</v>
      </c>
      <c r="J22" s="271">
        <v>132071900</v>
      </c>
      <c r="K22" s="293">
        <f t="shared" si="1"/>
        <v>73618.673355629871</v>
      </c>
      <c r="L22" s="321">
        <f>市区町村別_指導対象者群分析!F22</f>
        <v>18364</v>
      </c>
      <c r="M22" s="329">
        <v>9011</v>
      </c>
      <c r="N22" s="271">
        <v>689379990</v>
      </c>
      <c r="O22" s="293">
        <f t="shared" si="2"/>
        <v>76504.271446010433</v>
      </c>
      <c r="P22" s="321">
        <f>市区町村別_指導対象者群分析!G22</f>
        <v>346</v>
      </c>
      <c r="Q22" s="329">
        <v>300</v>
      </c>
      <c r="R22" s="271">
        <v>19791320</v>
      </c>
      <c r="S22" s="293">
        <f t="shared" si="3"/>
        <v>65971.066666666666</v>
      </c>
      <c r="T22" s="321">
        <f>市区町村別_指導対象者群分析!I22</f>
        <v>1494</v>
      </c>
      <c r="U22" s="329">
        <v>1494</v>
      </c>
      <c r="V22" s="271">
        <v>112280580</v>
      </c>
      <c r="W22" s="293">
        <f t="shared" si="4"/>
        <v>75154.337349397596</v>
      </c>
      <c r="X22" s="321">
        <f>市区町村別_指導対象者群分析!K22</f>
        <v>227</v>
      </c>
      <c r="Y22" s="329">
        <v>0</v>
      </c>
      <c r="Z22" s="271">
        <v>0</v>
      </c>
      <c r="AA22" s="293" t="str">
        <f t="shared" si="5"/>
        <v>-</v>
      </c>
      <c r="AB22" s="321">
        <f>市区町村別_指導対象者群分析!M22</f>
        <v>9011</v>
      </c>
      <c r="AC22" s="192">
        <v>9011</v>
      </c>
      <c r="AD22" s="271">
        <v>689379990</v>
      </c>
      <c r="AE22" s="293">
        <f t="shared" si="6"/>
        <v>76504.271446010433</v>
      </c>
      <c r="AF22" s="257"/>
      <c r="AG22" s="258" t="s">
        <v>26</v>
      </c>
      <c r="AH22" s="137">
        <f t="shared" si="7"/>
        <v>62921.652935118436</v>
      </c>
      <c r="AI22" s="258" t="s">
        <v>26</v>
      </c>
      <c r="AJ22" s="137">
        <f t="shared" si="8"/>
        <v>66140.431731684104</v>
      </c>
      <c r="AK22" s="257"/>
      <c r="AL22" s="257"/>
      <c r="AM22" s="258" t="str">
        <f t="shared" si="9"/>
        <v>忠岡町</v>
      </c>
      <c r="AN22" s="137">
        <f t="shared" si="20"/>
        <v>70547.15596330275</v>
      </c>
      <c r="AO22" s="137">
        <f t="shared" si="10"/>
        <v>82392.690355329949</v>
      </c>
      <c r="AP22" s="137">
        <f t="shared" si="11"/>
        <v>-11846</v>
      </c>
      <c r="AQ22" s="258" t="str">
        <f t="shared" si="12"/>
        <v>岸和田市</v>
      </c>
      <c r="AR22" s="137">
        <f t="shared" si="21"/>
        <v>68488.329055668641</v>
      </c>
      <c r="AS22" s="137">
        <f t="shared" si="13"/>
        <v>73937.828022075846</v>
      </c>
      <c r="AT22" s="137">
        <f t="shared" si="22"/>
        <v>-5450</v>
      </c>
      <c r="AV22" s="137">
        <f t="shared" si="14"/>
        <v>70318.839599349652</v>
      </c>
      <c r="AW22" s="137">
        <f t="shared" si="15"/>
        <v>80125.165490939995</v>
      </c>
      <c r="AX22" s="137">
        <f t="shared" si="16"/>
        <v>-9806</v>
      </c>
      <c r="AY22" s="137">
        <f t="shared" si="17"/>
        <v>70068.636443022217</v>
      </c>
      <c r="AZ22" s="137">
        <f t="shared" si="18"/>
        <v>78145.842979754772</v>
      </c>
      <c r="BA22" s="137">
        <f t="shared" si="19"/>
        <v>-8077</v>
      </c>
      <c r="BB22" s="137">
        <v>0</v>
      </c>
    </row>
    <row r="23" spans="2:54" s="144" customFormat="1" ht="13.5" customHeight="1">
      <c r="B23" s="69">
        <v>18</v>
      </c>
      <c r="C23" s="61" t="s">
        <v>62</v>
      </c>
      <c r="D23" s="321">
        <f>市区町村別_指導対象者群分析!D23</f>
        <v>18606</v>
      </c>
      <c r="E23" s="329">
        <v>10257</v>
      </c>
      <c r="F23" s="271">
        <v>815249760</v>
      </c>
      <c r="G23" s="293">
        <f t="shared" si="0"/>
        <v>79482.281368821292</v>
      </c>
      <c r="H23" s="321">
        <f>市区町村別_指導対象者群分析!E23</f>
        <v>2176</v>
      </c>
      <c r="I23" s="329">
        <v>2005</v>
      </c>
      <c r="J23" s="271">
        <v>155966400</v>
      </c>
      <c r="K23" s="293">
        <f t="shared" si="1"/>
        <v>77788.728179551123</v>
      </c>
      <c r="L23" s="321">
        <f>市区町村別_指導対象者群分析!F23</f>
        <v>16430</v>
      </c>
      <c r="M23" s="329">
        <v>8252</v>
      </c>
      <c r="N23" s="271">
        <v>659283360</v>
      </c>
      <c r="O23" s="293">
        <f t="shared" si="2"/>
        <v>79893.766359670379</v>
      </c>
      <c r="P23" s="321">
        <f>市区町村別_指導対象者群分析!G23</f>
        <v>311</v>
      </c>
      <c r="Q23" s="329">
        <v>293</v>
      </c>
      <c r="R23" s="271">
        <v>18599040</v>
      </c>
      <c r="S23" s="293">
        <f t="shared" si="3"/>
        <v>63477.952218430037</v>
      </c>
      <c r="T23" s="321">
        <f>市区町村別_指導対象者群分析!I23</f>
        <v>1712</v>
      </c>
      <c r="U23" s="329">
        <v>1712</v>
      </c>
      <c r="V23" s="271">
        <v>137367360</v>
      </c>
      <c r="W23" s="293">
        <f t="shared" si="4"/>
        <v>80237.943925233645</v>
      </c>
      <c r="X23" s="321">
        <f>市区町村別_指導対象者群分析!K23</f>
        <v>153</v>
      </c>
      <c r="Y23" s="329">
        <v>0</v>
      </c>
      <c r="Z23" s="271">
        <v>0</v>
      </c>
      <c r="AA23" s="293" t="str">
        <f t="shared" si="5"/>
        <v>-</v>
      </c>
      <c r="AB23" s="321">
        <f>市区町村別_指導対象者群分析!M23</f>
        <v>8252</v>
      </c>
      <c r="AC23" s="192">
        <v>8252</v>
      </c>
      <c r="AD23" s="271">
        <v>659283360</v>
      </c>
      <c r="AE23" s="293">
        <f t="shared" si="6"/>
        <v>79893.766359670379</v>
      </c>
      <c r="AF23" s="257"/>
      <c r="AG23" s="258" t="s">
        <v>27</v>
      </c>
      <c r="AH23" s="137">
        <f t="shared" si="7"/>
        <v>59781.895815542273</v>
      </c>
      <c r="AI23" s="258" t="s">
        <v>27</v>
      </c>
      <c r="AJ23" s="137">
        <f t="shared" si="8"/>
        <v>69132.108781869683</v>
      </c>
      <c r="AK23" s="257"/>
      <c r="AL23" s="257"/>
      <c r="AM23" s="258" t="str">
        <f t="shared" si="9"/>
        <v>貝塚市</v>
      </c>
      <c r="AN23" s="137">
        <f t="shared" si="20"/>
        <v>69930.488038277515</v>
      </c>
      <c r="AO23" s="137">
        <f t="shared" si="10"/>
        <v>76001.783380018678</v>
      </c>
      <c r="AP23" s="137">
        <f t="shared" si="11"/>
        <v>-6072</v>
      </c>
      <c r="AQ23" s="258" t="str">
        <f t="shared" si="12"/>
        <v>吹田市</v>
      </c>
      <c r="AR23" s="137">
        <f t="shared" si="21"/>
        <v>68364.201339749037</v>
      </c>
      <c r="AS23" s="137">
        <f t="shared" si="13"/>
        <v>77872.39856407349</v>
      </c>
      <c r="AT23" s="137">
        <f t="shared" si="22"/>
        <v>-9508</v>
      </c>
      <c r="AV23" s="137">
        <f t="shared" si="14"/>
        <v>70318.839599349652</v>
      </c>
      <c r="AW23" s="137">
        <f t="shared" si="15"/>
        <v>80125.165490939995</v>
      </c>
      <c r="AX23" s="137">
        <f t="shared" si="16"/>
        <v>-9806</v>
      </c>
      <c r="AY23" s="137">
        <f t="shared" si="17"/>
        <v>70068.636443022217</v>
      </c>
      <c r="AZ23" s="137">
        <f t="shared" si="18"/>
        <v>78145.842979754772</v>
      </c>
      <c r="BA23" s="137">
        <f t="shared" si="19"/>
        <v>-8077</v>
      </c>
      <c r="BB23" s="137">
        <v>0</v>
      </c>
    </row>
    <row r="24" spans="2:54" s="144" customFormat="1" ht="13.5" customHeight="1">
      <c r="B24" s="69">
        <v>19</v>
      </c>
      <c r="C24" s="61" t="s">
        <v>136</v>
      </c>
      <c r="D24" s="321">
        <f>市区町村別_指導対象者群分析!D24</f>
        <v>12427</v>
      </c>
      <c r="E24" s="329">
        <v>5422</v>
      </c>
      <c r="F24" s="271">
        <v>450648020</v>
      </c>
      <c r="G24" s="293">
        <f t="shared" si="0"/>
        <v>83114.721504979709</v>
      </c>
      <c r="H24" s="321">
        <f>市区町村別_指導対象者群分析!E24</f>
        <v>731</v>
      </c>
      <c r="I24" s="329">
        <v>643</v>
      </c>
      <c r="J24" s="271">
        <v>57791430</v>
      </c>
      <c r="K24" s="293">
        <f t="shared" si="1"/>
        <v>89877.807153965783</v>
      </c>
      <c r="L24" s="321">
        <f>市区町村別_指導対象者群分析!F24</f>
        <v>11696</v>
      </c>
      <c r="M24" s="329">
        <v>4779</v>
      </c>
      <c r="N24" s="271">
        <v>392856590</v>
      </c>
      <c r="O24" s="293">
        <f t="shared" si="2"/>
        <v>82204.76878007951</v>
      </c>
      <c r="P24" s="321">
        <f>市区町村別_指導対象者群分析!G24</f>
        <v>91</v>
      </c>
      <c r="Q24" s="329">
        <v>74</v>
      </c>
      <c r="R24" s="271">
        <v>5113860</v>
      </c>
      <c r="S24" s="293">
        <f t="shared" si="3"/>
        <v>69106.216216216213</v>
      </c>
      <c r="T24" s="321">
        <f>市区町村別_指導対象者群分析!I24</f>
        <v>569</v>
      </c>
      <c r="U24" s="329">
        <v>569</v>
      </c>
      <c r="V24" s="271">
        <v>52677570</v>
      </c>
      <c r="W24" s="293">
        <f t="shared" si="4"/>
        <v>92579.209138840073</v>
      </c>
      <c r="X24" s="321">
        <f>市区町村別_指導対象者群分析!K24</f>
        <v>71</v>
      </c>
      <c r="Y24" s="329">
        <v>0</v>
      </c>
      <c r="Z24" s="271">
        <v>0</v>
      </c>
      <c r="AA24" s="293" t="str">
        <f t="shared" si="5"/>
        <v>-</v>
      </c>
      <c r="AB24" s="321">
        <f>市区町村別_指導対象者群分析!M24</f>
        <v>4779</v>
      </c>
      <c r="AC24" s="192">
        <v>4779</v>
      </c>
      <c r="AD24" s="271">
        <v>392856590</v>
      </c>
      <c r="AE24" s="293">
        <f t="shared" si="6"/>
        <v>82204.76878007951</v>
      </c>
      <c r="AF24" s="257"/>
      <c r="AG24" s="258" t="s">
        <v>16</v>
      </c>
      <c r="AH24" s="137">
        <f t="shared" si="7"/>
        <v>68411.64827586207</v>
      </c>
      <c r="AI24" s="258" t="s">
        <v>16</v>
      </c>
      <c r="AJ24" s="137">
        <f t="shared" si="8"/>
        <v>71528.234810039779</v>
      </c>
      <c r="AK24" s="257"/>
      <c r="AL24" s="257"/>
      <c r="AM24" s="258" t="str">
        <f t="shared" si="9"/>
        <v>和泉市</v>
      </c>
      <c r="AN24" s="137">
        <f t="shared" si="20"/>
        <v>69707.268221574341</v>
      </c>
      <c r="AO24" s="137">
        <f t="shared" si="10"/>
        <v>80242.297833384189</v>
      </c>
      <c r="AP24" s="137">
        <f t="shared" si="11"/>
        <v>-10535</v>
      </c>
      <c r="AQ24" s="258" t="str">
        <f t="shared" si="12"/>
        <v>豊能町</v>
      </c>
      <c r="AR24" s="137">
        <f t="shared" si="21"/>
        <v>68154.075610880594</v>
      </c>
      <c r="AS24" s="137">
        <f t="shared" si="13"/>
        <v>74929.150812064967</v>
      </c>
      <c r="AT24" s="137">
        <f t="shared" si="22"/>
        <v>-6775</v>
      </c>
      <c r="AV24" s="137">
        <f t="shared" si="14"/>
        <v>70318.839599349652</v>
      </c>
      <c r="AW24" s="137">
        <f t="shared" si="15"/>
        <v>80125.165490939995</v>
      </c>
      <c r="AX24" s="137">
        <f t="shared" si="16"/>
        <v>-9806</v>
      </c>
      <c r="AY24" s="137">
        <f t="shared" si="17"/>
        <v>70068.636443022217</v>
      </c>
      <c r="AZ24" s="137">
        <f t="shared" si="18"/>
        <v>78145.842979754772</v>
      </c>
      <c r="BA24" s="137">
        <f t="shared" si="19"/>
        <v>-8077</v>
      </c>
      <c r="BB24" s="137">
        <v>0</v>
      </c>
    </row>
    <row r="25" spans="2:54" s="144" customFormat="1" ht="13.5" customHeight="1">
      <c r="B25" s="69">
        <v>20</v>
      </c>
      <c r="C25" s="61" t="s">
        <v>137</v>
      </c>
      <c r="D25" s="321">
        <f>市区町村別_指導対象者群分析!D25</f>
        <v>19916</v>
      </c>
      <c r="E25" s="329">
        <v>10799</v>
      </c>
      <c r="F25" s="271">
        <v>792145800</v>
      </c>
      <c r="G25" s="293">
        <f t="shared" si="0"/>
        <v>73353.625335679229</v>
      </c>
      <c r="H25" s="321">
        <f>市区町村別_指導対象者群分析!E25</f>
        <v>1882</v>
      </c>
      <c r="I25" s="329">
        <v>1690</v>
      </c>
      <c r="J25" s="271">
        <v>121865700</v>
      </c>
      <c r="K25" s="293">
        <f t="shared" si="1"/>
        <v>72109.881656804733</v>
      </c>
      <c r="L25" s="321">
        <f>市区町村別_指導対象者群分析!F25</f>
        <v>18034</v>
      </c>
      <c r="M25" s="329">
        <v>9109</v>
      </c>
      <c r="N25" s="271">
        <v>670280100</v>
      </c>
      <c r="O25" s="293">
        <f t="shared" si="2"/>
        <v>73584.37808760567</v>
      </c>
      <c r="P25" s="321">
        <f>市区町村別_指導対象者群分析!G25</f>
        <v>366</v>
      </c>
      <c r="Q25" s="329">
        <v>335</v>
      </c>
      <c r="R25" s="271">
        <v>21607190</v>
      </c>
      <c r="S25" s="293">
        <f t="shared" si="3"/>
        <v>64499.074626865673</v>
      </c>
      <c r="T25" s="321">
        <f>市区町村別_指導対象者群分析!I25</f>
        <v>1355</v>
      </c>
      <c r="U25" s="329">
        <v>1355</v>
      </c>
      <c r="V25" s="271">
        <v>100258510</v>
      </c>
      <c r="W25" s="293">
        <f t="shared" si="4"/>
        <v>73991.52029520295</v>
      </c>
      <c r="X25" s="321">
        <f>市区町村別_指導対象者群分析!K25</f>
        <v>161</v>
      </c>
      <c r="Y25" s="329">
        <v>0</v>
      </c>
      <c r="Z25" s="271">
        <v>0</v>
      </c>
      <c r="AA25" s="293" t="str">
        <f t="shared" si="5"/>
        <v>-</v>
      </c>
      <c r="AB25" s="321">
        <f>市区町村別_指導対象者群分析!M25</f>
        <v>9109</v>
      </c>
      <c r="AC25" s="192">
        <v>9109</v>
      </c>
      <c r="AD25" s="271">
        <v>670280100</v>
      </c>
      <c r="AE25" s="293">
        <f t="shared" si="6"/>
        <v>73584.37808760567</v>
      </c>
      <c r="AF25" s="257"/>
      <c r="AG25" s="258" t="s">
        <v>48</v>
      </c>
      <c r="AH25" s="137">
        <f t="shared" si="7"/>
        <v>69707.268221574341</v>
      </c>
      <c r="AI25" s="258" t="s">
        <v>48</v>
      </c>
      <c r="AJ25" s="137">
        <f t="shared" si="8"/>
        <v>71954.718875502003</v>
      </c>
      <c r="AK25" s="257"/>
      <c r="AL25" s="257"/>
      <c r="AM25" s="258" t="str">
        <f t="shared" si="9"/>
        <v>大東市</v>
      </c>
      <c r="AN25" s="137">
        <f t="shared" si="20"/>
        <v>68411.64827586207</v>
      </c>
      <c r="AO25" s="137">
        <f t="shared" si="10"/>
        <v>78476.719342604294</v>
      </c>
      <c r="AP25" s="137">
        <f t="shared" si="11"/>
        <v>-10065</v>
      </c>
      <c r="AQ25" s="258" t="str">
        <f t="shared" si="12"/>
        <v>泉佐野市</v>
      </c>
      <c r="AR25" s="137">
        <f t="shared" si="21"/>
        <v>67875</v>
      </c>
      <c r="AS25" s="137">
        <f t="shared" si="13"/>
        <v>72476.254818421585</v>
      </c>
      <c r="AT25" s="137">
        <f t="shared" si="22"/>
        <v>-4601</v>
      </c>
      <c r="AV25" s="137">
        <f t="shared" si="14"/>
        <v>70318.839599349652</v>
      </c>
      <c r="AW25" s="137">
        <f t="shared" si="15"/>
        <v>80125.165490939995</v>
      </c>
      <c r="AX25" s="137">
        <f t="shared" si="16"/>
        <v>-9806</v>
      </c>
      <c r="AY25" s="137">
        <f t="shared" si="17"/>
        <v>70068.636443022217</v>
      </c>
      <c r="AZ25" s="137">
        <f t="shared" si="18"/>
        <v>78145.842979754772</v>
      </c>
      <c r="BA25" s="137">
        <f t="shared" si="19"/>
        <v>-8077</v>
      </c>
      <c r="BB25" s="137">
        <v>0</v>
      </c>
    </row>
    <row r="26" spans="2:54" s="144" customFormat="1" ht="13.5" customHeight="1">
      <c r="B26" s="69">
        <v>21</v>
      </c>
      <c r="C26" s="61" t="s">
        <v>138</v>
      </c>
      <c r="D26" s="321">
        <f>市区町村別_指導対象者群分析!D26</f>
        <v>13121</v>
      </c>
      <c r="E26" s="329">
        <v>7226</v>
      </c>
      <c r="F26" s="271">
        <v>523968000</v>
      </c>
      <c r="G26" s="293">
        <f t="shared" si="0"/>
        <v>72511.486299474127</v>
      </c>
      <c r="H26" s="321">
        <f>市区町村別_指導対象者群分析!E26</f>
        <v>1239</v>
      </c>
      <c r="I26" s="329">
        <v>1132</v>
      </c>
      <c r="J26" s="271">
        <v>88776950</v>
      </c>
      <c r="K26" s="293">
        <f t="shared" si="1"/>
        <v>78424.867491166078</v>
      </c>
      <c r="L26" s="321">
        <f>市区町村別_指導対象者群分析!F26</f>
        <v>11882</v>
      </c>
      <c r="M26" s="329">
        <v>6094</v>
      </c>
      <c r="N26" s="271">
        <v>435191050</v>
      </c>
      <c r="O26" s="293">
        <f t="shared" si="2"/>
        <v>71413.037413849685</v>
      </c>
      <c r="P26" s="321">
        <f>市区町村別_指導対象者群分析!G26</f>
        <v>147</v>
      </c>
      <c r="Q26" s="329">
        <v>121</v>
      </c>
      <c r="R26" s="271">
        <v>8857870</v>
      </c>
      <c r="S26" s="293">
        <f t="shared" si="3"/>
        <v>73205.537190082643</v>
      </c>
      <c r="T26" s="321">
        <f>市区町村別_指導対象者群分析!I26</f>
        <v>1011</v>
      </c>
      <c r="U26" s="329">
        <v>1011</v>
      </c>
      <c r="V26" s="271">
        <v>79919080</v>
      </c>
      <c r="W26" s="293">
        <f t="shared" si="4"/>
        <v>79049.53511374876</v>
      </c>
      <c r="X26" s="321">
        <f>市区町村別_指導対象者群分析!K26</f>
        <v>81</v>
      </c>
      <c r="Y26" s="329">
        <v>0</v>
      </c>
      <c r="Z26" s="271">
        <v>0</v>
      </c>
      <c r="AA26" s="293" t="str">
        <f t="shared" si="5"/>
        <v>-</v>
      </c>
      <c r="AB26" s="321">
        <f>市区町村別_指導対象者群分析!M26</f>
        <v>6094</v>
      </c>
      <c r="AC26" s="192">
        <v>6094</v>
      </c>
      <c r="AD26" s="271">
        <v>435191050</v>
      </c>
      <c r="AE26" s="293">
        <f t="shared" si="6"/>
        <v>71413.037413849685</v>
      </c>
      <c r="AF26" s="257"/>
      <c r="AG26" s="258" t="s">
        <v>4</v>
      </c>
      <c r="AH26" s="137">
        <f t="shared" si="7"/>
        <v>65004.264645637035</v>
      </c>
      <c r="AI26" s="258" t="s">
        <v>4</v>
      </c>
      <c r="AJ26" s="137">
        <f t="shared" si="8"/>
        <v>66788.095694927455</v>
      </c>
      <c r="AK26" s="257"/>
      <c r="AL26" s="257"/>
      <c r="AM26" s="258" t="str">
        <f t="shared" si="9"/>
        <v>千早赤阪村</v>
      </c>
      <c r="AN26" s="137">
        <f t="shared" si="20"/>
        <v>67644.395604395599</v>
      </c>
      <c r="AO26" s="137">
        <f t="shared" si="10"/>
        <v>72559.793814432996</v>
      </c>
      <c r="AP26" s="137">
        <f t="shared" si="11"/>
        <v>-4916</v>
      </c>
      <c r="AQ26" s="258" t="str">
        <f t="shared" si="12"/>
        <v>貝塚市</v>
      </c>
      <c r="AR26" s="137">
        <f t="shared" si="21"/>
        <v>67669.055468924038</v>
      </c>
      <c r="AS26" s="137">
        <f t="shared" si="13"/>
        <v>69589.635509839005</v>
      </c>
      <c r="AT26" s="137">
        <f t="shared" si="22"/>
        <v>-1921</v>
      </c>
      <c r="AV26" s="137">
        <f t="shared" si="14"/>
        <v>70318.839599349652</v>
      </c>
      <c r="AW26" s="137">
        <f t="shared" si="15"/>
        <v>80125.165490939995</v>
      </c>
      <c r="AX26" s="137">
        <f t="shared" si="16"/>
        <v>-9806</v>
      </c>
      <c r="AY26" s="137">
        <f t="shared" si="17"/>
        <v>70068.636443022217</v>
      </c>
      <c r="AZ26" s="137">
        <f t="shared" si="18"/>
        <v>78145.842979754772</v>
      </c>
      <c r="BA26" s="137">
        <f t="shared" si="19"/>
        <v>-8077</v>
      </c>
      <c r="BB26" s="137">
        <v>0</v>
      </c>
    </row>
    <row r="27" spans="2:54" s="144" customFormat="1" ht="13.5" customHeight="1">
      <c r="B27" s="69">
        <v>22</v>
      </c>
      <c r="C27" s="61" t="s">
        <v>63</v>
      </c>
      <c r="D27" s="321">
        <f>市区町村別_指導対象者群分析!D27</f>
        <v>16719</v>
      </c>
      <c r="E27" s="329">
        <v>8671</v>
      </c>
      <c r="F27" s="271">
        <v>668970150</v>
      </c>
      <c r="G27" s="293">
        <f t="shared" si="0"/>
        <v>77150.288317379775</v>
      </c>
      <c r="H27" s="321">
        <f>市区町村別_指導対象者群分析!E27</f>
        <v>1904</v>
      </c>
      <c r="I27" s="329">
        <v>1677</v>
      </c>
      <c r="J27" s="271">
        <v>122314760</v>
      </c>
      <c r="K27" s="293">
        <f t="shared" si="1"/>
        <v>72936.648777579016</v>
      </c>
      <c r="L27" s="321">
        <f>市区町村別_指導対象者群分析!F27</f>
        <v>14815</v>
      </c>
      <c r="M27" s="329">
        <v>6994</v>
      </c>
      <c r="N27" s="271">
        <v>546655390</v>
      </c>
      <c r="O27" s="293">
        <f t="shared" si="2"/>
        <v>78160.621961681434</v>
      </c>
      <c r="P27" s="321">
        <f>市区町村別_指導対象者群分析!G27</f>
        <v>314</v>
      </c>
      <c r="Q27" s="329">
        <v>290</v>
      </c>
      <c r="R27" s="271">
        <v>17433500</v>
      </c>
      <c r="S27" s="293">
        <f t="shared" si="3"/>
        <v>60115.517241379312</v>
      </c>
      <c r="T27" s="321">
        <f>市区町村別_指導対象者群分析!I27</f>
        <v>1387</v>
      </c>
      <c r="U27" s="329">
        <v>1387</v>
      </c>
      <c r="V27" s="271">
        <v>104881260</v>
      </c>
      <c r="W27" s="293">
        <f t="shared" si="4"/>
        <v>75617.346791636621</v>
      </c>
      <c r="X27" s="321">
        <f>市区町村別_指導対象者群分析!K27</f>
        <v>203</v>
      </c>
      <c r="Y27" s="329">
        <v>0</v>
      </c>
      <c r="Z27" s="271">
        <v>0</v>
      </c>
      <c r="AA27" s="293" t="str">
        <f t="shared" si="5"/>
        <v>-</v>
      </c>
      <c r="AB27" s="321">
        <f>市区町村別_指導対象者群分析!M27</f>
        <v>6994</v>
      </c>
      <c r="AC27" s="192">
        <v>6994</v>
      </c>
      <c r="AD27" s="271">
        <v>546655390</v>
      </c>
      <c r="AE27" s="293">
        <f t="shared" si="6"/>
        <v>78160.621961681434</v>
      </c>
      <c r="AF27" s="257"/>
      <c r="AG27" s="258" t="s">
        <v>22</v>
      </c>
      <c r="AH27" s="137">
        <f t="shared" si="7"/>
        <v>74702.941822173438</v>
      </c>
      <c r="AI27" s="258" t="s">
        <v>22</v>
      </c>
      <c r="AJ27" s="137">
        <f t="shared" si="8"/>
        <v>65786.682692307688</v>
      </c>
      <c r="AK27" s="257"/>
      <c r="AL27" s="257"/>
      <c r="AM27" s="258" t="str">
        <f t="shared" si="9"/>
        <v>藤井寺市</v>
      </c>
      <c r="AN27" s="137">
        <f t="shared" si="20"/>
        <v>67365.708884688094</v>
      </c>
      <c r="AO27" s="137">
        <f t="shared" si="10"/>
        <v>77585.042174320522</v>
      </c>
      <c r="AP27" s="137">
        <f t="shared" si="11"/>
        <v>-10219</v>
      </c>
      <c r="AQ27" s="258" t="str">
        <f t="shared" si="12"/>
        <v>豊中市</v>
      </c>
      <c r="AR27" s="137">
        <f t="shared" si="21"/>
        <v>67023.063528013954</v>
      </c>
      <c r="AS27" s="137">
        <f t="shared" si="13"/>
        <v>76711.319825577026</v>
      </c>
      <c r="AT27" s="137">
        <f t="shared" si="22"/>
        <v>-9688</v>
      </c>
      <c r="AV27" s="137">
        <f t="shared" si="14"/>
        <v>70318.839599349652</v>
      </c>
      <c r="AW27" s="137">
        <f t="shared" si="15"/>
        <v>80125.165490939995</v>
      </c>
      <c r="AX27" s="137">
        <f t="shared" si="16"/>
        <v>-9806</v>
      </c>
      <c r="AY27" s="137">
        <f t="shared" si="17"/>
        <v>70068.636443022217</v>
      </c>
      <c r="AZ27" s="137">
        <f t="shared" si="18"/>
        <v>78145.842979754772</v>
      </c>
      <c r="BA27" s="137">
        <f t="shared" si="19"/>
        <v>-8077</v>
      </c>
      <c r="BB27" s="137">
        <v>0</v>
      </c>
    </row>
    <row r="28" spans="2:54" s="144" customFormat="1" ht="13.5" customHeight="1">
      <c r="B28" s="69">
        <v>23</v>
      </c>
      <c r="C28" s="61" t="s">
        <v>139</v>
      </c>
      <c r="D28" s="321">
        <f>市区町村別_指導対象者群分析!D28</f>
        <v>27596</v>
      </c>
      <c r="E28" s="329">
        <v>14115</v>
      </c>
      <c r="F28" s="271">
        <v>1061941490</v>
      </c>
      <c r="G28" s="293">
        <f t="shared" si="0"/>
        <v>75234.962097059863</v>
      </c>
      <c r="H28" s="321">
        <f>市区町村別_指導対象者群分析!E28</f>
        <v>2581</v>
      </c>
      <c r="I28" s="329">
        <v>2410</v>
      </c>
      <c r="J28" s="271">
        <v>170770190</v>
      </c>
      <c r="K28" s="293">
        <f t="shared" si="1"/>
        <v>70859</v>
      </c>
      <c r="L28" s="321">
        <f>市区町村別_指導対象者群分析!F28</f>
        <v>25015</v>
      </c>
      <c r="M28" s="329">
        <v>11705</v>
      </c>
      <c r="N28" s="271">
        <v>891171300</v>
      </c>
      <c r="O28" s="293">
        <f t="shared" si="2"/>
        <v>76135.950448526273</v>
      </c>
      <c r="P28" s="321">
        <f>市区町村別_指導対象者群分析!G28</f>
        <v>442</v>
      </c>
      <c r="Q28" s="329">
        <v>427</v>
      </c>
      <c r="R28" s="271">
        <v>25764700</v>
      </c>
      <c r="S28" s="293">
        <f t="shared" si="3"/>
        <v>60338.87587822014</v>
      </c>
      <c r="T28" s="321">
        <f>市区町村別_指導対象者群分析!I28</f>
        <v>1983</v>
      </c>
      <c r="U28" s="329">
        <v>1983</v>
      </c>
      <c r="V28" s="271">
        <v>145005490</v>
      </c>
      <c r="W28" s="293">
        <f t="shared" si="4"/>
        <v>73124.301563287954</v>
      </c>
      <c r="X28" s="321">
        <f>市区町村別_指導対象者群分析!K28</f>
        <v>156</v>
      </c>
      <c r="Y28" s="329">
        <v>0</v>
      </c>
      <c r="Z28" s="271">
        <v>0</v>
      </c>
      <c r="AA28" s="293" t="str">
        <f t="shared" si="5"/>
        <v>-</v>
      </c>
      <c r="AB28" s="321">
        <f>市区町村別_指導対象者群分析!M28</f>
        <v>11705</v>
      </c>
      <c r="AC28" s="192">
        <v>11705</v>
      </c>
      <c r="AD28" s="271">
        <v>891171300</v>
      </c>
      <c r="AE28" s="293">
        <f t="shared" si="6"/>
        <v>76135.950448526273</v>
      </c>
      <c r="AF28" s="257"/>
      <c r="AG28" s="258" t="s">
        <v>28</v>
      </c>
      <c r="AH28" s="137">
        <f t="shared" si="7"/>
        <v>63657.443653618029</v>
      </c>
      <c r="AI28" s="258" t="s">
        <v>28</v>
      </c>
      <c r="AJ28" s="137">
        <f t="shared" si="8"/>
        <v>71245.924358635282</v>
      </c>
      <c r="AK28" s="257"/>
      <c r="AL28" s="257"/>
      <c r="AM28" s="258" t="str">
        <f t="shared" si="9"/>
        <v>田尻町</v>
      </c>
      <c r="AN28" s="137">
        <f t="shared" si="20"/>
        <v>67092.596153846156</v>
      </c>
      <c r="AO28" s="137">
        <f t="shared" si="10"/>
        <v>88145.409836065577</v>
      </c>
      <c r="AP28" s="137">
        <f t="shared" si="11"/>
        <v>-21052</v>
      </c>
      <c r="AQ28" s="258" t="str">
        <f t="shared" si="12"/>
        <v>箕面市</v>
      </c>
      <c r="AR28" s="137">
        <f t="shared" si="21"/>
        <v>66788.095694927455</v>
      </c>
      <c r="AS28" s="137">
        <f t="shared" si="13"/>
        <v>72112.959820314456</v>
      </c>
      <c r="AT28" s="137">
        <f t="shared" si="22"/>
        <v>-5325</v>
      </c>
      <c r="AV28" s="137">
        <f t="shared" si="14"/>
        <v>70318.839599349652</v>
      </c>
      <c r="AW28" s="137">
        <f t="shared" si="15"/>
        <v>80125.165490939995</v>
      </c>
      <c r="AX28" s="137">
        <f t="shared" si="16"/>
        <v>-9806</v>
      </c>
      <c r="AY28" s="137">
        <f t="shared" si="17"/>
        <v>70068.636443022217</v>
      </c>
      <c r="AZ28" s="137">
        <f t="shared" si="18"/>
        <v>78145.842979754772</v>
      </c>
      <c r="BA28" s="137">
        <f t="shared" si="19"/>
        <v>-8077</v>
      </c>
      <c r="BB28" s="137">
        <v>0</v>
      </c>
    </row>
    <row r="29" spans="2:54" s="144" customFormat="1" ht="13.5" customHeight="1">
      <c r="B29" s="69">
        <v>24</v>
      </c>
      <c r="C29" s="61" t="s">
        <v>140</v>
      </c>
      <c r="D29" s="321">
        <f>市区町村別_指導対象者群分析!D29</f>
        <v>11860</v>
      </c>
      <c r="E29" s="329">
        <v>6988</v>
      </c>
      <c r="F29" s="271">
        <v>531677100</v>
      </c>
      <c r="G29" s="293">
        <f t="shared" si="0"/>
        <v>76084.301659988545</v>
      </c>
      <c r="H29" s="321">
        <f>市区町村別_指導対象者群分析!E29</f>
        <v>1347</v>
      </c>
      <c r="I29" s="329">
        <v>1292</v>
      </c>
      <c r="J29" s="271">
        <v>97976040</v>
      </c>
      <c r="K29" s="293">
        <f t="shared" si="1"/>
        <v>75832.848297213626</v>
      </c>
      <c r="L29" s="321">
        <f>市区町村別_指導対象者群分析!F29</f>
        <v>10513</v>
      </c>
      <c r="M29" s="329">
        <v>5696</v>
      </c>
      <c r="N29" s="271">
        <v>433701060</v>
      </c>
      <c r="O29" s="293">
        <f t="shared" si="2"/>
        <v>76141.337780898873</v>
      </c>
      <c r="P29" s="321">
        <f>市区町村別_指導対象者群分析!G29</f>
        <v>280</v>
      </c>
      <c r="Q29" s="329">
        <v>273</v>
      </c>
      <c r="R29" s="271">
        <v>19092330</v>
      </c>
      <c r="S29" s="293">
        <f t="shared" si="3"/>
        <v>69935.274725274721</v>
      </c>
      <c r="T29" s="321">
        <f>市区町村別_指導対象者群分析!I29</f>
        <v>1019</v>
      </c>
      <c r="U29" s="329">
        <v>1019</v>
      </c>
      <c r="V29" s="271">
        <v>78883710</v>
      </c>
      <c r="W29" s="293">
        <f t="shared" si="4"/>
        <v>77412.865554465156</v>
      </c>
      <c r="X29" s="321">
        <f>市区町村別_指導対象者群分析!K29</f>
        <v>48</v>
      </c>
      <c r="Y29" s="329">
        <v>0</v>
      </c>
      <c r="Z29" s="271">
        <v>0</v>
      </c>
      <c r="AA29" s="293" t="str">
        <f t="shared" si="5"/>
        <v>-</v>
      </c>
      <c r="AB29" s="321">
        <f>市区町村別_指導対象者群分析!M29</f>
        <v>5696</v>
      </c>
      <c r="AC29" s="192">
        <v>5696</v>
      </c>
      <c r="AD29" s="271">
        <v>433701060</v>
      </c>
      <c r="AE29" s="293">
        <f t="shared" si="6"/>
        <v>76141.337780898873</v>
      </c>
      <c r="AF29" s="257"/>
      <c r="AG29" s="258" t="s">
        <v>17</v>
      </c>
      <c r="AH29" s="137">
        <f t="shared" si="7"/>
        <v>73460.101088646974</v>
      </c>
      <c r="AI29" s="258" t="s">
        <v>17</v>
      </c>
      <c r="AJ29" s="137">
        <f t="shared" si="8"/>
        <v>74718.80774962742</v>
      </c>
      <c r="AK29" s="257"/>
      <c r="AL29" s="257"/>
      <c r="AM29" s="258" t="str">
        <f t="shared" si="9"/>
        <v>阪南市</v>
      </c>
      <c r="AN29" s="137">
        <f t="shared" si="20"/>
        <v>66774.312169312165</v>
      </c>
      <c r="AO29" s="137">
        <f t="shared" si="10"/>
        <v>69581.207289293845</v>
      </c>
      <c r="AP29" s="137">
        <f t="shared" si="11"/>
        <v>-2807</v>
      </c>
      <c r="AQ29" s="258" t="str">
        <f t="shared" si="12"/>
        <v>熊取町</v>
      </c>
      <c r="AR29" s="137">
        <f t="shared" si="21"/>
        <v>66694.426699426695</v>
      </c>
      <c r="AS29" s="137">
        <f t="shared" si="13"/>
        <v>69680.3223105902</v>
      </c>
      <c r="AT29" s="137">
        <f t="shared" si="22"/>
        <v>-2986</v>
      </c>
      <c r="AV29" s="137">
        <f t="shared" si="14"/>
        <v>70318.839599349652</v>
      </c>
      <c r="AW29" s="137">
        <f t="shared" si="15"/>
        <v>80125.165490939995</v>
      </c>
      <c r="AX29" s="137">
        <f t="shared" si="16"/>
        <v>-9806</v>
      </c>
      <c r="AY29" s="137">
        <f t="shared" si="17"/>
        <v>70068.636443022217</v>
      </c>
      <c r="AZ29" s="137">
        <f t="shared" si="18"/>
        <v>78145.842979754772</v>
      </c>
      <c r="BA29" s="137">
        <f t="shared" si="19"/>
        <v>-8077</v>
      </c>
      <c r="BB29" s="137">
        <v>0</v>
      </c>
    </row>
    <row r="30" spans="2:54" s="144" customFormat="1" ht="13.5" customHeight="1">
      <c r="B30" s="69">
        <v>25</v>
      </c>
      <c r="C30" s="61" t="s">
        <v>141</v>
      </c>
      <c r="D30" s="321">
        <f>市区町村別_指導対象者群分析!D30</f>
        <v>8143</v>
      </c>
      <c r="E30" s="329">
        <v>4549</v>
      </c>
      <c r="F30" s="271">
        <v>315494180</v>
      </c>
      <c r="G30" s="293">
        <f t="shared" si="0"/>
        <v>69354.62299406463</v>
      </c>
      <c r="H30" s="321">
        <f>市区町村別_指導対象者群分析!E30</f>
        <v>678</v>
      </c>
      <c r="I30" s="329">
        <v>603</v>
      </c>
      <c r="J30" s="271">
        <v>43801140</v>
      </c>
      <c r="K30" s="293">
        <f t="shared" si="1"/>
        <v>72638.706467661686</v>
      </c>
      <c r="L30" s="321">
        <f>市区町村別_指導対象者群分析!F30</f>
        <v>7465</v>
      </c>
      <c r="M30" s="329">
        <v>3946</v>
      </c>
      <c r="N30" s="271">
        <v>271693040</v>
      </c>
      <c r="O30" s="293">
        <f t="shared" si="2"/>
        <v>68852.772427774966</v>
      </c>
      <c r="P30" s="321">
        <f>市区町村別_指導対象者群分析!G30</f>
        <v>138</v>
      </c>
      <c r="Q30" s="329">
        <v>125</v>
      </c>
      <c r="R30" s="271">
        <v>7951940</v>
      </c>
      <c r="S30" s="293">
        <f t="shared" si="3"/>
        <v>63615.519999999997</v>
      </c>
      <c r="T30" s="321">
        <f>市区町村別_指導対象者群分析!I30</f>
        <v>478</v>
      </c>
      <c r="U30" s="329">
        <v>478</v>
      </c>
      <c r="V30" s="271">
        <v>35849200</v>
      </c>
      <c r="W30" s="293">
        <f t="shared" si="4"/>
        <v>74998.32635983263</v>
      </c>
      <c r="X30" s="321">
        <f>市区町村別_指導対象者群分析!K30</f>
        <v>62</v>
      </c>
      <c r="Y30" s="329">
        <v>0</v>
      </c>
      <c r="Z30" s="271">
        <v>0</v>
      </c>
      <c r="AA30" s="293" t="str">
        <f t="shared" si="5"/>
        <v>-</v>
      </c>
      <c r="AB30" s="321">
        <f>市区町村別_指導対象者群分析!M30</f>
        <v>3946</v>
      </c>
      <c r="AC30" s="192">
        <v>3946</v>
      </c>
      <c r="AD30" s="271">
        <v>271693040</v>
      </c>
      <c r="AE30" s="293">
        <f t="shared" si="6"/>
        <v>68852.772427774966</v>
      </c>
      <c r="AF30" s="257"/>
      <c r="AG30" s="258" t="s">
        <v>10</v>
      </c>
      <c r="AH30" s="137">
        <f t="shared" si="7"/>
        <v>61152.316442605996</v>
      </c>
      <c r="AI30" s="258" t="s">
        <v>10</v>
      </c>
      <c r="AJ30" s="137">
        <f t="shared" si="8"/>
        <v>66305.67898627244</v>
      </c>
      <c r="AK30" s="257"/>
      <c r="AL30" s="257"/>
      <c r="AM30" s="258" t="str">
        <f t="shared" si="9"/>
        <v>四條畷市</v>
      </c>
      <c r="AN30" s="137">
        <f t="shared" si="20"/>
        <v>65766.802841918296</v>
      </c>
      <c r="AO30" s="137">
        <f t="shared" si="10"/>
        <v>78283.438985736924</v>
      </c>
      <c r="AP30" s="137">
        <f t="shared" si="11"/>
        <v>-12516</v>
      </c>
      <c r="AQ30" s="258" t="str">
        <f t="shared" si="12"/>
        <v>四條畷市</v>
      </c>
      <c r="AR30" s="137">
        <f t="shared" si="21"/>
        <v>66514.102950030108</v>
      </c>
      <c r="AS30" s="137">
        <f t="shared" si="13"/>
        <v>73474.060529634298</v>
      </c>
      <c r="AT30" s="137">
        <f t="shared" si="22"/>
        <v>-6960</v>
      </c>
      <c r="AV30" s="137">
        <f t="shared" si="14"/>
        <v>70318.839599349652</v>
      </c>
      <c r="AW30" s="137">
        <f t="shared" si="15"/>
        <v>80125.165490939995</v>
      </c>
      <c r="AX30" s="137">
        <f t="shared" si="16"/>
        <v>-9806</v>
      </c>
      <c r="AY30" s="137">
        <f t="shared" si="17"/>
        <v>70068.636443022217</v>
      </c>
      <c r="AZ30" s="137">
        <f t="shared" si="18"/>
        <v>78145.842979754772</v>
      </c>
      <c r="BA30" s="137">
        <f t="shared" si="19"/>
        <v>-8077</v>
      </c>
      <c r="BB30" s="137">
        <v>0</v>
      </c>
    </row>
    <row r="31" spans="2:54" s="144" customFormat="1" ht="13.5" customHeight="1">
      <c r="B31" s="69">
        <v>26</v>
      </c>
      <c r="C31" s="61" t="s">
        <v>35</v>
      </c>
      <c r="D31" s="321">
        <f>市区町村別_指導対象者群分析!D31</f>
        <v>119416</v>
      </c>
      <c r="E31" s="329">
        <v>66277</v>
      </c>
      <c r="F31" s="271">
        <v>4798880820</v>
      </c>
      <c r="G31" s="293">
        <f t="shared" si="0"/>
        <v>72406.427870905449</v>
      </c>
      <c r="H31" s="321">
        <f>市区町村別_指導対象者群分析!E31</f>
        <v>8862</v>
      </c>
      <c r="I31" s="329">
        <v>8118</v>
      </c>
      <c r="J31" s="271">
        <v>580399540</v>
      </c>
      <c r="K31" s="293">
        <f t="shared" si="1"/>
        <v>71495.38556294654</v>
      </c>
      <c r="L31" s="321">
        <f>市区町村別_指導対象者群分析!F31</f>
        <v>110554</v>
      </c>
      <c r="M31" s="329">
        <v>58159</v>
      </c>
      <c r="N31" s="271">
        <v>4218481280</v>
      </c>
      <c r="O31" s="293">
        <f t="shared" si="2"/>
        <v>72533.593768806197</v>
      </c>
      <c r="P31" s="321">
        <f>市区町村別_指導対象者群分析!G31</f>
        <v>1467</v>
      </c>
      <c r="Q31" s="329">
        <v>1356</v>
      </c>
      <c r="R31" s="271">
        <v>85027400</v>
      </c>
      <c r="S31" s="293">
        <f t="shared" si="3"/>
        <v>62704.572271386431</v>
      </c>
      <c r="T31" s="321">
        <f>市区町村別_指導対象者群分析!I31</f>
        <v>6762</v>
      </c>
      <c r="U31" s="329">
        <v>6762</v>
      </c>
      <c r="V31" s="271">
        <v>495372140</v>
      </c>
      <c r="W31" s="293">
        <f t="shared" si="4"/>
        <v>73258.228334812185</v>
      </c>
      <c r="X31" s="321">
        <f>市区町村別_指導対象者群分析!K31</f>
        <v>633</v>
      </c>
      <c r="Y31" s="329">
        <v>0</v>
      </c>
      <c r="Z31" s="271">
        <v>0</v>
      </c>
      <c r="AA31" s="293" t="str">
        <f t="shared" si="5"/>
        <v>-</v>
      </c>
      <c r="AB31" s="321">
        <f>市区町村別_指導対象者群分析!M31</f>
        <v>58159</v>
      </c>
      <c r="AC31" s="192">
        <v>58159</v>
      </c>
      <c r="AD31" s="271">
        <v>4218481280</v>
      </c>
      <c r="AE31" s="293">
        <f t="shared" si="6"/>
        <v>72533.593768806197</v>
      </c>
      <c r="AF31" s="257"/>
      <c r="AG31" s="258" t="s">
        <v>49</v>
      </c>
      <c r="AH31" s="137">
        <f t="shared" si="7"/>
        <v>65213.442424242421</v>
      </c>
      <c r="AI31" s="258" t="s">
        <v>49</v>
      </c>
      <c r="AJ31" s="137">
        <f t="shared" si="8"/>
        <v>68635.108108108107</v>
      </c>
      <c r="AK31" s="257"/>
      <c r="AL31" s="257"/>
      <c r="AM31" s="258" t="str">
        <f t="shared" si="9"/>
        <v>岸和田市</v>
      </c>
      <c r="AN31" s="137">
        <f t="shared" si="20"/>
        <v>65662.467043314507</v>
      </c>
      <c r="AO31" s="137">
        <f t="shared" si="10"/>
        <v>72182.26380368098</v>
      </c>
      <c r="AP31" s="137">
        <f t="shared" si="11"/>
        <v>-6520</v>
      </c>
      <c r="AQ31" s="258" t="str">
        <f t="shared" si="12"/>
        <v>摂津市</v>
      </c>
      <c r="AR31" s="137">
        <f t="shared" si="21"/>
        <v>66305.67898627244</v>
      </c>
      <c r="AS31" s="137">
        <f t="shared" si="13"/>
        <v>76520.823954130392</v>
      </c>
      <c r="AT31" s="137">
        <f t="shared" si="22"/>
        <v>-10215</v>
      </c>
      <c r="AV31" s="137">
        <f t="shared" si="14"/>
        <v>70318.839599349652</v>
      </c>
      <c r="AW31" s="137">
        <f t="shared" si="15"/>
        <v>80125.165490939995</v>
      </c>
      <c r="AX31" s="137">
        <f t="shared" si="16"/>
        <v>-9806</v>
      </c>
      <c r="AY31" s="137">
        <f t="shared" si="17"/>
        <v>70068.636443022217</v>
      </c>
      <c r="AZ31" s="137">
        <f t="shared" si="18"/>
        <v>78145.842979754772</v>
      </c>
      <c r="BA31" s="137">
        <f t="shared" si="19"/>
        <v>-8077</v>
      </c>
      <c r="BB31" s="137">
        <v>0</v>
      </c>
    </row>
    <row r="32" spans="2:54" s="144" customFormat="1" ht="13.5" customHeight="1">
      <c r="B32" s="69">
        <v>27</v>
      </c>
      <c r="C32" s="61" t="s">
        <v>36</v>
      </c>
      <c r="D32" s="321">
        <f>市区町村別_指導対象者群分析!D32</f>
        <v>19396</v>
      </c>
      <c r="E32" s="329">
        <v>10917</v>
      </c>
      <c r="F32" s="271">
        <v>809637040</v>
      </c>
      <c r="G32" s="293">
        <f t="shared" si="0"/>
        <v>74162.96052028946</v>
      </c>
      <c r="H32" s="321">
        <f>市区町村別_指導対象者群分析!E32</f>
        <v>1370</v>
      </c>
      <c r="I32" s="329">
        <v>1300</v>
      </c>
      <c r="J32" s="271">
        <v>89250070</v>
      </c>
      <c r="K32" s="293">
        <f t="shared" si="1"/>
        <v>68653.899999999994</v>
      </c>
      <c r="L32" s="321">
        <f>市区町村別_指導対象者群分析!F32</f>
        <v>18026</v>
      </c>
      <c r="M32" s="329">
        <v>9617</v>
      </c>
      <c r="N32" s="271">
        <v>720386970</v>
      </c>
      <c r="O32" s="293">
        <f t="shared" si="2"/>
        <v>74907.660393053971</v>
      </c>
      <c r="P32" s="321">
        <f>市区町村別_指導対象者群分析!G32</f>
        <v>294</v>
      </c>
      <c r="Q32" s="329">
        <v>283</v>
      </c>
      <c r="R32" s="271">
        <v>18047650</v>
      </c>
      <c r="S32" s="293">
        <f t="shared" si="3"/>
        <v>63772.614840989401</v>
      </c>
      <c r="T32" s="321">
        <f>市区町村別_指導対象者群分析!I32</f>
        <v>1017</v>
      </c>
      <c r="U32" s="329">
        <v>1017</v>
      </c>
      <c r="V32" s="271">
        <v>71202420</v>
      </c>
      <c r="W32" s="293">
        <f t="shared" si="4"/>
        <v>70012.212389380526</v>
      </c>
      <c r="X32" s="321">
        <f>市区町村別_指導対象者群分析!K32</f>
        <v>59</v>
      </c>
      <c r="Y32" s="329">
        <v>0</v>
      </c>
      <c r="Z32" s="271">
        <v>0</v>
      </c>
      <c r="AA32" s="293" t="str">
        <f t="shared" si="5"/>
        <v>-</v>
      </c>
      <c r="AB32" s="321">
        <f>市区町村別_指導対象者群分析!M32</f>
        <v>9617</v>
      </c>
      <c r="AC32" s="192">
        <v>9617</v>
      </c>
      <c r="AD32" s="271">
        <v>720386970</v>
      </c>
      <c r="AE32" s="293">
        <f t="shared" si="6"/>
        <v>74907.660393053971</v>
      </c>
      <c r="AF32" s="257"/>
      <c r="AG32" s="258" t="s">
        <v>29</v>
      </c>
      <c r="AH32" s="137">
        <f t="shared" si="7"/>
        <v>67365.708884688094</v>
      </c>
      <c r="AI32" s="258" t="s">
        <v>29</v>
      </c>
      <c r="AJ32" s="137">
        <f t="shared" si="8"/>
        <v>76755.553174390574</v>
      </c>
      <c r="AK32" s="257"/>
      <c r="AL32" s="257"/>
      <c r="AM32" s="258" t="str">
        <f t="shared" si="9"/>
        <v>能勢町</v>
      </c>
      <c r="AN32" s="137">
        <f t="shared" si="20"/>
        <v>65304.148936170212</v>
      </c>
      <c r="AO32" s="137">
        <f t="shared" si="10"/>
        <v>78876.133333333331</v>
      </c>
      <c r="AP32" s="137">
        <f t="shared" si="11"/>
        <v>-13572</v>
      </c>
      <c r="AQ32" s="258" t="str">
        <f t="shared" si="12"/>
        <v>河内長野市</v>
      </c>
      <c r="AR32" s="137">
        <f t="shared" si="21"/>
        <v>66140.431731684104</v>
      </c>
      <c r="AS32" s="137">
        <f t="shared" si="13"/>
        <v>74883.42089112557</v>
      </c>
      <c r="AT32" s="137">
        <f t="shared" si="22"/>
        <v>-8743</v>
      </c>
      <c r="AV32" s="137">
        <f t="shared" si="14"/>
        <v>70318.839599349652</v>
      </c>
      <c r="AW32" s="137">
        <f t="shared" si="15"/>
        <v>80125.165490939995</v>
      </c>
      <c r="AX32" s="137">
        <f t="shared" si="16"/>
        <v>-9806</v>
      </c>
      <c r="AY32" s="137">
        <f t="shared" si="17"/>
        <v>70068.636443022217</v>
      </c>
      <c r="AZ32" s="137">
        <f t="shared" si="18"/>
        <v>78145.842979754772</v>
      </c>
      <c r="BA32" s="137">
        <f t="shared" si="19"/>
        <v>-8077</v>
      </c>
      <c r="BB32" s="137">
        <v>0</v>
      </c>
    </row>
    <row r="33" spans="2:54" s="144" customFormat="1" ht="13.5" customHeight="1">
      <c r="B33" s="69">
        <v>28</v>
      </c>
      <c r="C33" s="61" t="s">
        <v>37</v>
      </c>
      <c r="D33" s="321">
        <f>市区町村別_指導対象者群分析!D33</f>
        <v>16170</v>
      </c>
      <c r="E33" s="329">
        <v>8775</v>
      </c>
      <c r="F33" s="271">
        <v>647675170</v>
      </c>
      <c r="G33" s="293">
        <f t="shared" si="0"/>
        <v>73809.13618233618</v>
      </c>
      <c r="H33" s="321">
        <f>市区町村別_指導対象者群分析!E33</f>
        <v>772</v>
      </c>
      <c r="I33" s="329">
        <v>716</v>
      </c>
      <c r="J33" s="271">
        <v>53341350</v>
      </c>
      <c r="K33" s="293">
        <f t="shared" si="1"/>
        <v>74499.092178770952</v>
      </c>
      <c r="L33" s="321">
        <f>市区町村別_指導対象者群分析!F33</f>
        <v>15398</v>
      </c>
      <c r="M33" s="329">
        <v>8059</v>
      </c>
      <c r="N33" s="271">
        <v>594333820</v>
      </c>
      <c r="O33" s="293">
        <f t="shared" si="2"/>
        <v>73747.837200645241</v>
      </c>
      <c r="P33" s="321">
        <f>市区町村別_指導対象者群分析!G33</f>
        <v>113</v>
      </c>
      <c r="Q33" s="329">
        <v>101</v>
      </c>
      <c r="R33" s="271">
        <v>6971040</v>
      </c>
      <c r="S33" s="293">
        <f t="shared" si="3"/>
        <v>69020.198019801974</v>
      </c>
      <c r="T33" s="321">
        <f>市区町村別_指導対象者群分析!I33</f>
        <v>615</v>
      </c>
      <c r="U33" s="329">
        <v>615</v>
      </c>
      <c r="V33" s="271">
        <v>46370310</v>
      </c>
      <c r="W33" s="293">
        <f t="shared" si="4"/>
        <v>75398.878048780491</v>
      </c>
      <c r="X33" s="321">
        <f>市区町村別_指導対象者群分析!K33</f>
        <v>44</v>
      </c>
      <c r="Y33" s="329">
        <v>0</v>
      </c>
      <c r="Z33" s="271">
        <v>0</v>
      </c>
      <c r="AA33" s="293" t="str">
        <f t="shared" si="5"/>
        <v>-</v>
      </c>
      <c r="AB33" s="321">
        <f>市区町村別_指導対象者群分析!M33</f>
        <v>8059</v>
      </c>
      <c r="AC33" s="192">
        <v>8059</v>
      </c>
      <c r="AD33" s="271">
        <v>594333820</v>
      </c>
      <c r="AE33" s="293">
        <f t="shared" si="6"/>
        <v>73747.837200645241</v>
      </c>
      <c r="AF33" s="257"/>
      <c r="AG33" s="258" t="s">
        <v>23</v>
      </c>
      <c r="AH33" s="137">
        <f t="shared" si="7"/>
        <v>71065.563221838907</v>
      </c>
      <c r="AI33" s="258" t="s">
        <v>23</v>
      </c>
      <c r="AJ33" s="137">
        <f t="shared" si="8"/>
        <v>74327.759705126475</v>
      </c>
      <c r="AK33" s="257"/>
      <c r="AL33" s="257"/>
      <c r="AM33" s="258" t="str">
        <f t="shared" si="9"/>
        <v>高石市</v>
      </c>
      <c r="AN33" s="137">
        <f t="shared" si="20"/>
        <v>65213.442424242421</v>
      </c>
      <c r="AO33" s="137">
        <f t="shared" si="10"/>
        <v>73428.627027027032</v>
      </c>
      <c r="AP33" s="137">
        <f t="shared" si="11"/>
        <v>-8216</v>
      </c>
      <c r="AQ33" s="258" t="str">
        <f t="shared" si="12"/>
        <v>阪南市</v>
      </c>
      <c r="AR33" s="137">
        <f t="shared" si="21"/>
        <v>66125.732066078301</v>
      </c>
      <c r="AS33" s="137">
        <f t="shared" si="13"/>
        <v>74764.878384580079</v>
      </c>
      <c r="AT33" s="137">
        <f t="shared" si="22"/>
        <v>-8639</v>
      </c>
      <c r="AV33" s="137">
        <f t="shared" si="14"/>
        <v>70318.839599349652</v>
      </c>
      <c r="AW33" s="137">
        <f t="shared" si="15"/>
        <v>80125.165490939995</v>
      </c>
      <c r="AX33" s="137">
        <f t="shared" si="16"/>
        <v>-9806</v>
      </c>
      <c r="AY33" s="137">
        <f t="shared" si="17"/>
        <v>70068.636443022217</v>
      </c>
      <c r="AZ33" s="137">
        <f t="shared" si="18"/>
        <v>78145.842979754772</v>
      </c>
      <c r="BA33" s="137">
        <f t="shared" si="19"/>
        <v>-8077</v>
      </c>
      <c r="BB33" s="137">
        <v>0</v>
      </c>
    </row>
    <row r="34" spans="2:54" s="144" customFormat="1" ht="13.5" customHeight="1">
      <c r="B34" s="69">
        <v>29</v>
      </c>
      <c r="C34" s="61" t="s">
        <v>38</v>
      </c>
      <c r="D34" s="321">
        <f>市区町村別_指導対象者群分析!D34</f>
        <v>13842</v>
      </c>
      <c r="E34" s="329">
        <v>7973</v>
      </c>
      <c r="F34" s="271">
        <v>565239330</v>
      </c>
      <c r="G34" s="293">
        <f t="shared" si="0"/>
        <v>70894.184121409751</v>
      </c>
      <c r="H34" s="321">
        <f>市区町村別_指導対象者群分析!E34</f>
        <v>868</v>
      </c>
      <c r="I34" s="329">
        <v>820</v>
      </c>
      <c r="J34" s="271">
        <v>61059030</v>
      </c>
      <c r="K34" s="293">
        <f t="shared" si="1"/>
        <v>74462.231707317071</v>
      </c>
      <c r="L34" s="321">
        <f>市区町村別_指導対象者群分析!F34</f>
        <v>12974</v>
      </c>
      <c r="M34" s="329">
        <v>7153</v>
      </c>
      <c r="N34" s="271">
        <v>504180300</v>
      </c>
      <c r="O34" s="293">
        <f t="shared" si="2"/>
        <v>70485.153082622681</v>
      </c>
      <c r="P34" s="321">
        <f>市区町村別_指導対象者群分析!G34</f>
        <v>123</v>
      </c>
      <c r="Q34" s="329">
        <v>114</v>
      </c>
      <c r="R34" s="271">
        <v>6986780</v>
      </c>
      <c r="S34" s="293">
        <f t="shared" si="3"/>
        <v>61287.543859649122</v>
      </c>
      <c r="T34" s="321">
        <f>市区町村別_指導対象者群分析!I34</f>
        <v>706</v>
      </c>
      <c r="U34" s="329">
        <v>706</v>
      </c>
      <c r="V34" s="271">
        <v>54072250</v>
      </c>
      <c r="W34" s="293">
        <f t="shared" si="4"/>
        <v>76589.589235127482</v>
      </c>
      <c r="X34" s="321">
        <f>市区町村別_指導対象者群分析!K34</f>
        <v>39</v>
      </c>
      <c r="Y34" s="329">
        <v>0</v>
      </c>
      <c r="Z34" s="271">
        <v>0</v>
      </c>
      <c r="AA34" s="293" t="str">
        <f t="shared" si="5"/>
        <v>-</v>
      </c>
      <c r="AB34" s="321">
        <f>市区町村別_指導対象者群分析!M34</f>
        <v>7153</v>
      </c>
      <c r="AC34" s="192">
        <v>7153</v>
      </c>
      <c r="AD34" s="271">
        <v>504180300</v>
      </c>
      <c r="AE34" s="293">
        <f t="shared" si="6"/>
        <v>70485.153082622681</v>
      </c>
      <c r="AF34" s="257"/>
      <c r="AG34" s="258" t="s">
        <v>50</v>
      </c>
      <c r="AH34" s="137">
        <f t="shared" si="7"/>
        <v>71925.732838589975</v>
      </c>
      <c r="AI34" s="258" t="s">
        <v>50</v>
      </c>
      <c r="AJ34" s="137">
        <f t="shared" si="8"/>
        <v>64541.483201311115</v>
      </c>
      <c r="AK34" s="257"/>
      <c r="AL34" s="257"/>
      <c r="AM34" s="258" t="str">
        <f t="shared" si="9"/>
        <v>箕面市</v>
      </c>
      <c r="AN34" s="137">
        <f t="shared" si="20"/>
        <v>65004.264645637035</v>
      </c>
      <c r="AO34" s="137">
        <f t="shared" si="10"/>
        <v>75166.702466189337</v>
      </c>
      <c r="AP34" s="137">
        <f t="shared" si="11"/>
        <v>-10163</v>
      </c>
      <c r="AQ34" s="258" t="str">
        <f t="shared" si="12"/>
        <v>柏原市</v>
      </c>
      <c r="AR34" s="137">
        <f t="shared" si="21"/>
        <v>65786.682692307688</v>
      </c>
      <c r="AS34" s="137">
        <f t="shared" si="13"/>
        <v>71945.976779404344</v>
      </c>
      <c r="AT34" s="137">
        <f t="shared" si="22"/>
        <v>-6159</v>
      </c>
      <c r="AV34" s="137">
        <f t="shared" si="14"/>
        <v>70318.839599349652</v>
      </c>
      <c r="AW34" s="137">
        <f t="shared" si="15"/>
        <v>80125.165490939995</v>
      </c>
      <c r="AX34" s="137">
        <f t="shared" si="16"/>
        <v>-9806</v>
      </c>
      <c r="AY34" s="137">
        <f t="shared" si="17"/>
        <v>70068.636443022217</v>
      </c>
      <c r="AZ34" s="137">
        <f t="shared" si="18"/>
        <v>78145.842979754772</v>
      </c>
      <c r="BA34" s="137">
        <f t="shared" si="19"/>
        <v>-8077</v>
      </c>
      <c r="BB34" s="137">
        <v>0</v>
      </c>
    </row>
    <row r="35" spans="2:54" s="144" customFormat="1" ht="13.5" customHeight="1">
      <c r="B35" s="346">
        <v>30</v>
      </c>
      <c r="C35" s="61" t="s">
        <v>39</v>
      </c>
      <c r="D35" s="425">
        <f>市区町村別_指導対象者群分析!D35</f>
        <v>18501</v>
      </c>
      <c r="E35" s="359">
        <v>10157</v>
      </c>
      <c r="F35" s="361">
        <v>771976680</v>
      </c>
      <c r="G35" s="362">
        <f t="shared" si="0"/>
        <v>76004.398936693906</v>
      </c>
      <c r="H35" s="425">
        <f>市区町村別_指導対象者群分析!E35</f>
        <v>1455</v>
      </c>
      <c r="I35" s="359">
        <v>1350</v>
      </c>
      <c r="J35" s="361">
        <v>100523100</v>
      </c>
      <c r="K35" s="362">
        <f t="shared" si="1"/>
        <v>74461.555555555562</v>
      </c>
      <c r="L35" s="425">
        <f>市区町村別_指導対象者群分析!F35</f>
        <v>17046</v>
      </c>
      <c r="M35" s="359">
        <v>8807</v>
      </c>
      <c r="N35" s="361">
        <v>671453580</v>
      </c>
      <c r="O35" s="362">
        <f t="shared" si="2"/>
        <v>76240.897013739072</v>
      </c>
      <c r="P35" s="425">
        <f>市区町村別_指導対象者群分析!G35</f>
        <v>255</v>
      </c>
      <c r="Q35" s="359">
        <v>228</v>
      </c>
      <c r="R35" s="361">
        <v>15128570</v>
      </c>
      <c r="S35" s="362">
        <f t="shared" si="3"/>
        <v>66353.377192982458</v>
      </c>
      <c r="T35" s="425">
        <f>市区町村別_指導対象者群分析!I35</f>
        <v>1122</v>
      </c>
      <c r="U35" s="359">
        <v>1122</v>
      </c>
      <c r="V35" s="361">
        <v>85394530</v>
      </c>
      <c r="W35" s="362">
        <f t="shared" si="4"/>
        <v>76109.206773618542</v>
      </c>
      <c r="X35" s="425">
        <f>市区町村別_指導対象者群分析!K35</f>
        <v>78</v>
      </c>
      <c r="Y35" s="359">
        <v>0</v>
      </c>
      <c r="Z35" s="361">
        <v>0</v>
      </c>
      <c r="AA35" s="362" t="str">
        <f t="shared" si="5"/>
        <v>-</v>
      </c>
      <c r="AB35" s="425">
        <f>市区町村別_指導対象者群分析!M35</f>
        <v>8807</v>
      </c>
      <c r="AC35" s="357">
        <v>8807</v>
      </c>
      <c r="AD35" s="361">
        <v>671453580</v>
      </c>
      <c r="AE35" s="362">
        <f t="shared" si="6"/>
        <v>76240.897013739072</v>
      </c>
      <c r="AF35" s="257"/>
      <c r="AG35" s="258" t="s">
        <v>18</v>
      </c>
      <c r="AH35" s="137">
        <f t="shared" si="7"/>
        <v>65766.802841918296</v>
      </c>
      <c r="AI35" s="258" t="s">
        <v>18</v>
      </c>
      <c r="AJ35" s="137">
        <f t="shared" si="8"/>
        <v>66514.102950030108</v>
      </c>
      <c r="AK35" s="257"/>
      <c r="AL35" s="257"/>
      <c r="AM35" s="258" t="str">
        <f t="shared" si="9"/>
        <v>枚方市</v>
      </c>
      <c r="AN35" s="137">
        <f t="shared" si="20"/>
        <v>64041.533532678346</v>
      </c>
      <c r="AO35" s="137">
        <f t="shared" si="10"/>
        <v>72255.201612903227</v>
      </c>
      <c r="AP35" s="137">
        <f t="shared" si="11"/>
        <v>-8213</v>
      </c>
      <c r="AQ35" s="258" t="str">
        <f t="shared" si="12"/>
        <v>茨木市</v>
      </c>
      <c r="AR35" s="137">
        <f t="shared" si="21"/>
        <v>65308.605769230766</v>
      </c>
      <c r="AS35" s="137">
        <f t="shared" si="13"/>
        <v>74236.64147272319</v>
      </c>
      <c r="AT35" s="137">
        <f t="shared" si="22"/>
        <v>-8928</v>
      </c>
      <c r="AV35" s="137">
        <f t="shared" si="14"/>
        <v>70318.839599349652</v>
      </c>
      <c r="AW35" s="137">
        <f t="shared" si="15"/>
        <v>80125.165490939995</v>
      </c>
      <c r="AX35" s="137">
        <f t="shared" si="16"/>
        <v>-9806</v>
      </c>
      <c r="AY35" s="137">
        <f t="shared" si="17"/>
        <v>70068.636443022217</v>
      </c>
      <c r="AZ35" s="137">
        <f t="shared" si="18"/>
        <v>78145.842979754772</v>
      </c>
      <c r="BA35" s="137">
        <f t="shared" si="19"/>
        <v>-8077</v>
      </c>
      <c r="BB35" s="137">
        <v>0</v>
      </c>
    </row>
    <row r="36" spans="2:54" s="144" customFormat="1" ht="13.5" customHeight="1">
      <c r="B36" s="69">
        <v>31</v>
      </c>
      <c r="C36" s="61" t="s">
        <v>40</v>
      </c>
      <c r="D36" s="321">
        <f>市区町村別_指導対象者群分析!D36</f>
        <v>24836</v>
      </c>
      <c r="E36" s="329">
        <v>14277</v>
      </c>
      <c r="F36" s="271">
        <v>1005492910</v>
      </c>
      <c r="G36" s="293">
        <f t="shared" si="0"/>
        <v>70427.464453316526</v>
      </c>
      <c r="H36" s="321">
        <f>市区町村別_指導対象者群分析!E36</f>
        <v>1775</v>
      </c>
      <c r="I36" s="329">
        <v>1612</v>
      </c>
      <c r="J36" s="271">
        <v>109026140</v>
      </c>
      <c r="K36" s="293">
        <f t="shared" si="1"/>
        <v>67634.081885856081</v>
      </c>
      <c r="L36" s="321">
        <f>市区町村別_指導対象者群分析!F36</f>
        <v>23061</v>
      </c>
      <c r="M36" s="329">
        <v>12665</v>
      </c>
      <c r="N36" s="271">
        <v>896466770</v>
      </c>
      <c r="O36" s="293">
        <f t="shared" si="2"/>
        <v>70783.00592183182</v>
      </c>
      <c r="P36" s="321">
        <f>市区町村別_指導対象者群分析!G36</f>
        <v>214</v>
      </c>
      <c r="Q36" s="329">
        <v>197</v>
      </c>
      <c r="R36" s="271">
        <v>10379980</v>
      </c>
      <c r="S36" s="293">
        <f t="shared" si="3"/>
        <v>52690.253807106601</v>
      </c>
      <c r="T36" s="321">
        <f>市区町村別_指導対象者群分析!I36</f>
        <v>1415</v>
      </c>
      <c r="U36" s="329">
        <v>1415</v>
      </c>
      <c r="V36" s="271">
        <v>98646160</v>
      </c>
      <c r="W36" s="293">
        <f t="shared" si="4"/>
        <v>69714.600706713783</v>
      </c>
      <c r="X36" s="321">
        <f>市区町村別_指導対象者群分析!K36</f>
        <v>146</v>
      </c>
      <c r="Y36" s="329">
        <v>0</v>
      </c>
      <c r="Z36" s="271">
        <v>0</v>
      </c>
      <c r="AA36" s="293" t="str">
        <f t="shared" si="5"/>
        <v>-</v>
      </c>
      <c r="AB36" s="321">
        <f>市区町村別_指導対象者群分析!M36</f>
        <v>12665</v>
      </c>
      <c r="AC36" s="192">
        <v>12665</v>
      </c>
      <c r="AD36" s="271">
        <v>896466770</v>
      </c>
      <c r="AE36" s="293">
        <f t="shared" si="6"/>
        <v>70783.00592183182</v>
      </c>
      <c r="AF36" s="257"/>
      <c r="AG36" s="258" t="s">
        <v>19</v>
      </c>
      <c r="AH36" s="137">
        <f t="shared" si="7"/>
        <v>62442.762520193864</v>
      </c>
      <c r="AI36" s="258" t="s">
        <v>19</v>
      </c>
      <c r="AJ36" s="137">
        <f t="shared" si="8"/>
        <v>60577.568328640053</v>
      </c>
      <c r="AK36" s="257"/>
      <c r="AL36" s="257"/>
      <c r="AM36" s="258" t="str">
        <f t="shared" si="9"/>
        <v>羽曳野市</v>
      </c>
      <c r="AN36" s="137">
        <f t="shared" si="20"/>
        <v>63657.443653618029</v>
      </c>
      <c r="AO36" s="137">
        <f t="shared" si="10"/>
        <v>67844.446601941745</v>
      </c>
      <c r="AP36" s="137">
        <f t="shared" si="11"/>
        <v>-4187</v>
      </c>
      <c r="AQ36" s="258" t="str">
        <f t="shared" si="12"/>
        <v>大阪狭山市</v>
      </c>
      <c r="AR36" s="137">
        <f t="shared" si="21"/>
        <v>65117.067039106143</v>
      </c>
      <c r="AS36" s="137">
        <f t="shared" si="13"/>
        <v>76050.455178820252</v>
      </c>
      <c r="AT36" s="137">
        <f t="shared" si="22"/>
        <v>-10933</v>
      </c>
      <c r="AV36" s="137">
        <f t="shared" si="14"/>
        <v>70318.839599349652</v>
      </c>
      <c r="AW36" s="137">
        <f t="shared" si="15"/>
        <v>80125.165490939995</v>
      </c>
      <c r="AX36" s="137">
        <f t="shared" si="16"/>
        <v>-9806</v>
      </c>
      <c r="AY36" s="137">
        <f t="shared" si="17"/>
        <v>70068.636443022217</v>
      </c>
      <c r="AZ36" s="137">
        <f t="shared" si="18"/>
        <v>78145.842979754772</v>
      </c>
      <c r="BA36" s="137">
        <f t="shared" si="19"/>
        <v>-8077</v>
      </c>
      <c r="BB36" s="137">
        <v>0</v>
      </c>
    </row>
    <row r="37" spans="2:54" s="144" customFormat="1" ht="13.5" customHeight="1">
      <c r="B37" s="69">
        <v>32</v>
      </c>
      <c r="C37" s="61" t="s">
        <v>41</v>
      </c>
      <c r="D37" s="321">
        <f>市区町村別_指導対象者群分析!D37</f>
        <v>20695</v>
      </c>
      <c r="E37" s="329">
        <v>10993</v>
      </c>
      <c r="F37" s="271">
        <v>791089160</v>
      </c>
      <c r="G37" s="293">
        <f t="shared" si="0"/>
        <v>71962.990994269087</v>
      </c>
      <c r="H37" s="321">
        <f>市区町村別_指導対象者群分析!E37</f>
        <v>2190</v>
      </c>
      <c r="I37" s="329">
        <v>1913</v>
      </c>
      <c r="J37" s="271">
        <v>141240900</v>
      </c>
      <c r="K37" s="293">
        <f t="shared" si="1"/>
        <v>73832.148457919495</v>
      </c>
      <c r="L37" s="321">
        <f>市区町村別_指導対象者群分析!F37</f>
        <v>18505</v>
      </c>
      <c r="M37" s="329">
        <v>9080</v>
      </c>
      <c r="N37" s="271">
        <v>649848260</v>
      </c>
      <c r="O37" s="293">
        <f t="shared" si="2"/>
        <v>71569.191629955953</v>
      </c>
      <c r="P37" s="321">
        <f>市区町村別_指導対象者群分析!G37</f>
        <v>384</v>
      </c>
      <c r="Q37" s="329">
        <v>353</v>
      </c>
      <c r="R37" s="271">
        <v>22103640</v>
      </c>
      <c r="S37" s="293">
        <f t="shared" si="3"/>
        <v>62616.543909348438</v>
      </c>
      <c r="T37" s="321">
        <f>市区町村別_指導対象者群分析!I37</f>
        <v>1560</v>
      </c>
      <c r="U37" s="329">
        <v>1560</v>
      </c>
      <c r="V37" s="271">
        <v>119137260</v>
      </c>
      <c r="W37" s="293">
        <f t="shared" si="4"/>
        <v>76370.038461538468</v>
      </c>
      <c r="X37" s="321">
        <f>市区町村別_指導対象者群分析!K37</f>
        <v>246</v>
      </c>
      <c r="Y37" s="329">
        <v>0</v>
      </c>
      <c r="Z37" s="271">
        <v>0</v>
      </c>
      <c r="AA37" s="293" t="str">
        <f t="shared" si="5"/>
        <v>-</v>
      </c>
      <c r="AB37" s="321">
        <f>市区町村別_指導対象者群分析!M37</f>
        <v>9080</v>
      </c>
      <c r="AC37" s="192">
        <v>9080</v>
      </c>
      <c r="AD37" s="271">
        <v>649848260</v>
      </c>
      <c r="AE37" s="293">
        <f t="shared" si="6"/>
        <v>71569.191629955953</v>
      </c>
      <c r="AF37" s="257"/>
      <c r="AG37" s="258" t="s">
        <v>30</v>
      </c>
      <c r="AH37" s="137">
        <f t="shared" si="7"/>
        <v>75520.708955223876</v>
      </c>
      <c r="AI37" s="258" t="s">
        <v>30</v>
      </c>
      <c r="AJ37" s="137">
        <f t="shared" si="8"/>
        <v>65117.067039106143</v>
      </c>
      <c r="AK37" s="257"/>
      <c r="AL37" s="257"/>
      <c r="AM37" s="258" t="str">
        <f t="shared" si="9"/>
        <v>豊能町</v>
      </c>
      <c r="AN37" s="137">
        <f t="shared" si="20"/>
        <v>63026.885593220337</v>
      </c>
      <c r="AO37" s="137">
        <f t="shared" si="10"/>
        <v>73398.792710706155</v>
      </c>
      <c r="AP37" s="137">
        <f t="shared" si="11"/>
        <v>-10372</v>
      </c>
      <c r="AQ37" s="258" t="str">
        <f t="shared" si="12"/>
        <v>泉南市</v>
      </c>
      <c r="AR37" s="137">
        <f t="shared" si="21"/>
        <v>64541.483201311115</v>
      </c>
      <c r="AS37" s="137">
        <f t="shared" si="13"/>
        <v>71074.429775280892</v>
      </c>
      <c r="AT37" s="137">
        <f t="shared" si="22"/>
        <v>-6533</v>
      </c>
      <c r="AV37" s="137">
        <f t="shared" si="14"/>
        <v>70318.839599349652</v>
      </c>
      <c r="AW37" s="137">
        <f t="shared" si="15"/>
        <v>80125.165490939995</v>
      </c>
      <c r="AX37" s="137">
        <f t="shared" si="16"/>
        <v>-9806</v>
      </c>
      <c r="AY37" s="137">
        <f t="shared" si="17"/>
        <v>70068.636443022217</v>
      </c>
      <c r="AZ37" s="137">
        <f t="shared" si="18"/>
        <v>78145.842979754772</v>
      </c>
      <c r="BA37" s="137">
        <f t="shared" si="19"/>
        <v>-8077</v>
      </c>
      <c r="BB37" s="137">
        <v>0</v>
      </c>
    </row>
    <row r="38" spans="2:54" s="144" customFormat="1" ht="13.5" customHeight="1">
      <c r="B38" s="69">
        <v>33</v>
      </c>
      <c r="C38" s="61" t="s">
        <v>42</v>
      </c>
      <c r="D38" s="321">
        <f>市区町村別_指導対象者群分析!D38</f>
        <v>5976</v>
      </c>
      <c r="E38" s="329">
        <v>3185</v>
      </c>
      <c r="F38" s="271">
        <v>207770530</v>
      </c>
      <c r="G38" s="293">
        <f t="shared" si="0"/>
        <v>65234.075353218213</v>
      </c>
      <c r="H38" s="321">
        <f>市区町村別_指導対象者群分析!E38</f>
        <v>432</v>
      </c>
      <c r="I38" s="329">
        <v>407</v>
      </c>
      <c r="J38" s="271">
        <v>25958950</v>
      </c>
      <c r="K38" s="293">
        <f t="shared" si="1"/>
        <v>63781.203931203934</v>
      </c>
      <c r="L38" s="321">
        <f>市区町村別_指導対象者群分析!F38</f>
        <v>5544</v>
      </c>
      <c r="M38" s="329">
        <v>2778</v>
      </c>
      <c r="N38" s="271">
        <v>181811580</v>
      </c>
      <c r="O38" s="293">
        <f t="shared" si="2"/>
        <v>65446.933045356374</v>
      </c>
      <c r="P38" s="321">
        <f>市区町村別_指導対象者群分析!G38</f>
        <v>84</v>
      </c>
      <c r="Q38" s="329">
        <v>80</v>
      </c>
      <c r="R38" s="271">
        <v>5409740</v>
      </c>
      <c r="S38" s="293">
        <f t="shared" si="3"/>
        <v>67621.75</v>
      </c>
      <c r="T38" s="321">
        <f>市区町村別_指導対象者群分析!I38</f>
        <v>327</v>
      </c>
      <c r="U38" s="329">
        <v>327</v>
      </c>
      <c r="V38" s="271">
        <v>20549210</v>
      </c>
      <c r="W38" s="293">
        <f t="shared" si="4"/>
        <v>62841.620795107032</v>
      </c>
      <c r="X38" s="321">
        <f>市区町村別_指導対象者群分析!K38</f>
        <v>21</v>
      </c>
      <c r="Y38" s="329">
        <v>0</v>
      </c>
      <c r="Z38" s="271">
        <v>0</v>
      </c>
      <c r="AA38" s="293" t="str">
        <f t="shared" si="5"/>
        <v>-</v>
      </c>
      <c r="AB38" s="321">
        <f>市区町村別_指導対象者群分析!M38</f>
        <v>2778</v>
      </c>
      <c r="AC38" s="192">
        <v>2778</v>
      </c>
      <c r="AD38" s="271">
        <v>181811580</v>
      </c>
      <c r="AE38" s="293">
        <f t="shared" si="6"/>
        <v>65446.933045356374</v>
      </c>
      <c r="AF38" s="257"/>
      <c r="AG38" s="258" t="s">
        <v>51</v>
      </c>
      <c r="AH38" s="137">
        <f t="shared" si="7"/>
        <v>66774.312169312165</v>
      </c>
      <c r="AI38" s="258" t="s">
        <v>51</v>
      </c>
      <c r="AJ38" s="137">
        <f t="shared" si="8"/>
        <v>66125.732066078301</v>
      </c>
      <c r="AK38" s="257"/>
      <c r="AL38" s="257"/>
      <c r="AM38" s="258" t="str">
        <f t="shared" si="9"/>
        <v>河内長野市</v>
      </c>
      <c r="AN38" s="137">
        <f t="shared" si="20"/>
        <v>62921.652935118436</v>
      </c>
      <c r="AO38" s="137">
        <f t="shared" si="10"/>
        <v>71583.540218470705</v>
      </c>
      <c r="AP38" s="137">
        <f t="shared" si="11"/>
        <v>-8662</v>
      </c>
      <c r="AQ38" s="258" t="str">
        <f t="shared" si="12"/>
        <v>岬町</v>
      </c>
      <c r="AR38" s="137">
        <f t="shared" si="21"/>
        <v>64412.216252518469</v>
      </c>
      <c r="AS38" s="137">
        <f t="shared" si="13"/>
        <v>68721.821705426351</v>
      </c>
      <c r="AT38" s="137">
        <f t="shared" si="22"/>
        <v>-4310</v>
      </c>
      <c r="AV38" s="137">
        <f t="shared" si="14"/>
        <v>70318.839599349652</v>
      </c>
      <c r="AW38" s="137">
        <f t="shared" si="15"/>
        <v>80125.165490939995</v>
      </c>
      <c r="AX38" s="137">
        <f t="shared" si="16"/>
        <v>-9806</v>
      </c>
      <c r="AY38" s="137">
        <f t="shared" si="17"/>
        <v>70068.636443022217</v>
      </c>
      <c r="AZ38" s="137">
        <f t="shared" si="18"/>
        <v>78145.842979754772</v>
      </c>
      <c r="BA38" s="137">
        <f t="shared" si="19"/>
        <v>-8077</v>
      </c>
      <c r="BB38" s="137">
        <v>0</v>
      </c>
    </row>
    <row r="39" spans="2:54" s="144" customFormat="1" ht="13.5" customHeight="1">
      <c r="B39" s="69">
        <v>34</v>
      </c>
      <c r="C39" s="61" t="s">
        <v>44</v>
      </c>
      <c r="D39" s="321">
        <f>市区町村別_指導対象者群分析!D39</f>
        <v>26498</v>
      </c>
      <c r="E39" s="329">
        <v>13146</v>
      </c>
      <c r="F39" s="271">
        <v>889632150</v>
      </c>
      <c r="G39" s="293">
        <f t="shared" si="0"/>
        <v>67673.219990871745</v>
      </c>
      <c r="H39" s="321">
        <f>市区町村別_指導対象者群分析!E39</f>
        <v>2046</v>
      </c>
      <c r="I39" s="329">
        <v>1847</v>
      </c>
      <c r="J39" s="271">
        <v>115782520</v>
      </c>
      <c r="K39" s="293">
        <f t="shared" si="1"/>
        <v>62686.800216567404</v>
      </c>
      <c r="L39" s="321">
        <f>市区町村別_指導対象者群分析!F39</f>
        <v>24452</v>
      </c>
      <c r="M39" s="329">
        <v>11299</v>
      </c>
      <c r="N39" s="271">
        <v>773849630</v>
      </c>
      <c r="O39" s="293">
        <f t="shared" si="2"/>
        <v>68488.329055668641</v>
      </c>
      <c r="P39" s="321">
        <f>市区町村別_指導対象者群分析!G39</f>
        <v>292</v>
      </c>
      <c r="Q39" s="329">
        <v>254</v>
      </c>
      <c r="R39" s="271">
        <v>11182210</v>
      </c>
      <c r="S39" s="293">
        <f t="shared" si="3"/>
        <v>44024.448818897639</v>
      </c>
      <c r="T39" s="321">
        <f>市区町村別_指導対象者群分析!I39</f>
        <v>1593</v>
      </c>
      <c r="U39" s="329">
        <v>1593</v>
      </c>
      <c r="V39" s="271">
        <v>104600310</v>
      </c>
      <c r="W39" s="293">
        <f t="shared" si="4"/>
        <v>65662.467043314507</v>
      </c>
      <c r="X39" s="321">
        <f>市区町村別_指導対象者群分析!K39</f>
        <v>161</v>
      </c>
      <c r="Y39" s="329">
        <v>0</v>
      </c>
      <c r="Z39" s="271">
        <v>0</v>
      </c>
      <c r="AA39" s="293" t="str">
        <f t="shared" si="5"/>
        <v>-</v>
      </c>
      <c r="AB39" s="321">
        <f>市区町村別_指導対象者群分析!M39</f>
        <v>11299</v>
      </c>
      <c r="AC39" s="192">
        <v>11299</v>
      </c>
      <c r="AD39" s="271">
        <v>773849630</v>
      </c>
      <c r="AE39" s="293">
        <f t="shared" si="6"/>
        <v>68488.329055668641</v>
      </c>
      <c r="AF39" s="257"/>
      <c r="AG39" s="258" t="s">
        <v>11</v>
      </c>
      <c r="AH39" s="137">
        <f t="shared" si="7"/>
        <v>62313.676470588238</v>
      </c>
      <c r="AI39" s="258" t="s">
        <v>11</v>
      </c>
      <c r="AJ39" s="137">
        <f t="shared" si="8"/>
        <v>60103.10120240481</v>
      </c>
      <c r="AK39" s="257"/>
      <c r="AL39" s="257"/>
      <c r="AM39" s="258" t="str">
        <f t="shared" si="9"/>
        <v>富田林市</v>
      </c>
      <c r="AN39" s="137">
        <f t="shared" si="20"/>
        <v>62917.040181097909</v>
      </c>
      <c r="AO39" s="137">
        <f t="shared" si="10"/>
        <v>68647.655579399143</v>
      </c>
      <c r="AP39" s="137">
        <f t="shared" si="11"/>
        <v>-5731</v>
      </c>
      <c r="AQ39" s="258" t="str">
        <f t="shared" si="12"/>
        <v>寝屋川市</v>
      </c>
      <c r="AR39" s="137">
        <f t="shared" si="21"/>
        <v>64224.90217391304</v>
      </c>
      <c r="AS39" s="137">
        <f t="shared" si="13"/>
        <v>71938.422777550179</v>
      </c>
      <c r="AT39" s="137">
        <f t="shared" si="22"/>
        <v>-7713</v>
      </c>
      <c r="AV39" s="137">
        <f t="shared" si="14"/>
        <v>70318.839599349652</v>
      </c>
      <c r="AW39" s="137">
        <f t="shared" si="15"/>
        <v>80125.165490939995</v>
      </c>
      <c r="AX39" s="137">
        <f t="shared" si="16"/>
        <v>-9806</v>
      </c>
      <c r="AY39" s="137">
        <f t="shared" si="17"/>
        <v>70068.636443022217</v>
      </c>
      <c r="AZ39" s="137">
        <f t="shared" si="18"/>
        <v>78145.842979754772</v>
      </c>
      <c r="BA39" s="137">
        <f t="shared" si="19"/>
        <v>-8077</v>
      </c>
      <c r="BB39" s="137">
        <v>0</v>
      </c>
    </row>
    <row r="40" spans="2:54" s="144" customFormat="1" ht="13.5" customHeight="1">
      <c r="B40" s="69">
        <v>35</v>
      </c>
      <c r="C40" s="61" t="s">
        <v>1</v>
      </c>
      <c r="D40" s="321">
        <f>市区町村別_指導対象者群分析!D40</f>
        <v>54568</v>
      </c>
      <c r="E40" s="329">
        <v>31757</v>
      </c>
      <c r="F40" s="271">
        <v>2159128790</v>
      </c>
      <c r="G40" s="293">
        <f t="shared" si="0"/>
        <v>67989.066662468118</v>
      </c>
      <c r="H40" s="321">
        <f>市区町村別_指導対象者群分析!E40</f>
        <v>5186</v>
      </c>
      <c r="I40" s="329">
        <v>4824</v>
      </c>
      <c r="J40" s="271">
        <v>353996620</v>
      </c>
      <c r="K40" s="293">
        <f t="shared" si="1"/>
        <v>73382.383913764512</v>
      </c>
      <c r="L40" s="321">
        <f>市区町村別_指導対象者群分析!F40</f>
        <v>49382</v>
      </c>
      <c r="M40" s="329">
        <v>26933</v>
      </c>
      <c r="N40" s="271">
        <v>1805132170</v>
      </c>
      <c r="O40" s="293">
        <f t="shared" si="2"/>
        <v>67023.063528013954</v>
      </c>
      <c r="P40" s="321">
        <f>市区町村別_指導対象者群分析!G40</f>
        <v>1098</v>
      </c>
      <c r="Q40" s="329">
        <v>1015</v>
      </c>
      <c r="R40" s="271">
        <v>61171130</v>
      </c>
      <c r="S40" s="293">
        <f t="shared" si="3"/>
        <v>60267.123152709362</v>
      </c>
      <c r="T40" s="321">
        <f>市区町村別_指導対象者群分析!I40</f>
        <v>3809</v>
      </c>
      <c r="U40" s="329">
        <v>3809</v>
      </c>
      <c r="V40" s="271">
        <v>292825490</v>
      </c>
      <c r="W40" s="293">
        <f t="shared" si="4"/>
        <v>76877.261748490419</v>
      </c>
      <c r="X40" s="321">
        <f>市区町村別_指導対象者群分析!K40</f>
        <v>279</v>
      </c>
      <c r="Y40" s="329">
        <v>0</v>
      </c>
      <c r="Z40" s="271">
        <v>0</v>
      </c>
      <c r="AA40" s="293" t="str">
        <f t="shared" si="5"/>
        <v>-</v>
      </c>
      <c r="AB40" s="321">
        <f>市区町村別_指導対象者群分析!M40</f>
        <v>26933</v>
      </c>
      <c r="AC40" s="192">
        <v>26933</v>
      </c>
      <c r="AD40" s="271">
        <v>1805132170</v>
      </c>
      <c r="AE40" s="293">
        <f t="shared" si="6"/>
        <v>67023.063528013954</v>
      </c>
      <c r="AF40" s="257"/>
      <c r="AG40" s="258" t="s">
        <v>5</v>
      </c>
      <c r="AH40" s="137">
        <f t="shared" si="7"/>
        <v>63026.885593220337</v>
      </c>
      <c r="AI40" s="258" t="s">
        <v>5</v>
      </c>
      <c r="AJ40" s="137">
        <f t="shared" si="8"/>
        <v>68154.075610880594</v>
      </c>
      <c r="AK40" s="257"/>
      <c r="AL40" s="257"/>
      <c r="AM40" s="258" t="str">
        <f t="shared" si="9"/>
        <v>吹田市</v>
      </c>
      <c r="AN40" s="137">
        <f t="shared" si="20"/>
        <v>62523.578821656054</v>
      </c>
      <c r="AO40" s="137">
        <f t="shared" si="10"/>
        <v>73073.359278984019</v>
      </c>
      <c r="AP40" s="137">
        <f t="shared" si="11"/>
        <v>-10549</v>
      </c>
      <c r="AQ40" s="258" t="str">
        <f t="shared" si="12"/>
        <v>富田林市</v>
      </c>
      <c r="AR40" s="137">
        <f t="shared" si="21"/>
        <v>63853.899318592688</v>
      </c>
      <c r="AS40" s="137">
        <f t="shared" si="13"/>
        <v>73294.657686432445</v>
      </c>
      <c r="AT40" s="137">
        <f t="shared" si="22"/>
        <v>-9441</v>
      </c>
      <c r="AV40" s="137">
        <f t="shared" si="14"/>
        <v>70318.839599349652</v>
      </c>
      <c r="AW40" s="137">
        <f t="shared" si="15"/>
        <v>80125.165490939995</v>
      </c>
      <c r="AX40" s="137">
        <f t="shared" si="16"/>
        <v>-9806</v>
      </c>
      <c r="AY40" s="137">
        <f t="shared" si="17"/>
        <v>70068.636443022217</v>
      </c>
      <c r="AZ40" s="137">
        <f t="shared" si="18"/>
        <v>78145.842979754772</v>
      </c>
      <c r="BA40" s="137">
        <f t="shared" si="19"/>
        <v>-8077</v>
      </c>
      <c r="BB40" s="137">
        <v>0</v>
      </c>
    </row>
    <row r="41" spans="2:54" s="144" customFormat="1" ht="13.5" customHeight="1">
      <c r="B41" s="69">
        <v>36</v>
      </c>
      <c r="C41" s="61" t="s">
        <v>2</v>
      </c>
      <c r="D41" s="321">
        <f>市区町村別_指導対象者群分析!D41</f>
        <v>15222</v>
      </c>
      <c r="E41" s="329">
        <v>8890</v>
      </c>
      <c r="F41" s="271">
        <v>559784310</v>
      </c>
      <c r="G41" s="293">
        <f t="shared" si="0"/>
        <v>62967.863892013498</v>
      </c>
      <c r="H41" s="321">
        <f>市区町村別_指導対象者群分析!E41</f>
        <v>1337</v>
      </c>
      <c r="I41" s="329">
        <v>1272</v>
      </c>
      <c r="J41" s="271">
        <v>74854490</v>
      </c>
      <c r="K41" s="293">
        <f t="shared" si="1"/>
        <v>58847.869496855346</v>
      </c>
      <c r="L41" s="321">
        <f>市区町村別_指導対象者群分析!F41</f>
        <v>13885</v>
      </c>
      <c r="M41" s="329">
        <v>7618</v>
      </c>
      <c r="N41" s="271">
        <v>484929820</v>
      </c>
      <c r="O41" s="293">
        <f t="shared" si="2"/>
        <v>63655.791546337619</v>
      </c>
      <c r="P41" s="321">
        <f>市区町村別_指導対象者群分析!G41</f>
        <v>271</v>
      </c>
      <c r="Q41" s="329">
        <v>256</v>
      </c>
      <c r="R41" s="271">
        <v>12167550</v>
      </c>
      <c r="S41" s="293">
        <f t="shared" si="3"/>
        <v>47529.4921875</v>
      </c>
      <c r="T41" s="321">
        <f>市区町村別_指導対象者群分析!I41</f>
        <v>1016</v>
      </c>
      <c r="U41" s="329">
        <v>1016</v>
      </c>
      <c r="V41" s="271">
        <v>62686940</v>
      </c>
      <c r="W41" s="293">
        <f t="shared" si="4"/>
        <v>61699.744094488189</v>
      </c>
      <c r="X41" s="321">
        <f>市区町村別_指導対象者群分析!K41</f>
        <v>50</v>
      </c>
      <c r="Y41" s="329">
        <v>0</v>
      </c>
      <c r="Z41" s="271">
        <v>0</v>
      </c>
      <c r="AA41" s="293" t="str">
        <f t="shared" si="5"/>
        <v>-</v>
      </c>
      <c r="AB41" s="321">
        <f>市区町村別_指導対象者群分析!M41</f>
        <v>7618</v>
      </c>
      <c r="AC41" s="192">
        <v>7618</v>
      </c>
      <c r="AD41" s="271">
        <v>484929820</v>
      </c>
      <c r="AE41" s="293">
        <f t="shared" si="6"/>
        <v>63655.791546337619</v>
      </c>
      <c r="AF41" s="257"/>
      <c r="AG41" s="258" t="s">
        <v>6</v>
      </c>
      <c r="AH41" s="137">
        <f t="shared" si="7"/>
        <v>65304.148936170212</v>
      </c>
      <c r="AI41" s="258" t="s">
        <v>6</v>
      </c>
      <c r="AJ41" s="137">
        <f t="shared" si="8"/>
        <v>69150.236768802235</v>
      </c>
      <c r="AK41" s="257"/>
      <c r="AL41" s="257"/>
      <c r="AM41" s="258" t="str">
        <f t="shared" si="9"/>
        <v>交野市</v>
      </c>
      <c r="AN41" s="137">
        <f t="shared" si="20"/>
        <v>62442.762520193864</v>
      </c>
      <c r="AO41" s="137">
        <f t="shared" si="10"/>
        <v>71826.126543209873</v>
      </c>
      <c r="AP41" s="137">
        <f t="shared" si="11"/>
        <v>-9383</v>
      </c>
      <c r="AQ41" s="258" t="str">
        <f t="shared" si="12"/>
        <v>池田市</v>
      </c>
      <c r="AR41" s="137">
        <f t="shared" si="21"/>
        <v>63655.791546337619</v>
      </c>
      <c r="AS41" s="137">
        <f t="shared" si="13"/>
        <v>72073.930551888043</v>
      </c>
      <c r="AT41" s="137">
        <f t="shared" si="22"/>
        <v>-8418</v>
      </c>
      <c r="AV41" s="137">
        <f t="shared" si="14"/>
        <v>70318.839599349652</v>
      </c>
      <c r="AW41" s="137">
        <f t="shared" si="15"/>
        <v>80125.165490939995</v>
      </c>
      <c r="AX41" s="137">
        <f t="shared" si="16"/>
        <v>-9806</v>
      </c>
      <c r="AY41" s="137">
        <f t="shared" si="17"/>
        <v>70068.636443022217</v>
      </c>
      <c r="AZ41" s="137">
        <f t="shared" si="18"/>
        <v>78145.842979754772</v>
      </c>
      <c r="BA41" s="137">
        <f t="shared" si="19"/>
        <v>-8077</v>
      </c>
      <c r="BB41" s="137">
        <v>0</v>
      </c>
    </row>
    <row r="42" spans="2:54" s="144" customFormat="1" ht="13.5" customHeight="1">
      <c r="B42" s="69">
        <v>37</v>
      </c>
      <c r="C42" s="61" t="s">
        <v>3</v>
      </c>
      <c r="D42" s="321">
        <f>市区町村別_指導対象者群分析!D42</f>
        <v>46319</v>
      </c>
      <c r="E42" s="329">
        <v>27462</v>
      </c>
      <c r="F42" s="271">
        <v>1823920630</v>
      </c>
      <c r="G42" s="293">
        <f t="shared" si="0"/>
        <v>66416.161605127083</v>
      </c>
      <c r="H42" s="321">
        <f>市区町村別_指導対象者群分析!E42</f>
        <v>7027</v>
      </c>
      <c r="I42" s="329">
        <v>6264</v>
      </c>
      <c r="J42" s="271">
        <v>374736290</v>
      </c>
      <c r="K42" s="293">
        <f t="shared" si="1"/>
        <v>59823.801085568324</v>
      </c>
      <c r="L42" s="321">
        <f>市区町村別_指導対象者群分析!F42</f>
        <v>39292</v>
      </c>
      <c r="M42" s="329">
        <v>21198</v>
      </c>
      <c r="N42" s="271">
        <v>1449184340</v>
      </c>
      <c r="O42" s="293">
        <f t="shared" si="2"/>
        <v>68364.201339749037</v>
      </c>
      <c r="P42" s="321">
        <f>市区町村別_指導対象者群分析!G42</f>
        <v>1461</v>
      </c>
      <c r="Q42" s="329">
        <v>1240</v>
      </c>
      <c r="R42" s="271">
        <v>60617830</v>
      </c>
      <c r="S42" s="293">
        <f t="shared" si="3"/>
        <v>48885.346774193546</v>
      </c>
      <c r="T42" s="321">
        <f>市区町村別_指導対象者群分析!I42</f>
        <v>5024</v>
      </c>
      <c r="U42" s="329">
        <v>5024</v>
      </c>
      <c r="V42" s="271">
        <v>314118460</v>
      </c>
      <c r="W42" s="293">
        <f t="shared" si="4"/>
        <v>62523.578821656054</v>
      </c>
      <c r="X42" s="321">
        <f>市区町村別_指導対象者群分析!K42</f>
        <v>542</v>
      </c>
      <c r="Y42" s="329">
        <v>0</v>
      </c>
      <c r="Z42" s="271">
        <v>0</v>
      </c>
      <c r="AA42" s="293" t="str">
        <f t="shared" si="5"/>
        <v>-</v>
      </c>
      <c r="AB42" s="321">
        <f>市区町村別_指導対象者群分析!M42</f>
        <v>21198</v>
      </c>
      <c r="AC42" s="192">
        <v>21198</v>
      </c>
      <c r="AD42" s="271">
        <v>1449184340</v>
      </c>
      <c r="AE42" s="293">
        <f t="shared" si="6"/>
        <v>68364.201339749037</v>
      </c>
      <c r="AF42" s="257"/>
      <c r="AG42" s="258" t="s">
        <v>52</v>
      </c>
      <c r="AH42" s="137">
        <f t="shared" si="7"/>
        <v>70547.15596330275</v>
      </c>
      <c r="AI42" s="258" t="s">
        <v>52</v>
      </c>
      <c r="AJ42" s="137">
        <f t="shared" si="8"/>
        <v>71109.133709981164</v>
      </c>
      <c r="AK42" s="257"/>
      <c r="AL42" s="257"/>
      <c r="AM42" s="258" t="str">
        <f t="shared" si="9"/>
        <v>島本町</v>
      </c>
      <c r="AN42" s="137">
        <f t="shared" si="20"/>
        <v>62313.676470588238</v>
      </c>
      <c r="AO42" s="137">
        <f t="shared" si="10"/>
        <v>67970.233766233767</v>
      </c>
      <c r="AP42" s="137">
        <f t="shared" si="11"/>
        <v>-5656</v>
      </c>
      <c r="AQ42" s="258" t="str">
        <f t="shared" si="12"/>
        <v>河南町</v>
      </c>
      <c r="AR42" s="137">
        <f t="shared" si="21"/>
        <v>63044.023622047243</v>
      </c>
      <c r="AS42" s="137">
        <f t="shared" si="13"/>
        <v>70014.902120717787</v>
      </c>
      <c r="AT42" s="137">
        <f t="shared" si="22"/>
        <v>-6971</v>
      </c>
      <c r="AV42" s="137">
        <f t="shared" si="14"/>
        <v>70318.839599349652</v>
      </c>
      <c r="AW42" s="137">
        <f t="shared" si="15"/>
        <v>80125.165490939995</v>
      </c>
      <c r="AX42" s="137">
        <f t="shared" si="16"/>
        <v>-9806</v>
      </c>
      <c r="AY42" s="137">
        <f t="shared" si="17"/>
        <v>70068.636443022217</v>
      </c>
      <c r="AZ42" s="137">
        <f t="shared" si="18"/>
        <v>78145.842979754772</v>
      </c>
      <c r="BA42" s="137">
        <f t="shared" si="19"/>
        <v>-8077</v>
      </c>
      <c r="BB42" s="137">
        <v>0</v>
      </c>
    </row>
    <row r="43" spans="2:54" s="144" customFormat="1" ht="13.5" customHeight="1">
      <c r="B43" s="69">
        <v>38</v>
      </c>
      <c r="C43" s="73" t="s">
        <v>45</v>
      </c>
      <c r="D43" s="426">
        <f>市区町村別_指導対象者群分析!D43</f>
        <v>9619</v>
      </c>
      <c r="E43" s="329">
        <v>5036</v>
      </c>
      <c r="F43" s="271">
        <v>365950230</v>
      </c>
      <c r="G43" s="293">
        <f t="shared" si="0"/>
        <v>72666.844718030188</v>
      </c>
      <c r="H43" s="426">
        <f>市区町村別_指導対象者群分析!E43</f>
        <v>1168</v>
      </c>
      <c r="I43" s="329">
        <v>1055</v>
      </c>
      <c r="J43" s="271">
        <v>73217160</v>
      </c>
      <c r="K43" s="293">
        <f t="shared" si="1"/>
        <v>69400.151658767776</v>
      </c>
      <c r="L43" s="426">
        <f>市区町村別_指導対象者群分析!F43</f>
        <v>8451</v>
      </c>
      <c r="M43" s="329">
        <v>3981</v>
      </c>
      <c r="N43" s="271">
        <v>292733070</v>
      </c>
      <c r="O43" s="293">
        <f t="shared" si="2"/>
        <v>73532.547098718918</v>
      </c>
      <c r="P43" s="426">
        <f>市区町村別_指導対象者群分析!G43</f>
        <v>150</v>
      </c>
      <c r="Q43" s="329">
        <v>125</v>
      </c>
      <c r="R43" s="271">
        <v>7424770</v>
      </c>
      <c r="S43" s="293">
        <f t="shared" si="3"/>
        <v>59398.16</v>
      </c>
      <c r="T43" s="426">
        <f>市区町村別_指導対象者群分析!I43</f>
        <v>930</v>
      </c>
      <c r="U43" s="329">
        <v>930</v>
      </c>
      <c r="V43" s="271">
        <v>65792390</v>
      </c>
      <c r="W43" s="293">
        <f t="shared" si="4"/>
        <v>70744.505376344081</v>
      </c>
      <c r="X43" s="426">
        <f>市区町村別_指導対象者群分析!K43</f>
        <v>88</v>
      </c>
      <c r="Y43" s="329">
        <v>0</v>
      </c>
      <c r="Z43" s="271">
        <v>0</v>
      </c>
      <c r="AA43" s="293" t="str">
        <f t="shared" si="5"/>
        <v>-</v>
      </c>
      <c r="AB43" s="426">
        <f>市区町村別_指導対象者群分析!M43</f>
        <v>3981</v>
      </c>
      <c r="AC43" s="192">
        <v>3981</v>
      </c>
      <c r="AD43" s="271">
        <v>292733070</v>
      </c>
      <c r="AE43" s="293">
        <f t="shared" si="6"/>
        <v>73532.547098718918</v>
      </c>
      <c r="AF43" s="257"/>
      <c r="AG43" s="258" t="s">
        <v>53</v>
      </c>
      <c r="AH43" s="137">
        <f t="shared" si="7"/>
        <v>54808.274582560298</v>
      </c>
      <c r="AI43" s="258" t="s">
        <v>53</v>
      </c>
      <c r="AJ43" s="137">
        <f t="shared" si="8"/>
        <v>66694.426699426695</v>
      </c>
      <c r="AK43" s="257"/>
      <c r="AL43" s="257"/>
      <c r="AM43" s="258" t="str">
        <f t="shared" si="9"/>
        <v>池田市</v>
      </c>
      <c r="AN43" s="137">
        <f t="shared" si="20"/>
        <v>61699.744094488189</v>
      </c>
      <c r="AO43" s="137">
        <f t="shared" si="10"/>
        <v>68632.138888888891</v>
      </c>
      <c r="AP43" s="137">
        <f t="shared" si="11"/>
        <v>-6932</v>
      </c>
      <c r="AQ43" s="258" t="str">
        <f t="shared" si="12"/>
        <v>高槻市</v>
      </c>
      <c r="AR43" s="137">
        <f t="shared" si="21"/>
        <v>62097.826205393627</v>
      </c>
      <c r="AS43" s="137">
        <f t="shared" si="13"/>
        <v>68787.890438247006</v>
      </c>
      <c r="AT43" s="137">
        <f t="shared" si="22"/>
        <v>-6690</v>
      </c>
      <c r="AV43" s="137">
        <f t="shared" si="14"/>
        <v>70318.839599349652</v>
      </c>
      <c r="AW43" s="137">
        <f t="shared" si="15"/>
        <v>80125.165490939995</v>
      </c>
      <c r="AX43" s="137">
        <f t="shared" si="16"/>
        <v>-9806</v>
      </c>
      <c r="AY43" s="137">
        <f t="shared" si="17"/>
        <v>70068.636443022217</v>
      </c>
      <c r="AZ43" s="137">
        <f t="shared" si="18"/>
        <v>78145.842979754772</v>
      </c>
      <c r="BA43" s="137">
        <f t="shared" si="19"/>
        <v>-8077</v>
      </c>
      <c r="BB43" s="137">
        <v>0</v>
      </c>
    </row>
    <row r="44" spans="2:54" s="144" customFormat="1" ht="13.5" customHeight="1">
      <c r="B44" s="69">
        <v>39</v>
      </c>
      <c r="C44" s="73" t="s">
        <v>8</v>
      </c>
      <c r="D44" s="426">
        <f>市区町村別_指導対象者群分析!D44</f>
        <v>55558</v>
      </c>
      <c r="E44" s="329">
        <v>31146</v>
      </c>
      <c r="F44" s="271">
        <v>1923133510</v>
      </c>
      <c r="G44" s="293">
        <f t="shared" si="0"/>
        <v>61745.762216657036</v>
      </c>
      <c r="H44" s="426">
        <f>市区町村別_指導対象者群分析!E44</f>
        <v>6011</v>
      </c>
      <c r="I44" s="329">
        <v>5449</v>
      </c>
      <c r="J44" s="271">
        <v>327405670</v>
      </c>
      <c r="K44" s="293">
        <f t="shared" si="1"/>
        <v>60085.459717379337</v>
      </c>
      <c r="L44" s="426">
        <f>市区町村別_指導対象者群分析!F44</f>
        <v>49547</v>
      </c>
      <c r="M44" s="329">
        <v>25697</v>
      </c>
      <c r="N44" s="271">
        <v>1595727840</v>
      </c>
      <c r="O44" s="293">
        <f t="shared" si="2"/>
        <v>62097.826205393627</v>
      </c>
      <c r="P44" s="426">
        <f>市区町村別_指導対象者群分析!G44</f>
        <v>1144</v>
      </c>
      <c r="Q44" s="329">
        <v>1025</v>
      </c>
      <c r="R44" s="271">
        <v>56694550</v>
      </c>
      <c r="S44" s="293">
        <f t="shared" si="3"/>
        <v>55311.756097560974</v>
      </c>
      <c r="T44" s="426">
        <f>市区町村別_指導対象者群分析!I44</f>
        <v>4424</v>
      </c>
      <c r="U44" s="329">
        <v>4424</v>
      </c>
      <c r="V44" s="271">
        <v>270711120</v>
      </c>
      <c r="W44" s="293">
        <f t="shared" si="4"/>
        <v>61191.482820976489</v>
      </c>
      <c r="X44" s="426">
        <f>市区町村別_指導対象者群分析!K44</f>
        <v>443</v>
      </c>
      <c r="Y44" s="329">
        <v>0</v>
      </c>
      <c r="Z44" s="271">
        <v>0</v>
      </c>
      <c r="AA44" s="293" t="str">
        <f t="shared" si="5"/>
        <v>-</v>
      </c>
      <c r="AB44" s="426">
        <f>市区町村別_指導対象者群分析!M44</f>
        <v>25697</v>
      </c>
      <c r="AC44" s="192">
        <v>25697</v>
      </c>
      <c r="AD44" s="271">
        <v>1595727840</v>
      </c>
      <c r="AE44" s="293">
        <f t="shared" si="6"/>
        <v>62097.826205393627</v>
      </c>
      <c r="AF44" s="257"/>
      <c r="AG44" s="258" t="s">
        <v>54</v>
      </c>
      <c r="AH44" s="137">
        <f t="shared" si="7"/>
        <v>67092.596153846156</v>
      </c>
      <c r="AI44" s="258" t="s">
        <v>54</v>
      </c>
      <c r="AJ44" s="137">
        <f t="shared" si="8"/>
        <v>59379.295774647886</v>
      </c>
      <c r="AK44" s="257"/>
      <c r="AL44" s="257"/>
      <c r="AM44" s="258" t="str">
        <f t="shared" si="9"/>
        <v>寝屋川市</v>
      </c>
      <c r="AN44" s="137">
        <f t="shared" si="20"/>
        <v>61669.806678383131</v>
      </c>
      <c r="AO44" s="137">
        <f t="shared" si="10"/>
        <v>70387.840389016012</v>
      </c>
      <c r="AP44" s="137">
        <f t="shared" si="11"/>
        <v>-8718</v>
      </c>
      <c r="AQ44" s="258" t="str">
        <f t="shared" si="12"/>
        <v>枚方市</v>
      </c>
      <c r="AR44" s="137">
        <f t="shared" si="21"/>
        <v>60999.071980337081</v>
      </c>
      <c r="AS44" s="137">
        <f t="shared" si="13"/>
        <v>67674.012135138051</v>
      </c>
      <c r="AT44" s="137">
        <f t="shared" si="22"/>
        <v>-6675</v>
      </c>
      <c r="AV44" s="137">
        <f t="shared" si="14"/>
        <v>70318.839599349652</v>
      </c>
      <c r="AW44" s="137">
        <f t="shared" si="15"/>
        <v>80125.165490939995</v>
      </c>
      <c r="AX44" s="137">
        <f t="shared" si="16"/>
        <v>-9806</v>
      </c>
      <c r="AY44" s="137">
        <f t="shared" si="17"/>
        <v>70068.636443022217</v>
      </c>
      <c r="AZ44" s="137">
        <f t="shared" si="18"/>
        <v>78145.842979754772</v>
      </c>
      <c r="BA44" s="137">
        <f t="shared" si="19"/>
        <v>-8077</v>
      </c>
      <c r="BB44" s="137">
        <v>0</v>
      </c>
    </row>
    <row r="45" spans="2:54" s="144" customFormat="1" ht="13.5" customHeight="1">
      <c r="B45" s="415">
        <v>40</v>
      </c>
      <c r="C45" s="73" t="s">
        <v>46</v>
      </c>
      <c r="D45" s="427">
        <f>市区町村別_指導対象者群分析!D45</f>
        <v>11725</v>
      </c>
      <c r="E45" s="359">
        <v>5722</v>
      </c>
      <c r="F45" s="361">
        <v>387380640</v>
      </c>
      <c r="G45" s="362">
        <f t="shared" si="0"/>
        <v>67700.216707444953</v>
      </c>
      <c r="H45" s="427">
        <f>市区町村別_指導対象者群分析!E45</f>
        <v>1420</v>
      </c>
      <c r="I45" s="359">
        <v>1233</v>
      </c>
      <c r="J45" s="361">
        <v>83614250</v>
      </c>
      <c r="K45" s="362">
        <f t="shared" si="1"/>
        <v>67813.66585563666</v>
      </c>
      <c r="L45" s="427">
        <f>市区町村別_指導対象者群分析!F45</f>
        <v>10305</v>
      </c>
      <c r="M45" s="359">
        <v>4489</v>
      </c>
      <c r="N45" s="361">
        <v>303766390</v>
      </c>
      <c r="O45" s="362">
        <f t="shared" si="2"/>
        <v>67669.055468924038</v>
      </c>
      <c r="P45" s="427">
        <f>市区町村別_指導対象者群分析!G45</f>
        <v>196</v>
      </c>
      <c r="Q45" s="359">
        <v>188</v>
      </c>
      <c r="R45" s="361">
        <v>10536890</v>
      </c>
      <c r="S45" s="362">
        <f t="shared" si="3"/>
        <v>56047.287234042553</v>
      </c>
      <c r="T45" s="427">
        <f>市区町村別_指導対象者群分析!I45</f>
        <v>1045</v>
      </c>
      <c r="U45" s="359">
        <v>1045</v>
      </c>
      <c r="V45" s="361">
        <v>73077360</v>
      </c>
      <c r="W45" s="362">
        <f t="shared" si="4"/>
        <v>69930.488038277515</v>
      </c>
      <c r="X45" s="427">
        <f>市区町村別_指導対象者群分析!K45</f>
        <v>179</v>
      </c>
      <c r="Y45" s="359">
        <v>0</v>
      </c>
      <c r="Z45" s="361">
        <v>0</v>
      </c>
      <c r="AA45" s="362" t="str">
        <f t="shared" si="5"/>
        <v>-</v>
      </c>
      <c r="AB45" s="427">
        <f>市区町村別_指導対象者群分析!M45</f>
        <v>4489</v>
      </c>
      <c r="AC45" s="357">
        <v>4489</v>
      </c>
      <c r="AD45" s="361">
        <v>303766390</v>
      </c>
      <c r="AE45" s="362">
        <f t="shared" si="6"/>
        <v>67669.055468924038</v>
      </c>
      <c r="AF45" s="257"/>
      <c r="AG45" s="258" t="s">
        <v>55</v>
      </c>
      <c r="AH45" s="137">
        <f t="shared" si="7"/>
        <v>75347.625</v>
      </c>
      <c r="AI45" s="258" t="s">
        <v>55</v>
      </c>
      <c r="AJ45" s="137">
        <f t="shared" si="8"/>
        <v>64412.216252518469</v>
      </c>
      <c r="AK45" s="257"/>
      <c r="AL45" s="257"/>
      <c r="AM45" s="258" t="str">
        <f t="shared" si="9"/>
        <v>高槻市</v>
      </c>
      <c r="AN45" s="137">
        <f t="shared" si="20"/>
        <v>61191.482820976489</v>
      </c>
      <c r="AO45" s="137">
        <f t="shared" si="10"/>
        <v>70010.657306955967</v>
      </c>
      <c r="AP45" s="137">
        <f t="shared" si="11"/>
        <v>-8820</v>
      </c>
      <c r="AQ45" s="258" t="str">
        <f t="shared" si="12"/>
        <v>交野市</v>
      </c>
      <c r="AR45" s="137">
        <f t="shared" si="21"/>
        <v>60577.568328640053</v>
      </c>
      <c r="AS45" s="137">
        <f t="shared" si="13"/>
        <v>70406.278049603512</v>
      </c>
      <c r="AT45" s="137">
        <f t="shared" si="22"/>
        <v>-9828</v>
      </c>
      <c r="AV45" s="137">
        <f t="shared" si="14"/>
        <v>70318.839599349652</v>
      </c>
      <c r="AW45" s="137">
        <f t="shared" si="15"/>
        <v>80125.165490939995</v>
      </c>
      <c r="AX45" s="137">
        <f t="shared" si="16"/>
        <v>-9806</v>
      </c>
      <c r="AY45" s="137">
        <f t="shared" si="17"/>
        <v>70068.636443022217</v>
      </c>
      <c r="AZ45" s="137">
        <f t="shared" si="18"/>
        <v>78145.842979754772</v>
      </c>
      <c r="BA45" s="137">
        <f t="shared" si="19"/>
        <v>-8077</v>
      </c>
      <c r="BB45" s="137">
        <v>0</v>
      </c>
    </row>
    <row r="46" spans="2:54" s="144" customFormat="1" ht="13.5" customHeight="1">
      <c r="B46" s="415">
        <v>41</v>
      </c>
      <c r="C46" s="73" t="s">
        <v>13</v>
      </c>
      <c r="D46" s="427">
        <f>市区町村別_指導対象者群分析!D46</f>
        <v>21686</v>
      </c>
      <c r="E46" s="359">
        <v>11217</v>
      </c>
      <c r="F46" s="361">
        <v>815852970</v>
      </c>
      <c r="G46" s="362">
        <f t="shared" si="0"/>
        <v>72733.615940090938</v>
      </c>
      <c r="H46" s="427">
        <f>市区町村別_指導対象者群分析!E46</f>
        <v>2767</v>
      </c>
      <c r="I46" s="359">
        <v>2538</v>
      </c>
      <c r="J46" s="361">
        <v>187897530</v>
      </c>
      <c r="K46" s="362">
        <f t="shared" si="1"/>
        <v>74033.69976359338</v>
      </c>
      <c r="L46" s="427">
        <f>市区町村別_指導対象者群分析!F46</f>
        <v>18919</v>
      </c>
      <c r="M46" s="359">
        <v>8679</v>
      </c>
      <c r="N46" s="361">
        <v>627955440</v>
      </c>
      <c r="O46" s="362">
        <f t="shared" si="2"/>
        <v>72353.432423090213</v>
      </c>
      <c r="P46" s="427">
        <f>市区町村別_指導対象者群分析!G46</f>
        <v>441</v>
      </c>
      <c r="Q46" s="359">
        <v>394</v>
      </c>
      <c r="R46" s="361">
        <v>27269720</v>
      </c>
      <c r="S46" s="362">
        <f t="shared" si="3"/>
        <v>69212.487309644668</v>
      </c>
      <c r="T46" s="427">
        <f>市区町村別_指導対象者群分析!I46</f>
        <v>2144</v>
      </c>
      <c r="U46" s="359">
        <v>2144</v>
      </c>
      <c r="V46" s="361">
        <v>160627810</v>
      </c>
      <c r="W46" s="362">
        <f t="shared" si="4"/>
        <v>74919.6875</v>
      </c>
      <c r="X46" s="427">
        <f>市区町村別_指導対象者群分析!K46</f>
        <v>182</v>
      </c>
      <c r="Y46" s="359">
        <v>0</v>
      </c>
      <c r="Z46" s="361">
        <v>0</v>
      </c>
      <c r="AA46" s="362" t="str">
        <f t="shared" si="5"/>
        <v>-</v>
      </c>
      <c r="AB46" s="427">
        <f>市区町村別_指導対象者群分析!M46</f>
        <v>8679</v>
      </c>
      <c r="AC46" s="357">
        <v>8679</v>
      </c>
      <c r="AD46" s="361">
        <v>627955440</v>
      </c>
      <c r="AE46" s="362">
        <f t="shared" si="6"/>
        <v>72353.432423090213</v>
      </c>
      <c r="AF46" s="257"/>
      <c r="AG46" s="258" t="s">
        <v>31</v>
      </c>
      <c r="AH46" s="137">
        <f t="shared" si="7"/>
        <v>70551.495327102806</v>
      </c>
      <c r="AI46" s="258" t="s">
        <v>31</v>
      </c>
      <c r="AJ46" s="137">
        <f t="shared" si="8"/>
        <v>73885.100000000006</v>
      </c>
      <c r="AK46" s="257"/>
      <c r="AL46" s="257"/>
      <c r="AM46" s="258" t="str">
        <f t="shared" si="9"/>
        <v>摂津市</v>
      </c>
      <c r="AN46" s="137">
        <f t="shared" si="20"/>
        <v>61152.316442605996</v>
      </c>
      <c r="AO46" s="137">
        <f t="shared" si="10"/>
        <v>69121.823770491799</v>
      </c>
      <c r="AP46" s="137">
        <f t="shared" si="11"/>
        <v>-7970</v>
      </c>
      <c r="AQ46" s="258" t="str">
        <f t="shared" si="12"/>
        <v>島本町</v>
      </c>
      <c r="AR46" s="137">
        <f t="shared" si="21"/>
        <v>60103.10120240481</v>
      </c>
      <c r="AS46" s="137">
        <f t="shared" si="13"/>
        <v>65142.682672233823</v>
      </c>
      <c r="AT46" s="137">
        <f t="shared" si="22"/>
        <v>-5040</v>
      </c>
      <c r="AV46" s="137">
        <f t="shared" si="14"/>
        <v>70318.839599349652</v>
      </c>
      <c r="AW46" s="137">
        <f t="shared" si="15"/>
        <v>80125.165490939995</v>
      </c>
      <c r="AX46" s="137">
        <f t="shared" si="16"/>
        <v>-9806</v>
      </c>
      <c r="AY46" s="137">
        <f t="shared" si="17"/>
        <v>70068.636443022217</v>
      </c>
      <c r="AZ46" s="137">
        <f t="shared" si="18"/>
        <v>78145.842979754772</v>
      </c>
      <c r="BA46" s="137">
        <f t="shared" si="19"/>
        <v>-8077</v>
      </c>
      <c r="BB46" s="137">
        <v>0</v>
      </c>
    </row>
    <row r="47" spans="2:54" s="144" customFormat="1" ht="13.5" customHeight="1">
      <c r="B47" s="69">
        <v>42</v>
      </c>
      <c r="C47" s="73" t="s">
        <v>14</v>
      </c>
      <c r="D47" s="426">
        <f>市区町村別_指導対象者群分析!D47</f>
        <v>58184</v>
      </c>
      <c r="E47" s="329">
        <v>31623</v>
      </c>
      <c r="F47" s="271">
        <v>1929312010</v>
      </c>
      <c r="G47" s="293">
        <f t="shared" si="0"/>
        <v>61009.771685165862</v>
      </c>
      <c r="H47" s="426">
        <f>市区町村別_指導対象者群分析!E47</f>
        <v>3525</v>
      </c>
      <c r="I47" s="329">
        <v>3143</v>
      </c>
      <c r="J47" s="271">
        <v>192058440</v>
      </c>
      <c r="K47" s="293">
        <f t="shared" si="1"/>
        <v>61106.72605790646</v>
      </c>
      <c r="L47" s="426">
        <f>市区町村別_指導対象者群分析!F47</f>
        <v>54659</v>
      </c>
      <c r="M47" s="329">
        <v>28480</v>
      </c>
      <c r="N47" s="271">
        <v>1737253570</v>
      </c>
      <c r="O47" s="293">
        <f t="shared" si="2"/>
        <v>60999.071980337081</v>
      </c>
      <c r="P47" s="426">
        <f>市区町村別_指導対象者群分析!G47</f>
        <v>901</v>
      </c>
      <c r="Q47" s="329">
        <v>802</v>
      </c>
      <c r="R47" s="271">
        <v>42137210</v>
      </c>
      <c r="S47" s="293">
        <f t="shared" si="3"/>
        <v>52540.162094763095</v>
      </c>
      <c r="T47" s="426">
        <f>市区町村別_指導対象者群分析!I47</f>
        <v>2341</v>
      </c>
      <c r="U47" s="329">
        <v>2341</v>
      </c>
      <c r="V47" s="271">
        <v>149921230</v>
      </c>
      <c r="W47" s="293">
        <f t="shared" si="4"/>
        <v>64041.533532678346</v>
      </c>
      <c r="X47" s="426">
        <f>市区町村別_指導対象者群分析!K47</f>
        <v>283</v>
      </c>
      <c r="Y47" s="329">
        <v>0</v>
      </c>
      <c r="Z47" s="271">
        <v>0</v>
      </c>
      <c r="AA47" s="293" t="str">
        <f t="shared" si="5"/>
        <v>-</v>
      </c>
      <c r="AB47" s="426">
        <f>市区町村別_指導対象者群分析!M47</f>
        <v>28480</v>
      </c>
      <c r="AC47" s="192">
        <v>28480</v>
      </c>
      <c r="AD47" s="271">
        <v>1737253570</v>
      </c>
      <c r="AE47" s="293">
        <f t="shared" si="6"/>
        <v>60999.071980337081</v>
      </c>
      <c r="AF47" s="257"/>
      <c r="AG47" s="258" t="s">
        <v>32</v>
      </c>
      <c r="AH47" s="137">
        <f t="shared" si="7"/>
        <v>76184.293478260865</v>
      </c>
      <c r="AI47" s="258" t="s">
        <v>32</v>
      </c>
      <c r="AJ47" s="137">
        <f t="shared" si="8"/>
        <v>63044.023622047243</v>
      </c>
      <c r="AK47" s="257"/>
      <c r="AL47" s="257"/>
      <c r="AM47" s="258" t="str">
        <f t="shared" si="9"/>
        <v>松原市</v>
      </c>
      <c r="AN47" s="137">
        <f t="shared" si="20"/>
        <v>59781.895815542273</v>
      </c>
      <c r="AO47" s="137">
        <f t="shared" si="10"/>
        <v>69576.286919831226</v>
      </c>
      <c r="AP47" s="137">
        <f t="shared" si="11"/>
        <v>-9794</v>
      </c>
      <c r="AQ47" s="258" t="str">
        <f t="shared" si="12"/>
        <v>田尻町</v>
      </c>
      <c r="AR47" s="137">
        <f t="shared" si="21"/>
        <v>59379.295774647886</v>
      </c>
      <c r="AS47" s="137">
        <f t="shared" si="13"/>
        <v>68039.70251716247</v>
      </c>
      <c r="AT47" s="137">
        <f t="shared" si="22"/>
        <v>-8661</v>
      </c>
      <c r="AV47" s="137">
        <f t="shared" si="14"/>
        <v>70318.839599349652</v>
      </c>
      <c r="AW47" s="137">
        <f t="shared" si="15"/>
        <v>80125.165490939995</v>
      </c>
      <c r="AX47" s="137">
        <f t="shared" si="16"/>
        <v>-9806</v>
      </c>
      <c r="AY47" s="137">
        <f t="shared" si="17"/>
        <v>70068.636443022217</v>
      </c>
      <c r="AZ47" s="137">
        <f t="shared" si="18"/>
        <v>78145.842979754772</v>
      </c>
      <c r="BA47" s="137">
        <f t="shared" si="19"/>
        <v>-8077</v>
      </c>
      <c r="BB47" s="137">
        <v>0</v>
      </c>
    </row>
    <row r="48" spans="2:54" s="144" customFormat="1" ht="13.5" customHeight="1">
      <c r="B48" s="69">
        <v>43</v>
      </c>
      <c r="C48" s="73" t="s">
        <v>9</v>
      </c>
      <c r="D48" s="426">
        <f>市区町村別_指導対象者群分析!D48</f>
        <v>35245</v>
      </c>
      <c r="E48" s="329">
        <v>20528</v>
      </c>
      <c r="F48" s="271">
        <v>1367963320</v>
      </c>
      <c r="G48" s="293">
        <f t="shared" si="0"/>
        <v>66638.89906469213</v>
      </c>
      <c r="H48" s="426">
        <f>市区町村別_指導対象者群分析!E48</f>
        <v>7503</v>
      </c>
      <c r="I48" s="329">
        <v>7008</v>
      </c>
      <c r="J48" s="271">
        <v>484990970</v>
      </c>
      <c r="K48" s="293">
        <f t="shared" si="1"/>
        <v>69205.332477168951</v>
      </c>
      <c r="L48" s="426">
        <f>市区町村別_指導対象者群分析!F48</f>
        <v>27742</v>
      </c>
      <c r="M48" s="329">
        <v>13520</v>
      </c>
      <c r="N48" s="271">
        <v>882972350</v>
      </c>
      <c r="O48" s="293">
        <f t="shared" si="2"/>
        <v>65308.605769230766</v>
      </c>
      <c r="P48" s="426">
        <f>市区町村別_指導対象者群分析!G48</f>
        <v>1322</v>
      </c>
      <c r="Q48" s="329">
        <v>1229</v>
      </c>
      <c r="R48" s="271">
        <v>70480450</v>
      </c>
      <c r="S48" s="293">
        <f t="shared" si="3"/>
        <v>57347.803091944668</v>
      </c>
      <c r="T48" s="426">
        <f>市区町村別_指導対象者群分析!I48</f>
        <v>5779</v>
      </c>
      <c r="U48" s="329">
        <v>5779</v>
      </c>
      <c r="V48" s="271">
        <v>414510520</v>
      </c>
      <c r="W48" s="293">
        <f t="shared" si="4"/>
        <v>71727.032358539538</v>
      </c>
      <c r="X48" s="426">
        <f>市区町村別_指導対象者群分析!K48</f>
        <v>402</v>
      </c>
      <c r="Y48" s="329">
        <v>0</v>
      </c>
      <c r="Z48" s="271">
        <v>0</v>
      </c>
      <c r="AA48" s="293" t="str">
        <f t="shared" si="5"/>
        <v>-</v>
      </c>
      <c r="AB48" s="426">
        <f>市区町村別_指導対象者群分析!M48</f>
        <v>13520</v>
      </c>
      <c r="AC48" s="192">
        <v>13520</v>
      </c>
      <c r="AD48" s="271">
        <v>882972350</v>
      </c>
      <c r="AE48" s="293">
        <f t="shared" si="6"/>
        <v>65308.605769230766</v>
      </c>
      <c r="AF48" s="257"/>
      <c r="AG48" s="258" t="s">
        <v>33</v>
      </c>
      <c r="AH48" s="137">
        <f t="shared" si="7"/>
        <v>67644.395604395599</v>
      </c>
      <c r="AI48" s="258" t="s">
        <v>33</v>
      </c>
      <c r="AJ48" s="137">
        <f t="shared" si="8"/>
        <v>58208.474226804123</v>
      </c>
      <c r="AK48" s="257"/>
      <c r="AL48" s="257"/>
      <c r="AM48" s="258" t="str">
        <f t="shared" si="9"/>
        <v>熊取町</v>
      </c>
      <c r="AN48" s="137">
        <f t="shared" si="20"/>
        <v>54808.274582560298</v>
      </c>
      <c r="AO48" s="137">
        <f t="shared" si="10"/>
        <v>62214.125475285175</v>
      </c>
      <c r="AP48" s="137">
        <f>ROUND(AN48,0)-ROUND(AO48,0)</f>
        <v>-7406</v>
      </c>
      <c r="AQ48" s="258" t="str">
        <f t="shared" si="12"/>
        <v>千早赤阪村</v>
      </c>
      <c r="AR48" s="137">
        <f t="shared" si="21"/>
        <v>58208.474226804123</v>
      </c>
      <c r="AS48" s="137">
        <f t="shared" si="13"/>
        <v>71767.543103448275</v>
      </c>
      <c r="AT48" s="137">
        <f t="shared" si="22"/>
        <v>-13560</v>
      </c>
      <c r="AV48" s="137">
        <f t="shared" si="14"/>
        <v>70318.839599349652</v>
      </c>
      <c r="AW48" s="137">
        <f t="shared" si="15"/>
        <v>80125.165490939995</v>
      </c>
      <c r="AX48" s="137">
        <f t="shared" si="16"/>
        <v>-9806</v>
      </c>
      <c r="AY48" s="137">
        <f t="shared" si="17"/>
        <v>70068.636443022217</v>
      </c>
      <c r="AZ48" s="137">
        <f t="shared" si="18"/>
        <v>78145.842979754772</v>
      </c>
      <c r="BA48" s="137">
        <f t="shared" si="19"/>
        <v>-8077</v>
      </c>
      <c r="BB48" s="137">
        <v>999</v>
      </c>
    </row>
    <row r="49" spans="2:54" s="144" customFormat="1" ht="13.5" customHeight="1">
      <c r="B49" s="69">
        <v>44</v>
      </c>
      <c r="C49" s="73" t="s">
        <v>21</v>
      </c>
      <c r="D49" s="426">
        <f>市区町村別_指導対象者群分析!D49</f>
        <v>38901</v>
      </c>
      <c r="E49" s="329">
        <v>21445</v>
      </c>
      <c r="F49" s="271">
        <v>1586805370</v>
      </c>
      <c r="G49" s="293">
        <f t="shared" si="0"/>
        <v>73994.188388901835</v>
      </c>
      <c r="H49" s="426">
        <f>市区町村別_指導対象者群分析!E49</f>
        <v>6468</v>
      </c>
      <c r="I49" s="329">
        <v>5934</v>
      </c>
      <c r="J49" s="271">
        <v>447137110</v>
      </c>
      <c r="K49" s="293">
        <f t="shared" si="1"/>
        <v>75351.720593191771</v>
      </c>
      <c r="L49" s="426">
        <f>市区町村別_指導対象者群分析!F49</f>
        <v>32433</v>
      </c>
      <c r="M49" s="329">
        <v>15511</v>
      </c>
      <c r="N49" s="271">
        <v>1139668260</v>
      </c>
      <c r="O49" s="293">
        <f t="shared" si="2"/>
        <v>73474.841080523503</v>
      </c>
      <c r="P49" s="426">
        <f>市区町村別_指導対象者群分析!G49</f>
        <v>1415</v>
      </c>
      <c r="Q49" s="329">
        <v>1309</v>
      </c>
      <c r="R49" s="271">
        <v>88394010</v>
      </c>
      <c r="S49" s="293">
        <f t="shared" si="3"/>
        <v>67527.891520244462</v>
      </c>
      <c r="T49" s="426">
        <f>市区町村別_指導対象者群分析!I49</f>
        <v>4625</v>
      </c>
      <c r="U49" s="329">
        <v>4625</v>
      </c>
      <c r="V49" s="271">
        <v>358743100</v>
      </c>
      <c r="W49" s="293">
        <f t="shared" si="4"/>
        <v>77566.075675675675</v>
      </c>
      <c r="X49" s="426">
        <f>市区町村別_指導対象者群分析!K49</f>
        <v>428</v>
      </c>
      <c r="Y49" s="329">
        <v>0</v>
      </c>
      <c r="Z49" s="271">
        <v>0</v>
      </c>
      <c r="AA49" s="293" t="str">
        <f t="shared" si="5"/>
        <v>-</v>
      </c>
      <c r="AB49" s="426">
        <f>市区町村別_指導対象者群分析!M49</f>
        <v>15511</v>
      </c>
      <c r="AC49" s="192">
        <v>15511</v>
      </c>
      <c r="AD49" s="271">
        <v>1139668260</v>
      </c>
      <c r="AE49" s="293">
        <f t="shared" si="6"/>
        <v>73474.841080523503</v>
      </c>
      <c r="AF49" s="257"/>
      <c r="AG49" s="257"/>
      <c r="AH49" s="257"/>
      <c r="AI49" s="257"/>
      <c r="AJ49" s="257"/>
      <c r="AK49" s="257"/>
      <c r="AL49" s="257"/>
      <c r="AV49" s="257"/>
      <c r="AW49" s="257"/>
      <c r="AX49" s="257"/>
      <c r="AY49" s="257"/>
      <c r="AZ49" s="257"/>
      <c r="BA49" s="257"/>
      <c r="BB49" s="257"/>
    </row>
    <row r="50" spans="2:54" s="144" customFormat="1" ht="13.5" customHeight="1">
      <c r="B50" s="69">
        <v>45</v>
      </c>
      <c r="C50" s="73" t="s">
        <v>47</v>
      </c>
      <c r="D50" s="426">
        <f>市区町村別_指導対象者群分析!D50</f>
        <v>13283</v>
      </c>
      <c r="E50" s="329">
        <v>6518</v>
      </c>
      <c r="F50" s="271">
        <v>446424860</v>
      </c>
      <c r="G50" s="293">
        <f t="shared" si="0"/>
        <v>68491.080085915921</v>
      </c>
      <c r="H50" s="426">
        <f>市区町村別_指導対象者群分析!E50</f>
        <v>1830</v>
      </c>
      <c r="I50" s="329">
        <v>1716</v>
      </c>
      <c r="J50" s="271">
        <v>120489110</v>
      </c>
      <c r="K50" s="293">
        <f t="shared" si="1"/>
        <v>70215.099067599062</v>
      </c>
      <c r="L50" s="426">
        <f>市区町村別_指導対象者群分析!F50</f>
        <v>11453</v>
      </c>
      <c r="M50" s="329">
        <v>4802</v>
      </c>
      <c r="N50" s="271">
        <v>325935750</v>
      </c>
      <c r="O50" s="293">
        <f t="shared" si="2"/>
        <v>67875</v>
      </c>
      <c r="P50" s="426">
        <f>市区町村別_指導対象者群分析!G50</f>
        <v>301</v>
      </c>
      <c r="Q50" s="329">
        <v>277</v>
      </c>
      <c r="R50" s="271">
        <v>15603990</v>
      </c>
      <c r="S50" s="293">
        <f t="shared" si="3"/>
        <v>56332.093862815884</v>
      </c>
      <c r="T50" s="426">
        <f>市区町村別_指導対象者群分析!I50</f>
        <v>1439</v>
      </c>
      <c r="U50" s="329">
        <v>1439</v>
      </c>
      <c r="V50" s="271">
        <v>104885120</v>
      </c>
      <c r="W50" s="293">
        <f t="shared" si="4"/>
        <v>72887.505211952739</v>
      </c>
      <c r="X50" s="426">
        <f>市区町村別_指導対象者群分析!K50</f>
        <v>90</v>
      </c>
      <c r="Y50" s="329">
        <v>0</v>
      </c>
      <c r="Z50" s="271">
        <v>0</v>
      </c>
      <c r="AA50" s="293" t="str">
        <f t="shared" si="5"/>
        <v>-</v>
      </c>
      <c r="AB50" s="426">
        <f>市区町村別_指導対象者群分析!M50</f>
        <v>4802</v>
      </c>
      <c r="AC50" s="192">
        <v>4802</v>
      </c>
      <c r="AD50" s="271">
        <v>325935750</v>
      </c>
      <c r="AE50" s="293">
        <f t="shared" si="6"/>
        <v>67875</v>
      </c>
      <c r="AF50" s="257"/>
      <c r="AG50" s="257"/>
      <c r="AH50" s="257"/>
      <c r="AI50" s="257"/>
      <c r="AJ50" s="257"/>
      <c r="AK50" s="257"/>
      <c r="AL50" s="257"/>
      <c r="AV50" s="257"/>
      <c r="AW50" s="257"/>
      <c r="AX50" s="257"/>
      <c r="AY50" s="257"/>
      <c r="AZ50" s="257"/>
      <c r="BA50" s="257"/>
      <c r="BB50" s="257"/>
    </row>
    <row r="51" spans="2:54" s="144" customFormat="1" ht="13.5" customHeight="1">
      <c r="B51" s="69">
        <v>46</v>
      </c>
      <c r="C51" s="73" t="s">
        <v>25</v>
      </c>
      <c r="D51" s="426">
        <f>市区町村別_指導対象者群分析!D51</f>
        <v>17006</v>
      </c>
      <c r="E51" s="329">
        <v>9280</v>
      </c>
      <c r="F51" s="271">
        <v>587125470</v>
      </c>
      <c r="G51" s="293">
        <f t="shared" si="0"/>
        <v>63267.830818965514</v>
      </c>
      <c r="H51" s="426">
        <f>市区町村別_指導対象者群分析!E51</f>
        <v>2199</v>
      </c>
      <c r="I51" s="329">
        <v>2089</v>
      </c>
      <c r="J51" s="271">
        <v>127952080</v>
      </c>
      <c r="K51" s="293">
        <f t="shared" si="1"/>
        <v>61250.397319291529</v>
      </c>
      <c r="L51" s="426">
        <f>市区町村別_指導対象者群分析!F51</f>
        <v>14807</v>
      </c>
      <c r="M51" s="329">
        <v>7191</v>
      </c>
      <c r="N51" s="271">
        <v>459173390</v>
      </c>
      <c r="O51" s="293">
        <f t="shared" si="2"/>
        <v>63853.899318592688</v>
      </c>
      <c r="P51" s="426">
        <f>市区町村別_指導対象者群分析!G51</f>
        <v>339</v>
      </c>
      <c r="Q51" s="329">
        <v>322</v>
      </c>
      <c r="R51" s="271">
        <v>16777670</v>
      </c>
      <c r="S51" s="293">
        <f t="shared" si="3"/>
        <v>52104.565217391304</v>
      </c>
      <c r="T51" s="426">
        <f>市区町村別_指導対象者群分析!I51</f>
        <v>1767</v>
      </c>
      <c r="U51" s="329">
        <v>1767</v>
      </c>
      <c r="V51" s="271">
        <v>111174410</v>
      </c>
      <c r="W51" s="293">
        <f t="shared" si="4"/>
        <v>62917.040181097909</v>
      </c>
      <c r="X51" s="426">
        <f>市区町村別_指導対象者群分析!K51</f>
        <v>93</v>
      </c>
      <c r="Y51" s="329">
        <v>0</v>
      </c>
      <c r="Z51" s="271">
        <v>0</v>
      </c>
      <c r="AA51" s="293" t="str">
        <f t="shared" si="5"/>
        <v>-</v>
      </c>
      <c r="AB51" s="426">
        <f>市区町村別_指導対象者群分析!M51</f>
        <v>7191</v>
      </c>
      <c r="AC51" s="192">
        <v>7191</v>
      </c>
      <c r="AD51" s="271">
        <v>459173390</v>
      </c>
      <c r="AE51" s="293">
        <f t="shared" si="6"/>
        <v>63853.899318592688</v>
      </c>
      <c r="AF51" s="257"/>
      <c r="AG51" s="257"/>
      <c r="AH51" s="257"/>
      <c r="AI51" s="257"/>
      <c r="AJ51" s="257"/>
      <c r="AK51" s="257"/>
      <c r="AL51" s="257"/>
      <c r="AV51" s="257"/>
      <c r="AW51" s="257"/>
      <c r="AX51" s="257"/>
      <c r="AY51" s="257"/>
      <c r="AZ51" s="257"/>
      <c r="BA51" s="257"/>
      <c r="BB51" s="257"/>
    </row>
    <row r="52" spans="2:54" s="144" customFormat="1" ht="13.5" customHeight="1">
      <c r="B52" s="69">
        <v>47</v>
      </c>
      <c r="C52" s="73" t="s">
        <v>15</v>
      </c>
      <c r="D52" s="426">
        <f>市区町村別_指導対象者群分析!D52</f>
        <v>35224</v>
      </c>
      <c r="E52" s="329">
        <v>18915</v>
      </c>
      <c r="F52" s="271">
        <v>1195051410</v>
      </c>
      <c r="G52" s="293">
        <f t="shared" si="0"/>
        <v>63180.090404440918</v>
      </c>
      <c r="H52" s="426">
        <f>市区町村別_指導対象者群分析!E52</f>
        <v>4525</v>
      </c>
      <c r="I52" s="329">
        <v>4195</v>
      </c>
      <c r="J52" s="271">
        <v>249660850</v>
      </c>
      <c r="K52" s="293">
        <f t="shared" si="1"/>
        <v>59513.909415971393</v>
      </c>
      <c r="L52" s="426">
        <f>市区町村別_指導対象者群分析!F52</f>
        <v>30699</v>
      </c>
      <c r="M52" s="329">
        <v>14720</v>
      </c>
      <c r="N52" s="271">
        <v>945390560</v>
      </c>
      <c r="O52" s="293">
        <f t="shared" si="2"/>
        <v>64224.90217391304</v>
      </c>
      <c r="P52" s="426">
        <f>市区町村別_指導対象者群分析!G52</f>
        <v>866</v>
      </c>
      <c r="Q52" s="329">
        <v>781</v>
      </c>
      <c r="R52" s="271">
        <v>39120130</v>
      </c>
      <c r="S52" s="293">
        <f t="shared" si="3"/>
        <v>50089.795134443018</v>
      </c>
      <c r="T52" s="426">
        <f>市区町村別_指導対象者群分析!I52</f>
        <v>3414</v>
      </c>
      <c r="U52" s="329">
        <v>3414</v>
      </c>
      <c r="V52" s="271">
        <v>210540720</v>
      </c>
      <c r="W52" s="293">
        <f t="shared" si="4"/>
        <v>61669.806678383131</v>
      </c>
      <c r="X52" s="426">
        <f>市区町村別_指導対象者群分析!K52</f>
        <v>245</v>
      </c>
      <c r="Y52" s="329">
        <v>0</v>
      </c>
      <c r="Z52" s="271">
        <v>0</v>
      </c>
      <c r="AA52" s="293" t="str">
        <f t="shared" si="5"/>
        <v>-</v>
      </c>
      <c r="AB52" s="426">
        <f>市区町村別_指導対象者群分析!M52</f>
        <v>14720</v>
      </c>
      <c r="AC52" s="192">
        <v>14720</v>
      </c>
      <c r="AD52" s="271">
        <v>945390560</v>
      </c>
      <c r="AE52" s="293">
        <f t="shared" si="6"/>
        <v>64224.90217391304</v>
      </c>
      <c r="AF52" s="257"/>
      <c r="AG52" s="257"/>
      <c r="AH52" s="257"/>
      <c r="AI52" s="257"/>
      <c r="AJ52" s="257"/>
      <c r="AK52" s="257"/>
      <c r="AL52" s="257"/>
      <c r="AV52" s="257"/>
      <c r="AW52" s="257"/>
      <c r="AX52" s="257"/>
      <c r="AY52" s="257"/>
      <c r="AZ52" s="257"/>
      <c r="BA52" s="257"/>
      <c r="BB52" s="257"/>
    </row>
    <row r="53" spans="2:54" s="144" customFormat="1" ht="13.5" customHeight="1">
      <c r="B53" s="69">
        <v>48</v>
      </c>
      <c r="C53" s="73" t="s">
        <v>26</v>
      </c>
      <c r="D53" s="426">
        <f>市区町村別_指導対象者群分析!D53</f>
        <v>18849</v>
      </c>
      <c r="E53" s="329">
        <v>10762</v>
      </c>
      <c r="F53" s="271">
        <v>700477200</v>
      </c>
      <c r="G53" s="293">
        <f t="shared" si="0"/>
        <v>65088.013380412565</v>
      </c>
      <c r="H53" s="426">
        <f>市区町村別_指導対象者群分析!E53</f>
        <v>2782</v>
      </c>
      <c r="I53" s="329">
        <v>2354</v>
      </c>
      <c r="J53" s="271">
        <v>144368450</v>
      </c>
      <c r="K53" s="293">
        <f t="shared" si="1"/>
        <v>61328.993203058621</v>
      </c>
      <c r="L53" s="426">
        <f>市区町村別_指導対象者群分析!F53</f>
        <v>16067</v>
      </c>
      <c r="M53" s="329">
        <v>8408</v>
      </c>
      <c r="N53" s="271">
        <v>556108750</v>
      </c>
      <c r="O53" s="293">
        <f t="shared" si="2"/>
        <v>66140.431731684104</v>
      </c>
      <c r="P53" s="426">
        <f>市区町村別_指導対象者群分析!G53</f>
        <v>528</v>
      </c>
      <c r="Q53" s="329">
        <v>412</v>
      </c>
      <c r="R53" s="271">
        <v>22174600</v>
      </c>
      <c r="S53" s="293">
        <f t="shared" si="3"/>
        <v>53821.844660194176</v>
      </c>
      <c r="T53" s="426">
        <f>市区町村別_指導対象者群分析!I53</f>
        <v>1942</v>
      </c>
      <c r="U53" s="329">
        <v>1942</v>
      </c>
      <c r="V53" s="271">
        <v>122193850</v>
      </c>
      <c r="W53" s="293">
        <f t="shared" si="4"/>
        <v>62921.652935118436</v>
      </c>
      <c r="X53" s="426">
        <f>市区町村別_指導対象者群分析!K53</f>
        <v>312</v>
      </c>
      <c r="Y53" s="329">
        <v>0</v>
      </c>
      <c r="Z53" s="271">
        <v>0</v>
      </c>
      <c r="AA53" s="293" t="str">
        <f t="shared" si="5"/>
        <v>-</v>
      </c>
      <c r="AB53" s="426">
        <f>市区町村別_指導対象者群分析!M53</f>
        <v>8408</v>
      </c>
      <c r="AC53" s="192">
        <v>8408</v>
      </c>
      <c r="AD53" s="271">
        <v>556108750</v>
      </c>
      <c r="AE53" s="293">
        <f t="shared" si="6"/>
        <v>66140.431731684104</v>
      </c>
      <c r="AF53" s="257"/>
      <c r="AG53" s="257"/>
      <c r="AH53" s="257"/>
      <c r="AI53" s="257"/>
      <c r="AJ53" s="257"/>
      <c r="AK53" s="257"/>
      <c r="AL53" s="257"/>
      <c r="AV53" s="257"/>
      <c r="AW53" s="257"/>
      <c r="AX53" s="257"/>
      <c r="AY53" s="257"/>
      <c r="AZ53" s="257"/>
      <c r="BA53" s="257"/>
      <c r="BB53" s="257"/>
    </row>
    <row r="54" spans="2:54" s="144" customFormat="1" ht="13.5" customHeight="1">
      <c r="B54" s="69">
        <v>49</v>
      </c>
      <c r="C54" s="73" t="s">
        <v>27</v>
      </c>
      <c r="D54" s="426">
        <f>市区町村別_指導対象者群分析!D54</f>
        <v>19081</v>
      </c>
      <c r="E54" s="329">
        <v>10264</v>
      </c>
      <c r="F54" s="271">
        <v>696860530</v>
      </c>
      <c r="G54" s="293">
        <f t="shared" si="0"/>
        <v>67893.660366328913</v>
      </c>
      <c r="H54" s="426">
        <f>市区町村別_指導対象者群分析!E54</f>
        <v>1548</v>
      </c>
      <c r="I54" s="329">
        <v>1439</v>
      </c>
      <c r="J54" s="271">
        <v>86769670</v>
      </c>
      <c r="K54" s="293">
        <f t="shared" si="1"/>
        <v>60298.589298123698</v>
      </c>
      <c r="L54" s="426">
        <f>市区町村別_指導対象者群分析!F54</f>
        <v>17533</v>
      </c>
      <c r="M54" s="329">
        <v>8825</v>
      </c>
      <c r="N54" s="271">
        <v>610090860</v>
      </c>
      <c r="O54" s="293">
        <f t="shared" si="2"/>
        <v>69132.108781869683</v>
      </c>
      <c r="P54" s="426">
        <f>市区町村別_指導対象者群分析!G54</f>
        <v>285</v>
      </c>
      <c r="Q54" s="329">
        <v>268</v>
      </c>
      <c r="R54" s="271">
        <v>16765070</v>
      </c>
      <c r="S54" s="293">
        <f t="shared" si="3"/>
        <v>62556.23134328358</v>
      </c>
      <c r="T54" s="426">
        <f>市区町村別_指導対象者群分析!I54</f>
        <v>1171</v>
      </c>
      <c r="U54" s="329">
        <v>1171</v>
      </c>
      <c r="V54" s="271">
        <v>70004600</v>
      </c>
      <c r="W54" s="293">
        <f t="shared" si="4"/>
        <v>59781.895815542273</v>
      </c>
      <c r="X54" s="426">
        <f>市区町村別_指導対象者群分析!K54</f>
        <v>92</v>
      </c>
      <c r="Y54" s="329">
        <v>0</v>
      </c>
      <c r="Z54" s="271">
        <v>0</v>
      </c>
      <c r="AA54" s="293" t="str">
        <f t="shared" si="5"/>
        <v>-</v>
      </c>
      <c r="AB54" s="426">
        <f>市区町村別_指導対象者群分析!M54</f>
        <v>8825</v>
      </c>
      <c r="AC54" s="192">
        <v>8825</v>
      </c>
      <c r="AD54" s="271">
        <v>610090860</v>
      </c>
      <c r="AE54" s="293">
        <f t="shared" si="6"/>
        <v>69132.108781869683</v>
      </c>
      <c r="AF54" s="257"/>
      <c r="AG54" s="257"/>
      <c r="AH54" s="257"/>
      <c r="AI54" s="257"/>
      <c r="AJ54" s="257"/>
      <c r="AK54" s="257"/>
      <c r="AL54" s="257"/>
      <c r="AV54" s="257"/>
      <c r="AW54" s="257"/>
      <c r="AX54" s="257"/>
      <c r="AY54" s="257"/>
      <c r="AZ54" s="257"/>
      <c r="BA54" s="257"/>
      <c r="BB54" s="257"/>
    </row>
    <row r="55" spans="2:54" s="144" customFormat="1" ht="13.5" customHeight="1">
      <c r="B55" s="69">
        <v>50</v>
      </c>
      <c r="C55" s="73" t="s">
        <v>16</v>
      </c>
      <c r="D55" s="426">
        <f>市区町村別_指導対象者群分析!D55</f>
        <v>17032</v>
      </c>
      <c r="E55" s="329">
        <v>9087</v>
      </c>
      <c r="F55" s="271">
        <v>646515230</v>
      </c>
      <c r="G55" s="293">
        <f t="shared" si="0"/>
        <v>71147.268625508965</v>
      </c>
      <c r="H55" s="426">
        <f>市区町村別_指導対象者群分析!E55</f>
        <v>1915</v>
      </c>
      <c r="I55" s="329">
        <v>1796</v>
      </c>
      <c r="J55" s="271">
        <v>125002870</v>
      </c>
      <c r="K55" s="293">
        <f t="shared" si="1"/>
        <v>69600.707126948779</v>
      </c>
      <c r="L55" s="426">
        <f>市区町村別_指導対象者群分析!F55</f>
        <v>15117</v>
      </c>
      <c r="M55" s="329">
        <v>7291</v>
      </c>
      <c r="N55" s="271">
        <v>521512360</v>
      </c>
      <c r="O55" s="293">
        <f t="shared" si="2"/>
        <v>71528.234810039779</v>
      </c>
      <c r="P55" s="426">
        <f>市区町村別_指導対象者群分析!G55</f>
        <v>372</v>
      </c>
      <c r="Q55" s="329">
        <v>346</v>
      </c>
      <c r="R55" s="271">
        <v>25805980</v>
      </c>
      <c r="S55" s="293">
        <f t="shared" si="3"/>
        <v>74583.757225433525</v>
      </c>
      <c r="T55" s="426">
        <f>市区町村別_指導対象者群分析!I55</f>
        <v>1450</v>
      </c>
      <c r="U55" s="329">
        <v>1450</v>
      </c>
      <c r="V55" s="271">
        <v>99196890</v>
      </c>
      <c r="W55" s="293">
        <f t="shared" si="4"/>
        <v>68411.64827586207</v>
      </c>
      <c r="X55" s="426">
        <f>市区町村別_指導対象者群分析!K55</f>
        <v>93</v>
      </c>
      <c r="Y55" s="329">
        <v>0</v>
      </c>
      <c r="Z55" s="271">
        <v>0</v>
      </c>
      <c r="AA55" s="293" t="str">
        <f t="shared" si="5"/>
        <v>-</v>
      </c>
      <c r="AB55" s="426">
        <f>市区町村別_指導対象者群分析!M55</f>
        <v>7291</v>
      </c>
      <c r="AC55" s="192">
        <v>7291</v>
      </c>
      <c r="AD55" s="271">
        <v>521512360</v>
      </c>
      <c r="AE55" s="293">
        <f t="shared" si="6"/>
        <v>71528.234810039779</v>
      </c>
      <c r="AF55" s="257"/>
      <c r="AG55" s="257"/>
      <c r="AH55" s="257"/>
      <c r="AI55" s="257"/>
      <c r="AJ55" s="257"/>
      <c r="AK55" s="257"/>
      <c r="AL55" s="257"/>
      <c r="AV55" s="257"/>
      <c r="AW55" s="257"/>
      <c r="AX55" s="257"/>
      <c r="AY55" s="257"/>
      <c r="AZ55" s="257"/>
      <c r="BA55" s="257"/>
      <c r="BB55" s="257"/>
    </row>
    <row r="56" spans="2:54" s="144" customFormat="1" ht="13.5" customHeight="1">
      <c r="B56" s="69">
        <v>51</v>
      </c>
      <c r="C56" s="73" t="s">
        <v>48</v>
      </c>
      <c r="D56" s="426">
        <f>市区町村別_指導対象者群分析!D56</f>
        <v>22645</v>
      </c>
      <c r="E56" s="329">
        <v>12436</v>
      </c>
      <c r="F56" s="271">
        <v>874649800</v>
      </c>
      <c r="G56" s="293">
        <f t="shared" si="0"/>
        <v>70332.084271469925</v>
      </c>
      <c r="H56" s="426">
        <f>市区町村別_指導対象者群分析!E56</f>
        <v>4192</v>
      </c>
      <c r="I56" s="329">
        <v>3970</v>
      </c>
      <c r="J56" s="271">
        <v>265481150</v>
      </c>
      <c r="K56" s="293">
        <f t="shared" si="1"/>
        <v>66871.826196473558</v>
      </c>
      <c r="L56" s="426">
        <f>市区町村別_指導対象者群分析!F56</f>
        <v>18453</v>
      </c>
      <c r="M56" s="329">
        <v>8466</v>
      </c>
      <c r="N56" s="271">
        <v>609168650</v>
      </c>
      <c r="O56" s="293">
        <f t="shared" si="2"/>
        <v>71954.718875502003</v>
      </c>
      <c r="P56" s="426">
        <f>市区町村別_指導対象者群分析!G56</f>
        <v>572</v>
      </c>
      <c r="Q56" s="329">
        <v>540</v>
      </c>
      <c r="R56" s="271">
        <v>26385220</v>
      </c>
      <c r="S56" s="293">
        <f t="shared" si="3"/>
        <v>48861.518518518518</v>
      </c>
      <c r="T56" s="426">
        <f>市区町村別_指導対象者群分析!I56</f>
        <v>3430</v>
      </c>
      <c r="U56" s="329">
        <v>3430</v>
      </c>
      <c r="V56" s="271">
        <v>239095930</v>
      </c>
      <c r="W56" s="293">
        <f t="shared" si="4"/>
        <v>69707.268221574341</v>
      </c>
      <c r="X56" s="426">
        <f>市区町村別_指導対象者群分析!K56</f>
        <v>190</v>
      </c>
      <c r="Y56" s="329">
        <v>0</v>
      </c>
      <c r="Z56" s="271">
        <v>0</v>
      </c>
      <c r="AA56" s="293" t="str">
        <f t="shared" si="5"/>
        <v>-</v>
      </c>
      <c r="AB56" s="426">
        <f>市区町村別_指導対象者群分析!M56</f>
        <v>8466</v>
      </c>
      <c r="AC56" s="192">
        <v>8466</v>
      </c>
      <c r="AD56" s="271">
        <v>609168650</v>
      </c>
      <c r="AE56" s="293">
        <f t="shared" si="6"/>
        <v>71954.718875502003</v>
      </c>
      <c r="AF56" s="257"/>
      <c r="AG56" s="257"/>
      <c r="AH56" s="257"/>
      <c r="AI56" s="257"/>
      <c r="AJ56" s="257"/>
      <c r="AK56" s="257"/>
      <c r="AL56" s="257"/>
      <c r="AV56" s="257"/>
      <c r="AW56" s="257"/>
      <c r="AX56" s="257"/>
      <c r="AY56" s="257"/>
      <c r="AZ56" s="257"/>
      <c r="BA56" s="257"/>
      <c r="BB56" s="257"/>
    </row>
    <row r="57" spans="2:54" s="144" customFormat="1" ht="13.5" customHeight="1">
      <c r="B57" s="69">
        <v>52</v>
      </c>
      <c r="C57" s="73" t="s">
        <v>4</v>
      </c>
      <c r="D57" s="426">
        <f>市区町村別_指導対象者群分析!D57</f>
        <v>18587</v>
      </c>
      <c r="E57" s="329">
        <v>11525</v>
      </c>
      <c r="F57" s="271">
        <v>752439520</v>
      </c>
      <c r="G57" s="293">
        <f t="shared" si="0"/>
        <v>65287.593926247289</v>
      </c>
      <c r="H57" s="426">
        <f>市区町村別_指導対象者群分析!E57</f>
        <v>3343</v>
      </c>
      <c r="I57" s="329">
        <v>3186</v>
      </c>
      <c r="J57" s="271">
        <v>195493590</v>
      </c>
      <c r="K57" s="293">
        <f t="shared" si="1"/>
        <v>61360.197740112992</v>
      </c>
      <c r="L57" s="426">
        <f>市区町村別_指導対象者群分析!F57</f>
        <v>15244</v>
      </c>
      <c r="M57" s="329">
        <v>8339</v>
      </c>
      <c r="N57" s="271">
        <v>556945930</v>
      </c>
      <c r="O57" s="293">
        <f t="shared" si="2"/>
        <v>66788.095694927455</v>
      </c>
      <c r="P57" s="426">
        <f>市区町村別_指導対象者群分析!G57</f>
        <v>779</v>
      </c>
      <c r="Q57" s="329">
        <v>745</v>
      </c>
      <c r="R57" s="271">
        <v>36818180</v>
      </c>
      <c r="S57" s="293">
        <f t="shared" si="3"/>
        <v>49420.375838926171</v>
      </c>
      <c r="T57" s="426">
        <f>市区町村別_指導対象者群分析!I57</f>
        <v>2441</v>
      </c>
      <c r="U57" s="329">
        <v>2441</v>
      </c>
      <c r="V57" s="271">
        <v>158675410</v>
      </c>
      <c r="W57" s="293">
        <f t="shared" si="4"/>
        <v>65004.264645637035</v>
      </c>
      <c r="X57" s="426">
        <f>市区町村別_指導対象者群分析!K57</f>
        <v>123</v>
      </c>
      <c r="Y57" s="329">
        <v>0</v>
      </c>
      <c r="Z57" s="271">
        <v>0</v>
      </c>
      <c r="AA57" s="293" t="str">
        <f t="shared" si="5"/>
        <v>-</v>
      </c>
      <c r="AB57" s="426">
        <f>市区町村別_指導対象者群分析!M57</f>
        <v>8339</v>
      </c>
      <c r="AC57" s="192">
        <v>8339</v>
      </c>
      <c r="AD57" s="271">
        <v>556945930</v>
      </c>
      <c r="AE57" s="293">
        <f t="shared" si="6"/>
        <v>66788.095694927455</v>
      </c>
      <c r="AF57" s="257"/>
      <c r="AG57" s="257"/>
      <c r="AH57" s="257"/>
      <c r="AI57" s="257"/>
      <c r="AJ57" s="257"/>
      <c r="AK57" s="257"/>
      <c r="AL57" s="257"/>
      <c r="AV57" s="257"/>
      <c r="AW57" s="257"/>
      <c r="AX57" s="257"/>
      <c r="AY57" s="257"/>
      <c r="AZ57" s="257"/>
      <c r="BA57" s="257"/>
      <c r="BB57" s="257"/>
    </row>
    <row r="58" spans="2:54" s="144" customFormat="1" ht="13.5" customHeight="1">
      <c r="B58" s="69">
        <v>53</v>
      </c>
      <c r="C58" s="73" t="s">
        <v>22</v>
      </c>
      <c r="D58" s="426">
        <f>市区町村別_指導対象者群分析!D58</f>
        <v>10336</v>
      </c>
      <c r="E58" s="329">
        <v>5081</v>
      </c>
      <c r="F58" s="271">
        <v>340320580</v>
      </c>
      <c r="G58" s="293">
        <f t="shared" si="0"/>
        <v>66979.055304074005</v>
      </c>
      <c r="H58" s="426">
        <f>市区町村別_指導対象者群分析!E58</f>
        <v>1320</v>
      </c>
      <c r="I58" s="329">
        <v>1129</v>
      </c>
      <c r="J58" s="271">
        <v>80331610</v>
      </c>
      <c r="K58" s="293">
        <f t="shared" si="1"/>
        <v>71152.887511071749</v>
      </c>
      <c r="L58" s="426">
        <f>市区町村別_指導対象者群分析!F58</f>
        <v>9016</v>
      </c>
      <c r="M58" s="329">
        <v>3952</v>
      </c>
      <c r="N58" s="271">
        <v>259988970</v>
      </c>
      <c r="O58" s="293">
        <f t="shared" si="2"/>
        <v>65786.682692307688</v>
      </c>
      <c r="P58" s="426">
        <f>市区町村別_指導対象者群分析!G58</f>
        <v>245</v>
      </c>
      <c r="Q58" s="329">
        <v>218</v>
      </c>
      <c r="R58" s="271">
        <v>12277230</v>
      </c>
      <c r="S58" s="293">
        <f t="shared" si="3"/>
        <v>56317.568807339449</v>
      </c>
      <c r="T58" s="426">
        <f>市区町村別_指導対象者群分析!I58</f>
        <v>911</v>
      </c>
      <c r="U58" s="329">
        <v>911</v>
      </c>
      <c r="V58" s="271">
        <v>68054380</v>
      </c>
      <c r="W58" s="293">
        <f t="shared" si="4"/>
        <v>74702.941822173438</v>
      </c>
      <c r="X58" s="426">
        <f>市区町村別_指導対象者群分析!K58</f>
        <v>164</v>
      </c>
      <c r="Y58" s="329">
        <v>0</v>
      </c>
      <c r="Z58" s="271">
        <v>0</v>
      </c>
      <c r="AA58" s="293" t="str">
        <f t="shared" si="5"/>
        <v>-</v>
      </c>
      <c r="AB58" s="426">
        <f>市区町村別_指導対象者群分析!M58</f>
        <v>3952</v>
      </c>
      <c r="AC58" s="192">
        <v>3952</v>
      </c>
      <c r="AD58" s="271">
        <v>259988970</v>
      </c>
      <c r="AE58" s="293">
        <f t="shared" si="6"/>
        <v>65786.682692307688</v>
      </c>
      <c r="AF58" s="257"/>
      <c r="AG58" s="257"/>
      <c r="AH58" s="257"/>
      <c r="AI58" s="257"/>
      <c r="AJ58" s="257"/>
      <c r="AK58" s="257"/>
      <c r="AL58" s="257"/>
      <c r="AM58" s="4"/>
      <c r="AN58" s="4"/>
      <c r="AO58" s="4"/>
      <c r="AP58" s="4"/>
      <c r="AQ58" s="4"/>
      <c r="AR58" s="4"/>
      <c r="AS58" s="4"/>
      <c r="AT58" s="4"/>
      <c r="AV58" s="252"/>
      <c r="AW58" s="252"/>
      <c r="AX58" s="252"/>
      <c r="AY58" s="252"/>
      <c r="AZ58" s="252"/>
      <c r="BA58" s="252"/>
      <c r="BB58" s="252"/>
    </row>
    <row r="59" spans="2:54" s="144" customFormat="1" ht="13.5" customHeight="1">
      <c r="B59" s="69">
        <v>54</v>
      </c>
      <c r="C59" s="73" t="s">
        <v>28</v>
      </c>
      <c r="D59" s="426">
        <f>市区町村別_指導対象者群分析!D59</f>
        <v>17178</v>
      </c>
      <c r="E59" s="329">
        <v>9586</v>
      </c>
      <c r="F59" s="271">
        <v>662160700</v>
      </c>
      <c r="G59" s="293">
        <f t="shared" si="0"/>
        <v>69075.808470686417</v>
      </c>
      <c r="H59" s="426">
        <f>市区町村別_指導対象者群分析!E59</f>
        <v>2158</v>
      </c>
      <c r="I59" s="329">
        <v>2024</v>
      </c>
      <c r="J59" s="271">
        <v>123399020</v>
      </c>
      <c r="K59" s="293">
        <f t="shared" si="1"/>
        <v>60967.895256917</v>
      </c>
      <c r="L59" s="426">
        <f>市区町村別_指導対象者群分析!F59</f>
        <v>15020</v>
      </c>
      <c r="M59" s="329">
        <v>7562</v>
      </c>
      <c r="N59" s="271">
        <v>538761680</v>
      </c>
      <c r="O59" s="293">
        <f t="shared" si="2"/>
        <v>71245.924358635282</v>
      </c>
      <c r="P59" s="426">
        <f>市区町村別_指導対象者群分析!G59</f>
        <v>369</v>
      </c>
      <c r="Q59" s="329">
        <v>338</v>
      </c>
      <c r="R59" s="271">
        <v>16072570</v>
      </c>
      <c r="S59" s="293">
        <f t="shared" si="3"/>
        <v>47551.982248520711</v>
      </c>
      <c r="T59" s="426">
        <f>市区町村別_指導対象者群分析!I59</f>
        <v>1686</v>
      </c>
      <c r="U59" s="329">
        <v>1686</v>
      </c>
      <c r="V59" s="271">
        <v>107326450</v>
      </c>
      <c r="W59" s="293">
        <f t="shared" si="4"/>
        <v>63657.443653618029</v>
      </c>
      <c r="X59" s="426">
        <f>市区町村別_指導対象者群分析!K59</f>
        <v>103</v>
      </c>
      <c r="Y59" s="329">
        <v>0</v>
      </c>
      <c r="Z59" s="271">
        <v>0</v>
      </c>
      <c r="AA59" s="293" t="str">
        <f t="shared" si="5"/>
        <v>-</v>
      </c>
      <c r="AB59" s="426">
        <f>市区町村別_指導対象者群分析!M59</f>
        <v>7562</v>
      </c>
      <c r="AC59" s="192">
        <v>7562</v>
      </c>
      <c r="AD59" s="271">
        <v>538761680</v>
      </c>
      <c r="AE59" s="293">
        <f t="shared" si="6"/>
        <v>71245.924358635282</v>
      </c>
      <c r="AF59" s="257"/>
      <c r="AG59" s="257"/>
      <c r="AH59" s="257"/>
      <c r="AI59" s="257"/>
      <c r="AJ59" s="257"/>
      <c r="AK59" s="257"/>
      <c r="AL59" s="257"/>
      <c r="AM59" s="4"/>
      <c r="AN59" s="4"/>
      <c r="AO59" s="4"/>
      <c r="AP59" s="4"/>
      <c r="AQ59" s="4"/>
      <c r="AR59" s="4"/>
      <c r="AS59" s="4"/>
      <c r="AT59" s="4"/>
      <c r="AV59" s="252"/>
      <c r="AW59" s="252"/>
      <c r="AX59" s="252"/>
      <c r="AY59" s="252"/>
      <c r="AZ59" s="252"/>
      <c r="BA59" s="252"/>
      <c r="BB59" s="252"/>
    </row>
    <row r="60" spans="2:54" s="144" customFormat="1" ht="13.5" customHeight="1">
      <c r="B60" s="69">
        <v>55</v>
      </c>
      <c r="C60" s="73" t="s">
        <v>17</v>
      </c>
      <c r="D60" s="426">
        <f>市区町村別_指導対象者群分析!D60</f>
        <v>17980</v>
      </c>
      <c r="E60" s="329">
        <v>9004</v>
      </c>
      <c r="F60" s="271">
        <v>667656220</v>
      </c>
      <c r="G60" s="293">
        <f t="shared" si="0"/>
        <v>74151.068414038207</v>
      </c>
      <c r="H60" s="426">
        <f>市区町村別_指導対象者群分析!E60</f>
        <v>1750</v>
      </c>
      <c r="I60" s="329">
        <v>1623</v>
      </c>
      <c r="J60" s="271">
        <v>116156700</v>
      </c>
      <c r="K60" s="293">
        <f t="shared" si="1"/>
        <v>71569.131238447313</v>
      </c>
      <c r="L60" s="426">
        <f>市区町村別_指導対象者群分析!F60</f>
        <v>16230</v>
      </c>
      <c r="M60" s="329">
        <v>7381</v>
      </c>
      <c r="N60" s="271">
        <v>551499520</v>
      </c>
      <c r="O60" s="293">
        <f t="shared" si="2"/>
        <v>74718.80774962742</v>
      </c>
      <c r="P60" s="426">
        <f>市区町村別_指導対象者群分析!G60</f>
        <v>372</v>
      </c>
      <c r="Q60" s="329">
        <v>337</v>
      </c>
      <c r="R60" s="271">
        <v>21687010</v>
      </c>
      <c r="S60" s="293">
        <f t="shared" si="3"/>
        <v>64353.145400593472</v>
      </c>
      <c r="T60" s="426">
        <f>市区町村別_指導対象者群分析!I60</f>
        <v>1286</v>
      </c>
      <c r="U60" s="329">
        <v>1286</v>
      </c>
      <c r="V60" s="271">
        <v>94469690</v>
      </c>
      <c r="W60" s="293">
        <f t="shared" si="4"/>
        <v>73460.101088646974</v>
      </c>
      <c r="X60" s="426">
        <f>市区町村別_指導対象者群分析!K60</f>
        <v>92</v>
      </c>
      <c r="Y60" s="329">
        <v>0</v>
      </c>
      <c r="Z60" s="271">
        <v>0</v>
      </c>
      <c r="AA60" s="293" t="str">
        <f t="shared" si="5"/>
        <v>-</v>
      </c>
      <c r="AB60" s="426">
        <f>市区町村別_指導対象者群分析!M60</f>
        <v>7381</v>
      </c>
      <c r="AC60" s="192">
        <v>7381</v>
      </c>
      <c r="AD60" s="271">
        <v>551499520</v>
      </c>
      <c r="AE60" s="293">
        <f t="shared" si="6"/>
        <v>74718.80774962742</v>
      </c>
      <c r="AF60" s="257"/>
      <c r="AG60" s="257"/>
      <c r="AH60" s="257"/>
      <c r="AI60" s="257"/>
      <c r="AJ60" s="257"/>
      <c r="AK60" s="257"/>
      <c r="AL60" s="257"/>
      <c r="AM60" s="4"/>
      <c r="AN60" s="4"/>
      <c r="AO60" s="4"/>
      <c r="AP60" s="4"/>
      <c r="AQ60" s="4"/>
      <c r="AR60" s="4"/>
      <c r="AS60" s="4"/>
      <c r="AT60" s="4"/>
      <c r="AV60" s="252"/>
      <c r="AW60" s="252"/>
      <c r="AX60" s="252"/>
      <c r="AY60" s="252"/>
      <c r="AZ60" s="252"/>
      <c r="BA60" s="252"/>
      <c r="BB60" s="252"/>
    </row>
    <row r="61" spans="2:54" s="144" customFormat="1" ht="13.5" customHeight="1">
      <c r="B61" s="69">
        <v>56</v>
      </c>
      <c r="C61" s="73" t="s">
        <v>10</v>
      </c>
      <c r="D61" s="426">
        <f>市区町村別_指導対象者群分析!D61</f>
        <v>11414</v>
      </c>
      <c r="E61" s="329">
        <v>5867</v>
      </c>
      <c r="F61" s="271">
        <v>380626000</v>
      </c>
      <c r="G61" s="293">
        <f t="shared" si="0"/>
        <v>64875.745696267259</v>
      </c>
      <c r="H61" s="426">
        <f>市区町村別_指導対象者群分析!E61</f>
        <v>1323</v>
      </c>
      <c r="I61" s="329">
        <v>1132</v>
      </c>
      <c r="J61" s="271">
        <v>66668610</v>
      </c>
      <c r="K61" s="293">
        <f t="shared" si="1"/>
        <v>58894.531802120138</v>
      </c>
      <c r="L61" s="426">
        <f>市区町村別_指導対象者群分析!F61</f>
        <v>10091</v>
      </c>
      <c r="M61" s="329">
        <v>4735</v>
      </c>
      <c r="N61" s="271">
        <v>313957390</v>
      </c>
      <c r="O61" s="293">
        <f t="shared" si="2"/>
        <v>66305.67898627244</v>
      </c>
      <c r="P61" s="426">
        <f>市区町村別_指導対象者群分析!G61</f>
        <v>202</v>
      </c>
      <c r="Q61" s="329">
        <v>165</v>
      </c>
      <c r="R61" s="271">
        <v>7534320</v>
      </c>
      <c r="S61" s="293">
        <f t="shared" si="3"/>
        <v>45662.545454545456</v>
      </c>
      <c r="T61" s="426">
        <f>市区町村別_指導対象者群分析!I61</f>
        <v>967</v>
      </c>
      <c r="U61" s="329">
        <v>967</v>
      </c>
      <c r="V61" s="271">
        <v>59134290</v>
      </c>
      <c r="W61" s="293">
        <f t="shared" si="4"/>
        <v>61152.316442605996</v>
      </c>
      <c r="X61" s="426">
        <f>市区町村別_指導対象者群分析!K61</f>
        <v>154</v>
      </c>
      <c r="Y61" s="329">
        <v>0</v>
      </c>
      <c r="Z61" s="271">
        <v>0</v>
      </c>
      <c r="AA61" s="293" t="str">
        <f t="shared" si="5"/>
        <v>-</v>
      </c>
      <c r="AB61" s="426">
        <f>市区町村別_指導対象者群分析!M61</f>
        <v>4735</v>
      </c>
      <c r="AC61" s="192">
        <v>4735</v>
      </c>
      <c r="AD61" s="271">
        <v>313957390</v>
      </c>
      <c r="AE61" s="293">
        <f t="shared" si="6"/>
        <v>66305.67898627244</v>
      </c>
      <c r="AF61" s="257"/>
      <c r="AG61" s="257"/>
      <c r="AH61" s="257"/>
      <c r="AI61" s="257"/>
      <c r="AJ61" s="257"/>
      <c r="AK61" s="257"/>
      <c r="AL61" s="257"/>
      <c r="AM61" s="4"/>
      <c r="AN61" s="4"/>
      <c r="AO61" s="4"/>
      <c r="AP61" s="4"/>
      <c r="AQ61" s="4"/>
      <c r="AR61" s="4"/>
      <c r="AS61" s="4"/>
      <c r="AT61" s="4"/>
      <c r="AV61" s="252"/>
      <c r="AW61" s="252"/>
      <c r="AX61" s="252"/>
      <c r="AY61" s="252"/>
      <c r="AZ61" s="252"/>
      <c r="BA61" s="252"/>
      <c r="BB61" s="252"/>
    </row>
    <row r="62" spans="2:54" s="144" customFormat="1" ht="13.5" customHeight="1">
      <c r="B62" s="69">
        <v>57</v>
      </c>
      <c r="C62" s="73" t="s">
        <v>49</v>
      </c>
      <c r="D62" s="426">
        <f>市区町村別_指導対象者群分析!D62</f>
        <v>8248</v>
      </c>
      <c r="E62" s="329">
        <v>4651</v>
      </c>
      <c r="F62" s="271">
        <v>318457080</v>
      </c>
      <c r="G62" s="293">
        <f t="shared" si="0"/>
        <v>68470.668673403576</v>
      </c>
      <c r="H62" s="426">
        <f>市区町村別_指導対象者群分析!E62</f>
        <v>1115</v>
      </c>
      <c r="I62" s="329">
        <v>951</v>
      </c>
      <c r="J62" s="271">
        <v>64507180</v>
      </c>
      <c r="K62" s="293">
        <f t="shared" si="1"/>
        <v>67830.893796004209</v>
      </c>
      <c r="L62" s="426">
        <f>市区町村別_指導対象者群分析!F62</f>
        <v>7133</v>
      </c>
      <c r="M62" s="329">
        <v>3700</v>
      </c>
      <c r="N62" s="271">
        <v>253949900</v>
      </c>
      <c r="O62" s="293">
        <f t="shared" si="2"/>
        <v>68635.108108108107</v>
      </c>
      <c r="P62" s="426">
        <f>市区町村別_指導対象者群分析!G62</f>
        <v>191</v>
      </c>
      <c r="Q62" s="329">
        <v>126</v>
      </c>
      <c r="R62" s="271">
        <v>10706090</v>
      </c>
      <c r="S62" s="293">
        <f t="shared" si="3"/>
        <v>84968.968253968254</v>
      </c>
      <c r="T62" s="426">
        <f>市区町村別_指導対象者群分析!I62</f>
        <v>825</v>
      </c>
      <c r="U62" s="329">
        <v>825</v>
      </c>
      <c r="V62" s="271">
        <v>53801090</v>
      </c>
      <c r="W62" s="293">
        <f t="shared" si="4"/>
        <v>65213.442424242421</v>
      </c>
      <c r="X62" s="426">
        <f>市区町村別_指導対象者群分析!K62</f>
        <v>99</v>
      </c>
      <c r="Y62" s="329">
        <v>0</v>
      </c>
      <c r="Z62" s="271">
        <v>0</v>
      </c>
      <c r="AA62" s="293" t="str">
        <f t="shared" si="5"/>
        <v>-</v>
      </c>
      <c r="AB62" s="426">
        <f>市区町村別_指導対象者群分析!M62</f>
        <v>3700</v>
      </c>
      <c r="AC62" s="192">
        <v>3700</v>
      </c>
      <c r="AD62" s="271">
        <v>253949900</v>
      </c>
      <c r="AE62" s="293">
        <f t="shared" si="6"/>
        <v>68635.108108108107</v>
      </c>
      <c r="AF62" s="257"/>
      <c r="AG62" s="257"/>
      <c r="AH62" s="257"/>
      <c r="AI62" s="257"/>
      <c r="AJ62" s="257"/>
      <c r="AK62" s="257"/>
      <c r="AL62" s="257"/>
      <c r="AM62" s="4"/>
      <c r="AN62" s="4"/>
      <c r="AO62" s="4"/>
      <c r="AP62" s="4"/>
      <c r="AQ62" s="4"/>
      <c r="AR62" s="4"/>
      <c r="AS62" s="4"/>
      <c r="AT62" s="4"/>
      <c r="AV62" s="252"/>
      <c r="AW62" s="252"/>
      <c r="AX62" s="252"/>
      <c r="AY62" s="252"/>
      <c r="AZ62" s="252"/>
      <c r="BA62" s="252"/>
      <c r="BB62" s="252"/>
    </row>
    <row r="63" spans="2:54" s="144" customFormat="1" ht="13.5" customHeight="1">
      <c r="B63" s="69">
        <v>58</v>
      </c>
      <c r="C63" s="73" t="s">
        <v>29</v>
      </c>
      <c r="D63" s="426">
        <f>市区町村別_指導対象者群分析!D63</f>
        <v>9562</v>
      </c>
      <c r="E63" s="329">
        <v>4960</v>
      </c>
      <c r="F63" s="271">
        <v>368382010</v>
      </c>
      <c r="G63" s="293">
        <f t="shared" si="0"/>
        <v>74270.566532258061</v>
      </c>
      <c r="H63" s="426">
        <f>市区町村別_指導対象者群分析!E63</f>
        <v>1373</v>
      </c>
      <c r="I63" s="329">
        <v>1227</v>
      </c>
      <c r="J63" s="271">
        <v>81853530</v>
      </c>
      <c r="K63" s="293">
        <f t="shared" si="1"/>
        <v>66710.293398533002</v>
      </c>
      <c r="L63" s="426">
        <f>市区町村別_指導対象者群分析!F63</f>
        <v>8189</v>
      </c>
      <c r="M63" s="329">
        <v>3733</v>
      </c>
      <c r="N63" s="271">
        <v>286528480</v>
      </c>
      <c r="O63" s="293">
        <f t="shared" si="2"/>
        <v>76755.553174390574</v>
      </c>
      <c r="P63" s="426">
        <f>市区町村別_指導対象者群分析!G63</f>
        <v>207</v>
      </c>
      <c r="Q63" s="329">
        <v>169</v>
      </c>
      <c r="R63" s="271">
        <v>10580610</v>
      </c>
      <c r="S63" s="293">
        <f t="shared" si="3"/>
        <v>62607.159763313612</v>
      </c>
      <c r="T63" s="426">
        <f>市区町村別_指導対象者群分析!I63</f>
        <v>1058</v>
      </c>
      <c r="U63" s="329">
        <v>1058</v>
      </c>
      <c r="V63" s="271">
        <v>71272920</v>
      </c>
      <c r="W63" s="293">
        <f t="shared" si="4"/>
        <v>67365.708884688094</v>
      </c>
      <c r="X63" s="426">
        <f>市区町村別_指導対象者群分析!K63</f>
        <v>108</v>
      </c>
      <c r="Y63" s="329">
        <v>0</v>
      </c>
      <c r="Z63" s="271">
        <v>0</v>
      </c>
      <c r="AA63" s="293" t="str">
        <f t="shared" si="5"/>
        <v>-</v>
      </c>
      <c r="AB63" s="426">
        <f>市区町村別_指導対象者群分析!M63</f>
        <v>3733</v>
      </c>
      <c r="AC63" s="192">
        <v>3733</v>
      </c>
      <c r="AD63" s="271">
        <v>286528480</v>
      </c>
      <c r="AE63" s="293">
        <f t="shared" si="6"/>
        <v>76755.553174390574</v>
      </c>
      <c r="AF63" s="257"/>
      <c r="AG63" s="257"/>
      <c r="AH63" s="257"/>
      <c r="AI63" s="257"/>
      <c r="AJ63" s="257"/>
      <c r="AK63" s="257"/>
      <c r="AL63" s="257"/>
      <c r="AM63" s="4"/>
      <c r="AN63" s="4"/>
      <c r="AO63" s="4"/>
      <c r="AP63" s="4"/>
      <c r="AQ63" s="4"/>
      <c r="AR63" s="4"/>
      <c r="AS63" s="4"/>
      <c r="AT63" s="4"/>
      <c r="AV63" s="252"/>
      <c r="AW63" s="252"/>
      <c r="AX63" s="252"/>
      <c r="AY63" s="252"/>
      <c r="AZ63" s="252"/>
      <c r="BA63" s="252"/>
      <c r="BB63" s="252"/>
    </row>
    <row r="64" spans="2:54" s="144" customFormat="1" ht="13.5" customHeight="1">
      <c r="B64" s="69">
        <v>59</v>
      </c>
      <c r="C64" s="73" t="s">
        <v>23</v>
      </c>
      <c r="D64" s="426">
        <f>市区町村別_指導対象者群分析!D64</f>
        <v>69708</v>
      </c>
      <c r="E64" s="329">
        <v>37672</v>
      </c>
      <c r="F64" s="271">
        <v>2753733370</v>
      </c>
      <c r="G64" s="293">
        <f t="shared" si="0"/>
        <v>73097.61547037588</v>
      </c>
      <c r="H64" s="426">
        <f>市区町村別_指導対象者群分析!E64</f>
        <v>8586</v>
      </c>
      <c r="I64" s="329">
        <v>8100</v>
      </c>
      <c r="J64" s="271">
        <v>555712860</v>
      </c>
      <c r="K64" s="293">
        <f t="shared" si="1"/>
        <v>68606.525925925933</v>
      </c>
      <c r="L64" s="426">
        <f>市区町村別_指導対象者群分析!F64</f>
        <v>61122</v>
      </c>
      <c r="M64" s="329">
        <v>29572</v>
      </c>
      <c r="N64" s="271">
        <v>2198020510</v>
      </c>
      <c r="O64" s="293">
        <f t="shared" si="2"/>
        <v>74327.759705126475</v>
      </c>
      <c r="P64" s="426">
        <f>市区町村別_指導対象者群分析!G64</f>
        <v>1540</v>
      </c>
      <c r="Q64" s="329">
        <v>1433</v>
      </c>
      <c r="R64" s="271">
        <v>81918750</v>
      </c>
      <c r="S64" s="293">
        <f t="shared" si="3"/>
        <v>57165.910676901607</v>
      </c>
      <c r="T64" s="426">
        <f>市区町村別_指導対象者群分析!I64</f>
        <v>6667</v>
      </c>
      <c r="U64" s="329">
        <v>6667</v>
      </c>
      <c r="V64" s="271">
        <v>473794110</v>
      </c>
      <c r="W64" s="293">
        <f t="shared" si="4"/>
        <v>71065.563221838907</v>
      </c>
      <c r="X64" s="426">
        <f>市区町村別_指導対象者群分析!K64</f>
        <v>379</v>
      </c>
      <c r="Y64" s="329">
        <v>0</v>
      </c>
      <c r="Z64" s="271">
        <v>0</v>
      </c>
      <c r="AA64" s="293" t="str">
        <f t="shared" si="5"/>
        <v>-</v>
      </c>
      <c r="AB64" s="426">
        <f>市区町村別_指導対象者群分析!M64</f>
        <v>29572</v>
      </c>
      <c r="AC64" s="192">
        <v>29572</v>
      </c>
      <c r="AD64" s="271">
        <v>2198020510</v>
      </c>
      <c r="AE64" s="293">
        <f t="shared" si="6"/>
        <v>74327.759705126475</v>
      </c>
      <c r="AF64" s="257"/>
      <c r="AG64" s="257"/>
      <c r="AH64" s="257"/>
      <c r="AI64" s="257"/>
      <c r="AJ64" s="257"/>
      <c r="AK64" s="257"/>
      <c r="AL64" s="257"/>
      <c r="AM64" s="4"/>
      <c r="AN64" s="4"/>
      <c r="AO64" s="4"/>
      <c r="AP64" s="4"/>
      <c r="AQ64" s="4"/>
      <c r="AR64" s="4"/>
      <c r="AS64" s="4"/>
      <c r="AT64" s="4"/>
      <c r="AV64" s="252"/>
      <c r="AW64" s="252"/>
      <c r="AX64" s="252"/>
      <c r="AY64" s="252"/>
      <c r="AZ64" s="252"/>
      <c r="BA64" s="252"/>
      <c r="BB64" s="252"/>
    </row>
    <row r="65" spans="2:54" s="144" customFormat="1" ht="13.5" customHeight="1">
      <c r="B65" s="346">
        <v>60</v>
      </c>
      <c r="C65" s="73" t="s">
        <v>50</v>
      </c>
      <c r="D65" s="427">
        <f>市区町村別_指導対象者群分析!D65</f>
        <v>8992</v>
      </c>
      <c r="E65" s="359">
        <v>4326</v>
      </c>
      <c r="F65" s="361">
        <v>281493350</v>
      </c>
      <c r="G65" s="362">
        <f t="shared" si="0"/>
        <v>65070.122515025425</v>
      </c>
      <c r="H65" s="427">
        <f>市区町村別_指導対象者群分析!E65</f>
        <v>751</v>
      </c>
      <c r="I65" s="359">
        <v>665</v>
      </c>
      <c r="J65" s="361">
        <v>45206980</v>
      </c>
      <c r="K65" s="362">
        <f t="shared" si="1"/>
        <v>67980.421052631573</v>
      </c>
      <c r="L65" s="427">
        <f>市区町村別_指導対象者群分析!F65</f>
        <v>8241</v>
      </c>
      <c r="M65" s="359">
        <v>3661</v>
      </c>
      <c r="N65" s="361">
        <v>236286370</v>
      </c>
      <c r="O65" s="362">
        <f t="shared" si="2"/>
        <v>64541.483201311115</v>
      </c>
      <c r="P65" s="427">
        <f>市区町村別_指導対象者群分析!G65</f>
        <v>142</v>
      </c>
      <c r="Q65" s="359">
        <v>126</v>
      </c>
      <c r="R65" s="361">
        <v>6439010</v>
      </c>
      <c r="S65" s="362">
        <f t="shared" si="3"/>
        <v>51103.253968253972</v>
      </c>
      <c r="T65" s="427">
        <f>市区町村別_指導対象者群分析!I65</f>
        <v>539</v>
      </c>
      <c r="U65" s="359">
        <v>539</v>
      </c>
      <c r="V65" s="361">
        <v>38767970</v>
      </c>
      <c r="W65" s="362">
        <f t="shared" si="4"/>
        <v>71925.732838589975</v>
      </c>
      <c r="X65" s="427">
        <f>市区町村別_指導対象者群分析!K65</f>
        <v>70</v>
      </c>
      <c r="Y65" s="359">
        <v>0</v>
      </c>
      <c r="Z65" s="361">
        <v>0</v>
      </c>
      <c r="AA65" s="362" t="str">
        <f t="shared" si="5"/>
        <v>-</v>
      </c>
      <c r="AB65" s="427">
        <f>市区町村別_指導対象者群分析!M65</f>
        <v>3661</v>
      </c>
      <c r="AC65" s="357">
        <v>3661</v>
      </c>
      <c r="AD65" s="361">
        <v>236286370</v>
      </c>
      <c r="AE65" s="362">
        <f t="shared" si="6"/>
        <v>64541.483201311115</v>
      </c>
      <c r="AF65" s="257"/>
      <c r="AG65" s="257"/>
      <c r="AH65" s="257"/>
      <c r="AI65" s="257"/>
      <c r="AJ65" s="257"/>
      <c r="AK65" s="257"/>
      <c r="AL65" s="257"/>
      <c r="AM65" s="4"/>
      <c r="AN65" s="4"/>
      <c r="AO65" s="4"/>
      <c r="AP65" s="4"/>
      <c r="AQ65" s="4"/>
      <c r="AR65" s="4"/>
      <c r="AS65" s="4"/>
      <c r="AT65" s="4"/>
      <c r="AV65" s="252"/>
      <c r="AW65" s="252"/>
      <c r="AX65" s="252"/>
      <c r="AY65" s="252"/>
      <c r="AZ65" s="252"/>
      <c r="BA65" s="252"/>
      <c r="BB65" s="252"/>
    </row>
    <row r="66" spans="2:54" s="144" customFormat="1" ht="13.5" customHeight="1">
      <c r="B66" s="69">
        <v>61</v>
      </c>
      <c r="C66" s="73" t="s">
        <v>18</v>
      </c>
      <c r="D66" s="426">
        <f>市区町村別_指導対象者群分析!D66</f>
        <v>7901</v>
      </c>
      <c r="E66" s="329">
        <v>4034</v>
      </c>
      <c r="F66" s="271">
        <v>264612210</v>
      </c>
      <c r="G66" s="293">
        <f t="shared" si="0"/>
        <v>65595.49082796232</v>
      </c>
      <c r="H66" s="426">
        <f>市区町村別_指導対象者群分析!E66</f>
        <v>754</v>
      </c>
      <c r="I66" s="329">
        <v>712</v>
      </c>
      <c r="J66" s="271">
        <v>43652360</v>
      </c>
      <c r="K66" s="293">
        <f t="shared" si="1"/>
        <v>61309.494382022473</v>
      </c>
      <c r="L66" s="426">
        <f>市区町村別_指導対象者群分析!F66</f>
        <v>7147</v>
      </c>
      <c r="M66" s="329">
        <v>3322</v>
      </c>
      <c r="N66" s="271">
        <v>220959850</v>
      </c>
      <c r="O66" s="293">
        <f t="shared" si="2"/>
        <v>66514.102950030108</v>
      </c>
      <c r="P66" s="426">
        <f>市区町村別_指導対象者群分析!G66</f>
        <v>158</v>
      </c>
      <c r="Q66" s="329">
        <v>149</v>
      </c>
      <c r="R66" s="271">
        <v>6625650</v>
      </c>
      <c r="S66" s="293">
        <f t="shared" si="3"/>
        <v>44467.449664429529</v>
      </c>
      <c r="T66" s="426">
        <f>市区町村別_指導対象者群分析!I66</f>
        <v>563</v>
      </c>
      <c r="U66" s="329">
        <v>563</v>
      </c>
      <c r="V66" s="271">
        <v>37026710</v>
      </c>
      <c r="W66" s="293">
        <f t="shared" si="4"/>
        <v>65766.802841918296</v>
      </c>
      <c r="X66" s="426">
        <f>市区町村別_指導対象者群分析!K66</f>
        <v>33</v>
      </c>
      <c r="Y66" s="329">
        <v>0</v>
      </c>
      <c r="Z66" s="271">
        <v>0</v>
      </c>
      <c r="AA66" s="293" t="str">
        <f t="shared" si="5"/>
        <v>-</v>
      </c>
      <c r="AB66" s="426">
        <f>市区町村別_指導対象者群分析!M66</f>
        <v>3322</v>
      </c>
      <c r="AC66" s="192">
        <v>3322</v>
      </c>
      <c r="AD66" s="271">
        <v>220959850</v>
      </c>
      <c r="AE66" s="293">
        <f t="shared" si="6"/>
        <v>66514.102950030108</v>
      </c>
      <c r="AF66" s="257"/>
      <c r="AG66" s="257"/>
      <c r="AH66" s="257"/>
      <c r="AI66" s="257"/>
      <c r="AJ66" s="257"/>
      <c r="AK66" s="257"/>
      <c r="AL66" s="257"/>
      <c r="AM66" s="4"/>
      <c r="AN66" s="4"/>
      <c r="AO66" s="4"/>
      <c r="AP66" s="4"/>
      <c r="AQ66" s="4"/>
      <c r="AR66" s="4"/>
      <c r="AS66" s="4"/>
      <c r="AT66" s="4"/>
      <c r="AV66" s="252"/>
      <c r="AW66" s="252"/>
      <c r="AX66" s="252"/>
      <c r="AY66" s="252"/>
      <c r="AZ66" s="252"/>
      <c r="BA66" s="252"/>
      <c r="BB66" s="252"/>
    </row>
    <row r="67" spans="2:54" s="144" customFormat="1" ht="13.5" customHeight="1">
      <c r="B67" s="69">
        <v>62</v>
      </c>
      <c r="C67" s="73" t="s">
        <v>19</v>
      </c>
      <c r="D67" s="426">
        <f>市区町村別_指導対象者群分析!D67</f>
        <v>11927</v>
      </c>
      <c r="E67" s="329">
        <v>6877</v>
      </c>
      <c r="F67" s="271">
        <v>417071570</v>
      </c>
      <c r="G67" s="293">
        <f t="shared" si="0"/>
        <v>60647.312781736226</v>
      </c>
      <c r="H67" s="426">
        <f>市区町村別_指導対象者群分析!E67</f>
        <v>946</v>
      </c>
      <c r="I67" s="329">
        <v>840</v>
      </c>
      <c r="J67" s="271">
        <v>51364790</v>
      </c>
      <c r="K67" s="293">
        <f t="shared" si="1"/>
        <v>61148.559523809527</v>
      </c>
      <c r="L67" s="426">
        <f>市区町村別_指導対象者群分析!F67</f>
        <v>10981</v>
      </c>
      <c r="M67" s="329">
        <v>6037</v>
      </c>
      <c r="N67" s="271">
        <v>365706780</v>
      </c>
      <c r="O67" s="293">
        <f t="shared" si="2"/>
        <v>60577.568328640053</v>
      </c>
      <c r="P67" s="426">
        <f>市区町村別_指導対象者群分析!G67</f>
        <v>250</v>
      </c>
      <c r="Q67" s="329">
        <v>221</v>
      </c>
      <c r="R67" s="271">
        <v>12712720</v>
      </c>
      <c r="S67" s="293">
        <f t="shared" si="3"/>
        <v>57523.61990950226</v>
      </c>
      <c r="T67" s="426">
        <f>市区町村別_指導対象者群分析!I67</f>
        <v>619</v>
      </c>
      <c r="U67" s="329">
        <v>619</v>
      </c>
      <c r="V67" s="271">
        <v>38652070</v>
      </c>
      <c r="W67" s="293">
        <f t="shared" si="4"/>
        <v>62442.762520193864</v>
      </c>
      <c r="X67" s="426">
        <f>市区町村別_指導対象者群分析!K67</f>
        <v>77</v>
      </c>
      <c r="Y67" s="329">
        <v>0</v>
      </c>
      <c r="Z67" s="271">
        <v>0</v>
      </c>
      <c r="AA67" s="293" t="str">
        <f t="shared" si="5"/>
        <v>-</v>
      </c>
      <c r="AB67" s="426">
        <f>市区町村別_指導対象者群分析!M67</f>
        <v>6037</v>
      </c>
      <c r="AC67" s="192">
        <v>6037</v>
      </c>
      <c r="AD67" s="271">
        <v>365706780</v>
      </c>
      <c r="AE67" s="293">
        <f t="shared" si="6"/>
        <v>60577.568328640053</v>
      </c>
      <c r="AF67" s="257"/>
      <c r="AG67" s="257"/>
      <c r="AH67" s="257"/>
      <c r="AI67" s="257"/>
      <c r="AJ67" s="257"/>
      <c r="AK67" s="257"/>
      <c r="AL67" s="257"/>
      <c r="AM67" s="4"/>
      <c r="AN67" s="4"/>
      <c r="AO67" s="4"/>
      <c r="AP67" s="4"/>
      <c r="AQ67" s="4"/>
      <c r="AR67" s="4"/>
      <c r="AS67" s="4"/>
      <c r="AT67" s="4"/>
      <c r="AV67" s="252"/>
      <c r="AW67" s="252"/>
      <c r="AX67" s="252"/>
      <c r="AY67" s="252"/>
      <c r="AZ67" s="252"/>
      <c r="BA67" s="252"/>
      <c r="BB67" s="252"/>
    </row>
    <row r="68" spans="2:54" s="144" customFormat="1" ht="13.5" customHeight="1">
      <c r="B68" s="69">
        <v>63</v>
      </c>
      <c r="C68" s="73" t="s">
        <v>30</v>
      </c>
      <c r="D68" s="426">
        <f>市区町村別_指導対象者群分析!D68</f>
        <v>8602</v>
      </c>
      <c r="E68" s="329">
        <v>4975</v>
      </c>
      <c r="F68" s="271">
        <v>329160440</v>
      </c>
      <c r="G68" s="293">
        <f t="shared" si="0"/>
        <v>66162.90251256281</v>
      </c>
      <c r="H68" s="426">
        <f>市区町村別_指導対象者群分析!E68</f>
        <v>791</v>
      </c>
      <c r="I68" s="329">
        <v>679</v>
      </c>
      <c r="J68" s="271">
        <v>49417520</v>
      </c>
      <c r="K68" s="293">
        <f t="shared" si="1"/>
        <v>72779.852724594995</v>
      </c>
      <c r="L68" s="426">
        <f>市区町村別_指導対象者群分析!F68</f>
        <v>7811</v>
      </c>
      <c r="M68" s="329">
        <v>4296</v>
      </c>
      <c r="N68" s="271">
        <v>279742920</v>
      </c>
      <c r="O68" s="293">
        <f t="shared" si="2"/>
        <v>65117.067039106143</v>
      </c>
      <c r="P68" s="426">
        <f>市区町村別_指導対象者群分析!G68</f>
        <v>171</v>
      </c>
      <c r="Q68" s="329">
        <v>143</v>
      </c>
      <c r="R68" s="271">
        <v>8938420</v>
      </c>
      <c r="S68" s="293">
        <f t="shared" si="3"/>
        <v>62506.433566433567</v>
      </c>
      <c r="T68" s="426">
        <f>市区町村別_指導対象者群分析!I68</f>
        <v>536</v>
      </c>
      <c r="U68" s="329">
        <v>536</v>
      </c>
      <c r="V68" s="271">
        <v>40479100</v>
      </c>
      <c r="W68" s="293">
        <f t="shared" si="4"/>
        <v>75520.708955223876</v>
      </c>
      <c r="X68" s="426">
        <f>市区町村別_指導対象者群分析!K68</f>
        <v>84</v>
      </c>
      <c r="Y68" s="329">
        <v>0</v>
      </c>
      <c r="Z68" s="271">
        <v>0</v>
      </c>
      <c r="AA68" s="293" t="str">
        <f t="shared" si="5"/>
        <v>-</v>
      </c>
      <c r="AB68" s="426">
        <f>市区町村別_指導対象者群分析!M68</f>
        <v>4296</v>
      </c>
      <c r="AC68" s="192">
        <v>4296</v>
      </c>
      <c r="AD68" s="271">
        <v>279742920</v>
      </c>
      <c r="AE68" s="293">
        <f t="shared" si="6"/>
        <v>65117.067039106143</v>
      </c>
      <c r="AF68" s="257"/>
      <c r="AG68" s="257"/>
      <c r="AH68" s="257"/>
      <c r="AI68" s="257"/>
      <c r="AJ68" s="257"/>
      <c r="AK68" s="257"/>
      <c r="AL68" s="257"/>
      <c r="AM68" s="4"/>
      <c r="AN68" s="4"/>
      <c r="AO68" s="4"/>
      <c r="AP68" s="4"/>
      <c r="AQ68" s="4"/>
      <c r="AR68" s="4"/>
      <c r="AS68" s="4"/>
      <c r="AT68" s="4"/>
      <c r="AV68" s="252"/>
      <c r="AW68" s="252"/>
      <c r="AX68" s="252"/>
      <c r="AY68" s="252"/>
      <c r="AZ68" s="252"/>
      <c r="BA68" s="252"/>
      <c r="BB68" s="252"/>
    </row>
    <row r="69" spans="2:54" s="144" customFormat="1" ht="13.5" customHeight="1">
      <c r="B69" s="69">
        <v>64</v>
      </c>
      <c r="C69" s="73" t="s">
        <v>51</v>
      </c>
      <c r="D69" s="426">
        <f>市区町村別_指導対象者群分析!D69</f>
        <v>8919</v>
      </c>
      <c r="E69" s="329">
        <v>4893</v>
      </c>
      <c r="F69" s="271">
        <v>322243310</v>
      </c>
      <c r="G69" s="293">
        <f t="shared" si="0"/>
        <v>65858.023707337008</v>
      </c>
      <c r="H69" s="426">
        <f>市区町村別_指導対象者群分析!E69</f>
        <v>511</v>
      </c>
      <c r="I69" s="329">
        <v>474</v>
      </c>
      <c r="J69" s="271">
        <v>30033700</v>
      </c>
      <c r="K69" s="293">
        <f t="shared" si="1"/>
        <v>63362.236286919833</v>
      </c>
      <c r="L69" s="426">
        <f>市区町村別_指導対象者群分析!F69</f>
        <v>8408</v>
      </c>
      <c r="M69" s="329">
        <v>4419</v>
      </c>
      <c r="N69" s="271">
        <v>292209610</v>
      </c>
      <c r="O69" s="293">
        <f t="shared" si="2"/>
        <v>66125.732066078301</v>
      </c>
      <c r="P69" s="426">
        <f>市区町村別_指導対象者群分析!G69</f>
        <v>104</v>
      </c>
      <c r="Q69" s="329">
        <v>96</v>
      </c>
      <c r="R69" s="271">
        <v>4793010</v>
      </c>
      <c r="S69" s="293">
        <f t="shared" si="3"/>
        <v>49927.1875</v>
      </c>
      <c r="T69" s="426">
        <f>市区町村別_指導対象者群分析!I69</f>
        <v>378</v>
      </c>
      <c r="U69" s="329">
        <v>378</v>
      </c>
      <c r="V69" s="271">
        <v>25240690</v>
      </c>
      <c r="W69" s="293">
        <f t="shared" si="4"/>
        <v>66774.312169312165</v>
      </c>
      <c r="X69" s="426">
        <f>市区町村別_指導対象者群分析!K69</f>
        <v>29</v>
      </c>
      <c r="Y69" s="329">
        <v>0</v>
      </c>
      <c r="Z69" s="271">
        <v>0</v>
      </c>
      <c r="AA69" s="293" t="str">
        <f t="shared" si="5"/>
        <v>-</v>
      </c>
      <c r="AB69" s="426">
        <f>市区町村別_指導対象者群分析!M69</f>
        <v>4419</v>
      </c>
      <c r="AC69" s="192">
        <v>4419</v>
      </c>
      <c r="AD69" s="271">
        <v>292209610</v>
      </c>
      <c r="AE69" s="293">
        <f t="shared" si="6"/>
        <v>66125.732066078301</v>
      </c>
      <c r="AF69" s="257"/>
      <c r="AG69" s="257"/>
      <c r="AH69" s="257"/>
      <c r="AI69" s="257"/>
      <c r="AJ69" s="257"/>
      <c r="AK69" s="257"/>
      <c r="AL69" s="257"/>
      <c r="AM69" s="4"/>
      <c r="AN69" s="4"/>
      <c r="AO69" s="4"/>
      <c r="AP69" s="4"/>
      <c r="AQ69" s="4"/>
      <c r="AR69" s="4"/>
      <c r="AS69" s="4"/>
      <c r="AT69" s="4"/>
      <c r="AV69" s="252"/>
      <c r="AW69" s="252"/>
      <c r="AX69" s="252"/>
      <c r="AY69" s="252"/>
      <c r="AZ69" s="252"/>
      <c r="BA69" s="252"/>
      <c r="BB69" s="252"/>
    </row>
    <row r="70" spans="2:54" s="144" customFormat="1" ht="13.5" customHeight="1">
      <c r="B70" s="69">
        <v>65</v>
      </c>
      <c r="C70" s="73" t="s">
        <v>11</v>
      </c>
      <c r="D70" s="426">
        <f>市区町村別_指導対象者群分析!D70</f>
        <v>4517</v>
      </c>
      <c r="E70" s="329">
        <v>2471</v>
      </c>
      <c r="F70" s="271">
        <v>147734790</v>
      </c>
      <c r="G70" s="293">
        <f t="shared" si="0"/>
        <v>59787.450424929179</v>
      </c>
      <c r="H70" s="426">
        <f>市区町村別_指導対象者群分析!E70</f>
        <v>505</v>
      </c>
      <c r="I70" s="329">
        <v>475</v>
      </c>
      <c r="J70" s="271">
        <v>27769000</v>
      </c>
      <c r="K70" s="293">
        <f t="shared" si="1"/>
        <v>58461.052631578947</v>
      </c>
      <c r="L70" s="426">
        <f>市区町村別_指導対象者群分析!F70</f>
        <v>4012</v>
      </c>
      <c r="M70" s="329">
        <v>1996</v>
      </c>
      <c r="N70" s="271">
        <v>119965790</v>
      </c>
      <c r="O70" s="293">
        <f t="shared" si="2"/>
        <v>60103.10120240481</v>
      </c>
      <c r="P70" s="426">
        <f>市区町村別_指導対象者群分析!G70</f>
        <v>144</v>
      </c>
      <c r="Q70" s="329">
        <v>135</v>
      </c>
      <c r="R70" s="271">
        <v>6582350</v>
      </c>
      <c r="S70" s="293">
        <f t="shared" si="3"/>
        <v>48758.148148148146</v>
      </c>
      <c r="T70" s="426">
        <f>市区町村別_指導対象者群分析!I70</f>
        <v>340</v>
      </c>
      <c r="U70" s="329">
        <v>340</v>
      </c>
      <c r="V70" s="271">
        <v>21186650</v>
      </c>
      <c r="W70" s="293">
        <f t="shared" si="4"/>
        <v>62313.676470588238</v>
      </c>
      <c r="X70" s="426">
        <f>市区町村別_指導対象者群分析!K70</f>
        <v>21</v>
      </c>
      <c r="Y70" s="329">
        <v>0</v>
      </c>
      <c r="Z70" s="271">
        <v>0</v>
      </c>
      <c r="AA70" s="293" t="str">
        <f t="shared" si="5"/>
        <v>-</v>
      </c>
      <c r="AB70" s="426">
        <f>市区町村別_指導対象者群分析!M70</f>
        <v>1996</v>
      </c>
      <c r="AC70" s="192">
        <v>1996</v>
      </c>
      <c r="AD70" s="271">
        <v>119965790</v>
      </c>
      <c r="AE70" s="293">
        <f t="shared" si="6"/>
        <v>60103.10120240481</v>
      </c>
      <c r="AF70" s="257"/>
      <c r="AG70" s="257"/>
      <c r="AH70" s="257"/>
      <c r="AI70" s="257"/>
      <c r="AJ70" s="257"/>
      <c r="AK70" s="257"/>
      <c r="AL70" s="257"/>
      <c r="AM70" s="4"/>
      <c r="AN70" s="4"/>
      <c r="AO70" s="4"/>
      <c r="AP70" s="4"/>
      <c r="AQ70" s="4"/>
      <c r="AR70" s="4"/>
      <c r="AS70" s="4"/>
      <c r="AT70" s="4"/>
      <c r="AV70" s="252"/>
      <c r="AW70" s="252"/>
      <c r="AX70" s="252"/>
      <c r="AY70" s="252"/>
      <c r="AZ70" s="252"/>
      <c r="BA70" s="252"/>
      <c r="BB70" s="252"/>
    </row>
    <row r="71" spans="2:54" s="144" customFormat="1" ht="13.5" customHeight="1">
      <c r="B71" s="69">
        <v>66</v>
      </c>
      <c r="C71" s="73" t="s">
        <v>5</v>
      </c>
      <c r="D71" s="426">
        <f>市区町村別_指導対象者群分析!D71</f>
        <v>4627</v>
      </c>
      <c r="E71" s="329">
        <v>2898</v>
      </c>
      <c r="F71" s="271">
        <v>187943970</v>
      </c>
      <c r="G71" s="293">
        <f t="shared" si="0"/>
        <v>64852.9917184265</v>
      </c>
      <c r="H71" s="426">
        <f>市区町村別_指導対象者群分析!E71</f>
        <v>759</v>
      </c>
      <c r="I71" s="329">
        <v>729</v>
      </c>
      <c r="J71" s="271">
        <v>40117780</v>
      </c>
      <c r="K71" s="293">
        <f t="shared" si="1"/>
        <v>55031.248285322363</v>
      </c>
      <c r="L71" s="426">
        <f>市区町村別_指導対象者群分析!F71</f>
        <v>3868</v>
      </c>
      <c r="M71" s="329">
        <v>2169</v>
      </c>
      <c r="N71" s="271">
        <v>147826190</v>
      </c>
      <c r="O71" s="293">
        <f t="shared" si="2"/>
        <v>68154.075610880594</v>
      </c>
      <c r="P71" s="426">
        <f>市区町村別_指導対象者群分析!G71</f>
        <v>270</v>
      </c>
      <c r="Q71" s="329">
        <v>257</v>
      </c>
      <c r="R71" s="271">
        <v>10369090</v>
      </c>
      <c r="S71" s="293">
        <f t="shared" si="3"/>
        <v>40346.653696498055</v>
      </c>
      <c r="T71" s="426">
        <f>市区町村別_指導対象者群分析!I71</f>
        <v>472</v>
      </c>
      <c r="U71" s="329">
        <v>472</v>
      </c>
      <c r="V71" s="271">
        <v>29748690</v>
      </c>
      <c r="W71" s="293">
        <f t="shared" si="4"/>
        <v>63026.885593220337</v>
      </c>
      <c r="X71" s="426">
        <f>市区町村別_指導対象者群分析!K71</f>
        <v>17</v>
      </c>
      <c r="Y71" s="329">
        <v>0</v>
      </c>
      <c r="Z71" s="271">
        <v>0</v>
      </c>
      <c r="AA71" s="293" t="str">
        <f t="shared" si="5"/>
        <v>-</v>
      </c>
      <c r="AB71" s="426">
        <f>市区町村別_指導対象者群分析!M71</f>
        <v>2169</v>
      </c>
      <c r="AC71" s="192">
        <v>2169</v>
      </c>
      <c r="AD71" s="271">
        <v>147826190</v>
      </c>
      <c r="AE71" s="293">
        <f t="shared" si="6"/>
        <v>68154.075610880594</v>
      </c>
      <c r="AF71" s="257"/>
      <c r="AG71" s="257"/>
      <c r="AH71" s="257"/>
      <c r="AI71" s="257"/>
      <c r="AJ71" s="257"/>
      <c r="AK71" s="257"/>
      <c r="AL71" s="257"/>
      <c r="AM71" s="4"/>
      <c r="AN71" s="4"/>
      <c r="AO71" s="4"/>
      <c r="AP71" s="4"/>
      <c r="AQ71" s="4"/>
      <c r="AR71" s="4"/>
      <c r="AS71" s="4"/>
      <c r="AT71" s="4"/>
      <c r="AV71" s="252"/>
      <c r="AW71" s="252"/>
      <c r="AX71" s="252"/>
      <c r="AY71" s="252"/>
      <c r="AZ71" s="252"/>
      <c r="BA71" s="252"/>
      <c r="BB71" s="252"/>
    </row>
    <row r="72" spans="2:54" s="144" customFormat="1" ht="13.5" customHeight="1">
      <c r="B72" s="69">
        <v>67</v>
      </c>
      <c r="C72" s="73" t="s">
        <v>6</v>
      </c>
      <c r="D72" s="426">
        <f>市区町村別_指導対象者群分析!D72</f>
        <v>1941</v>
      </c>
      <c r="E72" s="329">
        <v>932</v>
      </c>
      <c r="F72" s="271">
        <v>63337790</v>
      </c>
      <c r="G72" s="293">
        <f t="shared" si="0"/>
        <v>67959.002145922743</v>
      </c>
      <c r="H72" s="426">
        <f>市区町村別_指導対象者群分析!E72</f>
        <v>231</v>
      </c>
      <c r="I72" s="329">
        <v>214</v>
      </c>
      <c r="J72" s="271">
        <v>13687920</v>
      </c>
      <c r="K72" s="293">
        <f t="shared" si="1"/>
        <v>63962.242990654202</v>
      </c>
      <c r="L72" s="426">
        <f>市区町村別_指導対象者群分析!F72</f>
        <v>1710</v>
      </c>
      <c r="M72" s="329">
        <v>718</v>
      </c>
      <c r="N72" s="271">
        <v>49649870</v>
      </c>
      <c r="O72" s="293">
        <f t="shared" si="2"/>
        <v>69150.236768802235</v>
      </c>
      <c r="P72" s="426">
        <f>市区町村別_指導対象者群分析!G72</f>
        <v>26</v>
      </c>
      <c r="Q72" s="329">
        <v>26</v>
      </c>
      <c r="R72" s="271">
        <v>1410740</v>
      </c>
      <c r="S72" s="293">
        <f t="shared" si="3"/>
        <v>54259.230769230766</v>
      </c>
      <c r="T72" s="426">
        <f>市区町村別_指導対象者群分析!I72</f>
        <v>188</v>
      </c>
      <c r="U72" s="329">
        <v>188</v>
      </c>
      <c r="V72" s="271">
        <v>12277180</v>
      </c>
      <c r="W72" s="293">
        <f t="shared" si="4"/>
        <v>65304.148936170212</v>
      </c>
      <c r="X72" s="426">
        <f>市区町村別_指導対象者群分析!K72</f>
        <v>17</v>
      </c>
      <c r="Y72" s="329">
        <v>0</v>
      </c>
      <c r="Z72" s="271">
        <v>0</v>
      </c>
      <c r="AA72" s="293" t="str">
        <f t="shared" si="5"/>
        <v>-</v>
      </c>
      <c r="AB72" s="426">
        <f>市区町村別_指導対象者群分析!M72</f>
        <v>718</v>
      </c>
      <c r="AC72" s="192">
        <v>718</v>
      </c>
      <c r="AD72" s="271">
        <v>49649870</v>
      </c>
      <c r="AE72" s="293">
        <f t="shared" si="6"/>
        <v>69150.236768802235</v>
      </c>
      <c r="AF72" s="257"/>
      <c r="AG72" s="257"/>
      <c r="AH72" s="257"/>
      <c r="AI72" s="257"/>
      <c r="AJ72" s="257"/>
      <c r="AK72" s="257"/>
      <c r="AL72" s="257"/>
      <c r="AM72" s="4"/>
      <c r="AN72" s="4"/>
      <c r="AO72" s="4"/>
      <c r="AP72" s="4"/>
      <c r="AQ72" s="4"/>
      <c r="AR72" s="4"/>
      <c r="AS72" s="4"/>
      <c r="AT72" s="4"/>
      <c r="AV72" s="252"/>
      <c r="AW72" s="252"/>
      <c r="AX72" s="252"/>
      <c r="AY72" s="252"/>
      <c r="AZ72" s="252"/>
      <c r="BA72" s="252"/>
      <c r="BB72" s="252"/>
    </row>
    <row r="73" spans="2:54" s="144" customFormat="1" ht="13.5" customHeight="1">
      <c r="B73" s="69">
        <v>68</v>
      </c>
      <c r="C73" s="73" t="s">
        <v>52</v>
      </c>
      <c r="D73" s="426">
        <f>市区町村別_指導対象者群分析!D73</f>
        <v>2604</v>
      </c>
      <c r="E73" s="329">
        <v>1346</v>
      </c>
      <c r="F73" s="271">
        <v>94859690</v>
      </c>
      <c r="G73" s="293">
        <f t="shared" si="0"/>
        <v>70475.252600297172</v>
      </c>
      <c r="H73" s="426">
        <f>市区町村別_指導対象者群分析!E73</f>
        <v>301</v>
      </c>
      <c r="I73" s="329">
        <v>284</v>
      </c>
      <c r="J73" s="271">
        <v>19341790</v>
      </c>
      <c r="K73" s="293">
        <f t="shared" si="1"/>
        <v>68104.894366197186</v>
      </c>
      <c r="L73" s="426">
        <f>市区町村別_指導対象者群分析!F73</f>
        <v>2303</v>
      </c>
      <c r="M73" s="329">
        <v>1062</v>
      </c>
      <c r="N73" s="271">
        <v>75517900</v>
      </c>
      <c r="O73" s="293">
        <f t="shared" si="2"/>
        <v>71109.133709981164</v>
      </c>
      <c r="P73" s="426">
        <f>市区町村別_指導対象者群分析!G73</f>
        <v>71</v>
      </c>
      <c r="Q73" s="329">
        <v>66</v>
      </c>
      <c r="R73" s="271">
        <v>3962510</v>
      </c>
      <c r="S73" s="293">
        <f t="shared" si="3"/>
        <v>60038.030303030304</v>
      </c>
      <c r="T73" s="426">
        <f>市区町村別_指導対象者群分析!I73</f>
        <v>218</v>
      </c>
      <c r="U73" s="329">
        <v>218</v>
      </c>
      <c r="V73" s="271">
        <v>15379280</v>
      </c>
      <c r="W73" s="293">
        <f t="shared" si="4"/>
        <v>70547.15596330275</v>
      </c>
      <c r="X73" s="426">
        <f>市区町村別_指導対象者群分析!K73</f>
        <v>12</v>
      </c>
      <c r="Y73" s="329">
        <v>0</v>
      </c>
      <c r="Z73" s="271">
        <v>0</v>
      </c>
      <c r="AA73" s="293" t="str">
        <f t="shared" si="5"/>
        <v>-</v>
      </c>
      <c r="AB73" s="426">
        <f>市区町村別_指導対象者群分析!M73</f>
        <v>1062</v>
      </c>
      <c r="AC73" s="192">
        <v>1062</v>
      </c>
      <c r="AD73" s="271">
        <v>75517900</v>
      </c>
      <c r="AE73" s="293">
        <f t="shared" si="6"/>
        <v>71109.133709981164</v>
      </c>
      <c r="AF73" s="257"/>
      <c r="AG73" s="257"/>
      <c r="AH73" s="257"/>
      <c r="AI73" s="257"/>
      <c r="AJ73" s="257"/>
      <c r="AK73" s="257"/>
      <c r="AL73" s="257"/>
      <c r="AM73" s="4"/>
      <c r="AN73" s="4"/>
      <c r="AO73" s="4"/>
      <c r="AP73" s="4"/>
      <c r="AQ73" s="4"/>
      <c r="AR73" s="4"/>
      <c r="AS73" s="4"/>
      <c r="AT73" s="4"/>
      <c r="AV73" s="252"/>
      <c r="AW73" s="252"/>
      <c r="AX73" s="252"/>
      <c r="AY73" s="252"/>
      <c r="AZ73" s="252"/>
      <c r="BA73" s="252"/>
      <c r="BB73" s="252"/>
    </row>
    <row r="74" spans="2:54" s="144" customFormat="1" ht="13.5" customHeight="1">
      <c r="B74" s="69">
        <v>69</v>
      </c>
      <c r="C74" s="73" t="s">
        <v>53</v>
      </c>
      <c r="D74" s="426">
        <f>市区町村別_指導対象者群分析!D74</f>
        <v>6251</v>
      </c>
      <c r="E74" s="329">
        <v>3123</v>
      </c>
      <c r="F74" s="271">
        <v>198686630</v>
      </c>
      <c r="G74" s="293">
        <f t="shared" si="0"/>
        <v>63620.43868075568</v>
      </c>
      <c r="H74" s="426">
        <f>市区町村別_指導対象者群分析!E74</f>
        <v>731</v>
      </c>
      <c r="I74" s="329">
        <v>681</v>
      </c>
      <c r="J74" s="271">
        <v>35818840</v>
      </c>
      <c r="K74" s="293">
        <f t="shared" si="1"/>
        <v>52597.41556534508</v>
      </c>
      <c r="L74" s="426">
        <f>市区町村別_指導対象者群分析!F74</f>
        <v>5520</v>
      </c>
      <c r="M74" s="329">
        <v>2442</v>
      </c>
      <c r="N74" s="271">
        <v>162867790</v>
      </c>
      <c r="O74" s="293">
        <f t="shared" si="2"/>
        <v>66694.426699426695</v>
      </c>
      <c r="P74" s="426">
        <f>市区町村別_指導対象者群分析!G74</f>
        <v>149</v>
      </c>
      <c r="Q74" s="329">
        <v>142</v>
      </c>
      <c r="R74" s="271">
        <v>6277180</v>
      </c>
      <c r="S74" s="293">
        <f t="shared" si="3"/>
        <v>44205.492957746479</v>
      </c>
      <c r="T74" s="426">
        <f>市区町村別_指導対象者群分析!I74</f>
        <v>539</v>
      </c>
      <c r="U74" s="329">
        <v>539</v>
      </c>
      <c r="V74" s="271">
        <v>29541660</v>
      </c>
      <c r="W74" s="293">
        <f t="shared" si="4"/>
        <v>54808.274582560298</v>
      </c>
      <c r="X74" s="426">
        <f>市区町村別_指導対象者群分析!K74</f>
        <v>43</v>
      </c>
      <c r="Y74" s="329">
        <v>0</v>
      </c>
      <c r="Z74" s="271">
        <v>0</v>
      </c>
      <c r="AA74" s="293" t="str">
        <f t="shared" si="5"/>
        <v>-</v>
      </c>
      <c r="AB74" s="426">
        <f>市区町村別_指導対象者群分析!M74</f>
        <v>2442</v>
      </c>
      <c r="AC74" s="192">
        <v>2442</v>
      </c>
      <c r="AD74" s="271">
        <v>162867790</v>
      </c>
      <c r="AE74" s="293">
        <f t="shared" si="6"/>
        <v>66694.426699426695</v>
      </c>
      <c r="AF74" s="257"/>
      <c r="AG74" s="257"/>
      <c r="AH74" s="257"/>
      <c r="AI74" s="257"/>
      <c r="AJ74" s="257"/>
      <c r="AK74" s="257"/>
      <c r="AL74" s="257"/>
      <c r="AM74" s="4"/>
      <c r="AN74" s="4"/>
      <c r="AO74" s="4"/>
      <c r="AP74" s="4"/>
      <c r="AQ74" s="4"/>
      <c r="AR74" s="4"/>
      <c r="AS74" s="4"/>
      <c r="AT74" s="4"/>
      <c r="AV74" s="252"/>
      <c r="AW74" s="252"/>
      <c r="AX74" s="252"/>
      <c r="AY74" s="252"/>
      <c r="AZ74" s="252"/>
      <c r="BA74" s="252"/>
      <c r="BB74" s="252"/>
    </row>
    <row r="75" spans="2:54" s="144" customFormat="1" ht="13.5" customHeight="1">
      <c r="B75" s="69">
        <v>70</v>
      </c>
      <c r="C75" s="73" t="s">
        <v>54</v>
      </c>
      <c r="D75" s="426">
        <f>市区町村別_指導対象者群分析!D75</f>
        <v>1061</v>
      </c>
      <c r="E75" s="329">
        <v>561</v>
      </c>
      <c r="F75" s="271">
        <v>34653070</v>
      </c>
      <c r="G75" s="293">
        <f t="shared" si="0"/>
        <v>61770.178253119433</v>
      </c>
      <c r="H75" s="426">
        <f>市区町村別_指導対象者群分析!E75</f>
        <v>140</v>
      </c>
      <c r="I75" s="329">
        <v>135</v>
      </c>
      <c r="J75" s="271">
        <v>9357490</v>
      </c>
      <c r="K75" s="293">
        <f t="shared" si="1"/>
        <v>69314.740740740745</v>
      </c>
      <c r="L75" s="426">
        <f>市区町村別_指導対象者群分析!F75</f>
        <v>921</v>
      </c>
      <c r="M75" s="329">
        <v>426</v>
      </c>
      <c r="N75" s="271">
        <v>25295580</v>
      </c>
      <c r="O75" s="293">
        <f t="shared" si="2"/>
        <v>59379.295774647886</v>
      </c>
      <c r="P75" s="426">
        <f>市区町村別_指導対象者群分析!G75</f>
        <v>31</v>
      </c>
      <c r="Q75" s="329">
        <v>31</v>
      </c>
      <c r="R75" s="271">
        <v>2379860</v>
      </c>
      <c r="S75" s="293">
        <f t="shared" si="3"/>
        <v>76769.677419354834</v>
      </c>
      <c r="T75" s="426">
        <f>市区町村別_指導対象者群分析!I75</f>
        <v>104</v>
      </c>
      <c r="U75" s="329">
        <v>104</v>
      </c>
      <c r="V75" s="271">
        <v>6977630</v>
      </c>
      <c r="W75" s="293">
        <f t="shared" si="4"/>
        <v>67092.596153846156</v>
      </c>
      <c r="X75" s="426">
        <f>市区町村別_指導対象者群分析!K75</f>
        <v>5</v>
      </c>
      <c r="Y75" s="329">
        <v>0</v>
      </c>
      <c r="Z75" s="271">
        <v>0</v>
      </c>
      <c r="AA75" s="293" t="str">
        <f t="shared" si="5"/>
        <v>-</v>
      </c>
      <c r="AB75" s="426">
        <f>市区町村別_指導対象者群分析!M75</f>
        <v>426</v>
      </c>
      <c r="AC75" s="192">
        <v>426</v>
      </c>
      <c r="AD75" s="271">
        <v>25295580</v>
      </c>
      <c r="AE75" s="293">
        <f t="shared" si="6"/>
        <v>59379.295774647886</v>
      </c>
      <c r="AF75" s="257"/>
      <c r="AG75" s="257"/>
      <c r="AH75" s="257"/>
      <c r="AI75" s="257"/>
      <c r="AJ75" s="257"/>
      <c r="AK75" s="257"/>
      <c r="AL75" s="257"/>
      <c r="AM75" s="4"/>
      <c r="AN75" s="4"/>
      <c r="AO75" s="4"/>
      <c r="AP75" s="4"/>
      <c r="AQ75" s="4"/>
      <c r="AR75" s="4"/>
      <c r="AS75" s="4"/>
      <c r="AT75" s="4"/>
      <c r="AV75" s="252"/>
      <c r="AW75" s="252"/>
      <c r="AX75" s="252"/>
      <c r="AY75" s="252"/>
      <c r="AZ75" s="252"/>
      <c r="BA75" s="252"/>
      <c r="BB75" s="252"/>
    </row>
    <row r="76" spans="2:54" s="144" customFormat="1" ht="13.5" customHeight="1">
      <c r="B76" s="69">
        <v>71</v>
      </c>
      <c r="C76" s="73" t="s">
        <v>55</v>
      </c>
      <c r="D76" s="426">
        <f>市区町村別_指導対象者群分析!D76</f>
        <v>3226</v>
      </c>
      <c r="E76" s="329">
        <v>1591</v>
      </c>
      <c r="F76" s="271">
        <v>103451600</v>
      </c>
      <c r="G76" s="293">
        <f t="shared" si="0"/>
        <v>65023.004399748585</v>
      </c>
      <c r="H76" s="426">
        <f>市区町村別_指導対象者群分析!E76</f>
        <v>106</v>
      </c>
      <c r="I76" s="329">
        <v>102</v>
      </c>
      <c r="J76" s="271">
        <v>7541810</v>
      </c>
      <c r="K76" s="293">
        <f t="shared" si="1"/>
        <v>73939.313725490196</v>
      </c>
      <c r="L76" s="426">
        <f>市区町村別_指導対象者群分析!F76</f>
        <v>3120</v>
      </c>
      <c r="M76" s="329">
        <v>1489</v>
      </c>
      <c r="N76" s="271">
        <v>95909790</v>
      </c>
      <c r="O76" s="293">
        <f t="shared" si="2"/>
        <v>64412.216252518469</v>
      </c>
      <c r="P76" s="426">
        <f>市区町村別_指導対象者群分析!G76</f>
        <v>23</v>
      </c>
      <c r="Q76" s="329">
        <v>22</v>
      </c>
      <c r="R76" s="271">
        <v>1514000</v>
      </c>
      <c r="S76" s="293">
        <f t="shared" si="3"/>
        <v>68818.181818181823</v>
      </c>
      <c r="T76" s="426">
        <f>市区町村別_指導対象者群分析!I76</f>
        <v>80</v>
      </c>
      <c r="U76" s="329">
        <v>80</v>
      </c>
      <c r="V76" s="271">
        <v>6027810</v>
      </c>
      <c r="W76" s="293">
        <f t="shared" si="4"/>
        <v>75347.625</v>
      </c>
      <c r="X76" s="426">
        <f>市区町村別_指導対象者群分析!K76</f>
        <v>3</v>
      </c>
      <c r="Y76" s="329">
        <v>0</v>
      </c>
      <c r="Z76" s="271">
        <v>0</v>
      </c>
      <c r="AA76" s="293" t="str">
        <f t="shared" si="5"/>
        <v>-</v>
      </c>
      <c r="AB76" s="426">
        <f>市区町村別_指導対象者群分析!M76</f>
        <v>1489</v>
      </c>
      <c r="AC76" s="192">
        <v>1489</v>
      </c>
      <c r="AD76" s="271">
        <v>95909790</v>
      </c>
      <c r="AE76" s="293">
        <f t="shared" si="6"/>
        <v>64412.216252518469</v>
      </c>
      <c r="AF76" s="257"/>
      <c r="AG76" s="257"/>
      <c r="AH76" s="257"/>
      <c r="AI76" s="257"/>
      <c r="AJ76" s="257"/>
      <c r="AK76" s="257"/>
      <c r="AL76" s="257"/>
      <c r="AM76" s="4"/>
      <c r="AN76" s="4"/>
      <c r="AO76" s="4"/>
      <c r="AP76" s="4"/>
      <c r="AQ76" s="4"/>
      <c r="AR76" s="4"/>
      <c r="AS76" s="4"/>
      <c r="AT76" s="4"/>
      <c r="AV76" s="252"/>
      <c r="AW76" s="252"/>
      <c r="AX76" s="252"/>
      <c r="AY76" s="252"/>
      <c r="AZ76" s="252"/>
      <c r="BA76" s="252"/>
      <c r="BB76" s="252"/>
    </row>
    <row r="77" spans="2:54" s="144" customFormat="1" ht="13.5" customHeight="1">
      <c r="B77" s="69">
        <v>72</v>
      </c>
      <c r="C77" s="73" t="s">
        <v>31</v>
      </c>
      <c r="D77" s="426">
        <f>市区町村別_指導対象者群分析!D77</f>
        <v>2007</v>
      </c>
      <c r="E77" s="329">
        <v>1027</v>
      </c>
      <c r="F77" s="271">
        <v>75481440</v>
      </c>
      <c r="G77" s="293">
        <f t="shared" si="0"/>
        <v>73497.020447906529</v>
      </c>
      <c r="H77" s="426">
        <f>市区町村別_指導対象者群分析!E77</f>
        <v>134</v>
      </c>
      <c r="I77" s="329">
        <v>127</v>
      </c>
      <c r="J77" s="271">
        <v>8984850</v>
      </c>
      <c r="K77" s="293">
        <f t="shared" si="1"/>
        <v>70746.850393700792</v>
      </c>
      <c r="L77" s="426">
        <f>市区町村別_指導対象者群分析!F77</f>
        <v>1873</v>
      </c>
      <c r="M77" s="329">
        <v>900</v>
      </c>
      <c r="N77" s="271">
        <v>66496590</v>
      </c>
      <c r="O77" s="293">
        <f t="shared" si="2"/>
        <v>73885.100000000006</v>
      </c>
      <c r="P77" s="426">
        <f>市区町村別_指導対象者群分析!G77</f>
        <v>21</v>
      </c>
      <c r="Q77" s="329">
        <v>20</v>
      </c>
      <c r="R77" s="271">
        <v>1435840</v>
      </c>
      <c r="S77" s="293">
        <f t="shared" si="3"/>
        <v>71792</v>
      </c>
      <c r="T77" s="426">
        <f>市区町村別_指導対象者群分析!I77</f>
        <v>107</v>
      </c>
      <c r="U77" s="329">
        <v>107</v>
      </c>
      <c r="V77" s="271">
        <v>7549010</v>
      </c>
      <c r="W77" s="293">
        <f t="shared" si="4"/>
        <v>70551.495327102806</v>
      </c>
      <c r="X77" s="426">
        <f>市区町村別_指導対象者群分析!K77</f>
        <v>6</v>
      </c>
      <c r="Y77" s="329">
        <v>0</v>
      </c>
      <c r="Z77" s="271">
        <v>0</v>
      </c>
      <c r="AA77" s="293" t="str">
        <f t="shared" si="5"/>
        <v>-</v>
      </c>
      <c r="AB77" s="426">
        <f>市区町村別_指導対象者群分析!M77</f>
        <v>900</v>
      </c>
      <c r="AC77" s="192">
        <v>900</v>
      </c>
      <c r="AD77" s="271">
        <v>66496590</v>
      </c>
      <c r="AE77" s="293">
        <f t="shared" si="6"/>
        <v>73885.100000000006</v>
      </c>
      <c r="AF77" s="257"/>
      <c r="AG77" s="257"/>
      <c r="AH77" s="257"/>
      <c r="AI77" s="257"/>
      <c r="AJ77" s="257"/>
      <c r="AK77" s="257"/>
      <c r="AL77" s="257"/>
      <c r="AM77" s="4"/>
      <c r="AN77" s="4"/>
      <c r="AO77" s="4"/>
      <c r="AP77" s="4"/>
      <c r="AQ77" s="4"/>
      <c r="AR77" s="4"/>
      <c r="AS77" s="4"/>
      <c r="AT77" s="4"/>
      <c r="AV77" s="252"/>
      <c r="AW77" s="252"/>
      <c r="AX77" s="252"/>
      <c r="AY77" s="252"/>
      <c r="AZ77" s="252"/>
      <c r="BA77" s="252"/>
      <c r="BB77" s="252"/>
    </row>
    <row r="78" spans="2:54" s="144" customFormat="1" ht="13.5" customHeight="1">
      <c r="B78" s="69">
        <v>73</v>
      </c>
      <c r="C78" s="73" t="s">
        <v>32</v>
      </c>
      <c r="D78" s="426">
        <f>市区町村別_指導対象者群分析!D78</f>
        <v>2734</v>
      </c>
      <c r="E78" s="329">
        <v>1495</v>
      </c>
      <c r="F78" s="271">
        <v>95980020</v>
      </c>
      <c r="G78" s="293">
        <f t="shared" si="0"/>
        <v>64200.682274247491</v>
      </c>
      <c r="H78" s="426">
        <f>市区町村別_指導対象者群分析!E78</f>
        <v>239</v>
      </c>
      <c r="I78" s="329">
        <v>225</v>
      </c>
      <c r="J78" s="271">
        <v>15914110</v>
      </c>
      <c r="K78" s="293">
        <f t="shared" si="1"/>
        <v>70729.377777777772</v>
      </c>
      <c r="L78" s="426">
        <f>市区町村別_指導対象者群分析!F78</f>
        <v>2495</v>
      </c>
      <c r="M78" s="329">
        <v>1270</v>
      </c>
      <c r="N78" s="271">
        <v>80065910</v>
      </c>
      <c r="O78" s="293">
        <f t="shared" si="2"/>
        <v>63044.023622047243</v>
      </c>
      <c r="P78" s="426">
        <f>市区町村別_指導対象者群分析!G78</f>
        <v>42</v>
      </c>
      <c r="Q78" s="329">
        <v>41</v>
      </c>
      <c r="R78" s="271">
        <v>1896200</v>
      </c>
      <c r="S78" s="293">
        <f t="shared" si="3"/>
        <v>46248.780487804877</v>
      </c>
      <c r="T78" s="426">
        <f>市区町村別_指導対象者群分析!I78</f>
        <v>184</v>
      </c>
      <c r="U78" s="329">
        <v>184</v>
      </c>
      <c r="V78" s="271">
        <v>14017910</v>
      </c>
      <c r="W78" s="293">
        <f t="shared" si="4"/>
        <v>76184.293478260865</v>
      </c>
      <c r="X78" s="426">
        <f>市区町村別_指導対象者群分析!K78</f>
        <v>13</v>
      </c>
      <c r="Y78" s="329">
        <v>0</v>
      </c>
      <c r="Z78" s="271">
        <v>0</v>
      </c>
      <c r="AA78" s="293" t="str">
        <f t="shared" si="5"/>
        <v>-</v>
      </c>
      <c r="AB78" s="426">
        <f>市区町村別_指導対象者群分析!M78</f>
        <v>1270</v>
      </c>
      <c r="AC78" s="192">
        <v>1270</v>
      </c>
      <c r="AD78" s="271">
        <v>80065910</v>
      </c>
      <c r="AE78" s="293">
        <f t="shared" si="6"/>
        <v>63044.023622047243</v>
      </c>
      <c r="AF78" s="257"/>
      <c r="AG78" s="257"/>
      <c r="AH78" s="257"/>
      <c r="AI78" s="257"/>
      <c r="AJ78" s="257"/>
      <c r="AK78" s="257"/>
      <c r="AL78" s="257"/>
      <c r="AM78" s="4"/>
      <c r="AN78" s="4"/>
      <c r="AO78" s="4"/>
      <c r="AP78" s="4"/>
      <c r="AQ78" s="4"/>
      <c r="AR78" s="4"/>
      <c r="AS78" s="4"/>
      <c r="AT78" s="4"/>
      <c r="AV78" s="252"/>
      <c r="AW78" s="252"/>
      <c r="AX78" s="252"/>
      <c r="AY78" s="252"/>
      <c r="AZ78" s="252"/>
      <c r="BA78" s="252"/>
      <c r="BB78" s="252"/>
    </row>
    <row r="79" spans="2:54" s="144" customFormat="1" ht="13.5" customHeight="1" thickBot="1">
      <c r="B79" s="69">
        <v>74</v>
      </c>
      <c r="C79" s="73" t="s">
        <v>33</v>
      </c>
      <c r="D79" s="426">
        <f>市区町村別_指導対象者群分析!D79</f>
        <v>1237</v>
      </c>
      <c r="E79" s="329">
        <v>589</v>
      </c>
      <c r="F79" s="271">
        <v>35089870</v>
      </c>
      <c r="G79" s="293">
        <f t="shared" si="0"/>
        <v>59575.331069609507</v>
      </c>
      <c r="H79" s="426">
        <f>市区町村別_指導対象者群分析!E79</f>
        <v>119</v>
      </c>
      <c r="I79" s="329">
        <v>104</v>
      </c>
      <c r="J79" s="271">
        <v>6858760</v>
      </c>
      <c r="K79" s="293">
        <f t="shared" si="1"/>
        <v>65949.61538461539</v>
      </c>
      <c r="L79" s="426">
        <f>市区町村別_指導対象者群分析!F79</f>
        <v>1118</v>
      </c>
      <c r="M79" s="329">
        <v>485</v>
      </c>
      <c r="N79" s="271">
        <v>28231110</v>
      </c>
      <c r="O79" s="293">
        <f t="shared" si="2"/>
        <v>58208.474226804123</v>
      </c>
      <c r="P79" s="426">
        <f>市区町村別_指導対象者群分析!G79</f>
        <v>13</v>
      </c>
      <c r="Q79" s="329">
        <v>13</v>
      </c>
      <c r="R79" s="271">
        <v>703120</v>
      </c>
      <c r="S79" s="293">
        <f t="shared" si="3"/>
        <v>54086.153846153844</v>
      </c>
      <c r="T79" s="426">
        <f>市区町村別_指導対象者群分析!I79</f>
        <v>91</v>
      </c>
      <c r="U79" s="329">
        <v>91</v>
      </c>
      <c r="V79" s="271">
        <v>6155640</v>
      </c>
      <c r="W79" s="293">
        <f t="shared" si="4"/>
        <v>67644.395604395599</v>
      </c>
      <c r="X79" s="426">
        <f>市区町村別_指導対象者群分析!K79</f>
        <v>15</v>
      </c>
      <c r="Y79" s="329">
        <v>0</v>
      </c>
      <c r="Z79" s="271">
        <v>0</v>
      </c>
      <c r="AA79" s="293" t="str">
        <f t="shared" si="5"/>
        <v>-</v>
      </c>
      <c r="AB79" s="426">
        <f>市区町村別_指導対象者群分析!M79</f>
        <v>485</v>
      </c>
      <c r="AC79" s="192">
        <v>485</v>
      </c>
      <c r="AD79" s="271">
        <v>28231110</v>
      </c>
      <c r="AE79" s="293">
        <f t="shared" si="6"/>
        <v>58208.474226804123</v>
      </c>
      <c r="AF79" s="257"/>
      <c r="AG79" s="257"/>
      <c r="AH79" s="257"/>
      <c r="AI79" s="257"/>
      <c r="AJ79" s="257"/>
      <c r="AK79" s="257"/>
      <c r="AL79" s="257"/>
      <c r="AM79" s="4"/>
      <c r="AN79" s="4"/>
      <c r="AO79" s="4"/>
      <c r="AP79" s="4"/>
      <c r="AQ79" s="4"/>
      <c r="AR79" s="4"/>
      <c r="AS79" s="4"/>
      <c r="AT79" s="4"/>
      <c r="AV79" s="252"/>
      <c r="AW79" s="252"/>
      <c r="AX79" s="252"/>
      <c r="AY79" s="252"/>
      <c r="AZ79" s="252"/>
      <c r="BA79" s="252"/>
      <c r="BB79" s="252"/>
    </row>
    <row r="80" spans="2:54" s="144" customFormat="1" ht="13.5" customHeight="1" thickTop="1">
      <c r="B80" s="483" t="s">
        <v>0</v>
      </c>
      <c r="C80" s="484"/>
      <c r="D80" s="193">
        <f>地区別_指導対象者群分析!D14</f>
        <v>1201914</v>
      </c>
      <c r="E80" s="261">
        <f>地区別_指導対象者群別歯科医療費!E14</f>
        <v>654238</v>
      </c>
      <c r="F80" s="272">
        <f>地区別_指導対象者群別歯科医療費!F14</f>
        <v>45598410930</v>
      </c>
      <c r="G80" s="294">
        <f>地区別_指導対象者群別歯科医療費!G14</f>
        <v>69696.977139817624</v>
      </c>
      <c r="H80" s="193">
        <f>地区別_指導対象者群分析!E14</f>
        <v>133050</v>
      </c>
      <c r="I80" s="261">
        <f>地区別_指導対象者群別歯科医療費!I14</f>
        <v>121741</v>
      </c>
      <c r="J80" s="272">
        <f>地区別_指導対象者群別歯科医療費!J14</f>
        <v>8287072230</v>
      </c>
      <c r="K80" s="294">
        <f>地区別_指導対象者群別歯科医療費!K14</f>
        <v>68071.333650947505</v>
      </c>
      <c r="L80" s="193">
        <f>地区別_指導対象者群分析!F14</f>
        <v>1068864</v>
      </c>
      <c r="M80" s="261">
        <f>地区別_指導対象者群別歯科医療費!M14</f>
        <v>532497</v>
      </c>
      <c r="N80" s="272">
        <f>地区別_指導対象者群別歯科医療費!N14</f>
        <v>37311338700</v>
      </c>
      <c r="O80" s="294">
        <f>地区別_指導対象者群別歯科医療費!O14</f>
        <v>70068.636443022217</v>
      </c>
      <c r="P80" s="193">
        <f>地区別_指導対象者群分析!G14</f>
        <v>24400</v>
      </c>
      <c r="Q80" s="261">
        <f>地区別_指導対象者群別歯科医療費!Q14</f>
        <v>22103</v>
      </c>
      <c r="R80" s="272">
        <f>地区別_指導対象者群別歯科医療費!R14</f>
        <v>1280643690</v>
      </c>
      <c r="S80" s="294">
        <f>地区別_指導対象者群別歯科医療費!S14</f>
        <v>57939.81314753653</v>
      </c>
      <c r="T80" s="193">
        <f>地区別_指導対象者群分析!I14</f>
        <v>99638</v>
      </c>
      <c r="U80" s="261">
        <f>地区別_指導対象者群別歯科医療費!U14</f>
        <v>99638</v>
      </c>
      <c r="V80" s="272">
        <f>地区別_指導対象者群別歯科医療費!V14</f>
        <v>7006428540</v>
      </c>
      <c r="W80" s="294">
        <f>地区別_指導対象者群別歯科医療費!W14</f>
        <v>70318.839599349652</v>
      </c>
      <c r="X80" s="193">
        <f>地区別_指導対象者群分析!K14</f>
        <v>9012</v>
      </c>
      <c r="Y80" s="261">
        <f>地区別_指導対象者群別歯科医療費!Y14</f>
        <v>0</v>
      </c>
      <c r="Z80" s="272">
        <f>地区別_指導対象者群別歯科医療費!Z14</f>
        <v>0</v>
      </c>
      <c r="AA80" s="294" t="str">
        <f>地区別_指導対象者群別歯科医療費!AA14</f>
        <v>-</v>
      </c>
      <c r="AB80" s="193">
        <f>地区別_指導対象者群分析!M14</f>
        <v>532497</v>
      </c>
      <c r="AC80" s="194">
        <f>地区別_指導対象者群別歯科医療費!AC14</f>
        <v>532497</v>
      </c>
      <c r="AD80" s="272">
        <f>地区別_指導対象者群別歯科医療費!AD14</f>
        <v>37311338700</v>
      </c>
      <c r="AE80" s="294">
        <f>地区別_指導対象者群別歯科医療費!AE14</f>
        <v>70068.636443022217</v>
      </c>
      <c r="AF80" s="257"/>
      <c r="AG80" s="257"/>
      <c r="AH80" s="257"/>
      <c r="AI80" s="257"/>
      <c r="AJ80" s="257"/>
      <c r="AK80" s="257"/>
      <c r="AL80" s="257"/>
      <c r="AM80" s="4"/>
      <c r="AN80" s="4"/>
      <c r="AO80" s="4"/>
      <c r="AP80" s="4"/>
      <c r="AQ80" s="4"/>
      <c r="AR80" s="4"/>
      <c r="AS80" s="4"/>
      <c r="AT80" s="4"/>
      <c r="AV80" s="252"/>
      <c r="AW80" s="252"/>
      <c r="AX80" s="252"/>
      <c r="AY80" s="252"/>
      <c r="AZ80" s="252"/>
      <c r="BA80" s="252"/>
      <c r="BB80" s="252"/>
    </row>
    <row r="81" spans="2:67" s="144" customFormat="1">
      <c r="B81" s="263"/>
      <c r="AF81" s="257"/>
      <c r="AG81" s="257"/>
      <c r="AH81" s="257"/>
      <c r="AI81" s="257"/>
      <c r="AJ81" s="257"/>
      <c r="AK81" s="257"/>
      <c r="AL81" s="257"/>
      <c r="AM81" s="4"/>
      <c r="AN81" s="4"/>
      <c r="AO81" s="4"/>
      <c r="AP81" s="4"/>
      <c r="AQ81" s="4"/>
      <c r="AR81" s="4"/>
      <c r="AS81" s="4"/>
      <c r="AT81" s="4"/>
      <c r="AV81" s="252"/>
      <c r="AW81" s="252"/>
      <c r="AX81" s="252"/>
      <c r="AY81" s="252"/>
      <c r="AZ81" s="252"/>
      <c r="BA81" s="252"/>
      <c r="BB81" s="252"/>
    </row>
    <row r="82" spans="2:67" s="144" customFormat="1">
      <c r="AF82" s="257"/>
      <c r="AG82" s="257"/>
      <c r="AH82" s="257"/>
      <c r="AI82" s="257"/>
      <c r="AJ82" s="257"/>
      <c r="AK82" s="257"/>
      <c r="AL82" s="257"/>
      <c r="AM82" s="4"/>
      <c r="AN82" s="4"/>
      <c r="AO82" s="4"/>
      <c r="AP82" s="4"/>
      <c r="AQ82" s="4"/>
      <c r="AR82" s="4"/>
      <c r="AS82" s="4"/>
      <c r="AT82" s="4"/>
      <c r="AV82" s="252"/>
      <c r="AW82" s="252"/>
      <c r="AX82" s="252"/>
      <c r="AY82" s="252"/>
      <c r="AZ82" s="252"/>
      <c r="BA82" s="252"/>
      <c r="BB82" s="252"/>
    </row>
    <row r="83" spans="2:67" s="144" customFormat="1">
      <c r="AF83" s="257"/>
      <c r="AG83" s="257"/>
      <c r="AH83" s="257"/>
      <c r="AI83" s="257"/>
      <c r="AJ83" s="257"/>
      <c r="AK83" s="257"/>
      <c r="AL83" s="257" t="s">
        <v>413</v>
      </c>
      <c r="AM83" s="4"/>
      <c r="AN83" s="4"/>
      <c r="AO83" s="4"/>
      <c r="AP83" s="4"/>
      <c r="AQ83" s="4"/>
      <c r="AR83" s="4"/>
      <c r="AS83" s="4"/>
      <c r="AT83" s="4"/>
      <c r="AV83" s="252"/>
      <c r="AW83" s="252"/>
      <c r="AX83" s="252"/>
      <c r="AY83" s="252"/>
      <c r="AZ83" s="252"/>
      <c r="BA83" s="252"/>
      <c r="BB83" s="252"/>
    </row>
    <row r="84" spans="2:67" s="144" customFormat="1">
      <c r="AF84" s="257"/>
      <c r="AG84" s="257"/>
      <c r="AH84" s="257"/>
      <c r="AI84" s="257"/>
      <c r="AJ84" s="257"/>
      <c r="AK84" s="257"/>
      <c r="AL84" s="500"/>
      <c r="AM84" s="501" t="s">
        <v>167</v>
      </c>
      <c r="AN84" s="501" t="s">
        <v>330</v>
      </c>
      <c r="AO84" s="501"/>
      <c r="AP84" s="501"/>
      <c r="AQ84" s="501"/>
      <c r="AR84" s="501" t="s">
        <v>332</v>
      </c>
      <c r="AS84" s="501"/>
      <c r="AT84" s="501"/>
      <c r="AU84" s="501"/>
      <c r="AV84" s="501" t="s">
        <v>331</v>
      </c>
      <c r="AW84" s="501"/>
      <c r="AX84" s="501"/>
      <c r="AY84" s="501"/>
      <c r="AZ84" s="501" t="s">
        <v>336</v>
      </c>
      <c r="BA84" s="501"/>
      <c r="BB84" s="501"/>
      <c r="BC84" s="501"/>
      <c r="BD84" s="501" t="s">
        <v>254</v>
      </c>
      <c r="BE84" s="501"/>
      <c r="BF84" s="501"/>
      <c r="BG84" s="501"/>
      <c r="BH84" s="501" t="s">
        <v>309</v>
      </c>
      <c r="BI84" s="501"/>
      <c r="BJ84" s="501"/>
      <c r="BK84" s="501"/>
      <c r="BL84" s="501" t="s">
        <v>259</v>
      </c>
      <c r="BM84" s="501"/>
      <c r="BN84" s="501"/>
      <c r="BO84" s="501"/>
    </row>
    <row r="85" spans="2:67" s="144" customFormat="1">
      <c r="AF85" s="257"/>
      <c r="AG85" s="257"/>
      <c r="AH85" s="257"/>
      <c r="AI85" s="257"/>
      <c r="AJ85" s="257"/>
      <c r="AK85" s="257"/>
      <c r="AL85" s="500"/>
      <c r="AM85" s="501"/>
      <c r="AN85" s="501"/>
      <c r="AO85" s="501"/>
      <c r="AP85" s="501"/>
      <c r="AQ85" s="501"/>
      <c r="AR85" s="501"/>
      <c r="AS85" s="501"/>
      <c r="AT85" s="501"/>
      <c r="AU85" s="501"/>
      <c r="AV85" s="501"/>
      <c r="AW85" s="501"/>
      <c r="AX85" s="501"/>
      <c r="AY85" s="501"/>
      <c r="AZ85" s="501"/>
      <c r="BA85" s="501"/>
      <c r="BB85" s="501"/>
      <c r="BC85" s="501"/>
      <c r="BD85" s="501"/>
      <c r="BE85" s="501"/>
      <c r="BF85" s="501"/>
      <c r="BG85" s="501"/>
      <c r="BH85" s="501"/>
      <c r="BI85" s="501"/>
      <c r="BJ85" s="501"/>
      <c r="BK85" s="501"/>
      <c r="BL85" s="501"/>
      <c r="BM85" s="501"/>
      <c r="BN85" s="501"/>
      <c r="BO85" s="501"/>
    </row>
    <row r="86" spans="2:67" s="144" customFormat="1" ht="48">
      <c r="AF86" s="257"/>
      <c r="AG86" s="257"/>
      <c r="AH86" s="257"/>
      <c r="AI86" s="257"/>
      <c r="AJ86" s="257"/>
      <c r="AK86" s="257"/>
      <c r="AL86" s="500"/>
      <c r="AM86" s="501"/>
      <c r="AN86" s="451" t="s">
        <v>335</v>
      </c>
      <c r="AO86" s="449" t="s">
        <v>320</v>
      </c>
      <c r="AP86" s="449" t="s">
        <v>260</v>
      </c>
      <c r="AQ86" s="449" t="s">
        <v>382</v>
      </c>
      <c r="AR86" s="451" t="s">
        <v>335</v>
      </c>
      <c r="AS86" s="449" t="s">
        <v>320</v>
      </c>
      <c r="AT86" s="449" t="s">
        <v>260</v>
      </c>
      <c r="AU86" s="449" t="s">
        <v>382</v>
      </c>
      <c r="AV86" s="451" t="s">
        <v>335</v>
      </c>
      <c r="AW86" s="449" t="s">
        <v>320</v>
      </c>
      <c r="AX86" s="449" t="s">
        <v>260</v>
      </c>
      <c r="AY86" s="449" t="s">
        <v>382</v>
      </c>
      <c r="AZ86" s="451" t="s">
        <v>335</v>
      </c>
      <c r="BA86" s="449" t="s">
        <v>320</v>
      </c>
      <c r="BB86" s="449" t="s">
        <v>260</v>
      </c>
      <c r="BC86" s="449" t="s">
        <v>382</v>
      </c>
      <c r="BD86" s="451" t="s">
        <v>335</v>
      </c>
      <c r="BE86" s="449" t="s">
        <v>320</v>
      </c>
      <c r="BF86" s="449" t="s">
        <v>260</v>
      </c>
      <c r="BG86" s="449" t="s">
        <v>382</v>
      </c>
      <c r="BH86" s="451" t="s">
        <v>335</v>
      </c>
      <c r="BI86" s="449" t="s">
        <v>320</v>
      </c>
      <c r="BJ86" s="449" t="s">
        <v>260</v>
      </c>
      <c r="BK86" s="449" t="s">
        <v>382</v>
      </c>
      <c r="BL86" s="451" t="s">
        <v>335</v>
      </c>
      <c r="BM86" s="449" t="s">
        <v>320</v>
      </c>
      <c r="BN86" s="449" t="s">
        <v>260</v>
      </c>
      <c r="BO86" s="449" t="s">
        <v>382</v>
      </c>
    </row>
    <row r="87" spans="2:67" s="144" customFormat="1">
      <c r="AF87" s="257"/>
      <c r="AG87" s="257"/>
      <c r="AH87" s="257"/>
      <c r="AI87" s="257"/>
      <c r="AJ87" s="257"/>
      <c r="AK87" s="257"/>
      <c r="AL87" s="450">
        <v>1</v>
      </c>
      <c r="AM87" s="61" t="s">
        <v>57</v>
      </c>
      <c r="AN87" s="331">
        <v>321235</v>
      </c>
      <c r="AO87" s="452">
        <v>174495</v>
      </c>
      <c r="AP87" s="452">
        <v>14603604480</v>
      </c>
      <c r="AQ87" s="452">
        <v>83690.675835983842</v>
      </c>
      <c r="AR87" s="331">
        <v>32395</v>
      </c>
      <c r="AS87" s="452">
        <v>29924</v>
      </c>
      <c r="AT87" s="452">
        <v>2499976800</v>
      </c>
      <c r="AU87" s="452">
        <v>83544.205320144363</v>
      </c>
      <c r="AV87" s="331">
        <v>288840</v>
      </c>
      <c r="AW87" s="452">
        <v>144571</v>
      </c>
      <c r="AX87" s="452">
        <v>12103627680</v>
      </c>
      <c r="AY87" s="452">
        <v>83720.993006896271</v>
      </c>
      <c r="AZ87" s="331">
        <v>4841</v>
      </c>
      <c r="BA87" s="456">
        <v>4462</v>
      </c>
      <c r="BB87" s="456">
        <v>317711900</v>
      </c>
      <c r="BC87" s="452">
        <v>71203.922008068126</v>
      </c>
      <c r="BD87" s="331">
        <v>25462</v>
      </c>
      <c r="BE87" s="456">
        <v>25462</v>
      </c>
      <c r="BF87" s="456">
        <v>2182264900</v>
      </c>
      <c r="BG87" s="452">
        <v>85706.735527452678</v>
      </c>
      <c r="BH87" s="331">
        <v>2092</v>
      </c>
      <c r="BI87" s="452">
        <v>0</v>
      </c>
      <c r="BJ87" s="452">
        <v>0</v>
      </c>
      <c r="BK87" s="452" t="s">
        <v>418</v>
      </c>
      <c r="BL87" s="331">
        <v>144571</v>
      </c>
      <c r="BM87" s="452">
        <v>144571</v>
      </c>
      <c r="BN87" s="452">
        <v>12103627680</v>
      </c>
      <c r="BO87" s="452">
        <v>83720.993006896271</v>
      </c>
    </row>
    <row r="88" spans="2:67" s="144" customFormat="1">
      <c r="AF88" s="257"/>
      <c r="AG88" s="257"/>
      <c r="AH88" s="257"/>
      <c r="AI88" s="257"/>
      <c r="AJ88" s="257"/>
      <c r="AK88" s="257"/>
      <c r="AL88" s="450">
        <v>2</v>
      </c>
      <c r="AM88" s="61" t="s">
        <v>124</v>
      </c>
      <c r="AN88" s="331">
        <v>11612</v>
      </c>
      <c r="AO88" s="452">
        <v>6699</v>
      </c>
      <c r="AP88" s="452">
        <v>591284430</v>
      </c>
      <c r="AQ88" s="452">
        <v>88264.581280788174</v>
      </c>
      <c r="AR88" s="331">
        <v>1474</v>
      </c>
      <c r="AS88" s="452">
        <v>1418</v>
      </c>
      <c r="AT88" s="452">
        <v>126482370</v>
      </c>
      <c r="AU88" s="452">
        <v>89197.722143864594</v>
      </c>
      <c r="AV88" s="331">
        <v>10138</v>
      </c>
      <c r="AW88" s="452">
        <v>5281</v>
      </c>
      <c r="AX88" s="452">
        <v>464802060</v>
      </c>
      <c r="AY88" s="452">
        <v>88014.023859117588</v>
      </c>
      <c r="AZ88" s="331">
        <v>216</v>
      </c>
      <c r="BA88" s="456">
        <v>212</v>
      </c>
      <c r="BB88" s="456">
        <v>15998430</v>
      </c>
      <c r="BC88" s="452">
        <v>75464.292452830196</v>
      </c>
      <c r="BD88" s="331">
        <v>1206</v>
      </c>
      <c r="BE88" s="456">
        <v>1206</v>
      </c>
      <c r="BF88" s="456">
        <v>110483940</v>
      </c>
      <c r="BG88" s="452">
        <v>91611.890547263683</v>
      </c>
      <c r="BH88" s="331">
        <v>52</v>
      </c>
      <c r="BI88" s="452">
        <v>0</v>
      </c>
      <c r="BJ88" s="452">
        <v>0</v>
      </c>
      <c r="BK88" s="452" t="s">
        <v>418</v>
      </c>
      <c r="BL88" s="331">
        <v>5281</v>
      </c>
      <c r="BM88" s="452">
        <v>5281</v>
      </c>
      <c r="BN88" s="452">
        <v>464802060</v>
      </c>
      <c r="BO88" s="452">
        <v>88014.023859117588</v>
      </c>
    </row>
    <row r="89" spans="2:67">
      <c r="AL89" s="450">
        <v>3</v>
      </c>
      <c r="AM89" s="61" t="s">
        <v>125</v>
      </c>
      <c r="AN89" s="331">
        <v>7446</v>
      </c>
      <c r="AO89" s="452">
        <v>4422</v>
      </c>
      <c r="AP89" s="452">
        <v>383347240</v>
      </c>
      <c r="AQ89" s="452">
        <v>86690.918136589782</v>
      </c>
      <c r="AR89" s="331">
        <v>532</v>
      </c>
      <c r="AS89" s="452">
        <v>472</v>
      </c>
      <c r="AT89" s="452">
        <v>40151320</v>
      </c>
      <c r="AU89" s="452">
        <v>85066.355932203383</v>
      </c>
      <c r="AV89" s="331">
        <v>6914</v>
      </c>
      <c r="AW89" s="452">
        <v>3950</v>
      </c>
      <c r="AX89" s="452">
        <v>343195920</v>
      </c>
      <c r="AY89" s="452">
        <v>86885.043037974683</v>
      </c>
      <c r="AZ89" s="331">
        <v>76</v>
      </c>
      <c r="BA89" s="456">
        <v>73</v>
      </c>
      <c r="BB89" s="456">
        <v>5404130</v>
      </c>
      <c r="BC89" s="452">
        <v>74029.178082191778</v>
      </c>
      <c r="BD89" s="331">
        <v>399</v>
      </c>
      <c r="BE89" s="456">
        <v>399</v>
      </c>
      <c r="BF89" s="456">
        <v>34747190</v>
      </c>
      <c r="BG89" s="452">
        <v>87085.689223057649</v>
      </c>
      <c r="BH89" s="331">
        <v>57</v>
      </c>
      <c r="BI89" s="452">
        <v>0</v>
      </c>
      <c r="BJ89" s="452">
        <v>0</v>
      </c>
      <c r="BK89" s="452" t="s">
        <v>418</v>
      </c>
      <c r="BL89" s="331">
        <v>3950</v>
      </c>
      <c r="BM89" s="452">
        <v>3950</v>
      </c>
      <c r="BN89" s="452">
        <v>343195920</v>
      </c>
      <c r="BO89" s="452">
        <v>86885.043037974683</v>
      </c>
    </row>
    <row r="90" spans="2:67">
      <c r="AL90" s="450">
        <v>4</v>
      </c>
      <c r="AM90" s="61" t="s">
        <v>126</v>
      </c>
      <c r="AN90" s="331">
        <v>8559</v>
      </c>
      <c r="AO90" s="452">
        <v>4455</v>
      </c>
      <c r="AP90" s="452">
        <v>404631440</v>
      </c>
      <c r="AQ90" s="452">
        <v>90826.361391694722</v>
      </c>
      <c r="AR90" s="331">
        <v>586</v>
      </c>
      <c r="AS90" s="452">
        <v>518</v>
      </c>
      <c r="AT90" s="452">
        <v>42309100</v>
      </c>
      <c r="AU90" s="452">
        <v>81677.799227799231</v>
      </c>
      <c r="AV90" s="331">
        <v>7973</v>
      </c>
      <c r="AW90" s="452">
        <v>3937</v>
      </c>
      <c r="AX90" s="452">
        <v>362322340</v>
      </c>
      <c r="AY90" s="452">
        <v>92030.058420116839</v>
      </c>
      <c r="AZ90" s="331">
        <v>109</v>
      </c>
      <c r="BA90" s="456">
        <v>104</v>
      </c>
      <c r="BB90" s="456">
        <v>7014980</v>
      </c>
      <c r="BC90" s="452">
        <v>67451.730769230766</v>
      </c>
      <c r="BD90" s="331">
        <v>414</v>
      </c>
      <c r="BE90" s="456">
        <v>414</v>
      </c>
      <c r="BF90" s="456">
        <v>35294120</v>
      </c>
      <c r="BG90" s="452">
        <v>85251.497584541066</v>
      </c>
      <c r="BH90" s="331">
        <v>63</v>
      </c>
      <c r="BI90" s="452">
        <v>0</v>
      </c>
      <c r="BJ90" s="452">
        <v>0</v>
      </c>
      <c r="BK90" s="452" t="s">
        <v>418</v>
      </c>
      <c r="BL90" s="331">
        <v>3937</v>
      </c>
      <c r="BM90" s="452">
        <v>3937</v>
      </c>
      <c r="BN90" s="452">
        <v>362322340</v>
      </c>
      <c r="BO90" s="452">
        <v>92030.058420116839</v>
      </c>
    </row>
    <row r="91" spans="2:67">
      <c r="AL91" s="450">
        <v>5</v>
      </c>
      <c r="AM91" s="61" t="s">
        <v>127</v>
      </c>
      <c r="AN91" s="331">
        <v>7223</v>
      </c>
      <c r="AO91" s="452">
        <v>3942</v>
      </c>
      <c r="AP91" s="452">
        <v>320757060</v>
      </c>
      <c r="AQ91" s="452">
        <v>81369.11719939117</v>
      </c>
      <c r="AR91" s="331">
        <v>861</v>
      </c>
      <c r="AS91" s="452">
        <v>795</v>
      </c>
      <c r="AT91" s="452">
        <v>61652860</v>
      </c>
      <c r="AU91" s="452">
        <v>77550.767295597485</v>
      </c>
      <c r="AV91" s="331">
        <v>6362</v>
      </c>
      <c r="AW91" s="452">
        <v>3147</v>
      </c>
      <c r="AX91" s="452">
        <v>259104200</v>
      </c>
      <c r="AY91" s="452">
        <v>82333.714648871945</v>
      </c>
      <c r="AZ91" s="331">
        <v>195</v>
      </c>
      <c r="BA91" s="456">
        <v>179</v>
      </c>
      <c r="BB91" s="456">
        <v>11995910</v>
      </c>
      <c r="BC91" s="452">
        <v>67016.256983240222</v>
      </c>
      <c r="BD91" s="331">
        <v>616</v>
      </c>
      <c r="BE91" s="456">
        <v>616</v>
      </c>
      <c r="BF91" s="456">
        <v>49656950</v>
      </c>
      <c r="BG91" s="452">
        <v>80611.931818181823</v>
      </c>
      <c r="BH91" s="331">
        <v>50</v>
      </c>
      <c r="BI91" s="452">
        <v>0</v>
      </c>
      <c r="BJ91" s="452">
        <v>0</v>
      </c>
      <c r="BK91" s="452" t="s">
        <v>418</v>
      </c>
      <c r="BL91" s="331">
        <v>3147</v>
      </c>
      <c r="BM91" s="452">
        <v>3147</v>
      </c>
      <c r="BN91" s="452">
        <v>259104200</v>
      </c>
      <c r="BO91" s="452">
        <v>82333.714648871945</v>
      </c>
    </row>
    <row r="92" spans="2:67">
      <c r="AL92" s="450">
        <v>6</v>
      </c>
      <c r="AM92" s="61" t="s">
        <v>128</v>
      </c>
      <c r="AN92" s="331">
        <v>10567</v>
      </c>
      <c r="AO92" s="452">
        <v>5529</v>
      </c>
      <c r="AP92" s="452">
        <v>437853550</v>
      </c>
      <c r="AQ92" s="452">
        <v>79192.177608970887</v>
      </c>
      <c r="AR92" s="331">
        <v>1574</v>
      </c>
      <c r="AS92" s="452">
        <v>1515</v>
      </c>
      <c r="AT92" s="452">
        <v>109135250</v>
      </c>
      <c r="AU92" s="452">
        <v>72036.468646864683</v>
      </c>
      <c r="AV92" s="331">
        <v>8993</v>
      </c>
      <c r="AW92" s="452">
        <v>4014</v>
      </c>
      <c r="AX92" s="452">
        <v>328718300</v>
      </c>
      <c r="AY92" s="452">
        <v>81892.949676133532</v>
      </c>
      <c r="AZ92" s="331">
        <v>233</v>
      </c>
      <c r="BA92" s="456">
        <v>218</v>
      </c>
      <c r="BB92" s="456">
        <v>11953370</v>
      </c>
      <c r="BC92" s="452">
        <v>54831.972477064221</v>
      </c>
      <c r="BD92" s="331">
        <v>1297</v>
      </c>
      <c r="BE92" s="456">
        <v>1297</v>
      </c>
      <c r="BF92" s="456">
        <v>97181880</v>
      </c>
      <c r="BG92" s="452">
        <v>74928.203546646109</v>
      </c>
      <c r="BH92" s="331">
        <v>44</v>
      </c>
      <c r="BI92" s="452">
        <v>0</v>
      </c>
      <c r="BJ92" s="452">
        <v>0</v>
      </c>
      <c r="BK92" s="452" t="s">
        <v>418</v>
      </c>
      <c r="BL92" s="331">
        <v>4014</v>
      </c>
      <c r="BM92" s="452">
        <v>4014</v>
      </c>
      <c r="BN92" s="452">
        <v>328718300</v>
      </c>
      <c r="BO92" s="452">
        <v>81892.949676133532</v>
      </c>
    </row>
    <row r="93" spans="2:67">
      <c r="AL93" s="450">
        <v>7</v>
      </c>
      <c r="AM93" s="61" t="s">
        <v>129</v>
      </c>
      <c r="AN93" s="331">
        <v>9428</v>
      </c>
      <c r="AO93" s="452">
        <v>4960</v>
      </c>
      <c r="AP93" s="452">
        <v>372613180</v>
      </c>
      <c r="AQ93" s="452">
        <v>75123.625</v>
      </c>
      <c r="AR93" s="331">
        <v>1196</v>
      </c>
      <c r="AS93" s="452">
        <v>1179</v>
      </c>
      <c r="AT93" s="452">
        <v>94024260</v>
      </c>
      <c r="AU93" s="452">
        <v>79749.16030534351</v>
      </c>
      <c r="AV93" s="331">
        <v>8232</v>
      </c>
      <c r="AW93" s="452">
        <v>3781</v>
      </c>
      <c r="AX93" s="452">
        <v>278588920</v>
      </c>
      <c r="AY93" s="452">
        <v>73681.28008463369</v>
      </c>
      <c r="AZ93" s="331">
        <v>150</v>
      </c>
      <c r="BA93" s="456">
        <v>146</v>
      </c>
      <c r="BB93" s="456">
        <v>10160850</v>
      </c>
      <c r="BC93" s="452">
        <v>69594.863013698632</v>
      </c>
      <c r="BD93" s="331">
        <v>1033</v>
      </c>
      <c r="BE93" s="456">
        <v>1033</v>
      </c>
      <c r="BF93" s="456">
        <v>83863410</v>
      </c>
      <c r="BG93" s="452">
        <v>81184.327202323329</v>
      </c>
      <c r="BH93" s="331">
        <v>13</v>
      </c>
      <c r="BI93" s="452">
        <v>0</v>
      </c>
      <c r="BJ93" s="452">
        <v>0</v>
      </c>
      <c r="BK93" s="452" t="s">
        <v>418</v>
      </c>
      <c r="BL93" s="331">
        <v>3781</v>
      </c>
      <c r="BM93" s="452">
        <v>3781</v>
      </c>
      <c r="BN93" s="452">
        <v>278588920</v>
      </c>
      <c r="BO93" s="452">
        <v>73681.28008463369</v>
      </c>
    </row>
    <row r="94" spans="2:67">
      <c r="AL94" s="450">
        <v>8</v>
      </c>
      <c r="AM94" s="61" t="s">
        <v>58</v>
      </c>
      <c r="AN94" s="331">
        <v>7244</v>
      </c>
      <c r="AO94" s="452">
        <v>4418</v>
      </c>
      <c r="AP94" s="452">
        <v>341714830</v>
      </c>
      <c r="AQ94" s="452">
        <v>77346.045722046169</v>
      </c>
      <c r="AR94" s="331">
        <v>444</v>
      </c>
      <c r="AS94" s="452">
        <v>415</v>
      </c>
      <c r="AT94" s="452">
        <v>29100550</v>
      </c>
      <c r="AU94" s="452">
        <v>70121.80722891567</v>
      </c>
      <c r="AV94" s="331">
        <v>6800</v>
      </c>
      <c r="AW94" s="452">
        <v>4003</v>
      </c>
      <c r="AX94" s="452">
        <v>312614280</v>
      </c>
      <c r="AY94" s="452">
        <v>78094.998750936793</v>
      </c>
      <c r="AZ94" s="331">
        <v>93</v>
      </c>
      <c r="BA94" s="456">
        <v>88</v>
      </c>
      <c r="BB94" s="456">
        <v>6051350</v>
      </c>
      <c r="BC94" s="452">
        <v>68765.340909090912</v>
      </c>
      <c r="BD94" s="331">
        <v>327</v>
      </c>
      <c r="BE94" s="456">
        <v>327</v>
      </c>
      <c r="BF94" s="456">
        <v>23049200</v>
      </c>
      <c r="BG94" s="452">
        <v>70486.850152905201</v>
      </c>
      <c r="BH94" s="331">
        <v>24</v>
      </c>
      <c r="BI94" s="452">
        <v>0</v>
      </c>
      <c r="BJ94" s="452">
        <v>0</v>
      </c>
      <c r="BK94" s="452" t="s">
        <v>418</v>
      </c>
      <c r="BL94" s="331">
        <v>4003</v>
      </c>
      <c r="BM94" s="452">
        <v>4003</v>
      </c>
      <c r="BN94" s="452">
        <v>312614280</v>
      </c>
      <c r="BO94" s="452">
        <v>78094.998750936793</v>
      </c>
    </row>
    <row r="95" spans="2:67">
      <c r="AL95" s="450">
        <v>9</v>
      </c>
      <c r="AM95" s="61" t="s">
        <v>130</v>
      </c>
      <c r="AN95" s="331">
        <v>4599</v>
      </c>
      <c r="AO95" s="452">
        <v>2289</v>
      </c>
      <c r="AP95" s="452">
        <v>183472560</v>
      </c>
      <c r="AQ95" s="452">
        <v>80154.023591087811</v>
      </c>
      <c r="AR95" s="331">
        <v>455</v>
      </c>
      <c r="AS95" s="452">
        <v>388</v>
      </c>
      <c r="AT95" s="452">
        <v>31130690</v>
      </c>
      <c r="AU95" s="452">
        <v>80233.737113402065</v>
      </c>
      <c r="AV95" s="331">
        <v>4144</v>
      </c>
      <c r="AW95" s="452">
        <v>1901</v>
      </c>
      <c r="AX95" s="452">
        <v>152341870</v>
      </c>
      <c r="AY95" s="452">
        <v>80137.753813782227</v>
      </c>
      <c r="AZ95" s="331">
        <v>68</v>
      </c>
      <c r="BA95" s="456">
        <v>57</v>
      </c>
      <c r="BB95" s="456">
        <v>3688350</v>
      </c>
      <c r="BC95" s="452">
        <v>64707.894736842107</v>
      </c>
      <c r="BD95" s="331">
        <v>331</v>
      </c>
      <c r="BE95" s="456">
        <v>331</v>
      </c>
      <c r="BF95" s="456">
        <v>27442340</v>
      </c>
      <c r="BG95" s="452">
        <v>82907.371601208462</v>
      </c>
      <c r="BH95" s="331">
        <v>56</v>
      </c>
      <c r="BI95" s="452">
        <v>0</v>
      </c>
      <c r="BJ95" s="452">
        <v>0</v>
      </c>
      <c r="BK95" s="452" t="s">
        <v>418</v>
      </c>
      <c r="BL95" s="331">
        <v>1901</v>
      </c>
      <c r="BM95" s="452">
        <v>1901</v>
      </c>
      <c r="BN95" s="452">
        <v>152341870</v>
      </c>
      <c r="BO95" s="452">
        <v>80137.753813782227</v>
      </c>
    </row>
    <row r="96" spans="2:67">
      <c r="AL96" s="450">
        <v>10</v>
      </c>
      <c r="AM96" s="61" t="s">
        <v>59</v>
      </c>
      <c r="AN96" s="331">
        <v>11592</v>
      </c>
      <c r="AO96" s="452">
        <v>6334</v>
      </c>
      <c r="AP96" s="452">
        <v>490851070</v>
      </c>
      <c r="AQ96" s="452">
        <v>77494.643195453114</v>
      </c>
      <c r="AR96" s="331">
        <v>1387</v>
      </c>
      <c r="AS96" s="452">
        <v>1329</v>
      </c>
      <c r="AT96" s="452">
        <v>98627840</v>
      </c>
      <c r="AU96" s="452">
        <v>74212.069224981184</v>
      </c>
      <c r="AV96" s="331">
        <v>10205</v>
      </c>
      <c r="AW96" s="452">
        <v>5005</v>
      </c>
      <c r="AX96" s="452">
        <v>392223230</v>
      </c>
      <c r="AY96" s="452">
        <v>78366.279720279723</v>
      </c>
      <c r="AZ96" s="331">
        <v>165</v>
      </c>
      <c r="BA96" s="456">
        <v>161</v>
      </c>
      <c r="BB96" s="456">
        <v>10832110</v>
      </c>
      <c r="BC96" s="452">
        <v>67280.18633540372</v>
      </c>
      <c r="BD96" s="331">
        <v>1168</v>
      </c>
      <c r="BE96" s="456">
        <v>1168</v>
      </c>
      <c r="BF96" s="456">
        <v>87795730</v>
      </c>
      <c r="BG96" s="452">
        <v>75167.577054794514</v>
      </c>
      <c r="BH96" s="331">
        <v>54</v>
      </c>
      <c r="BI96" s="452">
        <v>0</v>
      </c>
      <c r="BJ96" s="452">
        <v>0</v>
      </c>
      <c r="BK96" s="452" t="s">
        <v>418</v>
      </c>
      <c r="BL96" s="331">
        <v>5005</v>
      </c>
      <c r="BM96" s="452">
        <v>5005</v>
      </c>
      <c r="BN96" s="452">
        <v>392223230</v>
      </c>
      <c r="BO96" s="452">
        <v>78366.279720279723</v>
      </c>
    </row>
    <row r="97" spans="38:67">
      <c r="AL97" s="450">
        <v>11</v>
      </c>
      <c r="AM97" s="61" t="s">
        <v>60</v>
      </c>
      <c r="AN97" s="331">
        <v>19799</v>
      </c>
      <c r="AO97" s="452">
        <v>10604</v>
      </c>
      <c r="AP97" s="452">
        <v>855610430</v>
      </c>
      <c r="AQ97" s="452">
        <v>80687.516974726517</v>
      </c>
      <c r="AR97" s="331">
        <v>2086</v>
      </c>
      <c r="AS97" s="452">
        <v>1861</v>
      </c>
      <c r="AT97" s="452">
        <v>157053820</v>
      </c>
      <c r="AU97" s="452">
        <v>84392.165502418051</v>
      </c>
      <c r="AV97" s="331">
        <v>17713</v>
      </c>
      <c r="AW97" s="452">
        <v>8743</v>
      </c>
      <c r="AX97" s="452">
        <v>698556610</v>
      </c>
      <c r="AY97" s="452">
        <v>79898.960311106028</v>
      </c>
      <c r="AZ97" s="331">
        <v>333</v>
      </c>
      <c r="BA97" s="456">
        <v>306</v>
      </c>
      <c r="BB97" s="456">
        <v>23910580</v>
      </c>
      <c r="BC97" s="452">
        <v>78139.150326797389</v>
      </c>
      <c r="BD97" s="331">
        <v>1555</v>
      </c>
      <c r="BE97" s="456">
        <v>1555</v>
      </c>
      <c r="BF97" s="456">
        <v>133143240</v>
      </c>
      <c r="BG97" s="452">
        <v>85622.662379421221</v>
      </c>
      <c r="BH97" s="331">
        <v>198</v>
      </c>
      <c r="BI97" s="452">
        <v>0</v>
      </c>
      <c r="BJ97" s="452">
        <v>0</v>
      </c>
      <c r="BK97" s="452" t="s">
        <v>418</v>
      </c>
      <c r="BL97" s="331">
        <v>8743</v>
      </c>
      <c r="BM97" s="452">
        <v>8743</v>
      </c>
      <c r="BN97" s="452">
        <v>698556610</v>
      </c>
      <c r="BO97" s="452">
        <v>79898.960311106028</v>
      </c>
    </row>
    <row r="98" spans="38:67">
      <c r="AL98" s="450">
        <v>12</v>
      </c>
      <c r="AM98" s="61" t="s">
        <v>131</v>
      </c>
      <c r="AN98" s="331">
        <v>10166</v>
      </c>
      <c r="AO98" s="452">
        <v>5503</v>
      </c>
      <c r="AP98" s="452">
        <v>473110450</v>
      </c>
      <c r="AQ98" s="452">
        <v>85973.187352353256</v>
      </c>
      <c r="AR98" s="331">
        <v>1417</v>
      </c>
      <c r="AS98" s="452">
        <v>1314</v>
      </c>
      <c r="AT98" s="452">
        <v>113203450</v>
      </c>
      <c r="AU98" s="452">
        <v>86151.788432267887</v>
      </c>
      <c r="AV98" s="331">
        <v>8749</v>
      </c>
      <c r="AW98" s="452">
        <v>4189</v>
      </c>
      <c r="AX98" s="452">
        <v>359907000</v>
      </c>
      <c r="AY98" s="452">
        <v>85917.164000954886</v>
      </c>
      <c r="AZ98" s="331">
        <v>175</v>
      </c>
      <c r="BA98" s="456">
        <v>154</v>
      </c>
      <c r="BB98" s="456">
        <v>12255830</v>
      </c>
      <c r="BC98" s="452">
        <v>79583.311688311689</v>
      </c>
      <c r="BD98" s="331">
        <v>1160</v>
      </c>
      <c r="BE98" s="456">
        <v>1160</v>
      </c>
      <c r="BF98" s="456">
        <v>100947620</v>
      </c>
      <c r="BG98" s="452">
        <v>87023.81034482758</v>
      </c>
      <c r="BH98" s="331">
        <v>82</v>
      </c>
      <c r="BI98" s="452">
        <v>0</v>
      </c>
      <c r="BJ98" s="452">
        <v>0</v>
      </c>
      <c r="BK98" s="452" t="s">
        <v>418</v>
      </c>
      <c r="BL98" s="331">
        <v>4189</v>
      </c>
      <c r="BM98" s="452">
        <v>4189</v>
      </c>
      <c r="BN98" s="452">
        <v>359907000</v>
      </c>
      <c r="BO98" s="452">
        <v>85917.164000954886</v>
      </c>
    </row>
    <row r="99" spans="38:67">
      <c r="AL99" s="450">
        <v>13</v>
      </c>
      <c r="AM99" s="61" t="s">
        <v>132</v>
      </c>
      <c r="AN99" s="331">
        <v>17424</v>
      </c>
      <c r="AO99" s="452">
        <v>9421</v>
      </c>
      <c r="AP99" s="452">
        <v>827578100</v>
      </c>
      <c r="AQ99" s="452">
        <v>87843.976223330857</v>
      </c>
      <c r="AR99" s="331">
        <v>1519</v>
      </c>
      <c r="AS99" s="452">
        <v>1391</v>
      </c>
      <c r="AT99" s="452">
        <v>114930980</v>
      </c>
      <c r="AU99" s="452">
        <v>82624.71603163192</v>
      </c>
      <c r="AV99" s="331">
        <v>15905</v>
      </c>
      <c r="AW99" s="452">
        <v>8030</v>
      </c>
      <c r="AX99" s="452">
        <v>712647120</v>
      </c>
      <c r="AY99" s="452">
        <v>88748.084682440851</v>
      </c>
      <c r="AZ99" s="331">
        <v>269</v>
      </c>
      <c r="BA99" s="456">
        <v>244</v>
      </c>
      <c r="BB99" s="456">
        <v>13950490</v>
      </c>
      <c r="BC99" s="452">
        <v>57174.139344262294</v>
      </c>
      <c r="BD99" s="331">
        <v>1147</v>
      </c>
      <c r="BE99" s="456">
        <v>1147</v>
      </c>
      <c r="BF99" s="456">
        <v>100980490</v>
      </c>
      <c r="BG99" s="452">
        <v>88038.788142981692</v>
      </c>
      <c r="BH99" s="331">
        <v>103</v>
      </c>
      <c r="BI99" s="452">
        <v>0</v>
      </c>
      <c r="BJ99" s="452">
        <v>0</v>
      </c>
      <c r="BK99" s="452" t="s">
        <v>418</v>
      </c>
      <c r="BL99" s="331">
        <v>8030</v>
      </c>
      <c r="BM99" s="452">
        <v>8030</v>
      </c>
      <c r="BN99" s="452">
        <v>712647120</v>
      </c>
      <c r="BO99" s="452">
        <v>88748.084682440851</v>
      </c>
    </row>
    <row r="100" spans="38:67">
      <c r="AL100" s="450">
        <v>14</v>
      </c>
      <c r="AM100" s="61" t="s">
        <v>133</v>
      </c>
      <c r="AN100" s="331">
        <v>13382</v>
      </c>
      <c r="AO100" s="452">
        <v>7047</v>
      </c>
      <c r="AP100" s="452">
        <v>586387050</v>
      </c>
      <c r="AQ100" s="452">
        <v>83210.876968922952</v>
      </c>
      <c r="AR100" s="331">
        <v>1407</v>
      </c>
      <c r="AS100" s="452">
        <v>1236</v>
      </c>
      <c r="AT100" s="452">
        <v>103842500</v>
      </c>
      <c r="AU100" s="452">
        <v>84014.967637540452</v>
      </c>
      <c r="AV100" s="331">
        <v>11975</v>
      </c>
      <c r="AW100" s="452">
        <v>5811</v>
      </c>
      <c r="AX100" s="452">
        <v>482544550</v>
      </c>
      <c r="AY100" s="452">
        <v>83039.846842195839</v>
      </c>
      <c r="AZ100" s="331">
        <v>193</v>
      </c>
      <c r="BA100" s="456">
        <v>155</v>
      </c>
      <c r="BB100" s="456">
        <v>10152280</v>
      </c>
      <c r="BC100" s="452">
        <v>65498.580645161288</v>
      </c>
      <c r="BD100" s="331">
        <v>1081</v>
      </c>
      <c r="BE100" s="456">
        <v>1081</v>
      </c>
      <c r="BF100" s="456">
        <v>93690220</v>
      </c>
      <c r="BG100" s="452">
        <v>86669.953746530984</v>
      </c>
      <c r="BH100" s="331">
        <v>133</v>
      </c>
      <c r="BI100" s="452">
        <v>0</v>
      </c>
      <c r="BJ100" s="452">
        <v>0</v>
      </c>
      <c r="BK100" s="452" t="s">
        <v>418</v>
      </c>
      <c r="BL100" s="331">
        <v>5811</v>
      </c>
      <c r="BM100" s="452">
        <v>5811</v>
      </c>
      <c r="BN100" s="452">
        <v>482544550</v>
      </c>
      <c r="BO100" s="452">
        <v>83039.846842195839</v>
      </c>
    </row>
    <row r="101" spans="38:67">
      <c r="AL101" s="450">
        <v>15</v>
      </c>
      <c r="AM101" s="61" t="s">
        <v>134</v>
      </c>
      <c r="AN101" s="331">
        <v>21468</v>
      </c>
      <c r="AO101" s="452">
        <v>11790</v>
      </c>
      <c r="AP101" s="452">
        <v>943687950</v>
      </c>
      <c r="AQ101" s="452">
        <v>80041.386768447832</v>
      </c>
      <c r="AR101" s="331">
        <v>1844</v>
      </c>
      <c r="AS101" s="452">
        <v>1659</v>
      </c>
      <c r="AT101" s="452">
        <v>144266590</v>
      </c>
      <c r="AU101" s="452">
        <v>86959.96986136226</v>
      </c>
      <c r="AV101" s="331">
        <v>19624</v>
      </c>
      <c r="AW101" s="452">
        <v>10131</v>
      </c>
      <c r="AX101" s="452">
        <v>799421360</v>
      </c>
      <c r="AY101" s="452">
        <v>78908.435495015307</v>
      </c>
      <c r="AZ101" s="331">
        <v>241</v>
      </c>
      <c r="BA101" s="456">
        <v>213</v>
      </c>
      <c r="BB101" s="456">
        <v>16026770</v>
      </c>
      <c r="BC101" s="452">
        <v>75243.051643192492</v>
      </c>
      <c r="BD101" s="331">
        <v>1446</v>
      </c>
      <c r="BE101" s="456">
        <v>1446</v>
      </c>
      <c r="BF101" s="456">
        <v>128239820</v>
      </c>
      <c r="BG101" s="452">
        <v>88685.905947441221</v>
      </c>
      <c r="BH101" s="331">
        <v>157</v>
      </c>
      <c r="BI101" s="452">
        <v>0</v>
      </c>
      <c r="BJ101" s="452">
        <v>0</v>
      </c>
      <c r="BK101" s="452" t="s">
        <v>418</v>
      </c>
      <c r="BL101" s="331">
        <v>10131</v>
      </c>
      <c r="BM101" s="452">
        <v>10131</v>
      </c>
      <c r="BN101" s="452">
        <v>799421360</v>
      </c>
      <c r="BO101" s="452">
        <v>78908.435495015307</v>
      </c>
    </row>
    <row r="102" spans="38:67">
      <c r="AL102" s="450">
        <v>16</v>
      </c>
      <c r="AM102" s="61" t="s">
        <v>61</v>
      </c>
      <c r="AN102" s="331">
        <v>14128</v>
      </c>
      <c r="AO102" s="452">
        <v>7933</v>
      </c>
      <c r="AP102" s="452">
        <v>664218490</v>
      </c>
      <c r="AQ102" s="452">
        <v>83728.537753687124</v>
      </c>
      <c r="AR102" s="331">
        <v>1377</v>
      </c>
      <c r="AS102" s="452">
        <v>1279</v>
      </c>
      <c r="AT102" s="452">
        <v>105880370</v>
      </c>
      <c r="AU102" s="452">
        <v>82783.713838936674</v>
      </c>
      <c r="AV102" s="331">
        <v>12751</v>
      </c>
      <c r="AW102" s="452">
        <v>6654</v>
      </c>
      <c r="AX102" s="452">
        <v>558338120</v>
      </c>
      <c r="AY102" s="452">
        <v>83910.147279831683</v>
      </c>
      <c r="AZ102" s="331">
        <v>204</v>
      </c>
      <c r="BA102" s="456">
        <v>182</v>
      </c>
      <c r="BB102" s="456">
        <v>14285260</v>
      </c>
      <c r="BC102" s="452">
        <v>78490.439560439554</v>
      </c>
      <c r="BD102" s="331">
        <v>1097</v>
      </c>
      <c r="BE102" s="456">
        <v>1097</v>
      </c>
      <c r="BF102" s="456">
        <v>91595110</v>
      </c>
      <c r="BG102" s="452">
        <v>83495.99817684594</v>
      </c>
      <c r="BH102" s="331">
        <v>76</v>
      </c>
      <c r="BI102" s="452">
        <v>0</v>
      </c>
      <c r="BJ102" s="452">
        <v>0</v>
      </c>
      <c r="BK102" s="452" t="s">
        <v>418</v>
      </c>
      <c r="BL102" s="331">
        <v>6654</v>
      </c>
      <c r="BM102" s="452">
        <v>6654</v>
      </c>
      <c r="BN102" s="452">
        <v>558338120</v>
      </c>
      <c r="BO102" s="452">
        <v>83910.147279831683</v>
      </c>
    </row>
    <row r="103" spans="38:67">
      <c r="AL103" s="450">
        <v>17</v>
      </c>
      <c r="AM103" s="61" t="s">
        <v>135</v>
      </c>
      <c r="AN103" s="331">
        <v>20154</v>
      </c>
      <c r="AO103" s="452">
        <v>10806</v>
      </c>
      <c r="AP103" s="452">
        <v>910819190</v>
      </c>
      <c r="AQ103" s="452">
        <v>84288.283361095688</v>
      </c>
      <c r="AR103" s="331">
        <v>2039</v>
      </c>
      <c r="AS103" s="452">
        <v>1771</v>
      </c>
      <c r="AT103" s="452">
        <v>142082280</v>
      </c>
      <c r="AU103" s="452">
        <v>80227.148503670236</v>
      </c>
      <c r="AV103" s="331">
        <v>18115</v>
      </c>
      <c r="AW103" s="452">
        <v>9035</v>
      </c>
      <c r="AX103" s="452">
        <v>768736910</v>
      </c>
      <c r="AY103" s="452">
        <v>85084.32872163807</v>
      </c>
      <c r="AZ103" s="331">
        <v>294</v>
      </c>
      <c r="BA103" s="456">
        <v>262</v>
      </c>
      <c r="BB103" s="456">
        <v>18851140</v>
      </c>
      <c r="BC103" s="452">
        <v>71950.916030534354</v>
      </c>
      <c r="BD103" s="331">
        <v>1509</v>
      </c>
      <c r="BE103" s="456">
        <v>1509</v>
      </c>
      <c r="BF103" s="456">
        <v>123231140</v>
      </c>
      <c r="BG103" s="452">
        <v>81664.108681245852</v>
      </c>
      <c r="BH103" s="331">
        <v>236</v>
      </c>
      <c r="BI103" s="452">
        <v>0</v>
      </c>
      <c r="BJ103" s="452">
        <v>0</v>
      </c>
      <c r="BK103" s="452" t="s">
        <v>418</v>
      </c>
      <c r="BL103" s="331">
        <v>9035</v>
      </c>
      <c r="BM103" s="452">
        <v>9035</v>
      </c>
      <c r="BN103" s="452">
        <v>768736910</v>
      </c>
      <c r="BO103" s="452">
        <v>85084.32872163807</v>
      </c>
    </row>
    <row r="104" spans="38:67">
      <c r="AL104" s="450">
        <v>18</v>
      </c>
      <c r="AM104" s="61" t="s">
        <v>62</v>
      </c>
      <c r="AN104" s="331">
        <v>18407</v>
      </c>
      <c r="AO104" s="452">
        <v>10402</v>
      </c>
      <c r="AP104" s="452">
        <v>942100800</v>
      </c>
      <c r="AQ104" s="452">
        <v>90569.198231109403</v>
      </c>
      <c r="AR104" s="331">
        <v>2162</v>
      </c>
      <c r="AS104" s="452">
        <v>2049</v>
      </c>
      <c r="AT104" s="452">
        <v>185880950</v>
      </c>
      <c r="AU104" s="452">
        <v>90717.886774036117</v>
      </c>
      <c r="AV104" s="331">
        <v>16245</v>
      </c>
      <c r="AW104" s="452">
        <v>8353</v>
      </c>
      <c r="AX104" s="452">
        <v>756219850</v>
      </c>
      <c r="AY104" s="452">
        <v>90532.724769543871</v>
      </c>
      <c r="AZ104" s="331">
        <v>278</v>
      </c>
      <c r="BA104" s="456">
        <v>267</v>
      </c>
      <c r="BB104" s="456">
        <v>19454090</v>
      </c>
      <c r="BC104" s="452">
        <v>72861.760299625472</v>
      </c>
      <c r="BD104" s="331">
        <v>1782</v>
      </c>
      <c r="BE104" s="456">
        <v>1782</v>
      </c>
      <c r="BF104" s="456">
        <v>166426860</v>
      </c>
      <c r="BG104" s="452">
        <v>93393.299663299666</v>
      </c>
      <c r="BH104" s="331">
        <v>102</v>
      </c>
      <c r="BI104" s="452">
        <v>0</v>
      </c>
      <c r="BJ104" s="452">
        <v>0</v>
      </c>
      <c r="BK104" s="452" t="s">
        <v>418</v>
      </c>
      <c r="BL104" s="331">
        <v>8353</v>
      </c>
      <c r="BM104" s="452">
        <v>8353</v>
      </c>
      <c r="BN104" s="452">
        <v>756219850</v>
      </c>
      <c r="BO104" s="452">
        <v>90532.724769543871</v>
      </c>
    </row>
    <row r="105" spans="38:67">
      <c r="AL105" s="450">
        <v>19</v>
      </c>
      <c r="AM105" s="61" t="s">
        <v>136</v>
      </c>
      <c r="AN105" s="331">
        <v>12394</v>
      </c>
      <c r="AO105" s="452">
        <v>5443</v>
      </c>
      <c r="AP105" s="452">
        <v>491181860</v>
      </c>
      <c r="AQ105" s="452">
        <v>90241.017821054571</v>
      </c>
      <c r="AR105" s="331">
        <v>712</v>
      </c>
      <c r="AS105" s="452">
        <v>652</v>
      </c>
      <c r="AT105" s="452">
        <v>68106460</v>
      </c>
      <c r="AU105" s="452">
        <v>104457.76073619632</v>
      </c>
      <c r="AV105" s="331">
        <v>11682</v>
      </c>
      <c r="AW105" s="452">
        <v>4791</v>
      </c>
      <c r="AX105" s="452">
        <v>423075400</v>
      </c>
      <c r="AY105" s="452">
        <v>88306.282613233139</v>
      </c>
      <c r="AZ105" s="331">
        <v>76</v>
      </c>
      <c r="BA105" s="456">
        <v>58</v>
      </c>
      <c r="BB105" s="456">
        <v>5021960</v>
      </c>
      <c r="BC105" s="452">
        <v>86585.517241379304</v>
      </c>
      <c r="BD105" s="331">
        <v>594</v>
      </c>
      <c r="BE105" s="456">
        <v>594</v>
      </c>
      <c r="BF105" s="456">
        <v>63084500</v>
      </c>
      <c r="BG105" s="452">
        <v>106202.86195286195</v>
      </c>
      <c r="BH105" s="331">
        <v>42</v>
      </c>
      <c r="BI105" s="452">
        <v>0</v>
      </c>
      <c r="BJ105" s="452">
        <v>0</v>
      </c>
      <c r="BK105" s="452" t="s">
        <v>418</v>
      </c>
      <c r="BL105" s="331">
        <v>4791</v>
      </c>
      <c r="BM105" s="452">
        <v>4791</v>
      </c>
      <c r="BN105" s="452">
        <v>423075400</v>
      </c>
      <c r="BO105" s="452">
        <v>88306.282613233139</v>
      </c>
    </row>
    <row r="106" spans="38:67">
      <c r="AL106" s="450">
        <v>20</v>
      </c>
      <c r="AM106" s="61" t="s">
        <v>137</v>
      </c>
      <c r="AN106" s="331">
        <v>19468</v>
      </c>
      <c r="AO106" s="452">
        <v>10707</v>
      </c>
      <c r="AP106" s="452">
        <v>879818220</v>
      </c>
      <c r="AQ106" s="452">
        <v>82172.244326141779</v>
      </c>
      <c r="AR106" s="331">
        <v>1862</v>
      </c>
      <c r="AS106" s="452">
        <v>1668</v>
      </c>
      <c r="AT106" s="452">
        <v>138180410</v>
      </c>
      <c r="AU106" s="452">
        <v>82841.972422062347</v>
      </c>
      <c r="AV106" s="331">
        <v>17606</v>
      </c>
      <c r="AW106" s="452">
        <v>9039</v>
      </c>
      <c r="AX106" s="452">
        <v>741637810</v>
      </c>
      <c r="AY106" s="452">
        <v>82048.656931076446</v>
      </c>
      <c r="AZ106" s="331">
        <v>341</v>
      </c>
      <c r="BA106" s="456">
        <v>318</v>
      </c>
      <c r="BB106" s="456">
        <v>22883590</v>
      </c>
      <c r="BC106" s="452">
        <v>71960.974842767289</v>
      </c>
      <c r="BD106" s="331">
        <v>1350</v>
      </c>
      <c r="BE106" s="456">
        <v>1350</v>
      </c>
      <c r="BF106" s="456">
        <v>115296820</v>
      </c>
      <c r="BG106" s="452">
        <v>85405.051851851851</v>
      </c>
      <c r="BH106" s="331">
        <v>171</v>
      </c>
      <c r="BI106" s="452">
        <v>0</v>
      </c>
      <c r="BJ106" s="452">
        <v>0</v>
      </c>
      <c r="BK106" s="452" t="s">
        <v>418</v>
      </c>
      <c r="BL106" s="331">
        <v>9039</v>
      </c>
      <c r="BM106" s="452">
        <v>9039</v>
      </c>
      <c r="BN106" s="452">
        <v>741637810</v>
      </c>
      <c r="BO106" s="452">
        <v>82048.656931076446</v>
      </c>
    </row>
    <row r="107" spans="38:67">
      <c r="AL107" s="450">
        <v>21</v>
      </c>
      <c r="AM107" s="61" t="s">
        <v>138</v>
      </c>
      <c r="AN107" s="331">
        <v>12909</v>
      </c>
      <c r="AO107" s="452">
        <v>7263</v>
      </c>
      <c r="AP107" s="452">
        <v>600458280</v>
      </c>
      <c r="AQ107" s="452">
        <v>82673.589425857077</v>
      </c>
      <c r="AR107" s="331">
        <v>1151</v>
      </c>
      <c r="AS107" s="452">
        <v>1050</v>
      </c>
      <c r="AT107" s="452">
        <v>100120430</v>
      </c>
      <c r="AU107" s="452">
        <v>95352.790476190479</v>
      </c>
      <c r="AV107" s="331">
        <v>11758</v>
      </c>
      <c r="AW107" s="452">
        <v>6213</v>
      </c>
      <c r="AX107" s="452">
        <v>500337850</v>
      </c>
      <c r="AY107" s="452">
        <v>80530.798326090458</v>
      </c>
      <c r="AZ107" s="331">
        <v>118</v>
      </c>
      <c r="BA107" s="456">
        <v>98</v>
      </c>
      <c r="BB107" s="456">
        <v>5298750</v>
      </c>
      <c r="BC107" s="452">
        <v>54068.877551020407</v>
      </c>
      <c r="BD107" s="331">
        <v>952</v>
      </c>
      <c r="BE107" s="456">
        <v>952</v>
      </c>
      <c r="BF107" s="456">
        <v>94821680</v>
      </c>
      <c r="BG107" s="452">
        <v>99602.605042016803</v>
      </c>
      <c r="BH107" s="331">
        <v>81</v>
      </c>
      <c r="BI107" s="452">
        <v>0</v>
      </c>
      <c r="BJ107" s="452">
        <v>0</v>
      </c>
      <c r="BK107" s="452" t="s">
        <v>418</v>
      </c>
      <c r="BL107" s="331">
        <v>6213</v>
      </c>
      <c r="BM107" s="452">
        <v>6213</v>
      </c>
      <c r="BN107" s="452">
        <v>500337850</v>
      </c>
      <c r="BO107" s="452">
        <v>80530.798326090458</v>
      </c>
    </row>
    <row r="108" spans="38:67">
      <c r="AL108" s="450">
        <v>22</v>
      </c>
      <c r="AM108" s="61" t="s">
        <v>63</v>
      </c>
      <c r="AN108" s="331">
        <v>16308</v>
      </c>
      <c r="AO108" s="452">
        <v>8555</v>
      </c>
      <c r="AP108" s="452">
        <v>719021000</v>
      </c>
      <c r="AQ108" s="452">
        <v>84046.873173582702</v>
      </c>
      <c r="AR108" s="331">
        <v>1829</v>
      </c>
      <c r="AS108" s="452">
        <v>1684</v>
      </c>
      <c r="AT108" s="452">
        <v>128482800</v>
      </c>
      <c r="AU108" s="452">
        <v>76296.199524940617</v>
      </c>
      <c r="AV108" s="331">
        <v>14479</v>
      </c>
      <c r="AW108" s="452">
        <v>6871</v>
      </c>
      <c r="AX108" s="452">
        <v>590538200</v>
      </c>
      <c r="AY108" s="452">
        <v>85946.470673846605</v>
      </c>
      <c r="AZ108" s="331">
        <v>247</v>
      </c>
      <c r="BA108" s="456">
        <v>230</v>
      </c>
      <c r="BB108" s="456">
        <v>16245010</v>
      </c>
      <c r="BC108" s="452">
        <v>70630.478260869568</v>
      </c>
      <c r="BD108" s="331">
        <v>1454</v>
      </c>
      <c r="BE108" s="456">
        <v>1454</v>
      </c>
      <c r="BF108" s="456">
        <v>112237790</v>
      </c>
      <c r="BG108" s="452">
        <v>77192.427785419539</v>
      </c>
      <c r="BH108" s="331">
        <v>128</v>
      </c>
      <c r="BI108" s="452">
        <v>0</v>
      </c>
      <c r="BJ108" s="452">
        <v>0</v>
      </c>
      <c r="BK108" s="452" t="s">
        <v>418</v>
      </c>
      <c r="BL108" s="331">
        <v>6871</v>
      </c>
      <c r="BM108" s="452">
        <v>6871</v>
      </c>
      <c r="BN108" s="452">
        <v>590538200</v>
      </c>
      <c r="BO108" s="452">
        <v>85946.470673846605</v>
      </c>
    </row>
    <row r="109" spans="38:67">
      <c r="AL109" s="450">
        <v>23</v>
      </c>
      <c r="AM109" s="61" t="s">
        <v>139</v>
      </c>
      <c r="AN109" s="331">
        <v>27323</v>
      </c>
      <c r="AO109" s="452">
        <v>14618</v>
      </c>
      <c r="AP109" s="452">
        <v>1250406990</v>
      </c>
      <c r="AQ109" s="452">
        <v>85538.855520591052</v>
      </c>
      <c r="AR109" s="331">
        <v>2557</v>
      </c>
      <c r="AS109" s="452">
        <v>2433</v>
      </c>
      <c r="AT109" s="452">
        <v>211295760</v>
      </c>
      <c r="AU109" s="452">
        <v>86845.770653514177</v>
      </c>
      <c r="AV109" s="331">
        <v>24766</v>
      </c>
      <c r="AW109" s="452">
        <v>12185</v>
      </c>
      <c r="AX109" s="452">
        <v>1039111230</v>
      </c>
      <c r="AY109" s="452">
        <v>85277.901518260158</v>
      </c>
      <c r="AZ109" s="331">
        <v>419</v>
      </c>
      <c r="BA109" s="456">
        <v>402</v>
      </c>
      <c r="BB109" s="456">
        <v>30602040</v>
      </c>
      <c r="BC109" s="452">
        <v>76124.477611940296</v>
      </c>
      <c r="BD109" s="331">
        <v>2031</v>
      </c>
      <c r="BE109" s="456">
        <v>2031</v>
      </c>
      <c r="BF109" s="456">
        <v>180693720</v>
      </c>
      <c r="BG109" s="452">
        <v>88967.858197932059</v>
      </c>
      <c r="BH109" s="331">
        <v>107</v>
      </c>
      <c r="BI109" s="452">
        <v>0</v>
      </c>
      <c r="BJ109" s="452">
        <v>0</v>
      </c>
      <c r="BK109" s="452" t="s">
        <v>418</v>
      </c>
      <c r="BL109" s="331">
        <v>12185</v>
      </c>
      <c r="BM109" s="452">
        <v>12185</v>
      </c>
      <c r="BN109" s="452">
        <v>1039111230</v>
      </c>
      <c r="BO109" s="452">
        <v>85277.901518260158</v>
      </c>
    </row>
    <row r="110" spans="38:67">
      <c r="AL110" s="450">
        <v>24</v>
      </c>
      <c r="AM110" s="61" t="s">
        <v>140</v>
      </c>
      <c r="AN110" s="331">
        <v>11625</v>
      </c>
      <c r="AO110" s="452">
        <v>6877</v>
      </c>
      <c r="AP110" s="452">
        <v>587443440</v>
      </c>
      <c r="AQ110" s="452">
        <v>85421.468663661479</v>
      </c>
      <c r="AR110" s="331">
        <v>1299</v>
      </c>
      <c r="AS110" s="452">
        <v>1271</v>
      </c>
      <c r="AT110" s="452">
        <v>110014720</v>
      </c>
      <c r="AU110" s="452">
        <v>86557.60818253344</v>
      </c>
      <c r="AV110" s="331">
        <v>10326</v>
      </c>
      <c r="AW110" s="452">
        <v>5606</v>
      </c>
      <c r="AX110" s="452">
        <v>477428720</v>
      </c>
      <c r="AY110" s="452">
        <v>85163.88155547627</v>
      </c>
      <c r="AZ110" s="331">
        <v>227</v>
      </c>
      <c r="BA110" s="456">
        <v>225</v>
      </c>
      <c r="BB110" s="456">
        <v>18117200</v>
      </c>
      <c r="BC110" s="452">
        <v>80520.888888888891</v>
      </c>
      <c r="BD110" s="331">
        <v>1046</v>
      </c>
      <c r="BE110" s="456">
        <v>1046</v>
      </c>
      <c r="BF110" s="456">
        <v>91897520</v>
      </c>
      <c r="BG110" s="452">
        <v>87856.137667304021</v>
      </c>
      <c r="BH110" s="331">
        <v>26</v>
      </c>
      <c r="BI110" s="452">
        <v>0</v>
      </c>
      <c r="BJ110" s="452">
        <v>0</v>
      </c>
      <c r="BK110" s="452" t="s">
        <v>418</v>
      </c>
      <c r="BL110" s="331">
        <v>5606</v>
      </c>
      <c r="BM110" s="452">
        <v>5606</v>
      </c>
      <c r="BN110" s="452">
        <v>477428720</v>
      </c>
      <c r="BO110" s="452">
        <v>85163.88155547627</v>
      </c>
    </row>
    <row r="111" spans="38:67">
      <c r="AL111" s="450">
        <v>25</v>
      </c>
      <c r="AM111" s="61" t="s">
        <v>141</v>
      </c>
      <c r="AN111" s="331">
        <v>8010</v>
      </c>
      <c r="AO111" s="452">
        <v>4478</v>
      </c>
      <c r="AP111" s="452">
        <v>345236870</v>
      </c>
      <c r="AQ111" s="452">
        <v>77096.219294327821</v>
      </c>
      <c r="AR111" s="331">
        <v>625</v>
      </c>
      <c r="AS111" s="452">
        <v>577</v>
      </c>
      <c r="AT111" s="452">
        <v>44021040</v>
      </c>
      <c r="AU111" s="452">
        <v>76292.963604852688</v>
      </c>
      <c r="AV111" s="331">
        <v>7385</v>
      </c>
      <c r="AW111" s="452">
        <v>3901</v>
      </c>
      <c r="AX111" s="452">
        <v>301215830</v>
      </c>
      <c r="AY111" s="452">
        <v>77215.029479620614</v>
      </c>
      <c r="AZ111" s="331">
        <v>121</v>
      </c>
      <c r="BA111" s="456">
        <v>110</v>
      </c>
      <c r="BB111" s="456">
        <v>7557430</v>
      </c>
      <c r="BC111" s="452">
        <v>68703.909090909088</v>
      </c>
      <c r="BD111" s="331">
        <v>467</v>
      </c>
      <c r="BE111" s="456">
        <v>467</v>
      </c>
      <c r="BF111" s="456">
        <v>36463610</v>
      </c>
      <c r="BG111" s="452">
        <v>78080.535331905776</v>
      </c>
      <c r="BH111" s="331">
        <v>37</v>
      </c>
      <c r="BI111" s="452">
        <v>0</v>
      </c>
      <c r="BJ111" s="452">
        <v>0</v>
      </c>
      <c r="BK111" s="452" t="s">
        <v>418</v>
      </c>
      <c r="BL111" s="331">
        <v>3901</v>
      </c>
      <c r="BM111" s="452">
        <v>3901</v>
      </c>
      <c r="BN111" s="452">
        <v>301215830</v>
      </c>
      <c r="BO111" s="452">
        <v>77215.029479620614</v>
      </c>
    </row>
    <row r="112" spans="38:67">
      <c r="AL112" s="450">
        <v>26</v>
      </c>
      <c r="AM112" s="61" t="s">
        <v>35</v>
      </c>
      <c r="AN112" s="331">
        <v>115746</v>
      </c>
      <c r="AO112" s="452">
        <v>65388</v>
      </c>
      <c r="AP112" s="452">
        <v>5326239240</v>
      </c>
      <c r="AQ112" s="452">
        <v>81455.913011561759</v>
      </c>
      <c r="AR112" s="331">
        <v>8463</v>
      </c>
      <c r="AS112" s="452">
        <v>7931</v>
      </c>
      <c r="AT112" s="452">
        <v>665134980</v>
      </c>
      <c r="AU112" s="452">
        <v>83865.209935695369</v>
      </c>
      <c r="AV112" s="331">
        <v>107283</v>
      </c>
      <c r="AW112" s="452">
        <v>57457</v>
      </c>
      <c r="AX112" s="452">
        <v>4661104260</v>
      </c>
      <c r="AY112" s="452">
        <v>81123.348939206713</v>
      </c>
      <c r="AZ112" s="331">
        <v>1399</v>
      </c>
      <c r="BA112" s="456">
        <v>1306</v>
      </c>
      <c r="BB112" s="456">
        <v>88286840</v>
      </c>
      <c r="BC112" s="452">
        <v>67600.949464012258</v>
      </c>
      <c r="BD112" s="331">
        <v>6625</v>
      </c>
      <c r="BE112" s="456">
        <v>6625</v>
      </c>
      <c r="BF112" s="456">
        <v>576848140</v>
      </c>
      <c r="BG112" s="452">
        <v>87071.417358490566</v>
      </c>
      <c r="BH112" s="331">
        <v>439</v>
      </c>
      <c r="BI112" s="452">
        <v>0</v>
      </c>
      <c r="BJ112" s="452">
        <v>0</v>
      </c>
      <c r="BK112" s="452" t="s">
        <v>418</v>
      </c>
      <c r="BL112" s="331">
        <v>57457</v>
      </c>
      <c r="BM112" s="452">
        <v>57457</v>
      </c>
      <c r="BN112" s="452">
        <v>4661104260</v>
      </c>
      <c r="BO112" s="452">
        <v>81123.348939206713</v>
      </c>
    </row>
    <row r="113" spans="38:67">
      <c r="AL113" s="450">
        <v>27</v>
      </c>
      <c r="AM113" s="61" t="s">
        <v>36</v>
      </c>
      <c r="AN113" s="331">
        <v>18944</v>
      </c>
      <c r="AO113" s="452">
        <v>10843</v>
      </c>
      <c r="AP113" s="452">
        <v>912599030</v>
      </c>
      <c r="AQ113" s="452">
        <v>84164.809554551321</v>
      </c>
      <c r="AR113" s="331">
        <v>1288</v>
      </c>
      <c r="AS113" s="452">
        <v>1243</v>
      </c>
      <c r="AT113" s="452">
        <v>106308210</v>
      </c>
      <c r="AU113" s="452">
        <v>85525.510860820592</v>
      </c>
      <c r="AV113" s="331">
        <v>17656</v>
      </c>
      <c r="AW113" s="452">
        <v>9600</v>
      </c>
      <c r="AX113" s="452">
        <v>806290820</v>
      </c>
      <c r="AY113" s="452">
        <v>83988.62708333334</v>
      </c>
      <c r="AZ113" s="331">
        <v>270</v>
      </c>
      <c r="BA113" s="456">
        <v>265</v>
      </c>
      <c r="BB113" s="456">
        <v>19410960</v>
      </c>
      <c r="BC113" s="452">
        <v>73248.905660377364</v>
      </c>
      <c r="BD113" s="331">
        <v>978</v>
      </c>
      <c r="BE113" s="456">
        <v>978</v>
      </c>
      <c r="BF113" s="456">
        <v>86897250</v>
      </c>
      <c r="BG113" s="452">
        <v>88851.993865030672</v>
      </c>
      <c r="BH113" s="331">
        <v>40</v>
      </c>
      <c r="BI113" s="452">
        <v>0</v>
      </c>
      <c r="BJ113" s="452">
        <v>0</v>
      </c>
      <c r="BK113" s="452" t="s">
        <v>418</v>
      </c>
      <c r="BL113" s="331">
        <v>9600</v>
      </c>
      <c r="BM113" s="452">
        <v>9600</v>
      </c>
      <c r="BN113" s="452">
        <v>806290820</v>
      </c>
      <c r="BO113" s="452">
        <v>83988.62708333334</v>
      </c>
    </row>
    <row r="114" spans="38:67">
      <c r="AL114" s="450">
        <v>28</v>
      </c>
      <c r="AM114" s="61" t="s">
        <v>37</v>
      </c>
      <c r="AN114" s="331">
        <v>15463</v>
      </c>
      <c r="AO114" s="452">
        <v>8516</v>
      </c>
      <c r="AP114" s="452">
        <v>692223870</v>
      </c>
      <c r="AQ114" s="452">
        <v>81285.095115077507</v>
      </c>
      <c r="AR114" s="331">
        <v>757</v>
      </c>
      <c r="AS114" s="452">
        <v>715</v>
      </c>
      <c r="AT114" s="452">
        <v>57204870</v>
      </c>
      <c r="AU114" s="452">
        <v>80006.811188811189</v>
      </c>
      <c r="AV114" s="331">
        <v>14706</v>
      </c>
      <c r="AW114" s="452">
        <v>7801</v>
      </c>
      <c r="AX114" s="452">
        <v>635019000</v>
      </c>
      <c r="AY114" s="452">
        <v>81402.256121010127</v>
      </c>
      <c r="AZ114" s="331">
        <v>113</v>
      </c>
      <c r="BA114" s="456">
        <v>101</v>
      </c>
      <c r="BB114" s="456">
        <v>5586450</v>
      </c>
      <c r="BC114" s="452">
        <v>55311.38613861386</v>
      </c>
      <c r="BD114" s="331">
        <v>614</v>
      </c>
      <c r="BE114" s="456">
        <v>614</v>
      </c>
      <c r="BF114" s="456">
        <v>51618420</v>
      </c>
      <c r="BG114" s="452">
        <v>84069.087947882741</v>
      </c>
      <c r="BH114" s="331">
        <v>30</v>
      </c>
      <c r="BI114" s="452">
        <v>0</v>
      </c>
      <c r="BJ114" s="452">
        <v>0</v>
      </c>
      <c r="BK114" s="452" t="s">
        <v>418</v>
      </c>
      <c r="BL114" s="331">
        <v>7801</v>
      </c>
      <c r="BM114" s="452">
        <v>7801</v>
      </c>
      <c r="BN114" s="452">
        <v>635019000</v>
      </c>
      <c r="BO114" s="452">
        <v>81402.256121010127</v>
      </c>
    </row>
    <row r="115" spans="38:67">
      <c r="AL115" s="450">
        <v>29</v>
      </c>
      <c r="AM115" s="61" t="s">
        <v>38</v>
      </c>
      <c r="AN115" s="331">
        <v>13522</v>
      </c>
      <c r="AO115" s="452">
        <v>7862</v>
      </c>
      <c r="AP115" s="452">
        <v>647049550</v>
      </c>
      <c r="AQ115" s="452">
        <v>82300.883998982448</v>
      </c>
      <c r="AR115" s="331">
        <v>855</v>
      </c>
      <c r="AS115" s="452">
        <v>808</v>
      </c>
      <c r="AT115" s="452">
        <v>66918760</v>
      </c>
      <c r="AU115" s="452">
        <v>82820.247524752471</v>
      </c>
      <c r="AV115" s="331">
        <v>12667</v>
      </c>
      <c r="AW115" s="452">
        <v>7054</v>
      </c>
      <c r="AX115" s="452">
        <v>580130790</v>
      </c>
      <c r="AY115" s="452">
        <v>82241.393535582654</v>
      </c>
      <c r="AZ115" s="331">
        <v>121</v>
      </c>
      <c r="BA115" s="456">
        <v>115</v>
      </c>
      <c r="BB115" s="456">
        <v>7061510</v>
      </c>
      <c r="BC115" s="452">
        <v>61404.434782608696</v>
      </c>
      <c r="BD115" s="331">
        <v>693</v>
      </c>
      <c r="BE115" s="456">
        <v>693</v>
      </c>
      <c r="BF115" s="456">
        <v>59857250</v>
      </c>
      <c r="BG115" s="452">
        <v>86374.09812409812</v>
      </c>
      <c r="BH115" s="331">
        <v>41</v>
      </c>
      <c r="BI115" s="452">
        <v>0</v>
      </c>
      <c r="BJ115" s="452">
        <v>0</v>
      </c>
      <c r="BK115" s="452" t="s">
        <v>418</v>
      </c>
      <c r="BL115" s="331">
        <v>7054</v>
      </c>
      <c r="BM115" s="452">
        <v>7054</v>
      </c>
      <c r="BN115" s="452">
        <v>580130790</v>
      </c>
      <c r="BO115" s="452">
        <v>82241.393535582654</v>
      </c>
    </row>
    <row r="116" spans="38:67">
      <c r="AL116" s="450">
        <v>30</v>
      </c>
      <c r="AM116" s="61" t="s">
        <v>39</v>
      </c>
      <c r="AN116" s="331">
        <v>17938</v>
      </c>
      <c r="AO116" s="452">
        <v>9971</v>
      </c>
      <c r="AP116" s="452">
        <v>853943020</v>
      </c>
      <c r="AQ116" s="452">
        <v>85642.665730618799</v>
      </c>
      <c r="AR116" s="331">
        <v>1342</v>
      </c>
      <c r="AS116" s="452">
        <v>1268</v>
      </c>
      <c r="AT116" s="452">
        <v>108183270</v>
      </c>
      <c r="AU116" s="452">
        <v>85318.036277602529</v>
      </c>
      <c r="AV116" s="331">
        <v>16596</v>
      </c>
      <c r="AW116" s="452">
        <v>8703</v>
      </c>
      <c r="AX116" s="452">
        <v>745759750</v>
      </c>
      <c r="AY116" s="452">
        <v>85689.963231069749</v>
      </c>
      <c r="AZ116" s="331">
        <v>249</v>
      </c>
      <c r="BA116" s="456">
        <v>221</v>
      </c>
      <c r="BB116" s="456">
        <v>16147620</v>
      </c>
      <c r="BC116" s="452">
        <v>73066.153846153844</v>
      </c>
      <c r="BD116" s="331">
        <v>1047</v>
      </c>
      <c r="BE116" s="456">
        <v>1047</v>
      </c>
      <c r="BF116" s="456">
        <v>92035650</v>
      </c>
      <c r="BG116" s="452">
        <v>87904.154727793692</v>
      </c>
      <c r="BH116" s="331">
        <v>46</v>
      </c>
      <c r="BI116" s="452">
        <v>0</v>
      </c>
      <c r="BJ116" s="452">
        <v>0</v>
      </c>
      <c r="BK116" s="452" t="s">
        <v>418</v>
      </c>
      <c r="BL116" s="331">
        <v>8703</v>
      </c>
      <c r="BM116" s="452">
        <v>8703</v>
      </c>
      <c r="BN116" s="452">
        <v>745759750</v>
      </c>
      <c r="BO116" s="452">
        <v>85689.963231069749</v>
      </c>
    </row>
    <row r="117" spans="38:67">
      <c r="AL117" s="450">
        <v>31</v>
      </c>
      <c r="AM117" s="61" t="s">
        <v>40</v>
      </c>
      <c r="AN117" s="331">
        <v>23842</v>
      </c>
      <c r="AO117" s="452">
        <v>14107</v>
      </c>
      <c r="AP117" s="452">
        <v>1100222500</v>
      </c>
      <c r="AQ117" s="452">
        <v>77991.2454809669</v>
      </c>
      <c r="AR117" s="331">
        <v>1829</v>
      </c>
      <c r="AS117" s="452">
        <v>1707</v>
      </c>
      <c r="AT117" s="452">
        <v>139125000</v>
      </c>
      <c r="AU117" s="452">
        <v>81502.636203866437</v>
      </c>
      <c r="AV117" s="331">
        <v>22013</v>
      </c>
      <c r="AW117" s="452">
        <v>12400</v>
      </c>
      <c r="AX117" s="452">
        <v>961097500</v>
      </c>
      <c r="AY117" s="452">
        <v>77507.862903225803</v>
      </c>
      <c r="AZ117" s="331">
        <v>241</v>
      </c>
      <c r="BA117" s="456">
        <v>227</v>
      </c>
      <c r="BB117" s="456">
        <v>13652150</v>
      </c>
      <c r="BC117" s="452">
        <v>60141.629955947137</v>
      </c>
      <c r="BD117" s="331">
        <v>1480</v>
      </c>
      <c r="BE117" s="456">
        <v>1480</v>
      </c>
      <c r="BF117" s="456">
        <v>125472850</v>
      </c>
      <c r="BG117" s="452">
        <v>84778.952702702707</v>
      </c>
      <c r="BH117" s="331">
        <v>108</v>
      </c>
      <c r="BI117" s="452">
        <v>0</v>
      </c>
      <c r="BJ117" s="452">
        <v>0</v>
      </c>
      <c r="BK117" s="452" t="s">
        <v>418</v>
      </c>
      <c r="BL117" s="331">
        <v>12400</v>
      </c>
      <c r="BM117" s="452">
        <v>12400</v>
      </c>
      <c r="BN117" s="452">
        <v>961097500</v>
      </c>
      <c r="BO117" s="452">
        <v>77507.862903225803</v>
      </c>
    </row>
    <row r="118" spans="38:67">
      <c r="AL118" s="450">
        <v>32</v>
      </c>
      <c r="AM118" s="61" t="s">
        <v>41</v>
      </c>
      <c r="AN118" s="331">
        <v>20290</v>
      </c>
      <c r="AO118" s="452">
        <v>10975</v>
      </c>
      <c r="AP118" s="452">
        <v>886199940</v>
      </c>
      <c r="AQ118" s="452">
        <v>80747.147152619596</v>
      </c>
      <c r="AR118" s="331">
        <v>1952</v>
      </c>
      <c r="AS118" s="452">
        <v>1767</v>
      </c>
      <c r="AT118" s="452">
        <v>154936570</v>
      </c>
      <c r="AU118" s="452">
        <v>87683.40124504811</v>
      </c>
      <c r="AV118" s="331">
        <v>18338</v>
      </c>
      <c r="AW118" s="452">
        <v>9208</v>
      </c>
      <c r="AX118" s="452">
        <v>731263370</v>
      </c>
      <c r="AY118" s="452">
        <v>79416.091442224148</v>
      </c>
      <c r="AZ118" s="331">
        <v>336</v>
      </c>
      <c r="BA118" s="456">
        <v>310</v>
      </c>
      <c r="BB118" s="456">
        <v>21429570</v>
      </c>
      <c r="BC118" s="452">
        <v>69127.645161290318</v>
      </c>
      <c r="BD118" s="331">
        <v>1457</v>
      </c>
      <c r="BE118" s="456">
        <v>1457</v>
      </c>
      <c r="BF118" s="456">
        <v>133507000</v>
      </c>
      <c r="BG118" s="452">
        <v>91631.43445435827</v>
      </c>
      <c r="BH118" s="331">
        <v>159</v>
      </c>
      <c r="BI118" s="452">
        <v>0</v>
      </c>
      <c r="BJ118" s="452">
        <v>0</v>
      </c>
      <c r="BK118" s="452" t="s">
        <v>418</v>
      </c>
      <c r="BL118" s="331">
        <v>9208</v>
      </c>
      <c r="BM118" s="452">
        <v>9208</v>
      </c>
      <c r="BN118" s="452">
        <v>731263370</v>
      </c>
      <c r="BO118" s="452">
        <v>79416.091442224148</v>
      </c>
    </row>
    <row r="119" spans="38:67">
      <c r="AL119" s="450">
        <v>33</v>
      </c>
      <c r="AM119" s="61" t="s">
        <v>42</v>
      </c>
      <c r="AN119" s="331">
        <v>5747</v>
      </c>
      <c r="AO119" s="452">
        <v>3114</v>
      </c>
      <c r="AP119" s="452">
        <v>234001330</v>
      </c>
      <c r="AQ119" s="452">
        <v>75144.935773924211</v>
      </c>
      <c r="AR119" s="331">
        <v>440</v>
      </c>
      <c r="AS119" s="452">
        <v>423</v>
      </c>
      <c r="AT119" s="452">
        <v>32458300</v>
      </c>
      <c r="AU119" s="452">
        <v>76733.569739952713</v>
      </c>
      <c r="AV119" s="331">
        <v>5307</v>
      </c>
      <c r="AW119" s="452">
        <v>2691</v>
      </c>
      <c r="AX119" s="452">
        <v>201543030</v>
      </c>
      <c r="AY119" s="452">
        <v>74895.217391304352</v>
      </c>
      <c r="AZ119" s="331">
        <v>69</v>
      </c>
      <c r="BA119" s="456">
        <v>67</v>
      </c>
      <c r="BB119" s="456">
        <v>4998580</v>
      </c>
      <c r="BC119" s="452">
        <v>74605.67164179105</v>
      </c>
      <c r="BD119" s="331">
        <v>356</v>
      </c>
      <c r="BE119" s="456">
        <v>356</v>
      </c>
      <c r="BF119" s="456">
        <v>27459720</v>
      </c>
      <c r="BG119" s="452">
        <v>77134.044943820219</v>
      </c>
      <c r="BH119" s="331">
        <v>15</v>
      </c>
      <c r="BI119" s="452">
        <v>0</v>
      </c>
      <c r="BJ119" s="452">
        <v>0</v>
      </c>
      <c r="BK119" s="452" t="s">
        <v>418</v>
      </c>
      <c r="BL119" s="331">
        <v>2691</v>
      </c>
      <c r="BM119" s="452">
        <v>2691</v>
      </c>
      <c r="BN119" s="452">
        <v>201543030</v>
      </c>
      <c r="BO119" s="452">
        <v>74895.217391304352</v>
      </c>
    </row>
    <row r="120" spans="38:67">
      <c r="AL120" s="450">
        <v>34</v>
      </c>
      <c r="AM120" s="61" t="s">
        <v>44</v>
      </c>
      <c r="AN120" s="331">
        <v>25869</v>
      </c>
      <c r="AO120" s="452">
        <v>13109</v>
      </c>
      <c r="AP120" s="452">
        <v>962257290</v>
      </c>
      <c r="AQ120" s="452">
        <v>73404.324509878716</v>
      </c>
      <c r="AR120" s="331">
        <v>2059</v>
      </c>
      <c r="AS120" s="452">
        <v>1875</v>
      </c>
      <c r="AT120" s="452">
        <v>131639730</v>
      </c>
      <c r="AU120" s="452">
        <v>70207.856</v>
      </c>
      <c r="AV120" s="331">
        <v>23810</v>
      </c>
      <c r="AW120" s="452">
        <v>11234</v>
      </c>
      <c r="AX120" s="452">
        <v>830617560</v>
      </c>
      <c r="AY120" s="452">
        <v>73937.828022075846</v>
      </c>
      <c r="AZ120" s="331">
        <v>278</v>
      </c>
      <c r="BA120" s="456">
        <v>245</v>
      </c>
      <c r="BB120" s="456">
        <v>13982640</v>
      </c>
      <c r="BC120" s="452">
        <v>57072</v>
      </c>
      <c r="BD120" s="331">
        <v>1630</v>
      </c>
      <c r="BE120" s="456">
        <v>1630</v>
      </c>
      <c r="BF120" s="456">
        <v>117657090</v>
      </c>
      <c r="BG120" s="452">
        <v>72182.26380368098</v>
      </c>
      <c r="BH120" s="331">
        <v>151</v>
      </c>
      <c r="BI120" s="452">
        <v>0</v>
      </c>
      <c r="BJ120" s="452">
        <v>0</v>
      </c>
      <c r="BK120" s="452" t="s">
        <v>418</v>
      </c>
      <c r="BL120" s="331">
        <v>11234</v>
      </c>
      <c r="BM120" s="452">
        <v>11234</v>
      </c>
      <c r="BN120" s="452">
        <v>830617560</v>
      </c>
      <c r="BO120" s="452">
        <v>73937.828022075846</v>
      </c>
    </row>
    <row r="121" spans="38:67">
      <c r="AL121" s="450">
        <v>35</v>
      </c>
      <c r="AM121" s="61" t="s">
        <v>1</v>
      </c>
      <c r="AN121" s="331">
        <v>52871</v>
      </c>
      <c r="AO121" s="452">
        <v>31393</v>
      </c>
      <c r="AP121" s="452">
        <v>2437761810</v>
      </c>
      <c r="AQ121" s="452">
        <v>77653.037619851559</v>
      </c>
      <c r="AR121" s="331">
        <v>5033</v>
      </c>
      <c r="AS121" s="452">
        <v>4791</v>
      </c>
      <c r="AT121" s="452">
        <v>397087280</v>
      </c>
      <c r="AU121" s="452">
        <v>82881.920267167603</v>
      </c>
      <c r="AV121" s="331">
        <v>47838</v>
      </c>
      <c r="AW121" s="452">
        <v>26602</v>
      </c>
      <c r="AX121" s="452">
        <v>2040674530</v>
      </c>
      <c r="AY121" s="452">
        <v>76711.319825577026</v>
      </c>
      <c r="AZ121" s="331">
        <v>896</v>
      </c>
      <c r="BA121" s="456">
        <v>854</v>
      </c>
      <c r="BB121" s="456">
        <v>61383880</v>
      </c>
      <c r="BC121" s="452">
        <v>71878.079625292739</v>
      </c>
      <c r="BD121" s="331">
        <v>3937</v>
      </c>
      <c r="BE121" s="456">
        <v>3937</v>
      </c>
      <c r="BF121" s="456">
        <v>335703400</v>
      </c>
      <c r="BG121" s="452">
        <v>85268.83413766828</v>
      </c>
      <c r="BH121" s="331">
        <v>200</v>
      </c>
      <c r="BI121" s="452">
        <v>0</v>
      </c>
      <c r="BJ121" s="452">
        <v>0</v>
      </c>
      <c r="BK121" s="452" t="s">
        <v>418</v>
      </c>
      <c r="BL121" s="331">
        <v>26602</v>
      </c>
      <c r="BM121" s="452">
        <v>26602</v>
      </c>
      <c r="BN121" s="452">
        <v>2040674530</v>
      </c>
      <c r="BO121" s="452">
        <v>76711.319825577026</v>
      </c>
    </row>
    <row r="122" spans="38:67">
      <c r="AL122" s="450">
        <v>36</v>
      </c>
      <c r="AM122" s="61" t="s">
        <v>2</v>
      </c>
      <c r="AN122" s="331">
        <v>14726</v>
      </c>
      <c r="AO122" s="452">
        <v>8906</v>
      </c>
      <c r="AP122" s="452">
        <v>634280590</v>
      </c>
      <c r="AQ122" s="452">
        <v>71219.468897372557</v>
      </c>
      <c r="AR122" s="331">
        <v>1371</v>
      </c>
      <c r="AS122" s="452">
        <v>1332</v>
      </c>
      <c r="AT122" s="452">
        <v>88392640</v>
      </c>
      <c r="AU122" s="452">
        <v>66360.840840840843</v>
      </c>
      <c r="AV122" s="331">
        <v>13355</v>
      </c>
      <c r="AW122" s="452">
        <v>7574</v>
      </c>
      <c r="AX122" s="452">
        <v>545887950</v>
      </c>
      <c r="AY122" s="452">
        <v>72073.930551888043</v>
      </c>
      <c r="AZ122" s="331">
        <v>263</v>
      </c>
      <c r="BA122" s="456">
        <v>252</v>
      </c>
      <c r="BB122" s="456">
        <v>14269930</v>
      </c>
      <c r="BC122" s="452">
        <v>56626.706349206346</v>
      </c>
      <c r="BD122" s="331">
        <v>1080</v>
      </c>
      <c r="BE122" s="456">
        <v>1080</v>
      </c>
      <c r="BF122" s="456">
        <v>74122710</v>
      </c>
      <c r="BG122" s="452">
        <v>68632.138888888891</v>
      </c>
      <c r="BH122" s="331">
        <v>28</v>
      </c>
      <c r="BI122" s="452">
        <v>0</v>
      </c>
      <c r="BJ122" s="452">
        <v>0</v>
      </c>
      <c r="BK122" s="452" t="s">
        <v>418</v>
      </c>
      <c r="BL122" s="331">
        <v>7574</v>
      </c>
      <c r="BM122" s="452">
        <v>7574</v>
      </c>
      <c r="BN122" s="452">
        <v>545887950</v>
      </c>
      <c r="BO122" s="452">
        <v>72073.930551888043</v>
      </c>
    </row>
    <row r="123" spans="38:67">
      <c r="AL123" s="450">
        <v>37</v>
      </c>
      <c r="AM123" s="61" t="s">
        <v>3</v>
      </c>
      <c r="AN123" s="331">
        <v>44847</v>
      </c>
      <c r="AO123" s="452">
        <v>27166</v>
      </c>
      <c r="AP123" s="452">
        <v>2065116800</v>
      </c>
      <c r="AQ123" s="452">
        <v>76018.43480821616</v>
      </c>
      <c r="AR123" s="331">
        <v>6630</v>
      </c>
      <c r="AS123" s="452">
        <v>5995</v>
      </c>
      <c r="AT123" s="452">
        <v>416480250</v>
      </c>
      <c r="AU123" s="452">
        <v>69471.267723102588</v>
      </c>
      <c r="AV123" s="331">
        <v>38217</v>
      </c>
      <c r="AW123" s="452">
        <v>21171</v>
      </c>
      <c r="AX123" s="452">
        <v>1648636550</v>
      </c>
      <c r="AY123" s="452">
        <v>77872.39856407349</v>
      </c>
      <c r="AZ123" s="331">
        <v>1292</v>
      </c>
      <c r="BA123" s="456">
        <v>1113</v>
      </c>
      <c r="BB123" s="456">
        <v>59736110</v>
      </c>
      <c r="BC123" s="452">
        <v>53671.257861635218</v>
      </c>
      <c r="BD123" s="331">
        <v>4882</v>
      </c>
      <c r="BE123" s="456">
        <v>4882</v>
      </c>
      <c r="BF123" s="456">
        <v>356744140</v>
      </c>
      <c r="BG123" s="452">
        <v>73073.359278984019</v>
      </c>
      <c r="BH123" s="331">
        <v>456</v>
      </c>
      <c r="BI123" s="452">
        <v>0</v>
      </c>
      <c r="BJ123" s="452">
        <v>0</v>
      </c>
      <c r="BK123" s="452" t="s">
        <v>418</v>
      </c>
      <c r="BL123" s="331">
        <v>21171</v>
      </c>
      <c r="BM123" s="452">
        <v>21171</v>
      </c>
      <c r="BN123" s="452">
        <v>1648636550</v>
      </c>
      <c r="BO123" s="452">
        <v>77872.39856407349</v>
      </c>
    </row>
    <row r="124" spans="38:67">
      <c r="AL124" s="450">
        <v>38</v>
      </c>
      <c r="AM124" s="73" t="s">
        <v>45</v>
      </c>
      <c r="AN124" s="453">
        <v>9354</v>
      </c>
      <c r="AO124" s="452">
        <v>5026</v>
      </c>
      <c r="AP124" s="452">
        <v>408059290</v>
      </c>
      <c r="AQ124" s="452">
        <v>81189.671707122965</v>
      </c>
      <c r="AR124" s="453">
        <v>1115</v>
      </c>
      <c r="AS124" s="452">
        <v>1010</v>
      </c>
      <c r="AT124" s="452">
        <v>86258740</v>
      </c>
      <c r="AU124" s="452">
        <v>85404.69306930693</v>
      </c>
      <c r="AV124" s="453">
        <v>8239</v>
      </c>
      <c r="AW124" s="452">
        <v>4016</v>
      </c>
      <c r="AX124" s="452">
        <v>321800550</v>
      </c>
      <c r="AY124" s="452">
        <v>80129.619023904379</v>
      </c>
      <c r="AZ124" s="453">
        <v>136</v>
      </c>
      <c r="BA124" s="456">
        <v>122</v>
      </c>
      <c r="BB124" s="456">
        <v>10187290</v>
      </c>
      <c r="BC124" s="452">
        <v>83502.37704918033</v>
      </c>
      <c r="BD124" s="453">
        <v>888</v>
      </c>
      <c r="BE124" s="456">
        <v>888</v>
      </c>
      <c r="BF124" s="456">
        <v>76071450</v>
      </c>
      <c r="BG124" s="452">
        <v>85666.047297297293</v>
      </c>
      <c r="BH124" s="453">
        <v>91</v>
      </c>
      <c r="BI124" s="452">
        <v>0</v>
      </c>
      <c r="BJ124" s="452">
        <v>0</v>
      </c>
      <c r="BK124" s="452" t="s">
        <v>418</v>
      </c>
      <c r="BL124" s="453">
        <v>4016</v>
      </c>
      <c r="BM124" s="452">
        <v>4016</v>
      </c>
      <c r="BN124" s="452">
        <v>321800550</v>
      </c>
      <c r="BO124" s="452">
        <v>80129.619023904379</v>
      </c>
    </row>
    <row r="125" spans="38:67">
      <c r="AL125" s="450">
        <v>39</v>
      </c>
      <c r="AM125" s="73" t="s">
        <v>8</v>
      </c>
      <c r="AN125" s="453">
        <v>53855</v>
      </c>
      <c r="AO125" s="452">
        <v>30737</v>
      </c>
      <c r="AP125" s="452">
        <v>2116896170</v>
      </c>
      <c r="AQ125" s="452">
        <v>68871.268178416896</v>
      </c>
      <c r="AR125" s="453">
        <v>6122</v>
      </c>
      <c r="AS125" s="452">
        <v>5637</v>
      </c>
      <c r="AT125" s="452">
        <v>390320120</v>
      </c>
      <c r="AU125" s="452">
        <v>69242.526166400567</v>
      </c>
      <c r="AV125" s="453">
        <v>47733</v>
      </c>
      <c r="AW125" s="452">
        <v>25100</v>
      </c>
      <c r="AX125" s="452">
        <v>1726576050</v>
      </c>
      <c r="AY125" s="452">
        <v>68787.890438247006</v>
      </c>
      <c r="AZ125" s="453">
        <v>1040</v>
      </c>
      <c r="BA125" s="456">
        <v>936</v>
      </c>
      <c r="BB125" s="456">
        <v>61200020</v>
      </c>
      <c r="BC125" s="452">
        <v>65384.63675213675</v>
      </c>
      <c r="BD125" s="453">
        <v>4701</v>
      </c>
      <c r="BE125" s="456">
        <v>4701</v>
      </c>
      <c r="BF125" s="456">
        <v>329120100</v>
      </c>
      <c r="BG125" s="452">
        <v>70010.657306955967</v>
      </c>
      <c r="BH125" s="453">
        <v>381</v>
      </c>
      <c r="BI125" s="452">
        <v>0</v>
      </c>
      <c r="BJ125" s="452">
        <v>0</v>
      </c>
      <c r="BK125" s="452" t="s">
        <v>418</v>
      </c>
      <c r="BL125" s="453">
        <v>25100</v>
      </c>
      <c r="BM125" s="452">
        <v>25100</v>
      </c>
      <c r="BN125" s="452">
        <v>1726576050</v>
      </c>
      <c r="BO125" s="452">
        <v>68787.890438247006</v>
      </c>
    </row>
    <row r="126" spans="38:67">
      <c r="AL126" s="450">
        <v>40</v>
      </c>
      <c r="AM126" s="73" t="s">
        <v>46</v>
      </c>
      <c r="AN126" s="453">
        <v>11479</v>
      </c>
      <c r="AO126" s="452">
        <v>5714</v>
      </c>
      <c r="AP126" s="452">
        <v>402367720</v>
      </c>
      <c r="AQ126" s="452">
        <v>70417.871893594682</v>
      </c>
      <c r="AR126" s="453">
        <v>1352</v>
      </c>
      <c r="AS126" s="452">
        <v>1242</v>
      </c>
      <c r="AT126" s="452">
        <v>91162870</v>
      </c>
      <c r="AU126" s="452">
        <v>73400.056360708535</v>
      </c>
      <c r="AV126" s="453">
        <v>10127</v>
      </c>
      <c r="AW126" s="452">
        <v>4472</v>
      </c>
      <c r="AX126" s="452">
        <v>311204850</v>
      </c>
      <c r="AY126" s="452">
        <v>69589.635509839005</v>
      </c>
      <c r="AZ126" s="453">
        <v>179</v>
      </c>
      <c r="BA126" s="456">
        <v>171</v>
      </c>
      <c r="BB126" s="456">
        <v>9764960</v>
      </c>
      <c r="BC126" s="452">
        <v>57105.029239766081</v>
      </c>
      <c r="BD126" s="453">
        <v>1071</v>
      </c>
      <c r="BE126" s="456">
        <v>1071</v>
      </c>
      <c r="BF126" s="456">
        <v>81397910</v>
      </c>
      <c r="BG126" s="452">
        <v>76001.783380018678</v>
      </c>
      <c r="BH126" s="453">
        <v>102</v>
      </c>
      <c r="BI126" s="452">
        <v>0</v>
      </c>
      <c r="BJ126" s="452">
        <v>0</v>
      </c>
      <c r="BK126" s="452" t="s">
        <v>418</v>
      </c>
      <c r="BL126" s="453">
        <v>4472</v>
      </c>
      <c r="BM126" s="452">
        <v>4472</v>
      </c>
      <c r="BN126" s="452">
        <v>311204850</v>
      </c>
      <c r="BO126" s="452">
        <v>69589.635509839005</v>
      </c>
    </row>
    <row r="127" spans="38:67">
      <c r="AL127" s="450">
        <v>41</v>
      </c>
      <c r="AM127" s="73" t="s">
        <v>13</v>
      </c>
      <c r="AN127" s="453">
        <v>21177</v>
      </c>
      <c r="AO127" s="452">
        <v>11266</v>
      </c>
      <c r="AP127" s="452">
        <v>905365670</v>
      </c>
      <c r="AQ127" s="452">
        <v>80362.654890821941</v>
      </c>
      <c r="AR127" s="453">
        <v>2594</v>
      </c>
      <c r="AS127" s="452">
        <v>2402</v>
      </c>
      <c r="AT127" s="452">
        <v>204971090</v>
      </c>
      <c r="AU127" s="452">
        <v>85333.509575353877</v>
      </c>
      <c r="AV127" s="453">
        <v>18583</v>
      </c>
      <c r="AW127" s="452">
        <v>8864</v>
      </c>
      <c r="AX127" s="452">
        <v>700394580</v>
      </c>
      <c r="AY127" s="452">
        <v>79015.63402527076</v>
      </c>
      <c r="AZ127" s="453">
        <v>400</v>
      </c>
      <c r="BA127" s="456">
        <v>357</v>
      </c>
      <c r="BB127" s="456">
        <v>24177390</v>
      </c>
      <c r="BC127" s="452">
        <v>67723.781512605041</v>
      </c>
      <c r="BD127" s="453">
        <v>2045</v>
      </c>
      <c r="BE127" s="456">
        <v>2045</v>
      </c>
      <c r="BF127" s="456">
        <v>180793700</v>
      </c>
      <c r="BG127" s="452">
        <v>88407.677261613688</v>
      </c>
      <c r="BH127" s="453">
        <v>149</v>
      </c>
      <c r="BI127" s="452">
        <v>0</v>
      </c>
      <c r="BJ127" s="452">
        <v>0</v>
      </c>
      <c r="BK127" s="452" t="s">
        <v>418</v>
      </c>
      <c r="BL127" s="453">
        <v>8864</v>
      </c>
      <c r="BM127" s="452">
        <v>8864</v>
      </c>
      <c r="BN127" s="452">
        <v>700394580</v>
      </c>
      <c r="BO127" s="452">
        <v>79015.63402527076</v>
      </c>
    </row>
    <row r="128" spans="38:67">
      <c r="AL128" s="450">
        <v>42</v>
      </c>
      <c r="AM128" s="73" t="s">
        <v>14</v>
      </c>
      <c r="AN128" s="453">
        <v>55872</v>
      </c>
      <c r="AO128" s="452">
        <v>31063</v>
      </c>
      <c r="AP128" s="452">
        <v>2106384740</v>
      </c>
      <c r="AQ128" s="452">
        <v>67810.08724205647</v>
      </c>
      <c r="AR128" s="453">
        <v>3529</v>
      </c>
      <c r="AS128" s="452">
        <v>3210</v>
      </c>
      <c r="AT128" s="452">
        <v>221460480</v>
      </c>
      <c r="AU128" s="452">
        <v>68990.803738317758</v>
      </c>
      <c r="AV128" s="453">
        <v>52343</v>
      </c>
      <c r="AW128" s="452">
        <v>27853</v>
      </c>
      <c r="AX128" s="452">
        <v>1884924260</v>
      </c>
      <c r="AY128" s="452">
        <v>67674.012135138051</v>
      </c>
      <c r="AZ128" s="453">
        <v>800</v>
      </c>
      <c r="BA128" s="456">
        <v>730</v>
      </c>
      <c r="BB128" s="456">
        <v>42267580</v>
      </c>
      <c r="BC128" s="452">
        <v>57900.794520547948</v>
      </c>
      <c r="BD128" s="453">
        <v>2480</v>
      </c>
      <c r="BE128" s="456">
        <v>2480</v>
      </c>
      <c r="BF128" s="456">
        <v>179192900</v>
      </c>
      <c r="BG128" s="452">
        <v>72255.201612903227</v>
      </c>
      <c r="BH128" s="453">
        <v>249</v>
      </c>
      <c r="BI128" s="452">
        <v>0</v>
      </c>
      <c r="BJ128" s="452">
        <v>0</v>
      </c>
      <c r="BK128" s="452" t="s">
        <v>418</v>
      </c>
      <c r="BL128" s="453">
        <v>27853</v>
      </c>
      <c r="BM128" s="452">
        <v>27853</v>
      </c>
      <c r="BN128" s="452">
        <v>1884924260</v>
      </c>
      <c r="BO128" s="452">
        <v>67674.012135138051</v>
      </c>
    </row>
    <row r="129" spans="38:67">
      <c r="AL129" s="450">
        <v>43</v>
      </c>
      <c r="AM129" s="73" t="s">
        <v>9</v>
      </c>
      <c r="AN129" s="453">
        <v>33774</v>
      </c>
      <c r="AO129" s="452">
        <v>20048</v>
      </c>
      <c r="AP129" s="452">
        <v>1521648670</v>
      </c>
      <c r="AQ129" s="452">
        <v>75900.272845171581</v>
      </c>
      <c r="AR129" s="453">
        <v>7029</v>
      </c>
      <c r="AS129" s="452">
        <v>6685</v>
      </c>
      <c r="AT129" s="452">
        <v>529624430</v>
      </c>
      <c r="AU129" s="452">
        <v>79225.793567688859</v>
      </c>
      <c r="AV129" s="453">
        <v>26745</v>
      </c>
      <c r="AW129" s="452">
        <v>13363</v>
      </c>
      <c r="AX129" s="452">
        <v>992024240</v>
      </c>
      <c r="AY129" s="452">
        <v>74236.64147272319</v>
      </c>
      <c r="AZ129" s="453">
        <v>1052</v>
      </c>
      <c r="BA129" s="456">
        <v>1010</v>
      </c>
      <c r="BB129" s="456">
        <v>62764760</v>
      </c>
      <c r="BC129" s="452">
        <v>62143.326732673268</v>
      </c>
      <c r="BD129" s="453">
        <v>5675</v>
      </c>
      <c r="BE129" s="456">
        <v>5675</v>
      </c>
      <c r="BF129" s="456">
        <v>466859670</v>
      </c>
      <c r="BG129" s="452">
        <v>82266.021145374456</v>
      </c>
      <c r="BH129" s="453">
        <v>302</v>
      </c>
      <c r="BI129" s="452">
        <v>0</v>
      </c>
      <c r="BJ129" s="452">
        <v>0</v>
      </c>
      <c r="BK129" s="452" t="s">
        <v>418</v>
      </c>
      <c r="BL129" s="453">
        <v>13363</v>
      </c>
      <c r="BM129" s="452">
        <v>13363</v>
      </c>
      <c r="BN129" s="452">
        <v>992024240</v>
      </c>
      <c r="BO129" s="452">
        <v>74236.64147272319</v>
      </c>
    </row>
    <row r="130" spans="38:67">
      <c r="AL130" s="450">
        <v>44</v>
      </c>
      <c r="AM130" s="73" t="s">
        <v>21</v>
      </c>
      <c r="AN130" s="453">
        <v>37849</v>
      </c>
      <c r="AO130" s="452">
        <v>21470</v>
      </c>
      <c r="AP130" s="452">
        <v>1829384240</v>
      </c>
      <c r="AQ130" s="452">
        <v>85206.531904983698</v>
      </c>
      <c r="AR130" s="453">
        <v>6363</v>
      </c>
      <c r="AS130" s="452">
        <v>5959</v>
      </c>
      <c r="AT130" s="452">
        <v>522661400</v>
      </c>
      <c r="AU130" s="452">
        <v>87709.582144655142</v>
      </c>
      <c r="AV130" s="453">
        <v>31486</v>
      </c>
      <c r="AW130" s="452">
        <v>15511</v>
      </c>
      <c r="AX130" s="452">
        <v>1306722840</v>
      </c>
      <c r="AY130" s="452">
        <v>84244.912642640702</v>
      </c>
      <c r="AZ130" s="453">
        <v>1157</v>
      </c>
      <c r="BA130" s="456">
        <v>1085</v>
      </c>
      <c r="BB130" s="456">
        <v>80635140</v>
      </c>
      <c r="BC130" s="452">
        <v>74318.101382488472</v>
      </c>
      <c r="BD130" s="453">
        <v>4874</v>
      </c>
      <c r="BE130" s="456">
        <v>4874</v>
      </c>
      <c r="BF130" s="456">
        <v>442026260</v>
      </c>
      <c r="BG130" s="452">
        <v>90690.656544932295</v>
      </c>
      <c r="BH130" s="453">
        <v>332</v>
      </c>
      <c r="BI130" s="452">
        <v>0</v>
      </c>
      <c r="BJ130" s="452">
        <v>0</v>
      </c>
      <c r="BK130" s="452" t="s">
        <v>418</v>
      </c>
      <c r="BL130" s="453">
        <v>15511</v>
      </c>
      <c r="BM130" s="452">
        <v>15511</v>
      </c>
      <c r="BN130" s="452">
        <v>1306722840</v>
      </c>
      <c r="BO130" s="452">
        <v>84244.912642640702</v>
      </c>
    </row>
    <row r="131" spans="38:67">
      <c r="AL131" s="450">
        <v>45</v>
      </c>
      <c r="AM131" s="73" t="s">
        <v>47</v>
      </c>
      <c r="AN131" s="453">
        <v>12995</v>
      </c>
      <c r="AO131" s="452">
        <v>6555</v>
      </c>
      <c r="AP131" s="452">
        <v>477252010</v>
      </c>
      <c r="AQ131" s="452">
        <v>72807.324180015261</v>
      </c>
      <c r="AR131" s="453">
        <v>1685</v>
      </c>
      <c r="AS131" s="452">
        <v>1626</v>
      </c>
      <c r="AT131" s="452">
        <v>120016550</v>
      </c>
      <c r="AU131" s="452">
        <v>73810.916359163588</v>
      </c>
      <c r="AV131" s="453">
        <v>11310</v>
      </c>
      <c r="AW131" s="452">
        <v>4929</v>
      </c>
      <c r="AX131" s="452">
        <v>357235460</v>
      </c>
      <c r="AY131" s="452">
        <v>72476.254818421585</v>
      </c>
      <c r="AZ131" s="453">
        <v>245</v>
      </c>
      <c r="BA131" s="456">
        <v>237</v>
      </c>
      <c r="BB131" s="456">
        <v>14276200</v>
      </c>
      <c r="BC131" s="452">
        <v>60237.130801687767</v>
      </c>
      <c r="BD131" s="453">
        <v>1389</v>
      </c>
      <c r="BE131" s="456">
        <v>1389</v>
      </c>
      <c r="BF131" s="456">
        <v>105740350</v>
      </c>
      <c r="BG131" s="452">
        <v>76126.961843052559</v>
      </c>
      <c r="BH131" s="453">
        <v>51</v>
      </c>
      <c r="BI131" s="452">
        <v>0</v>
      </c>
      <c r="BJ131" s="452">
        <v>0</v>
      </c>
      <c r="BK131" s="452" t="s">
        <v>418</v>
      </c>
      <c r="BL131" s="453">
        <v>4929</v>
      </c>
      <c r="BM131" s="452">
        <v>4929</v>
      </c>
      <c r="BN131" s="452">
        <v>357235460</v>
      </c>
      <c r="BO131" s="452">
        <v>72476.254818421585</v>
      </c>
    </row>
    <row r="132" spans="38:67">
      <c r="AL132" s="450">
        <v>46</v>
      </c>
      <c r="AM132" s="73" t="s">
        <v>25</v>
      </c>
      <c r="AN132" s="453">
        <v>16472</v>
      </c>
      <c r="AO132" s="452">
        <v>9331</v>
      </c>
      <c r="AP132" s="452">
        <v>671449290</v>
      </c>
      <c r="AQ132" s="452">
        <v>71958.985103418716</v>
      </c>
      <c r="AR132" s="453">
        <v>2188</v>
      </c>
      <c r="AS132" s="452">
        <v>2130</v>
      </c>
      <c r="AT132" s="452">
        <v>143654460</v>
      </c>
      <c r="AU132" s="452">
        <v>67443.408450704228</v>
      </c>
      <c r="AV132" s="453">
        <v>14284</v>
      </c>
      <c r="AW132" s="452">
        <v>7201</v>
      </c>
      <c r="AX132" s="452">
        <v>527794830</v>
      </c>
      <c r="AY132" s="452">
        <v>73294.657686432445</v>
      </c>
      <c r="AZ132" s="453">
        <v>270</v>
      </c>
      <c r="BA132" s="456">
        <v>266</v>
      </c>
      <c r="BB132" s="456">
        <v>15695230</v>
      </c>
      <c r="BC132" s="452">
        <v>59004.624060150374</v>
      </c>
      <c r="BD132" s="453">
        <v>1864</v>
      </c>
      <c r="BE132" s="456">
        <v>1864</v>
      </c>
      <c r="BF132" s="456">
        <v>127959230</v>
      </c>
      <c r="BG132" s="452">
        <v>68647.655579399143</v>
      </c>
      <c r="BH132" s="453">
        <v>54</v>
      </c>
      <c r="BI132" s="452">
        <v>0</v>
      </c>
      <c r="BJ132" s="452">
        <v>0</v>
      </c>
      <c r="BK132" s="452" t="s">
        <v>418</v>
      </c>
      <c r="BL132" s="453">
        <v>7201</v>
      </c>
      <c r="BM132" s="452">
        <v>7201</v>
      </c>
      <c r="BN132" s="452">
        <v>527794830</v>
      </c>
      <c r="BO132" s="452">
        <v>73294.657686432445</v>
      </c>
    </row>
    <row r="133" spans="38:67">
      <c r="AL133" s="450">
        <v>47</v>
      </c>
      <c r="AM133" s="73" t="s">
        <v>15</v>
      </c>
      <c r="AN133" s="453">
        <v>34125</v>
      </c>
      <c r="AO133" s="452">
        <v>18823</v>
      </c>
      <c r="AP133" s="452">
        <v>1336187830</v>
      </c>
      <c r="AQ133" s="452">
        <v>70986.97497742124</v>
      </c>
      <c r="AR133" s="453">
        <v>4426</v>
      </c>
      <c r="AS133" s="452">
        <v>4177</v>
      </c>
      <c r="AT133" s="452">
        <v>282577690</v>
      </c>
      <c r="AU133" s="452">
        <v>67650.871438831702</v>
      </c>
      <c r="AV133" s="453">
        <v>29699</v>
      </c>
      <c r="AW133" s="452">
        <v>14646</v>
      </c>
      <c r="AX133" s="452">
        <v>1053610140</v>
      </c>
      <c r="AY133" s="452">
        <v>71938.422777550179</v>
      </c>
      <c r="AZ133" s="453">
        <v>749</v>
      </c>
      <c r="BA133" s="456">
        <v>681</v>
      </c>
      <c r="BB133" s="456">
        <v>36501800</v>
      </c>
      <c r="BC133" s="452">
        <v>53600.293685756238</v>
      </c>
      <c r="BD133" s="453">
        <v>3496</v>
      </c>
      <c r="BE133" s="456">
        <v>3496</v>
      </c>
      <c r="BF133" s="456">
        <v>246075890</v>
      </c>
      <c r="BG133" s="452">
        <v>70387.840389016012</v>
      </c>
      <c r="BH133" s="453">
        <v>181</v>
      </c>
      <c r="BI133" s="452">
        <v>0</v>
      </c>
      <c r="BJ133" s="452">
        <v>0</v>
      </c>
      <c r="BK133" s="452" t="s">
        <v>418</v>
      </c>
      <c r="BL133" s="453">
        <v>14646</v>
      </c>
      <c r="BM133" s="452">
        <v>14646</v>
      </c>
      <c r="BN133" s="452">
        <v>1053610140</v>
      </c>
      <c r="BO133" s="452">
        <v>71938.422777550179</v>
      </c>
    </row>
    <row r="134" spans="38:67">
      <c r="AL134" s="450">
        <v>48</v>
      </c>
      <c r="AM134" s="73" t="s">
        <v>26</v>
      </c>
      <c r="AN134" s="453">
        <v>18267</v>
      </c>
      <c r="AO134" s="452">
        <v>10556</v>
      </c>
      <c r="AP134" s="452">
        <v>779326350</v>
      </c>
      <c r="AQ134" s="452">
        <v>73827.808829101938</v>
      </c>
      <c r="AR134" s="453">
        <v>2836</v>
      </c>
      <c r="AS134" s="452">
        <v>2409</v>
      </c>
      <c r="AT134" s="452">
        <v>169251120</v>
      </c>
      <c r="AU134" s="452">
        <v>70257.833125778328</v>
      </c>
      <c r="AV134" s="453">
        <v>15431</v>
      </c>
      <c r="AW134" s="452">
        <v>8147</v>
      </c>
      <c r="AX134" s="452">
        <v>610075230</v>
      </c>
      <c r="AY134" s="452">
        <v>74883.42089112557</v>
      </c>
      <c r="AZ134" s="453">
        <v>505</v>
      </c>
      <c r="BA134" s="456">
        <v>395</v>
      </c>
      <c r="BB134" s="456">
        <v>25081870</v>
      </c>
      <c r="BC134" s="452">
        <v>63498.405063291139</v>
      </c>
      <c r="BD134" s="453">
        <v>2014</v>
      </c>
      <c r="BE134" s="456">
        <v>2014</v>
      </c>
      <c r="BF134" s="456">
        <v>144169250</v>
      </c>
      <c r="BG134" s="452">
        <v>71583.540218470705</v>
      </c>
      <c r="BH134" s="453">
        <v>317</v>
      </c>
      <c r="BI134" s="452">
        <v>0</v>
      </c>
      <c r="BJ134" s="452">
        <v>0</v>
      </c>
      <c r="BK134" s="452" t="s">
        <v>418</v>
      </c>
      <c r="BL134" s="453">
        <v>8147</v>
      </c>
      <c r="BM134" s="452">
        <v>8147</v>
      </c>
      <c r="BN134" s="452">
        <v>610075230</v>
      </c>
      <c r="BO134" s="452">
        <v>74883.42089112557</v>
      </c>
    </row>
    <row r="135" spans="38:67">
      <c r="AL135" s="450">
        <v>49</v>
      </c>
      <c r="AM135" s="73" t="s">
        <v>27</v>
      </c>
      <c r="AN135" s="453">
        <v>18593</v>
      </c>
      <c r="AO135" s="452">
        <v>10333</v>
      </c>
      <c r="AP135" s="452">
        <v>766915360</v>
      </c>
      <c r="AQ135" s="452">
        <v>74220.009677731534</v>
      </c>
      <c r="AR135" s="453">
        <v>1498</v>
      </c>
      <c r="AS135" s="452">
        <v>1432</v>
      </c>
      <c r="AT135" s="452">
        <v>95234670</v>
      </c>
      <c r="AU135" s="452">
        <v>66504.657821229048</v>
      </c>
      <c r="AV135" s="453">
        <v>17095</v>
      </c>
      <c r="AW135" s="452">
        <v>8901</v>
      </c>
      <c r="AX135" s="452">
        <v>671680690</v>
      </c>
      <c r="AY135" s="452">
        <v>75461.261655993701</v>
      </c>
      <c r="AZ135" s="453">
        <v>269</v>
      </c>
      <c r="BA135" s="456">
        <v>247</v>
      </c>
      <c r="BB135" s="456">
        <v>12786770</v>
      </c>
      <c r="BC135" s="452">
        <v>51768.299595141703</v>
      </c>
      <c r="BD135" s="453">
        <v>1185</v>
      </c>
      <c r="BE135" s="456">
        <v>1185</v>
      </c>
      <c r="BF135" s="456">
        <v>82447900</v>
      </c>
      <c r="BG135" s="452">
        <v>69576.286919831226</v>
      </c>
      <c r="BH135" s="453">
        <v>44</v>
      </c>
      <c r="BI135" s="452">
        <v>0</v>
      </c>
      <c r="BJ135" s="452">
        <v>0</v>
      </c>
      <c r="BK135" s="452" t="s">
        <v>418</v>
      </c>
      <c r="BL135" s="453">
        <v>8901</v>
      </c>
      <c r="BM135" s="452">
        <v>8901</v>
      </c>
      <c r="BN135" s="452">
        <v>671680690</v>
      </c>
      <c r="BO135" s="452">
        <v>75461.261655993701</v>
      </c>
    </row>
    <row r="136" spans="38:67">
      <c r="AL136" s="450">
        <v>50</v>
      </c>
      <c r="AM136" s="73" t="s">
        <v>16</v>
      </c>
      <c r="AN136" s="453">
        <v>16401</v>
      </c>
      <c r="AO136" s="452">
        <v>8938</v>
      </c>
      <c r="AP136" s="452">
        <v>702892490</v>
      </c>
      <c r="AQ136" s="452">
        <v>78640.914074737084</v>
      </c>
      <c r="AR136" s="453">
        <v>1965</v>
      </c>
      <c r="AS136" s="452">
        <v>1889</v>
      </c>
      <c r="AT136" s="452">
        <v>147944440</v>
      </c>
      <c r="AU136" s="452">
        <v>78318.920063525671</v>
      </c>
      <c r="AV136" s="453">
        <v>14436</v>
      </c>
      <c r="AW136" s="452">
        <v>7049</v>
      </c>
      <c r="AX136" s="452">
        <v>554948050</v>
      </c>
      <c r="AY136" s="452">
        <v>78727.202440062421</v>
      </c>
      <c r="AZ136" s="453">
        <v>327</v>
      </c>
      <c r="BA136" s="456">
        <v>307</v>
      </c>
      <c r="BB136" s="456">
        <v>23794270</v>
      </c>
      <c r="BC136" s="452">
        <v>77505.765472312705</v>
      </c>
      <c r="BD136" s="453">
        <v>1582</v>
      </c>
      <c r="BE136" s="456">
        <v>1582</v>
      </c>
      <c r="BF136" s="456">
        <v>124150170</v>
      </c>
      <c r="BG136" s="452">
        <v>78476.719342604294</v>
      </c>
      <c r="BH136" s="453">
        <v>56</v>
      </c>
      <c r="BI136" s="452">
        <v>0</v>
      </c>
      <c r="BJ136" s="452">
        <v>0</v>
      </c>
      <c r="BK136" s="452" t="s">
        <v>418</v>
      </c>
      <c r="BL136" s="453">
        <v>7049</v>
      </c>
      <c r="BM136" s="452">
        <v>7049</v>
      </c>
      <c r="BN136" s="452">
        <v>554948050</v>
      </c>
      <c r="BO136" s="452">
        <v>78727.202440062421</v>
      </c>
    </row>
    <row r="137" spans="38:67">
      <c r="AL137" s="450">
        <v>51</v>
      </c>
      <c r="AM137" s="73" t="s">
        <v>48</v>
      </c>
      <c r="AN137" s="453">
        <v>21700</v>
      </c>
      <c r="AO137" s="452">
        <v>12052</v>
      </c>
      <c r="AP137" s="452">
        <v>932248810</v>
      </c>
      <c r="AQ137" s="452">
        <v>77352.207932293401</v>
      </c>
      <c r="AR137" s="453">
        <v>3972</v>
      </c>
      <c r="AS137" s="452">
        <v>3830</v>
      </c>
      <c r="AT137" s="452">
        <v>296131500</v>
      </c>
      <c r="AU137" s="452">
        <v>77318.929503916443</v>
      </c>
      <c r="AV137" s="453">
        <v>17728</v>
      </c>
      <c r="AW137" s="452">
        <v>8222</v>
      </c>
      <c r="AX137" s="452">
        <v>636117310</v>
      </c>
      <c r="AY137" s="452">
        <v>77367.709802967642</v>
      </c>
      <c r="AZ137" s="453">
        <v>575</v>
      </c>
      <c r="BA137" s="456">
        <v>553</v>
      </c>
      <c r="BB137" s="456">
        <v>33177490</v>
      </c>
      <c r="BC137" s="452">
        <v>59995.461121157321</v>
      </c>
      <c r="BD137" s="453">
        <v>3277</v>
      </c>
      <c r="BE137" s="456">
        <v>3277</v>
      </c>
      <c r="BF137" s="456">
        <v>262954010</v>
      </c>
      <c r="BG137" s="452">
        <v>80242.297833384189</v>
      </c>
      <c r="BH137" s="453">
        <v>120</v>
      </c>
      <c r="BI137" s="452">
        <v>0</v>
      </c>
      <c r="BJ137" s="452">
        <v>0</v>
      </c>
      <c r="BK137" s="452" t="s">
        <v>418</v>
      </c>
      <c r="BL137" s="453">
        <v>8222</v>
      </c>
      <c r="BM137" s="452">
        <v>8222</v>
      </c>
      <c r="BN137" s="452">
        <v>636117310</v>
      </c>
      <c r="BO137" s="452">
        <v>77367.709802967642</v>
      </c>
    </row>
    <row r="138" spans="38:67">
      <c r="AL138" s="450">
        <v>52</v>
      </c>
      <c r="AM138" s="73" t="s">
        <v>4</v>
      </c>
      <c r="AN138" s="453">
        <v>17940</v>
      </c>
      <c r="AO138" s="452">
        <v>11264</v>
      </c>
      <c r="AP138" s="452">
        <v>807030990</v>
      </c>
      <c r="AQ138" s="452">
        <v>71646.927379261368</v>
      </c>
      <c r="AR138" s="453">
        <v>3343</v>
      </c>
      <c r="AS138" s="452">
        <v>3250</v>
      </c>
      <c r="AT138" s="452">
        <v>229117730</v>
      </c>
      <c r="AU138" s="452">
        <v>70497.763076923075</v>
      </c>
      <c r="AV138" s="453">
        <v>14597</v>
      </c>
      <c r="AW138" s="452">
        <v>8014</v>
      </c>
      <c r="AX138" s="452">
        <v>577913260</v>
      </c>
      <c r="AY138" s="452">
        <v>72112.959820314456</v>
      </c>
      <c r="AZ138" s="453">
        <v>749</v>
      </c>
      <c r="BA138" s="456">
        <v>736</v>
      </c>
      <c r="BB138" s="456">
        <v>40148640</v>
      </c>
      <c r="BC138" s="452">
        <v>54549.782608695656</v>
      </c>
      <c r="BD138" s="453">
        <v>2514</v>
      </c>
      <c r="BE138" s="456">
        <v>2514</v>
      </c>
      <c r="BF138" s="456">
        <v>188969090</v>
      </c>
      <c r="BG138" s="452">
        <v>75166.702466189337</v>
      </c>
      <c r="BH138" s="453">
        <v>80</v>
      </c>
      <c r="BI138" s="452">
        <v>0</v>
      </c>
      <c r="BJ138" s="452">
        <v>0</v>
      </c>
      <c r="BK138" s="452" t="s">
        <v>418</v>
      </c>
      <c r="BL138" s="453">
        <v>8014</v>
      </c>
      <c r="BM138" s="452">
        <v>8014</v>
      </c>
      <c r="BN138" s="452">
        <v>577913260</v>
      </c>
      <c r="BO138" s="452">
        <v>72112.959820314456</v>
      </c>
    </row>
    <row r="139" spans="38:67">
      <c r="AL139" s="450">
        <v>53</v>
      </c>
      <c r="AM139" s="73" t="s">
        <v>22</v>
      </c>
      <c r="AN139" s="453">
        <v>10039</v>
      </c>
      <c r="AO139" s="452">
        <v>5118</v>
      </c>
      <c r="AP139" s="452">
        <v>375825360</v>
      </c>
      <c r="AQ139" s="452">
        <v>73432.075029308326</v>
      </c>
      <c r="AR139" s="453">
        <v>1346</v>
      </c>
      <c r="AS139" s="452">
        <v>1156</v>
      </c>
      <c r="AT139" s="452">
        <v>90775400</v>
      </c>
      <c r="AU139" s="452">
        <v>78525.432525951561</v>
      </c>
      <c r="AV139" s="453">
        <v>8693</v>
      </c>
      <c r="AW139" s="452">
        <v>3962</v>
      </c>
      <c r="AX139" s="452">
        <v>285049960</v>
      </c>
      <c r="AY139" s="452">
        <v>71945.976779404344</v>
      </c>
      <c r="AZ139" s="453">
        <v>187</v>
      </c>
      <c r="BA139" s="456">
        <v>166</v>
      </c>
      <c r="BB139" s="456">
        <v>8938020</v>
      </c>
      <c r="BC139" s="452">
        <v>53843.493975903613</v>
      </c>
      <c r="BD139" s="453">
        <v>990</v>
      </c>
      <c r="BE139" s="456">
        <v>990</v>
      </c>
      <c r="BF139" s="456">
        <v>81837380</v>
      </c>
      <c r="BG139" s="452">
        <v>82664.020202020198</v>
      </c>
      <c r="BH139" s="453">
        <v>169</v>
      </c>
      <c r="BI139" s="452">
        <v>0</v>
      </c>
      <c r="BJ139" s="452">
        <v>0</v>
      </c>
      <c r="BK139" s="452" t="s">
        <v>418</v>
      </c>
      <c r="BL139" s="453">
        <v>3962</v>
      </c>
      <c r="BM139" s="452">
        <v>3962</v>
      </c>
      <c r="BN139" s="452">
        <v>285049960</v>
      </c>
      <c r="BO139" s="452">
        <v>71945.976779404344</v>
      </c>
    </row>
    <row r="140" spans="38:67">
      <c r="AL140" s="450">
        <v>54</v>
      </c>
      <c r="AM140" s="73" t="s">
        <v>28</v>
      </c>
      <c r="AN140" s="453">
        <v>16624</v>
      </c>
      <c r="AO140" s="452">
        <v>9516</v>
      </c>
      <c r="AP140" s="452">
        <v>726408770</v>
      </c>
      <c r="AQ140" s="452">
        <v>76335.515973097936</v>
      </c>
      <c r="AR140" s="453">
        <v>1927</v>
      </c>
      <c r="AS140" s="452">
        <v>1843</v>
      </c>
      <c r="AT140" s="452">
        <v>120662600</v>
      </c>
      <c r="AU140" s="452">
        <v>65470.754205100377</v>
      </c>
      <c r="AV140" s="453">
        <v>14697</v>
      </c>
      <c r="AW140" s="452">
        <v>7673</v>
      </c>
      <c r="AX140" s="452">
        <v>605746170</v>
      </c>
      <c r="AY140" s="452">
        <v>78945.15443763847</v>
      </c>
      <c r="AZ140" s="453">
        <v>317</v>
      </c>
      <c r="BA140" s="456">
        <v>298</v>
      </c>
      <c r="BB140" s="456">
        <v>15842930</v>
      </c>
      <c r="BC140" s="452">
        <v>53164.19463087248</v>
      </c>
      <c r="BD140" s="453">
        <v>1545</v>
      </c>
      <c r="BE140" s="456">
        <v>1545</v>
      </c>
      <c r="BF140" s="456">
        <v>104819670</v>
      </c>
      <c r="BG140" s="452">
        <v>67844.446601941745</v>
      </c>
      <c r="BH140" s="453">
        <v>65</v>
      </c>
      <c r="BI140" s="452">
        <v>0</v>
      </c>
      <c r="BJ140" s="452">
        <v>0</v>
      </c>
      <c r="BK140" s="452" t="s">
        <v>418</v>
      </c>
      <c r="BL140" s="453">
        <v>7673</v>
      </c>
      <c r="BM140" s="452">
        <v>7673</v>
      </c>
      <c r="BN140" s="452">
        <v>605746170</v>
      </c>
      <c r="BO140" s="452">
        <v>78945.15443763847</v>
      </c>
    </row>
    <row r="141" spans="38:67">
      <c r="AL141" s="450">
        <v>55</v>
      </c>
      <c r="AM141" s="73" t="s">
        <v>17</v>
      </c>
      <c r="AN141" s="453">
        <v>17483</v>
      </c>
      <c r="AO141" s="452">
        <v>9177</v>
      </c>
      <c r="AP141" s="452">
        <v>743195280</v>
      </c>
      <c r="AQ141" s="452">
        <v>80984.557044785877</v>
      </c>
      <c r="AR141" s="453">
        <v>1787</v>
      </c>
      <c r="AS141" s="452">
        <v>1710</v>
      </c>
      <c r="AT141" s="452">
        <v>143588740</v>
      </c>
      <c r="AU141" s="452">
        <v>83970.023391812865</v>
      </c>
      <c r="AV141" s="453">
        <v>15696</v>
      </c>
      <c r="AW141" s="452">
        <v>7467</v>
      </c>
      <c r="AX141" s="452">
        <v>599606540</v>
      </c>
      <c r="AY141" s="452">
        <v>80300.86246149725</v>
      </c>
      <c r="AZ141" s="453">
        <v>301</v>
      </c>
      <c r="BA141" s="456">
        <v>285</v>
      </c>
      <c r="BB141" s="456">
        <v>22666110</v>
      </c>
      <c r="BC141" s="452">
        <v>79530.210526315786</v>
      </c>
      <c r="BD141" s="453">
        <v>1425</v>
      </c>
      <c r="BE141" s="456">
        <v>1425</v>
      </c>
      <c r="BF141" s="456">
        <v>120922630</v>
      </c>
      <c r="BG141" s="452">
        <v>84857.985964912281</v>
      </c>
      <c r="BH141" s="453">
        <v>61</v>
      </c>
      <c r="BI141" s="452">
        <v>0</v>
      </c>
      <c r="BJ141" s="452">
        <v>0</v>
      </c>
      <c r="BK141" s="452" t="s">
        <v>418</v>
      </c>
      <c r="BL141" s="453">
        <v>7467</v>
      </c>
      <c r="BM141" s="452">
        <v>7467</v>
      </c>
      <c r="BN141" s="452">
        <v>599606540</v>
      </c>
      <c r="BO141" s="452">
        <v>80300.86246149725</v>
      </c>
    </row>
    <row r="142" spans="38:67">
      <c r="AL142" s="450">
        <v>56</v>
      </c>
      <c r="AM142" s="73" t="s">
        <v>10</v>
      </c>
      <c r="AN142" s="453">
        <v>10979</v>
      </c>
      <c r="AO142" s="452">
        <v>5847</v>
      </c>
      <c r="AP142" s="452">
        <v>435795930</v>
      </c>
      <c r="AQ142" s="452">
        <v>74533.25295023089</v>
      </c>
      <c r="AR142" s="453">
        <v>1271</v>
      </c>
      <c r="AS142" s="452">
        <v>1138</v>
      </c>
      <c r="AT142" s="452">
        <v>75459370</v>
      </c>
      <c r="AU142" s="452">
        <v>66308.76098418278</v>
      </c>
      <c r="AV142" s="453">
        <v>9708</v>
      </c>
      <c r="AW142" s="452">
        <v>4709</v>
      </c>
      <c r="AX142" s="452">
        <v>360336560</v>
      </c>
      <c r="AY142" s="452">
        <v>76520.823954130392</v>
      </c>
      <c r="AZ142" s="453">
        <v>185</v>
      </c>
      <c r="BA142" s="456">
        <v>162</v>
      </c>
      <c r="BB142" s="456">
        <v>7996470</v>
      </c>
      <c r="BC142" s="452">
        <v>49360.925925925927</v>
      </c>
      <c r="BD142" s="453">
        <v>976</v>
      </c>
      <c r="BE142" s="456">
        <v>976</v>
      </c>
      <c r="BF142" s="456">
        <v>67462900</v>
      </c>
      <c r="BG142" s="452">
        <v>69121.823770491799</v>
      </c>
      <c r="BH142" s="453">
        <v>110</v>
      </c>
      <c r="BI142" s="452">
        <v>0</v>
      </c>
      <c r="BJ142" s="452">
        <v>0</v>
      </c>
      <c r="BK142" s="452" t="s">
        <v>418</v>
      </c>
      <c r="BL142" s="453">
        <v>4709</v>
      </c>
      <c r="BM142" s="452">
        <v>4709</v>
      </c>
      <c r="BN142" s="452">
        <v>360336560</v>
      </c>
      <c r="BO142" s="452">
        <v>76520.823954130392</v>
      </c>
    </row>
    <row r="143" spans="38:67">
      <c r="AL143" s="450">
        <v>57</v>
      </c>
      <c r="AM143" s="73" t="s">
        <v>49</v>
      </c>
      <c r="AN143" s="453">
        <v>8027</v>
      </c>
      <c r="AO143" s="452">
        <v>4664</v>
      </c>
      <c r="AP143" s="452">
        <v>351500500</v>
      </c>
      <c r="AQ143" s="452">
        <v>75364.601200686113</v>
      </c>
      <c r="AR143" s="453">
        <v>1134</v>
      </c>
      <c r="AS143" s="452">
        <v>1023</v>
      </c>
      <c r="AT143" s="452">
        <v>76050690</v>
      </c>
      <c r="AU143" s="452">
        <v>74340.850439882692</v>
      </c>
      <c r="AV143" s="453">
        <v>6893</v>
      </c>
      <c r="AW143" s="452">
        <v>3641</v>
      </c>
      <c r="AX143" s="452">
        <v>275449810</v>
      </c>
      <c r="AY143" s="452">
        <v>75652.241142543251</v>
      </c>
      <c r="AZ143" s="453">
        <v>150</v>
      </c>
      <c r="BA143" s="456">
        <v>98</v>
      </c>
      <c r="BB143" s="456">
        <v>8129210</v>
      </c>
      <c r="BC143" s="452">
        <v>82951.122448979586</v>
      </c>
      <c r="BD143" s="453">
        <v>925</v>
      </c>
      <c r="BE143" s="456">
        <v>925</v>
      </c>
      <c r="BF143" s="456">
        <v>67921480</v>
      </c>
      <c r="BG143" s="452">
        <v>73428.627027027032</v>
      </c>
      <c r="BH143" s="453">
        <v>59</v>
      </c>
      <c r="BI143" s="452">
        <v>0</v>
      </c>
      <c r="BJ143" s="452">
        <v>0</v>
      </c>
      <c r="BK143" s="452" t="s">
        <v>418</v>
      </c>
      <c r="BL143" s="453">
        <v>3641</v>
      </c>
      <c r="BM143" s="452">
        <v>3641</v>
      </c>
      <c r="BN143" s="452">
        <v>275449810</v>
      </c>
      <c r="BO143" s="452">
        <v>75652.241142543251</v>
      </c>
    </row>
    <row r="144" spans="38:67">
      <c r="AL144" s="450">
        <v>58</v>
      </c>
      <c r="AM144" s="73" t="s">
        <v>29</v>
      </c>
      <c r="AN144" s="453">
        <v>9360</v>
      </c>
      <c r="AO144" s="452">
        <v>5032</v>
      </c>
      <c r="AP144" s="452">
        <v>413414890</v>
      </c>
      <c r="AQ144" s="452">
        <v>82157.172098569165</v>
      </c>
      <c r="AR144" s="453">
        <v>1365</v>
      </c>
      <c r="AS144" s="452">
        <v>1214</v>
      </c>
      <c r="AT144" s="452">
        <v>93396820</v>
      </c>
      <c r="AU144" s="452">
        <v>76933.130148270182</v>
      </c>
      <c r="AV144" s="453">
        <v>7995</v>
      </c>
      <c r="AW144" s="452">
        <v>3818</v>
      </c>
      <c r="AX144" s="452">
        <v>320018070</v>
      </c>
      <c r="AY144" s="452">
        <v>83818.247773703508</v>
      </c>
      <c r="AZ144" s="453">
        <v>185</v>
      </c>
      <c r="BA144" s="456">
        <v>147</v>
      </c>
      <c r="BB144" s="456">
        <v>10613580</v>
      </c>
      <c r="BC144" s="452">
        <v>72201.224489795917</v>
      </c>
      <c r="BD144" s="453">
        <v>1067</v>
      </c>
      <c r="BE144" s="456">
        <v>1067</v>
      </c>
      <c r="BF144" s="456">
        <v>82783240</v>
      </c>
      <c r="BG144" s="452">
        <v>77585.042174320522</v>
      </c>
      <c r="BH144" s="453">
        <v>113</v>
      </c>
      <c r="BI144" s="452">
        <v>0</v>
      </c>
      <c r="BJ144" s="452">
        <v>0</v>
      </c>
      <c r="BK144" s="452" t="s">
        <v>418</v>
      </c>
      <c r="BL144" s="453">
        <v>3818</v>
      </c>
      <c r="BM144" s="452">
        <v>3818</v>
      </c>
      <c r="BN144" s="452">
        <v>320018070</v>
      </c>
      <c r="BO144" s="452">
        <v>83818.247773703508</v>
      </c>
    </row>
    <row r="145" spans="38:67">
      <c r="AL145" s="450">
        <v>59</v>
      </c>
      <c r="AM145" s="73" t="s">
        <v>23</v>
      </c>
      <c r="AN145" s="453">
        <v>67870</v>
      </c>
      <c r="AO145" s="452">
        <v>37859</v>
      </c>
      <c r="AP145" s="452">
        <v>3078914400</v>
      </c>
      <c r="AQ145" s="452">
        <v>81325.824770860301</v>
      </c>
      <c r="AR145" s="453">
        <v>7987</v>
      </c>
      <c r="AS145" s="452">
        <v>7645</v>
      </c>
      <c r="AT145" s="452">
        <v>604860680</v>
      </c>
      <c r="AU145" s="452">
        <v>79118.466971877046</v>
      </c>
      <c r="AV145" s="453">
        <v>59883</v>
      </c>
      <c r="AW145" s="452">
        <v>30214</v>
      </c>
      <c r="AX145" s="452">
        <v>2474053720</v>
      </c>
      <c r="AY145" s="452">
        <v>81884.348977295289</v>
      </c>
      <c r="AZ145" s="453">
        <v>1280</v>
      </c>
      <c r="BA145" s="456">
        <v>1208</v>
      </c>
      <c r="BB145" s="456">
        <v>81349540</v>
      </c>
      <c r="BC145" s="452">
        <v>67342.334437086087</v>
      </c>
      <c r="BD145" s="453">
        <v>6437</v>
      </c>
      <c r="BE145" s="456">
        <v>6437</v>
      </c>
      <c r="BF145" s="456">
        <v>523511140</v>
      </c>
      <c r="BG145" s="452">
        <v>81328.435606649058</v>
      </c>
      <c r="BH145" s="453">
        <v>270</v>
      </c>
      <c r="BI145" s="452">
        <v>0</v>
      </c>
      <c r="BJ145" s="452">
        <v>0</v>
      </c>
      <c r="BK145" s="452" t="s">
        <v>418</v>
      </c>
      <c r="BL145" s="453">
        <v>30214</v>
      </c>
      <c r="BM145" s="452">
        <v>30214</v>
      </c>
      <c r="BN145" s="452">
        <v>2474053720</v>
      </c>
      <c r="BO145" s="452">
        <v>81884.348977295289</v>
      </c>
    </row>
    <row r="146" spans="38:67">
      <c r="AL146" s="450">
        <v>60</v>
      </c>
      <c r="AM146" s="73" t="s">
        <v>50</v>
      </c>
      <c r="AN146" s="453">
        <v>8747</v>
      </c>
      <c r="AO146" s="452">
        <v>4340</v>
      </c>
      <c r="AP146" s="452">
        <v>304161020</v>
      </c>
      <c r="AQ146" s="452">
        <v>70083.184331797238</v>
      </c>
      <c r="AR146" s="453">
        <v>856</v>
      </c>
      <c r="AS146" s="452">
        <v>780</v>
      </c>
      <c r="AT146" s="452">
        <v>51136050</v>
      </c>
      <c r="AU146" s="452">
        <v>65559.038461538468</v>
      </c>
      <c r="AV146" s="453">
        <v>7891</v>
      </c>
      <c r="AW146" s="452">
        <v>3560</v>
      </c>
      <c r="AX146" s="452">
        <v>253024970</v>
      </c>
      <c r="AY146" s="452">
        <v>71074.429775280892</v>
      </c>
      <c r="AZ146" s="453">
        <v>164</v>
      </c>
      <c r="BA146" s="456">
        <v>146</v>
      </c>
      <c r="BB146" s="456">
        <v>8715490</v>
      </c>
      <c r="BC146" s="452">
        <v>59695.136986301368</v>
      </c>
      <c r="BD146" s="453">
        <v>634</v>
      </c>
      <c r="BE146" s="456">
        <v>634</v>
      </c>
      <c r="BF146" s="456">
        <v>42420560</v>
      </c>
      <c r="BG146" s="452">
        <v>66909.400630914824</v>
      </c>
      <c r="BH146" s="453">
        <v>58</v>
      </c>
      <c r="BI146" s="452">
        <v>0</v>
      </c>
      <c r="BJ146" s="452">
        <v>0</v>
      </c>
      <c r="BK146" s="452" t="s">
        <v>418</v>
      </c>
      <c r="BL146" s="453">
        <v>3560</v>
      </c>
      <c r="BM146" s="452">
        <v>3560</v>
      </c>
      <c r="BN146" s="452">
        <v>253024970</v>
      </c>
      <c r="BO146" s="452">
        <v>71074.429775280892</v>
      </c>
    </row>
    <row r="147" spans="38:67">
      <c r="AL147" s="450">
        <v>61</v>
      </c>
      <c r="AM147" s="73" t="s">
        <v>18</v>
      </c>
      <c r="AN147" s="453">
        <v>7666</v>
      </c>
      <c r="AO147" s="452">
        <v>3951</v>
      </c>
      <c r="AP147" s="452">
        <v>290157310</v>
      </c>
      <c r="AQ147" s="452">
        <v>73438.954695013919</v>
      </c>
      <c r="AR147" s="453">
        <v>816</v>
      </c>
      <c r="AS147" s="452">
        <v>779</v>
      </c>
      <c r="AT147" s="452">
        <v>57097590</v>
      </c>
      <c r="AU147" s="452">
        <v>73296.00770218228</v>
      </c>
      <c r="AV147" s="453">
        <v>6850</v>
      </c>
      <c r="AW147" s="452">
        <v>3172</v>
      </c>
      <c r="AX147" s="452">
        <v>233059720</v>
      </c>
      <c r="AY147" s="452">
        <v>73474.060529634298</v>
      </c>
      <c r="AZ147" s="453">
        <v>153</v>
      </c>
      <c r="BA147" s="456">
        <v>148</v>
      </c>
      <c r="BB147" s="456">
        <v>7700740</v>
      </c>
      <c r="BC147" s="452">
        <v>52032.027027027027</v>
      </c>
      <c r="BD147" s="453">
        <v>631</v>
      </c>
      <c r="BE147" s="456">
        <v>631</v>
      </c>
      <c r="BF147" s="456">
        <v>49396850</v>
      </c>
      <c r="BG147" s="452">
        <v>78283.438985736924</v>
      </c>
      <c r="BH147" s="453">
        <v>32</v>
      </c>
      <c r="BI147" s="452">
        <v>0</v>
      </c>
      <c r="BJ147" s="452">
        <v>0</v>
      </c>
      <c r="BK147" s="452" t="s">
        <v>418</v>
      </c>
      <c r="BL147" s="453">
        <v>3172</v>
      </c>
      <c r="BM147" s="452">
        <v>3172</v>
      </c>
      <c r="BN147" s="452">
        <v>233059720</v>
      </c>
      <c r="BO147" s="452">
        <v>73474.060529634298</v>
      </c>
    </row>
    <row r="148" spans="38:67">
      <c r="AL148" s="450">
        <v>62</v>
      </c>
      <c r="AM148" s="73" t="s">
        <v>19</v>
      </c>
      <c r="AN148" s="453">
        <v>11520</v>
      </c>
      <c r="AO148" s="452">
        <v>6791</v>
      </c>
      <c r="AP148" s="452">
        <v>474807760</v>
      </c>
      <c r="AQ148" s="452">
        <v>69917.208069503758</v>
      </c>
      <c r="AR148" s="453">
        <v>963</v>
      </c>
      <c r="AS148" s="452">
        <v>864</v>
      </c>
      <c r="AT148" s="452">
        <v>57509750</v>
      </c>
      <c r="AU148" s="452">
        <v>66562.210648148146</v>
      </c>
      <c r="AV148" s="453">
        <v>10557</v>
      </c>
      <c r="AW148" s="452">
        <v>5927</v>
      </c>
      <c r="AX148" s="452">
        <v>417298010</v>
      </c>
      <c r="AY148" s="452">
        <v>70406.278049603512</v>
      </c>
      <c r="AZ148" s="453">
        <v>239</v>
      </c>
      <c r="BA148" s="456">
        <v>216</v>
      </c>
      <c r="BB148" s="456">
        <v>10966420</v>
      </c>
      <c r="BC148" s="452">
        <v>50770.462962962964</v>
      </c>
      <c r="BD148" s="453">
        <v>648</v>
      </c>
      <c r="BE148" s="456">
        <v>648</v>
      </c>
      <c r="BF148" s="456">
        <v>46543330</v>
      </c>
      <c r="BG148" s="452">
        <v>71826.126543209873</v>
      </c>
      <c r="BH148" s="453">
        <v>76</v>
      </c>
      <c r="BI148" s="452">
        <v>0</v>
      </c>
      <c r="BJ148" s="452">
        <v>0</v>
      </c>
      <c r="BK148" s="452" t="s">
        <v>418</v>
      </c>
      <c r="BL148" s="453">
        <v>5927</v>
      </c>
      <c r="BM148" s="452">
        <v>5927</v>
      </c>
      <c r="BN148" s="452">
        <v>417298010</v>
      </c>
      <c r="BO148" s="452">
        <v>70406.278049603512</v>
      </c>
    </row>
    <row r="149" spans="38:67">
      <c r="AL149" s="450">
        <v>63</v>
      </c>
      <c r="AM149" s="73" t="s">
        <v>30</v>
      </c>
      <c r="AN149" s="453">
        <v>8337</v>
      </c>
      <c r="AO149" s="452">
        <v>4927</v>
      </c>
      <c r="AP149" s="452">
        <v>379459180</v>
      </c>
      <c r="AQ149" s="452">
        <v>77016.273594479397</v>
      </c>
      <c r="AR149" s="453">
        <v>721</v>
      </c>
      <c r="AS149" s="452">
        <v>621</v>
      </c>
      <c r="AT149" s="452">
        <v>51985920</v>
      </c>
      <c r="AU149" s="452">
        <v>83713.23671497585</v>
      </c>
      <c r="AV149" s="453">
        <v>7616</v>
      </c>
      <c r="AW149" s="452">
        <v>4306</v>
      </c>
      <c r="AX149" s="452">
        <v>327473260</v>
      </c>
      <c r="AY149" s="452">
        <v>76050.455178820252</v>
      </c>
      <c r="AZ149" s="453">
        <v>129</v>
      </c>
      <c r="BA149" s="456">
        <v>102</v>
      </c>
      <c r="BB149" s="456">
        <v>8385910</v>
      </c>
      <c r="BC149" s="452">
        <v>82214.803921568629</v>
      </c>
      <c r="BD149" s="453">
        <v>519</v>
      </c>
      <c r="BE149" s="456">
        <v>519</v>
      </c>
      <c r="BF149" s="456">
        <v>43600010</v>
      </c>
      <c r="BG149" s="452">
        <v>84007.726396917147</v>
      </c>
      <c r="BH149" s="453">
        <v>73</v>
      </c>
      <c r="BI149" s="452">
        <v>0</v>
      </c>
      <c r="BJ149" s="452">
        <v>0</v>
      </c>
      <c r="BK149" s="452" t="s">
        <v>418</v>
      </c>
      <c r="BL149" s="453">
        <v>4306</v>
      </c>
      <c r="BM149" s="452">
        <v>4306</v>
      </c>
      <c r="BN149" s="452">
        <v>327473260</v>
      </c>
      <c r="BO149" s="452">
        <v>76050.455178820252</v>
      </c>
    </row>
    <row r="150" spans="38:67">
      <c r="AL150" s="450">
        <v>64</v>
      </c>
      <c r="AM150" s="73" t="s">
        <v>51</v>
      </c>
      <c r="AN150" s="453">
        <v>8656</v>
      </c>
      <c r="AO150" s="452">
        <v>4893</v>
      </c>
      <c r="AP150" s="452">
        <v>362000610</v>
      </c>
      <c r="AQ150" s="452">
        <v>73983.366033108527</v>
      </c>
      <c r="AR150" s="453">
        <v>566</v>
      </c>
      <c r="AS150" s="452">
        <v>535</v>
      </c>
      <c r="AT150" s="452">
        <v>36175270</v>
      </c>
      <c r="AU150" s="452">
        <v>67617.327102803742</v>
      </c>
      <c r="AV150" s="453">
        <v>8090</v>
      </c>
      <c r="AW150" s="452">
        <v>4358</v>
      </c>
      <c r="AX150" s="452">
        <v>325825340</v>
      </c>
      <c r="AY150" s="452">
        <v>74764.878384580079</v>
      </c>
      <c r="AZ150" s="453">
        <v>102</v>
      </c>
      <c r="BA150" s="456">
        <v>96</v>
      </c>
      <c r="BB150" s="456">
        <v>5629120</v>
      </c>
      <c r="BC150" s="452">
        <v>58636.666666666664</v>
      </c>
      <c r="BD150" s="453">
        <v>439</v>
      </c>
      <c r="BE150" s="456">
        <v>439</v>
      </c>
      <c r="BF150" s="456">
        <v>30546150</v>
      </c>
      <c r="BG150" s="452">
        <v>69581.207289293845</v>
      </c>
      <c r="BH150" s="453">
        <v>25</v>
      </c>
      <c r="BI150" s="452">
        <v>0</v>
      </c>
      <c r="BJ150" s="452">
        <v>0</v>
      </c>
      <c r="BK150" s="452" t="s">
        <v>418</v>
      </c>
      <c r="BL150" s="453">
        <v>4358</v>
      </c>
      <c r="BM150" s="452">
        <v>4358</v>
      </c>
      <c r="BN150" s="452">
        <v>325825340</v>
      </c>
      <c r="BO150" s="452">
        <v>74764.878384580079</v>
      </c>
    </row>
    <row r="151" spans="38:67">
      <c r="AL151" s="450">
        <v>65</v>
      </c>
      <c r="AM151" s="73" t="s">
        <v>11</v>
      </c>
      <c r="AN151" s="453">
        <v>4317</v>
      </c>
      <c r="AO151" s="452">
        <v>2426</v>
      </c>
      <c r="AP151" s="452">
        <v>157950640</v>
      </c>
      <c r="AQ151" s="452">
        <v>65107.436108821108</v>
      </c>
      <c r="AR151" s="453">
        <v>527</v>
      </c>
      <c r="AS151" s="452">
        <v>510</v>
      </c>
      <c r="AT151" s="452">
        <v>33137260</v>
      </c>
      <c r="AU151" s="452">
        <v>64975.01960784314</v>
      </c>
      <c r="AV151" s="453">
        <v>3790</v>
      </c>
      <c r="AW151" s="452">
        <v>1916</v>
      </c>
      <c r="AX151" s="452">
        <v>124813380</v>
      </c>
      <c r="AY151" s="452">
        <v>65142.682672233823</v>
      </c>
      <c r="AZ151" s="453">
        <v>129</v>
      </c>
      <c r="BA151" s="456">
        <v>125</v>
      </c>
      <c r="BB151" s="456">
        <v>6968720</v>
      </c>
      <c r="BC151" s="452">
        <v>55749.760000000002</v>
      </c>
      <c r="BD151" s="453">
        <v>385</v>
      </c>
      <c r="BE151" s="456">
        <v>385</v>
      </c>
      <c r="BF151" s="456">
        <v>26168540</v>
      </c>
      <c r="BG151" s="452">
        <v>67970.233766233767</v>
      </c>
      <c r="BH151" s="453">
        <v>13</v>
      </c>
      <c r="BI151" s="452">
        <v>0</v>
      </c>
      <c r="BJ151" s="452">
        <v>0</v>
      </c>
      <c r="BK151" s="452" t="s">
        <v>418</v>
      </c>
      <c r="BL151" s="453">
        <v>1916</v>
      </c>
      <c r="BM151" s="452">
        <v>1916</v>
      </c>
      <c r="BN151" s="452">
        <v>124813380</v>
      </c>
      <c r="BO151" s="452">
        <v>65142.682672233823</v>
      </c>
    </row>
    <row r="152" spans="38:67">
      <c r="AL152" s="450">
        <v>66</v>
      </c>
      <c r="AM152" s="73" t="s">
        <v>5</v>
      </c>
      <c r="AN152" s="453">
        <v>4437</v>
      </c>
      <c r="AO152" s="452">
        <v>2825</v>
      </c>
      <c r="AP152" s="452">
        <v>206618240</v>
      </c>
      <c r="AQ152" s="452">
        <v>73139.199999999997</v>
      </c>
      <c r="AR152" s="453">
        <v>683</v>
      </c>
      <c r="AS152" s="452">
        <v>670</v>
      </c>
      <c r="AT152" s="452">
        <v>45145920</v>
      </c>
      <c r="AU152" s="452">
        <v>67381.970149253728</v>
      </c>
      <c r="AV152" s="453">
        <v>3754</v>
      </c>
      <c r="AW152" s="452">
        <v>2155</v>
      </c>
      <c r="AX152" s="452">
        <v>161472320</v>
      </c>
      <c r="AY152" s="452">
        <v>74929.150812064967</v>
      </c>
      <c r="AZ152" s="453">
        <v>237</v>
      </c>
      <c r="BA152" s="456">
        <v>231</v>
      </c>
      <c r="BB152" s="456">
        <v>12923850</v>
      </c>
      <c r="BC152" s="452">
        <v>55947.402597402601</v>
      </c>
      <c r="BD152" s="453">
        <v>439</v>
      </c>
      <c r="BE152" s="456">
        <v>439</v>
      </c>
      <c r="BF152" s="456">
        <v>32222070</v>
      </c>
      <c r="BG152" s="452">
        <v>73398.792710706155</v>
      </c>
      <c r="BH152" s="453">
        <v>7</v>
      </c>
      <c r="BI152" s="452">
        <v>0</v>
      </c>
      <c r="BJ152" s="452">
        <v>0</v>
      </c>
      <c r="BK152" s="452" t="s">
        <v>418</v>
      </c>
      <c r="BL152" s="453">
        <v>2155</v>
      </c>
      <c r="BM152" s="452">
        <v>2155</v>
      </c>
      <c r="BN152" s="452">
        <v>161472320</v>
      </c>
      <c r="BO152" s="452">
        <v>74929.150812064967</v>
      </c>
    </row>
    <row r="153" spans="38:67">
      <c r="AL153" s="450">
        <v>67</v>
      </c>
      <c r="AM153" s="73" t="s">
        <v>6</v>
      </c>
      <c r="AN153" s="453">
        <v>1900</v>
      </c>
      <c r="AO153" s="452">
        <v>947</v>
      </c>
      <c r="AP153" s="452">
        <v>63498800</v>
      </c>
      <c r="AQ153" s="452">
        <v>67052.587117212242</v>
      </c>
      <c r="AR153" s="453">
        <v>179</v>
      </c>
      <c r="AS153" s="452">
        <v>167</v>
      </c>
      <c r="AT153" s="452">
        <v>12731700</v>
      </c>
      <c r="AU153" s="452">
        <v>76237.724550898201</v>
      </c>
      <c r="AV153" s="453">
        <v>1721</v>
      </c>
      <c r="AW153" s="452">
        <v>780</v>
      </c>
      <c r="AX153" s="452">
        <v>50767100</v>
      </c>
      <c r="AY153" s="452">
        <v>65086.025641025641</v>
      </c>
      <c r="AZ153" s="453">
        <v>17</v>
      </c>
      <c r="BA153" s="456">
        <v>17</v>
      </c>
      <c r="BB153" s="456">
        <v>900280</v>
      </c>
      <c r="BC153" s="452">
        <v>52957.647058823532</v>
      </c>
      <c r="BD153" s="453">
        <v>150</v>
      </c>
      <c r="BE153" s="456">
        <v>150</v>
      </c>
      <c r="BF153" s="456">
        <v>11831420</v>
      </c>
      <c r="BG153" s="452">
        <v>78876.133333333331</v>
      </c>
      <c r="BH153" s="453">
        <v>12</v>
      </c>
      <c r="BI153" s="452">
        <v>0</v>
      </c>
      <c r="BJ153" s="452">
        <v>0</v>
      </c>
      <c r="BK153" s="452" t="s">
        <v>418</v>
      </c>
      <c r="BL153" s="453">
        <v>780</v>
      </c>
      <c r="BM153" s="452">
        <v>780</v>
      </c>
      <c r="BN153" s="452">
        <v>50767100</v>
      </c>
      <c r="BO153" s="452">
        <v>65086.025641025641</v>
      </c>
    </row>
    <row r="154" spans="38:67">
      <c r="AL154" s="450">
        <v>68</v>
      </c>
      <c r="AM154" s="73" t="s">
        <v>52</v>
      </c>
      <c r="AN154" s="453">
        <v>2559</v>
      </c>
      <c r="AO154" s="452">
        <v>1296</v>
      </c>
      <c r="AP154" s="452">
        <v>106047850</v>
      </c>
      <c r="AQ154" s="452">
        <v>81827.044753086418</v>
      </c>
      <c r="AR154" s="453">
        <v>269</v>
      </c>
      <c r="AS154" s="452">
        <v>247</v>
      </c>
      <c r="AT154" s="452">
        <v>18746480</v>
      </c>
      <c r="AU154" s="452">
        <v>75896.680161943324</v>
      </c>
      <c r="AV154" s="453">
        <v>2290</v>
      </c>
      <c r="AW154" s="452">
        <v>1049</v>
      </c>
      <c r="AX154" s="452">
        <v>87301370</v>
      </c>
      <c r="AY154" s="452">
        <v>83223.422306959008</v>
      </c>
      <c r="AZ154" s="453">
        <v>56</v>
      </c>
      <c r="BA154" s="456">
        <v>50</v>
      </c>
      <c r="BB154" s="456">
        <v>2515120</v>
      </c>
      <c r="BC154" s="452">
        <v>50302.400000000001</v>
      </c>
      <c r="BD154" s="453">
        <v>197</v>
      </c>
      <c r="BE154" s="456">
        <v>197</v>
      </c>
      <c r="BF154" s="456">
        <v>16231360</v>
      </c>
      <c r="BG154" s="452">
        <v>82392.690355329949</v>
      </c>
      <c r="BH154" s="453">
        <v>16</v>
      </c>
      <c r="BI154" s="452">
        <v>0</v>
      </c>
      <c r="BJ154" s="452">
        <v>0</v>
      </c>
      <c r="BK154" s="452" t="s">
        <v>418</v>
      </c>
      <c r="BL154" s="453">
        <v>1049</v>
      </c>
      <c r="BM154" s="452">
        <v>1049</v>
      </c>
      <c r="BN154" s="452">
        <v>87301370</v>
      </c>
      <c r="BO154" s="452">
        <v>83223.422306959008</v>
      </c>
    </row>
    <row r="155" spans="38:67">
      <c r="AL155" s="450">
        <v>69</v>
      </c>
      <c r="AM155" s="73" t="s">
        <v>53</v>
      </c>
      <c r="AN155" s="453">
        <v>5938</v>
      </c>
      <c r="AO155" s="452">
        <v>3021</v>
      </c>
      <c r="AP155" s="452">
        <v>204507550</v>
      </c>
      <c r="AQ155" s="452">
        <v>67695.316120489908</v>
      </c>
      <c r="AR155" s="453">
        <v>684</v>
      </c>
      <c r="AS155" s="452">
        <v>632</v>
      </c>
      <c r="AT155" s="452">
        <v>38041260</v>
      </c>
      <c r="AU155" s="452">
        <v>60191.867088607592</v>
      </c>
      <c r="AV155" s="453">
        <v>5254</v>
      </c>
      <c r="AW155" s="452">
        <v>2389</v>
      </c>
      <c r="AX155" s="452">
        <v>166466290</v>
      </c>
      <c r="AY155" s="452">
        <v>69680.3223105902</v>
      </c>
      <c r="AZ155" s="453">
        <v>115</v>
      </c>
      <c r="BA155" s="456">
        <v>106</v>
      </c>
      <c r="BB155" s="456">
        <v>5316630</v>
      </c>
      <c r="BC155" s="452">
        <v>50156.886792452831</v>
      </c>
      <c r="BD155" s="453">
        <v>526</v>
      </c>
      <c r="BE155" s="456">
        <v>526</v>
      </c>
      <c r="BF155" s="456">
        <v>32724630</v>
      </c>
      <c r="BG155" s="452">
        <v>62214.125475285175</v>
      </c>
      <c r="BH155" s="453">
        <v>43</v>
      </c>
      <c r="BI155" s="452">
        <v>0</v>
      </c>
      <c r="BJ155" s="452">
        <v>0</v>
      </c>
      <c r="BK155" s="452" t="s">
        <v>418</v>
      </c>
      <c r="BL155" s="453">
        <v>2389</v>
      </c>
      <c r="BM155" s="452">
        <v>2389</v>
      </c>
      <c r="BN155" s="452">
        <v>166466290</v>
      </c>
      <c r="BO155" s="452">
        <v>69680.3223105902</v>
      </c>
    </row>
    <row r="156" spans="38:67">
      <c r="AL156" s="450">
        <v>70</v>
      </c>
      <c r="AM156" s="73" t="s">
        <v>54</v>
      </c>
      <c r="AN156" s="453">
        <v>1039</v>
      </c>
      <c r="AO156" s="452">
        <v>586</v>
      </c>
      <c r="AP156" s="452">
        <v>42415690</v>
      </c>
      <c r="AQ156" s="452">
        <v>72381.723549488059</v>
      </c>
      <c r="AR156" s="453">
        <v>150</v>
      </c>
      <c r="AS156" s="452">
        <v>149</v>
      </c>
      <c r="AT156" s="452">
        <v>12682340</v>
      </c>
      <c r="AU156" s="452">
        <v>85116.375838926178</v>
      </c>
      <c r="AV156" s="453">
        <v>889</v>
      </c>
      <c r="AW156" s="452">
        <v>437</v>
      </c>
      <c r="AX156" s="452">
        <v>29733350</v>
      </c>
      <c r="AY156" s="452">
        <v>68039.70251716247</v>
      </c>
      <c r="AZ156" s="453">
        <v>28</v>
      </c>
      <c r="BA156" s="456">
        <v>27</v>
      </c>
      <c r="BB156" s="456">
        <v>1928600</v>
      </c>
      <c r="BC156" s="452">
        <v>71429.629629629635</v>
      </c>
      <c r="BD156" s="453">
        <v>122</v>
      </c>
      <c r="BE156" s="456">
        <v>122</v>
      </c>
      <c r="BF156" s="456">
        <v>10753740</v>
      </c>
      <c r="BG156" s="452">
        <v>88145.409836065577</v>
      </c>
      <c r="BH156" s="453">
        <v>0</v>
      </c>
      <c r="BI156" s="452">
        <v>0</v>
      </c>
      <c r="BJ156" s="452">
        <v>0</v>
      </c>
      <c r="BK156" s="452" t="s">
        <v>418</v>
      </c>
      <c r="BL156" s="453">
        <v>437</v>
      </c>
      <c r="BM156" s="452">
        <v>437</v>
      </c>
      <c r="BN156" s="452">
        <v>29733350</v>
      </c>
      <c r="BO156" s="452">
        <v>68039.70251716247</v>
      </c>
    </row>
    <row r="157" spans="38:67">
      <c r="AL157" s="450">
        <v>71</v>
      </c>
      <c r="AM157" s="73" t="s">
        <v>55</v>
      </c>
      <c r="AN157" s="453">
        <v>3163</v>
      </c>
      <c r="AO157" s="452">
        <v>1660</v>
      </c>
      <c r="AP157" s="452">
        <v>115014100</v>
      </c>
      <c r="AQ157" s="452">
        <v>69285.602409638552</v>
      </c>
      <c r="AR157" s="453">
        <v>113</v>
      </c>
      <c r="AS157" s="452">
        <v>112</v>
      </c>
      <c r="AT157" s="452">
        <v>8632720</v>
      </c>
      <c r="AU157" s="452">
        <v>77077.857142857145</v>
      </c>
      <c r="AV157" s="453">
        <v>3050</v>
      </c>
      <c r="AW157" s="452">
        <v>1548</v>
      </c>
      <c r="AX157" s="452">
        <v>106381380</v>
      </c>
      <c r="AY157" s="452">
        <v>68721.821705426351</v>
      </c>
      <c r="AZ157" s="453">
        <v>30</v>
      </c>
      <c r="BA157" s="456">
        <v>30</v>
      </c>
      <c r="BB157" s="456">
        <v>2232310</v>
      </c>
      <c r="BC157" s="452">
        <v>74410.333333333328</v>
      </c>
      <c r="BD157" s="453">
        <v>82</v>
      </c>
      <c r="BE157" s="456">
        <v>82</v>
      </c>
      <c r="BF157" s="456">
        <v>6400410</v>
      </c>
      <c r="BG157" s="452">
        <v>78053.780487804877</v>
      </c>
      <c r="BH157" s="453">
        <v>1</v>
      </c>
      <c r="BI157" s="452">
        <v>0</v>
      </c>
      <c r="BJ157" s="452">
        <v>0</v>
      </c>
      <c r="BK157" s="452" t="s">
        <v>418</v>
      </c>
      <c r="BL157" s="453">
        <v>1548</v>
      </c>
      <c r="BM157" s="452">
        <v>1548</v>
      </c>
      <c r="BN157" s="452">
        <v>106381380</v>
      </c>
      <c r="BO157" s="452">
        <v>68721.821705426351</v>
      </c>
    </row>
    <row r="158" spans="38:67">
      <c r="AL158" s="450">
        <v>72</v>
      </c>
      <c r="AM158" s="73" t="s">
        <v>31</v>
      </c>
      <c r="AN158" s="453">
        <v>1948</v>
      </c>
      <c r="AO158" s="452">
        <v>1051</v>
      </c>
      <c r="AP158" s="452">
        <v>85939920</v>
      </c>
      <c r="AQ158" s="452">
        <v>81769.666983824922</v>
      </c>
      <c r="AR158" s="453">
        <v>129</v>
      </c>
      <c r="AS158" s="452">
        <v>125</v>
      </c>
      <c r="AT158" s="452">
        <v>8811110</v>
      </c>
      <c r="AU158" s="452">
        <v>70488.88</v>
      </c>
      <c r="AV158" s="453">
        <v>1819</v>
      </c>
      <c r="AW158" s="452">
        <v>926</v>
      </c>
      <c r="AX158" s="452">
        <v>77128810</v>
      </c>
      <c r="AY158" s="452">
        <v>83292.451403887695</v>
      </c>
      <c r="AZ158" s="453">
        <v>26</v>
      </c>
      <c r="BA158" s="456">
        <v>26</v>
      </c>
      <c r="BB158" s="456">
        <v>1689200</v>
      </c>
      <c r="BC158" s="452">
        <v>64969.230769230766</v>
      </c>
      <c r="BD158" s="453">
        <v>99</v>
      </c>
      <c r="BE158" s="456">
        <v>99</v>
      </c>
      <c r="BF158" s="456">
        <v>7121910</v>
      </c>
      <c r="BG158" s="452">
        <v>71938.484848484848</v>
      </c>
      <c r="BH158" s="453">
        <v>4</v>
      </c>
      <c r="BI158" s="452">
        <v>0</v>
      </c>
      <c r="BJ158" s="452">
        <v>0</v>
      </c>
      <c r="BK158" s="452" t="s">
        <v>418</v>
      </c>
      <c r="BL158" s="453">
        <v>926</v>
      </c>
      <c r="BM158" s="452">
        <v>926</v>
      </c>
      <c r="BN158" s="452">
        <v>77128810</v>
      </c>
      <c r="BO158" s="452">
        <v>83292.451403887695</v>
      </c>
    </row>
    <row r="159" spans="38:67">
      <c r="AL159" s="450">
        <v>73</v>
      </c>
      <c r="AM159" s="73" t="s">
        <v>32</v>
      </c>
      <c r="AN159" s="453">
        <v>2650</v>
      </c>
      <c r="AO159" s="452">
        <v>1471</v>
      </c>
      <c r="AP159" s="452">
        <v>104248200</v>
      </c>
      <c r="AQ159" s="452">
        <v>70868.932698844321</v>
      </c>
      <c r="AR159" s="453">
        <v>252</v>
      </c>
      <c r="AS159" s="452">
        <v>245</v>
      </c>
      <c r="AT159" s="452">
        <v>18409930</v>
      </c>
      <c r="AU159" s="452">
        <v>75142.571428571435</v>
      </c>
      <c r="AV159" s="453">
        <v>2398</v>
      </c>
      <c r="AW159" s="452">
        <v>1226</v>
      </c>
      <c r="AX159" s="452">
        <v>85838270</v>
      </c>
      <c r="AY159" s="452">
        <v>70014.902120717787</v>
      </c>
      <c r="AZ159" s="453">
        <v>35</v>
      </c>
      <c r="BA159" s="456">
        <v>35</v>
      </c>
      <c r="BB159" s="456">
        <v>2147410</v>
      </c>
      <c r="BC159" s="452">
        <v>61354.571428571428</v>
      </c>
      <c r="BD159" s="453">
        <v>210</v>
      </c>
      <c r="BE159" s="456">
        <v>210</v>
      </c>
      <c r="BF159" s="456">
        <v>16262520</v>
      </c>
      <c r="BG159" s="452">
        <v>77440.571428571435</v>
      </c>
      <c r="BH159" s="453">
        <v>7</v>
      </c>
      <c r="BI159" s="452">
        <v>0</v>
      </c>
      <c r="BJ159" s="452">
        <v>0</v>
      </c>
      <c r="BK159" s="452" t="s">
        <v>418</v>
      </c>
      <c r="BL159" s="453">
        <v>1226</v>
      </c>
      <c r="BM159" s="452">
        <v>1226</v>
      </c>
      <c r="BN159" s="452">
        <v>85838270</v>
      </c>
      <c r="BO159" s="452">
        <v>70014.902120717787</v>
      </c>
    </row>
    <row r="160" spans="38:67">
      <c r="AL160" s="450">
        <v>74</v>
      </c>
      <c r="AM160" s="73" t="s">
        <v>33</v>
      </c>
      <c r="AN160" s="453">
        <v>1201</v>
      </c>
      <c r="AO160" s="452">
        <v>572</v>
      </c>
      <c r="AP160" s="452">
        <v>41230460</v>
      </c>
      <c r="AQ160" s="452">
        <v>72081.223776223778</v>
      </c>
      <c r="AR160" s="453">
        <v>128</v>
      </c>
      <c r="AS160" s="452">
        <v>108</v>
      </c>
      <c r="AT160" s="452">
        <v>7930320</v>
      </c>
      <c r="AU160" s="452">
        <v>73428.888888888891</v>
      </c>
      <c r="AV160" s="453">
        <v>1073</v>
      </c>
      <c r="AW160" s="452">
        <v>464</v>
      </c>
      <c r="AX160" s="452">
        <v>33300140</v>
      </c>
      <c r="AY160" s="452">
        <v>71767.543103448275</v>
      </c>
      <c r="AZ160" s="453">
        <v>12</v>
      </c>
      <c r="BA160" s="456">
        <v>11</v>
      </c>
      <c r="BB160" s="456">
        <v>892020</v>
      </c>
      <c r="BC160" s="452">
        <v>81092.727272727279</v>
      </c>
      <c r="BD160" s="453">
        <v>97</v>
      </c>
      <c r="BE160" s="456">
        <v>97</v>
      </c>
      <c r="BF160" s="456">
        <v>7038300</v>
      </c>
      <c r="BG160" s="452">
        <v>72559.793814432996</v>
      </c>
      <c r="BH160" s="453">
        <v>19</v>
      </c>
      <c r="BI160" s="452">
        <v>0</v>
      </c>
      <c r="BJ160" s="452">
        <v>0</v>
      </c>
      <c r="BK160" s="452" t="s">
        <v>418</v>
      </c>
      <c r="BL160" s="453">
        <v>464</v>
      </c>
      <c r="BM160" s="452">
        <v>464</v>
      </c>
      <c r="BN160" s="452">
        <v>33300140</v>
      </c>
      <c r="BO160" s="452">
        <v>71767.543103448275</v>
      </c>
    </row>
    <row r="161" spans="38:67">
      <c r="AL161" s="501" t="s">
        <v>0</v>
      </c>
      <c r="AM161" s="501"/>
      <c r="AN161" s="452">
        <v>1169607</v>
      </c>
      <c r="AO161" s="452">
        <v>651603</v>
      </c>
      <c r="AP161" s="452">
        <v>50855782300</v>
      </c>
      <c r="AQ161" s="452">
        <v>78047.188702323343</v>
      </c>
      <c r="AR161" s="452">
        <v>129821</v>
      </c>
      <c r="AS161" s="452">
        <v>121009</v>
      </c>
      <c r="AT161" s="452">
        <v>9392066890</v>
      </c>
      <c r="AU161" s="452">
        <v>77614.614532803345</v>
      </c>
      <c r="AV161" s="452">
        <v>1039786</v>
      </c>
      <c r="AW161" s="452">
        <v>530594</v>
      </c>
      <c r="AX161" s="452">
        <v>41463715410</v>
      </c>
      <c r="AY161" s="452">
        <v>78145.842979754772</v>
      </c>
      <c r="AZ161" s="452">
        <v>21499</v>
      </c>
      <c r="BA161" s="456">
        <v>19795</v>
      </c>
      <c r="BB161" s="456">
        <v>1282278390</v>
      </c>
      <c r="BC161" s="452">
        <v>64777.892902248044</v>
      </c>
      <c r="BD161" s="452">
        <v>101214</v>
      </c>
      <c r="BE161" s="456">
        <v>101214</v>
      </c>
      <c r="BF161" s="456">
        <v>8109788500</v>
      </c>
      <c r="BG161" s="452">
        <v>80125.165490939995</v>
      </c>
      <c r="BH161" s="452">
        <v>7108</v>
      </c>
      <c r="BI161" s="452">
        <v>0</v>
      </c>
      <c r="BJ161" s="452">
        <v>0</v>
      </c>
      <c r="BK161" s="452" t="s">
        <v>418</v>
      </c>
      <c r="BL161" s="452">
        <v>530594</v>
      </c>
      <c r="BM161" s="452">
        <v>530594</v>
      </c>
      <c r="BN161" s="452">
        <v>41463715410</v>
      </c>
      <c r="BO161" s="452">
        <v>78145.842979754772</v>
      </c>
    </row>
  </sheetData>
  <mergeCells count="27">
    <mergeCell ref="AL161:AM161"/>
    <mergeCell ref="AL84:AL86"/>
    <mergeCell ref="AM84:AM86"/>
    <mergeCell ref="AN84:AQ85"/>
    <mergeCell ref="AR84:AU85"/>
    <mergeCell ref="AV84:AY85"/>
    <mergeCell ref="AZ84:BC85"/>
    <mergeCell ref="BD84:BG85"/>
    <mergeCell ref="BH84:BK85"/>
    <mergeCell ref="BL84:BO85"/>
    <mergeCell ref="AB3:AE4"/>
    <mergeCell ref="X3:AA4"/>
    <mergeCell ref="T3:W4"/>
    <mergeCell ref="AQ4:AT4"/>
    <mergeCell ref="AM4:AP4"/>
    <mergeCell ref="B80:C80"/>
    <mergeCell ref="B3:B5"/>
    <mergeCell ref="C3:C5"/>
    <mergeCell ref="P3:S4"/>
    <mergeCell ref="L3:O4"/>
    <mergeCell ref="H3:K4"/>
    <mergeCell ref="D3:G4"/>
    <mergeCell ref="BB4:BB5"/>
    <mergeCell ref="AG4:AH5"/>
    <mergeCell ref="AI4:AJ5"/>
    <mergeCell ref="AV4:AX4"/>
    <mergeCell ref="AY4:BA4"/>
  </mergeCells>
  <phoneticPr fontId="3"/>
  <pageMargins left="0.70866141732283472" right="0.19685039370078741" top="0.59055118110236227" bottom="0.59055118110236227" header="0.31496062992125984" footer="0.31496062992125984"/>
  <pageSetup paperSize="8" scale="74" fitToHeight="0" pageOrder="overThenDown" orientation="landscape" r:id="rId1"/>
  <headerFooter>
    <oddHeader>&amp;R&amp;"ＭＳ 明朝,標準"&amp;12 2-8.歯科健診分析</oddHeader>
  </headerFooter>
  <colBreaks count="1" manualBreakCount="1">
    <brk id="19" max="79" man="1"/>
  </colBreaks>
  <ignoredErrors>
    <ignoredError sqref="D80 H80:AE80 L79 L43 L44 L45 L46 L47 L48 L49 L50 L51 L52 L53 L54 L55 L56 L57 L58 L59 L60 L61 L62 L63 L64 L65 L66 L67 L68 L69 L70 L71 L72 L73 L74 L75 L76 L77 L78" unlockedFormula="1"/>
    <ignoredError sqref="D6:D42 G6:H6 K6:K42 O6:P6 S6:T6 W6:X6 AA6:AB6 AE6:AE42 AH6:AH48 AJ6:AJ48 G7:H7 O7:P7 S7:T7 W7:X7 AA7:AB7 G8:H8 O8:P8 S8:T8 W8:X8 AA8:AB8 G9:H9 O9:P9 S9:T9 W9:X9 AA9:AB9 G10:H10 O10:P10 S10:T10 W10:X10 AA10:AB10 G11:H11 O11:P11 S11:T11 W11:X11 AA11:AB11 G12:H12 O12:P12 S12:T12 W12:X12 AA12:AB12 G13:H13 O13:P13 S13:T13 W13:X13 AA13:AB13 G14:H14 O14:P14 S14:T14 W14:X14 AA14:AB14 G15:H15 O15:P15 S15:T15 W15:X15 AA15:AB15 G16:H16 O16:P16 S16:T16 W16:X16 AA16:AB16 G17:H17 O17:P17 S17:T17 W17:X17 AA17:AB17 G18:H18 O18:P18 S18:T18 W18:X18 AA18:AB18 G19:H19 O19:P19 S19:T19 W19:X19 AA19:AB19 G20:H20 O20:P20 S20:T20 W20:X20 AA20:AB20 G21:H21 O21:P21 S21:T21 W21:X21 AA21:AB21 G22:H22 O22:P22 S22:T22 W22:X22 AA22:AB22 G23:H23 O23:P23 S23:T23 W23:X23 AA23:AB23 G24:H24 O24:P24 S24:T24 W24:X24 AA24:AB24 G25:H25 O25:P25 S25:T25 W25:X25 AA25:AB25 G26:H26 O26:P26 S26:T26 W26:X26 AA26:AB26 G27:H27 O27:P27 S27:T27 W27:X27 AA27:AB27 G28:H28 O28:P28 S28:T28 W28:X28 AA28:AB28 G29:H29 O29:P29 S29:T29 W29:X29 AA29:AB29 G30:H30 O30:P30 S30:T30 W30:X30 AA30:AB30 G31:H31 O31:P31 S31:T31 W31:X31 AA31:AB31 G32:H32 O32:P32 S32:T32 W32:X32 AA32:AB32 G33:H33 O33:P33 S33:T33 W33:X33 AA33:AB33 G34:H34 O34:P34 S34:T34 W34:X34 AA34:AB34 G35:H35 O35:P35 S35:T35 W35:X35 AA35:AB35 G36:H36 O36:P36 S36:T36 W36:X36 AA36:AB36 G37:H37 O37:P37 S37:T37 W37:X37 AA37:AB37 G38:H38 O38:P38 S38:T38 W38:X38 AA38:AB38 G39:H39 O39:P39 S39:T39 W39:X39 AA39:AB39 G40:H40 O40:P40 S40:T40 W40:X40 AA40:AB40 G41:H41 O41:P41 S41:T41 W41:X41 AA41:AB41 G42:H42 O42:P42 S42:T42 W42:X42 AA42:AB42 G43:G79" emptyCellReference="1"/>
    <ignoredError sqref="AM6:AM48 AO6 AS6 AO7 AS7 AO8 AS8 AO9 AS9 AO10 AS10 AO11 AS11 AO12 AS12 AO13 AS13 AO14 AS14 AO15 AS15 AO16 AS16 AO17 AS17 AO18 AS18 AO19 AS19 AO20 AS20 AO21 AS21 AO22 AS22 AO23 AS23 AO24 AS24 AO25 AS25 AO26 AS26 AO27 AS27 AO28 AS28 AO29 AS29 AO30 AS30 AO31 AS31 AO32 AS32 AO33 AS33 AO34 AS34 AO35 AS35 AO36 AS36 AO37 AS37 AO38 AS38 AO39 AS39 AO40 AS40 AO41 AS41 AO42 AS42 AO43 AS43 AO44 AS44 AO45 AS45 AO46 AS46 AO47 AS47 AO48 AS48 AQ6 AQ7 AQ8 AQ9 AQ10 AQ11 AQ12 AQ13 AQ14 AQ15 AQ16 AQ17 AQ18 AQ19 AQ20 AQ21 AQ22 AQ23 AQ24 AQ25 AQ26 AQ27 AQ28 AQ29 AQ30 AQ31 AQ32 AQ33 AQ34 AQ35 AQ36 AQ37 AQ38 AQ39 AQ40 AQ41 AQ42 AQ43 AQ44 AQ45 AQ46 AQ47 AQ48" evalError="1"/>
    <ignoredError sqref="AN6:AN48 AR6:AR48" evalError="1" emptyCellReference="1"/>
    <ignoredError sqref="D43:D79 H43:H79 K43:K79 O43:P43 S43:T43 W43:X43 AA43:AB43 AE43:AE79 O44:P44 S44:T44 W44:X44 AA44:AB44 O45:P45 S45:T45 W45:X45 AA45:AB45 O46:P46 S46:T46 W46:X46 AA46:AB46 O47:P47 S47:T47 W47:X47 AA47:AB47 O48:P48 S48:T48 W48:X48 AA48:AB48 O49:P49 S49:T49 W49:X49 AA49:AB49 O50:P50 S50:T50 W50:X50 AA50:AB50 O51:P51 S51:T51 W51:X51 AA51:AB51 O52:P52 S52:T52 W52:X52 AA52:AB52 O53:P53 S53:T53 W53:X53 AA53:AB53 O54:P54 S54:T54 W54:X54 AA54:AB54 O55:P55 S55:T55 W55:X55 AA55:AB55 O56:P56 S56:T56 W56:X56 AA56:AB56 O57:P57 S57:T57 W57:X57 AA57:AB57 O58:P58 S58:T58 W58:X58 AA58:AB58 O59:P59 S59:T59 W59:X59 AA59:AB59 O60:P60 S60:T60 W60:X60 AA60:AB60 O61:P61 S61:T61 W61:X61 AA61:AB61 O62:P62 S62:T62 W62:X62 AA62:AB62 O63:P63 S63:T63 W63:X63 AA63:AB63 O64:P64 S64:T64 W64:X64 AA64:AB64 O65:P65 S65:T65 W65:X65 AA65:AB65 O66:P66 S66:T66 W66:X66 AA66:AB66 O67:P67 S67:T67 W67:X67 AA67:AB67 O68:P68 S68:T68 W68:X68 AA68:AB68 O69:P69 S69:T69 W69:X69 AA69:AB69 O70:P70 S70:T70 W70:X70 AA70:AB70 O71:P71 S71:T71 W71:X71 AA71:AB71 O72:P72 S72:T72 W72:X72 AA72:AB72 O73:P73 S73:T73 W73:X73 AA73:AB73 O74:P74 S74:T74 W74:X74 AA74:AB74 O75:P75 S75:T75 W75:X75 AA75:AB75 O76:P76 S76:T76 W76:X76 AA76:AB76 O77:P77 S77:T77 W77:X77 AA77:AB77 O78:P78 S78:T78 W78:X78 AA78:AB78 O79:P79 S79:T79 W79:X79 AA79:AB79" unlockedFormula="1"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B80"/>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482</v>
      </c>
    </row>
    <row r="2" spans="2:2" ht="16.5" customHeight="1">
      <c r="B2" s="4" t="s">
        <v>484</v>
      </c>
    </row>
    <row r="79" spans="2:2" ht="16.5" customHeight="1">
      <c r="B79" s="4" t="s">
        <v>485</v>
      </c>
    </row>
    <row r="80" spans="2:2" ht="16.5" customHeight="1">
      <c r="B80" s="4"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3"/>
  <dimension ref="B1:B80"/>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4" customWidth="1"/>
    <col min="14" max="16384" width="9" style="4"/>
  </cols>
  <sheetData>
    <row r="1" spans="2:2" ht="16.5" customHeight="1">
      <c r="B1" s="4" t="s">
        <v>483</v>
      </c>
    </row>
    <row r="2" spans="2:2" ht="16.5" customHeight="1">
      <c r="B2" s="4" t="s">
        <v>484</v>
      </c>
    </row>
    <row r="79" spans="2:2" ht="16.5" customHeight="1">
      <c r="B79" s="4" t="s">
        <v>486</v>
      </c>
    </row>
    <row r="80" spans="2:2" ht="16.5" customHeight="1">
      <c r="B80" s="4"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B1:N62"/>
  <sheetViews>
    <sheetView showGridLines="0" zoomScaleNormal="100" zoomScaleSheetLayoutView="100" workbookViewId="0"/>
  </sheetViews>
  <sheetFormatPr defaultColWidth="9" defaultRowHeight="13.5"/>
  <cols>
    <col min="1" max="1" width="4.625" style="32" customWidth="1"/>
    <col min="2" max="2" width="12.375" style="32" customWidth="1"/>
    <col min="3" max="3" width="22" style="32" customWidth="1"/>
    <col min="4" max="6" width="16.625" style="32" customWidth="1"/>
    <col min="7" max="11" width="9" style="32"/>
    <col min="12" max="12" width="13.125" style="32" customWidth="1"/>
    <col min="13" max="16384" width="9" style="32"/>
  </cols>
  <sheetData>
    <row r="1" spans="2:14" ht="16.5" customHeight="1">
      <c r="B1" s="4" t="s">
        <v>487</v>
      </c>
    </row>
    <row r="2" spans="2:14" ht="16.5" customHeight="1">
      <c r="B2" s="4" t="s">
        <v>143</v>
      </c>
      <c r="L2" s="368"/>
      <c r="M2" s="368"/>
      <c r="N2" s="368"/>
    </row>
    <row r="3" spans="2:14" ht="42" customHeight="1">
      <c r="B3" s="527" t="s">
        <v>173</v>
      </c>
      <c r="C3" s="528"/>
      <c r="D3" s="41" t="s">
        <v>226</v>
      </c>
      <c r="E3" s="42" t="s">
        <v>229</v>
      </c>
      <c r="F3" s="284" t="s">
        <v>377</v>
      </c>
      <c r="L3" s="368"/>
      <c r="M3" s="368"/>
      <c r="N3" s="368"/>
    </row>
    <row r="4" spans="2:14" ht="27" customHeight="1">
      <c r="B4" s="529" t="s">
        <v>284</v>
      </c>
      <c r="C4" s="530"/>
      <c r="D4" s="197">
        <f>地区別_有所見者割合!D15</f>
        <v>132987</v>
      </c>
      <c r="E4" s="198">
        <f>地区別_有所見者割合!E15</f>
        <v>54811</v>
      </c>
      <c r="F4" s="332">
        <f>地区別_有所見者割合!F15</f>
        <v>0.41215306759307302</v>
      </c>
      <c r="L4" s="368"/>
      <c r="M4" s="368"/>
      <c r="N4" s="368"/>
    </row>
    <row r="5" spans="2:14" ht="27" customHeight="1">
      <c r="B5" s="529" t="s">
        <v>328</v>
      </c>
      <c r="C5" s="530"/>
      <c r="D5" s="197">
        <f>地区別_有所見者割合!G15</f>
        <v>132302</v>
      </c>
      <c r="E5" s="198">
        <f>地区別_有所見者割合!H15</f>
        <v>18049</v>
      </c>
      <c r="F5" s="332">
        <f>地区別_有所見者割合!I15</f>
        <v>0.13642272981511996</v>
      </c>
      <c r="L5" s="368"/>
      <c r="M5" s="368"/>
      <c r="N5" s="368"/>
    </row>
    <row r="6" spans="2:14" ht="27" customHeight="1">
      <c r="B6" s="529" t="s">
        <v>243</v>
      </c>
      <c r="C6" s="530"/>
      <c r="D6" s="197">
        <f>地区別_有所見者割合!J15</f>
        <v>133005</v>
      </c>
      <c r="E6" s="198">
        <f>地区別_有所見者割合!K15</f>
        <v>71017</v>
      </c>
      <c r="F6" s="332">
        <f>地区別_有所見者割合!L15</f>
        <v>0.53394233299500016</v>
      </c>
      <c r="L6" s="368"/>
      <c r="M6" s="368"/>
      <c r="N6" s="368"/>
    </row>
    <row r="7" spans="2:14" ht="27" customHeight="1">
      <c r="B7" s="529" t="s">
        <v>324</v>
      </c>
      <c r="C7" s="530"/>
      <c r="D7" s="197">
        <f>地区別_有所見者割合!M15</f>
        <v>132993</v>
      </c>
      <c r="E7" s="198">
        <f>地区別_有所見者割合!N15</f>
        <v>27699</v>
      </c>
      <c r="F7" s="332">
        <f>地区別_有所見者割合!O15</f>
        <v>0.20827411969051002</v>
      </c>
      <c r="L7" s="368"/>
      <c r="M7" s="368"/>
      <c r="N7" s="368"/>
    </row>
    <row r="8" spans="2:14" ht="27" customHeight="1">
      <c r="B8" s="529" t="s">
        <v>244</v>
      </c>
      <c r="C8" s="530"/>
      <c r="D8" s="197">
        <f>地区別_有所見者割合!P15</f>
        <v>132806</v>
      </c>
      <c r="E8" s="198">
        <f>地区別_有所見者割合!Q15</f>
        <v>32658</v>
      </c>
      <c r="F8" s="332">
        <f>地区別_有所見者割合!R15</f>
        <v>0.2459075644172703</v>
      </c>
      <c r="L8" s="368"/>
      <c r="M8" s="368"/>
      <c r="N8" s="368"/>
    </row>
    <row r="9" spans="2:14" ht="27" customHeight="1">
      <c r="B9" s="529" t="s">
        <v>325</v>
      </c>
      <c r="C9" s="530"/>
      <c r="D9" s="197">
        <f>地区別_有所見者割合!S15</f>
        <v>132953</v>
      </c>
      <c r="E9" s="198">
        <f>地区別_有所見者割合!T15</f>
        <v>19599</v>
      </c>
      <c r="F9" s="332">
        <f>地区別_有所見者割合!U15</f>
        <v>0.14741299556986304</v>
      </c>
      <c r="L9" s="369"/>
      <c r="M9" s="369"/>
      <c r="N9" s="369"/>
    </row>
    <row r="10" spans="2:14" ht="27" customHeight="1">
      <c r="B10" s="529" t="s">
        <v>360</v>
      </c>
      <c r="C10" s="530"/>
      <c r="D10" s="197">
        <f>地区別_有所見者割合!V15</f>
        <v>132992</v>
      </c>
      <c r="E10" s="198">
        <f>地区別_有所見者割合!W15</f>
        <v>3040</v>
      </c>
      <c r="F10" s="332">
        <f>地区別_有所見者割合!X15</f>
        <v>2.285851780558229E-2</v>
      </c>
      <c r="L10" s="370"/>
      <c r="M10" s="370"/>
      <c r="N10" s="370"/>
    </row>
    <row r="11" spans="2:14" ht="27" customHeight="1">
      <c r="B11" s="529" t="s">
        <v>326</v>
      </c>
      <c r="C11" s="530"/>
      <c r="D11" s="197">
        <f>地区別_有所見者割合!Y15</f>
        <v>132959</v>
      </c>
      <c r="E11" s="198">
        <f>地区別_有所見者割合!Z15</f>
        <v>8497</v>
      </c>
      <c r="F11" s="332">
        <f>地区別_有所見者割合!AA15</f>
        <v>6.3906918674177748E-2</v>
      </c>
    </row>
    <row r="12" spans="2:14" ht="27" customHeight="1">
      <c r="B12" s="529" t="s">
        <v>277</v>
      </c>
      <c r="C12" s="530"/>
      <c r="D12" s="197">
        <f>地区別_有所見者割合!AB15</f>
        <v>132861</v>
      </c>
      <c r="E12" s="198">
        <f>地区別_有所見者割合!AC15</f>
        <v>27015</v>
      </c>
      <c r="F12" s="332">
        <f>地区別_有所見者割合!AD15</f>
        <v>0.20333280646690902</v>
      </c>
    </row>
    <row r="13" spans="2:14" ht="27" customHeight="1">
      <c r="B13" s="541" t="s">
        <v>271</v>
      </c>
      <c r="C13" s="306" t="s">
        <v>363</v>
      </c>
      <c r="D13" s="197">
        <f>地区別_有所見者割合!AE15</f>
        <v>132866</v>
      </c>
      <c r="E13" s="198">
        <f>地区別_有所見者割合!AF15</f>
        <v>12544</v>
      </c>
      <c r="F13" s="332">
        <f>地区別_有所見者割合!AG15</f>
        <v>9.4410910240392582E-2</v>
      </c>
    </row>
    <row r="14" spans="2:14" ht="27" customHeight="1">
      <c r="B14" s="541"/>
      <c r="C14" s="308" t="s">
        <v>323</v>
      </c>
      <c r="D14" s="309">
        <f>地区別_有所見者割合!AH15</f>
        <v>132398</v>
      </c>
      <c r="E14" s="310">
        <f>地区別_有所見者割合!AI15</f>
        <v>16130</v>
      </c>
      <c r="F14" s="333">
        <f>地区別_有所見者割合!AJ15</f>
        <v>0.12182963488874454</v>
      </c>
    </row>
    <row r="15" spans="2:14" ht="13.5" customHeight="1">
      <c r="B15" s="55" t="s">
        <v>440</v>
      </c>
      <c r="C15" s="52"/>
      <c r="D15" s="53"/>
      <c r="E15" s="53"/>
      <c r="F15" s="54"/>
    </row>
    <row r="16" spans="2:14" ht="13.5" customHeight="1">
      <c r="B16" s="307" t="s">
        <v>441</v>
      </c>
      <c r="C16" s="52"/>
      <c r="D16" s="53"/>
      <c r="E16" s="53"/>
      <c r="F16" s="54"/>
    </row>
    <row r="17" spans="2:14" ht="13.5" customHeight="1">
      <c r="B17" s="51" t="s">
        <v>227</v>
      </c>
    </row>
    <row r="18" spans="2:14" ht="13.5" customHeight="1">
      <c r="B18" s="51" t="s">
        <v>228</v>
      </c>
    </row>
    <row r="19" spans="2:14" ht="13.5" customHeight="1">
      <c r="B19" s="122" t="s">
        <v>321</v>
      </c>
      <c r="E19" s="122" t="s">
        <v>542</v>
      </c>
    </row>
    <row r="20" spans="2:14" ht="13.5" customHeight="1">
      <c r="B20" s="122" t="s">
        <v>329</v>
      </c>
      <c r="E20" s="122" t="s">
        <v>381</v>
      </c>
    </row>
    <row r="21" spans="2:14" ht="13.5" customHeight="1">
      <c r="B21" s="50" t="s">
        <v>557</v>
      </c>
      <c r="C21" s="273"/>
      <c r="E21" s="49" t="s">
        <v>230</v>
      </c>
    </row>
    <row r="22" spans="2:14">
      <c r="B22" s="50" t="s">
        <v>555</v>
      </c>
      <c r="C22" s="273"/>
      <c r="E22" s="49" t="s">
        <v>285</v>
      </c>
    </row>
    <row r="23" spans="2:14">
      <c r="B23" s="50" t="s">
        <v>556</v>
      </c>
      <c r="C23" s="274"/>
      <c r="E23" s="49" t="s">
        <v>298</v>
      </c>
    </row>
    <row r="24" spans="2:14">
      <c r="B24" s="50"/>
      <c r="C24" s="274"/>
      <c r="E24" s="49" t="s">
        <v>294</v>
      </c>
    </row>
    <row r="25" spans="2:14">
      <c r="B25" s="35"/>
      <c r="C25" s="36"/>
    </row>
    <row r="26" spans="2:14" ht="16.5" customHeight="1">
      <c r="B26" s="4" t="s">
        <v>487</v>
      </c>
    </row>
    <row r="27" spans="2:14" ht="16.5" customHeight="1">
      <c r="B27" s="4" t="s">
        <v>143</v>
      </c>
    </row>
    <row r="28" spans="2:14">
      <c r="L28" s="10" t="s">
        <v>327</v>
      </c>
      <c r="M28" s="10"/>
      <c r="N28" s="10"/>
    </row>
    <row r="29" spans="2:14">
      <c r="L29" s="10"/>
      <c r="M29" s="10" t="s">
        <v>284</v>
      </c>
      <c r="N29" s="10"/>
    </row>
    <row r="30" spans="2:14">
      <c r="L30" s="10"/>
      <c r="M30" s="10" t="s">
        <v>328</v>
      </c>
      <c r="N30" s="10"/>
    </row>
    <row r="31" spans="2:14">
      <c r="L31" s="10"/>
      <c r="M31" s="10" t="s">
        <v>243</v>
      </c>
      <c r="N31" s="10"/>
    </row>
    <row r="32" spans="2:14">
      <c r="L32" s="10"/>
      <c r="M32" s="10" t="s">
        <v>324</v>
      </c>
      <c r="N32" s="10"/>
    </row>
    <row r="33" spans="12:14">
      <c r="L33" s="10"/>
      <c r="M33" s="10" t="s">
        <v>244</v>
      </c>
      <c r="N33" s="10"/>
    </row>
    <row r="34" spans="12:14">
      <c r="L34" s="10"/>
      <c r="M34" s="10" t="s">
        <v>325</v>
      </c>
      <c r="N34" s="10"/>
    </row>
    <row r="35" spans="12:14">
      <c r="L35" s="10"/>
      <c r="M35" s="10" t="s">
        <v>299</v>
      </c>
      <c r="N35" s="10"/>
    </row>
    <row r="36" spans="12:14">
      <c r="L36" s="10"/>
      <c r="M36" s="10" t="s">
        <v>326</v>
      </c>
      <c r="N36" s="10"/>
    </row>
    <row r="37" spans="12:14">
      <c r="L37" s="10"/>
      <c r="M37" s="10" t="s">
        <v>277</v>
      </c>
      <c r="N37" s="428"/>
    </row>
    <row r="38" spans="12:14">
      <c r="L38" s="10" t="s">
        <v>283</v>
      </c>
      <c r="M38" s="10" t="s">
        <v>364</v>
      </c>
      <c r="N38" s="429"/>
    </row>
    <row r="39" spans="12:14">
      <c r="L39" s="10"/>
      <c r="M39" s="10" t="s">
        <v>322</v>
      </c>
      <c r="N39" s="430"/>
    </row>
    <row r="40" spans="12:14">
      <c r="L40" s="10"/>
      <c r="M40" s="10"/>
      <c r="N40" s="10"/>
    </row>
    <row r="41" spans="12:14">
      <c r="L41" s="10" t="s">
        <v>379</v>
      </c>
      <c r="M41" s="10"/>
      <c r="N41" s="10"/>
    </row>
    <row r="60" spans="2:6" ht="13.5" customHeight="1">
      <c r="B60" s="55" t="s">
        <v>440</v>
      </c>
      <c r="C60" s="52"/>
      <c r="D60" s="53"/>
      <c r="F60" s="54"/>
    </row>
    <row r="61" spans="2:6" ht="13.5" customHeight="1">
      <c r="B61" s="307" t="s">
        <v>441</v>
      </c>
      <c r="C61" s="52"/>
      <c r="D61" s="53"/>
      <c r="E61" s="53"/>
      <c r="F61" s="54"/>
    </row>
    <row r="62" spans="2:6">
      <c r="E62" s="53"/>
    </row>
  </sheetData>
  <mergeCells count="11">
    <mergeCell ref="B3:C3"/>
    <mergeCell ref="B4:C4"/>
    <mergeCell ref="B5:C5"/>
    <mergeCell ref="B6:C6"/>
    <mergeCell ref="B7:C7"/>
    <mergeCell ref="B8:C8"/>
    <mergeCell ref="B13:B14"/>
    <mergeCell ref="B10:C10"/>
    <mergeCell ref="B11:C11"/>
    <mergeCell ref="B12:C12"/>
    <mergeCell ref="B9:C9"/>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6"/>
  <dimension ref="B1:CP35"/>
  <sheetViews>
    <sheetView showGridLines="0" zoomScaleNormal="100" zoomScaleSheetLayoutView="100" workbookViewId="0"/>
  </sheetViews>
  <sheetFormatPr defaultColWidth="9" defaultRowHeight="13.5"/>
  <cols>
    <col min="1" max="1" width="4.625" style="1" customWidth="1"/>
    <col min="2" max="2" width="3.125" style="1" customWidth="1"/>
    <col min="3" max="3" width="17.375" style="1" customWidth="1"/>
    <col min="4" max="36" width="10.625" style="1" customWidth="1"/>
    <col min="37" max="37" width="9" style="1"/>
    <col min="38" max="38" width="12.125" style="1" customWidth="1"/>
    <col min="39" max="40" width="9.25" style="1" customWidth="1"/>
    <col min="41" max="41" width="12.125" style="1" customWidth="1"/>
    <col min="42" max="43" width="9.25" style="1" customWidth="1"/>
    <col min="44" max="44" width="12.125" style="1" customWidth="1"/>
    <col min="45" max="46" width="9.25" style="1" customWidth="1"/>
    <col min="47" max="47" width="12.125" style="1" customWidth="1"/>
    <col min="48" max="49" width="9.25" style="1" customWidth="1"/>
    <col min="50" max="50" width="12.125" style="1" customWidth="1"/>
    <col min="51" max="52" width="9.25" style="1" customWidth="1"/>
    <col min="53" max="53" width="12.125" style="1" customWidth="1"/>
    <col min="54" max="55" width="9.25" style="1" customWidth="1"/>
    <col min="56" max="56" width="12.125" style="1" customWidth="1"/>
    <col min="57" max="58" width="9.25" style="1" customWidth="1"/>
    <col min="59" max="59" width="12.125" style="1" customWidth="1"/>
    <col min="60" max="61" width="9.25" style="1" customWidth="1"/>
    <col min="62" max="62" width="12.125" style="1" customWidth="1"/>
    <col min="63" max="64" width="9.25" style="1" customWidth="1"/>
    <col min="65" max="65" width="12.125" style="1" customWidth="1"/>
    <col min="66" max="67" width="9.25" style="1" customWidth="1"/>
    <col min="68" max="68" width="12.125" style="1" customWidth="1"/>
    <col min="69" max="70" width="9.25" style="1" customWidth="1"/>
    <col min="71" max="71" width="9" style="1"/>
    <col min="72" max="94" width="10.75" style="1" customWidth="1"/>
    <col min="95" max="16384" width="9" style="1"/>
  </cols>
  <sheetData>
    <row r="1" spans="2:94" ht="16.5" customHeight="1">
      <c r="B1" s="4" t="s">
        <v>487</v>
      </c>
    </row>
    <row r="2" spans="2:94" ht="16.5" customHeight="1">
      <c r="B2" s="4" t="s">
        <v>467</v>
      </c>
      <c r="D2" s="3" t="s">
        <v>451</v>
      </c>
      <c r="G2" s="3"/>
      <c r="J2" s="3"/>
    </row>
    <row r="3" spans="2:94" ht="12.95" customHeight="1">
      <c r="B3" s="548"/>
      <c r="C3" s="549" t="s">
        <v>123</v>
      </c>
      <c r="D3" s="490" t="s">
        <v>284</v>
      </c>
      <c r="E3" s="542"/>
      <c r="F3" s="543"/>
      <c r="G3" s="490" t="s">
        <v>263</v>
      </c>
      <c r="H3" s="542"/>
      <c r="I3" s="543"/>
      <c r="J3" s="490" t="s">
        <v>243</v>
      </c>
      <c r="K3" s="542"/>
      <c r="L3" s="543"/>
      <c r="M3" s="490" t="s">
        <v>264</v>
      </c>
      <c r="N3" s="542"/>
      <c r="O3" s="543"/>
      <c r="P3" s="490" t="s">
        <v>244</v>
      </c>
      <c r="Q3" s="542"/>
      <c r="R3" s="543"/>
      <c r="S3" s="490" t="s">
        <v>265</v>
      </c>
      <c r="T3" s="542"/>
      <c r="U3" s="543"/>
      <c r="V3" s="490" t="s">
        <v>300</v>
      </c>
      <c r="W3" s="542"/>
      <c r="X3" s="543"/>
      <c r="Y3" s="490" t="s">
        <v>76</v>
      </c>
      <c r="Z3" s="542"/>
      <c r="AA3" s="543"/>
      <c r="AB3" s="490" t="s">
        <v>278</v>
      </c>
      <c r="AC3" s="542"/>
      <c r="AD3" s="543"/>
      <c r="AE3" s="490" t="s">
        <v>287</v>
      </c>
      <c r="AF3" s="542"/>
      <c r="AG3" s="542"/>
      <c r="AH3" s="542"/>
      <c r="AI3" s="542"/>
      <c r="AJ3" s="543"/>
    </row>
    <row r="4" spans="2:94" ht="12.95" customHeight="1">
      <c r="B4" s="517"/>
      <c r="C4" s="550"/>
      <c r="D4" s="515"/>
      <c r="E4" s="544"/>
      <c r="F4" s="545"/>
      <c r="G4" s="515"/>
      <c r="H4" s="544"/>
      <c r="I4" s="545"/>
      <c r="J4" s="515"/>
      <c r="K4" s="544"/>
      <c r="L4" s="545"/>
      <c r="M4" s="515"/>
      <c r="N4" s="544"/>
      <c r="O4" s="545"/>
      <c r="P4" s="515"/>
      <c r="Q4" s="544"/>
      <c r="R4" s="545"/>
      <c r="S4" s="515"/>
      <c r="T4" s="544"/>
      <c r="U4" s="545"/>
      <c r="V4" s="515"/>
      <c r="W4" s="544"/>
      <c r="X4" s="545"/>
      <c r="Y4" s="515"/>
      <c r="Z4" s="544"/>
      <c r="AA4" s="545"/>
      <c r="AB4" s="515"/>
      <c r="AC4" s="544"/>
      <c r="AD4" s="545"/>
      <c r="AE4" s="491"/>
      <c r="AF4" s="546"/>
      <c r="AG4" s="546"/>
      <c r="AH4" s="546"/>
      <c r="AI4" s="546"/>
      <c r="AJ4" s="547"/>
      <c r="AL4" s="100" t="s">
        <v>206</v>
      </c>
    </row>
    <row r="5" spans="2:94" s="39" customFormat="1" ht="14.45" customHeight="1">
      <c r="B5" s="517"/>
      <c r="C5" s="550"/>
      <c r="D5" s="491"/>
      <c r="E5" s="546"/>
      <c r="F5" s="547"/>
      <c r="G5" s="491"/>
      <c r="H5" s="546"/>
      <c r="I5" s="547"/>
      <c r="J5" s="491"/>
      <c r="K5" s="546"/>
      <c r="L5" s="547"/>
      <c r="M5" s="491"/>
      <c r="N5" s="546"/>
      <c r="O5" s="547"/>
      <c r="P5" s="491"/>
      <c r="Q5" s="546"/>
      <c r="R5" s="547"/>
      <c r="S5" s="491"/>
      <c r="T5" s="546"/>
      <c r="U5" s="547"/>
      <c r="V5" s="491"/>
      <c r="W5" s="546"/>
      <c r="X5" s="547"/>
      <c r="Y5" s="491"/>
      <c r="Z5" s="546"/>
      <c r="AA5" s="547"/>
      <c r="AB5" s="491"/>
      <c r="AC5" s="546"/>
      <c r="AD5" s="547"/>
      <c r="AE5" s="485" t="s">
        <v>295</v>
      </c>
      <c r="AF5" s="486"/>
      <c r="AG5" s="487"/>
      <c r="AH5" s="485" t="s">
        <v>288</v>
      </c>
      <c r="AI5" s="486"/>
      <c r="AJ5" s="487"/>
      <c r="AL5" s="520" t="s">
        <v>387</v>
      </c>
      <c r="AM5" s="554"/>
      <c r="AN5" s="521"/>
      <c r="AO5" s="520" t="s">
        <v>388</v>
      </c>
      <c r="AP5" s="554"/>
      <c r="AQ5" s="521"/>
      <c r="AR5" s="520" t="s">
        <v>389</v>
      </c>
      <c r="AS5" s="554"/>
      <c r="AT5" s="521"/>
      <c r="AU5" s="520" t="s">
        <v>202</v>
      </c>
      <c r="AV5" s="554"/>
      <c r="AW5" s="521"/>
      <c r="AX5" s="520" t="s">
        <v>390</v>
      </c>
      <c r="AY5" s="554"/>
      <c r="AZ5" s="521"/>
      <c r="BA5" s="520" t="s">
        <v>203</v>
      </c>
      <c r="BB5" s="554"/>
      <c r="BC5" s="521"/>
      <c r="BD5" s="520" t="s">
        <v>391</v>
      </c>
      <c r="BE5" s="554"/>
      <c r="BF5" s="521"/>
      <c r="BG5" s="520" t="s">
        <v>392</v>
      </c>
      <c r="BH5" s="554"/>
      <c r="BI5" s="521"/>
      <c r="BJ5" s="520" t="s">
        <v>393</v>
      </c>
      <c r="BK5" s="554"/>
      <c r="BL5" s="521"/>
      <c r="BM5" s="488" t="s">
        <v>394</v>
      </c>
      <c r="BN5" s="519"/>
      <c r="BO5" s="519"/>
      <c r="BP5" s="519"/>
      <c r="BQ5" s="519"/>
      <c r="BR5" s="489"/>
      <c r="BT5" s="520" t="s">
        <v>286</v>
      </c>
      <c r="BU5" s="521"/>
      <c r="BV5" s="520" t="s">
        <v>408</v>
      </c>
      <c r="BW5" s="521"/>
      <c r="BX5" s="520" t="s">
        <v>266</v>
      </c>
      <c r="BY5" s="521"/>
      <c r="BZ5" s="520" t="s">
        <v>267</v>
      </c>
      <c r="CA5" s="521"/>
      <c r="CB5" s="520" t="s">
        <v>268</v>
      </c>
      <c r="CC5" s="521"/>
      <c r="CD5" s="520" t="s">
        <v>269</v>
      </c>
      <c r="CE5" s="521"/>
      <c r="CF5" s="520" t="s">
        <v>270</v>
      </c>
      <c r="CG5" s="521"/>
      <c r="CH5" s="520" t="s">
        <v>365</v>
      </c>
      <c r="CI5" s="521"/>
      <c r="CJ5" s="520" t="s">
        <v>276</v>
      </c>
      <c r="CK5" s="521"/>
      <c r="CL5" s="488" t="s">
        <v>271</v>
      </c>
      <c r="CM5" s="519"/>
      <c r="CN5" s="519"/>
      <c r="CO5" s="489"/>
      <c r="CP5" s="552"/>
    </row>
    <row r="6" spans="2:94" s="39" customFormat="1" ht="45" customHeight="1">
      <c r="B6" s="518"/>
      <c r="C6" s="551"/>
      <c r="D6" s="281" t="s">
        <v>74</v>
      </c>
      <c r="E6" s="282" t="s">
        <v>73</v>
      </c>
      <c r="F6" s="365" t="s">
        <v>213</v>
      </c>
      <c r="G6" s="281" t="s">
        <v>74</v>
      </c>
      <c r="H6" s="282" t="s">
        <v>73</v>
      </c>
      <c r="I6" s="365" t="s">
        <v>213</v>
      </c>
      <c r="J6" s="281" t="s">
        <v>74</v>
      </c>
      <c r="K6" s="282" t="s">
        <v>73</v>
      </c>
      <c r="L6" s="365" t="s">
        <v>213</v>
      </c>
      <c r="M6" s="281" t="s">
        <v>74</v>
      </c>
      <c r="N6" s="282" t="s">
        <v>73</v>
      </c>
      <c r="O6" s="365" t="s">
        <v>213</v>
      </c>
      <c r="P6" s="281" t="s">
        <v>74</v>
      </c>
      <c r="Q6" s="282" t="s">
        <v>73</v>
      </c>
      <c r="R6" s="365" t="s">
        <v>213</v>
      </c>
      <c r="S6" s="281" t="s">
        <v>74</v>
      </c>
      <c r="T6" s="282" t="s">
        <v>73</v>
      </c>
      <c r="U6" s="365" t="s">
        <v>213</v>
      </c>
      <c r="V6" s="281" t="s">
        <v>74</v>
      </c>
      <c r="W6" s="282" t="s">
        <v>73</v>
      </c>
      <c r="X6" s="365" t="s">
        <v>213</v>
      </c>
      <c r="Y6" s="281" t="s">
        <v>74</v>
      </c>
      <c r="Z6" s="282" t="s">
        <v>73</v>
      </c>
      <c r="AA6" s="365" t="s">
        <v>213</v>
      </c>
      <c r="AB6" s="281" t="s">
        <v>74</v>
      </c>
      <c r="AC6" s="282" t="s">
        <v>73</v>
      </c>
      <c r="AD6" s="365" t="s">
        <v>213</v>
      </c>
      <c r="AE6" s="280" t="s">
        <v>74</v>
      </c>
      <c r="AF6" s="29" t="s">
        <v>73</v>
      </c>
      <c r="AG6" s="366" t="s">
        <v>213</v>
      </c>
      <c r="AH6" s="280" t="s">
        <v>74</v>
      </c>
      <c r="AI6" s="29" t="s">
        <v>73</v>
      </c>
      <c r="AJ6" s="366" t="s">
        <v>213</v>
      </c>
      <c r="AL6" s="522"/>
      <c r="AM6" s="555"/>
      <c r="AN6" s="523"/>
      <c r="AO6" s="522"/>
      <c r="AP6" s="555"/>
      <c r="AQ6" s="523"/>
      <c r="AR6" s="522"/>
      <c r="AS6" s="555"/>
      <c r="AT6" s="523"/>
      <c r="AU6" s="522"/>
      <c r="AV6" s="555"/>
      <c r="AW6" s="523"/>
      <c r="AX6" s="522"/>
      <c r="AY6" s="555"/>
      <c r="AZ6" s="523"/>
      <c r="BA6" s="522"/>
      <c r="BB6" s="555"/>
      <c r="BC6" s="523"/>
      <c r="BD6" s="522"/>
      <c r="BE6" s="555"/>
      <c r="BF6" s="523"/>
      <c r="BG6" s="522"/>
      <c r="BH6" s="555"/>
      <c r="BI6" s="523"/>
      <c r="BJ6" s="522"/>
      <c r="BK6" s="555"/>
      <c r="BL6" s="523"/>
      <c r="BM6" s="488" t="s">
        <v>289</v>
      </c>
      <c r="BN6" s="519"/>
      <c r="BO6" s="489"/>
      <c r="BP6" s="488" t="s">
        <v>290</v>
      </c>
      <c r="BQ6" s="519"/>
      <c r="BR6" s="489"/>
      <c r="BT6" s="522"/>
      <c r="BU6" s="523"/>
      <c r="BV6" s="522"/>
      <c r="BW6" s="523"/>
      <c r="BX6" s="522"/>
      <c r="BY6" s="523"/>
      <c r="BZ6" s="522"/>
      <c r="CA6" s="523"/>
      <c r="CB6" s="522"/>
      <c r="CC6" s="523"/>
      <c r="CD6" s="522"/>
      <c r="CE6" s="523"/>
      <c r="CF6" s="522"/>
      <c r="CG6" s="523"/>
      <c r="CH6" s="522"/>
      <c r="CI6" s="523"/>
      <c r="CJ6" s="522"/>
      <c r="CK6" s="523"/>
      <c r="CL6" s="488" t="s">
        <v>291</v>
      </c>
      <c r="CM6" s="489"/>
      <c r="CN6" s="488" t="s">
        <v>292</v>
      </c>
      <c r="CO6" s="489"/>
      <c r="CP6" s="553"/>
    </row>
    <row r="7" spans="2:94" s="40" customFormat="1" ht="13.5" customHeight="1">
      <c r="B7" s="225">
        <v>1</v>
      </c>
      <c r="C7" s="286" t="s">
        <v>177</v>
      </c>
      <c r="D7" s="439">
        <v>17870</v>
      </c>
      <c r="E7" s="192">
        <v>6204</v>
      </c>
      <c r="F7" s="256">
        <f>IFERROR(E7/D7,"-")</f>
        <v>0.34717403469501956</v>
      </c>
      <c r="G7" s="439">
        <v>17776</v>
      </c>
      <c r="H7" s="192">
        <v>2017</v>
      </c>
      <c r="I7" s="256">
        <f>IFERROR(H7/G7,"-")</f>
        <v>0.11346759675967596</v>
      </c>
      <c r="J7" s="439">
        <v>17876</v>
      </c>
      <c r="K7" s="192">
        <v>9266</v>
      </c>
      <c r="L7" s="256">
        <f>IFERROR(K7/J7,"-")</f>
        <v>0.51834862385321101</v>
      </c>
      <c r="M7" s="439">
        <v>17878</v>
      </c>
      <c r="N7" s="192">
        <v>3044</v>
      </c>
      <c r="O7" s="256">
        <f>IFERROR(N7/M7,"-")</f>
        <v>0.17026513032777715</v>
      </c>
      <c r="P7" s="439">
        <v>17848</v>
      </c>
      <c r="Q7" s="192">
        <v>3686</v>
      </c>
      <c r="R7" s="256">
        <f>IFERROR(Q7/P7,"-")</f>
        <v>0.20652173913043478</v>
      </c>
      <c r="S7" s="439">
        <v>17870</v>
      </c>
      <c r="T7" s="192">
        <v>2046</v>
      </c>
      <c r="U7" s="256">
        <f>IFERROR(T7/S7,"-")</f>
        <v>0.11449356463346391</v>
      </c>
      <c r="V7" s="439">
        <v>17877</v>
      </c>
      <c r="W7" s="192">
        <v>375</v>
      </c>
      <c r="X7" s="256">
        <f>IFERROR(W7/V7,"-")</f>
        <v>2.0976673938580298E-2</v>
      </c>
      <c r="Y7" s="439">
        <v>17869</v>
      </c>
      <c r="Z7" s="192">
        <v>809</v>
      </c>
      <c r="AA7" s="256">
        <f>IFERROR(Z7/Y7,"-")</f>
        <v>4.5273938105098215E-2</v>
      </c>
      <c r="AB7" s="439">
        <v>17847</v>
      </c>
      <c r="AC7" s="192">
        <v>3322</v>
      </c>
      <c r="AD7" s="256">
        <f>IFERROR(AC7/AB7,"-")</f>
        <v>0.18613772622849778</v>
      </c>
      <c r="AE7" s="439">
        <v>17851</v>
      </c>
      <c r="AF7" s="192">
        <v>1647</v>
      </c>
      <c r="AG7" s="256">
        <f>IFERROR(AF7/AE7,"-")</f>
        <v>9.2263738726121786E-2</v>
      </c>
      <c r="AH7" s="439">
        <v>17788</v>
      </c>
      <c r="AI7" s="192">
        <v>2086</v>
      </c>
      <c r="AJ7" s="256">
        <f>IFERROR(AI7/AH7,"-")</f>
        <v>0.1172700697099168</v>
      </c>
      <c r="AL7" s="45" t="str">
        <f>INDEX($C$7:$C$14,MATCH(AM7,F$7:F$14,0))</f>
        <v>大阪市医療圏</v>
      </c>
      <c r="AM7" s="147">
        <f>LARGE(F$7:F$14,ROW(A1))</f>
        <v>0.44557781578304423</v>
      </c>
      <c r="AN7" s="334">
        <f>ROUND(AM7,4)</f>
        <v>0.4456</v>
      </c>
      <c r="AO7" s="45" t="str">
        <f t="shared" ref="AO7:AO14" si="0">INDEX($C$7:$C$14,MATCH(AP7,I$7:I$14,0))</f>
        <v>泉州医療圏</v>
      </c>
      <c r="AP7" s="147">
        <f>LARGE(I$7:I$14,ROW(A1))</f>
        <v>0.16044959606603443</v>
      </c>
      <c r="AQ7" s="334">
        <f>ROUND(AP7,4)</f>
        <v>0.16039999999999999</v>
      </c>
      <c r="AR7" s="45" t="str">
        <f t="shared" ref="AR7:AR14" si="1">INDEX($C$7:$C$14,MATCH(AS7,L$7:L$14,0))</f>
        <v>泉州医療圏</v>
      </c>
      <c r="AS7" s="147">
        <f>LARGE(L$7:L$14,ROW(A1))</f>
        <v>0.55456134218804609</v>
      </c>
      <c r="AT7" s="334">
        <f>ROUND(AS7,4)</f>
        <v>0.55459999999999998</v>
      </c>
      <c r="AU7" s="45" t="str">
        <f t="shared" ref="AU7:AU14" si="2">INDEX($C$7:$C$14,MATCH(AV7,O$7:O$14,0))</f>
        <v>大阪市医療圏</v>
      </c>
      <c r="AV7" s="147">
        <f>LARGE(O$7:O$14,ROW(A1))</f>
        <v>0.23301059833236615</v>
      </c>
      <c r="AW7" s="334">
        <f>ROUND(AV7,4)</f>
        <v>0.23300000000000001</v>
      </c>
      <c r="AX7" s="45" t="str">
        <f t="shared" ref="AX7:AX14" si="3">INDEX($C$7:$C$14,MATCH(AY7,R$7:R$14,0))</f>
        <v>南河内医療圏</v>
      </c>
      <c r="AY7" s="147">
        <f>LARGE(R$7:R$14,ROW(A1))</f>
        <v>0.28698878190972527</v>
      </c>
      <c r="AZ7" s="334">
        <f>ROUND(AY7,4)</f>
        <v>0.28699999999999998</v>
      </c>
      <c r="BA7" s="45" t="str">
        <f t="shared" ref="BA7:BA14" si="4">INDEX($C$7:$C$14,MATCH(BB7,U$7:U$14,0))</f>
        <v>大阪市医療圏</v>
      </c>
      <c r="BB7" s="147">
        <f>LARGE(U$7:U$14,ROW(A1))</f>
        <v>0.1679289073474623</v>
      </c>
      <c r="BC7" s="334">
        <f>ROUND(BB7,4)</f>
        <v>0.16789999999999999</v>
      </c>
      <c r="BD7" s="45" t="str">
        <f t="shared" ref="BD7:BD14" si="5">INDEX($C$7:$C$14,MATCH(BE7,X$7:X$14,0))</f>
        <v>堺市医療圏</v>
      </c>
      <c r="BE7" s="147">
        <f>LARGE(X$7:X$14,ROW(A1))</f>
        <v>2.5400767667645065E-2</v>
      </c>
      <c r="BF7" s="334">
        <f>ROUND(BE7,4)</f>
        <v>2.5399999999999999E-2</v>
      </c>
      <c r="BG7" s="45" t="str">
        <f t="shared" ref="BG7:BG14" si="6">INDEX($C$7:$C$14,MATCH(BH7,AA$7:AA$14,0))</f>
        <v>中河内医療圏</v>
      </c>
      <c r="BH7" s="147">
        <f>LARGE(AA$7:AA$14,ROW(A1))</f>
        <v>8.0716118782842475E-2</v>
      </c>
      <c r="BI7" s="334">
        <f>ROUND(BH7,4)</f>
        <v>8.0699999999999994E-2</v>
      </c>
      <c r="BJ7" s="45" t="str">
        <f t="shared" ref="BJ7:BJ14" si="7">INDEX($C$7:$C$14,MATCH(BK7,AD$7:AD$14,0))</f>
        <v>堺市医療圏</v>
      </c>
      <c r="BK7" s="147">
        <f>LARGE(AD$7:AD$14,ROW(A1))</f>
        <v>0.22124293785310734</v>
      </c>
      <c r="BL7" s="334">
        <f>ROUND(BK7,4)</f>
        <v>0.22120000000000001</v>
      </c>
      <c r="BM7" s="45" t="str">
        <f t="shared" ref="BM7:BM14" si="8">INDEX($C$7:$C$14,MATCH(BN7,AG$7:AG$14,0))</f>
        <v>中河内医療圏</v>
      </c>
      <c r="BN7" s="147">
        <f>LARGE(AG$7:AG$14,ROW(A1))</f>
        <v>0.10901979956000978</v>
      </c>
      <c r="BO7" s="334">
        <f>ROUND(BN7,4)</f>
        <v>0.109</v>
      </c>
      <c r="BP7" s="45" t="str">
        <f>INDEX($C$7:$C$14,MATCH(BQ7,AJ$7:AJ$14,0))</f>
        <v>中河内医療圏</v>
      </c>
      <c r="BQ7" s="147">
        <f>LARGE(AJ$7:AJ$14,ROW(A1))</f>
        <v>0.14436081023193195</v>
      </c>
      <c r="BR7" s="259">
        <f>ROUND(BQ7,4)</f>
        <v>0.1444</v>
      </c>
      <c r="BT7" s="335">
        <f t="shared" ref="BT7:BT14" si="9">$F$15</f>
        <v>0.41215306759307302</v>
      </c>
      <c r="BU7" s="335">
        <f>ROUND(BT7,4)</f>
        <v>0.41220000000000001</v>
      </c>
      <c r="BV7" s="335">
        <f t="shared" ref="BV7:BV14" si="10">$I$15</f>
        <v>0.13642272981511996</v>
      </c>
      <c r="BW7" s="335">
        <f>ROUND(BV7,4)</f>
        <v>0.13639999999999999</v>
      </c>
      <c r="BX7" s="335">
        <f t="shared" ref="BX7:BX14" si="11">$L$15</f>
        <v>0.53394233299500016</v>
      </c>
      <c r="BY7" s="335">
        <f>ROUND(BX7,4)</f>
        <v>0.53390000000000004</v>
      </c>
      <c r="BZ7" s="335">
        <f t="shared" ref="BZ7:BZ14" si="12">$O$15</f>
        <v>0.20827411969051002</v>
      </c>
      <c r="CA7" s="335">
        <f>ROUND(BZ7,4)</f>
        <v>0.20830000000000001</v>
      </c>
      <c r="CB7" s="335">
        <f t="shared" ref="CB7:CB14" si="13">$R$15</f>
        <v>0.2459075644172703</v>
      </c>
      <c r="CC7" s="335">
        <f>ROUND(CB7,4)</f>
        <v>0.24590000000000001</v>
      </c>
      <c r="CD7" s="335">
        <f t="shared" ref="CD7:CD14" si="14">$U$15</f>
        <v>0.14741299556986304</v>
      </c>
      <c r="CE7" s="335">
        <f>ROUND(CD7,4)</f>
        <v>0.1474</v>
      </c>
      <c r="CF7" s="335">
        <f t="shared" ref="CF7:CF14" si="15">$X$15</f>
        <v>2.285851780558229E-2</v>
      </c>
      <c r="CG7" s="335">
        <f>ROUND(CF7,4)</f>
        <v>2.29E-2</v>
      </c>
      <c r="CH7" s="335">
        <f t="shared" ref="CH7:CH14" si="16">$AA$15</f>
        <v>6.3906918674177748E-2</v>
      </c>
      <c r="CI7" s="335">
        <f>ROUND(CH7,4)</f>
        <v>6.3899999999999998E-2</v>
      </c>
      <c r="CJ7" s="335">
        <f t="shared" ref="CJ7:CJ14" si="17">$AD$15</f>
        <v>0.20333280646690902</v>
      </c>
      <c r="CK7" s="335">
        <f>ROUND(CJ7,4)</f>
        <v>0.20330000000000001</v>
      </c>
      <c r="CL7" s="335">
        <f>$AG$15</f>
        <v>9.4410910240392582E-2</v>
      </c>
      <c r="CM7" s="335">
        <f>ROUND(CL7,4)</f>
        <v>9.4399999999999998E-2</v>
      </c>
      <c r="CN7" s="335">
        <f>$AJ$15</f>
        <v>0.12182963488874454</v>
      </c>
      <c r="CO7" s="335">
        <f>ROUND(CN7,4)</f>
        <v>0.12180000000000001</v>
      </c>
      <c r="CP7" s="137">
        <v>0</v>
      </c>
    </row>
    <row r="8" spans="2:94" s="14" customFormat="1" ht="13.5" customHeight="1">
      <c r="B8" s="69">
        <v>2</v>
      </c>
      <c r="C8" s="107" t="s">
        <v>7</v>
      </c>
      <c r="D8" s="439">
        <v>15331</v>
      </c>
      <c r="E8" s="192">
        <v>6103</v>
      </c>
      <c r="F8" s="256">
        <f t="shared" ref="F8:F15" si="18">IFERROR(E8/D8,"-")</f>
        <v>0.39808231687430695</v>
      </c>
      <c r="G8" s="439">
        <v>15278</v>
      </c>
      <c r="H8" s="192">
        <v>2133</v>
      </c>
      <c r="I8" s="256">
        <f t="shared" ref="I8:I15" si="19">IFERROR(H8/G8,"-")</f>
        <v>0.13961251472705852</v>
      </c>
      <c r="J8" s="439">
        <v>15337</v>
      </c>
      <c r="K8" s="192">
        <v>8344</v>
      </c>
      <c r="L8" s="256">
        <f t="shared" ref="L8:L15" si="20">IFERROR(K8/J8,"-")</f>
        <v>0.54404381560931081</v>
      </c>
      <c r="M8" s="439">
        <v>15334</v>
      </c>
      <c r="N8" s="192">
        <v>2967</v>
      </c>
      <c r="O8" s="256">
        <f t="shared" ref="O8:O15" si="21">IFERROR(N8/M8,"-")</f>
        <v>0.19349158732229033</v>
      </c>
      <c r="P8" s="439">
        <v>15316</v>
      </c>
      <c r="Q8" s="192">
        <v>3672</v>
      </c>
      <c r="R8" s="256">
        <f t="shared" ref="R8:R15" si="22">IFERROR(Q8/P8,"-")</f>
        <v>0.23974928179681379</v>
      </c>
      <c r="S8" s="439">
        <v>15330</v>
      </c>
      <c r="T8" s="192">
        <v>2093</v>
      </c>
      <c r="U8" s="256">
        <f t="shared" ref="U8:U15" si="23">IFERROR(T8/S8,"-")</f>
        <v>0.13652968036529681</v>
      </c>
      <c r="V8" s="439">
        <v>15337</v>
      </c>
      <c r="W8" s="192">
        <v>289</v>
      </c>
      <c r="X8" s="256">
        <f t="shared" ref="X8:X14" si="24">IFERROR(W8/V8,"-")</f>
        <v>1.8843320075634086E-2</v>
      </c>
      <c r="Y8" s="439">
        <v>15330</v>
      </c>
      <c r="Z8" s="192">
        <v>945</v>
      </c>
      <c r="AA8" s="256">
        <f t="shared" ref="AA8:AA15" si="25">IFERROR(Z8/Y8,"-")</f>
        <v>6.1643835616438353E-2</v>
      </c>
      <c r="AB8" s="439">
        <v>15332</v>
      </c>
      <c r="AC8" s="192">
        <v>3321</v>
      </c>
      <c r="AD8" s="256">
        <f t="shared" ref="AD8:AD15" si="26">IFERROR(AC8/AB8,"-")</f>
        <v>0.21660579180798331</v>
      </c>
      <c r="AE8" s="439">
        <v>15323</v>
      </c>
      <c r="AF8" s="192">
        <v>1238</v>
      </c>
      <c r="AG8" s="256">
        <f t="shared" ref="AG8:AG14" si="27">IFERROR(AF8/AE8,"-")</f>
        <v>8.0793578281015466E-2</v>
      </c>
      <c r="AH8" s="439">
        <v>15281</v>
      </c>
      <c r="AI8" s="192">
        <v>1824</v>
      </c>
      <c r="AJ8" s="256">
        <f t="shared" ref="AJ8:AJ14" si="28">IFERROR(AI8/AH8,"-")</f>
        <v>0.11936391597408547</v>
      </c>
      <c r="AK8" s="40"/>
      <c r="AL8" s="45" t="str">
        <f t="shared" ref="AL8:AL14" si="29">INDEX($C$7:$C$14,MATCH(AM8,F$7:F$14,0))</f>
        <v>中河内医療圏</v>
      </c>
      <c r="AM8" s="147">
        <f>LARGE(F$7:F$14,ROW(A2))</f>
        <v>0.44116568914956011</v>
      </c>
      <c r="AN8" s="334">
        <f t="shared" ref="AN8:AN14" si="30">ROUND(AM8,4)</f>
        <v>0.44119999999999998</v>
      </c>
      <c r="AO8" s="45" t="str">
        <f t="shared" si="0"/>
        <v>大阪市医療圏</v>
      </c>
      <c r="AP8" s="147">
        <f>LARGE(I$7:I$14,ROW(A2))</f>
        <v>0.14949625261088587</v>
      </c>
      <c r="AQ8" s="334">
        <f t="shared" ref="AQ8:AQ14" si="31">ROUND(AP8,4)</f>
        <v>0.14949999999999999</v>
      </c>
      <c r="AR8" s="45" t="str">
        <f t="shared" si="1"/>
        <v>大阪市医療圏</v>
      </c>
      <c r="AS8" s="147">
        <f>LARGE(L$7:L$14,ROW(A2))</f>
        <v>0.552953032431442</v>
      </c>
      <c r="AT8" s="334">
        <f t="shared" ref="AT8:AT14" si="32">ROUND(AS8,4)</f>
        <v>0.55300000000000005</v>
      </c>
      <c r="AU8" s="45" t="str">
        <f t="shared" si="2"/>
        <v>泉州医療圏</v>
      </c>
      <c r="AV8" s="147">
        <f>LARGE(O$7:O$14,ROW(A2))</f>
        <v>0.22449835698804446</v>
      </c>
      <c r="AW8" s="334">
        <f t="shared" ref="AW8:AW14" si="33">ROUND(AV8,4)</f>
        <v>0.22450000000000001</v>
      </c>
      <c r="AX8" s="45" t="str">
        <f t="shared" si="3"/>
        <v>堺市医療圏</v>
      </c>
      <c r="AY8" s="147">
        <f>LARGE(R$7:R$14,ROW(A2))</f>
        <v>0.27294330655199728</v>
      </c>
      <c r="AZ8" s="334">
        <f t="shared" ref="AZ8:AZ14" si="34">ROUND(AY8,4)</f>
        <v>0.27289999999999998</v>
      </c>
      <c r="BA8" s="45" t="str">
        <f t="shared" si="4"/>
        <v>泉州医療圏</v>
      </c>
      <c r="BB8" s="147">
        <f t="shared" ref="BB8:BB14" si="35">LARGE(U$7:U$14,ROW(A2))</f>
        <v>0.15962802405258006</v>
      </c>
      <c r="BC8" s="334">
        <f t="shared" ref="BC8:BC14" si="36">ROUND(BB8,4)</f>
        <v>0.15959999999999999</v>
      </c>
      <c r="BD8" s="45" t="str">
        <f t="shared" si="5"/>
        <v>大阪市医療圏</v>
      </c>
      <c r="BE8" s="147">
        <f t="shared" ref="BE8:BE14" si="37">LARGE(X$7:X$14,ROW(A2))</f>
        <v>2.5076359193646914E-2</v>
      </c>
      <c r="BF8" s="334">
        <f t="shared" ref="BF8:BF14" si="38">ROUND(BE8,4)</f>
        <v>2.5100000000000001E-2</v>
      </c>
      <c r="BG8" s="45" t="str">
        <f t="shared" si="6"/>
        <v>大阪市医療圏</v>
      </c>
      <c r="BH8" s="147">
        <f t="shared" ref="BH8:BH14" si="39">LARGE(AA$7:AA$14,ROW(A2))</f>
        <v>7.4974794537288808E-2</v>
      </c>
      <c r="BI8" s="334">
        <f t="shared" ref="BI8:BI14" si="40">ROUND(BH8,4)</f>
        <v>7.4999999999999997E-2</v>
      </c>
      <c r="BJ8" s="45" t="str">
        <f t="shared" si="7"/>
        <v>三島医療圏</v>
      </c>
      <c r="BK8" s="147">
        <f>LARGE(AD$7:AD$14,ROW(A2))</f>
        <v>0.21660579180798331</v>
      </c>
      <c r="BL8" s="334">
        <f t="shared" ref="BL8:BL14" si="41">ROUND(BK8,4)</f>
        <v>0.21659999999999999</v>
      </c>
      <c r="BM8" s="45" t="str">
        <f t="shared" si="8"/>
        <v>堺市医療圏</v>
      </c>
      <c r="BN8" s="147">
        <f t="shared" ref="BN8:BN14" si="42">LARGE(AG$7:AG$14,ROW(A2))</f>
        <v>0.1002375834370404</v>
      </c>
      <c r="BO8" s="334">
        <f t="shared" ref="BO8:BO14" si="43">ROUND(BN8,4)</f>
        <v>0.1002</v>
      </c>
      <c r="BP8" s="45" t="str">
        <f t="shared" ref="BP8:BP14" si="44">INDEX($C$7:$C$14,MATCH(BQ8,AJ$7:AJ$14,0))</f>
        <v>堺市医療圏</v>
      </c>
      <c r="BQ8" s="147">
        <f t="shared" ref="BQ8:BQ14" si="45">LARGE(AJ$7:AJ$14,ROW(A2))</f>
        <v>0.12548438568497836</v>
      </c>
      <c r="BR8" s="259">
        <f>ROUND(BQ8,4)</f>
        <v>0.1255</v>
      </c>
      <c r="BT8" s="335">
        <f t="shared" si="9"/>
        <v>0.41215306759307302</v>
      </c>
      <c r="BU8" s="335">
        <f t="shared" ref="BU8:BU14" si="46">ROUND(BT8,4)</f>
        <v>0.41220000000000001</v>
      </c>
      <c r="BV8" s="335">
        <f t="shared" si="10"/>
        <v>0.13642272981511996</v>
      </c>
      <c r="BW8" s="335">
        <f t="shared" ref="BW8:BW14" si="47">ROUND(BV8,4)</f>
        <v>0.13639999999999999</v>
      </c>
      <c r="BX8" s="335">
        <f t="shared" si="11"/>
        <v>0.53394233299500016</v>
      </c>
      <c r="BY8" s="335">
        <f t="shared" ref="BY8:BY14" si="48">ROUND(BX8,4)</f>
        <v>0.53390000000000004</v>
      </c>
      <c r="BZ8" s="335">
        <f t="shared" si="12"/>
        <v>0.20827411969051002</v>
      </c>
      <c r="CA8" s="335">
        <f t="shared" ref="CA8:CA14" si="49">ROUND(BZ8,4)</f>
        <v>0.20830000000000001</v>
      </c>
      <c r="CB8" s="335">
        <f t="shared" si="13"/>
        <v>0.2459075644172703</v>
      </c>
      <c r="CC8" s="335">
        <f t="shared" ref="CC8:CC14" si="50">ROUND(CB8,4)</f>
        <v>0.24590000000000001</v>
      </c>
      <c r="CD8" s="335">
        <f t="shared" si="14"/>
        <v>0.14741299556986304</v>
      </c>
      <c r="CE8" s="335">
        <f t="shared" ref="CE8:CE14" si="51">ROUND(CD8,4)</f>
        <v>0.1474</v>
      </c>
      <c r="CF8" s="335">
        <f t="shared" si="15"/>
        <v>2.285851780558229E-2</v>
      </c>
      <c r="CG8" s="335">
        <f t="shared" ref="CG8:CG14" si="52">ROUND(CF8,4)</f>
        <v>2.29E-2</v>
      </c>
      <c r="CH8" s="335">
        <f t="shared" si="16"/>
        <v>6.3906918674177748E-2</v>
      </c>
      <c r="CI8" s="335">
        <f t="shared" ref="CI8:CI14" si="53">ROUND(CH8,4)</f>
        <v>6.3899999999999998E-2</v>
      </c>
      <c r="CJ8" s="335">
        <f t="shared" si="17"/>
        <v>0.20333280646690902</v>
      </c>
      <c r="CK8" s="335">
        <f t="shared" ref="CK8:CK14" si="54">ROUND(CJ8,4)</f>
        <v>0.20330000000000001</v>
      </c>
      <c r="CL8" s="335">
        <f t="shared" ref="CL8:CL14" si="55">$AG$15</f>
        <v>9.4410910240392582E-2</v>
      </c>
      <c r="CM8" s="335">
        <f t="shared" ref="CM8:CM14" si="56">ROUND(CL8,4)</f>
        <v>9.4399999999999998E-2</v>
      </c>
      <c r="CN8" s="335">
        <f t="shared" ref="CN8:CN14" si="57">$AJ$15</f>
        <v>0.12182963488874454</v>
      </c>
      <c r="CO8" s="335">
        <f t="shared" ref="CO8:CO14" si="58">ROUND(CN8,4)</f>
        <v>0.12180000000000001</v>
      </c>
      <c r="CP8" s="137">
        <v>0</v>
      </c>
    </row>
    <row r="9" spans="2:94" s="14" customFormat="1" ht="13.5" customHeight="1">
      <c r="B9" s="69">
        <v>3</v>
      </c>
      <c r="C9" s="107" t="s">
        <v>12</v>
      </c>
      <c r="D9" s="439">
        <v>16174</v>
      </c>
      <c r="E9" s="192">
        <v>6351</v>
      </c>
      <c r="F9" s="256">
        <f t="shared" si="18"/>
        <v>0.39266724372449613</v>
      </c>
      <c r="G9" s="439">
        <v>16044</v>
      </c>
      <c r="H9" s="192">
        <v>1962</v>
      </c>
      <c r="I9" s="256">
        <f t="shared" si="19"/>
        <v>0.12228870605833957</v>
      </c>
      <c r="J9" s="439">
        <v>16175</v>
      </c>
      <c r="K9" s="192">
        <v>8316</v>
      </c>
      <c r="L9" s="256">
        <f t="shared" si="20"/>
        <v>0.51412673879443582</v>
      </c>
      <c r="M9" s="439">
        <v>16175</v>
      </c>
      <c r="N9" s="192">
        <v>3418</v>
      </c>
      <c r="O9" s="256">
        <f t="shared" si="21"/>
        <v>0.21131375579598144</v>
      </c>
      <c r="P9" s="439">
        <v>16144</v>
      </c>
      <c r="Q9" s="192">
        <v>3414</v>
      </c>
      <c r="R9" s="256">
        <f t="shared" si="22"/>
        <v>0.21147175421209119</v>
      </c>
      <c r="S9" s="439">
        <v>16162</v>
      </c>
      <c r="T9" s="192">
        <v>2467</v>
      </c>
      <c r="U9" s="256">
        <f t="shared" si="23"/>
        <v>0.15264199975250589</v>
      </c>
      <c r="V9" s="439">
        <v>16167</v>
      </c>
      <c r="W9" s="192">
        <v>360</v>
      </c>
      <c r="X9" s="256">
        <f t="shared" si="24"/>
        <v>2.2267582111709035E-2</v>
      </c>
      <c r="Y9" s="439">
        <v>16164</v>
      </c>
      <c r="Z9" s="192">
        <v>793</v>
      </c>
      <c r="AA9" s="256">
        <f t="shared" si="25"/>
        <v>4.9059638703291261E-2</v>
      </c>
      <c r="AB9" s="439">
        <v>16139</v>
      </c>
      <c r="AC9" s="192">
        <v>2754</v>
      </c>
      <c r="AD9" s="256">
        <f t="shared" si="26"/>
        <v>0.17064254290848255</v>
      </c>
      <c r="AE9" s="439">
        <v>16145</v>
      </c>
      <c r="AF9" s="192">
        <v>1416</v>
      </c>
      <c r="AG9" s="256">
        <f t="shared" si="27"/>
        <v>8.7705171879838964E-2</v>
      </c>
      <c r="AH9" s="439">
        <v>16037</v>
      </c>
      <c r="AI9" s="192">
        <v>1805</v>
      </c>
      <c r="AJ9" s="256">
        <f t="shared" si="28"/>
        <v>0.11255222298434869</v>
      </c>
      <c r="AK9" s="40"/>
      <c r="AL9" s="45" t="str">
        <f t="shared" si="29"/>
        <v>泉州医療圏</v>
      </c>
      <c r="AM9" s="147">
        <f t="shared" ref="AM9:AM14" si="59">LARGE(F$7:F$14,ROW(A3))</f>
        <v>0.44093387389906336</v>
      </c>
      <c r="AN9" s="334">
        <f t="shared" si="30"/>
        <v>0.44090000000000001</v>
      </c>
      <c r="AO9" s="45" t="str">
        <f t="shared" si="0"/>
        <v>三島医療圏</v>
      </c>
      <c r="AP9" s="147">
        <f t="shared" ref="AP9:AP14" si="60">LARGE(I$7:I$14,ROW(A3))</f>
        <v>0.13961251472705852</v>
      </c>
      <c r="AQ9" s="334">
        <f t="shared" si="31"/>
        <v>0.1396</v>
      </c>
      <c r="AR9" s="45" t="str">
        <f t="shared" si="1"/>
        <v>堺市医療圏</v>
      </c>
      <c r="AS9" s="147">
        <f t="shared" ref="AS9:AS14" si="61">LARGE(L$7:L$14,ROW(A3))</f>
        <v>0.55001128923007447</v>
      </c>
      <c r="AT9" s="334">
        <f t="shared" si="32"/>
        <v>0.55000000000000004</v>
      </c>
      <c r="AU9" s="45" t="str">
        <f t="shared" si="2"/>
        <v>堺市医療圏</v>
      </c>
      <c r="AV9" s="147">
        <f t="shared" ref="AV9:AV14" si="62">LARGE(O$7:O$14,ROW(A3))</f>
        <v>0.2236648978209326</v>
      </c>
      <c r="AW9" s="334">
        <f t="shared" si="33"/>
        <v>0.22370000000000001</v>
      </c>
      <c r="AX9" s="45" t="str">
        <f t="shared" si="3"/>
        <v>大阪市医療圏</v>
      </c>
      <c r="AY9" s="147">
        <f t="shared" ref="AY9:AY14" si="63">LARGE(R$7:R$14,ROW(A3))</f>
        <v>0.26503776642916121</v>
      </c>
      <c r="AZ9" s="334">
        <f t="shared" si="34"/>
        <v>0.26500000000000001</v>
      </c>
      <c r="BA9" s="45" t="str">
        <f t="shared" si="4"/>
        <v>堺市医療圏</v>
      </c>
      <c r="BB9" s="147">
        <f t="shared" si="35"/>
        <v>0.15860275830884016</v>
      </c>
      <c r="BC9" s="334">
        <f t="shared" si="36"/>
        <v>0.15859999999999999</v>
      </c>
      <c r="BD9" s="45" t="str">
        <f t="shared" si="5"/>
        <v>中河内医療圏</v>
      </c>
      <c r="BE9" s="147">
        <f t="shared" si="37"/>
        <v>2.474642551631431E-2</v>
      </c>
      <c r="BF9" s="334">
        <f t="shared" si="38"/>
        <v>2.47E-2</v>
      </c>
      <c r="BG9" s="45" t="str">
        <f t="shared" si="6"/>
        <v>堺市医療圏</v>
      </c>
      <c r="BH9" s="147">
        <f t="shared" si="39"/>
        <v>6.8097120271033318E-2</v>
      </c>
      <c r="BI9" s="334">
        <f t="shared" si="40"/>
        <v>6.8099999999999994E-2</v>
      </c>
      <c r="BJ9" s="45" t="str">
        <f t="shared" si="7"/>
        <v>南河内医療圏</v>
      </c>
      <c r="BK9" s="147">
        <f t="shared" ref="BK9:BK14" si="64">LARGE(AD$7:AD$14,ROW(A3))</f>
        <v>0.21622574955908289</v>
      </c>
      <c r="BL9" s="334">
        <f t="shared" si="41"/>
        <v>0.2162</v>
      </c>
      <c r="BM9" s="45" t="str">
        <f t="shared" si="8"/>
        <v>大阪市医療圏</v>
      </c>
      <c r="BN9" s="147">
        <f t="shared" si="42"/>
        <v>0.10015898251192369</v>
      </c>
      <c r="BO9" s="334">
        <f t="shared" si="43"/>
        <v>0.1002</v>
      </c>
      <c r="BP9" s="45" t="str">
        <f t="shared" si="44"/>
        <v>大阪市医療圏</v>
      </c>
      <c r="BQ9" s="147">
        <f t="shared" si="45"/>
        <v>0.12457065750736016</v>
      </c>
      <c r="BR9" s="259">
        <f>ROUND(BQ9,4)</f>
        <v>0.1246</v>
      </c>
      <c r="BT9" s="335">
        <f t="shared" si="9"/>
        <v>0.41215306759307302</v>
      </c>
      <c r="BU9" s="335">
        <f t="shared" si="46"/>
        <v>0.41220000000000001</v>
      </c>
      <c r="BV9" s="335">
        <f t="shared" si="10"/>
        <v>0.13642272981511996</v>
      </c>
      <c r="BW9" s="335">
        <f t="shared" si="47"/>
        <v>0.13639999999999999</v>
      </c>
      <c r="BX9" s="335">
        <f t="shared" si="11"/>
        <v>0.53394233299500016</v>
      </c>
      <c r="BY9" s="335">
        <f t="shared" si="48"/>
        <v>0.53390000000000004</v>
      </c>
      <c r="BZ9" s="335">
        <f t="shared" si="12"/>
        <v>0.20827411969051002</v>
      </c>
      <c r="CA9" s="335">
        <f t="shared" si="49"/>
        <v>0.20830000000000001</v>
      </c>
      <c r="CB9" s="335">
        <f t="shared" si="13"/>
        <v>0.2459075644172703</v>
      </c>
      <c r="CC9" s="335">
        <f t="shared" si="50"/>
        <v>0.24590000000000001</v>
      </c>
      <c r="CD9" s="335">
        <f t="shared" si="14"/>
        <v>0.14741299556986304</v>
      </c>
      <c r="CE9" s="335">
        <f t="shared" si="51"/>
        <v>0.1474</v>
      </c>
      <c r="CF9" s="335">
        <f t="shared" si="15"/>
        <v>2.285851780558229E-2</v>
      </c>
      <c r="CG9" s="335">
        <f t="shared" si="52"/>
        <v>2.29E-2</v>
      </c>
      <c r="CH9" s="335">
        <f t="shared" si="16"/>
        <v>6.3906918674177748E-2</v>
      </c>
      <c r="CI9" s="335">
        <f t="shared" si="53"/>
        <v>6.3899999999999998E-2</v>
      </c>
      <c r="CJ9" s="335">
        <f t="shared" si="17"/>
        <v>0.20333280646690902</v>
      </c>
      <c r="CK9" s="335">
        <f t="shared" si="54"/>
        <v>0.20330000000000001</v>
      </c>
      <c r="CL9" s="335">
        <f t="shared" si="55"/>
        <v>9.4410910240392582E-2</v>
      </c>
      <c r="CM9" s="335">
        <f t="shared" si="56"/>
        <v>9.4399999999999998E-2</v>
      </c>
      <c r="CN9" s="335">
        <f t="shared" si="57"/>
        <v>0.12182963488874454</v>
      </c>
      <c r="CO9" s="335">
        <f t="shared" si="58"/>
        <v>0.12180000000000001</v>
      </c>
      <c r="CP9" s="137">
        <v>0</v>
      </c>
    </row>
    <row r="10" spans="2:94" s="14" customFormat="1" ht="13.5" customHeight="1">
      <c r="B10" s="69">
        <v>4</v>
      </c>
      <c r="C10" s="107" t="s">
        <v>20</v>
      </c>
      <c r="D10" s="439">
        <v>16368</v>
      </c>
      <c r="E10" s="192">
        <v>7221</v>
      </c>
      <c r="F10" s="256">
        <f t="shared" si="18"/>
        <v>0.44116568914956011</v>
      </c>
      <c r="G10" s="439">
        <v>16330</v>
      </c>
      <c r="H10" s="192">
        <v>2227</v>
      </c>
      <c r="I10" s="256">
        <f t="shared" si="19"/>
        <v>0.13637477036129822</v>
      </c>
      <c r="J10" s="439">
        <v>16370</v>
      </c>
      <c r="K10" s="192">
        <v>7983</v>
      </c>
      <c r="L10" s="256">
        <f t="shared" si="20"/>
        <v>0.48766035430665849</v>
      </c>
      <c r="M10" s="439">
        <v>16366</v>
      </c>
      <c r="N10" s="192">
        <v>2917</v>
      </c>
      <c r="O10" s="256">
        <f t="shared" si="21"/>
        <v>0.17823536600268849</v>
      </c>
      <c r="P10" s="439">
        <v>16351</v>
      </c>
      <c r="Q10" s="192">
        <v>3871</v>
      </c>
      <c r="R10" s="256">
        <f t="shared" si="22"/>
        <v>0.23674393003486024</v>
      </c>
      <c r="S10" s="439">
        <v>16365</v>
      </c>
      <c r="T10" s="192">
        <v>2056</v>
      </c>
      <c r="U10" s="256">
        <f t="shared" si="23"/>
        <v>0.12563397494653222</v>
      </c>
      <c r="V10" s="439">
        <v>16366</v>
      </c>
      <c r="W10" s="192">
        <v>405</v>
      </c>
      <c r="X10" s="256">
        <f t="shared" si="24"/>
        <v>2.474642551631431E-2</v>
      </c>
      <c r="Y10" s="439">
        <v>16366</v>
      </c>
      <c r="Z10" s="192">
        <v>1321</v>
      </c>
      <c r="AA10" s="256">
        <f t="shared" si="25"/>
        <v>8.0716118782842475E-2</v>
      </c>
      <c r="AB10" s="439">
        <v>16355</v>
      </c>
      <c r="AC10" s="192">
        <v>3413</v>
      </c>
      <c r="AD10" s="256">
        <f t="shared" si="26"/>
        <v>0.20868236013451544</v>
      </c>
      <c r="AE10" s="439">
        <v>16364</v>
      </c>
      <c r="AF10" s="192">
        <v>1784</v>
      </c>
      <c r="AG10" s="256">
        <f t="shared" si="27"/>
        <v>0.10901979956000978</v>
      </c>
      <c r="AH10" s="439">
        <v>16341</v>
      </c>
      <c r="AI10" s="192">
        <v>2359</v>
      </c>
      <c r="AJ10" s="256">
        <f t="shared" si="28"/>
        <v>0.14436081023193195</v>
      </c>
      <c r="AK10" s="40"/>
      <c r="AL10" s="45" t="str">
        <f>INDEX($C$7:$C$14,MATCH(AM10,F$7:F$14,0))</f>
        <v>堺市医療圏</v>
      </c>
      <c r="AM10" s="147">
        <f t="shared" si="59"/>
        <v>0.40598531902879731</v>
      </c>
      <c r="AN10" s="334">
        <f t="shared" si="30"/>
        <v>0.40600000000000003</v>
      </c>
      <c r="AO10" s="45" t="str">
        <f t="shared" si="0"/>
        <v>中河内医療圏</v>
      </c>
      <c r="AP10" s="147">
        <f t="shared" si="60"/>
        <v>0.13637477036129822</v>
      </c>
      <c r="AQ10" s="334">
        <f t="shared" si="31"/>
        <v>0.13639999999999999</v>
      </c>
      <c r="AR10" s="45" t="str">
        <f t="shared" si="1"/>
        <v>南河内医療圏</v>
      </c>
      <c r="AS10" s="147">
        <f t="shared" si="61"/>
        <v>0.54648086082201441</v>
      </c>
      <c r="AT10" s="334">
        <f t="shared" si="32"/>
        <v>0.54649999999999999</v>
      </c>
      <c r="AU10" s="45" t="str">
        <f t="shared" si="2"/>
        <v>南河内医療圏</v>
      </c>
      <c r="AV10" s="147">
        <f t="shared" si="62"/>
        <v>0.22330011464855806</v>
      </c>
      <c r="AW10" s="334">
        <f t="shared" si="33"/>
        <v>0.2233</v>
      </c>
      <c r="AX10" s="45" t="str">
        <f t="shared" si="3"/>
        <v>泉州医療圏</v>
      </c>
      <c r="AY10" s="147">
        <f t="shared" si="63"/>
        <v>0.25804871220604703</v>
      </c>
      <c r="AZ10" s="334">
        <f t="shared" si="34"/>
        <v>0.25800000000000001</v>
      </c>
      <c r="BA10" s="45" t="str">
        <f t="shared" si="4"/>
        <v>南河内医療圏</v>
      </c>
      <c r="BB10" s="147">
        <f t="shared" si="35"/>
        <v>0.15460642428521001</v>
      </c>
      <c r="BC10" s="334">
        <f t="shared" si="36"/>
        <v>0.15459999999999999</v>
      </c>
      <c r="BD10" s="45" t="str">
        <f t="shared" si="5"/>
        <v>泉州医療圏</v>
      </c>
      <c r="BE10" s="147">
        <f t="shared" si="37"/>
        <v>2.2298336362365442E-2</v>
      </c>
      <c r="BF10" s="334">
        <f t="shared" si="38"/>
        <v>2.23E-2</v>
      </c>
      <c r="BG10" s="45" t="str">
        <f t="shared" si="6"/>
        <v>泉州医療圏</v>
      </c>
      <c r="BH10" s="147">
        <f t="shared" si="39"/>
        <v>6.6895009087096322E-2</v>
      </c>
      <c r="BI10" s="334">
        <f t="shared" si="40"/>
        <v>6.6900000000000001E-2</v>
      </c>
      <c r="BJ10" s="45" t="str">
        <f t="shared" si="7"/>
        <v>大阪市医療圏</v>
      </c>
      <c r="BK10" s="147">
        <f t="shared" si="64"/>
        <v>0.21422455968688844</v>
      </c>
      <c r="BL10" s="334">
        <f t="shared" si="41"/>
        <v>0.2142</v>
      </c>
      <c r="BM10" s="45" t="str">
        <f t="shared" si="8"/>
        <v>豊能医療圏</v>
      </c>
      <c r="BN10" s="147">
        <f t="shared" si="42"/>
        <v>9.2263738726121786E-2</v>
      </c>
      <c r="BO10" s="334">
        <f t="shared" si="43"/>
        <v>9.2299999999999993E-2</v>
      </c>
      <c r="BP10" s="45" t="str">
        <f t="shared" si="44"/>
        <v>三島医療圏</v>
      </c>
      <c r="BQ10" s="147">
        <f t="shared" si="45"/>
        <v>0.11936391597408547</v>
      </c>
      <c r="BR10" s="259">
        <f t="shared" ref="BR10:BR14" si="65">ROUND(BQ10,4)</f>
        <v>0.11940000000000001</v>
      </c>
      <c r="BT10" s="335">
        <f t="shared" si="9"/>
        <v>0.41215306759307302</v>
      </c>
      <c r="BU10" s="335">
        <f t="shared" si="46"/>
        <v>0.41220000000000001</v>
      </c>
      <c r="BV10" s="335">
        <f t="shared" si="10"/>
        <v>0.13642272981511996</v>
      </c>
      <c r="BW10" s="335">
        <f t="shared" si="47"/>
        <v>0.13639999999999999</v>
      </c>
      <c r="BX10" s="335">
        <f t="shared" si="11"/>
        <v>0.53394233299500016</v>
      </c>
      <c r="BY10" s="335">
        <f t="shared" si="48"/>
        <v>0.53390000000000004</v>
      </c>
      <c r="BZ10" s="335">
        <f t="shared" si="12"/>
        <v>0.20827411969051002</v>
      </c>
      <c r="CA10" s="335">
        <f t="shared" si="49"/>
        <v>0.20830000000000001</v>
      </c>
      <c r="CB10" s="335">
        <f t="shared" si="13"/>
        <v>0.2459075644172703</v>
      </c>
      <c r="CC10" s="335">
        <f t="shared" si="50"/>
        <v>0.24590000000000001</v>
      </c>
      <c r="CD10" s="335">
        <f t="shared" si="14"/>
        <v>0.14741299556986304</v>
      </c>
      <c r="CE10" s="335">
        <f t="shared" si="51"/>
        <v>0.1474</v>
      </c>
      <c r="CF10" s="335">
        <f t="shared" si="15"/>
        <v>2.285851780558229E-2</v>
      </c>
      <c r="CG10" s="335">
        <f t="shared" si="52"/>
        <v>2.29E-2</v>
      </c>
      <c r="CH10" s="335">
        <f t="shared" si="16"/>
        <v>6.3906918674177748E-2</v>
      </c>
      <c r="CI10" s="335">
        <f t="shared" si="53"/>
        <v>6.3899999999999998E-2</v>
      </c>
      <c r="CJ10" s="335">
        <f t="shared" si="17"/>
        <v>0.20333280646690902</v>
      </c>
      <c r="CK10" s="335">
        <f t="shared" si="54"/>
        <v>0.20330000000000001</v>
      </c>
      <c r="CL10" s="335">
        <f t="shared" si="55"/>
        <v>9.4410910240392582E-2</v>
      </c>
      <c r="CM10" s="335">
        <f t="shared" si="56"/>
        <v>9.4399999999999998E-2</v>
      </c>
      <c r="CN10" s="335">
        <f t="shared" si="57"/>
        <v>0.12182963488874454</v>
      </c>
      <c r="CO10" s="335">
        <f t="shared" si="58"/>
        <v>0.12180000000000001</v>
      </c>
      <c r="CP10" s="137">
        <v>0</v>
      </c>
    </row>
    <row r="11" spans="2:94" s="14" customFormat="1" ht="13.5" customHeight="1">
      <c r="B11" s="69">
        <v>5</v>
      </c>
      <c r="C11" s="107" t="s">
        <v>24</v>
      </c>
      <c r="D11" s="439">
        <v>11339</v>
      </c>
      <c r="E11" s="192">
        <v>4439</v>
      </c>
      <c r="F11" s="256">
        <f t="shared" si="18"/>
        <v>0.39148073022312374</v>
      </c>
      <c r="G11" s="439">
        <v>11306</v>
      </c>
      <c r="H11" s="192">
        <v>1372</v>
      </c>
      <c r="I11" s="256">
        <f t="shared" si="19"/>
        <v>0.12135149478153193</v>
      </c>
      <c r="J11" s="439">
        <v>11338</v>
      </c>
      <c r="K11" s="192">
        <v>6196</v>
      </c>
      <c r="L11" s="256">
        <f t="shared" si="20"/>
        <v>0.54648086082201441</v>
      </c>
      <c r="M11" s="439">
        <v>11339</v>
      </c>
      <c r="N11" s="192">
        <v>2532</v>
      </c>
      <c r="O11" s="256">
        <f t="shared" si="21"/>
        <v>0.22330011464855806</v>
      </c>
      <c r="P11" s="439">
        <v>11321</v>
      </c>
      <c r="Q11" s="192">
        <v>3249</v>
      </c>
      <c r="R11" s="256">
        <f t="shared" si="22"/>
        <v>0.28698878190972527</v>
      </c>
      <c r="S11" s="439">
        <v>11332</v>
      </c>
      <c r="T11" s="192">
        <v>1752</v>
      </c>
      <c r="U11" s="256">
        <f t="shared" si="23"/>
        <v>0.15460642428521001</v>
      </c>
      <c r="V11" s="439">
        <v>11341</v>
      </c>
      <c r="W11" s="192">
        <v>246</v>
      </c>
      <c r="X11" s="256">
        <f t="shared" si="24"/>
        <v>2.1691208888105107E-2</v>
      </c>
      <c r="Y11" s="439">
        <v>11338</v>
      </c>
      <c r="Z11" s="192">
        <v>615</v>
      </c>
      <c r="AA11" s="256">
        <f t="shared" si="25"/>
        <v>5.4242370788498855E-2</v>
      </c>
      <c r="AB11" s="439">
        <v>11340</v>
      </c>
      <c r="AC11" s="192">
        <v>2452</v>
      </c>
      <c r="AD11" s="256">
        <f t="shared" si="26"/>
        <v>0.21622574955908289</v>
      </c>
      <c r="AE11" s="439">
        <v>11340</v>
      </c>
      <c r="AF11" s="192">
        <v>1044</v>
      </c>
      <c r="AG11" s="256">
        <f t="shared" si="27"/>
        <v>9.2063492063492069E-2</v>
      </c>
      <c r="AH11" s="439">
        <v>11314</v>
      </c>
      <c r="AI11" s="192">
        <v>1272</v>
      </c>
      <c r="AJ11" s="256">
        <f t="shared" si="28"/>
        <v>0.11242708149195686</v>
      </c>
      <c r="AK11" s="40"/>
      <c r="AL11" s="45" t="str">
        <f t="shared" si="29"/>
        <v>三島医療圏</v>
      </c>
      <c r="AM11" s="147">
        <f t="shared" si="59"/>
        <v>0.39808231687430695</v>
      </c>
      <c r="AN11" s="334">
        <f t="shared" si="30"/>
        <v>0.39810000000000001</v>
      </c>
      <c r="AO11" s="45" t="str">
        <f t="shared" si="0"/>
        <v>堺市医療圏</v>
      </c>
      <c r="AP11" s="147">
        <f t="shared" si="60"/>
        <v>0.13523983137746381</v>
      </c>
      <c r="AQ11" s="334">
        <f t="shared" si="31"/>
        <v>0.13519999999999999</v>
      </c>
      <c r="AR11" s="45" t="str">
        <f t="shared" si="1"/>
        <v>三島医療圏</v>
      </c>
      <c r="AS11" s="147">
        <f t="shared" si="61"/>
        <v>0.54404381560931081</v>
      </c>
      <c r="AT11" s="334">
        <f t="shared" si="32"/>
        <v>0.54400000000000004</v>
      </c>
      <c r="AU11" s="45" t="str">
        <f t="shared" si="2"/>
        <v>北河内医療圏</v>
      </c>
      <c r="AV11" s="147">
        <f t="shared" si="62"/>
        <v>0.21131375579598144</v>
      </c>
      <c r="AW11" s="334">
        <f t="shared" si="33"/>
        <v>0.21129999999999999</v>
      </c>
      <c r="AX11" s="45" t="str">
        <f t="shared" si="3"/>
        <v>三島医療圏</v>
      </c>
      <c r="AY11" s="147">
        <f t="shared" si="63"/>
        <v>0.23974928179681379</v>
      </c>
      <c r="AZ11" s="334">
        <f t="shared" si="34"/>
        <v>0.2397</v>
      </c>
      <c r="BA11" s="45" t="str">
        <f t="shared" si="4"/>
        <v>北河内医療圏</v>
      </c>
      <c r="BB11" s="147">
        <f t="shared" si="35"/>
        <v>0.15264199975250589</v>
      </c>
      <c r="BC11" s="334">
        <f t="shared" si="36"/>
        <v>0.15260000000000001</v>
      </c>
      <c r="BD11" s="45" t="str">
        <f t="shared" si="5"/>
        <v>北河内医療圏</v>
      </c>
      <c r="BE11" s="147">
        <f t="shared" si="37"/>
        <v>2.2267582111709035E-2</v>
      </c>
      <c r="BF11" s="334">
        <f t="shared" si="38"/>
        <v>2.23E-2</v>
      </c>
      <c r="BG11" s="45" t="str">
        <f t="shared" si="6"/>
        <v>三島医療圏</v>
      </c>
      <c r="BH11" s="147">
        <f t="shared" si="39"/>
        <v>6.1643835616438353E-2</v>
      </c>
      <c r="BI11" s="334">
        <f t="shared" si="40"/>
        <v>6.1600000000000002E-2</v>
      </c>
      <c r="BJ11" s="45" t="str">
        <f t="shared" si="7"/>
        <v>中河内医療圏</v>
      </c>
      <c r="BK11" s="147">
        <f t="shared" si="64"/>
        <v>0.20868236013451544</v>
      </c>
      <c r="BL11" s="334">
        <f t="shared" si="41"/>
        <v>0.2087</v>
      </c>
      <c r="BM11" s="45" t="str">
        <f t="shared" si="8"/>
        <v>南河内医療圏</v>
      </c>
      <c r="BN11" s="147">
        <f t="shared" si="42"/>
        <v>9.2063492063492069E-2</v>
      </c>
      <c r="BO11" s="334">
        <f t="shared" si="43"/>
        <v>9.2100000000000001E-2</v>
      </c>
      <c r="BP11" s="45" t="str">
        <f t="shared" si="44"/>
        <v>豊能医療圏</v>
      </c>
      <c r="BQ11" s="147">
        <f t="shared" si="45"/>
        <v>0.1172700697099168</v>
      </c>
      <c r="BR11" s="259">
        <f>ROUND(BQ11,4)</f>
        <v>0.1173</v>
      </c>
      <c r="BT11" s="335">
        <f t="shared" si="9"/>
        <v>0.41215306759307302</v>
      </c>
      <c r="BU11" s="335">
        <f t="shared" si="46"/>
        <v>0.41220000000000001</v>
      </c>
      <c r="BV11" s="335">
        <f t="shared" si="10"/>
        <v>0.13642272981511996</v>
      </c>
      <c r="BW11" s="335">
        <f t="shared" si="47"/>
        <v>0.13639999999999999</v>
      </c>
      <c r="BX11" s="335">
        <f t="shared" si="11"/>
        <v>0.53394233299500016</v>
      </c>
      <c r="BY11" s="335">
        <f t="shared" si="48"/>
        <v>0.53390000000000004</v>
      </c>
      <c r="BZ11" s="335">
        <f t="shared" si="12"/>
        <v>0.20827411969051002</v>
      </c>
      <c r="CA11" s="335">
        <f t="shared" si="49"/>
        <v>0.20830000000000001</v>
      </c>
      <c r="CB11" s="335">
        <f t="shared" si="13"/>
        <v>0.2459075644172703</v>
      </c>
      <c r="CC11" s="335">
        <f t="shared" si="50"/>
        <v>0.24590000000000001</v>
      </c>
      <c r="CD11" s="335">
        <f t="shared" si="14"/>
        <v>0.14741299556986304</v>
      </c>
      <c r="CE11" s="335">
        <f t="shared" si="51"/>
        <v>0.1474</v>
      </c>
      <c r="CF11" s="335">
        <f t="shared" si="15"/>
        <v>2.285851780558229E-2</v>
      </c>
      <c r="CG11" s="335">
        <f t="shared" si="52"/>
        <v>2.29E-2</v>
      </c>
      <c r="CH11" s="335">
        <f t="shared" si="16"/>
        <v>6.3906918674177748E-2</v>
      </c>
      <c r="CI11" s="335">
        <f t="shared" si="53"/>
        <v>6.3899999999999998E-2</v>
      </c>
      <c r="CJ11" s="335">
        <f t="shared" si="17"/>
        <v>0.20333280646690902</v>
      </c>
      <c r="CK11" s="335">
        <f t="shared" si="54"/>
        <v>0.20330000000000001</v>
      </c>
      <c r="CL11" s="335">
        <f t="shared" si="55"/>
        <v>9.4410910240392582E-2</v>
      </c>
      <c r="CM11" s="335">
        <f t="shared" si="56"/>
        <v>9.4399999999999998E-2</v>
      </c>
      <c r="CN11" s="335">
        <f t="shared" si="57"/>
        <v>0.12182963488874454</v>
      </c>
      <c r="CO11" s="335">
        <f t="shared" si="58"/>
        <v>0.12180000000000001</v>
      </c>
      <c r="CP11" s="137">
        <v>0</v>
      </c>
    </row>
    <row r="12" spans="2:94" s="14" customFormat="1" ht="13.5" customHeight="1">
      <c r="B12" s="69">
        <v>6</v>
      </c>
      <c r="C12" s="107" t="s">
        <v>34</v>
      </c>
      <c r="D12" s="439">
        <v>8855</v>
      </c>
      <c r="E12" s="192">
        <v>3595</v>
      </c>
      <c r="F12" s="256">
        <f t="shared" si="18"/>
        <v>0.40598531902879731</v>
      </c>
      <c r="G12" s="439">
        <v>8777</v>
      </c>
      <c r="H12" s="192">
        <v>1187</v>
      </c>
      <c r="I12" s="256">
        <f t="shared" si="19"/>
        <v>0.13523983137746381</v>
      </c>
      <c r="J12" s="439">
        <v>8858</v>
      </c>
      <c r="K12" s="192">
        <v>4872</v>
      </c>
      <c r="L12" s="256">
        <f t="shared" si="20"/>
        <v>0.55001128923007447</v>
      </c>
      <c r="M12" s="439">
        <v>8857</v>
      </c>
      <c r="N12" s="192">
        <v>1981</v>
      </c>
      <c r="O12" s="256">
        <f t="shared" si="21"/>
        <v>0.2236648978209326</v>
      </c>
      <c r="P12" s="439">
        <v>8837</v>
      </c>
      <c r="Q12" s="192">
        <v>2412</v>
      </c>
      <c r="R12" s="256">
        <f t="shared" si="22"/>
        <v>0.27294330655199728</v>
      </c>
      <c r="S12" s="439">
        <v>8846</v>
      </c>
      <c r="T12" s="192">
        <v>1403</v>
      </c>
      <c r="U12" s="256">
        <f t="shared" si="23"/>
        <v>0.15860275830884016</v>
      </c>
      <c r="V12" s="439">
        <v>8858</v>
      </c>
      <c r="W12" s="192">
        <v>225</v>
      </c>
      <c r="X12" s="256">
        <f t="shared" si="24"/>
        <v>2.5400767667645065E-2</v>
      </c>
      <c r="Y12" s="439">
        <v>8855</v>
      </c>
      <c r="Z12" s="192">
        <v>603</v>
      </c>
      <c r="AA12" s="256">
        <f t="shared" si="25"/>
        <v>6.8097120271033318E-2</v>
      </c>
      <c r="AB12" s="439">
        <v>8850</v>
      </c>
      <c r="AC12" s="192">
        <v>1958</v>
      </c>
      <c r="AD12" s="256">
        <f t="shared" si="26"/>
        <v>0.22124293785310734</v>
      </c>
      <c r="AE12" s="439">
        <v>8839</v>
      </c>
      <c r="AF12" s="192">
        <v>886</v>
      </c>
      <c r="AG12" s="256">
        <f t="shared" si="27"/>
        <v>0.1002375834370404</v>
      </c>
      <c r="AH12" s="439">
        <v>8774</v>
      </c>
      <c r="AI12" s="192">
        <v>1101</v>
      </c>
      <c r="AJ12" s="256">
        <f t="shared" si="28"/>
        <v>0.12548438568497836</v>
      </c>
      <c r="AK12" s="40"/>
      <c r="AL12" s="45" t="str">
        <f t="shared" si="29"/>
        <v>北河内医療圏</v>
      </c>
      <c r="AM12" s="147">
        <f t="shared" si="59"/>
        <v>0.39266724372449613</v>
      </c>
      <c r="AN12" s="334">
        <f t="shared" si="30"/>
        <v>0.39269999999999999</v>
      </c>
      <c r="AO12" s="45" t="str">
        <f t="shared" si="0"/>
        <v>北河内医療圏</v>
      </c>
      <c r="AP12" s="147">
        <f t="shared" si="60"/>
        <v>0.12228870605833957</v>
      </c>
      <c r="AQ12" s="334">
        <f t="shared" si="31"/>
        <v>0.12230000000000001</v>
      </c>
      <c r="AR12" s="45" t="str">
        <f t="shared" si="1"/>
        <v>豊能医療圏</v>
      </c>
      <c r="AS12" s="147">
        <f t="shared" si="61"/>
        <v>0.51834862385321101</v>
      </c>
      <c r="AT12" s="334">
        <f t="shared" si="32"/>
        <v>0.51829999999999998</v>
      </c>
      <c r="AU12" s="45" t="str">
        <f t="shared" si="2"/>
        <v>三島医療圏</v>
      </c>
      <c r="AV12" s="147">
        <f t="shared" si="62"/>
        <v>0.19349158732229033</v>
      </c>
      <c r="AW12" s="334">
        <f t="shared" si="33"/>
        <v>0.19350000000000001</v>
      </c>
      <c r="AX12" s="45" t="str">
        <f t="shared" si="3"/>
        <v>中河内医療圏</v>
      </c>
      <c r="AY12" s="147">
        <f t="shared" si="63"/>
        <v>0.23674393003486024</v>
      </c>
      <c r="AZ12" s="334">
        <f t="shared" si="34"/>
        <v>0.23669999999999999</v>
      </c>
      <c r="BA12" s="45" t="str">
        <f t="shared" si="4"/>
        <v>三島医療圏</v>
      </c>
      <c r="BB12" s="147">
        <f t="shared" si="35"/>
        <v>0.13652968036529681</v>
      </c>
      <c r="BC12" s="334">
        <f t="shared" si="36"/>
        <v>0.13650000000000001</v>
      </c>
      <c r="BD12" s="45" t="str">
        <f t="shared" si="5"/>
        <v>南河内医療圏</v>
      </c>
      <c r="BE12" s="147">
        <f t="shared" si="37"/>
        <v>2.1691208888105107E-2</v>
      </c>
      <c r="BF12" s="334">
        <f t="shared" si="38"/>
        <v>2.1700000000000001E-2</v>
      </c>
      <c r="BG12" s="45" t="str">
        <f t="shared" si="6"/>
        <v>南河内医療圏</v>
      </c>
      <c r="BH12" s="147">
        <f t="shared" si="39"/>
        <v>5.4242370788498855E-2</v>
      </c>
      <c r="BI12" s="334">
        <f t="shared" si="40"/>
        <v>5.4199999999999998E-2</v>
      </c>
      <c r="BJ12" s="45" t="str">
        <f t="shared" si="7"/>
        <v>泉州医療圏</v>
      </c>
      <c r="BK12" s="147">
        <f t="shared" si="64"/>
        <v>0.19511683223730236</v>
      </c>
      <c r="BL12" s="334">
        <f t="shared" si="41"/>
        <v>0.1951</v>
      </c>
      <c r="BM12" s="45" t="str">
        <f t="shared" si="8"/>
        <v>北河内医療圏</v>
      </c>
      <c r="BN12" s="147">
        <f t="shared" si="42"/>
        <v>8.7705171879838964E-2</v>
      </c>
      <c r="BO12" s="334">
        <f t="shared" si="43"/>
        <v>8.77E-2</v>
      </c>
      <c r="BP12" s="45" t="str">
        <f t="shared" si="44"/>
        <v>泉州医療圏</v>
      </c>
      <c r="BQ12" s="147">
        <f t="shared" si="45"/>
        <v>0.11371448614521221</v>
      </c>
      <c r="BR12" s="259">
        <f t="shared" si="65"/>
        <v>0.1137</v>
      </c>
      <c r="BT12" s="335">
        <f t="shared" si="9"/>
        <v>0.41215306759307302</v>
      </c>
      <c r="BU12" s="335">
        <f t="shared" si="46"/>
        <v>0.41220000000000001</v>
      </c>
      <c r="BV12" s="335">
        <f t="shared" si="10"/>
        <v>0.13642272981511996</v>
      </c>
      <c r="BW12" s="335">
        <f t="shared" si="47"/>
        <v>0.13639999999999999</v>
      </c>
      <c r="BX12" s="335">
        <f t="shared" si="11"/>
        <v>0.53394233299500016</v>
      </c>
      <c r="BY12" s="335">
        <f t="shared" si="48"/>
        <v>0.53390000000000004</v>
      </c>
      <c r="BZ12" s="335">
        <f t="shared" si="12"/>
        <v>0.20827411969051002</v>
      </c>
      <c r="CA12" s="335">
        <f t="shared" si="49"/>
        <v>0.20830000000000001</v>
      </c>
      <c r="CB12" s="335">
        <f t="shared" si="13"/>
        <v>0.2459075644172703</v>
      </c>
      <c r="CC12" s="335">
        <f t="shared" si="50"/>
        <v>0.24590000000000001</v>
      </c>
      <c r="CD12" s="335">
        <f t="shared" si="14"/>
        <v>0.14741299556986304</v>
      </c>
      <c r="CE12" s="335">
        <f t="shared" si="51"/>
        <v>0.1474</v>
      </c>
      <c r="CF12" s="335">
        <f t="shared" si="15"/>
        <v>2.285851780558229E-2</v>
      </c>
      <c r="CG12" s="335">
        <f t="shared" si="52"/>
        <v>2.29E-2</v>
      </c>
      <c r="CH12" s="335">
        <f t="shared" si="16"/>
        <v>6.3906918674177748E-2</v>
      </c>
      <c r="CI12" s="335">
        <f t="shared" si="53"/>
        <v>6.3899999999999998E-2</v>
      </c>
      <c r="CJ12" s="335">
        <f t="shared" si="17"/>
        <v>0.20333280646690902</v>
      </c>
      <c r="CK12" s="335">
        <f t="shared" si="54"/>
        <v>0.20330000000000001</v>
      </c>
      <c r="CL12" s="335">
        <f t="shared" si="55"/>
        <v>9.4410910240392582E-2</v>
      </c>
      <c r="CM12" s="335">
        <f t="shared" si="56"/>
        <v>9.4399999999999998E-2</v>
      </c>
      <c r="CN12" s="335">
        <f t="shared" si="57"/>
        <v>0.12182963488874454</v>
      </c>
      <c r="CO12" s="335">
        <f t="shared" si="58"/>
        <v>0.12180000000000001</v>
      </c>
      <c r="CP12" s="137">
        <v>0</v>
      </c>
    </row>
    <row r="13" spans="2:94" s="14" customFormat="1" ht="13.5" customHeight="1">
      <c r="B13" s="69">
        <v>7</v>
      </c>
      <c r="C13" s="107" t="s">
        <v>43</v>
      </c>
      <c r="D13" s="439">
        <v>14306</v>
      </c>
      <c r="E13" s="192">
        <v>6308</v>
      </c>
      <c r="F13" s="256">
        <f t="shared" si="18"/>
        <v>0.44093387389906336</v>
      </c>
      <c r="G13" s="439">
        <v>14235</v>
      </c>
      <c r="H13" s="192">
        <v>2284</v>
      </c>
      <c r="I13" s="256">
        <f t="shared" si="19"/>
        <v>0.16044959606603443</v>
      </c>
      <c r="J13" s="439">
        <v>14305</v>
      </c>
      <c r="K13" s="192">
        <v>7933</v>
      </c>
      <c r="L13" s="256">
        <f t="shared" si="20"/>
        <v>0.55456134218804609</v>
      </c>
      <c r="M13" s="439">
        <v>14303</v>
      </c>
      <c r="N13" s="192">
        <v>3211</v>
      </c>
      <c r="O13" s="256">
        <f t="shared" si="21"/>
        <v>0.22449835698804446</v>
      </c>
      <c r="P13" s="439">
        <v>14288</v>
      </c>
      <c r="Q13" s="192">
        <v>3687</v>
      </c>
      <c r="R13" s="256">
        <f t="shared" si="22"/>
        <v>0.25804871220604703</v>
      </c>
      <c r="S13" s="439">
        <v>14302</v>
      </c>
      <c r="T13" s="192">
        <v>2283</v>
      </c>
      <c r="U13" s="256">
        <f t="shared" si="23"/>
        <v>0.15962802405258006</v>
      </c>
      <c r="V13" s="439">
        <v>14306</v>
      </c>
      <c r="W13" s="192">
        <v>319</v>
      </c>
      <c r="X13" s="256">
        <f t="shared" si="24"/>
        <v>2.2298336362365442E-2</v>
      </c>
      <c r="Y13" s="439">
        <v>14306</v>
      </c>
      <c r="Z13" s="192">
        <v>957</v>
      </c>
      <c r="AA13" s="256">
        <f t="shared" si="25"/>
        <v>6.6895009087096322E-2</v>
      </c>
      <c r="AB13" s="439">
        <v>14294</v>
      </c>
      <c r="AC13" s="192">
        <v>2789</v>
      </c>
      <c r="AD13" s="256">
        <f t="shared" si="26"/>
        <v>0.19511683223730236</v>
      </c>
      <c r="AE13" s="439">
        <v>14296</v>
      </c>
      <c r="AF13" s="192">
        <v>1253</v>
      </c>
      <c r="AG13" s="256">
        <f t="shared" si="27"/>
        <v>8.7646894236149978E-2</v>
      </c>
      <c r="AH13" s="439">
        <v>14255</v>
      </c>
      <c r="AI13" s="192">
        <v>1621</v>
      </c>
      <c r="AJ13" s="256">
        <f t="shared" si="28"/>
        <v>0.11371448614521221</v>
      </c>
      <c r="AK13" s="40"/>
      <c r="AL13" s="45" t="str">
        <f t="shared" si="29"/>
        <v>南河内医療圏</v>
      </c>
      <c r="AM13" s="147">
        <f t="shared" si="59"/>
        <v>0.39148073022312374</v>
      </c>
      <c r="AN13" s="334">
        <f t="shared" si="30"/>
        <v>0.39150000000000001</v>
      </c>
      <c r="AO13" s="45" t="str">
        <f t="shared" si="0"/>
        <v>南河内医療圏</v>
      </c>
      <c r="AP13" s="147">
        <f t="shared" si="60"/>
        <v>0.12135149478153193</v>
      </c>
      <c r="AQ13" s="334">
        <f t="shared" si="31"/>
        <v>0.12139999999999999</v>
      </c>
      <c r="AR13" s="45" t="str">
        <f t="shared" si="1"/>
        <v>北河内医療圏</v>
      </c>
      <c r="AS13" s="147">
        <f t="shared" si="61"/>
        <v>0.51412673879443582</v>
      </c>
      <c r="AT13" s="334">
        <f t="shared" si="32"/>
        <v>0.5141</v>
      </c>
      <c r="AU13" s="45" t="str">
        <f t="shared" si="2"/>
        <v>中河内医療圏</v>
      </c>
      <c r="AV13" s="147">
        <f t="shared" si="62"/>
        <v>0.17823536600268849</v>
      </c>
      <c r="AW13" s="334">
        <f t="shared" si="33"/>
        <v>0.1782</v>
      </c>
      <c r="AX13" s="45" t="str">
        <f t="shared" si="3"/>
        <v>北河内医療圏</v>
      </c>
      <c r="AY13" s="147">
        <f t="shared" si="63"/>
        <v>0.21147175421209119</v>
      </c>
      <c r="AZ13" s="334">
        <f t="shared" si="34"/>
        <v>0.21149999999999999</v>
      </c>
      <c r="BA13" s="45" t="str">
        <f t="shared" si="4"/>
        <v>中河内医療圏</v>
      </c>
      <c r="BB13" s="147">
        <f t="shared" si="35"/>
        <v>0.12563397494653222</v>
      </c>
      <c r="BC13" s="334">
        <f t="shared" si="36"/>
        <v>0.12559999999999999</v>
      </c>
      <c r="BD13" s="45" t="str">
        <f t="shared" si="5"/>
        <v>豊能医療圏</v>
      </c>
      <c r="BE13" s="147">
        <f t="shared" si="37"/>
        <v>2.0976673938580298E-2</v>
      </c>
      <c r="BF13" s="334">
        <f t="shared" si="38"/>
        <v>2.1000000000000001E-2</v>
      </c>
      <c r="BG13" s="45" t="str">
        <f t="shared" si="6"/>
        <v>北河内医療圏</v>
      </c>
      <c r="BH13" s="147">
        <f t="shared" si="39"/>
        <v>4.9059638703291261E-2</v>
      </c>
      <c r="BI13" s="334">
        <f t="shared" si="40"/>
        <v>4.9099999999999998E-2</v>
      </c>
      <c r="BJ13" s="45" t="str">
        <f t="shared" si="7"/>
        <v>豊能医療圏</v>
      </c>
      <c r="BK13" s="147">
        <f t="shared" si="64"/>
        <v>0.18613772622849778</v>
      </c>
      <c r="BL13" s="334">
        <f t="shared" si="41"/>
        <v>0.18609999999999999</v>
      </c>
      <c r="BM13" s="45" t="str">
        <f t="shared" si="8"/>
        <v>泉州医療圏</v>
      </c>
      <c r="BN13" s="147">
        <f t="shared" si="42"/>
        <v>8.7646894236149978E-2</v>
      </c>
      <c r="BO13" s="334">
        <f t="shared" si="43"/>
        <v>8.7599999999999997E-2</v>
      </c>
      <c r="BP13" s="45" t="str">
        <f t="shared" si="44"/>
        <v>北河内医療圏</v>
      </c>
      <c r="BQ13" s="147">
        <f t="shared" si="45"/>
        <v>0.11255222298434869</v>
      </c>
      <c r="BR13" s="259">
        <f>ROUND(BQ13,4)</f>
        <v>0.11260000000000001</v>
      </c>
      <c r="BT13" s="335">
        <f t="shared" si="9"/>
        <v>0.41215306759307302</v>
      </c>
      <c r="BU13" s="335">
        <f t="shared" si="46"/>
        <v>0.41220000000000001</v>
      </c>
      <c r="BV13" s="335">
        <f t="shared" si="10"/>
        <v>0.13642272981511996</v>
      </c>
      <c r="BW13" s="335">
        <f t="shared" si="47"/>
        <v>0.13639999999999999</v>
      </c>
      <c r="BX13" s="335">
        <f t="shared" si="11"/>
        <v>0.53394233299500016</v>
      </c>
      <c r="BY13" s="335">
        <f t="shared" si="48"/>
        <v>0.53390000000000004</v>
      </c>
      <c r="BZ13" s="335">
        <f t="shared" si="12"/>
        <v>0.20827411969051002</v>
      </c>
      <c r="CA13" s="335">
        <f t="shared" si="49"/>
        <v>0.20830000000000001</v>
      </c>
      <c r="CB13" s="335">
        <f t="shared" si="13"/>
        <v>0.2459075644172703</v>
      </c>
      <c r="CC13" s="335">
        <f t="shared" si="50"/>
        <v>0.24590000000000001</v>
      </c>
      <c r="CD13" s="335">
        <f t="shared" si="14"/>
        <v>0.14741299556986304</v>
      </c>
      <c r="CE13" s="335">
        <f t="shared" si="51"/>
        <v>0.1474</v>
      </c>
      <c r="CF13" s="335">
        <f t="shared" si="15"/>
        <v>2.285851780558229E-2</v>
      </c>
      <c r="CG13" s="335">
        <f t="shared" si="52"/>
        <v>2.29E-2</v>
      </c>
      <c r="CH13" s="335">
        <f t="shared" si="16"/>
        <v>6.3906918674177748E-2</v>
      </c>
      <c r="CI13" s="335">
        <f t="shared" si="53"/>
        <v>6.3899999999999998E-2</v>
      </c>
      <c r="CJ13" s="335">
        <f t="shared" si="17"/>
        <v>0.20333280646690902</v>
      </c>
      <c r="CK13" s="335">
        <f t="shared" si="54"/>
        <v>0.20330000000000001</v>
      </c>
      <c r="CL13" s="335">
        <f t="shared" si="55"/>
        <v>9.4410910240392582E-2</v>
      </c>
      <c r="CM13" s="335">
        <f t="shared" si="56"/>
        <v>9.4399999999999998E-2</v>
      </c>
      <c r="CN13" s="335">
        <f t="shared" si="57"/>
        <v>0.12182963488874454</v>
      </c>
      <c r="CO13" s="335">
        <f t="shared" si="58"/>
        <v>0.12180000000000001</v>
      </c>
      <c r="CP13" s="137">
        <v>0</v>
      </c>
    </row>
    <row r="14" spans="2:94" s="14" customFormat="1" ht="13.5" customHeight="1" thickBot="1">
      <c r="B14" s="69">
        <v>8</v>
      </c>
      <c r="C14" s="107" t="s">
        <v>56</v>
      </c>
      <c r="D14" s="439">
        <v>32744</v>
      </c>
      <c r="E14" s="192">
        <v>14590</v>
      </c>
      <c r="F14" s="256">
        <f t="shared" si="18"/>
        <v>0.44557781578304423</v>
      </c>
      <c r="G14" s="439">
        <v>32556</v>
      </c>
      <c r="H14" s="192">
        <v>4867</v>
      </c>
      <c r="I14" s="256">
        <f t="shared" si="19"/>
        <v>0.14949625261088587</v>
      </c>
      <c r="J14" s="439">
        <v>32746</v>
      </c>
      <c r="K14" s="192">
        <v>18107</v>
      </c>
      <c r="L14" s="256">
        <f t="shared" si="20"/>
        <v>0.552953032431442</v>
      </c>
      <c r="M14" s="439">
        <v>32741</v>
      </c>
      <c r="N14" s="192">
        <v>7629</v>
      </c>
      <c r="O14" s="256">
        <f t="shared" si="21"/>
        <v>0.23301059833236615</v>
      </c>
      <c r="P14" s="439">
        <v>32701</v>
      </c>
      <c r="Q14" s="192">
        <v>8667</v>
      </c>
      <c r="R14" s="256">
        <f t="shared" si="22"/>
        <v>0.26503776642916121</v>
      </c>
      <c r="S14" s="439">
        <v>32746</v>
      </c>
      <c r="T14" s="192">
        <v>5499</v>
      </c>
      <c r="U14" s="256">
        <f t="shared" si="23"/>
        <v>0.1679289073474623</v>
      </c>
      <c r="V14" s="439">
        <v>32740</v>
      </c>
      <c r="W14" s="192">
        <v>821</v>
      </c>
      <c r="X14" s="256">
        <f t="shared" si="24"/>
        <v>2.5076359193646914E-2</v>
      </c>
      <c r="Y14" s="439">
        <v>32731</v>
      </c>
      <c r="Z14" s="192">
        <v>2454</v>
      </c>
      <c r="AA14" s="256">
        <f t="shared" si="25"/>
        <v>7.4974794537288808E-2</v>
      </c>
      <c r="AB14" s="439">
        <v>32704</v>
      </c>
      <c r="AC14" s="192">
        <v>7006</v>
      </c>
      <c r="AD14" s="256">
        <f t="shared" si="26"/>
        <v>0.21422455968688844</v>
      </c>
      <c r="AE14" s="439">
        <v>32708</v>
      </c>
      <c r="AF14" s="192">
        <v>3276</v>
      </c>
      <c r="AG14" s="256">
        <f t="shared" si="27"/>
        <v>0.10015898251192369</v>
      </c>
      <c r="AH14" s="439">
        <v>32608</v>
      </c>
      <c r="AI14" s="192">
        <v>4062</v>
      </c>
      <c r="AJ14" s="256">
        <f t="shared" si="28"/>
        <v>0.12457065750736016</v>
      </c>
      <c r="AK14" s="40"/>
      <c r="AL14" s="45" t="str">
        <f t="shared" si="29"/>
        <v>豊能医療圏</v>
      </c>
      <c r="AM14" s="147">
        <f t="shared" si="59"/>
        <v>0.34717403469501956</v>
      </c>
      <c r="AN14" s="334">
        <f t="shared" si="30"/>
        <v>0.34720000000000001</v>
      </c>
      <c r="AO14" s="45" t="str">
        <f t="shared" si="0"/>
        <v>豊能医療圏</v>
      </c>
      <c r="AP14" s="147">
        <f t="shared" si="60"/>
        <v>0.11346759675967596</v>
      </c>
      <c r="AQ14" s="334">
        <f t="shared" si="31"/>
        <v>0.1135</v>
      </c>
      <c r="AR14" s="45" t="str">
        <f t="shared" si="1"/>
        <v>中河内医療圏</v>
      </c>
      <c r="AS14" s="147">
        <f t="shared" si="61"/>
        <v>0.48766035430665849</v>
      </c>
      <c r="AT14" s="334">
        <f t="shared" si="32"/>
        <v>0.48770000000000002</v>
      </c>
      <c r="AU14" s="45" t="str">
        <f t="shared" si="2"/>
        <v>豊能医療圏</v>
      </c>
      <c r="AV14" s="147">
        <f t="shared" si="62"/>
        <v>0.17026513032777715</v>
      </c>
      <c r="AW14" s="334">
        <f t="shared" si="33"/>
        <v>0.17030000000000001</v>
      </c>
      <c r="AX14" s="45" t="str">
        <f t="shared" si="3"/>
        <v>豊能医療圏</v>
      </c>
      <c r="AY14" s="147">
        <f t="shared" si="63"/>
        <v>0.20652173913043478</v>
      </c>
      <c r="AZ14" s="334">
        <f t="shared" si="34"/>
        <v>0.20649999999999999</v>
      </c>
      <c r="BA14" s="45" t="str">
        <f t="shared" si="4"/>
        <v>豊能医療圏</v>
      </c>
      <c r="BB14" s="147">
        <f t="shared" si="35"/>
        <v>0.11449356463346391</v>
      </c>
      <c r="BC14" s="334">
        <f t="shared" si="36"/>
        <v>0.1145</v>
      </c>
      <c r="BD14" s="45" t="str">
        <f t="shared" si="5"/>
        <v>三島医療圏</v>
      </c>
      <c r="BE14" s="147">
        <f t="shared" si="37"/>
        <v>1.8843320075634086E-2</v>
      </c>
      <c r="BF14" s="334">
        <f t="shared" si="38"/>
        <v>1.8800000000000001E-2</v>
      </c>
      <c r="BG14" s="45" t="str">
        <f t="shared" si="6"/>
        <v>豊能医療圏</v>
      </c>
      <c r="BH14" s="147">
        <f t="shared" si="39"/>
        <v>4.5273938105098215E-2</v>
      </c>
      <c r="BI14" s="334">
        <f t="shared" si="40"/>
        <v>4.53E-2</v>
      </c>
      <c r="BJ14" s="45" t="str">
        <f t="shared" si="7"/>
        <v>北河内医療圏</v>
      </c>
      <c r="BK14" s="147">
        <f t="shared" si="64"/>
        <v>0.17064254290848255</v>
      </c>
      <c r="BL14" s="334">
        <f t="shared" si="41"/>
        <v>0.1706</v>
      </c>
      <c r="BM14" s="45" t="str">
        <f t="shared" si="8"/>
        <v>三島医療圏</v>
      </c>
      <c r="BN14" s="147">
        <f t="shared" si="42"/>
        <v>8.0793578281015466E-2</v>
      </c>
      <c r="BO14" s="334">
        <f t="shared" si="43"/>
        <v>8.0799999999999997E-2</v>
      </c>
      <c r="BP14" s="45" t="str">
        <f t="shared" si="44"/>
        <v>南河内医療圏</v>
      </c>
      <c r="BQ14" s="147">
        <f t="shared" si="45"/>
        <v>0.11242708149195686</v>
      </c>
      <c r="BR14" s="259">
        <f t="shared" si="65"/>
        <v>0.1124</v>
      </c>
      <c r="BT14" s="335">
        <f t="shared" si="9"/>
        <v>0.41215306759307302</v>
      </c>
      <c r="BU14" s="335">
        <f t="shared" si="46"/>
        <v>0.41220000000000001</v>
      </c>
      <c r="BV14" s="335">
        <f t="shared" si="10"/>
        <v>0.13642272981511996</v>
      </c>
      <c r="BW14" s="335">
        <f t="shared" si="47"/>
        <v>0.13639999999999999</v>
      </c>
      <c r="BX14" s="335">
        <f t="shared" si="11"/>
        <v>0.53394233299500016</v>
      </c>
      <c r="BY14" s="335">
        <f t="shared" si="48"/>
        <v>0.53390000000000004</v>
      </c>
      <c r="BZ14" s="335">
        <f t="shared" si="12"/>
        <v>0.20827411969051002</v>
      </c>
      <c r="CA14" s="335">
        <f t="shared" si="49"/>
        <v>0.20830000000000001</v>
      </c>
      <c r="CB14" s="335">
        <f t="shared" si="13"/>
        <v>0.2459075644172703</v>
      </c>
      <c r="CC14" s="335">
        <f t="shared" si="50"/>
        <v>0.24590000000000001</v>
      </c>
      <c r="CD14" s="335">
        <f t="shared" si="14"/>
        <v>0.14741299556986304</v>
      </c>
      <c r="CE14" s="335">
        <f t="shared" si="51"/>
        <v>0.1474</v>
      </c>
      <c r="CF14" s="335">
        <f t="shared" si="15"/>
        <v>2.285851780558229E-2</v>
      </c>
      <c r="CG14" s="335">
        <f t="shared" si="52"/>
        <v>2.29E-2</v>
      </c>
      <c r="CH14" s="335">
        <f t="shared" si="16"/>
        <v>6.3906918674177748E-2</v>
      </c>
      <c r="CI14" s="335">
        <f t="shared" si="53"/>
        <v>6.3899999999999998E-2</v>
      </c>
      <c r="CJ14" s="335">
        <f t="shared" si="17"/>
        <v>0.20333280646690902</v>
      </c>
      <c r="CK14" s="335">
        <f t="shared" si="54"/>
        <v>0.20330000000000001</v>
      </c>
      <c r="CL14" s="335">
        <f t="shared" si="55"/>
        <v>9.4410910240392582E-2</v>
      </c>
      <c r="CM14" s="335">
        <f t="shared" si="56"/>
        <v>9.4399999999999998E-2</v>
      </c>
      <c r="CN14" s="335">
        <f t="shared" si="57"/>
        <v>0.12182963488874454</v>
      </c>
      <c r="CO14" s="335">
        <f t="shared" si="58"/>
        <v>0.12180000000000001</v>
      </c>
      <c r="CP14" s="137">
        <v>999</v>
      </c>
    </row>
    <row r="15" spans="2:94" s="14" customFormat="1" ht="13.5" customHeight="1" thickTop="1">
      <c r="B15" s="483" t="s">
        <v>0</v>
      </c>
      <c r="C15" s="484"/>
      <c r="D15" s="193">
        <f>SUM(D7:D14)</f>
        <v>132987</v>
      </c>
      <c r="E15" s="194">
        <f>SUM(E7:E14)</f>
        <v>54811</v>
      </c>
      <c r="F15" s="262">
        <f t="shared" si="18"/>
        <v>0.41215306759307302</v>
      </c>
      <c r="G15" s="193">
        <f>SUM(G7:G14)</f>
        <v>132302</v>
      </c>
      <c r="H15" s="194">
        <f>SUM(H7:H14)</f>
        <v>18049</v>
      </c>
      <c r="I15" s="262">
        <f t="shared" si="19"/>
        <v>0.13642272981511996</v>
      </c>
      <c r="J15" s="193">
        <f>SUM(J7:J14)</f>
        <v>133005</v>
      </c>
      <c r="K15" s="194">
        <f>SUM(K7:K14)</f>
        <v>71017</v>
      </c>
      <c r="L15" s="262">
        <f t="shared" si="20"/>
        <v>0.53394233299500016</v>
      </c>
      <c r="M15" s="193">
        <f>SUM(M7:M14)</f>
        <v>132993</v>
      </c>
      <c r="N15" s="194">
        <f>SUM(N7:N14)</f>
        <v>27699</v>
      </c>
      <c r="O15" s="262">
        <f t="shared" si="21"/>
        <v>0.20827411969051002</v>
      </c>
      <c r="P15" s="193">
        <f>SUM(P7:P14)</f>
        <v>132806</v>
      </c>
      <c r="Q15" s="194">
        <f>SUM(Q7:Q14)</f>
        <v>32658</v>
      </c>
      <c r="R15" s="262">
        <f t="shared" si="22"/>
        <v>0.2459075644172703</v>
      </c>
      <c r="S15" s="193">
        <f>SUM(S7:S14)</f>
        <v>132953</v>
      </c>
      <c r="T15" s="194">
        <f>SUM(T7:T14)</f>
        <v>19599</v>
      </c>
      <c r="U15" s="262">
        <f t="shared" si="23"/>
        <v>0.14741299556986304</v>
      </c>
      <c r="V15" s="193">
        <f>SUM(V7:V14)</f>
        <v>132992</v>
      </c>
      <c r="W15" s="194">
        <f>SUM(W7:W14)</f>
        <v>3040</v>
      </c>
      <c r="X15" s="262">
        <f>IFERROR(W15/V15,"-")</f>
        <v>2.285851780558229E-2</v>
      </c>
      <c r="Y15" s="193">
        <f>SUM(Y7:Y14)</f>
        <v>132959</v>
      </c>
      <c r="Z15" s="194">
        <f>SUM(Z7:Z14)</f>
        <v>8497</v>
      </c>
      <c r="AA15" s="262">
        <f t="shared" si="25"/>
        <v>6.3906918674177748E-2</v>
      </c>
      <c r="AB15" s="193">
        <f>SUM(AB7:AB14)</f>
        <v>132861</v>
      </c>
      <c r="AC15" s="194">
        <f>SUM(AC7:AC14)</f>
        <v>27015</v>
      </c>
      <c r="AD15" s="262">
        <f t="shared" si="26"/>
        <v>0.20333280646690902</v>
      </c>
      <c r="AE15" s="193">
        <f>SUM(AE7:AE14)</f>
        <v>132866</v>
      </c>
      <c r="AF15" s="194">
        <f>SUM(AF7:AF14)</f>
        <v>12544</v>
      </c>
      <c r="AG15" s="262">
        <f>IFERROR(AF15/AE15,"-")</f>
        <v>9.4410910240392582E-2</v>
      </c>
      <c r="AH15" s="193">
        <f>SUM(AH7:AH14)</f>
        <v>132398</v>
      </c>
      <c r="AI15" s="194">
        <f>SUM(AI7:AI14)</f>
        <v>16130</v>
      </c>
      <c r="AJ15" s="262">
        <f>IFERROR(AI15/AH15,"-")</f>
        <v>0.12182963488874454</v>
      </c>
      <c r="AK15" s="40"/>
    </row>
    <row r="16" spans="2:94" s="14" customFormat="1">
      <c r="B16" s="143"/>
    </row>
    <row r="17" spans="38:55" s="14" customFormat="1"/>
    <row r="18" spans="38:55" s="14" customFormat="1">
      <c r="AL18" s="164" t="s">
        <v>293</v>
      </c>
      <c r="AY18" s="146"/>
      <c r="AZ18" s="146"/>
      <c r="BB18" s="146"/>
      <c r="BC18" s="146"/>
    </row>
    <row r="19" spans="38:55" s="14" customFormat="1">
      <c r="AL19" s="253" t="s">
        <v>395</v>
      </c>
      <c r="AM19" s="253"/>
      <c r="AN19" s="253"/>
      <c r="AO19" s="253"/>
      <c r="AP19" s="253"/>
      <c r="AQ19" s="253"/>
      <c r="AY19" s="74"/>
      <c r="AZ19" s="74"/>
      <c r="BB19" s="74"/>
      <c r="BC19" s="74"/>
    </row>
    <row r="20" spans="38:55" s="14" customFormat="1">
      <c r="AL20" s="253" t="s">
        <v>396</v>
      </c>
      <c r="AM20" s="253"/>
      <c r="AN20" s="253"/>
      <c r="AO20" s="253"/>
      <c r="AP20" s="253"/>
      <c r="AQ20" s="253"/>
      <c r="AY20" s="146"/>
      <c r="AZ20" s="146"/>
      <c r="BB20" s="146"/>
      <c r="BC20" s="146"/>
    </row>
    <row r="21" spans="38:55" s="14" customFormat="1">
      <c r="AY21" s="146"/>
      <c r="AZ21" s="146"/>
      <c r="BB21" s="146"/>
      <c r="BC21" s="146"/>
    </row>
    <row r="22" spans="38:55" s="14" customFormat="1">
      <c r="AY22" s="146"/>
      <c r="AZ22" s="146"/>
      <c r="BB22" s="146"/>
      <c r="BC22" s="146"/>
    </row>
    <row r="23" spans="38:55" s="14" customFormat="1">
      <c r="AY23" s="146"/>
      <c r="AZ23" s="146"/>
      <c r="BB23" s="146"/>
      <c r="BC23" s="146"/>
    </row>
    <row r="24" spans="38:55" s="14" customFormat="1">
      <c r="AY24" s="146"/>
      <c r="AZ24" s="146"/>
      <c r="BB24" s="146"/>
      <c r="BC24" s="146"/>
    </row>
    <row r="25" spans="38:55" s="14" customFormat="1">
      <c r="AY25" s="146"/>
      <c r="AZ25" s="146"/>
      <c r="BB25" s="146"/>
      <c r="BC25" s="146"/>
    </row>
    <row r="26" spans="38:55">
      <c r="AY26" s="146"/>
      <c r="AZ26" s="146"/>
      <c r="BB26" s="146"/>
      <c r="BC26" s="146"/>
    </row>
    <row r="27" spans="38:55">
      <c r="AY27" s="146"/>
      <c r="AZ27" s="146"/>
      <c r="BB27" s="146"/>
      <c r="BC27" s="146"/>
    </row>
    <row r="35" spans="17:17">
      <c r="Q35" s="275"/>
    </row>
  </sheetData>
  <mergeCells count="40">
    <mergeCell ref="CL5:CO5"/>
    <mergeCell ref="CL6:CM6"/>
    <mergeCell ref="CN6:CO6"/>
    <mergeCell ref="CB5:CC6"/>
    <mergeCell ref="CD5:CE6"/>
    <mergeCell ref="CF5:CG6"/>
    <mergeCell ref="CH5:CI6"/>
    <mergeCell ref="CJ5:CK6"/>
    <mergeCell ref="BP6:BR6"/>
    <mergeCell ref="BT5:BU6"/>
    <mergeCell ref="BV5:BW6"/>
    <mergeCell ref="BX5:BY6"/>
    <mergeCell ref="BZ5:CA6"/>
    <mergeCell ref="B15:C15"/>
    <mergeCell ref="CP5:CP6"/>
    <mergeCell ref="AE3:AJ4"/>
    <mergeCell ref="AE5:AG5"/>
    <mergeCell ref="AH5:AJ5"/>
    <mergeCell ref="AL5:AN6"/>
    <mergeCell ref="AO5:AQ6"/>
    <mergeCell ref="AR5:AT6"/>
    <mergeCell ref="AU5:AW6"/>
    <mergeCell ref="AX5:AZ6"/>
    <mergeCell ref="BA5:BC6"/>
    <mergeCell ref="BD5:BF6"/>
    <mergeCell ref="BG5:BI6"/>
    <mergeCell ref="BJ5:BL6"/>
    <mergeCell ref="BM5:BR5"/>
    <mergeCell ref="BM6:BO6"/>
    <mergeCell ref="Y3:AA5"/>
    <mergeCell ref="V3:X5"/>
    <mergeCell ref="S3:U5"/>
    <mergeCell ref="AB3:AD5"/>
    <mergeCell ref="B3:B6"/>
    <mergeCell ref="M3:O5"/>
    <mergeCell ref="J3:L5"/>
    <mergeCell ref="C3:C6"/>
    <mergeCell ref="G3:I5"/>
    <mergeCell ref="D3:F5"/>
    <mergeCell ref="P3:R5"/>
  </mergeCells>
  <phoneticPr fontId="3"/>
  <pageMargins left="0.70866141732283472" right="0.70866141732283472" top="0.74803149606299213" bottom="0.74803149606299213" header="0.31496062992125984" footer="0.31496062992125984"/>
  <pageSetup paperSize="8" scale="75" fitToWidth="0" fitToHeight="0" orientation="landscape" r:id="rId1"/>
  <headerFooter>
    <oddHeader>&amp;R&amp;"ＭＳ 明朝,標準"&amp;12 2-8.歯科健診分析</oddHeader>
  </headerFooter>
  <colBreaks count="1" manualBreakCount="1">
    <brk id="24" max="14" man="1"/>
  </colBreaks>
  <ignoredErrors>
    <ignoredError sqref="AJ7:AJ14 E15 G15:H15 J15:K15 M15:N15 P15:Q15 S15:T15 V15:W15 Y15:Z15 AB15:AC15 AE15:AF15 AH15:AI15" emptyCellReference="1"/>
    <ignoredError sqref="BV7:BV14 BX7:BX14 BZ7:BZ14 CB7:CB14 CD7:CD14 CF7:CF14 CH7:CH14 CJ7:CJ14 CL7:CL14 CN7:CN14 F15 I15 L15 O15 R15 U15 X15 AA15 AD15 AG15" formula="1"/>
    <ignoredError sqref="AL7:AL14 AN7:AO7 AQ7:AR7 AT7:AU7 AW7:AX7 AZ7:BA7 BC7:BD7 BF7:BG7 BI7:BJ7 BL7:BM7 BO7:BP7 BR7:BR14 BU7:BU14 BW7:BW14 BY7:BY14 CA7:CA14 CC7:CC14 CE7:CE14 CG7:CG14 CI7:CI14 CK7:CK14 CM7:CM14 CO7:CO14 AN8:AO8 AQ8:AR8 AT8:AU8 AW8:AX8 AZ8:BA8 BC8:BD8 BF8:BG8 BI8:BJ8 BL8:BM8 BO8:BP8 AN9:AO9 AQ9:AR9 AT9:AU9 AW9:AX9 AZ9:BA9 BC9:BD9 BF9:BG9 BI9:BJ9 BL9:BM9 BO9:BP9 AN10:AO10 AQ10:AR10 AT10:AU10 AW10:AX10 AZ10:BA10 BC10:BD10 BF10:BG10 BI10:BJ10 BL10:BM10 BO10:BP10 AN11:AO11 AQ11:AR11 AT11:AU11 AW11:AX11 AZ11:BA11 BC11:BD11 BF11:BG11 BI11:BJ11 BL11:BM11 BO11:BP11 AN12:AO12 AQ12:AR12 AT12:AU12 AW12:AX12 AZ12:BA12 BC12:BD12 BF12:BG12 BI12:BJ12 BL12:BM12 BO12:BP12 AN13:AO13 AQ13:AR13 AT13:AU13 AW13:AX13 AZ13:BA13 BC13:BD13 BF13:BG13 BI13:BJ13 BL13:BM13 BO13:BP13 AN14:AO14 AQ14:AR14 AT14:AU14 AW14:AX14 AZ14:BA14 BC14:BD14 BF14:BG14 BI14:BJ14 BL14:BM14 BO14:BP14" evalError="1"/>
    <ignoredError sqref="AM7:AM14 AP7:AP14 AS7:AS14 AV7:AV14 AY7:AY14 BB7:BB14 BE7:BE14 BH7:BH14 BK7:BK14 BN7:BN14 BQ7:BQ14" evalError="1"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7"/>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488</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6" ht="16.5" customHeight="1">
      <c r="B1" s="9" t="s">
        <v>489</v>
      </c>
    </row>
    <row r="2" spans="2:16" ht="16.5" customHeight="1">
      <c r="B2" s="9" t="s">
        <v>470</v>
      </c>
    </row>
    <row r="4" spans="2:16" ht="13.5" customHeight="1">
      <c r="B4" s="82"/>
      <c r="C4" s="83"/>
      <c r="D4" s="83"/>
      <c r="E4" s="83"/>
      <c r="F4" s="83"/>
      <c r="G4" s="84"/>
    </row>
    <row r="5" spans="2:16" ht="13.5" customHeight="1">
      <c r="B5" s="85"/>
      <c r="C5" s="86"/>
      <c r="D5" s="161">
        <v>0.42619999999999991</v>
      </c>
      <c r="E5" s="88" t="s">
        <v>223</v>
      </c>
      <c r="F5" s="162">
        <v>0.44600000000000001</v>
      </c>
      <c r="G5" s="90" t="s">
        <v>224</v>
      </c>
    </row>
    <row r="6" spans="2:16">
      <c r="B6" s="85"/>
      <c r="D6" s="161"/>
      <c r="E6" s="88"/>
      <c r="F6" s="162"/>
      <c r="G6" s="90"/>
    </row>
    <row r="7" spans="2:16">
      <c r="B7" s="85"/>
      <c r="C7" s="91"/>
      <c r="D7" s="161">
        <v>0.40639999999999993</v>
      </c>
      <c r="E7" s="88" t="s">
        <v>223</v>
      </c>
      <c r="F7" s="162">
        <v>0.42619999999999991</v>
      </c>
      <c r="G7" s="90" t="s">
        <v>225</v>
      </c>
    </row>
    <row r="8" spans="2:16">
      <c r="B8" s="85"/>
      <c r="D8" s="161"/>
      <c r="E8" s="88"/>
      <c r="F8" s="162"/>
      <c r="G8" s="90"/>
    </row>
    <row r="9" spans="2:16">
      <c r="B9" s="85"/>
      <c r="C9" s="92"/>
      <c r="D9" s="161">
        <v>0.38659999999999994</v>
      </c>
      <c r="E9" s="88" t="s">
        <v>223</v>
      </c>
      <c r="F9" s="162">
        <v>0.40639999999999993</v>
      </c>
      <c r="G9" s="90" t="s">
        <v>225</v>
      </c>
    </row>
    <row r="10" spans="2:16">
      <c r="B10" s="85"/>
      <c r="D10" s="161"/>
      <c r="E10" s="88"/>
      <c r="F10" s="162"/>
      <c r="G10" s="90"/>
    </row>
    <row r="11" spans="2:16">
      <c r="B11" s="85"/>
      <c r="C11" s="93"/>
      <c r="D11" s="161">
        <v>0.36679999999999996</v>
      </c>
      <c r="E11" s="88" t="s">
        <v>223</v>
      </c>
      <c r="F11" s="162">
        <v>0.38659999999999994</v>
      </c>
      <c r="G11" s="90" t="s">
        <v>225</v>
      </c>
    </row>
    <row r="12" spans="2:16">
      <c r="B12" s="85"/>
      <c r="D12" s="161"/>
      <c r="E12" s="88"/>
      <c r="F12" s="162"/>
      <c r="G12" s="90"/>
    </row>
    <row r="13" spans="2:16">
      <c r="B13" s="85"/>
      <c r="C13" s="94"/>
      <c r="D13" s="161">
        <v>0.34699999999999998</v>
      </c>
      <c r="E13" s="88" t="s">
        <v>223</v>
      </c>
      <c r="F13" s="162">
        <v>0.36679999999999996</v>
      </c>
      <c r="G13" s="90" t="s">
        <v>225</v>
      </c>
    </row>
    <row r="14" spans="2:16">
      <c r="B14" s="95"/>
      <c r="C14" s="96"/>
      <c r="D14" s="96"/>
      <c r="E14" s="96"/>
      <c r="F14" s="96"/>
      <c r="G14" s="97"/>
    </row>
    <row r="16" spans="2:16">
      <c r="B16" s="82"/>
      <c r="C16" s="83"/>
      <c r="D16" s="83"/>
      <c r="E16" s="83"/>
      <c r="F16" s="83"/>
      <c r="G16" s="83"/>
      <c r="H16" s="83"/>
      <c r="I16" s="83"/>
      <c r="J16" s="83"/>
      <c r="K16" s="83"/>
      <c r="L16" s="83"/>
      <c r="M16" s="83"/>
      <c r="N16" s="83"/>
      <c r="O16" s="84"/>
      <c r="P16" s="85"/>
    </row>
    <row r="17" spans="2:16">
      <c r="B17" s="85"/>
      <c r="O17" s="98"/>
      <c r="P17" s="85"/>
    </row>
    <row r="18" spans="2:16">
      <c r="B18" s="85"/>
      <c r="O18" s="98"/>
      <c r="P18" s="85"/>
    </row>
    <row r="19" spans="2:16">
      <c r="B19" s="85"/>
      <c r="O19" s="98"/>
      <c r="P19" s="85"/>
    </row>
    <row r="20" spans="2:16">
      <c r="B20" s="85"/>
      <c r="O20" s="98"/>
      <c r="P20" s="85"/>
    </row>
    <row r="21" spans="2:16">
      <c r="B21" s="85"/>
      <c r="O21" s="98"/>
      <c r="P21" s="85"/>
    </row>
    <row r="22" spans="2:16">
      <c r="B22" s="85"/>
      <c r="O22" s="98"/>
      <c r="P22" s="85"/>
    </row>
    <row r="23" spans="2:16">
      <c r="B23" s="85"/>
      <c r="O23" s="98"/>
      <c r="P23" s="85"/>
    </row>
    <row r="24" spans="2:16">
      <c r="B24" s="85"/>
      <c r="O24" s="98"/>
      <c r="P24" s="85"/>
    </row>
    <row r="25" spans="2:16">
      <c r="B25" s="85"/>
      <c r="O25" s="98"/>
      <c r="P25" s="85"/>
    </row>
    <row r="26" spans="2:16">
      <c r="B26" s="85"/>
      <c r="O26" s="98"/>
      <c r="P26" s="85"/>
    </row>
    <row r="27" spans="2:16">
      <c r="B27" s="85"/>
      <c r="O27" s="98"/>
      <c r="P27" s="85"/>
    </row>
    <row r="28" spans="2:16">
      <c r="B28" s="85"/>
      <c r="O28" s="98"/>
      <c r="P28" s="85"/>
    </row>
    <row r="29" spans="2:16">
      <c r="B29" s="85"/>
      <c r="O29" s="98"/>
      <c r="P29" s="85"/>
    </row>
    <row r="30" spans="2:16">
      <c r="B30" s="85"/>
      <c r="O30" s="98"/>
      <c r="P30" s="85"/>
    </row>
    <row r="31" spans="2:16">
      <c r="B31" s="85"/>
      <c r="O31" s="98"/>
      <c r="P31" s="85"/>
    </row>
    <row r="32" spans="2:16">
      <c r="B32" s="85"/>
      <c r="O32" s="98"/>
      <c r="P32" s="85"/>
    </row>
    <row r="33" spans="2:16">
      <c r="B33" s="85"/>
      <c r="O33" s="98"/>
      <c r="P33" s="85"/>
    </row>
    <row r="34" spans="2:16">
      <c r="B34" s="85"/>
      <c r="O34" s="98"/>
      <c r="P34" s="85"/>
    </row>
    <row r="35" spans="2:16">
      <c r="B35" s="85"/>
      <c r="O35" s="98"/>
      <c r="P35" s="85"/>
    </row>
    <row r="36" spans="2:16">
      <c r="B36" s="85"/>
      <c r="O36" s="98"/>
      <c r="P36" s="85"/>
    </row>
    <row r="37" spans="2:16">
      <c r="B37" s="85"/>
      <c r="O37" s="98"/>
      <c r="P37" s="85"/>
    </row>
    <row r="38" spans="2:16">
      <c r="B38" s="85"/>
      <c r="O38" s="98"/>
      <c r="P38" s="85"/>
    </row>
    <row r="39" spans="2:16">
      <c r="B39" s="85"/>
      <c r="O39" s="98"/>
      <c r="P39" s="85"/>
    </row>
    <row r="40" spans="2:16">
      <c r="B40" s="85"/>
      <c r="O40" s="98"/>
      <c r="P40" s="85"/>
    </row>
    <row r="41" spans="2:16">
      <c r="B41" s="85"/>
      <c r="O41" s="98"/>
      <c r="P41" s="85"/>
    </row>
    <row r="42" spans="2:16">
      <c r="B42" s="85"/>
      <c r="O42" s="98"/>
      <c r="P42" s="85"/>
    </row>
    <row r="43" spans="2:16">
      <c r="B43" s="85"/>
      <c r="O43" s="98"/>
      <c r="P43" s="85"/>
    </row>
    <row r="44" spans="2:16">
      <c r="B44" s="85"/>
      <c r="O44" s="98"/>
      <c r="P44" s="85"/>
    </row>
    <row r="45" spans="2:16">
      <c r="B45" s="85"/>
      <c r="O45" s="98"/>
      <c r="P45" s="85"/>
    </row>
    <row r="46" spans="2:16">
      <c r="B46" s="85"/>
      <c r="O46" s="98"/>
      <c r="P46" s="85"/>
    </row>
    <row r="47" spans="2:16">
      <c r="B47" s="85"/>
      <c r="O47" s="98"/>
      <c r="P47" s="85"/>
    </row>
    <row r="48" spans="2:16">
      <c r="B48" s="85"/>
      <c r="O48" s="98"/>
      <c r="P48" s="85"/>
    </row>
    <row r="49" spans="2:16">
      <c r="B49" s="85"/>
      <c r="O49" s="98"/>
      <c r="P49" s="85"/>
    </row>
    <row r="50" spans="2:16">
      <c r="B50" s="85"/>
      <c r="O50" s="98"/>
      <c r="P50" s="85"/>
    </row>
    <row r="51" spans="2:16">
      <c r="B51" s="85"/>
      <c r="O51" s="98"/>
      <c r="P51" s="85"/>
    </row>
    <row r="52" spans="2:16">
      <c r="B52" s="85"/>
      <c r="O52" s="98"/>
      <c r="P52" s="85"/>
    </row>
    <row r="53" spans="2:16">
      <c r="B53" s="85"/>
      <c r="O53" s="98"/>
      <c r="P53" s="85"/>
    </row>
    <row r="54" spans="2:16">
      <c r="B54" s="85"/>
      <c r="O54" s="98"/>
      <c r="P54" s="85"/>
    </row>
    <row r="55" spans="2:16">
      <c r="B55" s="85"/>
      <c r="O55" s="98"/>
      <c r="P55" s="85"/>
    </row>
    <row r="56" spans="2:16">
      <c r="B56" s="85"/>
      <c r="O56" s="98"/>
      <c r="P56" s="85"/>
    </row>
    <row r="57" spans="2:16">
      <c r="B57" s="85"/>
      <c r="O57" s="98"/>
      <c r="P57" s="85"/>
    </row>
    <row r="58" spans="2:16">
      <c r="B58" s="85"/>
      <c r="O58" s="98"/>
      <c r="P58" s="85"/>
    </row>
    <row r="59" spans="2:16">
      <c r="B59" s="85"/>
      <c r="O59" s="98"/>
      <c r="P59" s="85"/>
    </row>
    <row r="60" spans="2:16">
      <c r="B60" s="85"/>
      <c r="O60" s="98"/>
      <c r="P60" s="85"/>
    </row>
    <row r="61" spans="2:16">
      <c r="B61" s="85"/>
      <c r="O61" s="98"/>
      <c r="P61" s="85"/>
    </row>
    <row r="62" spans="2:16">
      <c r="B62" s="85"/>
      <c r="O62" s="98"/>
      <c r="P62" s="85"/>
    </row>
    <row r="63" spans="2:16">
      <c r="B63" s="85"/>
      <c r="O63" s="98"/>
      <c r="P63" s="85"/>
    </row>
    <row r="64" spans="2:16">
      <c r="B64" s="85"/>
      <c r="O64" s="98"/>
      <c r="P64" s="85"/>
    </row>
    <row r="65" spans="2:16">
      <c r="B65" s="85"/>
      <c r="O65" s="98"/>
      <c r="P65" s="85"/>
    </row>
    <row r="66" spans="2:16">
      <c r="B66" s="85"/>
      <c r="O66" s="98"/>
      <c r="P66" s="85"/>
    </row>
    <row r="67" spans="2:16">
      <c r="B67" s="85"/>
      <c r="O67" s="98"/>
      <c r="P67" s="85"/>
    </row>
    <row r="68" spans="2:16">
      <c r="B68" s="85"/>
      <c r="O68" s="98"/>
      <c r="P68" s="85"/>
    </row>
    <row r="69" spans="2:16">
      <c r="B69" s="85"/>
      <c r="O69" s="98"/>
      <c r="P69" s="85"/>
    </row>
    <row r="70" spans="2:16">
      <c r="B70" s="85"/>
      <c r="O70" s="98"/>
      <c r="P70" s="85"/>
    </row>
    <row r="71" spans="2:16">
      <c r="B71" s="85"/>
      <c r="O71" s="98"/>
      <c r="P71" s="85"/>
    </row>
    <row r="72" spans="2:16">
      <c r="B72" s="85"/>
      <c r="O72" s="98"/>
      <c r="P72" s="85"/>
    </row>
    <row r="73" spans="2:16">
      <c r="B73" s="85"/>
      <c r="O73" s="98"/>
      <c r="P73" s="85"/>
    </row>
    <row r="74" spans="2:16">
      <c r="B74" s="85"/>
      <c r="O74" s="98"/>
      <c r="P74" s="85"/>
    </row>
    <row r="75" spans="2:16">
      <c r="B75" s="85"/>
      <c r="O75" s="98"/>
      <c r="P75" s="85"/>
    </row>
    <row r="76" spans="2:16">
      <c r="B76" s="85"/>
      <c r="O76" s="98"/>
      <c r="P76" s="85"/>
    </row>
    <row r="77" spans="2:16">
      <c r="B77" s="85"/>
      <c r="O77" s="98"/>
      <c r="P77" s="85"/>
    </row>
    <row r="78" spans="2:16">
      <c r="B78" s="85"/>
      <c r="O78" s="98"/>
      <c r="P78" s="85"/>
    </row>
    <row r="79" spans="2:16">
      <c r="B79" s="85"/>
      <c r="O79" s="98"/>
      <c r="P79" s="85"/>
    </row>
    <row r="80" spans="2:16">
      <c r="B80" s="85"/>
      <c r="O80" s="98"/>
      <c r="P80" s="85"/>
    </row>
    <row r="81" spans="2:16">
      <c r="B81" s="85"/>
      <c r="O81" s="98"/>
      <c r="P81" s="85"/>
    </row>
    <row r="82" spans="2:16">
      <c r="B82" s="85"/>
      <c r="O82" s="98"/>
      <c r="P82" s="85"/>
    </row>
    <row r="83" spans="2:16">
      <c r="B83" s="85"/>
      <c r="O83" s="98"/>
      <c r="P83" s="85"/>
    </row>
    <row r="84" spans="2:16">
      <c r="B84" s="95"/>
      <c r="C84" s="96"/>
      <c r="D84" s="96"/>
      <c r="E84" s="96"/>
      <c r="F84" s="96"/>
      <c r="G84" s="96"/>
      <c r="H84" s="96"/>
      <c r="I84" s="96"/>
      <c r="J84" s="96"/>
      <c r="K84" s="96"/>
      <c r="L84" s="96"/>
      <c r="M84" s="96"/>
      <c r="N84" s="96"/>
      <c r="O84" s="99"/>
      <c r="P84" s="85"/>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30"/>
  <sheetViews>
    <sheetView showGridLines="0" zoomScaleNormal="100" zoomScaleSheetLayoutView="100" workbookViewId="0"/>
  </sheetViews>
  <sheetFormatPr defaultColWidth="9" defaultRowHeight="13.5"/>
  <cols>
    <col min="1" max="1" width="4.625" style="1" customWidth="1"/>
    <col min="2" max="2" width="25.625" style="1" customWidth="1"/>
    <col min="3" max="5" width="15.625" style="1" customWidth="1"/>
    <col min="6" max="7" width="9" style="1"/>
    <col min="8" max="8" width="21.75" style="1" customWidth="1"/>
    <col min="9" max="9" width="14.125" style="1" customWidth="1"/>
    <col min="10" max="16384" width="9" style="1"/>
  </cols>
  <sheetData>
    <row r="1" spans="2:9" ht="16.5" customHeight="1">
      <c r="B1" s="4" t="s">
        <v>201</v>
      </c>
    </row>
    <row r="2" spans="2:9" ht="16.5" customHeight="1">
      <c r="B2" s="4" t="s">
        <v>552</v>
      </c>
      <c r="C2" s="3" t="s">
        <v>446</v>
      </c>
      <c r="H2" s="3" t="s">
        <v>206</v>
      </c>
      <c r="I2" s="3"/>
    </row>
    <row r="3" spans="2:9" ht="13.5" customHeight="1">
      <c r="B3" s="413" t="s">
        <v>551</v>
      </c>
      <c r="C3" s="410" t="s">
        <v>74</v>
      </c>
      <c r="D3" s="22" t="s">
        <v>72</v>
      </c>
      <c r="E3" s="409" t="s">
        <v>212</v>
      </c>
      <c r="H3" s="224"/>
      <c r="I3" s="412" t="s">
        <v>386</v>
      </c>
    </row>
    <row r="4" spans="2:9" s="14" customFormat="1" ht="13.5" customHeight="1">
      <c r="B4" s="411" t="s">
        <v>455</v>
      </c>
      <c r="C4" s="189">
        <v>915767</v>
      </c>
      <c r="D4" s="190">
        <v>111764</v>
      </c>
      <c r="E4" s="24">
        <f t="shared" ref="E4:E11" si="0">IFERROR(D4/C4,"-")</f>
        <v>0.12204414441664746</v>
      </c>
      <c r="H4" s="411" t="s">
        <v>455</v>
      </c>
      <c r="I4" s="136">
        <f t="shared" ref="I4:I12" si="1">E4</f>
        <v>0.12204414441664746</v>
      </c>
    </row>
    <row r="5" spans="2:9" s="14" customFormat="1" ht="13.5" customHeight="1">
      <c r="B5" s="411" t="s">
        <v>456</v>
      </c>
      <c r="C5" s="189">
        <v>57840</v>
      </c>
      <c r="D5" s="190">
        <v>7471</v>
      </c>
      <c r="E5" s="24">
        <f t="shared" si="0"/>
        <v>0.12916666666666668</v>
      </c>
      <c r="H5" s="411" t="s">
        <v>456</v>
      </c>
      <c r="I5" s="136">
        <f t="shared" si="1"/>
        <v>0.12916666666666668</v>
      </c>
    </row>
    <row r="6" spans="2:9" s="14" customFormat="1" ht="13.5" customHeight="1">
      <c r="B6" s="411" t="s">
        <v>457</v>
      </c>
      <c r="C6" s="189">
        <v>41386</v>
      </c>
      <c r="D6" s="190">
        <v>4639</v>
      </c>
      <c r="E6" s="24">
        <f t="shared" si="0"/>
        <v>0.11209104528101291</v>
      </c>
      <c r="H6" s="411" t="s">
        <v>457</v>
      </c>
      <c r="I6" s="136">
        <f t="shared" si="1"/>
        <v>0.11209104528101291</v>
      </c>
    </row>
    <row r="7" spans="2:9" s="14" customFormat="1" ht="13.5" customHeight="1">
      <c r="B7" s="411" t="s">
        <v>458</v>
      </c>
      <c r="C7" s="189">
        <v>55217</v>
      </c>
      <c r="D7" s="190">
        <v>4266</v>
      </c>
      <c r="E7" s="24">
        <f t="shared" si="0"/>
        <v>7.7258815219950372E-2</v>
      </c>
      <c r="H7" s="411" t="s">
        <v>458</v>
      </c>
      <c r="I7" s="136">
        <f t="shared" si="1"/>
        <v>7.7258815219950372E-2</v>
      </c>
    </row>
    <row r="8" spans="2:9" s="14" customFormat="1" ht="13.5" customHeight="1">
      <c r="B8" s="411" t="s">
        <v>459</v>
      </c>
      <c r="C8" s="189">
        <v>45451</v>
      </c>
      <c r="D8" s="190">
        <v>2768</v>
      </c>
      <c r="E8" s="24">
        <f t="shared" si="0"/>
        <v>6.0900750258520167E-2</v>
      </c>
      <c r="H8" s="411" t="s">
        <v>459</v>
      </c>
      <c r="I8" s="136">
        <f t="shared" si="1"/>
        <v>6.0900750258520167E-2</v>
      </c>
    </row>
    <row r="9" spans="2:9" s="14" customFormat="1" ht="13.5" customHeight="1">
      <c r="B9" s="411" t="s">
        <v>460</v>
      </c>
      <c r="C9" s="189">
        <v>33161</v>
      </c>
      <c r="D9" s="190">
        <v>1171</v>
      </c>
      <c r="E9" s="24">
        <f t="shared" si="0"/>
        <v>3.531256596604445E-2</v>
      </c>
      <c r="H9" s="411" t="s">
        <v>460</v>
      </c>
      <c r="I9" s="136">
        <f t="shared" si="1"/>
        <v>3.531256596604445E-2</v>
      </c>
    </row>
    <row r="10" spans="2:9" s="14" customFormat="1" ht="13.5" customHeight="1">
      <c r="B10" s="411" t="s">
        <v>461</v>
      </c>
      <c r="C10" s="189">
        <v>31315</v>
      </c>
      <c r="D10" s="190">
        <v>702</v>
      </c>
      <c r="E10" s="24">
        <f t="shared" si="0"/>
        <v>2.2417371866517644E-2</v>
      </c>
      <c r="H10" s="411" t="s">
        <v>461</v>
      </c>
      <c r="I10" s="136">
        <f t="shared" si="1"/>
        <v>2.2417371866517644E-2</v>
      </c>
    </row>
    <row r="11" spans="2:9" s="14" customFormat="1" ht="13.5" customHeight="1" thickBot="1">
      <c r="B11" s="411" t="s">
        <v>462</v>
      </c>
      <c r="C11" s="189">
        <v>21777</v>
      </c>
      <c r="D11" s="190">
        <v>269</v>
      </c>
      <c r="E11" s="24">
        <f t="shared" si="0"/>
        <v>1.2352481976397116E-2</v>
      </c>
      <c r="H11" s="411" t="s">
        <v>462</v>
      </c>
      <c r="I11" s="136">
        <f t="shared" si="1"/>
        <v>1.2352481976397116E-2</v>
      </c>
    </row>
    <row r="12" spans="2:9" s="14" customFormat="1" ht="13.5" customHeight="1" thickTop="1">
      <c r="B12" s="25" t="s">
        <v>142</v>
      </c>
      <c r="C12" s="422">
        <f>地区別_健診受診率!Y13</f>
        <v>1201914</v>
      </c>
      <c r="D12" s="423">
        <f>地区別_健診受診率!Z13</f>
        <v>133050</v>
      </c>
      <c r="E12" s="424">
        <f>地区別_健診受診率!AA13</f>
        <v>0.11069843599458863</v>
      </c>
      <c r="H12" s="411" t="s">
        <v>142</v>
      </c>
      <c r="I12" s="136">
        <f t="shared" si="1"/>
        <v>0.11069843599458863</v>
      </c>
    </row>
    <row r="13" spans="2:9" s="14" customFormat="1">
      <c r="B13" s="26"/>
      <c r="C13" s="26"/>
      <c r="D13" s="26"/>
      <c r="E13" s="1"/>
    </row>
    <row r="14" spans="2:9" s="14" customFormat="1">
      <c r="B14" s="26"/>
      <c r="C14" s="26"/>
      <c r="D14" s="26"/>
      <c r="E14" s="1"/>
    </row>
    <row r="15" spans="2:9" s="14" customFormat="1">
      <c r="B15" s="26"/>
      <c r="C15" s="26"/>
      <c r="D15" s="26"/>
      <c r="E15" s="1"/>
    </row>
    <row r="16" spans="2:9" s="14" customFormat="1">
      <c r="B16" s="26"/>
      <c r="C16" s="26"/>
      <c r="D16" s="26"/>
      <c r="E16" s="1"/>
    </row>
    <row r="17" spans="2:6" s="14" customFormat="1">
      <c r="B17" s="26"/>
      <c r="C17" s="26"/>
      <c r="D17" s="26"/>
      <c r="E17" s="1"/>
    </row>
    <row r="18" spans="2:6" s="14" customFormat="1">
      <c r="B18" s="26"/>
      <c r="C18" s="26"/>
      <c r="D18" s="26"/>
      <c r="E18" s="1"/>
    </row>
    <row r="19" spans="2:6" s="14" customFormat="1">
      <c r="B19" s="26"/>
      <c r="C19" s="26"/>
      <c r="D19" s="26"/>
      <c r="E19" s="1"/>
    </row>
    <row r="20" spans="2:6" s="14" customFormat="1">
      <c r="B20" s="26"/>
      <c r="C20" s="26"/>
      <c r="D20" s="26"/>
      <c r="E20" s="1"/>
    </row>
    <row r="21" spans="2:6" s="14" customFormat="1">
      <c r="B21" s="26"/>
      <c r="C21" s="26"/>
      <c r="D21" s="26"/>
      <c r="E21" s="1"/>
    </row>
    <row r="22" spans="2:6" s="14" customFormat="1">
      <c r="B22" s="26"/>
      <c r="C22" s="26"/>
      <c r="D22" s="26"/>
      <c r="E22" s="1"/>
    </row>
    <row r="23" spans="2:6" s="14" customFormat="1">
      <c r="B23" s="26"/>
      <c r="C23" s="26"/>
      <c r="D23" s="26"/>
      <c r="E23" s="1"/>
    </row>
    <row r="24" spans="2:6" s="14" customFormat="1">
      <c r="B24" s="26"/>
      <c r="C24" s="26"/>
      <c r="D24" s="26"/>
      <c r="E24" s="1"/>
    </row>
    <row r="25" spans="2:6" s="14" customFormat="1">
      <c r="B25" s="26"/>
      <c r="C25" s="26"/>
      <c r="D25" s="26"/>
      <c r="E25" s="1"/>
    </row>
    <row r="26" spans="2:6" s="14" customFormat="1">
      <c r="B26" s="26"/>
      <c r="C26" s="26"/>
      <c r="D26" s="26"/>
      <c r="E26" s="1"/>
    </row>
    <row r="27" spans="2:6" s="14" customFormat="1">
      <c r="B27" s="26"/>
      <c r="C27" s="26"/>
      <c r="D27" s="26"/>
      <c r="E27" s="1"/>
    </row>
    <row r="28" spans="2:6" s="14" customFormat="1">
      <c r="B28" s="26"/>
      <c r="C28" s="26"/>
      <c r="D28" s="26"/>
      <c r="E28" s="1"/>
    </row>
    <row r="29" spans="2:6" s="68" customFormat="1" ht="13.5" customHeight="1">
      <c r="B29" s="26"/>
      <c r="C29" s="26"/>
      <c r="D29" s="26"/>
      <c r="E29" s="1"/>
      <c r="F29" s="54"/>
    </row>
    <row r="30" spans="2:6" s="68" customFormat="1" ht="13.5" customHeight="1">
      <c r="B30" s="1"/>
      <c r="C30" s="1"/>
      <c r="D30" s="1"/>
      <c r="E30" s="1"/>
      <c r="F30" s="54"/>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ignoredErrors>
    <ignoredError sqref="E5:E11 E4"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9"/>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491</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0"/>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490</v>
      </c>
    </row>
    <row r="2" spans="2:15" ht="16.5" customHeight="1">
      <c r="B2" s="9" t="s">
        <v>470</v>
      </c>
    </row>
    <row r="4" spans="2:15" ht="13.5" customHeight="1">
      <c r="B4" s="82"/>
      <c r="C4" s="83"/>
      <c r="D4" s="83"/>
      <c r="E4" s="83"/>
      <c r="F4" s="83"/>
      <c r="G4" s="84"/>
    </row>
    <row r="5" spans="2:15" ht="13.5" customHeight="1">
      <c r="B5" s="85"/>
      <c r="C5" s="86"/>
      <c r="D5" s="161">
        <v>0.15140000000000001</v>
      </c>
      <c r="E5" s="88" t="s">
        <v>223</v>
      </c>
      <c r="F5" s="162">
        <v>0.161</v>
      </c>
      <c r="G5" s="90" t="s">
        <v>224</v>
      </c>
    </row>
    <row r="6" spans="2:15">
      <c r="B6" s="85"/>
      <c r="D6" s="161"/>
      <c r="E6" s="88"/>
      <c r="F6" s="162"/>
      <c r="G6" s="90"/>
    </row>
    <row r="7" spans="2:15">
      <c r="B7" s="85"/>
      <c r="C7" s="91"/>
      <c r="D7" s="161">
        <v>0.14180000000000001</v>
      </c>
      <c r="E7" s="88" t="s">
        <v>223</v>
      </c>
      <c r="F7" s="162">
        <v>0.15140000000000001</v>
      </c>
      <c r="G7" s="90" t="s">
        <v>225</v>
      </c>
    </row>
    <row r="8" spans="2:15">
      <c r="B8" s="85"/>
      <c r="D8" s="161"/>
      <c r="E8" s="88"/>
      <c r="F8" s="162"/>
      <c r="G8" s="90"/>
    </row>
    <row r="9" spans="2:15">
      <c r="B9" s="85"/>
      <c r="C9" s="92"/>
      <c r="D9" s="161">
        <v>0.13220000000000001</v>
      </c>
      <c r="E9" s="88" t="s">
        <v>223</v>
      </c>
      <c r="F9" s="162">
        <v>0.14180000000000001</v>
      </c>
      <c r="G9" s="90" t="s">
        <v>225</v>
      </c>
    </row>
    <row r="10" spans="2:15">
      <c r="B10" s="85"/>
      <c r="D10" s="161"/>
      <c r="E10" s="88"/>
      <c r="F10" s="162"/>
      <c r="G10" s="90"/>
    </row>
    <row r="11" spans="2:15">
      <c r="B11" s="85"/>
      <c r="C11" s="93"/>
      <c r="D11" s="161">
        <v>0.1226</v>
      </c>
      <c r="E11" s="88" t="s">
        <v>223</v>
      </c>
      <c r="F11" s="162">
        <v>0.13220000000000001</v>
      </c>
      <c r="G11" s="90" t="s">
        <v>225</v>
      </c>
    </row>
    <row r="12" spans="2:15">
      <c r="B12" s="85"/>
      <c r="D12" s="161"/>
      <c r="E12" s="88"/>
      <c r="F12" s="162"/>
      <c r="G12" s="90"/>
    </row>
    <row r="13" spans="2:15">
      <c r="B13" s="85"/>
      <c r="C13" s="94"/>
      <c r="D13" s="161">
        <v>0.113</v>
      </c>
      <c r="E13" s="88" t="s">
        <v>223</v>
      </c>
      <c r="F13" s="162">
        <v>0.1226</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492</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493</v>
      </c>
    </row>
    <row r="2" spans="2:15" ht="16.5" customHeight="1">
      <c r="B2" s="9" t="s">
        <v>470</v>
      </c>
    </row>
    <row r="4" spans="2:15" ht="13.5" customHeight="1">
      <c r="B4" s="82"/>
      <c r="C4" s="83"/>
      <c r="D4" s="83"/>
      <c r="E4" s="83"/>
      <c r="F4" s="83"/>
      <c r="G4" s="84"/>
    </row>
    <row r="5" spans="2:15" ht="13.5" customHeight="1">
      <c r="B5" s="85"/>
      <c r="C5" s="86"/>
      <c r="D5" s="161">
        <v>0.54139999999999977</v>
      </c>
      <c r="E5" s="88" t="s">
        <v>223</v>
      </c>
      <c r="F5" s="162">
        <v>0.55500000000000005</v>
      </c>
      <c r="G5" s="90" t="s">
        <v>224</v>
      </c>
    </row>
    <row r="6" spans="2:15">
      <c r="B6" s="85"/>
      <c r="D6" s="161"/>
      <c r="E6" s="88"/>
      <c r="F6" s="162"/>
      <c r="G6" s="90"/>
    </row>
    <row r="7" spans="2:15">
      <c r="B7" s="85"/>
      <c r="C7" s="91"/>
      <c r="D7" s="161">
        <v>0.52779999999999982</v>
      </c>
      <c r="E7" s="88" t="s">
        <v>223</v>
      </c>
      <c r="F7" s="162">
        <v>0.54139999999999977</v>
      </c>
      <c r="G7" s="90" t="s">
        <v>225</v>
      </c>
    </row>
    <row r="8" spans="2:15">
      <c r="B8" s="85"/>
      <c r="D8" s="161"/>
      <c r="E8" s="88"/>
      <c r="F8" s="162"/>
      <c r="G8" s="90"/>
    </row>
    <row r="9" spans="2:15">
      <c r="B9" s="85"/>
      <c r="C9" s="92"/>
      <c r="D9" s="161">
        <v>0.51419999999999988</v>
      </c>
      <c r="E9" s="88" t="s">
        <v>223</v>
      </c>
      <c r="F9" s="162">
        <v>0.52779999999999982</v>
      </c>
      <c r="G9" s="90" t="s">
        <v>225</v>
      </c>
    </row>
    <row r="10" spans="2:15">
      <c r="B10" s="85"/>
      <c r="D10" s="161"/>
      <c r="E10" s="88"/>
      <c r="F10" s="162"/>
      <c r="G10" s="90"/>
    </row>
    <row r="11" spans="2:15">
      <c r="B11" s="85"/>
      <c r="C11" s="93"/>
      <c r="D11" s="161">
        <v>0.50059999999999993</v>
      </c>
      <c r="E11" s="88" t="s">
        <v>223</v>
      </c>
      <c r="F11" s="162">
        <v>0.51419999999999988</v>
      </c>
      <c r="G11" s="90" t="s">
        <v>225</v>
      </c>
    </row>
    <row r="12" spans="2:15">
      <c r="B12" s="85"/>
      <c r="D12" s="161"/>
      <c r="E12" s="88"/>
      <c r="F12" s="162"/>
      <c r="G12" s="90"/>
    </row>
    <row r="13" spans="2:15">
      <c r="B13" s="85"/>
      <c r="C13" s="94"/>
      <c r="D13" s="161">
        <v>0.48699999999999999</v>
      </c>
      <c r="E13" s="88" t="s">
        <v>223</v>
      </c>
      <c r="F13" s="162">
        <v>0.50059999999999993</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494</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495</v>
      </c>
    </row>
    <row r="2" spans="2:15" ht="16.5" customHeight="1">
      <c r="B2" s="9" t="s">
        <v>470</v>
      </c>
    </row>
    <row r="4" spans="2:15" ht="13.5" customHeight="1">
      <c r="B4" s="82"/>
      <c r="C4" s="83"/>
      <c r="D4" s="83"/>
      <c r="E4" s="83"/>
      <c r="F4" s="83"/>
      <c r="G4" s="84"/>
    </row>
    <row r="5" spans="2:15" ht="13.5" customHeight="1">
      <c r="B5" s="85"/>
      <c r="C5" s="86"/>
      <c r="D5" s="161">
        <v>0.22040000000000001</v>
      </c>
      <c r="E5" s="88" t="s">
        <v>223</v>
      </c>
      <c r="F5" s="162">
        <v>0.23300000000000001</v>
      </c>
      <c r="G5" s="90" t="s">
        <v>224</v>
      </c>
    </row>
    <row r="6" spans="2:15">
      <c r="B6" s="85"/>
      <c r="D6" s="161"/>
      <c r="E6" s="88"/>
      <c r="F6" s="162"/>
      <c r="G6" s="90"/>
    </row>
    <row r="7" spans="2:15">
      <c r="B7" s="85"/>
      <c r="C7" s="91"/>
      <c r="D7" s="161">
        <v>0.20780000000000001</v>
      </c>
      <c r="E7" s="88" t="s">
        <v>223</v>
      </c>
      <c r="F7" s="162">
        <v>0.22040000000000001</v>
      </c>
      <c r="G7" s="90" t="s">
        <v>225</v>
      </c>
    </row>
    <row r="8" spans="2:15">
      <c r="B8" s="85"/>
      <c r="D8" s="161"/>
      <c r="E8" s="88"/>
      <c r="F8" s="162"/>
      <c r="G8" s="90"/>
    </row>
    <row r="9" spans="2:15">
      <c r="B9" s="85"/>
      <c r="C9" s="92"/>
      <c r="D9" s="161">
        <v>0.19520000000000001</v>
      </c>
      <c r="E9" s="88" t="s">
        <v>223</v>
      </c>
      <c r="F9" s="162">
        <v>0.20780000000000001</v>
      </c>
      <c r="G9" s="90" t="s">
        <v>225</v>
      </c>
    </row>
    <row r="10" spans="2:15">
      <c r="B10" s="85"/>
      <c r="D10" s="161"/>
      <c r="E10" s="88"/>
      <c r="F10" s="162"/>
      <c r="G10" s="90"/>
    </row>
    <row r="11" spans="2:15">
      <c r="B11" s="85"/>
      <c r="C11" s="93"/>
      <c r="D11" s="161">
        <v>0.18260000000000001</v>
      </c>
      <c r="E11" s="88" t="s">
        <v>223</v>
      </c>
      <c r="F11" s="162">
        <v>0.19520000000000001</v>
      </c>
      <c r="G11" s="90" t="s">
        <v>225</v>
      </c>
    </row>
    <row r="12" spans="2:15">
      <c r="B12" s="85"/>
      <c r="D12" s="161"/>
      <c r="E12" s="88"/>
      <c r="F12" s="162"/>
      <c r="G12" s="90"/>
    </row>
    <row r="13" spans="2:15">
      <c r="B13" s="85"/>
      <c r="C13" s="94"/>
      <c r="D13" s="161">
        <v>0.17</v>
      </c>
      <c r="E13" s="88" t="s">
        <v>223</v>
      </c>
      <c r="F13" s="162">
        <v>0.18260000000000001</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1"/>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496</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497</v>
      </c>
    </row>
    <row r="2" spans="2:15" ht="16.5" customHeight="1">
      <c r="B2" s="9" t="s">
        <v>470</v>
      </c>
    </row>
    <row r="4" spans="2:15" ht="13.5" customHeight="1">
      <c r="B4" s="82"/>
      <c r="C4" s="83"/>
      <c r="D4" s="83"/>
      <c r="E4" s="83"/>
      <c r="F4" s="83"/>
      <c r="G4" s="84"/>
    </row>
    <row r="5" spans="2:15" ht="13.5" customHeight="1">
      <c r="B5" s="85"/>
      <c r="C5" s="86"/>
      <c r="D5" s="161">
        <v>0.27079999999999999</v>
      </c>
      <c r="E5" s="88" t="s">
        <v>223</v>
      </c>
      <c r="F5" s="162">
        <v>0.28699999999999998</v>
      </c>
      <c r="G5" s="90" t="s">
        <v>224</v>
      </c>
    </row>
    <row r="6" spans="2:15">
      <c r="B6" s="85"/>
      <c r="D6" s="161"/>
      <c r="E6" s="88"/>
      <c r="F6" s="162"/>
      <c r="G6" s="90"/>
    </row>
    <row r="7" spans="2:15">
      <c r="B7" s="85"/>
      <c r="C7" s="91"/>
      <c r="D7" s="161">
        <v>0.25459999999999999</v>
      </c>
      <c r="E7" s="88" t="s">
        <v>223</v>
      </c>
      <c r="F7" s="162">
        <v>0.27079999999999999</v>
      </c>
      <c r="G7" s="90" t="s">
        <v>225</v>
      </c>
    </row>
    <row r="8" spans="2:15">
      <c r="B8" s="85"/>
      <c r="D8" s="161"/>
      <c r="E8" s="88"/>
      <c r="F8" s="162"/>
      <c r="G8" s="90"/>
    </row>
    <row r="9" spans="2:15">
      <c r="B9" s="85"/>
      <c r="C9" s="92"/>
      <c r="D9" s="161">
        <v>0.23839999999999997</v>
      </c>
      <c r="E9" s="88" t="s">
        <v>223</v>
      </c>
      <c r="F9" s="162">
        <v>0.25459999999999999</v>
      </c>
      <c r="G9" s="90" t="s">
        <v>225</v>
      </c>
    </row>
    <row r="10" spans="2:15">
      <c r="B10" s="85"/>
      <c r="D10" s="161"/>
      <c r="E10" s="88"/>
      <c r="F10" s="162"/>
      <c r="G10" s="90"/>
    </row>
    <row r="11" spans="2:15">
      <c r="B11" s="85"/>
      <c r="C11" s="93"/>
      <c r="D11" s="161">
        <v>0.22219999999999998</v>
      </c>
      <c r="E11" s="88" t="s">
        <v>223</v>
      </c>
      <c r="F11" s="162">
        <v>0.23839999999999997</v>
      </c>
      <c r="G11" s="90" t="s">
        <v>225</v>
      </c>
    </row>
    <row r="12" spans="2:15">
      <c r="B12" s="85"/>
      <c r="D12" s="161"/>
      <c r="E12" s="88"/>
      <c r="F12" s="162"/>
      <c r="G12" s="90"/>
    </row>
    <row r="13" spans="2:15">
      <c r="B13" s="85"/>
      <c r="C13" s="94"/>
      <c r="D13" s="161">
        <v>0.20599999999999999</v>
      </c>
      <c r="E13" s="88" t="s">
        <v>223</v>
      </c>
      <c r="F13" s="162">
        <v>0.22219999999999998</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498</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500</v>
      </c>
    </row>
    <row r="2" spans="2:15" ht="16.5" customHeight="1">
      <c r="B2" s="9" t="s">
        <v>470</v>
      </c>
    </row>
    <row r="4" spans="2:15" ht="13.5" customHeight="1">
      <c r="B4" s="82"/>
      <c r="C4" s="83"/>
      <c r="D4" s="83"/>
      <c r="E4" s="83"/>
      <c r="F4" s="83"/>
      <c r="G4" s="84"/>
    </row>
    <row r="5" spans="2:15" ht="13.5" customHeight="1">
      <c r="B5" s="85"/>
      <c r="C5" s="86"/>
      <c r="D5" s="161">
        <v>0.15720000000000001</v>
      </c>
      <c r="E5" s="88" t="s">
        <v>223</v>
      </c>
      <c r="F5" s="162">
        <v>0.16800000000000001</v>
      </c>
      <c r="G5" s="90" t="s">
        <v>224</v>
      </c>
    </row>
    <row r="6" spans="2:15">
      <c r="B6" s="85"/>
      <c r="D6" s="161"/>
      <c r="E6" s="88"/>
      <c r="F6" s="162"/>
      <c r="G6" s="90"/>
    </row>
    <row r="7" spans="2:15">
      <c r="B7" s="85"/>
      <c r="C7" s="91"/>
      <c r="D7" s="161">
        <v>0.1464</v>
      </c>
      <c r="E7" s="88" t="s">
        <v>223</v>
      </c>
      <c r="F7" s="162">
        <v>0.15720000000000001</v>
      </c>
      <c r="G7" s="90" t="s">
        <v>225</v>
      </c>
    </row>
    <row r="8" spans="2:15">
      <c r="B8" s="85"/>
      <c r="D8" s="161"/>
      <c r="E8" s="88"/>
      <c r="F8" s="162"/>
      <c r="G8" s="90"/>
    </row>
    <row r="9" spans="2:15">
      <c r="B9" s="85"/>
      <c r="C9" s="92"/>
      <c r="D9" s="161">
        <v>0.1356</v>
      </c>
      <c r="E9" s="88" t="s">
        <v>223</v>
      </c>
      <c r="F9" s="162">
        <v>0.1464</v>
      </c>
      <c r="G9" s="90" t="s">
        <v>225</v>
      </c>
    </row>
    <row r="10" spans="2:15">
      <c r="B10" s="85"/>
      <c r="D10" s="161"/>
      <c r="E10" s="88"/>
      <c r="F10" s="162"/>
      <c r="G10" s="90"/>
    </row>
    <row r="11" spans="2:15">
      <c r="B11" s="85"/>
      <c r="C11" s="93"/>
      <c r="D11" s="161">
        <v>0.12480000000000001</v>
      </c>
      <c r="E11" s="88" t="s">
        <v>223</v>
      </c>
      <c r="F11" s="162">
        <v>0.1356</v>
      </c>
      <c r="G11" s="90" t="s">
        <v>225</v>
      </c>
    </row>
    <row r="12" spans="2:15">
      <c r="B12" s="85"/>
      <c r="D12" s="161"/>
      <c r="E12" s="88"/>
      <c r="F12" s="162"/>
      <c r="G12" s="90"/>
    </row>
    <row r="13" spans="2:15">
      <c r="B13" s="85"/>
      <c r="C13" s="94"/>
      <c r="D13" s="161">
        <v>0.114</v>
      </c>
      <c r="E13" s="88" t="s">
        <v>223</v>
      </c>
      <c r="F13" s="162">
        <v>0.12480000000000001</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201</v>
      </c>
    </row>
    <row r="2" spans="2:4" ht="16.5" customHeight="1">
      <c r="B2" s="4" t="s">
        <v>549</v>
      </c>
    </row>
    <row r="3" spans="2:4">
      <c r="B3" s="4"/>
    </row>
    <row r="4" spans="2:4">
      <c r="B4" s="26"/>
      <c r="C4" s="26"/>
      <c r="D4" s="26"/>
    </row>
    <row r="5" spans="2:4">
      <c r="B5" s="26"/>
      <c r="C5" s="26"/>
      <c r="D5" s="26"/>
    </row>
    <row r="6" spans="2:4">
      <c r="B6" s="26"/>
      <c r="C6" s="26"/>
      <c r="D6" s="26"/>
    </row>
    <row r="7" spans="2:4">
      <c r="B7" s="26"/>
      <c r="C7" s="26"/>
      <c r="D7" s="26"/>
    </row>
    <row r="8" spans="2:4">
      <c r="B8" s="26"/>
      <c r="C8" s="26"/>
      <c r="D8" s="26"/>
    </row>
    <row r="9" spans="2:4">
      <c r="B9" s="26"/>
      <c r="C9" s="26"/>
      <c r="D9" s="26"/>
    </row>
    <row r="10" spans="2:4">
      <c r="B10" s="26"/>
      <c r="C10" s="26"/>
      <c r="D10" s="26"/>
    </row>
    <row r="11" spans="2:4">
      <c r="B11" s="26"/>
      <c r="C11" s="26"/>
      <c r="D11" s="26"/>
    </row>
    <row r="12" spans="2:4">
      <c r="B12" s="26"/>
      <c r="C12" s="26"/>
      <c r="D12" s="26"/>
    </row>
    <row r="13" spans="2:4">
      <c r="B13" s="26"/>
      <c r="C13" s="26"/>
      <c r="D13" s="26"/>
    </row>
    <row r="14" spans="2:4">
      <c r="B14" s="26"/>
      <c r="C14" s="26"/>
      <c r="D14" s="26"/>
    </row>
    <row r="15" spans="2:4">
      <c r="B15" s="26"/>
      <c r="C15" s="26"/>
      <c r="D15" s="26"/>
    </row>
    <row r="16" spans="2:4">
      <c r="B16" s="26"/>
      <c r="C16" s="26"/>
      <c r="D16" s="26"/>
    </row>
    <row r="17" spans="2:4">
      <c r="B17" s="26"/>
      <c r="C17" s="26"/>
      <c r="D17" s="26"/>
    </row>
    <row r="18" spans="2:4">
      <c r="B18" s="26"/>
      <c r="C18" s="26"/>
      <c r="D18" s="26"/>
    </row>
    <row r="19" spans="2:4">
      <c r="B19" s="26"/>
      <c r="C19" s="26"/>
      <c r="D19" s="26"/>
    </row>
    <row r="20" spans="2:4">
      <c r="B20" s="26"/>
      <c r="C20" s="26"/>
      <c r="D20" s="26"/>
    </row>
    <row r="21" spans="2:4">
      <c r="B21" s="26"/>
      <c r="C21" s="26"/>
      <c r="D21" s="26"/>
    </row>
    <row r="22" spans="2:4">
      <c r="B22" s="26"/>
      <c r="C22" s="26"/>
      <c r="D22" s="26"/>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7"/>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501</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502</v>
      </c>
    </row>
    <row r="2" spans="2:15" ht="16.5" customHeight="1">
      <c r="B2" s="9" t="s">
        <v>470</v>
      </c>
    </row>
    <row r="4" spans="2:15" ht="13.5" customHeight="1">
      <c r="B4" s="82"/>
      <c r="C4" s="83"/>
      <c r="D4" s="83"/>
      <c r="E4" s="83"/>
      <c r="F4" s="83"/>
      <c r="G4" s="84"/>
    </row>
    <row r="5" spans="2:15" ht="13.5" customHeight="1">
      <c r="B5" s="85"/>
      <c r="C5" s="86"/>
      <c r="D5" s="161">
        <v>2.4400000000000002E-2</v>
      </c>
      <c r="E5" s="88" t="s">
        <v>223</v>
      </c>
      <c r="F5" s="162">
        <v>2.6000000000000002E-2</v>
      </c>
      <c r="G5" s="90" t="s">
        <v>224</v>
      </c>
    </row>
    <row r="6" spans="2:15">
      <c r="B6" s="85"/>
      <c r="D6" s="161"/>
      <c r="E6" s="88"/>
      <c r="F6" s="162"/>
      <c r="G6" s="90"/>
    </row>
    <row r="7" spans="2:15">
      <c r="B7" s="85"/>
      <c r="C7" s="91"/>
      <c r="D7" s="161">
        <v>2.2800000000000001E-2</v>
      </c>
      <c r="E7" s="88" t="s">
        <v>223</v>
      </c>
      <c r="F7" s="162">
        <v>2.4400000000000002E-2</v>
      </c>
      <c r="G7" s="90" t="s">
        <v>225</v>
      </c>
    </row>
    <row r="8" spans="2:15">
      <c r="B8" s="85"/>
      <c r="D8" s="161"/>
      <c r="E8" s="88"/>
      <c r="F8" s="162"/>
      <c r="G8" s="90"/>
    </row>
    <row r="9" spans="2:15">
      <c r="B9" s="85"/>
      <c r="C9" s="92"/>
      <c r="D9" s="161">
        <v>2.12E-2</v>
      </c>
      <c r="E9" s="88" t="s">
        <v>223</v>
      </c>
      <c r="F9" s="162">
        <v>2.2800000000000001E-2</v>
      </c>
      <c r="G9" s="90" t="s">
        <v>225</v>
      </c>
    </row>
    <row r="10" spans="2:15">
      <c r="B10" s="85"/>
      <c r="D10" s="161"/>
      <c r="E10" s="88"/>
      <c r="F10" s="162"/>
      <c r="G10" s="90"/>
    </row>
    <row r="11" spans="2:15">
      <c r="B11" s="85"/>
      <c r="C11" s="93"/>
      <c r="D11" s="161">
        <v>1.9599999999999999E-2</v>
      </c>
      <c r="E11" s="88" t="s">
        <v>223</v>
      </c>
      <c r="F11" s="162">
        <v>2.12E-2</v>
      </c>
      <c r="G11" s="90" t="s">
        <v>225</v>
      </c>
    </row>
    <row r="12" spans="2:15">
      <c r="B12" s="85"/>
      <c r="D12" s="161"/>
      <c r="E12" s="88"/>
      <c r="F12" s="162"/>
      <c r="G12" s="90"/>
    </row>
    <row r="13" spans="2:15">
      <c r="B13" s="85"/>
      <c r="C13" s="94"/>
      <c r="D13" s="161">
        <v>1.7999999999999999E-2</v>
      </c>
      <c r="E13" s="88" t="s">
        <v>223</v>
      </c>
      <c r="F13" s="162">
        <v>1.9599999999999999E-2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9"/>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503</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0"/>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504</v>
      </c>
    </row>
    <row r="2" spans="2:15" ht="16.5" customHeight="1">
      <c r="B2" s="9" t="s">
        <v>470</v>
      </c>
    </row>
    <row r="4" spans="2:15" ht="13.5" customHeight="1">
      <c r="B4" s="82"/>
      <c r="C4" s="83"/>
      <c r="D4" s="83"/>
      <c r="E4" s="83"/>
      <c r="F4" s="83"/>
      <c r="G4" s="84"/>
    </row>
    <row r="5" spans="2:15" ht="13.5" customHeight="1">
      <c r="B5" s="85"/>
      <c r="C5" s="86"/>
      <c r="D5" s="161">
        <v>7.3799999999999991E-2</v>
      </c>
      <c r="E5" s="88" t="s">
        <v>223</v>
      </c>
      <c r="F5" s="162">
        <v>8.1000000000000003E-2</v>
      </c>
      <c r="G5" s="90" t="s">
        <v>224</v>
      </c>
    </row>
    <row r="6" spans="2:15">
      <c r="B6" s="85"/>
      <c r="D6" s="161"/>
      <c r="E6" s="88"/>
      <c r="F6" s="162"/>
      <c r="G6" s="90"/>
    </row>
    <row r="7" spans="2:15">
      <c r="B7" s="85"/>
      <c r="C7" s="91"/>
      <c r="D7" s="161">
        <v>6.6599999999999993E-2</v>
      </c>
      <c r="E7" s="88" t="s">
        <v>223</v>
      </c>
      <c r="F7" s="162">
        <v>7.3799999999999991E-2</v>
      </c>
      <c r="G7" s="90" t="s">
        <v>225</v>
      </c>
    </row>
    <row r="8" spans="2:15">
      <c r="B8" s="85"/>
      <c r="D8" s="161"/>
      <c r="E8" s="88"/>
      <c r="F8" s="162"/>
      <c r="G8" s="90"/>
    </row>
    <row r="9" spans="2:15">
      <c r="B9" s="85"/>
      <c r="C9" s="92"/>
      <c r="D9" s="161">
        <v>5.9399999999999994E-2</v>
      </c>
      <c r="E9" s="88" t="s">
        <v>223</v>
      </c>
      <c r="F9" s="162">
        <v>6.6599999999999993E-2</v>
      </c>
      <c r="G9" s="90" t="s">
        <v>225</v>
      </c>
    </row>
    <row r="10" spans="2:15">
      <c r="B10" s="85"/>
      <c r="D10" s="161"/>
      <c r="E10" s="88"/>
      <c r="F10" s="162"/>
      <c r="G10" s="90"/>
    </row>
    <row r="11" spans="2:15">
      <c r="B11" s="85"/>
      <c r="C11" s="93"/>
      <c r="D11" s="161">
        <v>5.2199999999999996E-2</v>
      </c>
      <c r="E11" s="88" t="s">
        <v>223</v>
      </c>
      <c r="F11" s="162">
        <v>5.9399999999999994E-2</v>
      </c>
      <c r="G11" s="90" t="s">
        <v>225</v>
      </c>
    </row>
    <row r="12" spans="2:15">
      <c r="B12" s="85"/>
      <c r="D12" s="161"/>
      <c r="E12" s="88"/>
      <c r="F12" s="162"/>
      <c r="G12" s="90"/>
    </row>
    <row r="13" spans="2:15">
      <c r="B13" s="85"/>
      <c r="C13" s="94"/>
      <c r="D13" s="161">
        <v>4.4999999999999998E-2</v>
      </c>
      <c r="E13" s="88" t="s">
        <v>223</v>
      </c>
      <c r="F13" s="162">
        <v>5.2199999999999996E-2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1"/>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505</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506</v>
      </c>
    </row>
    <row r="2" spans="2:15" ht="16.5" customHeight="1">
      <c r="B2" s="9" t="s">
        <v>470</v>
      </c>
    </row>
    <row r="4" spans="2:15" ht="13.5" customHeight="1">
      <c r="B4" s="82"/>
      <c r="C4" s="83"/>
      <c r="D4" s="83"/>
      <c r="E4" s="83"/>
      <c r="F4" s="83"/>
      <c r="G4" s="84"/>
    </row>
    <row r="5" spans="2:15" ht="13.5" customHeight="1">
      <c r="B5" s="85"/>
      <c r="C5" s="86"/>
      <c r="D5" s="161">
        <v>0.21159999999999998</v>
      </c>
      <c r="E5" s="88" t="s">
        <v>223</v>
      </c>
      <c r="F5" s="162">
        <v>0.222</v>
      </c>
      <c r="G5" s="90" t="s">
        <v>224</v>
      </c>
    </row>
    <row r="6" spans="2:15">
      <c r="B6" s="85"/>
      <c r="D6" s="161"/>
      <c r="E6" s="88"/>
      <c r="F6" s="162"/>
      <c r="G6" s="90"/>
    </row>
    <row r="7" spans="2:15">
      <c r="B7" s="85"/>
      <c r="C7" s="91"/>
      <c r="D7" s="161">
        <v>0.20119999999999999</v>
      </c>
      <c r="E7" s="88" t="s">
        <v>223</v>
      </c>
      <c r="F7" s="162">
        <v>0.21159999999999998</v>
      </c>
      <c r="G7" s="90" t="s">
        <v>225</v>
      </c>
    </row>
    <row r="8" spans="2:15">
      <c r="B8" s="85"/>
      <c r="D8" s="161"/>
      <c r="E8" s="88"/>
      <c r="F8" s="162"/>
      <c r="G8" s="90"/>
    </row>
    <row r="9" spans="2:15">
      <c r="B9" s="85"/>
      <c r="C9" s="92"/>
      <c r="D9" s="161">
        <v>0.1908</v>
      </c>
      <c r="E9" s="88" t="s">
        <v>223</v>
      </c>
      <c r="F9" s="162">
        <v>0.20119999999999999</v>
      </c>
      <c r="G9" s="90" t="s">
        <v>225</v>
      </c>
    </row>
    <row r="10" spans="2:15">
      <c r="B10" s="85"/>
      <c r="D10" s="161"/>
      <c r="E10" s="88"/>
      <c r="F10" s="162"/>
      <c r="G10" s="90"/>
    </row>
    <row r="11" spans="2:15">
      <c r="B11" s="85"/>
      <c r="C11" s="93"/>
      <c r="D11" s="161">
        <v>0.1804</v>
      </c>
      <c r="E11" s="88" t="s">
        <v>223</v>
      </c>
      <c r="F11" s="162">
        <v>0.1908</v>
      </c>
      <c r="G11" s="90" t="s">
        <v>225</v>
      </c>
    </row>
    <row r="12" spans="2:15">
      <c r="B12" s="85"/>
      <c r="D12" s="161"/>
      <c r="E12" s="88"/>
      <c r="F12" s="162"/>
      <c r="G12" s="90"/>
    </row>
    <row r="13" spans="2:15">
      <c r="B13" s="85"/>
      <c r="C13" s="94"/>
      <c r="D13" s="161">
        <v>0.17</v>
      </c>
      <c r="E13" s="88" t="s">
        <v>223</v>
      </c>
      <c r="F13" s="162">
        <v>0.1804</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507</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508</v>
      </c>
    </row>
    <row r="2" spans="2:15" ht="16.5" customHeight="1">
      <c r="B2" s="9" t="s">
        <v>470</v>
      </c>
    </row>
    <row r="4" spans="2:15" ht="13.5" customHeight="1">
      <c r="B4" s="82"/>
      <c r="C4" s="83"/>
      <c r="D4" s="83"/>
      <c r="E4" s="83"/>
      <c r="F4" s="83"/>
      <c r="G4" s="84"/>
    </row>
    <row r="5" spans="2:15" ht="13.5" customHeight="1">
      <c r="B5" s="85"/>
      <c r="C5" s="86"/>
      <c r="D5" s="161">
        <v>0.1032</v>
      </c>
      <c r="E5" s="88" t="s">
        <v>223</v>
      </c>
      <c r="F5" s="162">
        <v>0.109</v>
      </c>
      <c r="G5" s="90" t="s">
        <v>224</v>
      </c>
    </row>
    <row r="6" spans="2:15">
      <c r="B6" s="85"/>
      <c r="D6" s="161"/>
      <c r="E6" s="88"/>
      <c r="F6" s="162"/>
      <c r="G6" s="90"/>
    </row>
    <row r="7" spans="2:15">
      <c r="B7" s="85"/>
      <c r="C7" s="91"/>
      <c r="D7" s="161">
        <v>9.74E-2</v>
      </c>
      <c r="E7" s="88" t="s">
        <v>223</v>
      </c>
      <c r="F7" s="162">
        <v>0.1032</v>
      </c>
      <c r="G7" s="90" t="s">
        <v>225</v>
      </c>
    </row>
    <row r="8" spans="2:15">
      <c r="B8" s="85"/>
      <c r="D8" s="161"/>
      <c r="E8" s="88"/>
      <c r="F8" s="162"/>
      <c r="G8" s="90"/>
    </row>
    <row r="9" spans="2:15">
      <c r="B9" s="85"/>
      <c r="C9" s="92"/>
      <c r="D9" s="161">
        <v>9.1600000000000001E-2</v>
      </c>
      <c r="E9" s="88" t="s">
        <v>223</v>
      </c>
      <c r="F9" s="162">
        <v>9.74E-2</v>
      </c>
      <c r="G9" s="90" t="s">
        <v>225</v>
      </c>
    </row>
    <row r="10" spans="2:15">
      <c r="B10" s="85"/>
      <c r="D10" s="161"/>
      <c r="E10" s="88"/>
      <c r="F10" s="162"/>
      <c r="G10" s="90"/>
    </row>
    <row r="11" spans="2:15">
      <c r="B11" s="85"/>
      <c r="C11" s="93"/>
      <c r="D11" s="161">
        <v>8.5800000000000001E-2</v>
      </c>
      <c r="E11" s="88" t="s">
        <v>223</v>
      </c>
      <c r="F11" s="162">
        <v>9.1600000000000001E-2</v>
      </c>
      <c r="G11" s="90" t="s">
        <v>225</v>
      </c>
    </row>
    <row r="12" spans="2:15">
      <c r="B12" s="85"/>
      <c r="D12" s="161"/>
      <c r="E12" s="88"/>
      <c r="F12" s="162"/>
      <c r="G12" s="90"/>
    </row>
    <row r="13" spans="2:15">
      <c r="B13" s="85"/>
      <c r="C13" s="94"/>
      <c r="D13" s="161">
        <v>0.08</v>
      </c>
      <c r="E13" s="88" t="s">
        <v>223</v>
      </c>
      <c r="F13" s="162">
        <v>8.5800000000000001E-2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509</v>
      </c>
      <c r="C1" s="4"/>
      <c r="D1" s="4"/>
      <c r="E1" s="4"/>
      <c r="F1" s="4"/>
      <c r="G1" s="4"/>
      <c r="H1" s="4"/>
      <c r="I1" s="4"/>
      <c r="J1" s="4"/>
      <c r="K1" s="4"/>
      <c r="L1" s="4"/>
    </row>
    <row r="2" spans="2:12" ht="16.5" customHeight="1">
      <c r="B2" s="4" t="s">
        <v>499</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510</v>
      </c>
    </row>
    <row r="2" spans="2:15" ht="16.5" customHeight="1">
      <c r="B2" s="9" t="s">
        <v>470</v>
      </c>
    </row>
    <row r="4" spans="2:15" ht="13.5" customHeight="1">
      <c r="B4" s="82"/>
      <c r="C4" s="83"/>
      <c r="D4" s="83"/>
      <c r="E4" s="83"/>
      <c r="F4" s="83"/>
      <c r="G4" s="84"/>
    </row>
    <row r="5" spans="2:15" ht="13.5" customHeight="1">
      <c r="B5" s="85"/>
      <c r="C5" s="86"/>
      <c r="D5" s="161">
        <v>0.1384</v>
      </c>
      <c r="E5" s="88" t="s">
        <v>223</v>
      </c>
      <c r="F5" s="162">
        <v>0.14499999999999999</v>
      </c>
      <c r="G5" s="90" t="s">
        <v>224</v>
      </c>
    </row>
    <row r="6" spans="2:15">
      <c r="B6" s="85"/>
      <c r="D6" s="161"/>
      <c r="E6" s="88"/>
      <c r="F6" s="162"/>
      <c r="G6" s="90"/>
    </row>
    <row r="7" spans="2:15">
      <c r="B7" s="85"/>
      <c r="C7" s="91"/>
      <c r="D7" s="161">
        <v>0.1318</v>
      </c>
      <c r="E7" s="88" t="s">
        <v>223</v>
      </c>
      <c r="F7" s="162">
        <v>0.1384</v>
      </c>
      <c r="G7" s="90" t="s">
        <v>225</v>
      </c>
    </row>
    <row r="8" spans="2:15">
      <c r="B8" s="85"/>
      <c r="D8" s="161"/>
      <c r="E8" s="88"/>
      <c r="F8" s="162"/>
      <c r="G8" s="90"/>
    </row>
    <row r="9" spans="2:15">
      <c r="B9" s="85"/>
      <c r="C9" s="92"/>
      <c r="D9" s="161">
        <v>0.12520000000000001</v>
      </c>
      <c r="E9" s="88" t="s">
        <v>223</v>
      </c>
      <c r="F9" s="162">
        <v>0.1318</v>
      </c>
      <c r="G9" s="90" t="s">
        <v>225</v>
      </c>
    </row>
    <row r="10" spans="2:15">
      <c r="B10" s="85"/>
      <c r="D10" s="161"/>
      <c r="E10" s="88"/>
      <c r="F10" s="162"/>
      <c r="G10" s="90"/>
    </row>
    <row r="11" spans="2:15">
      <c r="B11" s="85"/>
      <c r="C11" s="93"/>
      <c r="D11" s="161">
        <v>0.1186</v>
      </c>
      <c r="E11" s="88" t="s">
        <v>223</v>
      </c>
      <c r="F11" s="162">
        <v>0.12520000000000001</v>
      </c>
      <c r="G11" s="90" t="s">
        <v>225</v>
      </c>
    </row>
    <row r="12" spans="2:15">
      <c r="B12" s="85"/>
      <c r="D12" s="161"/>
      <c r="E12" s="88"/>
      <c r="F12" s="162"/>
      <c r="G12" s="90"/>
    </row>
    <row r="13" spans="2:15">
      <c r="B13" s="85"/>
      <c r="C13" s="94"/>
      <c r="D13" s="161">
        <v>0.112</v>
      </c>
      <c r="E13" s="88" t="s">
        <v>223</v>
      </c>
      <c r="F13" s="162">
        <v>0.1186</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F23"/>
  <sheetViews>
    <sheetView showGridLines="0" zoomScaleNormal="100" zoomScaleSheetLayoutView="100" workbookViewId="0"/>
  </sheetViews>
  <sheetFormatPr defaultColWidth="9" defaultRowHeight="13.5"/>
  <cols>
    <col min="1" max="1" width="4.625" style="1" customWidth="1"/>
    <col min="2" max="2" width="24.625" style="1" customWidth="1"/>
    <col min="3" max="5" width="15.625" style="1" customWidth="1"/>
    <col min="6" max="16384" width="9" style="1"/>
  </cols>
  <sheetData>
    <row r="1" spans="2:5" ht="16.5" customHeight="1">
      <c r="B1" s="4" t="s">
        <v>201</v>
      </c>
    </row>
    <row r="2" spans="2:5" ht="16.5" customHeight="1">
      <c r="B2" s="4" t="s">
        <v>466</v>
      </c>
      <c r="C2" s="3" t="s">
        <v>446</v>
      </c>
    </row>
    <row r="3" spans="2:5" ht="13.5" customHeight="1">
      <c r="B3" s="407" t="s">
        <v>443</v>
      </c>
      <c r="C3" s="406" t="s">
        <v>74</v>
      </c>
      <c r="D3" s="22" t="s">
        <v>72</v>
      </c>
      <c r="E3" s="404" t="s">
        <v>212</v>
      </c>
    </row>
    <row r="4" spans="2:5" s="14" customFormat="1" ht="13.5" customHeight="1">
      <c r="B4" s="405" t="s">
        <v>444</v>
      </c>
      <c r="C4" s="189">
        <v>480853</v>
      </c>
      <c r="D4" s="190">
        <v>55747</v>
      </c>
      <c r="E4" s="24">
        <f t="shared" ref="E4" si="0">IFERROR(D4/C4,"-")</f>
        <v>0.11593355973655151</v>
      </c>
    </row>
    <row r="5" spans="2:5" s="14" customFormat="1" ht="13.5" customHeight="1" thickBot="1">
      <c r="B5" s="405" t="s">
        <v>445</v>
      </c>
      <c r="C5" s="189">
        <v>721061</v>
      </c>
      <c r="D5" s="190">
        <v>77303</v>
      </c>
      <c r="E5" s="24">
        <f>IFERROR(D5/C5,"-")</f>
        <v>0.10720729591532478</v>
      </c>
    </row>
    <row r="6" spans="2:5" s="14" customFormat="1" ht="13.5" customHeight="1" thickTop="1">
      <c r="B6" s="25" t="s">
        <v>454</v>
      </c>
      <c r="C6" s="422">
        <f>地区別_健診受診率!Y13</f>
        <v>1201914</v>
      </c>
      <c r="D6" s="423">
        <f>地区別_健診受診率!Z13</f>
        <v>133050</v>
      </c>
      <c r="E6" s="424">
        <f>地区別_健診受診率!AA13</f>
        <v>0.11069843599458863</v>
      </c>
    </row>
    <row r="7" spans="2:5" s="14" customFormat="1">
      <c r="B7" s="26"/>
      <c r="C7" s="26"/>
      <c r="D7" s="26"/>
      <c r="E7" s="1"/>
    </row>
    <row r="8" spans="2:5" s="14" customFormat="1">
      <c r="B8" s="26"/>
      <c r="C8" s="26"/>
      <c r="D8" s="26"/>
      <c r="E8" s="1"/>
    </row>
    <row r="9" spans="2:5" s="14" customFormat="1">
      <c r="B9" s="26"/>
      <c r="C9" s="26"/>
      <c r="D9" s="26"/>
      <c r="E9" s="1"/>
    </row>
    <row r="10" spans="2:5" s="14" customFormat="1">
      <c r="B10" s="26"/>
      <c r="C10" s="26"/>
      <c r="D10" s="26"/>
      <c r="E10" s="1"/>
    </row>
    <row r="11" spans="2:5" s="14" customFormat="1">
      <c r="B11" s="26"/>
      <c r="C11" s="26"/>
      <c r="D11" s="26"/>
      <c r="E11" s="1"/>
    </row>
    <row r="12" spans="2:5" s="14" customFormat="1">
      <c r="B12" s="26"/>
      <c r="C12" s="26"/>
      <c r="D12" s="26"/>
      <c r="E12" s="1"/>
    </row>
    <row r="13" spans="2:5" s="14" customFormat="1">
      <c r="B13" s="26"/>
      <c r="C13" s="26"/>
      <c r="D13" s="26"/>
      <c r="E13" s="1"/>
    </row>
    <row r="14" spans="2:5" s="14" customFormat="1">
      <c r="B14" s="26"/>
      <c r="C14" s="26"/>
      <c r="D14" s="26"/>
      <c r="E14" s="1"/>
    </row>
    <row r="15" spans="2:5" s="14" customFormat="1">
      <c r="B15" s="26"/>
      <c r="C15" s="26"/>
      <c r="D15" s="26"/>
      <c r="E15" s="1"/>
    </row>
    <row r="16" spans="2:5" s="14" customFormat="1">
      <c r="B16" s="26"/>
      <c r="C16" s="26"/>
      <c r="D16" s="26"/>
      <c r="E16" s="1"/>
    </row>
    <row r="17" spans="2:6" s="14" customFormat="1">
      <c r="B17" s="26"/>
      <c r="C17" s="26"/>
      <c r="D17" s="26"/>
      <c r="E17" s="1"/>
    </row>
    <row r="18" spans="2:6" s="14" customFormat="1">
      <c r="B18" s="26"/>
      <c r="C18" s="26"/>
      <c r="D18" s="26"/>
      <c r="E18" s="1"/>
    </row>
    <row r="19" spans="2:6" s="14" customFormat="1">
      <c r="B19" s="26"/>
      <c r="C19" s="26"/>
      <c r="D19" s="26"/>
      <c r="E19" s="1"/>
    </row>
    <row r="20" spans="2:6" s="14" customFormat="1">
      <c r="B20" s="26"/>
      <c r="C20" s="26"/>
      <c r="D20" s="26"/>
      <c r="E20" s="1"/>
    </row>
    <row r="21" spans="2:6" s="14" customFormat="1">
      <c r="B21" s="26"/>
      <c r="C21" s="26"/>
      <c r="D21" s="26"/>
      <c r="E21" s="1"/>
    </row>
    <row r="22" spans="2:6" s="68" customFormat="1" ht="13.5" customHeight="1">
      <c r="B22" s="26"/>
      <c r="C22" s="26"/>
      <c r="D22" s="26"/>
      <c r="E22" s="1"/>
      <c r="F22" s="54"/>
    </row>
    <row r="23" spans="2:6" s="68" customFormat="1" ht="13.5" customHeight="1">
      <c r="B23" s="1"/>
      <c r="C23" s="1"/>
      <c r="D23" s="1"/>
      <c r="E23" s="1"/>
      <c r="F23" s="54"/>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ignoredErrors>
    <ignoredError sqref="E4:E5" emptyCellReferenc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dimension ref="B1:GD163"/>
  <sheetViews>
    <sheetView showGridLines="0" zoomScaleNormal="100" zoomScaleSheetLayoutView="100" workbookViewId="0"/>
  </sheetViews>
  <sheetFormatPr defaultColWidth="9" defaultRowHeight="13.5"/>
  <cols>
    <col min="1" max="1" width="4.625" style="1" customWidth="1"/>
    <col min="2" max="2" width="3.125" style="1" customWidth="1"/>
    <col min="3" max="3" width="17.375" style="1" customWidth="1"/>
    <col min="4" max="36" width="10.625" style="1" customWidth="1"/>
    <col min="37" max="37" width="9" style="1" customWidth="1"/>
    <col min="38" max="38" width="9.625" style="1" customWidth="1"/>
    <col min="39" max="39" width="9" style="1" customWidth="1"/>
    <col min="40" max="40" width="9.625" style="1" customWidth="1"/>
    <col min="41" max="41" width="9" style="1" customWidth="1"/>
    <col min="42" max="42" width="9.625" style="1" customWidth="1"/>
    <col min="43" max="43" width="9" style="1" customWidth="1"/>
    <col min="44" max="44" width="9.625" style="1" customWidth="1"/>
    <col min="45" max="45" width="9" style="1" customWidth="1"/>
    <col min="46" max="46" width="9.625" style="1" customWidth="1"/>
    <col min="47" max="47" width="9" style="1" customWidth="1"/>
    <col min="48" max="48" width="9.625" style="1" customWidth="1"/>
    <col min="49" max="49" width="9" style="1" customWidth="1"/>
    <col min="50" max="50" width="9.625" style="1" customWidth="1"/>
    <col min="51" max="51" width="9" style="1" customWidth="1"/>
    <col min="52" max="52" width="9.625" style="1" customWidth="1"/>
    <col min="53" max="53" width="9" style="1" customWidth="1"/>
    <col min="54" max="54" width="9.625" style="1" customWidth="1"/>
    <col min="55" max="55" width="9" style="1" customWidth="1"/>
    <col min="56" max="56" width="9.625" style="1" customWidth="1"/>
    <col min="57" max="57" width="9" style="1" customWidth="1"/>
    <col min="58" max="58" width="9.625" style="1" customWidth="1"/>
    <col min="59" max="59" width="9" style="1" customWidth="1"/>
    <col min="60" max="61" width="9" style="1"/>
    <col min="62" max="62" width="12.875" style="1" customWidth="1"/>
    <col min="63" max="67" width="9" style="1"/>
    <col min="68" max="68" width="12.875" style="1" customWidth="1"/>
    <col min="69" max="73" width="9" style="1"/>
    <col min="74" max="74" width="12.875" style="1" customWidth="1"/>
    <col min="75" max="79" width="9" style="1"/>
    <col min="80" max="80" width="12.875" style="1" customWidth="1"/>
    <col min="81" max="85" width="9" style="1"/>
    <col min="86" max="86" width="12.875" style="1" customWidth="1"/>
    <col min="87" max="91" width="9" style="1"/>
    <col min="92" max="92" width="12.875" style="1" customWidth="1"/>
    <col min="93" max="97" width="9" style="1"/>
    <col min="98" max="98" width="12.875" style="1" customWidth="1"/>
    <col min="99" max="103" width="9" style="1"/>
    <col min="104" max="104" width="12.875" style="1" customWidth="1"/>
    <col min="105" max="109" width="9" style="1"/>
    <col min="110" max="110" width="12.875" style="1" customWidth="1"/>
    <col min="111" max="115" width="9" style="1"/>
    <col min="116" max="116" width="12.875" style="1" customWidth="1"/>
    <col min="117" max="121" width="9" style="1"/>
    <col min="122" max="122" width="12.875" style="1" customWidth="1"/>
    <col min="123" max="128" width="9" style="1"/>
    <col min="129" max="133" width="12.375" style="1" customWidth="1"/>
    <col min="134" max="135" width="10.75" style="1" customWidth="1"/>
    <col min="136" max="138" width="12.375" style="1" customWidth="1"/>
    <col min="139" max="183" width="10.75" style="1" customWidth="1"/>
    <col min="184" max="186" width="9" style="1"/>
    <col min="187" max="187" width="15.75" style="1" customWidth="1"/>
    <col min="188" max="16384" width="9" style="1"/>
  </cols>
  <sheetData>
    <row r="1" spans="2:186" ht="16.5" customHeight="1">
      <c r="B1" s="4" t="s">
        <v>487</v>
      </c>
    </row>
    <row r="2" spans="2:186" ht="16.5" customHeight="1">
      <c r="B2" s="4" t="s">
        <v>471</v>
      </c>
      <c r="D2" s="3" t="s">
        <v>451</v>
      </c>
      <c r="GD2" s="252"/>
    </row>
    <row r="3" spans="2:186" ht="12.95" customHeight="1">
      <c r="B3" s="548"/>
      <c r="C3" s="549" t="s">
        <v>168</v>
      </c>
      <c r="D3" s="490" t="s">
        <v>284</v>
      </c>
      <c r="E3" s="542"/>
      <c r="F3" s="543"/>
      <c r="G3" s="490" t="s">
        <v>263</v>
      </c>
      <c r="H3" s="542"/>
      <c r="I3" s="543"/>
      <c r="J3" s="490" t="s">
        <v>243</v>
      </c>
      <c r="K3" s="542"/>
      <c r="L3" s="543"/>
      <c r="M3" s="490" t="s">
        <v>264</v>
      </c>
      <c r="N3" s="542"/>
      <c r="O3" s="543"/>
      <c r="P3" s="490" t="s">
        <v>244</v>
      </c>
      <c r="Q3" s="542"/>
      <c r="R3" s="543"/>
      <c r="S3" s="490" t="s">
        <v>265</v>
      </c>
      <c r="T3" s="542"/>
      <c r="U3" s="543"/>
      <c r="V3" s="490" t="s">
        <v>300</v>
      </c>
      <c r="W3" s="542"/>
      <c r="X3" s="543"/>
      <c r="Y3" s="490" t="s">
        <v>76</v>
      </c>
      <c r="Z3" s="542"/>
      <c r="AA3" s="543"/>
      <c r="AB3" s="490" t="s">
        <v>278</v>
      </c>
      <c r="AC3" s="542"/>
      <c r="AD3" s="543"/>
      <c r="AE3" s="490" t="s">
        <v>287</v>
      </c>
      <c r="AF3" s="542"/>
      <c r="AG3" s="542"/>
      <c r="AH3" s="542"/>
      <c r="AI3" s="542"/>
      <c r="AJ3" s="543"/>
      <c r="AK3" s="2"/>
      <c r="AL3" s="100" t="s">
        <v>206</v>
      </c>
      <c r="AM3" s="2"/>
      <c r="AN3" s="2"/>
      <c r="AO3" s="2"/>
      <c r="AP3" s="2"/>
      <c r="AQ3" s="2"/>
      <c r="AR3" s="2"/>
      <c r="AS3" s="2"/>
      <c r="AT3" s="2"/>
      <c r="AU3" s="2"/>
      <c r="AV3" s="2"/>
      <c r="AW3" s="2"/>
      <c r="AX3" s="2"/>
      <c r="AY3" s="2"/>
      <c r="AZ3" s="2"/>
      <c r="BA3" s="2"/>
      <c r="BB3" s="2"/>
      <c r="BC3" s="2"/>
      <c r="BD3" s="2"/>
      <c r="BE3" s="2"/>
      <c r="BF3" s="2"/>
      <c r="BG3" s="2"/>
      <c r="GD3" s="252"/>
    </row>
    <row r="4" spans="2:186" ht="12.95" customHeight="1">
      <c r="B4" s="517"/>
      <c r="C4" s="550"/>
      <c r="D4" s="515"/>
      <c r="E4" s="544"/>
      <c r="F4" s="545"/>
      <c r="G4" s="515"/>
      <c r="H4" s="544"/>
      <c r="I4" s="545"/>
      <c r="J4" s="515"/>
      <c r="K4" s="544"/>
      <c r="L4" s="545"/>
      <c r="M4" s="515"/>
      <c r="N4" s="544"/>
      <c r="O4" s="545"/>
      <c r="P4" s="515"/>
      <c r="Q4" s="544"/>
      <c r="R4" s="545"/>
      <c r="S4" s="515"/>
      <c r="T4" s="544"/>
      <c r="U4" s="545"/>
      <c r="V4" s="515"/>
      <c r="W4" s="544"/>
      <c r="X4" s="545"/>
      <c r="Y4" s="515"/>
      <c r="Z4" s="544"/>
      <c r="AA4" s="545"/>
      <c r="AB4" s="515"/>
      <c r="AC4" s="544"/>
      <c r="AD4" s="545"/>
      <c r="AE4" s="491"/>
      <c r="AF4" s="546"/>
      <c r="AG4" s="546"/>
      <c r="AH4" s="546"/>
      <c r="AI4" s="546"/>
      <c r="AJ4" s="547"/>
      <c r="AK4" s="2"/>
      <c r="AL4" s="520" t="s">
        <v>387</v>
      </c>
      <c r="AM4" s="521"/>
      <c r="AN4" s="520" t="s">
        <v>398</v>
      </c>
      <c r="AO4" s="521"/>
      <c r="AP4" s="520" t="s">
        <v>389</v>
      </c>
      <c r="AQ4" s="521"/>
      <c r="AR4" s="520" t="s">
        <v>399</v>
      </c>
      <c r="AS4" s="521"/>
      <c r="AT4" s="520" t="s">
        <v>390</v>
      </c>
      <c r="AU4" s="521"/>
      <c r="AV4" s="520" t="s">
        <v>400</v>
      </c>
      <c r="AW4" s="521"/>
      <c r="AX4" s="520" t="s">
        <v>401</v>
      </c>
      <c r="AY4" s="521"/>
      <c r="AZ4" s="520" t="s">
        <v>402</v>
      </c>
      <c r="BA4" s="521"/>
      <c r="BB4" s="520" t="s">
        <v>393</v>
      </c>
      <c r="BC4" s="521"/>
      <c r="BD4" s="520" t="s">
        <v>403</v>
      </c>
      <c r="BE4" s="554"/>
      <c r="BF4" s="554"/>
      <c r="BG4" s="521"/>
      <c r="BI4" s="499" t="s">
        <v>387</v>
      </c>
      <c r="BJ4" s="499"/>
      <c r="BK4" s="499"/>
      <c r="BL4" s="499"/>
      <c r="BM4" s="499"/>
      <c r="BN4" s="499"/>
      <c r="BO4" s="499" t="s">
        <v>388</v>
      </c>
      <c r="BP4" s="499"/>
      <c r="BQ4" s="499"/>
      <c r="BR4" s="499"/>
      <c r="BS4" s="499"/>
      <c r="BT4" s="499"/>
      <c r="BU4" s="499" t="s">
        <v>389</v>
      </c>
      <c r="BV4" s="499"/>
      <c r="BW4" s="499"/>
      <c r="BX4" s="499"/>
      <c r="BY4" s="499"/>
      <c r="BZ4" s="499"/>
      <c r="CA4" s="499" t="s">
        <v>202</v>
      </c>
      <c r="CB4" s="499"/>
      <c r="CC4" s="499"/>
      <c r="CD4" s="499"/>
      <c r="CE4" s="499"/>
      <c r="CF4" s="499"/>
      <c r="CG4" s="499" t="s">
        <v>390</v>
      </c>
      <c r="CH4" s="499"/>
      <c r="CI4" s="499"/>
      <c r="CJ4" s="499"/>
      <c r="CK4" s="499"/>
      <c r="CL4" s="499"/>
      <c r="CM4" s="499" t="s">
        <v>203</v>
      </c>
      <c r="CN4" s="499"/>
      <c r="CO4" s="499"/>
      <c r="CP4" s="499"/>
      <c r="CQ4" s="499"/>
      <c r="CR4" s="499"/>
      <c r="CS4" s="499" t="s">
        <v>391</v>
      </c>
      <c r="CT4" s="499"/>
      <c r="CU4" s="499"/>
      <c r="CV4" s="499"/>
      <c r="CW4" s="499"/>
      <c r="CX4" s="499"/>
      <c r="CY4" s="499" t="s">
        <v>392</v>
      </c>
      <c r="CZ4" s="499"/>
      <c r="DA4" s="499"/>
      <c r="DB4" s="499"/>
      <c r="DC4" s="499"/>
      <c r="DD4" s="499"/>
      <c r="DE4" s="499" t="s">
        <v>393</v>
      </c>
      <c r="DF4" s="499"/>
      <c r="DG4" s="499"/>
      <c r="DH4" s="499"/>
      <c r="DI4" s="499"/>
      <c r="DJ4" s="499"/>
      <c r="DK4" s="499" t="s">
        <v>403</v>
      </c>
      <c r="DL4" s="499"/>
      <c r="DM4" s="499"/>
      <c r="DN4" s="499"/>
      <c r="DO4" s="499"/>
      <c r="DP4" s="499"/>
      <c r="DQ4" s="499"/>
      <c r="DR4" s="499"/>
      <c r="DS4" s="499"/>
      <c r="DT4" s="499"/>
      <c r="DU4" s="499"/>
      <c r="DV4" s="499"/>
      <c r="DW4" s="39"/>
      <c r="DX4" s="520" t="s">
        <v>286</v>
      </c>
      <c r="DY4" s="554"/>
      <c r="DZ4" s="554"/>
      <c r="EA4" s="554"/>
      <c r="EB4" s="521"/>
      <c r="EC4" s="520" t="s">
        <v>409</v>
      </c>
      <c r="ED4" s="554"/>
      <c r="EE4" s="554"/>
      <c r="EF4" s="554"/>
      <c r="EG4" s="521"/>
      <c r="EH4" s="520" t="s">
        <v>279</v>
      </c>
      <c r="EI4" s="554"/>
      <c r="EJ4" s="554"/>
      <c r="EK4" s="554"/>
      <c r="EL4" s="521"/>
      <c r="EM4" s="520" t="s">
        <v>280</v>
      </c>
      <c r="EN4" s="554"/>
      <c r="EO4" s="554"/>
      <c r="EP4" s="554"/>
      <c r="EQ4" s="521"/>
      <c r="ER4" s="520" t="s">
        <v>268</v>
      </c>
      <c r="ES4" s="554"/>
      <c r="ET4" s="554"/>
      <c r="EU4" s="554"/>
      <c r="EV4" s="521"/>
      <c r="EW4" s="520" t="s">
        <v>281</v>
      </c>
      <c r="EX4" s="554"/>
      <c r="EY4" s="554"/>
      <c r="EZ4" s="554"/>
      <c r="FA4" s="521"/>
      <c r="FB4" s="520" t="s">
        <v>282</v>
      </c>
      <c r="FC4" s="554"/>
      <c r="FD4" s="554"/>
      <c r="FE4" s="554"/>
      <c r="FF4" s="521"/>
      <c r="FG4" s="520" t="s">
        <v>366</v>
      </c>
      <c r="FH4" s="554"/>
      <c r="FI4" s="554"/>
      <c r="FJ4" s="554"/>
      <c r="FK4" s="521"/>
      <c r="FL4" s="520" t="s">
        <v>276</v>
      </c>
      <c r="FM4" s="554"/>
      <c r="FN4" s="554"/>
      <c r="FO4" s="554"/>
      <c r="FP4" s="521"/>
      <c r="FQ4" s="499" t="s">
        <v>283</v>
      </c>
      <c r="FR4" s="499"/>
      <c r="FS4" s="499"/>
      <c r="FT4" s="499"/>
      <c r="FU4" s="499"/>
      <c r="FV4" s="499"/>
      <c r="FW4" s="499"/>
      <c r="FX4" s="499"/>
      <c r="FY4" s="499"/>
      <c r="FZ4" s="499"/>
      <c r="GA4" s="552"/>
      <c r="GD4" s="252"/>
    </row>
    <row r="5" spans="2:186" ht="14.45" customHeight="1">
      <c r="B5" s="517"/>
      <c r="C5" s="550"/>
      <c r="D5" s="491"/>
      <c r="E5" s="546"/>
      <c r="F5" s="547"/>
      <c r="G5" s="491"/>
      <c r="H5" s="546"/>
      <c r="I5" s="547"/>
      <c r="J5" s="491"/>
      <c r="K5" s="546"/>
      <c r="L5" s="547"/>
      <c r="M5" s="491"/>
      <c r="N5" s="546"/>
      <c r="O5" s="547"/>
      <c r="P5" s="491"/>
      <c r="Q5" s="546"/>
      <c r="R5" s="547"/>
      <c r="S5" s="491"/>
      <c r="T5" s="546"/>
      <c r="U5" s="547"/>
      <c r="V5" s="491"/>
      <c r="W5" s="546"/>
      <c r="X5" s="547"/>
      <c r="Y5" s="491"/>
      <c r="Z5" s="546"/>
      <c r="AA5" s="547"/>
      <c r="AB5" s="491"/>
      <c r="AC5" s="546"/>
      <c r="AD5" s="547"/>
      <c r="AE5" s="557" t="s">
        <v>295</v>
      </c>
      <c r="AF5" s="558"/>
      <c r="AG5" s="559"/>
      <c r="AH5" s="557" t="s">
        <v>288</v>
      </c>
      <c r="AI5" s="558"/>
      <c r="AJ5" s="559"/>
      <c r="AK5" s="168"/>
      <c r="AL5" s="560"/>
      <c r="AM5" s="561"/>
      <c r="AN5" s="560"/>
      <c r="AO5" s="561"/>
      <c r="AP5" s="560"/>
      <c r="AQ5" s="561"/>
      <c r="AR5" s="560"/>
      <c r="AS5" s="561"/>
      <c r="AT5" s="560"/>
      <c r="AU5" s="561"/>
      <c r="AV5" s="560"/>
      <c r="AW5" s="561"/>
      <c r="AX5" s="560"/>
      <c r="AY5" s="561"/>
      <c r="AZ5" s="560"/>
      <c r="BA5" s="561"/>
      <c r="BB5" s="560"/>
      <c r="BC5" s="561"/>
      <c r="BD5" s="522"/>
      <c r="BE5" s="555"/>
      <c r="BF5" s="555"/>
      <c r="BG5" s="523"/>
      <c r="BI5" s="499"/>
      <c r="BJ5" s="499"/>
      <c r="BK5" s="499"/>
      <c r="BL5" s="499"/>
      <c r="BM5" s="499"/>
      <c r="BN5" s="499"/>
      <c r="BO5" s="499"/>
      <c r="BP5" s="499"/>
      <c r="BQ5" s="499"/>
      <c r="BR5" s="499"/>
      <c r="BS5" s="499"/>
      <c r="BT5" s="499"/>
      <c r="BU5" s="499"/>
      <c r="BV5" s="499"/>
      <c r="BW5" s="499"/>
      <c r="BX5" s="499"/>
      <c r="BY5" s="499"/>
      <c r="BZ5" s="499"/>
      <c r="CA5" s="499"/>
      <c r="CB5" s="499"/>
      <c r="CC5" s="499"/>
      <c r="CD5" s="499"/>
      <c r="CE5" s="499"/>
      <c r="CF5" s="499"/>
      <c r="CG5" s="499"/>
      <c r="CH5" s="499"/>
      <c r="CI5" s="499"/>
      <c r="CJ5" s="499"/>
      <c r="CK5" s="499"/>
      <c r="CL5" s="499"/>
      <c r="CM5" s="499"/>
      <c r="CN5" s="499"/>
      <c r="CO5" s="499"/>
      <c r="CP5" s="499"/>
      <c r="CQ5" s="499"/>
      <c r="CR5" s="499"/>
      <c r="CS5" s="499"/>
      <c r="CT5" s="499"/>
      <c r="CU5" s="499"/>
      <c r="CV5" s="499"/>
      <c r="CW5" s="499"/>
      <c r="CX5" s="499"/>
      <c r="CY5" s="499"/>
      <c r="CZ5" s="499"/>
      <c r="DA5" s="499"/>
      <c r="DB5" s="499"/>
      <c r="DC5" s="499"/>
      <c r="DD5" s="499"/>
      <c r="DE5" s="499"/>
      <c r="DF5" s="499"/>
      <c r="DG5" s="499"/>
      <c r="DH5" s="499"/>
      <c r="DI5" s="499"/>
      <c r="DJ5" s="499"/>
      <c r="DK5" s="499" t="s">
        <v>296</v>
      </c>
      <c r="DL5" s="499"/>
      <c r="DM5" s="499"/>
      <c r="DN5" s="499"/>
      <c r="DO5" s="499"/>
      <c r="DP5" s="499"/>
      <c r="DQ5" s="499" t="s">
        <v>297</v>
      </c>
      <c r="DR5" s="499"/>
      <c r="DS5" s="499"/>
      <c r="DT5" s="499"/>
      <c r="DU5" s="499"/>
      <c r="DV5" s="499"/>
      <c r="DW5" s="39"/>
      <c r="DX5" s="522"/>
      <c r="DY5" s="555"/>
      <c r="DZ5" s="555"/>
      <c r="EA5" s="555"/>
      <c r="EB5" s="523"/>
      <c r="EC5" s="522"/>
      <c r="ED5" s="555"/>
      <c r="EE5" s="555"/>
      <c r="EF5" s="555"/>
      <c r="EG5" s="523"/>
      <c r="EH5" s="522"/>
      <c r="EI5" s="555"/>
      <c r="EJ5" s="555"/>
      <c r="EK5" s="555"/>
      <c r="EL5" s="523"/>
      <c r="EM5" s="522"/>
      <c r="EN5" s="555"/>
      <c r="EO5" s="555"/>
      <c r="EP5" s="555"/>
      <c r="EQ5" s="523"/>
      <c r="ER5" s="522"/>
      <c r="ES5" s="555"/>
      <c r="ET5" s="555"/>
      <c r="EU5" s="555"/>
      <c r="EV5" s="523"/>
      <c r="EW5" s="522"/>
      <c r="EX5" s="555"/>
      <c r="EY5" s="555"/>
      <c r="EZ5" s="555"/>
      <c r="FA5" s="523"/>
      <c r="FB5" s="522"/>
      <c r="FC5" s="555"/>
      <c r="FD5" s="555"/>
      <c r="FE5" s="555"/>
      <c r="FF5" s="523"/>
      <c r="FG5" s="522"/>
      <c r="FH5" s="555"/>
      <c r="FI5" s="555"/>
      <c r="FJ5" s="555"/>
      <c r="FK5" s="523"/>
      <c r="FL5" s="522"/>
      <c r="FM5" s="555"/>
      <c r="FN5" s="555"/>
      <c r="FO5" s="555"/>
      <c r="FP5" s="523"/>
      <c r="FQ5" s="522" t="s">
        <v>296</v>
      </c>
      <c r="FR5" s="555"/>
      <c r="FS5" s="555"/>
      <c r="FT5" s="555"/>
      <c r="FU5" s="523"/>
      <c r="FV5" s="522" t="s">
        <v>297</v>
      </c>
      <c r="FW5" s="555"/>
      <c r="FX5" s="555"/>
      <c r="FY5" s="555"/>
      <c r="FZ5" s="523"/>
      <c r="GA5" s="556"/>
      <c r="GB5" s="39"/>
      <c r="GC5" s="39"/>
      <c r="GD5" s="252"/>
    </row>
    <row r="6" spans="2:186" ht="45" customHeight="1">
      <c r="B6" s="518"/>
      <c r="C6" s="551"/>
      <c r="D6" s="280" t="s">
        <v>74</v>
      </c>
      <c r="E6" s="29" t="s">
        <v>73</v>
      </c>
      <c r="F6" s="366" t="s">
        <v>213</v>
      </c>
      <c r="G6" s="280" t="s">
        <v>74</v>
      </c>
      <c r="H6" s="29" t="s">
        <v>73</v>
      </c>
      <c r="I6" s="366" t="s">
        <v>213</v>
      </c>
      <c r="J6" s="280" t="s">
        <v>74</v>
      </c>
      <c r="K6" s="29" t="s">
        <v>73</v>
      </c>
      <c r="L6" s="366" t="s">
        <v>213</v>
      </c>
      <c r="M6" s="280" t="s">
        <v>74</v>
      </c>
      <c r="N6" s="29" t="s">
        <v>73</v>
      </c>
      <c r="O6" s="366" t="s">
        <v>213</v>
      </c>
      <c r="P6" s="280" t="s">
        <v>74</v>
      </c>
      <c r="Q6" s="29" t="s">
        <v>73</v>
      </c>
      <c r="R6" s="366" t="s">
        <v>213</v>
      </c>
      <c r="S6" s="280" t="s">
        <v>74</v>
      </c>
      <c r="T6" s="29" t="s">
        <v>73</v>
      </c>
      <c r="U6" s="366" t="s">
        <v>213</v>
      </c>
      <c r="V6" s="280" t="s">
        <v>74</v>
      </c>
      <c r="W6" s="29" t="s">
        <v>73</v>
      </c>
      <c r="X6" s="366" t="s">
        <v>213</v>
      </c>
      <c r="Y6" s="280" t="s">
        <v>74</v>
      </c>
      <c r="Z6" s="29" t="s">
        <v>73</v>
      </c>
      <c r="AA6" s="366" t="s">
        <v>213</v>
      </c>
      <c r="AB6" s="280" t="s">
        <v>74</v>
      </c>
      <c r="AC6" s="29" t="s">
        <v>73</v>
      </c>
      <c r="AD6" s="366" t="s">
        <v>213</v>
      </c>
      <c r="AE6" s="280" t="s">
        <v>74</v>
      </c>
      <c r="AF6" s="29" t="s">
        <v>73</v>
      </c>
      <c r="AG6" s="366" t="s">
        <v>213</v>
      </c>
      <c r="AH6" s="280" t="s">
        <v>74</v>
      </c>
      <c r="AI6" s="29" t="s">
        <v>73</v>
      </c>
      <c r="AJ6" s="366" t="s">
        <v>213</v>
      </c>
      <c r="AK6" s="168"/>
      <c r="AL6" s="522"/>
      <c r="AM6" s="523"/>
      <c r="AN6" s="522"/>
      <c r="AO6" s="523"/>
      <c r="AP6" s="522"/>
      <c r="AQ6" s="523"/>
      <c r="AR6" s="522"/>
      <c r="AS6" s="523"/>
      <c r="AT6" s="522"/>
      <c r="AU6" s="523"/>
      <c r="AV6" s="522"/>
      <c r="AW6" s="523"/>
      <c r="AX6" s="522"/>
      <c r="AY6" s="523"/>
      <c r="AZ6" s="522"/>
      <c r="BA6" s="523"/>
      <c r="BB6" s="522"/>
      <c r="BC6" s="523"/>
      <c r="BD6" s="488" t="s">
        <v>296</v>
      </c>
      <c r="BE6" s="489"/>
      <c r="BF6" s="488" t="s">
        <v>297</v>
      </c>
      <c r="BG6" s="489"/>
      <c r="BI6" s="435" t="s">
        <v>534</v>
      </c>
      <c r="BJ6" s="488" t="s">
        <v>410</v>
      </c>
      <c r="BK6" s="489"/>
      <c r="BL6" s="488" t="s">
        <v>411</v>
      </c>
      <c r="BM6" s="489"/>
      <c r="BN6" s="377" t="s">
        <v>419</v>
      </c>
      <c r="BO6" s="435" t="s">
        <v>534</v>
      </c>
      <c r="BP6" s="488" t="s">
        <v>410</v>
      </c>
      <c r="BQ6" s="489"/>
      <c r="BR6" s="488" t="s">
        <v>411</v>
      </c>
      <c r="BS6" s="489"/>
      <c r="BT6" s="377" t="s">
        <v>420</v>
      </c>
      <c r="BU6" s="435" t="s">
        <v>534</v>
      </c>
      <c r="BV6" s="488" t="s">
        <v>410</v>
      </c>
      <c r="BW6" s="489"/>
      <c r="BX6" s="488" t="s">
        <v>411</v>
      </c>
      <c r="BY6" s="489"/>
      <c r="BZ6" s="377" t="s">
        <v>421</v>
      </c>
      <c r="CA6" s="435" t="s">
        <v>534</v>
      </c>
      <c r="CB6" s="488" t="s">
        <v>410</v>
      </c>
      <c r="CC6" s="489"/>
      <c r="CD6" s="488" t="s">
        <v>411</v>
      </c>
      <c r="CE6" s="489"/>
      <c r="CF6" s="377" t="s">
        <v>422</v>
      </c>
      <c r="CG6" s="435" t="s">
        <v>534</v>
      </c>
      <c r="CH6" s="488" t="s">
        <v>410</v>
      </c>
      <c r="CI6" s="489"/>
      <c r="CJ6" s="488" t="s">
        <v>411</v>
      </c>
      <c r="CK6" s="489"/>
      <c r="CL6" s="377" t="s">
        <v>423</v>
      </c>
      <c r="CM6" s="435" t="s">
        <v>534</v>
      </c>
      <c r="CN6" s="488" t="s">
        <v>410</v>
      </c>
      <c r="CO6" s="489"/>
      <c r="CP6" s="488" t="s">
        <v>411</v>
      </c>
      <c r="CQ6" s="489"/>
      <c r="CR6" s="377" t="s">
        <v>424</v>
      </c>
      <c r="CS6" s="435" t="s">
        <v>534</v>
      </c>
      <c r="CT6" s="488" t="s">
        <v>410</v>
      </c>
      <c r="CU6" s="489"/>
      <c r="CV6" s="488" t="s">
        <v>411</v>
      </c>
      <c r="CW6" s="489"/>
      <c r="CX6" s="377" t="s">
        <v>425</v>
      </c>
      <c r="CY6" s="435" t="s">
        <v>534</v>
      </c>
      <c r="CZ6" s="488" t="s">
        <v>410</v>
      </c>
      <c r="DA6" s="489"/>
      <c r="DB6" s="488" t="s">
        <v>411</v>
      </c>
      <c r="DC6" s="489"/>
      <c r="DD6" s="377" t="s">
        <v>426</v>
      </c>
      <c r="DE6" s="435" t="s">
        <v>534</v>
      </c>
      <c r="DF6" s="488" t="s">
        <v>410</v>
      </c>
      <c r="DG6" s="489"/>
      <c r="DH6" s="488" t="s">
        <v>411</v>
      </c>
      <c r="DI6" s="489"/>
      <c r="DJ6" s="377" t="s">
        <v>427</v>
      </c>
      <c r="DK6" s="435" t="s">
        <v>534</v>
      </c>
      <c r="DL6" s="488" t="s">
        <v>410</v>
      </c>
      <c r="DM6" s="489"/>
      <c r="DN6" s="488" t="s">
        <v>411</v>
      </c>
      <c r="DO6" s="489"/>
      <c r="DP6" s="377" t="s">
        <v>553</v>
      </c>
      <c r="DQ6" s="435" t="s">
        <v>534</v>
      </c>
      <c r="DR6" s="488" t="s">
        <v>410</v>
      </c>
      <c r="DS6" s="489"/>
      <c r="DT6" s="488" t="s">
        <v>411</v>
      </c>
      <c r="DU6" s="489"/>
      <c r="DV6" s="377" t="s">
        <v>554</v>
      </c>
      <c r="DW6" s="39"/>
      <c r="DX6" s="488" t="s">
        <v>410</v>
      </c>
      <c r="DY6" s="489"/>
      <c r="DZ6" s="488" t="s">
        <v>411</v>
      </c>
      <c r="EA6" s="489"/>
      <c r="EB6" s="377" t="s">
        <v>412</v>
      </c>
      <c r="EC6" s="488" t="s">
        <v>410</v>
      </c>
      <c r="ED6" s="489"/>
      <c r="EE6" s="488" t="s">
        <v>411</v>
      </c>
      <c r="EF6" s="489"/>
      <c r="EG6" s="377" t="s">
        <v>412</v>
      </c>
      <c r="EH6" s="488" t="s">
        <v>410</v>
      </c>
      <c r="EI6" s="489"/>
      <c r="EJ6" s="488" t="s">
        <v>411</v>
      </c>
      <c r="EK6" s="489"/>
      <c r="EL6" s="377" t="s">
        <v>412</v>
      </c>
      <c r="EM6" s="488" t="s">
        <v>410</v>
      </c>
      <c r="EN6" s="489"/>
      <c r="EO6" s="488" t="s">
        <v>411</v>
      </c>
      <c r="EP6" s="489"/>
      <c r="EQ6" s="377" t="s">
        <v>412</v>
      </c>
      <c r="ER6" s="488" t="s">
        <v>410</v>
      </c>
      <c r="ES6" s="489"/>
      <c r="ET6" s="488" t="s">
        <v>411</v>
      </c>
      <c r="EU6" s="489"/>
      <c r="EV6" s="377" t="s">
        <v>412</v>
      </c>
      <c r="EW6" s="488" t="s">
        <v>410</v>
      </c>
      <c r="EX6" s="489"/>
      <c r="EY6" s="488" t="s">
        <v>411</v>
      </c>
      <c r="EZ6" s="489"/>
      <c r="FA6" s="377" t="s">
        <v>412</v>
      </c>
      <c r="FB6" s="488" t="s">
        <v>410</v>
      </c>
      <c r="FC6" s="489"/>
      <c r="FD6" s="488" t="s">
        <v>411</v>
      </c>
      <c r="FE6" s="489"/>
      <c r="FF6" s="377" t="s">
        <v>412</v>
      </c>
      <c r="FG6" s="488" t="s">
        <v>410</v>
      </c>
      <c r="FH6" s="489"/>
      <c r="FI6" s="488" t="s">
        <v>411</v>
      </c>
      <c r="FJ6" s="489"/>
      <c r="FK6" s="377" t="s">
        <v>412</v>
      </c>
      <c r="FL6" s="488" t="s">
        <v>410</v>
      </c>
      <c r="FM6" s="489"/>
      <c r="FN6" s="488" t="s">
        <v>411</v>
      </c>
      <c r="FO6" s="489"/>
      <c r="FP6" s="377" t="s">
        <v>412</v>
      </c>
      <c r="FQ6" s="488" t="s">
        <v>410</v>
      </c>
      <c r="FR6" s="489"/>
      <c r="FS6" s="488" t="s">
        <v>411</v>
      </c>
      <c r="FT6" s="489"/>
      <c r="FU6" s="377" t="s">
        <v>412</v>
      </c>
      <c r="FV6" s="488" t="s">
        <v>410</v>
      </c>
      <c r="FW6" s="489"/>
      <c r="FX6" s="488" t="s">
        <v>411</v>
      </c>
      <c r="FY6" s="489"/>
      <c r="FZ6" s="377" t="s">
        <v>412</v>
      </c>
      <c r="GA6" s="553"/>
      <c r="GB6" s="39"/>
      <c r="GC6" s="39"/>
      <c r="GD6" s="252"/>
    </row>
    <row r="7" spans="2:186" s="14" customFormat="1" ht="13.5" customHeight="1">
      <c r="B7" s="69">
        <v>1</v>
      </c>
      <c r="C7" s="47" t="s">
        <v>57</v>
      </c>
      <c r="D7" s="439">
        <v>32744</v>
      </c>
      <c r="E7" s="192">
        <v>14590</v>
      </c>
      <c r="F7" s="256">
        <f>IFERROR(E7/D7,"-")</f>
        <v>0.44557781578304423</v>
      </c>
      <c r="G7" s="439">
        <v>32556</v>
      </c>
      <c r="H7" s="192">
        <v>4867</v>
      </c>
      <c r="I7" s="256">
        <f>IFERROR(H7/G7,"-")</f>
        <v>0.14949625261088587</v>
      </c>
      <c r="J7" s="439">
        <v>32746</v>
      </c>
      <c r="K7" s="192">
        <v>18107</v>
      </c>
      <c r="L7" s="256">
        <f>IFERROR(K7/J7,"-")</f>
        <v>0.552953032431442</v>
      </c>
      <c r="M7" s="439">
        <v>32741</v>
      </c>
      <c r="N7" s="192">
        <v>7629</v>
      </c>
      <c r="O7" s="256">
        <f>IFERROR(N7/M7,"-")</f>
        <v>0.23301059833236615</v>
      </c>
      <c r="P7" s="439">
        <v>32701</v>
      </c>
      <c r="Q7" s="192">
        <v>8667</v>
      </c>
      <c r="R7" s="256">
        <f>IFERROR(Q7/P7,"-")</f>
        <v>0.26503776642916121</v>
      </c>
      <c r="S7" s="439">
        <v>32746</v>
      </c>
      <c r="T7" s="192">
        <v>5499</v>
      </c>
      <c r="U7" s="256">
        <f>IFERROR(T7/S7,"-")</f>
        <v>0.1679289073474623</v>
      </c>
      <c r="V7" s="439">
        <v>32740</v>
      </c>
      <c r="W7" s="192">
        <v>821</v>
      </c>
      <c r="X7" s="256">
        <f>IFERROR(W7/V7,"-")</f>
        <v>2.5076359193646914E-2</v>
      </c>
      <c r="Y7" s="439">
        <v>32731</v>
      </c>
      <c r="Z7" s="192">
        <v>2454</v>
      </c>
      <c r="AA7" s="256">
        <f>IFERROR(Z7/Y7,"-")</f>
        <v>7.4974794537288808E-2</v>
      </c>
      <c r="AB7" s="439">
        <v>32704</v>
      </c>
      <c r="AC7" s="192">
        <v>7006</v>
      </c>
      <c r="AD7" s="256">
        <f>IFERROR(AC7/AB7,"-")</f>
        <v>0.21422455968688844</v>
      </c>
      <c r="AE7" s="439">
        <v>32708</v>
      </c>
      <c r="AF7" s="192">
        <v>3276</v>
      </c>
      <c r="AG7" s="256">
        <f>IFERROR(AF7/AE7,"-")</f>
        <v>0.10015898251192369</v>
      </c>
      <c r="AH7" s="439">
        <v>32608</v>
      </c>
      <c r="AI7" s="192">
        <v>4062</v>
      </c>
      <c r="AJ7" s="256">
        <f>IFERROR(AI7/AH7,"-")</f>
        <v>0.12457065750736016</v>
      </c>
      <c r="AK7" s="72"/>
      <c r="AL7" s="61" t="s">
        <v>397</v>
      </c>
      <c r="AM7" s="279">
        <f>VLOOKUP(AL7,$C$7:$AJ$80,4,0)</f>
        <v>0.44557781578304423</v>
      </c>
      <c r="AN7" s="61" t="s">
        <v>57</v>
      </c>
      <c r="AO7" s="279">
        <f>VLOOKUP(AN7,$C$7:$AJ$80,7,0)</f>
        <v>0.14949625261088587</v>
      </c>
      <c r="AP7" s="61" t="s">
        <v>397</v>
      </c>
      <c r="AQ7" s="279">
        <f>VLOOKUP(AP7,$C$7:$AJ$80,10,0)</f>
        <v>0.552953032431442</v>
      </c>
      <c r="AR7" s="61" t="s">
        <v>57</v>
      </c>
      <c r="AS7" s="279">
        <f>VLOOKUP(AR7,$C$7:$AJ$80,13,0)</f>
        <v>0.23301059833236615</v>
      </c>
      <c r="AT7" s="61" t="s">
        <v>57</v>
      </c>
      <c r="AU7" s="279">
        <f>VLOOKUP(AT7,$C$7:$AJ$80,16,0)</f>
        <v>0.26503776642916121</v>
      </c>
      <c r="AV7" s="61" t="s">
        <v>57</v>
      </c>
      <c r="AW7" s="279">
        <f>VLOOKUP(AV7,$C$7:$AJ$80,19,0)</f>
        <v>0.1679289073474623</v>
      </c>
      <c r="AX7" s="61" t="s">
        <v>57</v>
      </c>
      <c r="AY7" s="279">
        <f>VLOOKUP(AX7,$C$7:$AJ$80,22,0)</f>
        <v>2.5076359193646914E-2</v>
      </c>
      <c r="AZ7" s="61" t="s">
        <v>57</v>
      </c>
      <c r="BA7" s="279">
        <f>VLOOKUP(AZ7,$C$7:$AJ$80,25,0)</f>
        <v>7.4974794537288808E-2</v>
      </c>
      <c r="BB7" s="61" t="s">
        <v>57</v>
      </c>
      <c r="BC7" s="279">
        <f>VLOOKUP(BB7,$C$7:$AJ$80,28,0)</f>
        <v>0.21422455968688844</v>
      </c>
      <c r="BD7" s="61" t="s">
        <v>57</v>
      </c>
      <c r="BE7" s="279">
        <f>VLOOKUP(BD7,$C$7:$AJ$80,31,0)</f>
        <v>0.10015898251192369</v>
      </c>
      <c r="BF7" s="61" t="s">
        <v>57</v>
      </c>
      <c r="BG7" s="279">
        <f>VLOOKUP(BF7,$C$7:$AJ$80,34,0)</f>
        <v>0.12457065750736016</v>
      </c>
      <c r="BI7" s="105" t="str">
        <f t="shared" ref="BI7:BI49" si="0">INDEX($AL$7:$AL$49,MATCH(BJ7,AM$7:AM$49,0))</f>
        <v>忠岡町</v>
      </c>
      <c r="BJ7" s="259">
        <f>LARGE(AM$7:AM$49,ROW(A1))</f>
        <v>0.52491694352159468</v>
      </c>
      <c r="BK7" s="259">
        <f>ROUND(BJ7,4)</f>
        <v>0.52490000000000003</v>
      </c>
      <c r="BL7" s="259">
        <f>VLOOKUP(BI7,$AM$89:$BT$162,4,FALSE)</f>
        <v>0.46468401486988847</v>
      </c>
      <c r="BM7" s="259">
        <f>ROUND(BL7,4)</f>
        <v>0.4647</v>
      </c>
      <c r="BN7" s="384">
        <f>(BK7-BM7)*100</f>
        <v>6.0200000000000031</v>
      </c>
      <c r="BO7" s="105" t="str">
        <f t="shared" ref="BO7:BO49" si="1">INDEX($AN$7:$AN$49,MATCH(BP7,AO$7:AO$49,0))</f>
        <v>四條畷市</v>
      </c>
      <c r="BP7" s="259">
        <f>LARGE(AO$7:AO$49,ROW(A1))</f>
        <v>0.21686746987951808</v>
      </c>
      <c r="BQ7" s="259">
        <f>ROUND(BP7,4)</f>
        <v>0.21690000000000001</v>
      </c>
      <c r="BR7" s="259">
        <f>VLOOKUP(BO7,$AM$89:$BT$162,7,FALSE)</f>
        <v>0.17835178351783518</v>
      </c>
      <c r="BS7" s="259">
        <f>ROUND(BR7,4)</f>
        <v>0.1784</v>
      </c>
      <c r="BT7" s="384">
        <f>(BQ7-BS7)*100</f>
        <v>3.8500000000000005</v>
      </c>
      <c r="BU7" s="105" t="str">
        <f t="shared" ref="BU7:BU49" si="2">INDEX($AP$7:$AP$49,MATCH(BV7,AQ$7:AQ$49,0))</f>
        <v>太子町</v>
      </c>
      <c r="BV7" s="259">
        <f>LARGE(AQ$7:AQ$49,ROW(A1))</f>
        <v>0.62686567164179108</v>
      </c>
      <c r="BW7" s="259">
        <f>ROUND(BV7,4)</f>
        <v>0.62690000000000001</v>
      </c>
      <c r="BX7" s="259">
        <f>VLOOKUP(BU7,$AM$89:$BT$162,10,FALSE)</f>
        <v>0.54263565891472865</v>
      </c>
      <c r="BY7" s="259">
        <f>ROUND(BX7,4)</f>
        <v>0.54259999999999997</v>
      </c>
      <c r="BZ7" s="384">
        <f>(BW7-BY7)*100</f>
        <v>8.4300000000000033</v>
      </c>
      <c r="CA7" s="105" t="str">
        <f t="shared" ref="CA7:CA49" si="3">INDEX($AR$7:$AR$49,MATCH(CB7,AS$7:AS$49,0))</f>
        <v>高石市</v>
      </c>
      <c r="CB7" s="259">
        <f>LARGE(AS$7:AS$49,ROW(A1))</f>
        <v>0.33482944344703769</v>
      </c>
      <c r="CC7" s="259">
        <f>ROUND(CB7,4)</f>
        <v>0.33479999999999999</v>
      </c>
      <c r="CD7" s="259">
        <f>VLOOKUP(CA7,$AM$89:$BT$162,13,FALSE)</f>
        <v>0.33245149911816579</v>
      </c>
      <c r="CE7" s="259">
        <f>ROUND(CD7,4)</f>
        <v>0.33250000000000002</v>
      </c>
      <c r="CF7" s="384">
        <f>(CC7-CE7)*100</f>
        <v>0.22999999999999687</v>
      </c>
      <c r="CG7" s="105" t="str">
        <f t="shared" ref="CG7:CG49" si="4">INDEX($AT$7:$AT$49,MATCH(CH7,AU$7:AU$49,0))</f>
        <v>能勢町</v>
      </c>
      <c r="CH7" s="259">
        <f>LARGE(AU$7:AU$49,ROW(A1))</f>
        <v>0.47619047619047616</v>
      </c>
      <c r="CI7" s="259">
        <f>ROUND(CH7,4)</f>
        <v>0.47620000000000001</v>
      </c>
      <c r="CJ7" s="259">
        <f>VLOOKUP(CG7,$AM$89:$BT$162,16,FALSE)</f>
        <v>0.34636871508379891</v>
      </c>
      <c r="CK7" s="259">
        <f>ROUND(CJ7,4)</f>
        <v>0.34639999999999999</v>
      </c>
      <c r="CL7" s="384">
        <f>(CI7-CK7)*100</f>
        <v>12.980000000000002</v>
      </c>
      <c r="CM7" s="105" t="str">
        <f t="shared" ref="CM7:CM49" si="5">INDEX($AV$7:$AV$49,MATCH(CN7,AW$7:AW$49,0))</f>
        <v>能勢町</v>
      </c>
      <c r="CN7" s="259">
        <f>LARGE(AW$7:AW$49,ROW(A1))</f>
        <v>0.46320346320346323</v>
      </c>
      <c r="CO7" s="259">
        <f>ROUND(CN7,4)</f>
        <v>0.4632</v>
      </c>
      <c r="CP7" s="259">
        <f>VLOOKUP(CM7,$AM$89:$BT$162,19,FALSE)</f>
        <v>0.45251396648044695</v>
      </c>
      <c r="CQ7" s="259">
        <f>ROUND(CP7,4)</f>
        <v>0.45250000000000001</v>
      </c>
      <c r="CR7" s="384">
        <f>(CO7-CQ7)*100</f>
        <v>1.0699999999999987</v>
      </c>
      <c r="CS7" s="105" t="str">
        <f t="shared" ref="CS7:CS48" si="6">INDEX($AX$7:$AX$49,MATCH(CT7,AY$7:AY$49,0))</f>
        <v>能勢町</v>
      </c>
      <c r="CT7" s="259">
        <f>LARGE(AY$7:AY$49,ROW(A1))</f>
        <v>5.627705627705628E-2</v>
      </c>
      <c r="CU7" s="259">
        <f>ROUND(CT7,4)</f>
        <v>5.6300000000000003E-2</v>
      </c>
      <c r="CV7" s="259">
        <f>VLOOKUP(CS7,$AM$89:$BT$162,22,FALSE)</f>
        <v>7.8212290502793297E-2</v>
      </c>
      <c r="CW7" s="259">
        <f>ROUND(CV7,4)</f>
        <v>7.8200000000000006E-2</v>
      </c>
      <c r="CX7" s="384">
        <f>(CU7-CW7)*100</f>
        <v>-2.1900000000000004</v>
      </c>
      <c r="CY7" s="105" t="str">
        <f t="shared" ref="CY7:CY17" si="7">INDEX($AZ$7:$AZ$49,MATCH(CZ7,BA$7:BA$49,0))</f>
        <v>摂津市</v>
      </c>
      <c r="CZ7" s="259">
        <f>LARGE(BA$7:BA$49,ROW(A1))</f>
        <v>0.10143830431491295</v>
      </c>
      <c r="DA7" s="259">
        <f>ROUND(CZ7,4)</f>
        <v>0.1014</v>
      </c>
      <c r="DB7" s="259">
        <f>VLOOKUP(CY7,$AM$89:$BT$162,25,FALSE)</f>
        <v>6.2204724409448818E-2</v>
      </c>
      <c r="DC7" s="259">
        <f>ROUND(DB7,4)</f>
        <v>6.2199999999999998E-2</v>
      </c>
      <c r="DD7" s="384">
        <f>(DA7-DC7)*100</f>
        <v>3.9200000000000004</v>
      </c>
      <c r="DE7" s="105" t="str">
        <f t="shared" ref="DE7:DE49" si="8">INDEX($BB$7:$BB$49,MATCH(DF7,BC$7:BC$49,0))</f>
        <v>摂津市</v>
      </c>
      <c r="DF7" s="259">
        <f>LARGE(BC$7:BC$49,ROW(A1))</f>
        <v>0.37112622826908542</v>
      </c>
      <c r="DG7" s="259">
        <f>ROUND(DF7,4)</f>
        <v>0.37109999999999999</v>
      </c>
      <c r="DH7" s="259">
        <f>VLOOKUP(DE7,$AM$89:$BT$162,28,FALSE)</f>
        <v>0.37637795275590552</v>
      </c>
      <c r="DI7" s="259">
        <f>ROUND(DH7,4)</f>
        <v>0.37640000000000001</v>
      </c>
      <c r="DJ7" s="384">
        <f>(DG7-DI7)*100</f>
        <v>-0.53000000000000269</v>
      </c>
      <c r="DK7" s="105" t="str">
        <f t="shared" ref="DK7:DK49" si="9">INDEX($BD$7:$BD$49,MATCH(DL7,BE$7:BE$49,0))</f>
        <v>大阪狭山市</v>
      </c>
      <c r="DL7" s="259">
        <f>LARGE(BE$7:BE$49,ROW(A1))</f>
        <v>0.15549936788874841</v>
      </c>
      <c r="DM7" s="259">
        <f>ROUND(DL7,4)</f>
        <v>0.1555</v>
      </c>
      <c r="DN7" s="259">
        <f>VLOOKUP(DK7,$AM$89:$BT$162,31,FALSE)</f>
        <v>0.13037447988904299</v>
      </c>
      <c r="DO7" s="259">
        <f>ROUND(DN7,4)</f>
        <v>0.13039999999999999</v>
      </c>
      <c r="DP7" s="384">
        <f>(DM7-DO7)*100</f>
        <v>2.5100000000000011</v>
      </c>
      <c r="DQ7" s="105" t="str">
        <f>INDEX($BF$7:$BF$49,MATCH(DR7,BG$7:BG$49,0))</f>
        <v>阪南市</v>
      </c>
      <c r="DR7" s="259">
        <f>LARGE(BG$7:BG$49,ROW(A1))</f>
        <v>0.17892644135188868</v>
      </c>
      <c r="DS7" s="259">
        <f>ROUND(DR7,4)</f>
        <v>0.1789</v>
      </c>
      <c r="DT7" s="259">
        <f>VLOOKUP(DQ7,$AM$89:$BT$162,34,FALSE)</f>
        <v>0.15836298932384341</v>
      </c>
      <c r="DU7" s="259">
        <f>ROUND(DT7,4)</f>
        <v>0.15840000000000001</v>
      </c>
      <c r="DV7" s="384">
        <f>(DS7-DU7)*100</f>
        <v>2.0499999999999989</v>
      </c>
      <c r="DW7" s="40"/>
      <c r="DX7" s="259">
        <f>$F$81</f>
        <v>0.41215306759307302</v>
      </c>
      <c r="DY7" s="259">
        <f>ROUND(DX7,4)</f>
        <v>0.41220000000000001</v>
      </c>
      <c r="DZ7" s="259">
        <f>$AP$163</f>
        <v>0.41883542119293055</v>
      </c>
      <c r="EA7" s="259">
        <f>ROUND(DZ7,4)</f>
        <v>0.41880000000000001</v>
      </c>
      <c r="EB7" s="384">
        <f>(DY7-EA7)*100</f>
        <v>-0.65999999999999948</v>
      </c>
      <c r="EC7" s="259">
        <f>$I$81</f>
        <v>0.13642272981511996</v>
      </c>
      <c r="ED7" s="259">
        <f>ROUND(EC7,4)</f>
        <v>0.13639999999999999</v>
      </c>
      <c r="EE7" s="259">
        <f>$AS$163</f>
        <v>0.13905492449138979</v>
      </c>
      <c r="EF7" s="259">
        <f>ROUND(EE7,4)</f>
        <v>0.1391</v>
      </c>
      <c r="EG7" s="384">
        <f>(ED7-EF7)*100</f>
        <v>-0.27000000000000079</v>
      </c>
      <c r="EH7" s="259">
        <f>$L$81</f>
        <v>0.53394233299500016</v>
      </c>
      <c r="EI7" s="259">
        <f>ROUND(EH7,4)</f>
        <v>0.53390000000000004</v>
      </c>
      <c r="EJ7" s="259">
        <f>$AV$163</f>
        <v>0.55089838814066017</v>
      </c>
      <c r="EK7" s="259">
        <f>ROUND(EJ7,4)</f>
        <v>0.55089999999999995</v>
      </c>
      <c r="EL7" s="384">
        <f>(EI7-EK7)*100</f>
        <v>-1.6999999999999904</v>
      </c>
      <c r="EM7" s="259">
        <f>$O$81</f>
        <v>0.20827411969051002</v>
      </c>
      <c r="EN7" s="259">
        <f>ROUND(EM7,4)</f>
        <v>0.20830000000000001</v>
      </c>
      <c r="EO7" s="259">
        <f>$AY$163</f>
        <v>0.23116991192719932</v>
      </c>
      <c r="EP7" s="259">
        <f>ROUND(EO7,4)</f>
        <v>0.23119999999999999</v>
      </c>
      <c r="EQ7" s="384">
        <f>(EN7-EP7)*100</f>
        <v>-2.2899999999999974</v>
      </c>
      <c r="ER7" s="259">
        <f>$R$81</f>
        <v>0.2459075644172703</v>
      </c>
      <c r="ES7" s="259">
        <f>ROUND(ER7,4)</f>
        <v>0.24590000000000001</v>
      </c>
      <c r="ET7" s="259">
        <f>$BB$163</f>
        <v>0.26463237789639321</v>
      </c>
      <c r="EU7" s="259">
        <f>ROUND(ET7,4)</f>
        <v>0.2646</v>
      </c>
      <c r="EV7" s="384">
        <f>(ES7-EU7)*100</f>
        <v>-1.8699999999999994</v>
      </c>
      <c r="EW7" s="259">
        <f>$U$81</f>
        <v>0.14741299556986304</v>
      </c>
      <c r="EX7" s="259">
        <f>ROUND(EW7,4)</f>
        <v>0.1474</v>
      </c>
      <c r="EY7" s="259">
        <f>$BE$163</f>
        <v>0.16508641290103757</v>
      </c>
      <c r="EZ7" s="259">
        <f>ROUND(EY7,4)</f>
        <v>0.1651</v>
      </c>
      <c r="FA7" s="384">
        <f>(EX7-EZ7)*100</f>
        <v>-1.7699999999999994</v>
      </c>
      <c r="FB7" s="259">
        <f>$X$81</f>
        <v>2.285851780558229E-2</v>
      </c>
      <c r="FC7" s="259">
        <f>ROUND(FB7,4)</f>
        <v>2.29E-2</v>
      </c>
      <c r="FD7" s="259">
        <f>$BH$163</f>
        <v>2.507742800351315E-2</v>
      </c>
      <c r="FE7" s="259">
        <f>ROUND(FD7,4)</f>
        <v>2.5100000000000001E-2</v>
      </c>
      <c r="FF7" s="384">
        <f>(FC7-FE7)*100</f>
        <v>-0.22000000000000006</v>
      </c>
      <c r="FG7" s="259">
        <f>$AA$81</f>
        <v>6.3906918674177748E-2</v>
      </c>
      <c r="FH7" s="259">
        <f>ROUND(FG7,4)</f>
        <v>6.3899999999999998E-2</v>
      </c>
      <c r="FI7" s="259">
        <f>$BK$163</f>
        <v>6.1046287590363305E-2</v>
      </c>
      <c r="FJ7" s="259">
        <f>ROUND(FI7,4)</f>
        <v>6.0999999999999999E-2</v>
      </c>
      <c r="FK7" s="384">
        <f>(FH7-FJ7)*100</f>
        <v>0.28999999999999998</v>
      </c>
      <c r="FL7" s="259">
        <f>$AD$81</f>
        <v>0.20333280646690902</v>
      </c>
      <c r="FM7" s="259">
        <f>ROUND(FL7,4)</f>
        <v>0.20330000000000001</v>
      </c>
      <c r="FN7" s="259">
        <f>$BN$163</f>
        <v>0.23028690421101342</v>
      </c>
      <c r="FO7" s="259">
        <f>ROUND(FN7,4)</f>
        <v>0.2303</v>
      </c>
      <c r="FP7" s="384">
        <f>(FM7-FO7)*100</f>
        <v>-2.6999999999999997</v>
      </c>
      <c r="FQ7" s="259">
        <f>$AG$81</f>
        <v>9.4410910240392582E-2</v>
      </c>
      <c r="FR7" s="259">
        <f>ROUND(FQ7,4)</f>
        <v>9.4399999999999998E-2</v>
      </c>
      <c r="FS7" s="259">
        <f>$BQ$163</f>
        <v>9.5602073242217631E-2</v>
      </c>
      <c r="FT7" s="259">
        <f>ROUND(FS7,4)</f>
        <v>9.5600000000000004E-2</v>
      </c>
      <c r="FU7" s="384">
        <f>(FR7-FT7)*100</f>
        <v>-0.12000000000000066</v>
      </c>
      <c r="FV7" s="259">
        <f>$AJ$81</f>
        <v>0.12182963488874454</v>
      </c>
      <c r="FW7" s="259">
        <f>ROUND(FV7,4)</f>
        <v>0.12180000000000001</v>
      </c>
      <c r="FX7" s="259">
        <f>$BT$163</f>
        <v>0.12515288034307123</v>
      </c>
      <c r="FY7" s="259">
        <f>ROUND(FX7,4)</f>
        <v>0.12520000000000001</v>
      </c>
      <c r="FZ7" s="384">
        <f>(FW7-FY7)*100</f>
        <v>-0.34</v>
      </c>
      <c r="GA7" s="137">
        <v>0</v>
      </c>
      <c r="GD7" s="252"/>
    </row>
    <row r="8" spans="2:186" s="14" customFormat="1" ht="13.5" customHeight="1">
      <c r="B8" s="69">
        <v>2</v>
      </c>
      <c r="C8" s="47" t="s">
        <v>176</v>
      </c>
      <c r="D8" s="439">
        <v>1338</v>
      </c>
      <c r="E8" s="192">
        <v>584</v>
      </c>
      <c r="F8" s="256">
        <f t="shared" ref="F8:F71" si="10">IFERROR(E8/D8,"-")</f>
        <v>0.43647234678624813</v>
      </c>
      <c r="G8" s="439">
        <v>1325</v>
      </c>
      <c r="H8" s="192">
        <v>178</v>
      </c>
      <c r="I8" s="256">
        <f t="shared" ref="I8:I71" si="11">IFERROR(H8/G8,"-")</f>
        <v>0.13433962264150942</v>
      </c>
      <c r="J8" s="439">
        <v>1338</v>
      </c>
      <c r="K8" s="192">
        <v>826</v>
      </c>
      <c r="L8" s="256">
        <f t="shared" ref="L8:L71" si="12">IFERROR(K8/J8,"-")</f>
        <v>0.61733931240657702</v>
      </c>
      <c r="M8" s="439">
        <v>1337</v>
      </c>
      <c r="N8" s="192">
        <v>281</v>
      </c>
      <c r="O8" s="256">
        <f t="shared" ref="O8:O71" si="13">IFERROR(N8/M8,"-")</f>
        <v>0.21017202692595363</v>
      </c>
      <c r="P8" s="439">
        <v>1336</v>
      </c>
      <c r="Q8" s="192">
        <v>418</v>
      </c>
      <c r="R8" s="256">
        <f t="shared" ref="R8:R71" si="14">IFERROR(Q8/P8,"-")</f>
        <v>0.31287425149700598</v>
      </c>
      <c r="S8" s="439">
        <v>1338</v>
      </c>
      <c r="T8" s="192">
        <v>233</v>
      </c>
      <c r="U8" s="256">
        <f t="shared" ref="U8:U71" si="15">IFERROR(T8/S8,"-")</f>
        <v>0.1741405082212257</v>
      </c>
      <c r="V8" s="439">
        <v>1338</v>
      </c>
      <c r="W8" s="192">
        <v>56</v>
      </c>
      <c r="X8" s="256">
        <f t="shared" ref="X8:X71" si="16">IFERROR(W8/V8,"-")</f>
        <v>4.1853512705530643E-2</v>
      </c>
      <c r="Y8" s="439">
        <v>1337</v>
      </c>
      <c r="Z8" s="192">
        <v>98</v>
      </c>
      <c r="AA8" s="256">
        <f t="shared" ref="AA8:AA71" si="17">IFERROR(Z8/Y8,"-")</f>
        <v>7.3298429319371722E-2</v>
      </c>
      <c r="AB8" s="439">
        <v>1336</v>
      </c>
      <c r="AC8" s="192">
        <v>325</v>
      </c>
      <c r="AD8" s="256">
        <f t="shared" ref="AD8:AD71" si="18">IFERROR(AC8/AB8,"-")</f>
        <v>0.2432634730538922</v>
      </c>
      <c r="AE8" s="439">
        <v>1337</v>
      </c>
      <c r="AF8" s="192">
        <v>203</v>
      </c>
      <c r="AG8" s="256">
        <f t="shared" ref="AG8:AG71" si="19">IFERROR(AF8/AE8,"-")</f>
        <v>0.15183246073298429</v>
      </c>
      <c r="AH8" s="439">
        <v>1332</v>
      </c>
      <c r="AI8" s="192">
        <v>246</v>
      </c>
      <c r="AJ8" s="256">
        <f t="shared" ref="AJ8:AJ71" si="20">IFERROR(AI8/AH8,"-")</f>
        <v>0.18468468468468469</v>
      </c>
      <c r="AK8" s="72"/>
      <c r="AL8" s="61" t="s">
        <v>35</v>
      </c>
      <c r="AM8" s="279">
        <f t="shared" ref="AM8:AM49" si="21">VLOOKUP(AL8,$C$7:$AJ$80,4,0)</f>
        <v>0.40598531902879731</v>
      </c>
      <c r="AN8" s="61" t="s">
        <v>35</v>
      </c>
      <c r="AO8" s="279">
        <f t="shared" ref="AO8:AO49" si="22">VLOOKUP(AN8,$C$7:$AJ$80,7,0)</f>
        <v>0.13523983137746381</v>
      </c>
      <c r="AP8" s="61" t="s">
        <v>35</v>
      </c>
      <c r="AQ8" s="279">
        <f t="shared" ref="AQ8:AQ49" si="23">VLOOKUP(AP8,$C$7:$AJ$80,10,0)</f>
        <v>0.55001128923007447</v>
      </c>
      <c r="AR8" s="61" t="s">
        <v>35</v>
      </c>
      <c r="AS8" s="279">
        <f t="shared" ref="AS8:AS49" si="24">VLOOKUP(AR8,$C$7:$AJ$80,13,0)</f>
        <v>0.2236648978209326</v>
      </c>
      <c r="AT8" s="61" t="s">
        <v>35</v>
      </c>
      <c r="AU8" s="279">
        <f t="shared" ref="AU8:AU49" si="25">VLOOKUP(AT8,$C$7:$AJ$80,16,0)</f>
        <v>0.27294330655199728</v>
      </c>
      <c r="AV8" s="61" t="s">
        <v>35</v>
      </c>
      <c r="AW8" s="279">
        <f t="shared" ref="AW8:AW49" si="26">VLOOKUP(AV8,$C$7:$AJ$80,19,0)</f>
        <v>0.15860275830884016</v>
      </c>
      <c r="AX8" s="61" t="s">
        <v>35</v>
      </c>
      <c r="AY8" s="279">
        <f t="shared" ref="AY8:AY49" si="27">VLOOKUP(AX8,$C$7:$AJ$80,22,0)</f>
        <v>2.5400767667645065E-2</v>
      </c>
      <c r="AZ8" s="61" t="s">
        <v>35</v>
      </c>
      <c r="BA8" s="279">
        <f t="shared" ref="BA8:BA49" si="28">VLOOKUP(AZ8,$C$7:$AJ$80,25,0)</f>
        <v>6.8097120271033318E-2</v>
      </c>
      <c r="BB8" s="61" t="s">
        <v>35</v>
      </c>
      <c r="BC8" s="279">
        <f t="shared" ref="BC8:BC49" si="29">VLOOKUP(BB8,$C$7:$AJ$80,28,0)</f>
        <v>0.22124293785310734</v>
      </c>
      <c r="BD8" s="61" t="s">
        <v>35</v>
      </c>
      <c r="BE8" s="279">
        <f t="shared" ref="BE8:BE49" si="30">VLOOKUP(BD8,$C$7:$AJ$80,31,0)</f>
        <v>0.1002375834370404</v>
      </c>
      <c r="BF8" s="61" t="s">
        <v>35</v>
      </c>
      <c r="BG8" s="279">
        <f t="shared" ref="BG8:BG49" si="31">VLOOKUP(BF8,$C$7:$AJ$80,34,0)</f>
        <v>0.12548438568497836</v>
      </c>
      <c r="BI8" s="105" t="str">
        <f t="shared" si="0"/>
        <v>河南町</v>
      </c>
      <c r="BJ8" s="259">
        <f>LARGE(AM$7:AM$49,ROW(A2))</f>
        <v>0.5104602510460251</v>
      </c>
      <c r="BK8" s="259">
        <f t="shared" ref="BK8:BK49" si="32">ROUND(BJ8,4)</f>
        <v>0.51049999999999995</v>
      </c>
      <c r="BL8" s="259">
        <f t="shared" ref="BL8:BL49" si="33">VLOOKUP(BI8,$AM$89:$BT$162,4,FALSE)</f>
        <v>0.51190476190476186</v>
      </c>
      <c r="BM8" s="259">
        <f t="shared" ref="BM8:BM49" si="34">ROUND(BL8,4)</f>
        <v>0.51190000000000002</v>
      </c>
      <c r="BN8" s="384">
        <f>(BK8-BM8)*100</f>
        <v>-0.14000000000000679</v>
      </c>
      <c r="BO8" s="105" t="str">
        <f t="shared" si="1"/>
        <v>摂津市</v>
      </c>
      <c r="BP8" s="259">
        <f>LARGE(AO$7:AO$49,ROW(A2))</f>
        <v>0.20577069096431283</v>
      </c>
      <c r="BQ8" s="259">
        <f t="shared" ref="BQ8:BQ49" si="35">ROUND(BP8,4)</f>
        <v>0.20580000000000001</v>
      </c>
      <c r="BR8" s="259">
        <f>VLOOKUP(BO8,$AM$89:$BT$162,7,FALSE)</f>
        <v>0.17165354330708663</v>
      </c>
      <c r="BS8" s="259">
        <f t="shared" ref="BS8:BS49" si="36">ROUND(BR8,4)</f>
        <v>0.17169999999999999</v>
      </c>
      <c r="BT8" s="384">
        <f>(BQ8-BS8)*100</f>
        <v>3.4100000000000019</v>
      </c>
      <c r="BU8" s="105" t="str">
        <f t="shared" si="2"/>
        <v>藤井寺市</v>
      </c>
      <c r="BV8" s="259">
        <f>LARGE(AQ$7:AQ$49,ROW(A2))</f>
        <v>0.62536443148688048</v>
      </c>
      <c r="BW8" s="259">
        <f t="shared" ref="BW8:BW49" si="37">ROUND(BV8,4)</f>
        <v>0.62539999999999996</v>
      </c>
      <c r="BX8" s="259">
        <f t="shared" ref="BX8:BX49" si="38">VLOOKUP(BU8,$AM$89:$BT$162,10,FALSE)</f>
        <v>0.60366300366300363</v>
      </c>
      <c r="BY8" s="259">
        <f t="shared" ref="BY8:BY49" si="39">ROUND(BX8,4)</f>
        <v>0.60370000000000001</v>
      </c>
      <c r="BZ8" s="384">
        <f>(BW8-BY8)*100</f>
        <v>2.1699999999999942</v>
      </c>
      <c r="CA8" s="105" t="str">
        <f t="shared" si="3"/>
        <v>藤井寺市</v>
      </c>
      <c r="CB8" s="259">
        <f>LARGE(AS$7:AS$49,ROW(A2))</f>
        <v>0.32871720116618075</v>
      </c>
      <c r="CC8" s="259">
        <f t="shared" ref="CC8:CC49" si="40">ROUND(CB8,4)</f>
        <v>0.32869999999999999</v>
      </c>
      <c r="CD8" s="259">
        <f t="shared" ref="CD8:CD49" si="41">VLOOKUP(CA8,$AM$89:$BT$162,13,FALSE)</f>
        <v>0.31304985337243402</v>
      </c>
      <c r="CE8" s="259">
        <f t="shared" ref="CE8:CE49" si="42">ROUND(CD8,4)</f>
        <v>0.313</v>
      </c>
      <c r="CF8" s="384">
        <f>(CC8-CE8)*100</f>
        <v>1.5699999999999992</v>
      </c>
      <c r="CG8" s="105" t="str">
        <f t="shared" si="4"/>
        <v>千早赤阪村</v>
      </c>
      <c r="CH8" s="259">
        <f>LARGE(AU$7:AU$49,ROW(A2))</f>
        <v>0.43697478991596639</v>
      </c>
      <c r="CI8" s="259">
        <f t="shared" ref="CI8:CI49" si="43">ROUND(CH8,4)</f>
        <v>0.437</v>
      </c>
      <c r="CJ8" s="259">
        <f t="shared" ref="CJ8:CJ49" si="44">VLOOKUP(CG8,$AM$89:$BT$162,16,FALSE)</f>
        <v>0.3515625</v>
      </c>
      <c r="CK8" s="259">
        <f t="shared" ref="CK8:CK49" si="45">ROUND(CJ8,4)</f>
        <v>0.35160000000000002</v>
      </c>
      <c r="CL8" s="384">
        <f>(CI8-CK8)*100</f>
        <v>8.5399999999999974</v>
      </c>
      <c r="CM8" s="105" t="str">
        <f t="shared" si="5"/>
        <v>高石市</v>
      </c>
      <c r="CN8" s="259">
        <f>LARGE(AW$7:AW$49,ROW(A2))</f>
        <v>0.27648114901256732</v>
      </c>
      <c r="CO8" s="259">
        <f t="shared" ref="CO8:CO49" si="46">ROUND(CN8,4)</f>
        <v>0.27650000000000002</v>
      </c>
      <c r="CP8" s="259">
        <f t="shared" ref="CP8:CP49" si="47">VLOOKUP(CM8,$AM$89:$BT$162,19,FALSE)</f>
        <v>0.3289241622574956</v>
      </c>
      <c r="CQ8" s="259">
        <f t="shared" ref="CQ8:CQ49" si="48">ROUND(CP8,4)</f>
        <v>0.32890000000000003</v>
      </c>
      <c r="CR8" s="384">
        <f>(CO8-CQ8)*100</f>
        <v>-5.24</v>
      </c>
      <c r="CS8" s="105" t="str">
        <f t="shared" si="6"/>
        <v>大阪狭山市</v>
      </c>
      <c r="CT8" s="259">
        <f>LARGE(AY$7:AY$49,ROW(A2))</f>
        <v>5.3097345132743362E-2</v>
      </c>
      <c r="CU8" s="259">
        <f t="shared" ref="CU8:CU49" si="49">ROUND(CT8,4)</f>
        <v>5.3100000000000001E-2</v>
      </c>
      <c r="CV8" s="259">
        <f t="shared" ref="CV8:CV49" si="50">VLOOKUP(CS8,$AM$89:$BT$162,22,FALSE)</f>
        <v>4.0221914008321778E-2</v>
      </c>
      <c r="CW8" s="259">
        <f t="shared" ref="CW8:CW49" si="51">ROUND(CV8,4)</f>
        <v>4.02E-2</v>
      </c>
      <c r="CX8" s="384">
        <f>(CU8-CW8)*100</f>
        <v>1.2900000000000003</v>
      </c>
      <c r="CY8" s="105" t="str">
        <f t="shared" si="7"/>
        <v>松原市</v>
      </c>
      <c r="CZ8" s="259">
        <f>LARGE(BA$7:BA$49,ROW(A2))</f>
        <v>9.5607235142118857E-2</v>
      </c>
      <c r="DA8" s="259">
        <f t="shared" ref="DA8:DA49" si="52">ROUND(CZ8,4)</f>
        <v>9.5600000000000004E-2</v>
      </c>
      <c r="DB8" s="259">
        <f t="shared" ref="DB8:DB49" si="53">VLOOKUP(CY8,$AM$89:$BT$162,25,FALSE)</f>
        <v>8.0106809078771699E-2</v>
      </c>
      <c r="DC8" s="259">
        <f t="shared" ref="DC8:DC49" si="54">ROUND(DB8,4)</f>
        <v>8.0100000000000005E-2</v>
      </c>
      <c r="DD8" s="384">
        <f>(DA8-DC8)*100</f>
        <v>1.55</v>
      </c>
      <c r="DE8" s="105" t="str">
        <f t="shared" si="8"/>
        <v>柏原市</v>
      </c>
      <c r="DF8" s="259">
        <f>LARGE(BC$7:BC$49,ROW(A2))</f>
        <v>0.31590909090909092</v>
      </c>
      <c r="DG8" s="259">
        <f t="shared" ref="DG8:DG49" si="55">ROUND(DF8,4)</f>
        <v>0.31590000000000001</v>
      </c>
      <c r="DH8" s="259">
        <f t="shared" ref="DH8:DH49" si="56">VLOOKUP(DE8,$AM$89:$BT$162,28,FALSE)</f>
        <v>0.42973977695167287</v>
      </c>
      <c r="DI8" s="259">
        <f t="shared" ref="DI8:DI49" si="57">ROUND(DH8,4)</f>
        <v>0.42970000000000003</v>
      </c>
      <c r="DJ8" s="384">
        <f>(DG8-DI8)*100</f>
        <v>-11.38</v>
      </c>
      <c r="DK8" s="105" t="str">
        <f t="shared" si="9"/>
        <v>阪南市</v>
      </c>
      <c r="DL8" s="259">
        <f>LARGE(BE$7:BE$49,ROW(A2))</f>
        <v>0.14341846758349705</v>
      </c>
      <c r="DM8" s="259">
        <f t="shared" ref="DM8:DM49" si="58">ROUND(DL8,4)</f>
        <v>0.1434</v>
      </c>
      <c r="DN8" s="259">
        <f t="shared" ref="DN8:DN49" si="59">VLOOKUP(DK8,$AM$89:$BT$162,31,FALSE)</f>
        <v>0.11837455830388692</v>
      </c>
      <c r="DO8" s="259">
        <f t="shared" ref="DO8:DO49" si="60">ROUND(DN8,4)</f>
        <v>0.11840000000000001</v>
      </c>
      <c r="DP8" s="384">
        <f>(DM8-DO8)*100</f>
        <v>2.4999999999999996</v>
      </c>
      <c r="DQ8" s="105" t="str">
        <f>INDEX($BF$7:$BF$49,MATCH(DR8,BG$7:BG$49,0))</f>
        <v>摂津市</v>
      </c>
      <c r="DR8" s="259">
        <f>LARGE(BG$7:BG$49,ROW(A2))</f>
        <v>0.16780561883067577</v>
      </c>
      <c r="DS8" s="259">
        <f t="shared" ref="DS8:DS49" si="61">ROUND(DR8,4)</f>
        <v>0.1678</v>
      </c>
      <c r="DT8" s="259">
        <f t="shared" ref="DT8:DT49" si="62">VLOOKUP(DQ8,$AM$89:$BT$162,34,FALSE)</f>
        <v>0.1553627760252366</v>
      </c>
      <c r="DU8" s="259">
        <f t="shared" ref="DU8:DU49" si="63">ROUND(DT8,4)</f>
        <v>0.15540000000000001</v>
      </c>
      <c r="DV8" s="384">
        <f>(DS8-DU8)*100</f>
        <v>1.2399999999999993</v>
      </c>
      <c r="DX8" s="259">
        <f t="shared" ref="DX8:DX49" si="64">$F$81</f>
        <v>0.41215306759307302</v>
      </c>
      <c r="DY8" s="259">
        <f t="shared" ref="DY8:DY49" si="65">ROUND(DX8,4)</f>
        <v>0.41220000000000001</v>
      </c>
      <c r="DZ8" s="259">
        <f t="shared" ref="DZ8:DZ49" si="66">$AP$163</f>
        <v>0.41883542119293055</v>
      </c>
      <c r="EA8" s="259">
        <f t="shared" ref="EA8:EA49" si="67">ROUND(DZ8,4)</f>
        <v>0.41880000000000001</v>
      </c>
      <c r="EB8" s="384">
        <f t="shared" ref="EB8:EB49" si="68">(DY8-EA8)*100</f>
        <v>-0.65999999999999948</v>
      </c>
      <c r="EC8" s="259">
        <f t="shared" ref="EC8:EC49" si="69">$I$81</f>
        <v>0.13642272981511996</v>
      </c>
      <c r="ED8" s="259">
        <f t="shared" ref="ED8:ED49" si="70">ROUND(EC8,4)</f>
        <v>0.13639999999999999</v>
      </c>
      <c r="EE8" s="259">
        <f t="shared" ref="EE8:EE49" si="71">$AS$163</f>
        <v>0.13905492449138979</v>
      </c>
      <c r="EF8" s="259">
        <f t="shared" ref="EF8:EF49" si="72">ROUND(EE8,4)</f>
        <v>0.1391</v>
      </c>
      <c r="EG8" s="384">
        <f t="shared" ref="EG8:EG49" si="73">(ED8-EF8)*100</f>
        <v>-0.27000000000000079</v>
      </c>
      <c r="EH8" s="259">
        <f t="shared" ref="EH8:EH49" si="74">$L$81</f>
        <v>0.53394233299500016</v>
      </c>
      <c r="EI8" s="259">
        <f t="shared" ref="EI8:EI49" si="75">ROUND(EH8,4)</f>
        <v>0.53390000000000004</v>
      </c>
      <c r="EJ8" s="259">
        <f t="shared" ref="EJ8:EJ49" si="76">$AV$163</f>
        <v>0.55089838814066017</v>
      </c>
      <c r="EK8" s="259">
        <f t="shared" ref="EK8:EK49" si="77">ROUND(EJ8,4)</f>
        <v>0.55089999999999995</v>
      </c>
      <c r="EL8" s="384">
        <f t="shared" ref="EL8:EL49" si="78">(EI8-EK8)*100</f>
        <v>-1.6999999999999904</v>
      </c>
      <c r="EM8" s="259">
        <f t="shared" ref="EM8:EM49" si="79">$O$81</f>
        <v>0.20827411969051002</v>
      </c>
      <c r="EN8" s="259">
        <f t="shared" ref="EN8:EN49" si="80">ROUND(EM8,4)</f>
        <v>0.20830000000000001</v>
      </c>
      <c r="EO8" s="259">
        <f t="shared" ref="EO8:EO49" si="81">$AY$163</f>
        <v>0.23116991192719932</v>
      </c>
      <c r="EP8" s="259">
        <f t="shared" ref="EP8:EP49" si="82">ROUND(EO8,4)</f>
        <v>0.23119999999999999</v>
      </c>
      <c r="EQ8" s="384">
        <f t="shared" ref="EQ8:EQ49" si="83">(EN8-EP8)*100</f>
        <v>-2.2899999999999974</v>
      </c>
      <c r="ER8" s="259">
        <f t="shared" ref="ER8:ER49" si="84">$R$81</f>
        <v>0.2459075644172703</v>
      </c>
      <c r="ES8" s="259">
        <f t="shared" ref="ES8:ES49" si="85">ROUND(ER8,4)</f>
        <v>0.24590000000000001</v>
      </c>
      <c r="ET8" s="259">
        <f t="shared" ref="ET8:ET49" si="86">$BB$163</f>
        <v>0.26463237789639321</v>
      </c>
      <c r="EU8" s="259">
        <f t="shared" ref="EU8:EU49" si="87">ROUND(ET8,4)</f>
        <v>0.2646</v>
      </c>
      <c r="EV8" s="384">
        <f t="shared" ref="EV8:EV49" si="88">(ES8-EU8)*100</f>
        <v>-1.8699999999999994</v>
      </c>
      <c r="EW8" s="259">
        <f t="shared" ref="EW8:EW49" si="89">$U$81</f>
        <v>0.14741299556986304</v>
      </c>
      <c r="EX8" s="259">
        <f t="shared" ref="EX8:EX49" si="90">ROUND(EW8,4)</f>
        <v>0.1474</v>
      </c>
      <c r="EY8" s="259">
        <f t="shared" ref="EY8:EY49" si="91">$BE$163</f>
        <v>0.16508641290103757</v>
      </c>
      <c r="EZ8" s="259">
        <f t="shared" ref="EZ8:EZ49" si="92">ROUND(EY8,4)</f>
        <v>0.1651</v>
      </c>
      <c r="FA8" s="384">
        <f t="shared" ref="FA8:FA49" si="93">(EX8-EZ8)*100</f>
        <v>-1.7699999999999994</v>
      </c>
      <c r="FB8" s="259">
        <f t="shared" ref="FB8:FB49" si="94">$X$81</f>
        <v>2.285851780558229E-2</v>
      </c>
      <c r="FC8" s="259">
        <f t="shared" ref="FC8:FC49" si="95">ROUND(FB8,4)</f>
        <v>2.29E-2</v>
      </c>
      <c r="FD8" s="259">
        <f t="shared" ref="FD8:FD48" si="96">$BH$163</f>
        <v>2.507742800351315E-2</v>
      </c>
      <c r="FE8" s="259">
        <f t="shared" ref="FE8:FE48" si="97">ROUND(FD8,4)</f>
        <v>2.5100000000000001E-2</v>
      </c>
      <c r="FF8" s="384">
        <f t="shared" ref="FF8:FF48" si="98">(FC8-FE8)*100</f>
        <v>-0.22000000000000006</v>
      </c>
      <c r="FG8" s="259">
        <f t="shared" ref="FG8:FG49" si="99">$AA$81</f>
        <v>6.3906918674177748E-2</v>
      </c>
      <c r="FH8" s="259">
        <f t="shared" ref="FH8:FH49" si="100">ROUND(FG8,4)</f>
        <v>6.3899999999999998E-2</v>
      </c>
      <c r="FI8" s="259">
        <f t="shared" ref="FI8:FI49" si="101">$BK$163</f>
        <v>6.1046287590363305E-2</v>
      </c>
      <c r="FJ8" s="259">
        <f t="shared" ref="FJ8:FJ49" si="102">ROUND(FI8,4)</f>
        <v>6.0999999999999999E-2</v>
      </c>
      <c r="FK8" s="384">
        <f t="shared" ref="FK8:FK49" si="103">(FH8-FJ8)*100</f>
        <v>0.28999999999999998</v>
      </c>
      <c r="FL8" s="259">
        <f t="shared" ref="FL8:FL49" si="104">$AD$81</f>
        <v>0.20333280646690902</v>
      </c>
      <c r="FM8" s="259">
        <f t="shared" ref="FM8:FM49" si="105">ROUND(FL8,4)</f>
        <v>0.20330000000000001</v>
      </c>
      <c r="FN8" s="259">
        <f t="shared" ref="FN8:FN49" si="106">$BN$163</f>
        <v>0.23028690421101342</v>
      </c>
      <c r="FO8" s="259">
        <f t="shared" ref="FO8:FO49" si="107">ROUND(FN8,4)</f>
        <v>0.2303</v>
      </c>
      <c r="FP8" s="384">
        <f t="shared" ref="FP8:FP49" si="108">(FM8-FO8)*100</f>
        <v>-2.6999999999999997</v>
      </c>
      <c r="FQ8" s="259">
        <f t="shared" ref="FQ8:FQ49" si="109">$AG$81</f>
        <v>9.4410910240392582E-2</v>
      </c>
      <c r="FR8" s="259">
        <f t="shared" ref="FR8:FR49" si="110">ROUND(FQ8,4)</f>
        <v>9.4399999999999998E-2</v>
      </c>
      <c r="FS8" s="259">
        <f t="shared" ref="FS8:FS49" si="111">$BQ$163</f>
        <v>9.5602073242217631E-2</v>
      </c>
      <c r="FT8" s="259">
        <f t="shared" ref="FT8:FT49" si="112">ROUND(FS8,4)</f>
        <v>9.5600000000000004E-2</v>
      </c>
      <c r="FU8" s="384">
        <f t="shared" ref="FU8:FU49" si="113">(FR8-FT8)*100</f>
        <v>-0.12000000000000066</v>
      </c>
      <c r="FV8" s="259">
        <f t="shared" ref="FV8:FV49" si="114">$AJ$81</f>
        <v>0.12182963488874454</v>
      </c>
      <c r="FW8" s="259">
        <f t="shared" ref="FW8:FW49" si="115">ROUND(FV8,4)</f>
        <v>0.12180000000000001</v>
      </c>
      <c r="FX8" s="259">
        <f t="shared" ref="FX8:FX49" si="116">$BT$163</f>
        <v>0.12515288034307123</v>
      </c>
      <c r="FY8" s="259">
        <f t="shared" ref="FY8:FY49" si="117">ROUND(FX8,4)</f>
        <v>0.12520000000000001</v>
      </c>
      <c r="FZ8" s="384">
        <f t="shared" ref="FZ8:FZ49" si="118">(FW8-FY8)*100</f>
        <v>-0.34</v>
      </c>
      <c r="GA8" s="137">
        <v>0</v>
      </c>
      <c r="GD8" s="252"/>
    </row>
    <row r="9" spans="2:186" s="14" customFormat="1" ht="13.5" customHeight="1">
      <c r="B9" s="69">
        <v>3</v>
      </c>
      <c r="C9" s="47" t="s">
        <v>125</v>
      </c>
      <c r="D9" s="439">
        <v>554</v>
      </c>
      <c r="E9" s="192">
        <v>237</v>
      </c>
      <c r="F9" s="256">
        <f t="shared" si="10"/>
        <v>0.42779783393501802</v>
      </c>
      <c r="G9" s="439">
        <v>550</v>
      </c>
      <c r="H9" s="192">
        <v>58</v>
      </c>
      <c r="I9" s="256">
        <f t="shared" si="11"/>
        <v>0.10545454545454545</v>
      </c>
      <c r="J9" s="439">
        <v>554</v>
      </c>
      <c r="K9" s="192">
        <v>330</v>
      </c>
      <c r="L9" s="256">
        <f t="shared" si="12"/>
        <v>0.59566787003610111</v>
      </c>
      <c r="M9" s="439">
        <v>554</v>
      </c>
      <c r="N9" s="192">
        <v>198</v>
      </c>
      <c r="O9" s="256">
        <f t="shared" si="13"/>
        <v>0.35740072202166068</v>
      </c>
      <c r="P9" s="439">
        <v>554</v>
      </c>
      <c r="Q9" s="192">
        <v>176</v>
      </c>
      <c r="R9" s="256">
        <f t="shared" si="14"/>
        <v>0.3176895306859206</v>
      </c>
      <c r="S9" s="439">
        <v>553</v>
      </c>
      <c r="T9" s="192">
        <v>158</v>
      </c>
      <c r="U9" s="256">
        <f t="shared" si="15"/>
        <v>0.2857142857142857</v>
      </c>
      <c r="V9" s="439">
        <v>554</v>
      </c>
      <c r="W9" s="192">
        <v>20</v>
      </c>
      <c r="X9" s="256">
        <f t="shared" si="16"/>
        <v>3.6101083032490974E-2</v>
      </c>
      <c r="Y9" s="439">
        <v>554</v>
      </c>
      <c r="Z9" s="192">
        <v>22</v>
      </c>
      <c r="AA9" s="256">
        <f t="shared" si="17"/>
        <v>3.9711191335740074E-2</v>
      </c>
      <c r="AB9" s="439">
        <v>554</v>
      </c>
      <c r="AC9" s="192">
        <v>108</v>
      </c>
      <c r="AD9" s="256">
        <f t="shared" si="18"/>
        <v>0.19494584837545126</v>
      </c>
      <c r="AE9" s="439">
        <v>554</v>
      </c>
      <c r="AF9" s="192">
        <v>37</v>
      </c>
      <c r="AG9" s="256">
        <f t="shared" si="19"/>
        <v>6.6787003610108309E-2</v>
      </c>
      <c r="AH9" s="439">
        <v>551</v>
      </c>
      <c r="AI9" s="192">
        <v>43</v>
      </c>
      <c r="AJ9" s="256">
        <f t="shared" si="20"/>
        <v>7.8039927404718698E-2</v>
      </c>
      <c r="AK9" s="72"/>
      <c r="AL9" s="61" t="s">
        <v>44</v>
      </c>
      <c r="AM9" s="279">
        <f t="shared" si="21"/>
        <v>0.44525904203323557</v>
      </c>
      <c r="AN9" s="61" t="s">
        <v>44</v>
      </c>
      <c r="AO9" s="279">
        <f t="shared" si="22"/>
        <v>0.19596258000984737</v>
      </c>
      <c r="AP9" s="61" t="s">
        <v>44</v>
      </c>
      <c r="AQ9" s="279">
        <f t="shared" si="23"/>
        <v>0.58211143695014667</v>
      </c>
      <c r="AR9" s="61" t="s">
        <v>44</v>
      </c>
      <c r="AS9" s="279">
        <f t="shared" si="24"/>
        <v>0.22102689486552568</v>
      </c>
      <c r="AT9" s="61" t="s">
        <v>44</v>
      </c>
      <c r="AU9" s="279">
        <f t="shared" si="25"/>
        <v>0.2889324191968658</v>
      </c>
      <c r="AV9" s="61" t="s">
        <v>44</v>
      </c>
      <c r="AW9" s="279">
        <f t="shared" si="26"/>
        <v>0.15249266862170088</v>
      </c>
      <c r="AX9" s="61" t="s">
        <v>44</v>
      </c>
      <c r="AY9" s="279">
        <f t="shared" si="27"/>
        <v>1.5151515151515152E-2</v>
      </c>
      <c r="AZ9" s="61" t="s">
        <v>44</v>
      </c>
      <c r="BA9" s="279">
        <f t="shared" si="28"/>
        <v>7.6283618581907089E-2</v>
      </c>
      <c r="BB9" s="61" t="s">
        <v>44</v>
      </c>
      <c r="BC9" s="279">
        <f t="shared" si="29"/>
        <v>0.19315403422982885</v>
      </c>
      <c r="BD9" s="61" t="s">
        <v>44</v>
      </c>
      <c r="BE9" s="279">
        <f t="shared" si="30"/>
        <v>8.0234833659491189E-2</v>
      </c>
      <c r="BF9" s="61" t="s">
        <v>44</v>
      </c>
      <c r="BG9" s="279">
        <f t="shared" si="31"/>
        <v>0.13451153657339224</v>
      </c>
      <c r="BI9" s="105" t="str">
        <f t="shared" si="0"/>
        <v>田尻町</v>
      </c>
      <c r="BJ9" s="259">
        <f t="shared" ref="BJ9:BJ49" si="119">LARGE(AM$7:AM$49,ROW(A3))</f>
        <v>0.5</v>
      </c>
      <c r="BK9" s="259">
        <f t="shared" si="32"/>
        <v>0.5</v>
      </c>
      <c r="BL9" s="259">
        <f t="shared" si="33"/>
        <v>0.53333333333333333</v>
      </c>
      <c r="BM9" s="259">
        <f t="shared" si="34"/>
        <v>0.5333</v>
      </c>
      <c r="BN9" s="384">
        <f t="shared" ref="BN9:BN49" si="120">(BK9-BM9)*100</f>
        <v>-3.3299999999999996</v>
      </c>
      <c r="BO9" s="105" t="str">
        <f t="shared" si="1"/>
        <v>岸和田市</v>
      </c>
      <c r="BP9" s="259">
        <f t="shared" ref="BP9:BP49" si="121">LARGE(AO$7:AO$49,ROW(A3))</f>
        <v>0.19596258000984737</v>
      </c>
      <c r="BQ9" s="259">
        <f t="shared" si="35"/>
        <v>0.19600000000000001</v>
      </c>
      <c r="BR9" s="259">
        <f t="shared" ref="BR9:BR49" si="122">VLOOKUP(BO9,$AM$89:$BT$162,7,FALSE)</f>
        <v>0.19154107924161401</v>
      </c>
      <c r="BS9" s="259">
        <f t="shared" si="36"/>
        <v>0.1915</v>
      </c>
      <c r="BT9" s="384">
        <f t="shared" ref="BT9:BT49" si="123">(BQ9-BS9)*100</f>
        <v>0.4500000000000004</v>
      </c>
      <c r="BU9" s="105" t="str">
        <f t="shared" si="2"/>
        <v>能勢町</v>
      </c>
      <c r="BV9" s="259">
        <f t="shared" ref="BV9:BV49" si="124">LARGE(AQ$7:AQ$49,ROW(A3))</f>
        <v>0.62337662337662336</v>
      </c>
      <c r="BW9" s="259">
        <f t="shared" si="37"/>
        <v>0.62339999999999995</v>
      </c>
      <c r="BX9" s="259">
        <f t="shared" si="38"/>
        <v>0.74860335195530725</v>
      </c>
      <c r="BY9" s="259">
        <f t="shared" si="39"/>
        <v>0.74860000000000004</v>
      </c>
      <c r="BZ9" s="384">
        <f t="shared" ref="BZ9:BZ49" si="125">(BW9-BY9)*100</f>
        <v>-12.520000000000008</v>
      </c>
      <c r="CA9" s="105" t="str">
        <f t="shared" si="3"/>
        <v>四條畷市</v>
      </c>
      <c r="CB9" s="259">
        <f t="shared" ref="CB9:CB49" si="126">LARGE(AS$7:AS$49,ROW(A3))</f>
        <v>0.31167108753315648</v>
      </c>
      <c r="CC9" s="259">
        <f t="shared" si="40"/>
        <v>0.31169999999999998</v>
      </c>
      <c r="CD9" s="259">
        <f t="shared" si="41"/>
        <v>0.30429447852760738</v>
      </c>
      <c r="CE9" s="259">
        <f t="shared" si="42"/>
        <v>0.30430000000000001</v>
      </c>
      <c r="CF9" s="384">
        <f t="shared" ref="CF9:CF49" si="127">(CC9-CE9)*100</f>
        <v>0.73999999999999622</v>
      </c>
      <c r="CG9" s="105" t="str">
        <f t="shared" si="4"/>
        <v>富田林市</v>
      </c>
      <c r="CH9" s="259">
        <f t="shared" ref="CH9:CH49" si="128">LARGE(AU$7:AU$49,ROW(A3))</f>
        <v>0.33196721311475408</v>
      </c>
      <c r="CI9" s="259">
        <f t="shared" si="43"/>
        <v>0.33200000000000002</v>
      </c>
      <c r="CJ9" s="259">
        <f t="shared" si="44"/>
        <v>0.33348581884720951</v>
      </c>
      <c r="CK9" s="259">
        <f t="shared" si="45"/>
        <v>0.33350000000000002</v>
      </c>
      <c r="CL9" s="384">
        <f t="shared" ref="CL9:CL49" si="129">(CI9-CK9)*100</f>
        <v>-0.15000000000000013</v>
      </c>
      <c r="CM9" s="105" t="str">
        <f t="shared" si="5"/>
        <v>四條畷市</v>
      </c>
      <c r="CN9" s="259">
        <f t="shared" ref="CN9:CN49" si="130">LARGE(AW$7:AW$49,ROW(A3))</f>
        <v>0.2572944297082228</v>
      </c>
      <c r="CO9" s="259">
        <f t="shared" si="46"/>
        <v>0.25729999999999997</v>
      </c>
      <c r="CP9" s="259">
        <f t="shared" si="47"/>
        <v>0.25184275184275184</v>
      </c>
      <c r="CQ9" s="259">
        <f t="shared" si="48"/>
        <v>0.25180000000000002</v>
      </c>
      <c r="CR9" s="384">
        <f t="shared" ref="CR9:CR49" si="131">(CO9-CQ9)*100</f>
        <v>0.54999999999999494</v>
      </c>
      <c r="CS9" s="105" t="str">
        <f t="shared" si="6"/>
        <v>忠岡町</v>
      </c>
      <c r="CT9" s="259">
        <f t="shared" ref="CT9:CT49" si="132">LARGE(AY$7:AY$49,ROW(A3))</f>
        <v>3.9867109634551492E-2</v>
      </c>
      <c r="CU9" s="259">
        <f t="shared" si="49"/>
        <v>3.9899999999999998E-2</v>
      </c>
      <c r="CV9" s="259">
        <f t="shared" si="50"/>
        <v>2.9739776951672861E-2</v>
      </c>
      <c r="CW9" s="259">
        <f t="shared" si="51"/>
        <v>2.9700000000000001E-2</v>
      </c>
      <c r="CX9" s="384">
        <f t="shared" ref="CX9:CX49" si="133">(CU9-CW9)*100</f>
        <v>1.0199999999999998</v>
      </c>
      <c r="CY9" s="105" t="str">
        <f t="shared" si="7"/>
        <v>和泉市</v>
      </c>
      <c r="CZ9" s="259">
        <f t="shared" ref="CZ9:CZ49" si="134">LARGE(BA$7:BA$49,ROW(A3))</f>
        <v>9.4704198473282444E-2</v>
      </c>
      <c r="DA9" s="259">
        <f t="shared" si="52"/>
        <v>9.4700000000000006E-2</v>
      </c>
      <c r="DB9" s="259">
        <f t="shared" si="53"/>
        <v>8.3585095669687817E-2</v>
      </c>
      <c r="DC9" s="259">
        <f t="shared" si="54"/>
        <v>8.3599999999999994E-2</v>
      </c>
      <c r="DD9" s="384">
        <f t="shared" ref="DD9:DD49" si="135">(DA9-DC9)*100</f>
        <v>1.1100000000000012</v>
      </c>
      <c r="DE9" s="105" t="str">
        <f t="shared" si="8"/>
        <v>泉佐野市</v>
      </c>
      <c r="DF9" s="259">
        <f t="shared" ref="DF9:DF49" si="136">LARGE(BC$7:BC$49,ROW(A3))</f>
        <v>0.2959518599562363</v>
      </c>
      <c r="DG9" s="259">
        <f t="shared" si="55"/>
        <v>0.29599999999999999</v>
      </c>
      <c r="DH9" s="259">
        <f t="shared" si="56"/>
        <v>0.30801186943620179</v>
      </c>
      <c r="DI9" s="259">
        <f t="shared" si="57"/>
        <v>0.308</v>
      </c>
      <c r="DJ9" s="384">
        <f t="shared" ref="DJ9:DJ49" si="137">(DG9-DI9)*100</f>
        <v>-1.2000000000000011</v>
      </c>
      <c r="DK9" s="105" t="str">
        <f t="shared" si="9"/>
        <v>千早赤阪村</v>
      </c>
      <c r="DL9" s="259">
        <f t="shared" ref="DL9:DL49" si="138">LARGE(BE$7:BE$49,ROW(A3))</f>
        <v>0.12605042016806722</v>
      </c>
      <c r="DM9" s="259">
        <f t="shared" si="58"/>
        <v>0.12609999999999999</v>
      </c>
      <c r="DN9" s="259">
        <f t="shared" si="59"/>
        <v>7.8125E-2</v>
      </c>
      <c r="DO9" s="259">
        <f t="shared" si="60"/>
        <v>7.8100000000000003E-2</v>
      </c>
      <c r="DP9" s="384">
        <f t="shared" ref="DP9:DP49" si="139">(DM9-DO9)*100</f>
        <v>4.7999999999999989</v>
      </c>
      <c r="DQ9" s="105" t="str">
        <f>INDEX($BF$7:$BF$49,MATCH(DR9,BG$7:BG$49,0))</f>
        <v>千早赤阪村</v>
      </c>
      <c r="DR9" s="259">
        <f t="shared" ref="DR9:DR49" si="140">LARGE(BG$7:BG$49,ROW(A3))</f>
        <v>0.16101694915254236</v>
      </c>
      <c r="DS9" s="259">
        <f t="shared" si="61"/>
        <v>0.161</v>
      </c>
      <c r="DT9" s="259">
        <f t="shared" si="62"/>
        <v>0.1640625</v>
      </c>
      <c r="DU9" s="259">
        <f t="shared" si="63"/>
        <v>0.1641</v>
      </c>
      <c r="DV9" s="384">
        <f t="shared" ref="DV9:DV49" si="141">(DS9-DU9)*100</f>
        <v>-0.30999999999999917</v>
      </c>
      <c r="DX9" s="259">
        <f t="shared" si="64"/>
        <v>0.41215306759307302</v>
      </c>
      <c r="DY9" s="259">
        <f t="shared" si="65"/>
        <v>0.41220000000000001</v>
      </c>
      <c r="DZ9" s="259">
        <f t="shared" si="66"/>
        <v>0.41883542119293055</v>
      </c>
      <c r="EA9" s="259">
        <f t="shared" si="67"/>
        <v>0.41880000000000001</v>
      </c>
      <c r="EB9" s="384">
        <f t="shared" si="68"/>
        <v>-0.65999999999999948</v>
      </c>
      <c r="EC9" s="259">
        <f t="shared" si="69"/>
        <v>0.13642272981511996</v>
      </c>
      <c r="ED9" s="259">
        <f t="shared" si="70"/>
        <v>0.13639999999999999</v>
      </c>
      <c r="EE9" s="259">
        <f t="shared" si="71"/>
        <v>0.13905492449138979</v>
      </c>
      <c r="EF9" s="259">
        <f t="shared" si="72"/>
        <v>0.1391</v>
      </c>
      <c r="EG9" s="384">
        <f t="shared" si="73"/>
        <v>-0.27000000000000079</v>
      </c>
      <c r="EH9" s="259">
        <f t="shared" si="74"/>
        <v>0.53394233299500016</v>
      </c>
      <c r="EI9" s="259">
        <f t="shared" si="75"/>
        <v>0.53390000000000004</v>
      </c>
      <c r="EJ9" s="259">
        <f t="shared" si="76"/>
        <v>0.55089838814066017</v>
      </c>
      <c r="EK9" s="259">
        <f t="shared" si="77"/>
        <v>0.55089999999999995</v>
      </c>
      <c r="EL9" s="384">
        <f t="shared" si="78"/>
        <v>-1.6999999999999904</v>
      </c>
      <c r="EM9" s="259">
        <f t="shared" si="79"/>
        <v>0.20827411969051002</v>
      </c>
      <c r="EN9" s="259">
        <f t="shared" si="80"/>
        <v>0.20830000000000001</v>
      </c>
      <c r="EO9" s="259">
        <f t="shared" si="81"/>
        <v>0.23116991192719932</v>
      </c>
      <c r="EP9" s="259">
        <f t="shared" si="82"/>
        <v>0.23119999999999999</v>
      </c>
      <c r="EQ9" s="384">
        <f t="shared" si="83"/>
        <v>-2.2899999999999974</v>
      </c>
      <c r="ER9" s="259">
        <f t="shared" si="84"/>
        <v>0.2459075644172703</v>
      </c>
      <c r="ES9" s="259">
        <f t="shared" si="85"/>
        <v>0.24590000000000001</v>
      </c>
      <c r="ET9" s="259">
        <f t="shared" si="86"/>
        <v>0.26463237789639321</v>
      </c>
      <c r="EU9" s="259">
        <f t="shared" si="87"/>
        <v>0.2646</v>
      </c>
      <c r="EV9" s="384">
        <f t="shared" si="88"/>
        <v>-1.8699999999999994</v>
      </c>
      <c r="EW9" s="259">
        <f t="shared" si="89"/>
        <v>0.14741299556986304</v>
      </c>
      <c r="EX9" s="259">
        <f t="shared" si="90"/>
        <v>0.1474</v>
      </c>
      <c r="EY9" s="259">
        <f t="shared" si="91"/>
        <v>0.16508641290103757</v>
      </c>
      <c r="EZ9" s="259">
        <f t="shared" si="92"/>
        <v>0.1651</v>
      </c>
      <c r="FA9" s="384">
        <f t="shared" si="93"/>
        <v>-1.7699999999999994</v>
      </c>
      <c r="FB9" s="259">
        <f t="shared" si="94"/>
        <v>2.285851780558229E-2</v>
      </c>
      <c r="FC9" s="259">
        <f t="shared" si="95"/>
        <v>2.29E-2</v>
      </c>
      <c r="FD9" s="259">
        <f t="shared" si="96"/>
        <v>2.507742800351315E-2</v>
      </c>
      <c r="FE9" s="259">
        <f t="shared" si="97"/>
        <v>2.5100000000000001E-2</v>
      </c>
      <c r="FF9" s="384">
        <f t="shared" si="98"/>
        <v>-0.22000000000000006</v>
      </c>
      <c r="FG9" s="259">
        <f t="shared" si="99"/>
        <v>6.3906918674177748E-2</v>
      </c>
      <c r="FH9" s="259">
        <f t="shared" si="100"/>
        <v>6.3899999999999998E-2</v>
      </c>
      <c r="FI9" s="259">
        <f t="shared" si="101"/>
        <v>6.1046287590363305E-2</v>
      </c>
      <c r="FJ9" s="259">
        <f t="shared" si="102"/>
        <v>6.0999999999999999E-2</v>
      </c>
      <c r="FK9" s="384">
        <f t="shared" si="103"/>
        <v>0.28999999999999998</v>
      </c>
      <c r="FL9" s="259">
        <f t="shared" si="104"/>
        <v>0.20333280646690902</v>
      </c>
      <c r="FM9" s="259">
        <f t="shared" si="105"/>
        <v>0.20330000000000001</v>
      </c>
      <c r="FN9" s="259">
        <f t="shared" si="106"/>
        <v>0.23028690421101342</v>
      </c>
      <c r="FO9" s="259">
        <f t="shared" si="107"/>
        <v>0.2303</v>
      </c>
      <c r="FP9" s="384">
        <f t="shared" si="108"/>
        <v>-2.6999999999999997</v>
      </c>
      <c r="FQ9" s="259">
        <f t="shared" si="109"/>
        <v>9.4410910240392582E-2</v>
      </c>
      <c r="FR9" s="259">
        <f t="shared" si="110"/>
        <v>9.4399999999999998E-2</v>
      </c>
      <c r="FS9" s="259">
        <f t="shared" si="111"/>
        <v>9.5602073242217631E-2</v>
      </c>
      <c r="FT9" s="259">
        <f t="shared" si="112"/>
        <v>9.5600000000000004E-2</v>
      </c>
      <c r="FU9" s="384">
        <f t="shared" si="113"/>
        <v>-0.12000000000000066</v>
      </c>
      <c r="FV9" s="259">
        <f t="shared" si="114"/>
        <v>0.12182963488874454</v>
      </c>
      <c r="FW9" s="259">
        <f t="shared" si="115"/>
        <v>0.12180000000000001</v>
      </c>
      <c r="FX9" s="259">
        <f t="shared" si="116"/>
        <v>0.12515288034307123</v>
      </c>
      <c r="FY9" s="259">
        <f t="shared" si="117"/>
        <v>0.12520000000000001</v>
      </c>
      <c r="FZ9" s="384">
        <f t="shared" si="118"/>
        <v>-0.34</v>
      </c>
      <c r="GA9" s="137">
        <v>0</v>
      </c>
      <c r="GD9" s="371"/>
    </row>
    <row r="10" spans="2:186" s="14" customFormat="1" ht="13.5" customHeight="1">
      <c r="B10" s="69">
        <v>4</v>
      </c>
      <c r="C10" s="47" t="s">
        <v>126</v>
      </c>
      <c r="D10" s="439">
        <v>524</v>
      </c>
      <c r="E10" s="192">
        <v>257</v>
      </c>
      <c r="F10" s="256">
        <f t="shared" si="10"/>
        <v>0.49045801526717558</v>
      </c>
      <c r="G10" s="439">
        <v>523</v>
      </c>
      <c r="H10" s="192">
        <v>69</v>
      </c>
      <c r="I10" s="256">
        <f t="shared" si="11"/>
        <v>0.13193116634799235</v>
      </c>
      <c r="J10" s="439">
        <v>524</v>
      </c>
      <c r="K10" s="192">
        <v>281</v>
      </c>
      <c r="L10" s="256">
        <f t="shared" si="12"/>
        <v>0.5362595419847328</v>
      </c>
      <c r="M10" s="439">
        <v>523</v>
      </c>
      <c r="N10" s="192">
        <v>112</v>
      </c>
      <c r="O10" s="256">
        <f t="shared" si="13"/>
        <v>0.21414913957934992</v>
      </c>
      <c r="P10" s="439">
        <v>523</v>
      </c>
      <c r="Q10" s="192">
        <v>139</v>
      </c>
      <c r="R10" s="256">
        <f t="shared" si="14"/>
        <v>0.26577437858508607</v>
      </c>
      <c r="S10" s="439">
        <v>524</v>
      </c>
      <c r="T10" s="192">
        <v>115</v>
      </c>
      <c r="U10" s="256">
        <f t="shared" si="15"/>
        <v>0.21946564885496184</v>
      </c>
      <c r="V10" s="439">
        <v>524</v>
      </c>
      <c r="W10" s="192">
        <v>3</v>
      </c>
      <c r="X10" s="256">
        <f t="shared" si="16"/>
        <v>5.7251908396946565E-3</v>
      </c>
      <c r="Y10" s="439">
        <v>524</v>
      </c>
      <c r="Z10" s="192">
        <v>31</v>
      </c>
      <c r="AA10" s="256">
        <f t="shared" si="17"/>
        <v>5.9160305343511452E-2</v>
      </c>
      <c r="AB10" s="439">
        <v>524</v>
      </c>
      <c r="AC10" s="192">
        <v>37</v>
      </c>
      <c r="AD10" s="256">
        <f t="shared" si="18"/>
        <v>7.061068702290077E-2</v>
      </c>
      <c r="AE10" s="439">
        <v>523</v>
      </c>
      <c r="AF10" s="192">
        <v>38</v>
      </c>
      <c r="AG10" s="256">
        <f t="shared" si="19"/>
        <v>7.2657743785850867E-2</v>
      </c>
      <c r="AH10" s="439">
        <v>524</v>
      </c>
      <c r="AI10" s="192">
        <v>46</v>
      </c>
      <c r="AJ10" s="256">
        <f t="shared" si="20"/>
        <v>8.7786259541984726E-2</v>
      </c>
      <c r="AK10" s="72"/>
      <c r="AL10" s="61" t="s">
        <v>1</v>
      </c>
      <c r="AM10" s="279">
        <f t="shared" si="21"/>
        <v>0.36498745415942868</v>
      </c>
      <c r="AN10" s="61" t="s">
        <v>1</v>
      </c>
      <c r="AO10" s="279">
        <f t="shared" si="22"/>
        <v>0.14019417475728155</v>
      </c>
      <c r="AP10" s="61" t="s">
        <v>1</v>
      </c>
      <c r="AQ10" s="279">
        <f t="shared" si="23"/>
        <v>0.50723240115718415</v>
      </c>
      <c r="AR10" s="61" t="s">
        <v>1</v>
      </c>
      <c r="AS10" s="279">
        <f t="shared" si="24"/>
        <v>0.17033179012345678</v>
      </c>
      <c r="AT10" s="61" t="s">
        <v>1</v>
      </c>
      <c r="AU10" s="279">
        <f t="shared" si="25"/>
        <v>0.2046376811594203</v>
      </c>
      <c r="AV10" s="61" t="s">
        <v>1</v>
      </c>
      <c r="AW10" s="279">
        <f t="shared" si="26"/>
        <v>0.10478579698957931</v>
      </c>
      <c r="AX10" s="61" t="s">
        <v>1</v>
      </c>
      <c r="AY10" s="279">
        <f t="shared" si="27"/>
        <v>2.238517946738711E-2</v>
      </c>
      <c r="AZ10" s="61" t="s">
        <v>1</v>
      </c>
      <c r="BA10" s="279">
        <f t="shared" si="28"/>
        <v>5.2133616528287317E-2</v>
      </c>
      <c r="BB10" s="61" t="s">
        <v>1</v>
      </c>
      <c r="BC10" s="279">
        <f t="shared" si="29"/>
        <v>0.24574632637277649</v>
      </c>
      <c r="BD10" s="61" t="s">
        <v>1</v>
      </c>
      <c r="BE10" s="279">
        <f t="shared" si="30"/>
        <v>9.6674400618716169E-2</v>
      </c>
      <c r="BF10" s="61" t="s">
        <v>1</v>
      </c>
      <c r="BG10" s="279">
        <f t="shared" si="31"/>
        <v>0.13433125972006221</v>
      </c>
      <c r="BI10" s="105" t="str">
        <f t="shared" si="0"/>
        <v>能勢町</v>
      </c>
      <c r="BJ10" s="259">
        <f t="shared" si="119"/>
        <v>0.48051948051948051</v>
      </c>
      <c r="BK10" s="259">
        <f t="shared" si="32"/>
        <v>0.48049999999999998</v>
      </c>
      <c r="BL10" s="259">
        <f t="shared" si="33"/>
        <v>0.48044692737430167</v>
      </c>
      <c r="BM10" s="259">
        <f t="shared" si="34"/>
        <v>0.48039999999999999</v>
      </c>
      <c r="BN10" s="384">
        <f t="shared" si="120"/>
        <v>9.9999999999988987E-3</v>
      </c>
      <c r="BO10" s="105" t="str">
        <f t="shared" si="1"/>
        <v>和泉市</v>
      </c>
      <c r="BP10" s="259">
        <f t="shared" si="121"/>
        <v>0.19102196752626552</v>
      </c>
      <c r="BQ10" s="259">
        <f t="shared" si="35"/>
        <v>0.191</v>
      </c>
      <c r="BR10" s="259">
        <f t="shared" si="122"/>
        <v>0.17842741935483872</v>
      </c>
      <c r="BS10" s="259">
        <f t="shared" si="36"/>
        <v>0.1784</v>
      </c>
      <c r="BT10" s="384">
        <f t="shared" si="123"/>
        <v>1.26</v>
      </c>
      <c r="BU10" s="105" t="str">
        <f t="shared" si="2"/>
        <v>和泉市</v>
      </c>
      <c r="BV10" s="259">
        <f t="shared" si="124"/>
        <v>0.59723216416129798</v>
      </c>
      <c r="BW10" s="259">
        <f t="shared" si="37"/>
        <v>0.59719999999999995</v>
      </c>
      <c r="BX10" s="259">
        <f t="shared" si="38"/>
        <v>0.59566968781470298</v>
      </c>
      <c r="BY10" s="259">
        <f t="shared" si="39"/>
        <v>0.59570000000000001</v>
      </c>
      <c r="BZ10" s="384">
        <f t="shared" si="125"/>
        <v>0.14999999999999458</v>
      </c>
      <c r="CA10" s="105" t="str">
        <f t="shared" si="3"/>
        <v>泉大津市</v>
      </c>
      <c r="CB10" s="259">
        <f t="shared" si="126"/>
        <v>0.28706083976006858</v>
      </c>
      <c r="CC10" s="259">
        <f t="shared" si="40"/>
        <v>0.28710000000000002</v>
      </c>
      <c r="CD10" s="259">
        <f t="shared" si="41"/>
        <v>0.3040358744394619</v>
      </c>
      <c r="CE10" s="259">
        <f t="shared" si="42"/>
        <v>0.30399999999999999</v>
      </c>
      <c r="CF10" s="384">
        <f t="shared" si="127"/>
        <v>-1.6899999999999971</v>
      </c>
      <c r="CG10" s="105" t="str">
        <f t="shared" si="4"/>
        <v>高石市</v>
      </c>
      <c r="CH10" s="259">
        <f t="shared" si="128"/>
        <v>0.32792792792792791</v>
      </c>
      <c r="CI10" s="259">
        <f t="shared" si="43"/>
        <v>0.32790000000000002</v>
      </c>
      <c r="CJ10" s="259">
        <f t="shared" si="44"/>
        <v>0.40476190476190477</v>
      </c>
      <c r="CK10" s="259">
        <f t="shared" si="45"/>
        <v>0.40479999999999999</v>
      </c>
      <c r="CL10" s="384">
        <f t="shared" si="129"/>
        <v>-7.6899999999999968</v>
      </c>
      <c r="CM10" s="105" t="str">
        <f t="shared" si="5"/>
        <v>泉大津市</v>
      </c>
      <c r="CN10" s="259">
        <f t="shared" si="130"/>
        <v>0.23479005998286204</v>
      </c>
      <c r="CO10" s="259">
        <f t="shared" si="46"/>
        <v>0.23480000000000001</v>
      </c>
      <c r="CP10" s="259">
        <f t="shared" si="47"/>
        <v>0.26905829596412556</v>
      </c>
      <c r="CQ10" s="259">
        <f t="shared" si="48"/>
        <v>0.26910000000000001</v>
      </c>
      <c r="CR10" s="384">
        <f t="shared" si="131"/>
        <v>-3.4299999999999997</v>
      </c>
      <c r="CS10" s="105" t="str">
        <f t="shared" si="6"/>
        <v>泉南市</v>
      </c>
      <c r="CT10" s="259">
        <f t="shared" si="132"/>
        <v>3.5999999999999997E-2</v>
      </c>
      <c r="CU10" s="259">
        <f t="shared" si="49"/>
        <v>3.5999999999999997E-2</v>
      </c>
      <c r="CV10" s="259">
        <f t="shared" si="50"/>
        <v>6.3157894736842107E-2</v>
      </c>
      <c r="CW10" s="259">
        <f t="shared" si="51"/>
        <v>6.3200000000000006E-2</v>
      </c>
      <c r="CX10" s="384">
        <f t="shared" si="133"/>
        <v>-2.7200000000000011</v>
      </c>
      <c r="CY10" s="105" t="str">
        <f t="shared" si="7"/>
        <v>東大阪市</v>
      </c>
      <c r="CZ10" s="259">
        <f t="shared" si="134"/>
        <v>8.5051846673657228E-2</v>
      </c>
      <c r="DA10" s="259">
        <f t="shared" si="52"/>
        <v>8.5099999999999995E-2</v>
      </c>
      <c r="DB10" s="259">
        <f t="shared" si="53"/>
        <v>7.8897933625547909E-2</v>
      </c>
      <c r="DC10" s="259">
        <f t="shared" si="54"/>
        <v>7.8899999999999998E-2</v>
      </c>
      <c r="DD10" s="384">
        <f t="shared" si="135"/>
        <v>0.61999999999999966</v>
      </c>
      <c r="DE10" s="105" t="str">
        <f t="shared" si="8"/>
        <v>千早赤阪村</v>
      </c>
      <c r="DF10" s="259">
        <f t="shared" si="136"/>
        <v>0.2857142857142857</v>
      </c>
      <c r="DG10" s="259">
        <f t="shared" si="55"/>
        <v>0.28570000000000001</v>
      </c>
      <c r="DH10" s="259">
        <f t="shared" si="56"/>
        <v>0.2890625</v>
      </c>
      <c r="DI10" s="259">
        <f t="shared" si="57"/>
        <v>0.28910000000000002</v>
      </c>
      <c r="DJ10" s="384">
        <f t="shared" si="137"/>
        <v>-0.34000000000000141</v>
      </c>
      <c r="DK10" s="105" t="str">
        <f t="shared" si="9"/>
        <v>門真市</v>
      </c>
      <c r="DL10" s="259">
        <f t="shared" si="138"/>
        <v>0.11575931232091691</v>
      </c>
      <c r="DM10" s="259">
        <f t="shared" si="58"/>
        <v>0.1158</v>
      </c>
      <c r="DN10" s="259">
        <f t="shared" si="59"/>
        <v>0.11646136618141098</v>
      </c>
      <c r="DO10" s="259">
        <f t="shared" si="60"/>
        <v>0.11650000000000001</v>
      </c>
      <c r="DP10" s="384">
        <f t="shared" si="139"/>
        <v>-7.0000000000000617E-2</v>
      </c>
      <c r="DQ10" s="105" t="str">
        <f>INDEX($BF$7:$BF$49,MATCH(DR10,BG$7:BG$49,0))</f>
        <v>大阪狭山市</v>
      </c>
      <c r="DR10" s="259">
        <f t="shared" si="140"/>
        <v>0.155893536121673</v>
      </c>
      <c r="DS10" s="259">
        <f t="shared" si="61"/>
        <v>0.15590000000000001</v>
      </c>
      <c r="DT10" s="259">
        <f t="shared" si="62"/>
        <v>0.14603616133518776</v>
      </c>
      <c r="DU10" s="259">
        <f t="shared" si="63"/>
        <v>0.14599999999999999</v>
      </c>
      <c r="DV10" s="384">
        <f t="shared" si="141"/>
        <v>0.99000000000000199</v>
      </c>
      <c r="DX10" s="259">
        <f t="shared" si="64"/>
        <v>0.41215306759307302</v>
      </c>
      <c r="DY10" s="259">
        <f t="shared" si="65"/>
        <v>0.41220000000000001</v>
      </c>
      <c r="DZ10" s="259">
        <f t="shared" si="66"/>
        <v>0.41883542119293055</v>
      </c>
      <c r="EA10" s="259">
        <f t="shared" si="67"/>
        <v>0.41880000000000001</v>
      </c>
      <c r="EB10" s="384">
        <f t="shared" si="68"/>
        <v>-0.65999999999999948</v>
      </c>
      <c r="EC10" s="259">
        <f t="shared" si="69"/>
        <v>0.13642272981511996</v>
      </c>
      <c r="ED10" s="259">
        <f t="shared" si="70"/>
        <v>0.13639999999999999</v>
      </c>
      <c r="EE10" s="259">
        <f t="shared" si="71"/>
        <v>0.13905492449138979</v>
      </c>
      <c r="EF10" s="259">
        <f t="shared" si="72"/>
        <v>0.1391</v>
      </c>
      <c r="EG10" s="384">
        <f t="shared" si="73"/>
        <v>-0.27000000000000079</v>
      </c>
      <c r="EH10" s="259">
        <f t="shared" si="74"/>
        <v>0.53394233299500016</v>
      </c>
      <c r="EI10" s="259">
        <f t="shared" si="75"/>
        <v>0.53390000000000004</v>
      </c>
      <c r="EJ10" s="259">
        <f t="shared" si="76"/>
        <v>0.55089838814066017</v>
      </c>
      <c r="EK10" s="259">
        <f t="shared" si="77"/>
        <v>0.55089999999999995</v>
      </c>
      <c r="EL10" s="384">
        <f t="shared" si="78"/>
        <v>-1.6999999999999904</v>
      </c>
      <c r="EM10" s="259">
        <f t="shared" si="79"/>
        <v>0.20827411969051002</v>
      </c>
      <c r="EN10" s="259">
        <f t="shared" si="80"/>
        <v>0.20830000000000001</v>
      </c>
      <c r="EO10" s="259">
        <f t="shared" si="81"/>
        <v>0.23116991192719932</v>
      </c>
      <c r="EP10" s="259">
        <f t="shared" si="82"/>
        <v>0.23119999999999999</v>
      </c>
      <c r="EQ10" s="384">
        <f t="shared" si="83"/>
        <v>-2.2899999999999974</v>
      </c>
      <c r="ER10" s="259">
        <f t="shared" si="84"/>
        <v>0.2459075644172703</v>
      </c>
      <c r="ES10" s="259">
        <f t="shared" si="85"/>
        <v>0.24590000000000001</v>
      </c>
      <c r="ET10" s="259">
        <f t="shared" si="86"/>
        <v>0.26463237789639321</v>
      </c>
      <c r="EU10" s="259">
        <f t="shared" si="87"/>
        <v>0.2646</v>
      </c>
      <c r="EV10" s="384">
        <f t="shared" si="88"/>
        <v>-1.8699999999999994</v>
      </c>
      <c r="EW10" s="259">
        <f t="shared" si="89"/>
        <v>0.14741299556986304</v>
      </c>
      <c r="EX10" s="259">
        <f t="shared" si="90"/>
        <v>0.1474</v>
      </c>
      <c r="EY10" s="259">
        <f t="shared" si="91"/>
        <v>0.16508641290103757</v>
      </c>
      <c r="EZ10" s="259">
        <f t="shared" si="92"/>
        <v>0.1651</v>
      </c>
      <c r="FA10" s="384">
        <f t="shared" si="93"/>
        <v>-1.7699999999999994</v>
      </c>
      <c r="FB10" s="259">
        <f t="shared" si="94"/>
        <v>2.285851780558229E-2</v>
      </c>
      <c r="FC10" s="259">
        <f t="shared" si="95"/>
        <v>2.29E-2</v>
      </c>
      <c r="FD10" s="259">
        <f t="shared" si="96"/>
        <v>2.507742800351315E-2</v>
      </c>
      <c r="FE10" s="259">
        <f t="shared" si="97"/>
        <v>2.5100000000000001E-2</v>
      </c>
      <c r="FF10" s="384">
        <f t="shared" si="98"/>
        <v>-0.22000000000000006</v>
      </c>
      <c r="FG10" s="259">
        <f t="shared" si="99"/>
        <v>6.3906918674177748E-2</v>
      </c>
      <c r="FH10" s="259">
        <f t="shared" si="100"/>
        <v>6.3899999999999998E-2</v>
      </c>
      <c r="FI10" s="259">
        <f t="shared" si="101"/>
        <v>6.1046287590363305E-2</v>
      </c>
      <c r="FJ10" s="259">
        <f t="shared" si="102"/>
        <v>6.0999999999999999E-2</v>
      </c>
      <c r="FK10" s="384">
        <f t="shared" si="103"/>
        <v>0.28999999999999998</v>
      </c>
      <c r="FL10" s="259">
        <f t="shared" si="104"/>
        <v>0.20333280646690902</v>
      </c>
      <c r="FM10" s="259">
        <f t="shared" si="105"/>
        <v>0.20330000000000001</v>
      </c>
      <c r="FN10" s="259">
        <f t="shared" si="106"/>
        <v>0.23028690421101342</v>
      </c>
      <c r="FO10" s="259">
        <f t="shared" si="107"/>
        <v>0.2303</v>
      </c>
      <c r="FP10" s="384">
        <f t="shared" si="108"/>
        <v>-2.6999999999999997</v>
      </c>
      <c r="FQ10" s="259">
        <f t="shared" si="109"/>
        <v>9.4410910240392582E-2</v>
      </c>
      <c r="FR10" s="259">
        <f t="shared" si="110"/>
        <v>9.4399999999999998E-2</v>
      </c>
      <c r="FS10" s="259">
        <f t="shared" si="111"/>
        <v>9.5602073242217631E-2</v>
      </c>
      <c r="FT10" s="259">
        <f t="shared" si="112"/>
        <v>9.5600000000000004E-2</v>
      </c>
      <c r="FU10" s="384">
        <f t="shared" si="113"/>
        <v>-0.12000000000000066</v>
      </c>
      <c r="FV10" s="259">
        <f t="shared" si="114"/>
        <v>0.12182963488874454</v>
      </c>
      <c r="FW10" s="259">
        <f t="shared" si="115"/>
        <v>0.12180000000000001</v>
      </c>
      <c r="FX10" s="259">
        <f t="shared" si="116"/>
        <v>0.12515288034307123</v>
      </c>
      <c r="FY10" s="259">
        <f t="shared" si="117"/>
        <v>0.12520000000000001</v>
      </c>
      <c r="FZ10" s="384">
        <f t="shared" si="118"/>
        <v>-0.34</v>
      </c>
      <c r="GA10" s="137">
        <v>0</v>
      </c>
      <c r="GD10" s="76"/>
    </row>
    <row r="11" spans="2:186" s="14" customFormat="1" ht="13.5" customHeight="1">
      <c r="B11" s="69">
        <v>5</v>
      </c>
      <c r="C11" s="47" t="s">
        <v>127</v>
      </c>
      <c r="D11" s="439">
        <v>911</v>
      </c>
      <c r="E11" s="192">
        <v>378</v>
      </c>
      <c r="F11" s="256">
        <f t="shared" si="10"/>
        <v>0.41492864983534578</v>
      </c>
      <c r="G11" s="439">
        <v>908</v>
      </c>
      <c r="H11" s="192">
        <v>118</v>
      </c>
      <c r="I11" s="256">
        <f t="shared" si="11"/>
        <v>0.12995594713656389</v>
      </c>
      <c r="J11" s="439">
        <v>911</v>
      </c>
      <c r="K11" s="192">
        <v>400</v>
      </c>
      <c r="L11" s="256">
        <f t="shared" si="12"/>
        <v>0.43907793633369924</v>
      </c>
      <c r="M11" s="439">
        <v>911</v>
      </c>
      <c r="N11" s="192">
        <v>171</v>
      </c>
      <c r="O11" s="256">
        <f t="shared" si="13"/>
        <v>0.18770581778265641</v>
      </c>
      <c r="P11" s="439">
        <v>911</v>
      </c>
      <c r="Q11" s="192">
        <v>142</v>
      </c>
      <c r="R11" s="256">
        <f t="shared" si="14"/>
        <v>0.15587266739846323</v>
      </c>
      <c r="S11" s="439">
        <v>911</v>
      </c>
      <c r="T11" s="192">
        <v>94</v>
      </c>
      <c r="U11" s="256">
        <f t="shared" si="15"/>
        <v>0.10318331503841932</v>
      </c>
      <c r="V11" s="439">
        <v>911</v>
      </c>
      <c r="W11" s="192">
        <v>20</v>
      </c>
      <c r="X11" s="256">
        <f t="shared" si="16"/>
        <v>2.1953896816684963E-2</v>
      </c>
      <c r="Y11" s="439">
        <v>910</v>
      </c>
      <c r="Z11" s="192">
        <v>51</v>
      </c>
      <c r="AA11" s="256">
        <f t="shared" si="17"/>
        <v>5.6043956043956046E-2</v>
      </c>
      <c r="AB11" s="439">
        <v>911</v>
      </c>
      <c r="AC11" s="192">
        <v>61</v>
      </c>
      <c r="AD11" s="256">
        <f t="shared" si="18"/>
        <v>6.6959385290889128E-2</v>
      </c>
      <c r="AE11" s="439">
        <v>911</v>
      </c>
      <c r="AF11" s="192">
        <v>71</v>
      </c>
      <c r="AG11" s="256">
        <f t="shared" si="19"/>
        <v>7.7936333699231614E-2</v>
      </c>
      <c r="AH11" s="439">
        <v>908</v>
      </c>
      <c r="AI11" s="192">
        <v>77</v>
      </c>
      <c r="AJ11" s="256">
        <f t="shared" si="20"/>
        <v>8.4801762114537452E-2</v>
      </c>
      <c r="AK11" s="72"/>
      <c r="AL11" s="61" t="s">
        <v>2</v>
      </c>
      <c r="AM11" s="279">
        <f t="shared" si="21"/>
        <v>0.36377245508982037</v>
      </c>
      <c r="AN11" s="61" t="s">
        <v>2</v>
      </c>
      <c r="AO11" s="279">
        <f t="shared" si="22"/>
        <v>8.6102719033232633E-2</v>
      </c>
      <c r="AP11" s="61" t="s">
        <v>2</v>
      </c>
      <c r="AQ11" s="279">
        <f t="shared" si="23"/>
        <v>0.56020942408376961</v>
      </c>
      <c r="AR11" s="61" t="s">
        <v>2</v>
      </c>
      <c r="AS11" s="279">
        <f t="shared" si="24"/>
        <v>0.18997756170531038</v>
      </c>
      <c r="AT11" s="61" t="s">
        <v>2</v>
      </c>
      <c r="AU11" s="279">
        <f t="shared" si="25"/>
        <v>0.17241379310344829</v>
      </c>
      <c r="AV11" s="61" t="s">
        <v>2</v>
      </c>
      <c r="AW11" s="279">
        <f t="shared" si="26"/>
        <v>8.3146067415730343E-2</v>
      </c>
      <c r="AX11" s="61" t="s">
        <v>2</v>
      </c>
      <c r="AY11" s="279">
        <f t="shared" si="27"/>
        <v>2.0194465220643231E-2</v>
      </c>
      <c r="AZ11" s="61" t="s">
        <v>2</v>
      </c>
      <c r="BA11" s="279">
        <f t="shared" si="28"/>
        <v>4.7976011994002997E-2</v>
      </c>
      <c r="BB11" s="61" t="s">
        <v>2</v>
      </c>
      <c r="BC11" s="279">
        <f t="shared" si="29"/>
        <v>0.11662904439428141</v>
      </c>
      <c r="BD11" s="61" t="s">
        <v>2</v>
      </c>
      <c r="BE11" s="279">
        <f t="shared" si="30"/>
        <v>9.5273818454613649E-2</v>
      </c>
      <c r="BF11" s="61" t="s">
        <v>2</v>
      </c>
      <c r="BG11" s="279">
        <f t="shared" si="31"/>
        <v>0.10422960725075529</v>
      </c>
      <c r="BI11" s="105" t="str">
        <f t="shared" si="0"/>
        <v>泉南市</v>
      </c>
      <c r="BJ11" s="259">
        <f t="shared" si="119"/>
        <v>0.47866666666666668</v>
      </c>
      <c r="BK11" s="259">
        <f t="shared" si="32"/>
        <v>0.47870000000000001</v>
      </c>
      <c r="BL11" s="259">
        <f t="shared" si="33"/>
        <v>0.48130841121495327</v>
      </c>
      <c r="BM11" s="259">
        <f t="shared" si="34"/>
        <v>0.48130000000000001</v>
      </c>
      <c r="BN11" s="384">
        <f t="shared" si="120"/>
        <v>-0.25999999999999912</v>
      </c>
      <c r="BO11" s="105" t="str">
        <f t="shared" si="1"/>
        <v>大東市</v>
      </c>
      <c r="BP11" s="259">
        <f t="shared" si="121"/>
        <v>0.16772151898734178</v>
      </c>
      <c r="BQ11" s="259">
        <f t="shared" si="35"/>
        <v>0.16769999999999999</v>
      </c>
      <c r="BR11" s="259">
        <f t="shared" si="122"/>
        <v>0.17586912065439672</v>
      </c>
      <c r="BS11" s="259">
        <f t="shared" si="36"/>
        <v>0.1759</v>
      </c>
      <c r="BT11" s="384">
        <f t="shared" si="123"/>
        <v>-0.82000000000000128</v>
      </c>
      <c r="BU11" s="105" t="str">
        <f t="shared" si="2"/>
        <v>泉大津市</v>
      </c>
      <c r="BV11" s="259">
        <f t="shared" si="124"/>
        <v>0.59674657534246578</v>
      </c>
      <c r="BW11" s="259">
        <f t="shared" si="37"/>
        <v>0.59670000000000001</v>
      </c>
      <c r="BX11" s="259">
        <f t="shared" si="38"/>
        <v>0.62511210762331837</v>
      </c>
      <c r="BY11" s="259">
        <f t="shared" si="39"/>
        <v>0.62509999999999999</v>
      </c>
      <c r="BZ11" s="384">
        <f t="shared" si="125"/>
        <v>-2.8399999999999981</v>
      </c>
      <c r="CA11" s="105" t="str">
        <f t="shared" si="3"/>
        <v>摂津市</v>
      </c>
      <c r="CB11" s="259">
        <f t="shared" si="126"/>
        <v>0.26777609682299547</v>
      </c>
      <c r="CC11" s="259">
        <f t="shared" si="40"/>
        <v>0.26779999999999998</v>
      </c>
      <c r="CD11" s="259">
        <f t="shared" si="41"/>
        <v>0.25649095200629424</v>
      </c>
      <c r="CE11" s="259">
        <f t="shared" si="42"/>
        <v>0.25650000000000001</v>
      </c>
      <c r="CF11" s="384">
        <f t="shared" si="127"/>
        <v>1.1299999999999977</v>
      </c>
      <c r="CG11" s="105" t="str">
        <f t="shared" si="4"/>
        <v>羽曳野市</v>
      </c>
      <c r="CH11" s="259">
        <f t="shared" si="128"/>
        <v>0.32066728452270621</v>
      </c>
      <c r="CI11" s="259">
        <f t="shared" si="43"/>
        <v>0.32069999999999999</v>
      </c>
      <c r="CJ11" s="259">
        <f t="shared" si="44"/>
        <v>0.33575505967825636</v>
      </c>
      <c r="CK11" s="259">
        <f t="shared" si="45"/>
        <v>0.33579999999999999</v>
      </c>
      <c r="CL11" s="384">
        <f t="shared" si="129"/>
        <v>-1.5100000000000002</v>
      </c>
      <c r="CM11" s="105" t="str">
        <f t="shared" si="5"/>
        <v>藤井寺市</v>
      </c>
      <c r="CN11" s="259">
        <f t="shared" si="130"/>
        <v>0.23267687819110139</v>
      </c>
      <c r="CO11" s="259">
        <f t="shared" si="46"/>
        <v>0.23269999999999999</v>
      </c>
      <c r="CP11" s="259">
        <f t="shared" si="47"/>
        <v>0.23826979472140764</v>
      </c>
      <c r="CQ11" s="259">
        <f t="shared" si="48"/>
        <v>0.23830000000000001</v>
      </c>
      <c r="CR11" s="384">
        <f t="shared" si="131"/>
        <v>-0.56000000000000216</v>
      </c>
      <c r="CS11" s="105" t="str">
        <f t="shared" si="6"/>
        <v>守口市</v>
      </c>
      <c r="CT11" s="259">
        <f t="shared" si="132"/>
        <v>3.2188065099457507E-2</v>
      </c>
      <c r="CU11" s="259">
        <f t="shared" si="49"/>
        <v>3.2199999999999999E-2</v>
      </c>
      <c r="CV11" s="259">
        <f t="shared" si="50"/>
        <v>2.7381411492479753E-2</v>
      </c>
      <c r="CW11" s="259">
        <f t="shared" si="51"/>
        <v>2.7400000000000001E-2</v>
      </c>
      <c r="CX11" s="384">
        <f t="shared" si="133"/>
        <v>0.47999999999999987</v>
      </c>
      <c r="CY11" s="105" t="str">
        <f t="shared" si="7"/>
        <v>八尾市</v>
      </c>
      <c r="CZ11" s="259">
        <f t="shared" si="134"/>
        <v>7.8137088039610086E-2</v>
      </c>
      <c r="DA11" s="259">
        <f t="shared" si="52"/>
        <v>7.8100000000000003E-2</v>
      </c>
      <c r="DB11" s="259">
        <f t="shared" si="53"/>
        <v>6.9171513912906782E-2</v>
      </c>
      <c r="DC11" s="259">
        <f t="shared" si="54"/>
        <v>6.9199999999999998E-2</v>
      </c>
      <c r="DD11" s="384">
        <f t="shared" si="135"/>
        <v>0.89000000000000057</v>
      </c>
      <c r="DE11" s="105" t="str">
        <f t="shared" si="8"/>
        <v>富田林市</v>
      </c>
      <c r="DF11" s="259">
        <f t="shared" si="136"/>
        <v>0.284674852205548</v>
      </c>
      <c r="DG11" s="259">
        <f t="shared" si="55"/>
        <v>0.28470000000000001</v>
      </c>
      <c r="DH11" s="259">
        <f t="shared" si="56"/>
        <v>0.32799634034766695</v>
      </c>
      <c r="DI11" s="259">
        <f t="shared" si="57"/>
        <v>0.32800000000000001</v>
      </c>
      <c r="DJ11" s="384">
        <f t="shared" si="137"/>
        <v>-4.33</v>
      </c>
      <c r="DK11" s="105" t="str">
        <f t="shared" si="9"/>
        <v>摂津市</v>
      </c>
      <c r="DL11" s="259">
        <f t="shared" si="138"/>
        <v>0.1157337367624811</v>
      </c>
      <c r="DM11" s="259">
        <f t="shared" si="58"/>
        <v>0.1157</v>
      </c>
      <c r="DN11" s="259">
        <f t="shared" si="59"/>
        <v>0.10551181102362205</v>
      </c>
      <c r="DO11" s="259">
        <f t="shared" si="60"/>
        <v>0.1055</v>
      </c>
      <c r="DP11" s="384">
        <f t="shared" si="139"/>
        <v>1.02</v>
      </c>
      <c r="DQ11" s="105" t="str">
        <f>INDEX($BF$7:$BF$49,MATCH(DR11,BG$7:BG$49,0))</f>
        <v>東大阪市</v>
      </c>
      <c r="DR11" s="259">
        <f t="shared" si="140"/>
        <v>0.15524475524475526</v>
      </c>
      <c r="DS11" s="259">
        <f t="shared" si="61"/>
        <v>0.1552</v>
      </c>
      <c r="DT11" s="259">
        <f t="shared" si="62"/>
        <v>0.17567398119122257</v>
      </c>
      <c r="DU11" s="259">
        <f t="shared" si="63"/>
        <v>0.1757</v>
      </c>
      <c r="DV11" s="384">
        <f t="shared" si="141"/>
        <v>-2.0499999999999989</v>
      </c>
      <c r="DX11" s="259">
        <f t="shared" si="64"/>
        <v>0.41215306759307302</v>
      </c>
      <c r="DY11" s="259">
        <f t="shared" si="65"/>
        <v>0.41220000000000001</v>
      </c>
      <c r="DZ11" s="259">
        <f t="shared" si="66"/>
        <v>0.41883542119293055</v>
      </c>
      <c r="EA11" s="259">
        <f t="shared" si="67"/>
        <v>0.41880000000000001</v>
      </c>
      <c r="EB11" s="384">
        <f t="shared" si="68"/>
        <v>-0.65999999999999948</v>
      </c>
      <c r="EC11" s="259">
        <f t="shared" si="69"/>
        <v>0.13642272981511996</v>
      </c>
      <c r="ED11" s="259">
        <f t="shared" si="70"/>
        <v>0.13639999999999999</v>
      </c>
      <c r="EE11" s="259">
        <f t="shared" si="71"/>
        <v>0.13905492449138979</v>
      </c>
      <c r="EF11" s="259">
        <f t="shared" si="72"/>
        <v>0.1391</v>
      </c>
      <c r="EG11" s="384">
        <f t="shared" si="73"/>
        <v>-0.27000000000000079</v>
      </c>
      <c r="EH11" s="259">
        <f t="shared" si="74"/>
        <v>0.53394233299500016</v>
      </c>
      <c r="EI11" s="259">
        <f t="shared" si="75"/>
        <v>0.53390000000000004</v>
      </c>
      <c r="EJ11" s="259">
        <f t="shared" si="76"/>
        <v>0.55089838814066017</v>
      </c>
      <c r="EK11" s="259">
        <f t="shared" si="77"/>
        <v>0.55089999999999995</v>
      </c>
      <c r="EL11" s="384">
        <f t="shared" si="78"/>
        <v>-1.6999999999999904</v>
      </c>
      <c r="EM11" s="259">
        <f t="shared" si="79"/>
        <v>0.20827411969051002</v>
      </c>
      <c r="EN11" s="259">
        <f t="shared" si="80"/>
        <v>0.20830000000000001</v>
      </c>
      <c r="EO11" s="259">
        <f t="shared" si="81"/>
        <v>0.23116991192719932</v>
      </c>
      <c r="EP11" s="259">
        <f t="shared" si="82"/>
        <v>0.23119999999999999</v>
      </c>
      <c r="EQ11" s="384">
        <f t="shared" si="83"/>
        <v>-2.2899999999999974</v>
      </c>
      <c r="ER11" s="259">
        <f t="shared" si="84"/>
        <v>0.2459075644172703</v>
      </c>
      <c r="ES11" s="259">
        <f t="shared" si="85"/>
        <v>0.24590000000000001</v>
      </c>
      <c r="ET11" s="259">
        <f t="shared" si="86"/>
        <v>0.26463237789639321</v>
      </c>
      <c r="EU11" s="259">
        <f t="shared" si="87"/>
        <v>0.2646</v>
      </c>
      <c r="EV11" s="384">
        <f t="shared" si="88"/>
        <v>-1.8699999999999994</v>
      </c>
      <c r="EW11" s="259">
        <f t="shared" si="89"/>
        <v>0.14741299556986304</v>
      </c>
      <c r="EX11" s="259">
        <f t="shared" si="90"/>
        <v>0.1474</v>
      </c>
      <c r="EY11" s="259">
        <f t="shared" si="91"/>
        <v>0.16508641290103757</v>
      </c>
      <c r="EZ11" s="259">
        <f t="shared" si="92"/>
        <v>0.1651</v>
      </c>
      <c r="FA11" s="384">
        <f t="shared" si="93"/>
        <v>-1.7699999999999994</v>
      </c>
      <c r="FB11" s="259">
        <f t="shared" si="94"/>
        <v>2.285851780558229E-2</v>
      </c>
      <c r="FC11" s="259">
        <f t="shared" si="95"/>
        <v>2.29E-2</v>
      </c>
      <c r="FD11" s="259">
        <f t="shared" si="96"/>
        <v>2.507742800351315E-2</v>
      </c>
      <c r="FE11" s="259">
        <f t="shared" si="97"/>
        <v>2.5100000000000001E-2</v>
      </c>
      <c r="FF11" s="384">
        <f t="shared" si="98"/>
        <v>-0.22000000000000006</v>
      </c>
      <c r="FG11" s="259">
        <f t="shared" si="99"/>
        <v>6.3906918674177748E-2</v>
      </c>
      <c r="FH11" s="259">
        <f t="shared" si="100"/>
        <v>6.3899999999999998E-2</v>
      </c>
      <c r="FI11" s="259">
        <f t="shared" si="101"/>
        <v>6.1046287590363305E-2</v>
      </c>
      <c r="FJ11" s="259">
        <f t="shared" si="102"/>
        <v>6.0999999999999999E-2</v>
      </c>
      <c r="FK11" s="384">
        <f t="shared" si="103"/>
        <v>0.28999999999999998</v>
      </c>
      <c r="FL11" s="259">
        <f t="shared" si="104"/>
        <v>0.20333280646690902</v>
      </c>
      <c r="FM11" s="259">
        <f t="shared" si="105"/>
        <v>0.20330000000000001</v>
      </c>
      <c r="FN11" s="259">
        <f t="shared" si="106"/>
        <v>0.23028690421101342</v>
      </c>
      <c r="FO11" s="259">
        <f t="shared" si="107"/>
        <v>0.2303</v>
      </c>
      <c r="FP11" s="384">
        <f t="shared" si="108"/>
        <v>-2.6999999999999997</v>
      </c>
      <c r="FQ11" s="259">
        <f t="shared" si="109"/>
        <v>9.4410910240392582E-2</v>
      </c>
      <c r="FR11" s="259">
        <f t="shared" si="110"/>
        <v>9.4399999999999998E-2</v>
      </c>
      <c r="FS11" s="259">
        <f t="shared" si="111"/>
        <v>9.5602073242217631E-2</v>
      </c>
      <c r="FT11" s="259">
        <f t="shared" si="112"/>
        <v>9.5600000000000004E-2</v>
      </c>
      <c r="FU11" s="384">
        <f t="shared" si="113"/>
        <v>-0.12000000000000066</v>
      </c>
      <c r="FV11" s="259">
        <f t="shared" si="114"/>
        <v>0.12182963488874454</v>
      </c>
      <c r="FW11" s="259">
        <f t="shared" si="115"/>
        <v>0.12180000000000001</v>
      </c>
      <c r="FX11" s="259">
        <f t="shared" si="116"/>
        <v>0.12515288034307123</v>
      </c>
      <c r="FY11" s="259">
        <f t="shared" si="117"/>
        <v>0.12520000000000001</v>
      </c>
      <c r="FZ11" s="384">
        <f t="shared" si="118"/>
        <v>-0.34</v>
      </c>
      <c r="GA11" s="137">
        <v>0</v>
      </c>
    </row>
    <row r="12" spans="2:186" s="14" customFormat="1" ht="13.5" customHeight="1">
      <c r="B12" s="69">
        <v>6</v>
      </c>
      <c r="C12" s="47" t="s">
        <v>128</v>
      </c>
      <c r="D12" s="439">
        <v>1751</v>
      </c>
      <c r="E12" s="192">
        <v>887</v>
      </c>
      <c r="F12" s="256">
        <f t="shared" si="10"/>
        <v>0.5065676756139349</v>
      </c>
      <c r="G12" s="439">
        <v>1743</v>
      </c>
      <c r="H12" s="192">
        <v>269</v>
      </c>
      <c r="I12" s="256">
        <f t="shared" si="11"/>
        <v>0.15433161216293748</v>
      </c>
      <c r="J12" s="439">
        <v>1750</v>
      </c>
      <c r="K12" s="192">
        <v>936</v>
      </c>
      <c r="L12" s="256">
        <f t="shared" si="12"/>
        <v>0.53485714285714281</v>
      </c>
      <c r="M12" s="439">
        <v>1751</v>
      </c>
      <c r="N12" s="192">
        <v>477</v>
      </c>
      <c r="O12" s="256">
        <f t="shared" si="13"/>
        <v>0.27241576242147342</v>
      </c>
      <c r="P12" s="439">
        <v>1751</v>
      </c>
      <c r="Q12" s="192">
        <v>475</v>
      </c>
      <c r="R12" s="256">
        <f t="shared" si="14"/>
        <v>0.27127355796687608</v>
      </c>
      <c r="S12" s="439">
        <v>1750</v>
      </c>
      <c r="T12" s="192">
        <v>326</v>
      </c>
      <c r="U12" s="256">
        <f t="shared" si="15"/>
        <v>0.18628571428571428</v>
      </c>
      <c r="V12" s="439">
        <v>1751</v>
      </c>
      <c r="W12" s="192">
        <v>16</v>
      </c>
      <c r="X12" s="256">
        <f t="shared" si="16"/>
        <v>9.1376356367789836E-3</v>
      </c>
      <c r="Y12" s="439">
        <v>1751</v>
      </c>
      <c r="Z12" s="192">
        <v>113</v>
      </c>
      <c r="AA12" s="256">
        <f t="shared" si="17"/>
        <v>6.453455168475157E-2</v>
      </c>
      <c r="AB12" s="439">
        <v>1749</v>
      </c>
      <c r="AC12" s="192">
        <v>296</v>
      </c>
      <c r="AD12" s="256">
        <f t="shared" si="18"/>
        <v>0.16923956546598057</v>
      </c>
      <c r="AE12" s="439">
        <v>1749</v>
      </c>
      <c r="AF12" s="192">
        <v>166</v>
      </c>
      <c r="AG12" s="256">
        <f t="shared" si="19"/>
        <v>9.4911377930245858E-2</v>
      </c>
      <c r="AH12" s="439">
        <v>1750</v>
      </c>
      <c r="AI12" s="192">
        <v>223</v>
      </c>
      <c r="AJ12" s="256">
        <f t="shared" si="20"/>
        <v>0.12742857142857142</v>
      </c>
      <c r="AK12" s="72"/>
      <c r="AL12" s="61" t="s">
        <v>3</v>
      </c>
      <c r="AM12" s="279">
        <f t="shared" si="21"/>
        <v>0.33314342686227033</v>
      </c>
      <c r="AN12" s="61" t="s">
        <v>3</v>
      </c>
      <c r="AO12" s="279">
        <f t="shared" si="22"/>
        <v>9.3821510297482841E-2</v>
      </c>
      <c r="AP12" s="61" t="s">
        <v>3</v>
      </c>
      <c r="AQ12" s="279">
        <f t="shared" si="23"/>
        <v>0.54171412300683375</v>
      </c>
      <c r="AR12" s="61" t="s">
        <v>3</v>
      </c>
      <c r="AS12" s="279">
        <f t="shared" si="24"/>
        <v>0.18977790432801822</v>
      </c>
      <c r="AT12" s="61" t="s">
        <v>3</v>
      </c>
      <c r="AU12" s="279">
        <f t="shared" si="25"/>
        <v>0.23128475688007985</v>
      </c>
      <c r="AV12" s="61" t="s">
        <v>3</v>
      </c>
      <c r="AW12" s="279">
        <f t="shared" si="26"/>
        <v>0.13880979498861049</v>
      </c>
      <c r="AX12" s="61" t="s">
        <v>3</v>
      </c>
      <c r="AY12" s="279">
        <f t="shared" si="27"/>
        <v>2.1637010676156584E-2</v>
      </c>
      <c r="AZ12" s="61" t="s">
        <v>3</v>
      </c>
      <c r="BA12" s="279">
        <f t="shared" si="28"/>
        <v>3.644646924829157E-2</v>
      </c>
      <c r="BB12" s="61" t="s">
        <v>3</v>
      </c>
      <c r="BC12" s="279">
        <f t="shared" si="29"/>
        <v>0.17668851524650897</v>
      </c>
      <c r="BD12" s="61" t="s">
        <v>3</v>
      </c>
      <c r="BE12" s="279">
        <f t="shared" si="30"/>
        <v>0.10455840455840455</v>
      </c>
      <c r="BF12" s="61" t="s">
        <v>3</v>
      </c>
      <c r="BG12" s="279">
        <f t="shared" si="31"/>
        <v>0.12700228832951946</v>
      </c>
      <c r="BI12" s="105" t="str">
        <f t="shared" si="0"/>
        <v>貝塚市</v>
      </c>
      <c r="BJ12" s="259">
        <f t="shared" si="119"/>
        <v>0.47605633802816899</v>
      </c>
      <c r="BK12" s="259">
        <f t="shared" si="32"/>
        <v>0.47610000000000002</v>
      </c>
      <c r="BL12" s="259">
        <f t="shared" si="33"/>
        <v>0.49926035502958582</v>
      </c>
      <c r="BM12" s="259">
        <f t="shared" si="34"/>
        <v>0.49930000000000002</v>
      </c>
      <c r="BN12" s="384">
        <f t="shared" si="120"/>
        <v>-2.3199999999999998</v>
      </c>
      <c r="BO12" s="105" t="str">
        <f t="shared" si="1"/>
        <v>藤井寺市</v>
      </c>
      <c r="BP12" s="259">
        <f t="shared" si="121"/>
        <v>0.16715758468335787</v>
      </c>
      <c r="BQ12" s="259">
        <f t="shared" si="35"/>
        <v>0.16719999999999999</v>
      </c>
      <c r="BR12" s="259">
        <f t="shared" si="122"/>
        <v>0.17525773195876287</v>
      </c>
      <c r="BS12" s="259">
        <f t="shared" si="36"/>
        <v>0.17530000000000001</v>
      </c>
      <c r="BT12" s="384">
        <f t="shared" si="123"/>
        <v>-0.81000000000000238</v>
      </c>
      <c r="BU12" s="105" t="str">
        <f t="shared" si="2"/>
        <v>高石市</v>
      </c>
      <c r="BV12" s="259">
        <f t="shared" si="124"/>
        <v>0.59013452914798203</v>
      </c>
      <c r="BW12" s="259">
        <f t="shared" si="37"/>
        <v>0.59009999999999996</v>
      </c>
      <c r="BX12" s="259">
        <f t="shared" si="38"/>
        <v>0.62169312169312174</v>
      </c>
      <c r="BY12" s="259">
        <f t="shared" si="39"/>
        <v>0.62170000000000003</v>
      </c>
      <c r="BZ12" s="384">
        <f t="shared" si="125"/>
        <v>-3.1600000000000072</v>
      </c>
      <c r="CA12" s="105" t="str">
        <f t="shared" si="3"/>
        <v>大東市</v>
      </c>
      <c r="CB12" s="259">
        <f t="shared" si="126"/>
        <v>0.26541274817136884</v>
      </c>
      <c r="CC12" s="259">
        <f t="shared" si="40"/>
        <v>0.26540000000000002</v>
      </c>
      <c r="CD12" s="259">
        <f t="shared" si="41"/>
        <v>0.3060081466395112</v>
      </c>
      <c r="CE12" s="259">
        <f t="shared" si="42"/>
        <v>0.30599999999999999</v>
      </c>
      <c r="CF12" s="384">
        <f t="shared" si="127"/>
        <v>-4.0599999999999969</v>
      </c>
      <c r="CG12" s="105" t="str">
        <f t="shared" si="4"/>
        <v>岬町</v>
      </c>
      <c r="CH12" s="259">
        <f t="shared" si="128"/>
        <v>0.30188679245283018</v>
      </c>
      <c r="CI12" s="259">
        <f t="shared" si="43"/>
        <v>0.3019</v>
      </c>
      <c r="CJ12" s="259">
        <f t="shared" si="44"/>
        <v>0.35398230088495575</v>
      </c>
      <c r="CK12" s="259">
        <f t="shared" si="45"/>
        <v>0.35399999999999998</v>
      </c>
      <c r="CL12" s="384">
        <f t="shared" si="129"/>
        <v>-5.2099999999999982</v>
      </c>
      <c r="CM12" s="105" t="str">
        <f t="shared" si="5"/>
        <v>守口市</v>
      </c>
      <c r="CN12" s="259">
        <f t="shared" si="130"/>
        <v>0.2166365280289331</v>
      </c>
      <c r="CO12" s="259">
        <f t="shared" si="46"/>
        <v>0.21659999999999999</v>
      </c>
      <c r="CP12" s="259">
        <f t="shared" si="47"/>
        <v>0.21742482652274481</v>
      </c>
      <c r="CQ12" s="259">
        <f t="shared" si="48"/>
        <v>0.21740000000000001</v>
      </c>
      <c r="CR12" s="384">
        <f t="shared" si="131"/>
        <v>-8.0000000000002292E-2</v>
      </c>
      <c r="CS12" s="105" t="str">
        <f t="shared" si="6"/>
        <v>門真市</v>
      </c>
      <c r="CT12" s="259">
        <f t="shared" si="132"/>
        <v>2.9142857142857144E-2</v>
      </c>
      <c r="CU12" s="259">
        <f t="shared" si="49"/>
        <v>2.9100000000000001E-2</v>
      </c>
      <c r="CV12" s="259">
        <f t="shared" si="50"/>
        <v>3.1897034135422497E-2</v>
      </c>
      <c r="CW12" s="259">
        <f t="shared" si="51"/>
        <v>3.1899999999999998E-2</v>
      </c>
      <c r="CX12" s="384">
        <f t="shared" si="133"/>
        <v>-0.27999999999999969</v>
      </c>
      <c r="CY12" s="105" t="str">
        <f t="shared" si="7"/>
        <v>岸和田市</v>
      </c>
      <c r="CZ12" s="259">
        <f t="shared" si="134"/>
        <v>7.6283618581907089E-2</v>
      </c>
      <c r="DA12" s="259">
        <f t="shared" si="52"/>
        <v>7.6300000000000007E-2</v>
      </c>
      <c r="DB12" s="259">
        <f t="shared" si="53"/>
        <v>8.6449732880038849E-2</v>
      </c>
      <c r="DC12" s="259">
        <f t="shared" si="54"/>
        <v>8.6400000000000005E-2</v>
      </c>
      <c r="DD12" s="384">
        <f t="shared" si="135"/>
        <v>-1.0099999999999998</v>
      </c>
      <c r="DE12" s="105" t="str">
        <f t="shared" si="8"/>
        <v>田尻町</v>
      </c>
      <c r="DF12" s="259">
        <f t="shared" si="136"/>
        <v>0.27142857142857141</v>
      </c>
      <c r="DG12" s="259">
        <f t="shared" si="55"/>
        <v>0.27139999999999997</v>
      </c>
      <c r="DH12" s="259">
        <f t="shared" si="56"/>
        <v>0.29333333333333333</v>
      </c>
      <c r="DI12" s="259">
        <f t="shared" si="57"/>
        <v>0.29330000000000001</v>
      </c>
      <c r="DJ12" s="384">
        <f t="shared" si="137"/>
        <v>-2.1900000000000031</v>
      </c>
      <c r="DK12" s="105" t="str">
        <f t="shared" si="9"/>
        <v>東大阪市</v>
      </c>
      <c r="DL12" s="259">
        <f t="shared" si="138"/>
        <v>0.11442554183174085</v>
      </c>
      <c r="DM12" s="259">
        <f t="shared" si="58"/>
        <v>0.1144</v>
      </c>
      <c r="DN12" s="259">
        <f t="shared" si="59"/>
        <v>0.13063627254509019</v>
      </c>
      <c r="DO12" s="259">
        <f t="shared" si="60"/>
        <v>0.13059999999999999</v>
      </c>
      <c r="DP12" s="384">
        <f t="shared" si="139"/>
        <v>-1.6199999999999992</v>
      </c>
      <c r="DQ12" s="105" t="str">
        <f t="shared" ref="DQ12:DQ49" si="142">INDEX($BF$7:$BF$49,MATCH(DR12,BG$7:BG$49,0))</f>
        <v>門真市</v>
      </c>
      <c r="DR12" s="259">
        <f t="shared" si="140"/>
        <v>0.14269275028768699</v>
      </c>
      <c r="DS12" s="259">
        <f t="shared" si="61"/>
        <v>0.14269999999999999</v>
      </c>
      <c r="DT12" s="259">
        <f t="shared" si="62"/>
        <v>0.13636363636363635</v>
      </c>
      <c r="DU12" s="259">
        <f t="shared" si="63"/>
        <v>0.13639999999999999</v>
      </c>
      <c r="DV12" s="384">
        <f t="shared" si="141"/>
        <v>0.63</v>
      </c>
      <c r="DX12" s="259">
        <f t="shared" si="64"/>
        <v>0.41215306759307302</v>
      </c>
      <c r="DY12" s="259">
        <f t="shared" si="65"/>
        <v>0.41220000000000001</v>
      </c>
      <c r="DZ12" s="259">
        <f t="shared" si="66"/>
        <v>0.41883542119293055</v>
      </c>
      <c r="EA12" s="259">
        <f t="shared" si="67"/>
        <v>0.41880000000000001</v>
      </c>
      <c r="EB12" s="384">
        <f t="shared" si="68"/>
        <v>-0.65999999999999948</v>
      </c>
      <c r="EC12" s="259">
        <f t="shared" si="69"/>
        <v>0.13642272981511996</v>
      </c>
      <c r="ED12" s="259">
        <f t="shared" si="70"/>
        <v>0.13639999999999999</v>
      </c>
      <c r="EE12" s="259">
        <f t="shared" si="71"/>
        <v>0.13905492449138979</v>
      </c>
      <c r="EF12" s="259">
        <f t="shared" si="72"/>
        <v>0.1391</v>
      </c>
      <c r="EG12" s="384">
        <f t="shared" si="73"/>
        <v>-0.27000000000000079</v>
      </c>
      <c r="EH12" s="259">
        <f t="shared" si="74"/>
        <v>0.53394233299500016</v>
      </c>
      <c r="EI12" s="259">
        <f t="shared" si="75"/>
        <v>0.53390000000000004</v>
      </c>
      <c r="EJ12" s="259">
        <f t="shared" si="76"/>
        <v>0.55089838814066017</v>
      </c>
      <c r="EK12" s="259">
        <f t="shared" si="77"/>
        <v>0.55089999999999995</v>
      </c>
      <c r="EL12" s="384">
        <f t="shared" si="78"/>
        <v>-1.6999999999999904</v>
      </c>
      <c r="EM12" s="259">
        <f t="shared" si="79"/>
        <v>0.20827411969051002</v>
      </c>
      <c r="EN12" s="259">
        <f t="shared" si="80"/>
        <v>0.20830000000000001</v>
      </c>
      <c r="EO12" s="259">
        <f t="shared" si="81"/>
        <v>0.23116991192719932</v>
      </c>
      <c r="EP12" s="259">
        <f t="shared" si="82"/>
        <v>0.23119999999999999</v>
      </c>
      <c r="EQ12" s="384">
        <f t="shared" si="83"/>
        <v>-2.2899999999999974</v>
      </c>
      <c r="ER12" s="259">
        <f t="shared" si="84"/>
        <v>0.2459075644172703</v>
      </c>
      <c r="ES12" s="259">
        <f t="shared" si="85"/>
        <v>0.24590000000000001</v>
      </c>
      <c r="ET12" s="259">
        <f t="shared" si="86"/>
        <v>0.26463237789639321</v>
      </c>
      <c r="EU12" s="259">
        <f t="shared" si="87"/>
        <v>0.2646</v>
      </c>
      <c r="EV12" s="384">
        <f t="shared" si="88"/>
        <v>-1.8699999999999994</v>
      </c>
      <c r="EW12" s="259">
        <f t="shared" si="89"/>
        <v>0.14741299556986304</v>
      </c>
      <c r="EX12" s="259">
        <f t="shared" si="90"/>
        <v>0.1474</v>
      </c>
      <c r="EY12" s="259">
        <f t="shared" si="91"/>
        <v>0.16508641290103757</v>
      </c>
      <c r="EZ12" s="259">
        <f t="shared" si="92"/>
        <v>0.1651</v>
      </c>
      <c r="FA12" s="384">
        <f t="shared" si="93"/>
        <v>-1.7699999999999994</v>
      </c>
      <c r="FB12" s="259">
        <f t="shared" si="94"/>
        <v>2.285851780558229E-2</v>
      </c>
      <c r="FC12" s="259">
        <f t="shared" si="95"/>
        <v>2.29E-2</v>
      </c>
      <c r="FD12" s="259">
        <f t="shared" si="96"/>
        <v>2.507742800351315E-2</v>
      </c>
      <c r="FE12" s="259">
        <f t="shared" si="97"/>
        <v>2.5100000000000001E-2</v>
      </c>
      <c r="FF12" s="384">
        <f t="shared" si="98"/>
        <v>-0.22000000000000006</v>
      </c>
      <c r="FG12" s="259">
        <f t="shared" si="99"/>
        <v>6.3906918674177748E-2</v>
      </c>
      <c r="FH12" s="259">
        <f t="shared" si="100"/>
        <v>6.3899999999999998E-2</v>
      </c>
      <c r="FI12" s="259">
        <f t="shared" si="101"/>
        <v>6.1046287590363305E-2</v>
      </c>
      <c r="FJ12" s="259">
        <f t="shared" si="102"/>
        <v>6.0999999999999999E-2</v>
      </c>
      <c r="FK12" s="384">
        <f t="shared" si="103"/>
        <v>0.28999999999999998</v>
      </c>
      <c r="FL12" s="259">
        <f t="shared" si="104"/>
        <v>0.20333280646690902</v>
      </c>
      <c r="FM12" s="259">
        <f t="shared" si="105"/>
        <v>0.20330000000000001</v>
      </c>
      <c r="FN12" s="259">
        <f t="shared" si="106"/>
        <v>0.23028690421101342</v>
      </c>
      <c r="FO12" s="259">
        <f t="shared" si="107"/>
        <v>0.2303</v>
      </c>
      <c r="FP12" s="384">
        <f t="shared" si="108"/>
        <v>-2.6999999999999997</v>
      </c>
      <c r="FQ12" s="259">
        <f t="shared" si="109"/>
        <v>9.4410910240392582E-2</v>
      </c>
      <c r="FR12" s="259">
        <f t="shared" si="110"/>
        <v>9.4399999999999998E-2</v>
      </c>
      <c r="FS12" s="259">
        <f t="shared" si="111"/>
        <v>9.5602073242217631E-2</v>
      </c>
      <c r="FT12" s="259">
        <f t="shared" si="112"/>
        <v>9.5600000000000004E-2</v>
      </c>
      <c r="FU12" s="384">
        <f t="shared" si="113"/>
        <v>-0.12000000000000066</v>
      </c>
      <c r="FV12" s="259">
        <f t="shared" si="114"/>
        <v>0.12182963488874454</v>
      </c>
      <c r="FW12" s="259">
        <f t="shared" si="115"/>
        <v>0.12180000000000001</v>
      </c>
      <c r="FX12" s="259">
        <f t="shared" si="116"/>
        <v>0.12515288034307123</v>
      </c>
      <c r="FY12" s="259">
        <f t="shared" si="117"/>
        <v>0.12520000000000001</v>
      </c>
      <c r="FZ12" s="384">
        <f t="shared" si="118"/>
        <v>-0.34</v>
      </c>
      <c r="GA12" s="137">
        <v>0</v>
      </c>
    </row>
    <row r="13" spans="2:186" s="14" customFormat="1" ht="13.5" customHeight="1">
      <c r="B13" s="69">
        <v>7</v>
      </c>
      <c r="C13" s="47" t="s">
        <v>129</v>
      </c>
      <c r="D13" s="439">
        <v>1165</v>
      </c>
      <c r="E13" s="192">
        <v>582</v>
      </c>
      <c r="F13" s="256">
        <f t="shared" si="10"/>
        <v>0.4995708154506438</v>
      </c>
      <c r="G13" s="439">
        <v>1162</v>
      </c>
      <c r="H13" s="192">
        <v>220</v>
      </c>
      <c r="I13" s="256">
        <f t="shared" si="11"/>
        <v>0.18932874354561102</v>
      </c>
      <c r="J13" s="439">
        <v>1165</v>
      </c>
      <c r="K13" s="192">
        <v>679</v>
      </c>
      <c r="L13" s="256">
        <f t="shared" si="12"/>
        <v>0.58283261802575104</v>
      </c>
      <c r="M13" s="439">
        <v>1165</v>
      </c>
      <c r="N13" s="192">
        <v>276</v>
      </c>
      <c r="O13" s="256">
        <f t="shared" si="13"/>
        <v>0.2369098712446352</v>
      </c>
      <c r="P13" s="439">
        <v>1165</v>
      </c>
      <c r="Q13" s="192">
        <v>481</v>
      </c>
      <c r="R13" s="256">
        <f t="shared" si="14"/>
        <v>0.4128755364806867</v>
      </c>
      <c r="S13" s="439">
        <v>1165</v>
      </c>
      <c r="T13" s="192">
        <v>250</v>
      </c>
      <c r="U13" s="256">
        <f t="shared" si="15"/>
        <v>0.21459227467811159</v>
      </c>
      <c r="V13" s="439">
        <v>1165</v>
      </c>
      <c r="W13" s="192">
        <v>23</v>
      </c>
      <c r="X13" s="256">
        <f t="shared" si="16"/>
        <v>1.9742489270386267E-2</v>
      </c>
      <c r="Y13" s="439">
        <v>1165</v>
      </c>
      <c r="Z13" s="192">
        <v>140</v>
      </c>
      <c r="AA13" s="256">
        <f t="shared" si="17"/>
        <v>0.12017167381974249</v>
      </c>
      <c r="AB13" s="439">
        <v>1165</v>
      </c>
      <c r="AC13" s="192">
        <v>180</v>
      </c>
      <c r="AD13" s="256">
        <f t="shared" si="18"/>
        <v>0.15450643776824036</v>
      </c>
      <c r="AE13" s="439">
        <v>1164</v>
      </c>
      <c r="AF13" s="192">
        <v>179</v>
      </c>
      <c r="AG13" s="256">
        <f t="shared" si="19"/>
        <v>0.15378006872852235</v>
      </c>
      <c r="AH13" s="439">
        <v>1165</v>
      </c>
      <c r="AI13" s="192">
        <v>185</v>
      </c>
      <c r="AJ13" s="256">
        <f t="shared" si="20"/>
        <v>0.15879828326180256</v>
      </c>
      <c r="AK13" s="72"/>
      <c r="AL13" s="73" t="s">
        <v>45</v>
      </c>
      <c r="AM13" s="279">
        <f t="shared" si="21"/>
        <v>0.44863013698630139</v>
      </c>
      <c r="AN13" s="73" t="s">
        <v>45</v>
      </c>
      <c r="AO13" s="279">
        <f t="shared" si="22"/>
        <v>0.16267123287671234</v>
      </c>
      <c r="AP13" s="73" t="s">
        <v>45</v>
      </c>
      <c r="AQ13" s="279">
        <f t="shared" si="23"/>
        <v>0.59674657534246578</v>
      </c>
      <c r="AR13" s="73" t="s">
        <v>45</v>
      </c>
      <c r="AS13" s="279">
        <f t="shared" si="24"/>
        <v>0.28706083976006858</v>
      </c>
      <c r="AT13" s="73" t="s">
        <v>45</v>
      </c>
      <c r="AU13" s="279">
        <f t="shared" si="25"/>
        <v>0.25792630676949441</v>
      </c>
      <c r="AV13" s="73" t="s">
        <v>45</v>
      </c>
      <c r="AW13" s="279">
        <f t="shared" si="26"/>
        <v>0.23479005998286204</v>
      </c>
      <c r="AX13" s="73" t="s">
        <v>45</v>
      </c>
      <c r="AY13" s="279">
        <f t="shared" si="27"/>
        <v>1.8835616438356163E-2</v>
      </c>
      <c r="AZ13" s="73" t="s">
        <v>45</v>
      </c>
      <c r="BA13" s="279">
        <f t="shared" si="28"/>
        <v>5.3938356164383562E-2</v>
      </c>
      <c r="BB13" s="73" t="s">
        <v>45</v>
      </c>
      <c r="BC13" s="279">
        <f t="shared" si="29"/>
        <v>0.24335904027420738</v>
      </c>
      <c r="BD13" s="73" t="s">
        <v>45</v>
      </c>
      <c r="BE13" s="279">
        <f t="shared" si="30"/>
        <v>0.10454155955441302</v>
      </c>
      <c r="BF13" s="73" t="s">
        <v>45</v>
      </c>
      <c r="BG13" s="279">
        <f t="shared" si="31"/>
        <v>0.12167952013710369</v>
      </c>
      <c r="BI13" s="105" t="str">
        <f t="shared" si="0"/>
        <v>泉佐野市</v>
      </c>
      <c r="BJ13" s="259">
        <f t="shared" si="119"/>
        <v>0.46200109349371243</v>
      </c>
      <c r="BK13" s="259">
        <f t="shared" si="32"/>
        <v>0.46200000000000002</v>
      </c>
      <c r="BL13" s="259">
        <f t="shared" si="33"/>
        <v>0.46884272997032639</v>
      </c>
      <c r="BM13" s="259">
        <f t="shared" si="34"/>
        <v>0.46879999999999999</v>
      </c>
      <c r="BN13" s="384">
        <f t="shared" si="120"/>
        <v>-0.67999999999999727</v>
      </c>
      <c r="BO13" s="105" t="str">
        <f t="shared" si="1"/>
        <v>泉大津市</v>
      </c>
      <c r="BP13" s="259">
        <f t="shared" si="121"/>
        <v>0.16267123287671234</v>
      </c>
      <c r="BQ13" s="259">
        <f t="shared" si="35"/>
        <v>0.16270000000000001</v>
      </c>
      <c r="BR13" s="259">
        <f t="shared" si="122"/>
        <v>0.15557553956834533</v>
      </c>
      <c r="BS13" s="259">
        <f t="shared" si="36"/>
        <v>0.15559999999999999</v>
      </c>
      <c r="BT13" s="384">
        <f t="shared" si="123"/>
        <v>0.7100000000000023</v>
      </c>
      <c r="BU13" s="105" t="str">
        <f t="shared" si="2"/>
        <v>富田林市</v>
      </c>
      <c r="BV13" s="259">
        <f t="shared" si="124"/>
        <v>0.58435652569349705</v>
      </c>
      <c r="BW13" s="259">
        <f t="shared" si="37"/>
        <v>0.58440000000000003</v>
      </c>
      <c r="BX13" s="259">
        <f t="shared" si="38"/>
        <v>0.60036579789666211</v>
      </c>
      <c r="BY13" s="259">
        <f t="shared" si="39"/>
        <v>0.60040000000000004</v>
      </c>
      <c r="BZ13" s="384">
        <f t="shared" si="125"/>
        <v>-1.6000000000000014</v>
      </c>
      <c r="CA13" s="105" t="str">
        <f t="shared" si="3"/>
        <v>貝塚市</v>
      </c>
      <c r="CB13" s="259">
        <f t="shared" si="126"/>
        <v>0.25722339675828049</v>
      </c>
      <c r="CC13" s="259">
        <f t="shared" si="40"/>
        <v>0.25719999999999998</v>
      </c>
      <c r="CD13" s="259">
        <f t="shared" si="41"/>
        <v>0.27514792899408286</v>
      </c>
      <c r="CE13" s="259">
        <f t="shared" si="42"/>
        <v>0.27510000000000001</v>
      </c>
      <c r="CF13" s="384">
        <f t="shared" si="127"/>
        <v>-1.7900000000000027</v>
      </c>
      <c r="CG13" s="105" t="str">
        <f t="shared" si="4"/>
        <v>四條畷市</v>
      </c>
      <c r="CH13" s="259">
        <f t="shared" si="128"/>
        <v>0.29442970822281167</v>
      </c>
      <c r="CI13" s="259">
        <f t="shared" si="43"/>
        <v>0.2944</v>
      </c>
      <c r="CJ13" s="259">
        <f t="shared" si="44"/>
        <v>0.30221130221130221</v>
      </c>
      <c r="CK13" s="259">
        <f t="shared" si="45"/>
        <v>0.30220000000000002</v>
      </c>
      <c r="CL13" s="384">
        <f t="shared" si="129"/>
        <v>-0.78000000000000291</v>
      </c>
      <c r="CM13" s="105" t="str">
        <f t="shared" si="5"/>
        <v>交野市</v>
      </c>
      <c r="CN13" s="259">
        <f t="shared" si="130"/>
        <v>0.21164021164021163</v>
      </c>
      <c r="CO13" s="259">
        <f t="shared" si="46"/>
        <v>0.21160000000000001</v>
      </c>
      <c r="CP13" s="259">
        <f t="shared" si="47"/>
        <v>0.21063607924921793</v>
      </c>
      <c r="CQ13" s="259">
        <f t="shared" si="48"/>
        <v>0.21060000000000001</v>
      </c>
      <c r="CR13" s="384">
        <f t="shared" si="131"/>
        <v>0.10000000000000009</v>
      </c>
      <c r="CS13" s="105" t="str">
        <f t="shared" si="6"/>
        <v>東大阪市</v>
      </c>
      <c r="CT13" s="259">
        <f t="shared" si="132"/>
        <v>2.8887594641817123E-2</v>
      </c>
      <c r="CU13" s="259">
        <f t="shared" si="49"/>
        <v>2.8899999999999999E-2</v>
      </c>
      <c r="CV13" s="259">
        <f t="shared" si="50"/>
        <v>2.8921998247151623E-2</v>
      </c>
      <c r="CW13" s="259">
        <f t="shared" si="51"/>
        <v>2.8899999999999999E-2</v>
      </c>
      <c r="CX13" s="384">
        <f t="shared" si="133"/>
        <v>0</v>
      </c>
      <c r="CY13" s="105" t="str">
        <f t="shared" si="7"/>
        <v>大阪市</v>
      </c>
      <c r="CZ13" s="259">
        <f t="shared" si="134"/>
        <v>7.4974794537288808E-2</v>
      </c>
      <c r="DA13" s="259">
        <f t="shared" si="52"/>
        <v>7.4999999999999997E-2</v>
      </c>
      <c r="DB13" s="259">
        <f t="shared" si="53"/>
        <v>6.8397974308300399E-2</v>
      </c>
      <c r="DC13" s="259">
        <f t="shared" si="54"/>
        <v>6.8400000000000002E-2</v>
      </c>
      <c r="DD13" s="384">
        <f t="shared" si="135"/>
        <v>0.65999999999999948</v>
      </c>
      <c r="DE13" s="105" t="str">
        <f t="shared" si="8"/>
        <v>大阪狭山市</v>
      </c>
      <c r="DF13" s="259">
        <f t="shared" si="136"/>
        <v>0.26835443037974682</v>
      </c>
      <c r="DG13" s="259">
        <f t="shared" si="55"/>
        <v>0.26840000000000003</v>
      </c>
      <c r="DH13" s="259">
        <f t="shared" si="56"/>
        <v>0.32454923717059642</v>
      </c>
      <c r="DI13" s="259">
        <f t="shared" si="57"/>
        <v>0.32450000000000001</v>
      </c>
      <c r="DJ13" s="384">
        <f t="shared" si="137"/>
        <v>-5.6099999999999985</v>
      </c>
      <c r="DK13" s="105" t="str">
        <f t="shared" si="9"/>
        <v>河内長野市</v>
      </c>
      <c r="DL13" s="259">
        <f t="shared" si="138"/>
        <v>0.11183027687882056</v>
      </c>
      <c r="DM13" s="259">
        <f t="shared" si="58"/>
        <v>0.1118</v>
      </c>
      <c r="DN13" s="259">
        <f t="shared" si="59"/>
        <v>0.10201200141193081</v>
      </c>
      <c r="DO13" s="259">
        <f t="shared" si="60"/>
        <v>0.10199999999999999</v>
      </c>
      <c r="DP13" s="384">
        <f t="shared" si="139"/>
        <v>0.98000000000000032</v>
      </c>
      <c r="DQ13" s="105" t="str">
        <f t="shared" si="142"/>
        <v>藤井寺市</v>
      </c>
      <c r="DR13" s="259">
        <f t="shared" si="140"/>
        <v>0.14201618837380428</v>
      </c>
      <c r="DS13" s="259">
        <f t="shared" si="61"/>
        <v>0.14199999999999999</v>
      </c>
      <c r="DT13" s="259">
        <f t="shared" si="62"/>
        <v>0.10980103168754606</v>
      </c>
      <c r="DU13" s="259">
        <f t="shared" si="63"/>
        <v>0.10979999999999999</v>
      </c>
      <c r="DV13" s="384">
        <f t="shared" si="141"/>
        <v>3.2199999999999993</v>
      </c>
      <c r="DX13" s="259">
        <f t="shared" si="64"/>
        <v>0.41215306759307302</v>
      </c>
      <c r="DY13" s="259">
        <f t="shared" si="65"/>
        <v>0.41220000000000001</v>
      </c>
      <c r="DZ13" s="259">
        <f t="shared" si="66"/>
        <v>0.41883542119293055</v>
      </c>
      <c r="EA13" s="259">
        <f t="shared" si="67"/>
        <v>0.41880000000000001</v>
      </c>
      <c r="EB13" s="384">
        <f t="shared" si="68"/>
        <v>-0.65999999999999948</v>
      </c>
      <c r="EC13" s="259">
        <f t="shared" si="69"/>
        <v>0.13642272981511996</v>
      </c>
      <c r="ED13" s="259">
        <f t="shared" si="70"/>
        <v>0.13639999999999999</v>
      </c>
      <c r="EE13" s="259">
        <f t="shared" si="71"/>
        <v>0.13905492449138979</v>
      </c>
      <c r="EF13" s="259">
        <f t="shared" si="72"/>
        <v>0.1391</v>
      </c>
      <c r="EG13" s="384">
        <f t="shared" si="73"/>
        <v>-0.27000000000000079</v>
      </c>
      <c r="EH13" s="259">
        <f t="shared" si="74"/>
        <v>0.53394233299500016</v>
      </c>
      <c r="EI13" s="259">
        <f t="shared" si="75"/>
        <v>0.53390000000000004</v>
      </c>
      <c r="EJ13" s="259">
        <f t="shared" si="76"/>
        <v>0.55089838814066017</v>
      </c>
      <c r="EK13" s="259">
        <f t="shared" si="77"/>
        <v>0.55089999999999995</v>
      </c>
      <c r="EL13" s="384">
        <f t="shared" si="78"/>
        <v>-1.6999999999999904</v>
      </c>
      <c r="EM13" s="259">
        <f t="shared" si="79"/>
        <v>0.20827411969051002</v>
      </c>
      <c r="EN13" s="259">
        <f t="shared" si="80"/>
        <v>0.20830000000000001</v>
      </c>
      <c r="EO13" s="259">
        <f t="shared" si="81"/>
        <v>0.23116991192719932</v>
      </c>
      <c r="EP13" s="259">
        <f t="shared" si="82"/>
        <v>0.23119999999999999</v>
      </c>
      <c r="EQ13" s="384">
        <f t="shared" si="83"/>
        <v>-2.2899999999999974</v>
      </c>
      <c r="ER13" s="259">
        <f t="shared" si="84"/>
        <v>0.2459075644172703</v>
      </c>
      <c r="ES13" s="259">
        <f t="shared" si="85"/>
        <v>0.24590000000000001</v>
      </c>
      <c r="ET13" s="259">
        <f t="shared" si="86"/>
        <v>0.26463237789639321</v>
      </c>
      <c r="EU13" s="259">
        <f t="shared" si="87"/>
        <v>0.2646</v>
      </c>
      <c r="EV13" s="384">
        <f t="shared" si="88"/>
        <v>-1.8699999999999994</v>
      </c>
      <c r="EW13" s="259">
        <f t="shared" si="89"/>
        <v>0.14741299556986304</v>
      </c>
      <c r="EX13" s="259">
        <f t="shared" si="90"/>
        <v>0.1474</v>
      </c>
      <c r="EY13" s="259">
        <f t="shared" si="91"/>
        <v>0.16508641290103757</v>
      </c>
      <c r="EZ13" s="259">
        <f t="shared" si="92"/>
        <v>0.1651</v>
      </c>
      <c r="FA13" s="384">
        <f t="shared" si="93"/>
        <v>-1.7699999999999994</v>
      </c>
      <c r="FB13" s="259">
        <f t="shared" si="94"/>
        <v>2.285851780558229E-2</v>
      </c>
      <c r="FC13" s="259">
        <f t="shared" si="95"/>
        <v>2.29E-2</v>
      </c>
      <c r="FD13" s="259">
        <f t="shared" si="96"/>
        <v>2.507742800351315E-2</v>
      </c>
      <c r="FE13" s="259">
        <f t="shared" si="97"/>
        <v>2.5100000000000001E-2</v>
      </c>
      <c r="FF13" s="384">
        <f t="shared" si="98"/>
        <v>-0.22000000000000006</v>
      </c>
      <c r="FG13" s="259">
        <f t="shared" si="99"/>
        <v>6.3906918674177748E-2</v>
      </c>
      <c r="FH13" s="259">
        <f t="shared" si="100"/>
        <v>6.3899999999999998E-2</v>
      </c>
      <c r="FI13" s="259">
        <f t="shared" si="101"/>
        <v>6.1046287590363305E-2</v>
      </c>
      <c r="FJ13" s="259">
        <f t="shared" si="102"/>
        <v>6.0999999999999999E-2</v>
      </c>
      <c r="FK13" s="384">
        <f t="shared" si="103"/>
        <v>0.28999999999999998</v>
      </c>
      <c r="FL13" s="259">
        <f t="shared" si="104"/>
        <v>0.20333280646690902</v>
      </c>
      <c r="FM13" s="259">
        <f t="shared" si="105"/>
        <v>0.20330000000000001</v>
      </c>
      <c r="FN13" s="259">
        <f t="shared" si="106"/>
        <v>0.23028690421101342</v>
      </c>
      <c r="FO13" s="259">
        <f t="shared" si="107"/>
        <v>0.2303</v>
      </c>
      <c r="FP13" s="384">
        <f t="shared" si="108"/>
        <v>-2.6999999999999997</v>
      </c>
      <c r="FQ13" s="259">
        <f t="shared" si="109"/>
        <v>9.4410910240392582E-2</v>
      </c>
      <c r="FR13" s="259">
        <f t="shared" si="110"/>
        <v>9.4399999999999998E-2</v>
      </c>
      <c r="FS13" s="259">
        <f t="shared" si="111"/>
        <v>9.5602073242217631E-2</v>
      </c>
      <c r="FT13" s="259">
        <f t="shared" si="112"/>
        <v>9.5600000000000004E-2</v>
      </c>
      <c r="FU13" s="384">
        <f t="shared" si="113"/>
        <v>-0.12000000000000066</v>
      </c>
      <c r="FV13" s="259">
        <f t="shared" si="114"/>
        <v>0.12182963488874454</v>
      </c>
      <c r="FW13" s="259">
        <f t="shared" si="115"/>
        <v>0.12180000000000001</v>
      </c>
      <c r="FX13" s="259">
        <f t="shared" si="116"/>
        <v>0.12515288034307123</v>
      </c>
      <c r="FY13" s="259">
        <f t="shared" si="117"/>
        <v>0.12520000000000001</v>
      </c>
      <c r="FZ13" s="384">
        <f t="shared" si="118"/>
        <v>-0.34</v>
      </c>
      <c r="GA13" s="137">
        <v>0</v>
      </c>
    </row>
    <row r="14" spans="2:186" s="14" customFormat="1" ht="13.5" customHeight="1">
      <c r="B14" s="69">
        <v>8</v>
      </c>
      <c r="C14" s="47" t="s">
        <v>58</v>
      </c>
      <c r="D14" s="439">
        <v>404</v>
      </c>
      <c r="E14" s="192">
        <v>146</v>
      </c>
      <c r="F14" s="256">
        <f t="shared" si="10"/>
        <v>0.36138613861386137</v>
      </c>
      <c r="G14" s="439">
        <v>403</v>
      </c>
      <c r="H14" s="192">
        <v>41</v>
      </c>
      <c r="I14" s="256">
        <f t="shared" si="11"/>
        <v>0.10173697270471464</v>
      </c>
      <c r="J14" s="439">
        <v>404</v>
      </c>
      <c r="K14" s="192">
        <v>201</v>
      </c>
      <c r="L14" s="256">
        <f t="shared" si="12"/>
        <v>0.49752475247524752</v>
      </c>
      <c r="M14" s="439">
        <v>404</v>
      </c>
      <c r="N14" s="192">
        <v>86</v>
      </c>
      <c r="O14" s="256">
        <f t="shared" si="13"/>
        <v>0.21287128712871287</v>
      </c>
      <c r="P14" s="439">
        <v>404</v>
      </c>
      <c r="Q14" s="192">
        <v>94</v>
      </c>
      <c r="R14" s="256">
        <f t="shared" si="14"/>
        <v>0.23267326732673269</v>
      </c>
      <c r="S14" s="439">
        <v>404</v>
      </c>
      <c r="T14" s="192">
        <v>50</v>
      </c>
      <c r="U14" s="256">
        <f t="shared" si="15"/>
        <v>0.12376237623762376</v>
      </c>
      <c r="V14" s="439">
        <v>404</v>
      </c>
      <c r="W14" s="192">
        <v>13</v>
      </c>
      <c r="X14" s="256">
        <f t="shared" si="16"/>
        <v>3.2178217821782179E-2</v>
      </c>
      <c r="Y14" s="439">
        <v>404</v>
      </c>
      <c r="Z14" s="192">
        <v>18</v>
      </c>
      <c r="AA14" s="256">
        <f t="shared" si="17"/>
        <v>4.4554455445544552E-2</v>
      </c>
      <c r="AB14" s="439">
        <v>404</v>
      </c>
      <c r="AC14" s="192">
        <v>69</v>
      </c>
      <c r="AD14" s="256">
        <f t="shared" si="18"/>
        <v>0.1707920792079208</v>
      </c>
      <c r="AE14" s="439">
        <v>403</v>
      </c>
      <c r="AF14" s="192">
        <v>25</v>
      </c>
      <c r="AG14" s="256">
        <f t="shared" si="19"/>
        <v>6.2034739454094295E-2</v>
      </c>
      <c r="AH14" s="439">
        <v>404</v>
      </c>
      <c r="AI14" s="192">
        <v>35</v>
      </c>
      <c r="AJ14" s="256">
        <f t="shared" si="20"/>
        <v>8.6633663366336627E-2</v>
      </c>
      <c r="AK14" s="72"/>
      <c r="AL14" s="73" t="s">
        <v>8</v>
      </c>
      <c r="AM14" s="279">
        <f t="shared" si="21"/>
        <v>0.38114276195235713</v>
      </c>
      <c r="AN14" s="73" t="s">
        <v>8</v>
      </c>
      <c r="AO14" s="279">
        <f t="shared" si="22"/>
        <v>0.12338642078792959</v>
      </c>
      <c r="AP14" s="73" t="s">
        <v>8</v>
      </c>
      <c r="AQ14" s="279">
        <f t="shared" si="23"/>
        <v>0.52105175569978368</v>
      </c>
      <c r="AR14" s="73" t="s">
        <v>8</v>
      </c>
      <c r="AS14" s="279">
        <f t="shared" si="24"/>
        <v>0.18175765645805592</v>
      </c>
      <c r="AT14" s="73" t="s">
        <v>8</v>
      </c>
      <c r="AU14" s="279">
        <f t="shared" si="25"/>
        <v>0.23173173173173173</v>
      </c>
      <c r="AV14" s="73" t="s">
        <v>8</v>
      </c>
      <c r="AW14" s="279">
        <f t="shared" si="26"/>
        <v>0.13007994670219852</v>
      </c>
      <c r="AX14" s="73" t="s">
        <v>8</v>
      </c>
      <c r="AY14" s="279">
        <f t="shared" si="27"/>
        <v>2.5961058412381426E-2</v>
      </c>
      <c r="AZ14" s="73" t="s">
        <v>8</v>
      </c>
      <c r="BA14" s="279">
        <f t="shared" si="28"/>
        <v>4.9975012493753121E-2</v>
      </c>
      <c r="BB14" s="73" t="s">
        <v>8</v>
      </c>
      <c r="BC14" s="279">
        <f t="shared" si="29"/>
        <v>0.22075974675108298</v>
      </c>
      <c r="BD14" s="73" t="s">
        <v>8</v>
      </c>
      <c r="BE14" s="279">
        <f t="shared" si="30"/>
        <v>8.6681113518919814E-2</v>
      </c>
      <c r="BF14" s="73" t="s">
        <v>8</v>
      </c>
      <c r="BG14" s="279">
        <f t="shared" si="31"/>
        <v>0.12267471091000502</v>
      </c>
      <c r="BI14" s="105" t="str">
        <f t="shared" si="0"/>
        <v>東大阪市</v>
      </c>
      <c r="BJ14" s="259">
        <f t="shared" si="119"/>
        <v>0.46026567233745047</v>
      </c>
      <c r="BK14" s="259">
        <f t="shared" si="32"/>
        <v>0.46029999999999999</v>
      </c>
      <c r="BL14" s="259">
        <f t="shared" si="33"/>
        <v>0.458427247683446</v>
      </c>
      <c r="BM14" s="259">
        <f t="shared" si="34"/>
        <v>0.45839999999999997</v>
      </c>
      <c r="BN14" s="384">
        <f t="shared" si="120"/>
        <v>0.19000000000000128</v>
      </c>
      <c r="BO14" s="105" t="str">
        <f t="shared" si="1"/>
        <v>阪南市</v>
      </c>
      <c r="BP14" s="259">
        <f t="shared" si="121"/>
        <v>0.16141732283464566</v>
      </c>
      <c r="BQ14" s="259">
        <f t="shared" si="35"/>
        <v>0.16139999999999999</v>
      </c>
      <c r="BR14" s="259">
        <f t="shared" si="122"/>
        <v>0.1663716814159292</v>
      </c>
      <c r="BS14" s="259">
        <f t="shared" si="36"/>
        <v>0.16639999999999999</v>
      </c>
      <c r="BT14" s="384">
        <f t="shared" si="123"/>
        <v>-0.50000000000000044</v>
      </c>
      <c r="BU14" s="105" t="str">
        <f t="shared" si="2"/>
        <v>熊取町</v>
      </c>
      <c r="BV14" s="259">
        <f t="shared" si="124"/>
        <v>0.5821917808219178</v>
      </c>
      <c r="BW14" s="259">
        <f t="shared" si="37"/>
        <v>0.58220000000000005</v>
      </c>
      <c r="BX14" s="259">
        <f t="shared" si="38"/>
        <v>0.6002928257686676</v>
      </c>
      <c r="BY14" s="259">
        <f t="shared" si="39"/>
        <v>0.60029999999999994</v>
      </c>
      <c r="BZ14" s="384">
        <f t="shared" si="125"/>
        <v>-1.8099999999999894</v>
      </c>
      <c r="CA14" s="105" t="str">
        <f t="shared" si="3"/>
        <v>太子町</v>
      </c>
      <c r="CB14" s="259">
        <f t="shared" si="126"/>
        <v>0.2462686567164179</v>
      </c>
      <c r="CC14" s="259">
        <f t="shared" si="40"/>
        <v>0.24629999999999999</v>
      </c>
      <c r="CD14" s="259">
        <f t="shared" si="41"/>
        <v>0.2868217054263566</v>
      </c>
      <c r="CE14" s="259">
        <f t="shared" si="42"/>
        <v>0.2868</v>
      </c>
      <c r="CF14" s="384">
        <f t="shared" si="127"/>
        <v>-4.0500000000000007</v>
      </c>
      <c r="CG14" s="105" t="str">
        <f t="shared" si="4"/>
        <v>阪南市</v>
      </c>
      <c r="CH14" s="259">
        <f t="shared" si="128"/>
        <v>0.29158512720156554</v>
      </c>
      <c r="CI14" s="259">
        <f t="shared" si="43"/>
        <v>0.29160000000000003</v>
      </c>
      <c r="CJ14" s="259">
        <f t="shared" si="44"/>
        <v>0.303886925795053</v>
      </c>
      <c r="CK14" s="259">
        <f t="shared" si="45"/>
        <v>0.3039</v>
      </c>
      <c r="CL14" s="384">
        <f t="shared" si="129"/>
        <v>-1.2299999999999978</v>
      </c>
      <c r="CM14" s="105" t="str">
        <f t="shared" si="5"/>
        <v>河南町</v>
      </c>
      <c r="CN14" s="259">
        <f t="shared" si="130"/>
        <v>0.20168067226890757</v>
      </c>
      <c r="CO14" s="259">
        <f t="shared" si="46"/>
        <v>0.20169999999999999</v>
      </c>
      <c r="CP14" s="259">
        <f t="shared" si="47"/>
        <v>0.18253968253968253</v>
      </c>
      <c r="CQ14" s="259">
        <f t="shared" si="48"/>
        <v>0.1825</v>
      </c>
      <c r="CR14" s="384">
        <f t="shared" si="131"/>
        <v>1.9199999999999995</v>
      </c>
      <c r="CS14" s="105" t="str">
        <f t="shared" si="6"/>
        <v>和泉市</v>
      </c>
      <c r="CT14" s="259">
        <f t="shared" si="132"/>
        <v>2.7691573167820484E-2</v>
      </c>
      <c r="CU14" s="259">
        <f t="shared" si="49"/>
        <v>2.7699999999999999E-2</v>
      </c>
      <c r="CV14" s="259">
        <f t="shared" si="50"/>
        <v>2.6693528078569631E-2</v>
      </c>
      <c r="CW14" s="259">
        <f t="shared" si="51"/>
        <v>2.6700000000000002E-2</v>
      </c>
      <c r="CX14" s="384">
        <f t="shared" si="133"/>
        <v>9.9999999999999742E-2</v>
      </c>
      <c r="CY14" s="105" t="str">
        <f t="shared" si="7"/>
        <v>忠岡町</v>
      </c>
      <c r="CZ14" s="259">
        <f t="shared" si="134"/>
        <v>7.3089700996677748E-2</v>
      </c>
      <c r="DA14" s="259">
        <f t="shared" si="52"/>
        <v>7.3099999999999998E-2</v>
      </c>
      <c r="DB14" s="259">
        <f t="shared" si="53"/>
        <v>7.0631970260223054E-2</v>
      </c>
      <c r="DC14" s="259">
        <f t="shared" si="54"/>
        <v>7.0599999999999996E-2</v>
      </c>
      <c r="DD14" s="384">
        <f t="shared" si="135"/>
        <v>0.25000000000000022</v>
      </c>
      <c r="DE14" s="105" t="str">
        <f t="shared" si="8"/>
        <v>豊中市</v>
      </c>
      <c r="DF14" s="259">
        <f t="shared" si="136"/>
        <v>0.24574632637277649</v>
      </c>
      <c r="DG14" s="259">
        <f t="shared" si="55"/>
        <v>0.2457</v>
      </c>
      <c r="DH14" s="259">
        <f t="shared" si="56"/>
        <v>0.29328551504283723</v>
      </c>
      <c r="DI14" s="259">
        <f t="shared" si="57"/>
        <v>0.29330000000000001</v>
      </c>
      <c r="DJ14" s="384">
        <f t="shared" si="137"/>
        <v>-4.7600000000000007</v>
      </c>
      <c r="DK14" s="105" t="str">
        <f t="shared" si="9"/>
        <v>柏原市</v>
      </c>
      <c r="DL14" s="259">
        <f t="shared" si="138"/>
        <v>0.10984848484848485</v>
      </c>
      <c r="DM14" s="259">
        <f t="shared" si="58"/>
        <v>0.10979999999999999</v>
      </c>
      <c r="DN14" s="259">
        <f t="shared" si="59"/>
        <v>0.13744427934621101</v>
      </c>
      <c r="DO14" s="259">
        <f t="shared" si="60"/>
        <v>0.13739999999999999</v>
      </c>
      <c r="DP14" s="384">
        <f t="shared" si="139"/>
        <v>-2.76</v>
      </c>
      <c r="DQ14" s="105" t="str">
        <f t="shared" si="142"/>
        <v>岸和田市</v>
      </c>
      <c r="DR14" s="259">
        <f t="shared" si="140"/>
        <v>0.13451153657339224</v>
      </c>
      <c r="DS14" s="259">
        <f t="shared" si="61"/>
        <v>0.13450000000000001</v>
      </c>
      <c r="DT14" s="259">
        <f t="shared" si="62"/>
        <v>0.14014598540145987</v>
      </c>
      <c r="DU14" s="259">
        <f t="shared" si="63"/>
        <v>0.1401</v>
      </c>
      <c r="DV14" s="384">
        <f t="shared" si="141"/>
        <v>-0.55999999999999939</v>
      </c>
      <c r="DX14" s="259">
        <f t="shared" si="64"/>
        <v>0.41215306759307302</v>
      </c>
      <c r="DY14" s="259">
        <f t="shared" si="65"/>
        <v>0.41220000000000001</v>
      </c>
      <c r="DZ14" s="259">
        <f t="shared" si="66"/>
        <v>0.41883542119293055</v>
      </c>
      <c r="EA14" s="259">
        <f t="shared" si="67"/>
        <v>0.41880000000000001</v>
      </c>
      <c r="EB14" s="384">
        <f t="shared" si="68"/>
        <v>-0.65999999999999948</v>
      </c>
      <c r="EC14" s="259">
        <f t="shared" si="69"/>
        <v>0.13642272981511996</v>
      </c>
      <c r="ED14" s="259">
        <f t="shared" si="70"/>
        <v>0.13639999999999999</v>
      </c>
      <c r="EE14" s="259">
        <f t="shared" si="71"/>
        <v>0.13905492449138979</v>
      </c>
      <c r="EF14" s="259">
        <f t="shared" si="72"/>
        <v>0.1391</v>
      </c>
      <c r="EG14" s="384">
        <f t="shared" si="73"/>
        <v>-0.27000000000000079</v>
      </c>
      <c r="EH14" s="259">
        <f t="shared" si="74"/>
        <v>0.53394233299500016</v>
      </c>
      <c r="EI14" s="259">
        <f t="shared" si="75"/>
        <v>0.53390000000000004</v>
      </c>
      <c r="EJ14" s="259">
        <f t="shared" si="76"/>
        <v>0.55089838814066017</v>
      </c>
      <c r="EK14" s="259">
        <f t="shared" si="77"/>
        <v>0.55089999999999995</v>
      </c>
      <c r="EL14" s="384">
        <f t="shared" si="78"/>
        <v>-1.6999999999999904</v>
      </c>
      <c r="EM14" s="259">
        <f t="shared" si="79"/>
        <v>0.20827411969051002</v>
      </c>
      <c r="EN14" s="259">
        <f t="shared" si="80"/>
        <v>0.20830000000000001</v>
      </c>
      <c r="EO14" s="259">
        <f t="shared" si="81"/>
        <v>0.23116991192719932</v>
      </c>
      <c r="EP14" s="259">
        <f t="shared" si="82"/>
        <v>0.23119999999999999</v>
      </c>
      <c r="EQ14" s="384">
        <f t="shared" si="83"/>
        <v>-2.2899999999999974</v>
      </c>
      <c r="ER14" s="259">
        <f t="shared" si="84"/>
        <v>0.2459075644172703</v>
      </c>
      <c r="ES14" s="259">
        <f t="shared" si="85"/>
        <v>0.24590000000000001</v>
      </c>
      <c r="ET14" s="259">
        <f t="shared" si="86"/>
        <v>0.26463237789639321</v>
      </c>
      <c r="EU14" s="259">
        <f t="shared" si="87"/>
        <v>0.2646</v>
      </c>
      <c r="EV14" s="384">
        <f t="shared" si="88"/>
        <v>-1.8699999999999994</v>
      </c>
      <c r="EW14" s="259">
        <f t="shared" si="89"/>
        <v>0.14741299556986304</v>
      </c>
      <c r="EX14" s="259">
        <f t="shared" si="90"/>
        <v>0.1474</v>
      </c>
      <c r="EY14" s="259">
        <f t="shared" si="91"/>
        <v>0.16508641290103757</v>
      </c>
      <c r="EZ14" s="259">
        <f t="shared" si="92"/>
        <v>0.1651</v>
      </c>
      <c r="FA14" s="384">
        <f t="shared" si="93"/>
        <v>-1.7699999999999994</v>
      </c>
      <c r="FB14" s="259">
        <f t="shared" si="94"/>
        <v>2.285851780558229E-2</v>
      </c>
      <c r="FC14" s="259">
        <f t="shared" si="95"/>
        <v>2.29E-2</v>
      </c>
      <c r="FD14" s="259">
        <f t="shared" si="96"/>
        <v>2.507742800351315E-2</v>
      </c>
      <c r="FE14" s="259">
        <f t="shared" si="97"/>
        <v>2.5100000000000001E-2</v>
      </c>
      <c r="FF14" s="384">
        <f t="shared" si="98"/>
        <v>-0.22000000000000006</v>
      </c>
      <c r="FG14" s="259">
        <f t="shared" si="99"/>
        <v>6.3906918674177748E-2</v>
      </c>
      <c r="FH14" s="259">
        <f t="shared" si="100"/>
        <v>6.3899999999999998E-2</v>
      </c>
      <c r="FI14" s="259">
        <f t="shared" si="101"/>
        <v>6.1046287590363305E-2</v>
      </c>
      <c r="FJ14" s="259">
        <f t="shared" si="102"/>
        <v>6.0999999999999999E-2</v>
      </c>
      <c r="FK14" s="384">
        <f t="shared" si="103"/>
        <v>0.28999999999999998</v>
      </c>
      <c r="FL14" s="259">
        <f t="shared" si="104"/>
        <v>0.20333280646690902</v>
      </c>
      <c r="FM14" s="259">
        <f t="shared" si="105"/>
        <v>0.20330000000000001</v>
      </c>
      <c r="FN14" s="259">
        <f t="shared" si="106"/>
        <v>0.23028690421101342</v>
      </c>
      <c r="FO14" s="259">
        <f t="shared" si="107"/>
        <v>0.2303</v>
      </c>
      <c r="FP14" s="384">
        <f t="shared" si="108"/>
        <v>-2.6999999999999997</v>
      </c>
      <c r="FQ14" s="259">
        <f t="shared" si="109"/>
        <v>9.4410910240392582E-2</v>
      </c>
      <c r="FR14" s="259">
        <f t="shared" si="110"/>
        <v>9.4399999999999998E-2</v>
      </c>
      <c r="FS14" s="259">
        <f t="shared" si="111"/>
        <v>9.5602073242217631E-2</v>
      </c>
      <c r="FT14" s="259">
        <f t="shared" si="112"/>
        <v>9.5600000000000004E-2</v>
      </c>
      <c r="FU14" s="384">
        <f t="shared" si="113"/>
        <v>-0.12000000000000066</v>
      </c>
      <c r="FV14" s="259">
        <f t="shared" si="114"/>
        <v>0.12182963488874454</v>
      </c>
      <c r="FW14" s="259">
        <f t="shared" si="115"/>
        <v>0.12180000000000001</v>
      </c>
      <c r="FX14" s="259">
        <f t="shared" si="116"/>
        <v>0.12515288034307123</v>
      </c>
      <c r="FY14" s="259">
        <f t="shared" si="117"/>
        <v>0.12520000000000001</v>
      </c>
      <c r="FZ14" s="384">
        <f t="shared" si="118"/>
        <v>-0.34</v>
      </c>
      <c r="GA14" s="137">
        <v>0</v>
      </c>
    </row>
    <row r="15" spans="2:186" s="14" customFormat="1" ht="13.5" customHeight="1">
      <c r="B15" s="69">
        <v>9</v>
      </c>
      <c r="C15" s="47" t="s">
        <v>130</v>
      </c>
      <c r="D15" s="439">
        <v>487</v>
      </c>
      <c r="E15" s="192">
        <v>223</v>
      </c>
      <c r="F15" s="256">
        <f t="shared" si="10"/>
        <v>0.45790554414784396</v>
      </c>
      <c r="G15" s="439">
        <v>486</v>
      </c>
      <c r="H15" s="192">
        <v>100</v>
      </c>
      <c r="I15" s="256">
        <f t="shared" si="11"/>
        <v>0.20576131687242799</v>
      </c>
      <c r="J15" s="439">
        <v>487</v>
      </c>
      <c r="K15" s="192">
        <v>195</v>
      </c>
      <c r="L15" s="256">
        <f t="shared" si="12"/>
        <v>0.40041067761806981</v>
      </c>
      <c r="M15" s="439">
        <v>487</v>
      </c>
      <c r="N15" s="192">
        <v>90</v>
      </c>
      <c r="O15" s="256">
        <f t="shared" si="13"/>
        <v>0.18480492813141683</v>
      </c>
      <c r="P15" s="439">
        <v>486</v>
      </c>
      <c r="Q15" s="192">
        <v>87</v>
      </c>
      <c r="R15" s="256">
        <f t="shared" si="14"/>
        <v>0.17901234567901234</v>
      </c>
      <c r="S15" s="439">
        <v>487</v>
      </c>
      <c r="T15" s="192">
        <v>55</v>
      </c>
      <c r="U15" s="256">
        <f t="shared" si="15"/>
        <v>0.11293634496919917</v>
      </c>
      <c r="V15" s="439">
        <v>487</v>
      </c>
      <c r="W15" s="192">
        <v>8</v>
      </c>
      <c r="X15" s="256">
        <f t="shared" si="16"/>
        <v>1.6427104722792608E-2</v>
      </c>
      <c r="Y15" s="439">
        <v>487</v>
      </c>
      <c r="Z15" s="192">
        <v>57</v>
      </c>
      <c r="AA15" s="256">
        <f t="shared" si="17"/>
        <v>0.11704312114989733</v>
      </c>
      <c r="AB15" s="439">
        <v>487</v>
      </c>
      <c r="AC15" s="192">
        <v>191</v>
      </c>
      <c r="AD15" s="256">
        <f t="shared" si="18"/>
        <v>0.3921971252566735</v>
      </c>
      <c r="AE15" s="439">
        <v>487</v>
      </c>
      <c r="AF15" s="192">
        <v>27</v>
      </c>
      <c r="AG15" s="256">
        <f t="shared" si="19"/>
        <v>5.5441478439425054E-2</v>
      </c>
      <c r="AH15" s="439">
        <v>486</v>
      </c>
      <c r="AI15" s="192">
        <v>63</v>
      </c>
      <c r="AJ15" s="256">
        <f t="shared" si="20"/>
        <v>0.12962962962962962</v>
      </c>
      <c r="AK15" s="72"/>
      <c r="AL15" s="73" t="s">
        <v>46</v>
      </c>
      <c r="AM15" s="279">
        <f t="shared" si="21"/>
        <v>0.47605633802816899</v>
      </c>
      <c r="AN15" s="73" t="s">
        <v>46</v>
      </c>
      <c r="AO15" s="279">
        <f t="shared" si="22"/>
        <v>0.15971731448763252</v>
      </c>
      <c r="AP15" s="73" t="s">
        <v>46</v>
      </c>
      <c r="AQ15" s="279">
        <f t="shared" si="23"/>
        <v>0.58139534883720934</v>
      </c>
      <c r="AR15" s="73" t="s">
        <v>46</v>
      </c>
      <c r="AS15" s="279">
        <f t="shared" si="24"/>
        <v>0.25722339675828049</v>
      </c>
      <c r="AT15" s="73" t="s">
        <v>46</v>
      </c>
      <c r="AU15" s="279">
        <f t="shared" si="25"/>
        <v>0.25758645024700072</v>
      </c>
      <c r="AV15" s="73" t="s">
        <v>46</v>
      </c>
      <c r="AW15" s="279">
        <f t="shared" si="26"/>
        <v>0.14587737843551796</v>
      </c>
      <c r="AX15" s="73" t="s">
        <v>46</v>
      </c>
      <c r="AY15" s="279">
        <f t="shared" si="27"/>
        <v>1.6901408450704224E-2</v>
      </c>
      <c r="AZ15" s="73" t="s">
        <v>46</v>
      </c>
      <c r="BA15" s="279">
        <f t="shared" si="28"/>
        <v>6.1267605633802819E-2</v>
      </c>
      <c r="BB15" s="73" t="s">
        <v>46</v>
      </c>
      <c r="BC15" s="279">
        <f t="shared" si="29"/>
        <v>0.19295774647887323</v>
      </c>
      <c r="BD15" s="73" t="s">
        <v>46</v>
      </c>
      <c r="BE15" s="279">
        <f t="shared" si="30"/>
        <v>7.6109936575052856E-2</v>
      </c>
      <c r="BF15" s="73" t="s">
        <v>46</v>
      </c>
      <c r="BG15" s="279">
        <f t="shared" si="31"/>
        <v>0.10042432814710042</v>
      </c>
      <c r="BI15" s="105" t="str">
        <f t="shared" si="0"/>
        <v>泉大津市</v>
      </c>
      <c r="BJ15" s="259">
        <f t="shared" si="119"/>
        <v>0.44863013698630139</v>
      </c>
      <c r="BK15" s="259">
        <f t="shared" si="32"/>
        <v>0.4486</v>
      </c>
      <c r="BL15" s="259">
        <f t="shared" si="33"/>
        <v>0.48251121076233183</v>
      </c>
      <c r="BM15" s="259">
        <f t="shared" si="34"/>
        <v>0.48249999999999998</v>
      </c>
      <c r="BN15" s="384">
        <f t="shared" si="120"/>
        <v>-3.3899999999999988</v>
      </c>
      <c r="BO15" s="105" t="str">
        <f t="shared" si="1"/>
        <v>東大阪市</v>
      </c>
      <c r="BP15" s="259">
        <f t="shared" si="121"/>
        <v>0.16139941690962098</v>
      </c>
      <c r="BQ15" s="259">
        <f t="shared" si="35"/>
        <v>0.16139999999999999</v>
      </c>
      <c r="BR15" s="259">
        <f t="shared" si="122"/>
        <v>0.15323894248840997</v>
      </c>
      <c r="BS15" s="259">
        <f t="shared" si="36"/>
        <v>0.1532</v>
      </c>
      <c r="BT15" s="384">
        <f t="shared" si="123"/>
        <v>0.81999999999999851</v>
      </c>
      <c r="BU15" s="105" t="str">
        <f t="shared" si="2"/>
        <v>岸和田市</v>
      </c>
      <c r="BV15" s="259">
        <f t="shared" si="124"/>
        <v>0.58211143695014667</v>
      </c>
      <c r="BW15" s="259">
        <f t="shared" si="37"/>
        <v>0.58209999999999995</v>
      </c>
      <c r="BX15" s="259">
        <f t="shared" si="38"/>
        <v>0.56483729966002916</v>
      </c>
      <c r="BY15" s="259">
        <f t="shared" si="39"/>
        <v>0.56479999999999997</v>
      </c>
      <c r="BZ15" s="384">
        <f t="shared" si="125"/>
        <v>1.7299999999999982</v>
      </c>
      <c r="CA15" s="105" t="str">
        <f t="shared" si="3"/>
        <v>千早赤阪村</v>
      </c>
      <c r="CB15" s="259">
        <f t="shared" si="126"/>
        <v>0.24369747899159663</v>
      </c>
      <c r="CC15" s="259">
        <f t="shared" si="40"/>
        <v>0.2437</v>
      </c>
      <c r="CD15" s="259">
        <f t="shared" si="41"/>
        <v>0.24409448818897639</v>
      </c>
      <c r="CE15" s="259">
        <f t="shared" si="42"/>
        <v>0.24410000000000001</v>
      </c>
      <c r="CF15" s="384">
        <f t="shared" si="127"/>
        <v>-4.0000000000001146E-2</v>
      </c>
      <c r="CG15" s="105" t="str">
        <f t="shared" si="4"/>
        <v>泉佐野市</v>
      </c>
      <c r="CH15" s="259">
        <f t="shared" si="128"/>
        <v>0.28970427163198248</v>
      </c>
      <c r="CI15" s="259">
        <f t="shared" si="43"/>
        <v>0.28970000000000001</v>
      </c>
      <c r="CJ15" s="259">
        <f t="shared" si="44"/>
        <v>0.26634958382877527</v>
      </c>
      <c r="CK15" s="259">
        <f t="shared" si="45"/>
        <v>0.26629999999999998</v>
      </c>
      <c r="CL15" s="384">
        <f t="shared" si="129"/>
        <v>2.3400000000000034</v>
      </c>
      <c r="CM15" s="105" t="str">
        <f>AV49</f>
        <v>千早赤阪村</v>
      </c>
      <c r="CN15" s="259">
        <f t="shared" si="130"/>
        <v>0.20168067226890757</v>
      </c>
      <c r="CO15" s="259">
        <f t="shared" si="46"/>
        <v>0.20169999999999999</v>
      </c>
      <c r="CP15" s="259">
        <f t="shared" si="47"/>
        <v>0.109375</v>
      </c>
      <c r="CQ15" s="259">
        <f t="shared" si="48"/>
        <v>0.1094</v>
      </c>
      <c r="CR15" s="384">
        <f t="shared" si="131"/>
        <v>9.2299999999999986</v>
      </c>
      <c r="CS15" s="105" t="str">
        <f t="shared" si="6"/>
        <v>摂津市</v>
      </c>
      <c r="CT15" s="259">
        <f t="shared" si="132"/>
        <v>2.7231467473524961E-2</v>
      </c>
      <c r="CU15" s="259">
        <f t="shared" si="49"/>
        <v>2.7199999999999998E-2</v>
      </c>
      <c r="CV15" s="259">
        <f t="shared" si="50"/>
        <v>2.3603461841070025E-2</v>
      </c>
      <c r="CW15" s="259">
        <f t="shared" si="51"/>
        <v>2.3599999999999999E-2</v>
      </c>
      <c r="CX15" s="384">
        <f t="shared" si="133"/>
        <v>0.35999999999999988</v>
      </c>
      <c r="CY15" s="105" t="str">
        <f t="shared" si="7"/>
        <v>堺市</v>
      </c>
      <c r="CZ15" s="259">
        <f t="shared" si="134"/>
        <v>6.8097120271033318E-2</v>
      </c>
      <c r="DA15" s="259">
        <f t="shared" si="52"/>
        <v>6.8099999999999994E-2</v>
      </c>
      <c r="DB15" s="259">
        <f t="shared" si="53"/>
        <v>7.1301880099326004E-2</v>
      </c>
      <c r="DC15" s="259">
        <f t="shared" si="54"/>
        <v>7.1300000000000002E-2</v>
      </c>
      <c r="DD15" s="384">
        <f t="shared" si="135"/>
        <v>-0.32000000000000084</v>
      </c>
      <c r="DE15" s="105" t="str">
        <f t="shared" si="8"/>
        <v>泉大津市</v>
      </c>
      <c r="DF15" s="259">
        <f t="shared" si="136"/>
        <v>0.24335904027420738</v>
      </c>
      <c r="DG15" s="259">
        <f t="shared" si="55"/>
        <v>0.24340000000000001</v>
      </c>
      <c r="DH15" s="259">
        <f t="shared" si="56"/>
        <v>0.22262118491921004</v>
      </c>
      <c r="DI15" s="259">
        <f t="shared" si="57"/>
        <v>0.22259999999999999</v>
      </c>
      <c r="DJ15" s="384">
        <f t="shared" si="137"/>
        <v>2.0800000000000014</v>
      </c>
      <c r="DK15" s="105" t="str">
        <f t="shared" si="9"/>
        <v>河南町</v>
      </c>
      <c r="DL15" s="259">
        <f t="shared" si="138"/>
        <v>0.10460251046025104</v>
      </c>
      <c r="DM15" s="259">
        <f t="shared" si="58"/>
        <v>0.1046</v>
      </c>
      <c r="DN15" s="259">
        <f t="shared" si="59"/>
        <v>9.1269841269841265E-2</v>
      </c>
      <c r="DO15" s="259">
        <f t="shared" si="60"/>
        <v>9.1300000000000006E-2</v>
      </c>
      <c r="DP15" s="384">
        <f t="shared" si="139"/>
        <v>1.3299999999999992</v>
      </c>
      <c r="DQ15" s="105" t="str">
        <f t="shared" si="142"/>
        <v>豊中市</v>
      </c>
      <c r="DR15" s="259">
        <f t="shared" si="140"/>
        <v>0.13433125972006221</v>
      </c>
      <c r="DS15" s="259">
        <f t="shared" si="61"/>
        <v>0.1343</v>
      </c>
      <c r="DT15" s="259">
        <f t="shared" si="62"/>
        <v>0.14502900580116024</v>
      </c>
      <c r="DU15" s="259">
        <f t="shared" si="63"/>
        <v>0.14499999999999999</v>
      </c>
      <c r="DV15" s="384">
        <f t="shared" si="141"/>
        <v>-1.0699999999999987</v>
      </c>
      <c r="DX15" s="259">
        <f t="shared" si="64"/>
        <v>0.41215306759307302</v>
      </c>
      <c r="DY15" s="259">
        <f t="shared" si="65"/>
        <v>0.41220000000000001</v>
      </c>
      <c r="DZ15" s="259">
        <f t="shared" si="66"/>
        <v>0.41883542119293055</v>
      </c>
      <c r="EA15" s="259">
        <f t="shared" si="67"/>
        <v>0.41880000000000001</v>
      </c>
      <c r="EB15" s="384">
        <f t="shared" si="68"/>
        <v>-0.65999999999999948</v>
      </c>
      <c r="EC15" s="259">
        <f t="shared" si="69"/>
        <v>0.13642272981511996</v>
      </c>
      <c r="ED15" s="259">
        <f t="shared" si="70"/>
        <v>0.13639999999999999</v>
      </c>
      <c r="EE15" s="259">
        <f t="shared" si="71"/>
        <v>0.13905492449138979</v>
      </c>
      <c r="EF15" s="259">
        <f t="shared" si="72"/>
        <v>0.1391</v>
      </c>
      <c r="EG15" s="384">
        <f t="shared" si="73"/>
        <v>-0.27000000000000079</v>
      </c>
      <c r="EH15" s="259">
        <f t="shared" si="74"/>
        <v>0.53394233299500016</v>
      </c>
      <c r="EI15" s="259">
        <f t="shared" si="75"/>
        <v>0.53390000000000004</v>
      </c>
      <c r="EJ15" s="259">
        <f t="shared" si="76"/>
        <v>0.55089838814066017</v>
      </c>
      <c r="EK15" s="259">
        <f t="shared" si="77"/>
        <v>0.55089999999999995</v>
      </c>
      <c r="EL15" s="384">
        <f t="shared" si="78"/>
        <v>-1.6999999999999904</v>
      </c>
      <c r="EM15" s="259">
        <f t="shared" si="79"/>
        <v>0.20827411969051002</v>
      </c>
      <c r="EN15" s="259">
        <f t="shared" si="80"/>
        <v>0.20830000000000001</v>
      </c>
      <c r="EO15" s="259">
        <f t="shared" si="81"/>
        <v>0.23116991192719932</v>
      </c>
      <c r="EP15" s="259">
        <f t="shared" si="82"/>
        <v>0.23119999999999999</v>
      </c>
      <c r="EQ15" s="384">
        <f t="shared" si="83"/>
        <v>-2.2899999999999974</v>
      </c>
      <c r="ER15" s="259">
        <f t="shared" si="84"/>
        <v>0.2459075644172703</v>
      </c>
      <c r="ES15" s="259">
        <f t="shared" si="85"/>
        <v>0.24590000000000001</v>
      </c>
      <c r="ET15" s="259">
        <f t="shared" si="86"/>
        <v>0.26463237789639321</v>
      </c>
      <c r="EU15" s="259">
        <f t="shared" si="87"/>
        <v>0.2646</v>
      </c>
      <c r="EV15" s="384">
        <f t="shared" si="88"/>
        <v>-1.8699999999999994</v>
      </c>
      <c r="EW15" s="259">
        <f t="shared" si="89"/>
        <v>0.14741299556986304</v>
      </c>
      <c r="EX15" s="259">
        <f t="shared" si="90"/>
        <v>0.1474</v>
      </c>
      <c r="EY15" s="259">
        <f t="shared" si="91"/>
        <v>0.16508641290103757</v>
      </c>
      <c r="EZ15" s="259">
        <f t="shared" si="92"/>
        <v>0.1651</v>
      </c>
      <c r="FA15" s="384">
        <f t="shared" si="93"/>
        <v>-1.7699999999999994</v>
      </c>
      <c r="FB15" s="259">
        <f t="shared" si="94"/>
        <v>2.285851780558229E-2</v>
      </c>
      <c r="FC15" s="259">
        <f t="shared" si="95"/>
        <v>2.29E-2</v>
      </c>
      <c r="FD15" s="259">
        <f t="shared" si="96"/>
        <v>2.507742800351315E-2</v>
      </c>
      <c r="FE15" s="259">
        <f t="shared" si="97"/>
        <v>2.5100000000000001E-2</v>
      </c>
      <c r="FF15" s="384">
        <f t="shared" si="98"/>
        <v>-0.22000000000000006</v>
      </c>
      <c r="FG15" s="259">
        <f t="shared" si="99"/>
        <v>6.3906918674177748E-2</v>
      </c>
      <c r="FH15" s="259">
        <f t="shared" si="100"/>
        <v>6.3899999999999998E-2</v>
      </c>
      <c r="FI15" s="259">
        <f t="shared" si="101"/>
        <v>6.1046287590363305E-2</v>
      </c>
      <c r="FJ15" s="259">
        <f t="shared" si="102"/>
        <v>6.0999999999999999E-2</v>
      </c>
      <c r="FK15" s="384">
        <f t="shared" si="103"/>
        <v>0.28999999999999998</v>
      </c>
      <c r="FL15" s="259">
        <f t="shared" si="104"/>
        <v>0.20333280646690902</v>
      </c>
      <c r="FM15" s="259">
        <f t="shared" si="105"/>
        <v>0.20330000000000001</v>
      </c>
      <c r="FN15" s="259">
        <f t="shared" si="106"/>
        <v>0.23028690421101342</v>
      </c>
      <c r="FO15" s="259">
        <f t="shared" si="107"/>
        <v>0.2303</v>
      </c>
      <c r="FP15" s="384">
        <f t="shared" si="108"/>
        <v>-2.6999999999999997</v>
      </c>
      <c r="FQ15" s="259">
        <f t="shared" si="109"/>
        <v>9.4410910240392582E-2</v>
      </c>
      <c r="FR15" s="259">
        <f t="shared" si="110"/>
        <v>9.4399999999999998E-2</v>
      </c>
      <c r="FS15" s="259">
        <f t="shared" si="111"/>
        <v>9.5602073242217631E-2</v>
      </c>
      <c r="FT15" s="259">
        <f t="shared" si="112"/>
        <v>9.5600000000000004E-2</v>
      </c>
      <c r="FU15" s="384">
        <f t="shared" si="113"/>
        <v>-0.12000000000000066</v>
      </c>
      <c r="FV15" s="259">
        <f t="shared" si="114"/>
        <v>0.12182963488874454</v>
      </c>
      <c r="FW15" s="259">
        <f t="shared" si="115"/>
        <v>0.12180000000000001</v>
      </c>
      <c r="FX15" s="259">
        <f t="shared" si="116"/>
        <v>0.12515288034307123</v>
      </c>
      <c r="FY15" s="259">
        <f t="shared" si="117"/>
        <v>0.12520000000000001</v>
      </c>
      <c r="FZ15" s="384">
        <f t="shared" si="118"/>
        <v>-0.34</v>
      </c>
      <c r="GA15" s="137">
        <v>0</v>
      </c>
    </row>
    <row r="16" spans="2:186" s="14" customFormat="1" ht="13.5" customHeight="1">
      <c r="B16" s="69">
        <v>10</v>
      </c>
      <c r="C16" s="47" t="s">
        <v>59</v>
      </c>
      <c r="D16" s="439">
        <v>1424</v>
      </c>
      <c r="E16" s="192">
        <v>671</v>
      </c>
      <c r="F16" s="256">
        <f t="shared" si="10"/>
        <v>0.47120786516853935</v>
      </c>
      <c r="G16" s="439">
        <v>1412</v>
      </c>
      <c r="H16" s="192">
        <v>266</v>
      </c>
      <c r="I16" s="256">
        <f t="shared" si="11"/>
        <v>0.18838526912181303</v>
      </c>
      <c r="J16" s="439">
        <v>1424</v>
      </c>
      <c r="K16" s="192">
        <v>906</v>
      </c>
      <c r="L16" s="256">
        <f t="shared" si="12"/>
        <v>0.6362359550561798</v>
      </c>
      <c r="M16" s="439">
        <v>1424</v>
      </c>
      <c r="N16" s="192">
        <v>258</v>
      </c>
      <c r="O16" s="256">
        <f t="shared" si="13"/>
        <v>0.18117977528089887</v>
      </c>
      <c r="P16" s="439">
        <v>1422</v>
      </c>
      <c r="Q16" s="192">
        <v>261</v>
      </c>
      <c r="R16" s="256">
        <f t="shared" si="14"/>
        <v>0.18354430379746836</v>
      </c>
      <c r="S16" s="439">
        <v>1424</v>
      </c>
      <c r="T16" s="192">
        <v>119</v>
      </c>
      <c r="U16" s="256">
        <f t="shared" si="15"/>
        <v>8.3567415730337075E-2</v>
      </c>
      <c r="V16" s="439">
        <v>1423</v>
      </c>
      <c r="W16" s="192">
        <v>27</v>
      </c>
      <c r="X16" s="256">
        <f t="shared" si="16"/>
        <v>1.8973998594518624E-2</v>
      </c>
      <c r="Y16" s="439">
        <v>1422</v>
      </c>
      <c r="Z16" s="192">
        <v>137</v>
      </c>
      <c r="AA16" s="256">
        <f t="shared" si="17"/>
        <v>9.6343178621659628E-2</v>
      </c>
      <c r="AB16" s="439">
        <v>1424</v>
      </c>
      <c r="AC16" s="192">
        <v>227</v>
      </c>
      <c r="AD16" s="256">
        <f t="shared" si="18"/>
        <v>0.15941011235955055</v>
      </c>
      <c r="AE16" s="439">
        <v>1421</v>
      </c>
      <c r="AF16" s="192">
        <v>233</v>
      </c>
      <c r="AG16" s="256">
        <f t="shared" si="19"/>
        <v>0.16396903589021816</v>
      </c>
      <c r="AH16" s="439">
        <v>1418</v>
      </c>
      <c r="AI16" s="192">
        <v>287</v>
      </c>
      <c r="AJ16" s="256">
        <f t="shared" si="20"/>
        <v>0.20239774330042312</v>
      </c>
      <c r="AK16" s="72"/>
      <c r="AL16" s="73" t="s">
        <v>13</v>
      </c>
      <c r="AM16" s="279">
        <f t="shared" si="21"/>
        <v>0.44054933140585473</v>
      </c>
      <c r="AN16" s="73" t="s">
        <v>13</v>
      </c>
      <c r="AO16" s="279">
        <f t="shared" si="22"/>
        <v>0.14061930783242257</v>
      </c>
      <c r="AP16" s="73" t="s">
        <v>13</v>
      </c>
      <c r="AQ16" s="279">
        <f t="shared" si="23"/>
        <v>0.54065775207806288</v>
      </c>
      <c r="AR16" s="73" t="s">
        <v>13</v>
      </c>
      <c r="AS16" s="279">
        <f t="shared" si="24"/>
        <v>0.19812002892263195</v>
      </c>
      <c r="AT16" s="73" t="s">
        <v>13</v>
      </c>
      <c r="AU16" s="279">
        <f t="shared" si="25"/>
        <v>0.26973207820419987</v>
      </c>
      <c r="AV16" s="73" t="s">
        <v>13</v>
      </c>
      <c r="AW16" s="279">
        <f t="shared" si="26"/>
        <v>0.2166365280289331</v>
      </c>
      <c r="AX16" s="73" t="s">
        <v>13</v>
      </c>
      <c r="AY16" s="279">
        <f t="shared" si="27"/>
        <v>3.2188065099457507E-2</v>
      </c>
      <c r="AZ16" s="73" t="s">
        <v>13</v>
      </c>
      <c r="BA16" s="279">
        <f t="shared" si="28"/>
        <v>6.2567811934900547E-2</v>
      </c>
      <c r="BB16" s="73" t="s">
        <v>13</v>
      </c>
      <c r="BC16" s="279">
        <f t="shared" si="29"/>
        <v>0.14885910901847157</v>
      </c>
      <c r="BD16" s="73" t="s">
        <v>13</v>
      </c>
      <c r="BE16" s="279">
        <f t="shared" si="30"/>
        <v>0.10419681620839363</v>
      </c>
      <c r="BF16" s="73" t="s">
        <v>13</v>
      </c>
      <c r="BG16" s="279">
        <f t="shared" si="31"/>
        <v>0.12390670553935861</v>
      </c>
      <c r="BI16" s="105" t="str">
        <f t="shared" si="0"/>
        <v>大阪市</v>
      </c>
      <c r="BJ16" s="259">
        <f t="shared" si="119"/>
        <v>0.44557781578304423</v>
      </c>
      <c r="BK16" s="259">
        <f t="shared" si="32"/>
        <v>0.4456</v>
      </c>
      <c r="BL16" s="259">
        <f t="shared" si="33"/>
        <v>0.45377917747313817</v>
      </c>
      <c r="BM16" s="259">
        <f t="shared" si="34"/>
        <v>0.45379999999999998</v>
      </c>
      <c r="BN16" s="384">
        <f t="shared" si="120"/>
        <v>-0.81999999999999851</v>
      </c>
      <c r="BO16" s="105" t="str">
        <f t="shared" si="1"/>
        <v>貝塚市</v>
      </c>
      <c r="BP16" s="259">
        <f t="shared" si="121"/>
        <v>0.15971731448763252</v>
      </c>
      <c r="BQ16" s="259">
        <f t="shared" si="35"/>
        <v>0.15970000000000001</v>
      </c>
      <c r="BR16" s="259">
        <f t="shared" si="122"/>
        <v>0.19421793921423278</v>
      </c>
      <c r="BS16" s="259">
        <f t="shared" si="36"/>
        <v>0.19420000000000001</v>
      </c>
      <c r="BT16" s="384">
        <f t="shared" si="123"/>
        <v>-3.45</v>
      </c>
      <c r="BU16" s="105" t="str">
        <f t="shared" si="2"/>
        <v>貝塚市</v>
      </c>
      <c r="BV16" s="259">
        <f t="shared" si="124"/>
        <v>0.58139534883720934</v>
      </c>
      <c r="BW16" s="259">
        <f t="shared" si="37"/>
        <v>0.58140000000000003</v>
      </c>
      <c r="BX16" s="259">
        <f t="shared" si="38"/>
        <v>0.58949704142011838</v>
      </c>
      <c r="BY16" s="259">
        <f t="shared" si="39"/>
        <v>0.58950000000000002</v>
      </c>
      <c r="BZ16" s="384">
        <f t="shared" si="125"/>
        <v>-0.80999999999999961</v>
      </c>
      <c r="CA16" s="105" t="str">
        <f t="shared" si="3"/>
        <v>河南町</v>
      </c>
      <c r="CB16" s="259">
        <f t="shared" si="126"/>
        <v>0.23949579831932774</v>
      </c>
      <c r="CC16" s="259">
        <f t="shared" si="40"/>
        <v>0.23949999999999999</v>
      </c>
      <c r="CD16" s="259">
        <f t="shared" si="41"/>
        <v>0.20634920634920634</v>
      </c>
      <c r="CE16" s="259">
        <f t="shared" si="42"/>
        <v>0.20630000000000001</v>
      </c>
      <c r="CF16" s="384">
        <f t="shared" si="127"/>
        <v>3.3199999999999981</v>
      </c>
      <c r="CG16" s="105" t="str">
        <f t="shared" si="4"/>
        <v>岸和田市</v>
      </c>
      <c r="CH16" s="259">
        <f t="shared" si="128"/>
        <v>0.2889324191968658</v>
      </c>
      <c r="CI16" s="259">
        <f t="shared" si="43"/>
        <v>0.28889999999999999</v>
      </c>
      <c r="CJ16" s="259">
        <f t="shared" si="44"/>
        <v>0.28745136186770426</v>
      </c>
      <c r="CK16" s="259">
        <f t="shared" si="45"/>
        <v>0.28749999999999998</v>
      </c>
      <c r="CL16" s="384">
        <f t="shared" si="129"/>
        <v>0.14000000000000123</v>
      </c>
      <c r="CM16" s="105" t="str">
        <f t="shared" si="5"/>
        <v>摂津市</v>
      </c>
      <c r="CN16" s="259">
        <f t="shared" si="130"/>
        <v>0.19667170953101362</v>
      </c>
      <c r="CO16" s="259">
        <f t="shared" si="46"/>
        <v>0.19670000000000001</v>
      </c>
      <c r="CP16" s="259">
        <f t="shared" si="47"/>
        <v>0.18110236220472442</v>
      </c>
      <c r="CQ16" s="259">
        <f t="shared" si="48"/>
        <v>0.18110000000000001</v>
      </c>
      <c r="CR16" s="384">
        <f t="shared" si="131"/>
        <v>1.5600000000000003</v>
      </c>
      <c r="CS16" s="105" t="str">
        <f t="shared" si="6"/>
        <v>高槻市</v>
      </c>
      <c r="CT16" s="259">
        <f t="shared" si="132"/>
        <v>2.5961058412381426E-2</v>
      </c>
      <c r="CU16" s="259">
        <f t="shared" si="49"/>
        <v>2.5999999999999999E-2</v>
      </c>
      <c r="CV16" s="259">
        <f t="shared" si="50"/>
        <v>2.6474914201666939E-2</v>
      </c>
      <c r="CW16" s="259">
        <f t="shared" si="51"/>
        <v>2.6499999999999999E-2</v>
      </c>
      <c r="CX16" s="384">
        <f t="shared" si="133"/>
        <v>-5.0000000000000044E-2</v>
      </c>
      <c r="CY16" s="105" t="str">
        <f t="shared" si="7"/>
        <v>千早赤阪村</v>
      </c>
      <c r="CZ16" s="259">
        <f t="shared" si="134"/>
        <v>6.7226890756302518E-2</v>
      </c>
      <c r="DA16" s="259">
        <f t="shared" si="52"/>
        <v>6.7199999999999996E-2</v>
      </c>
      <c r="DB16" s="259">
        <f t="shared" si="53"/>
        <v>6.25E-2</v>
      </c>
      <c r="DC16" s="259">
        <f t="shared" si="54"/>
        <v>6.25E-2</v>
      </c>
      <c r="DD16" s="384">
        <f t="shared" si="135"/>
        <v>0.46999999999999958</v>
      </c>
      <c r="DE16" s="105" t="str">
        <f t="shared" si="8"/>
        <v>門真市</v>
      </c>
      <c r="DF16" s="259">
        <f t="shared" si="136"/>
        <v>0.23654066437571591</v>
      </c>
      <c r="DG16" s="259">
        <f t="shared" si="55"/>
        <v>0.23649999999999999</v>
      </c>
      <c r="DH16" s="259">
        <f t="shared" si="56"/>
        <v>0.23948401570386987</v>
      </c>
      <c r="DI16" s="259">
        <f t="shared" si="57"/>
        <v>0.23949999999999999</v>
      </c>
      <c r="DJ16" s="384">
        <f t="shared" si="137"/>
        <v>-0.30000000000000027</v>
      </c>
      <c r="DK16" s="105" t="str">
        <f t="shared" si="9"/>
        <v>吹田市</v>
      </c>
      <c r="DL16" s="259">
        <f t="shared" si="138"/>
        <v>0.10455840455840455</v>
      </c>
      <c r="DM16" s="259">
        <f t="shared" si="58"/>
        <v>0.1046</v>
      </c>
      <c r="DN16" s="259">
        <f t="shared" si="59"/>
        <v>9.625264430341493E-2</v>
      </c>
      <c r="DO16" s="259">
        <f t="shared" si="60"/>
        <v>9.6299999999999997E-2</v>
      </c>
      <c r="DP16" s="384">
        <f t="shared" si="139"/>
        <v>0.83000000000000018</v>
      </c>
      <c r="DQ16" s="105" t="str">
        <f t="shared" si="142"/>
        <v>八尾市</v>
      </c>
      <c r="DR16" s="259">
        <f t="shared" si="140"/>
        <v>0.13365414467556661</v>
      </c>
      <c r="DS16" s="259">
        <f t="shared" si="61"/>
        <v>0.13370000000000001</v>
      </c>
      <c r="DT16" s="259">
        <f t="shared" si="62"/>
        <v>0.13323872595395775</v>
      </c>
      <c r="DU16" s="259">
        <f t="shared" si="63"/>
        <v>0.13320000000000001</v>
      </c>
      <c r="DV16" s="384">
        <f t="shared" si="141"/>
        <v>5.0000000000000044E-2</v>
      </c>
      <c r="DX16" s="259">
        <f t="shared" si="64"/>
        <v>0.41215306759307302</v>
      </c>
      <c r="DY16" s="259">
        <f t="shared" si="65"/>
        <v>0.41220000000000001</v>
      </c>
      <c r="DZ16" s="259">
        <f t="shared" si="66"/>
        <v>0.41883542119293055</v>
      </c>
      <c r="EA16" s="259">
        <f t="shared" si="67"/>
        <v>0.41880000000000001</v>
      </c>
      <c r="EB16" s="384">
        <f t="shared" si="68"/>
        <v>-0.65999999999999948</v>
      </c>
      <c r="EC16" s="259">
        <f t="shared" si="69"/>
        <v>0.13642272981511996</v>
      </c>
      <c r="ED16" s="259">
        <f t="shared" si="70"/>
        <v>0.13639999999999999</v>
      </c>
      <c r="EE16" s="259">
        <f t="shared" si="71"/>
        <v>0.13905492449138979</v>
      </c>
      <c r="EF16" s="259">
        <f t="shared" si="72"/>
        <v>0.1391</v>
      </c>
      <c r="EG16" s="384">
        <f t="shared" si="73"/>
        <v>-0.27000000000000079</v>
      </c>
      <c r="EH16" s="259">
        <f t="shared" si="74"/>
        <v>0.53394233299500016</v>
      </c>
      <c r="EI16" s="259">
        <f t="shared" si="75"/>
        <v>0.53390000000000004</v>
      </c>
      <c r="EJ16" s="259">
        <f t="shared" si="76"/>
        <v>0.55089838814066017</v>
      </c>
      <c r="EK16" s="259">
        <f t="shared" si="77"/>
        <v>0.55089999999999995</v>
      </c>
      <c r="EL16" s="384">
        <f t="shared" si="78"/>
        <v>-1.6999999999999904</v>
      </c>
      <c r="EM16" s="259">
        <f t="shared" si="79"/>
        <v>0.20827411969051002</v>
      </c>
      <c r="EN16" s="259">
        <f t="shared" si="80"/>
        <v>0.20830000000000001</v>
      </c>
      <c r="EO16" s="259">
        <f t="shared" si="81"/>
        <v>0.23116991192719932</v>
      </c>
      <c r="EP16" s="259">
        <f t="shared" si="82"/>
        <v>0.23119999999999999</v>
      </c>
      <c r="EQ16" s="384">
        <f t="shared" si="83"/>
        <v>-2.2899999999999974</v>
      </c>
      <c r="ER16" s="259">
        <f t="shared" si="84"/>
        <v>0.2459075644172703</v>
      </c>
      <c r="ES16" s="259">
        <f t="shared" si="85"/>
        <v>0.24590000000000001</v>
      </c>
      <c r="ET16" s="259">
        <f t="shared" si="86"/>
        <v>0.26463237789639321</v>
      </c>
      <c r="EU16" s="259">
        <f t="shared" si="87"/>
        <v>0.2646</v>
      </c>
      <c r="EV16" s="384">
        <f t="shared" si="88"/>
        <v>-1.8699999999999994</v>
      </c>
      <c r="EW16" s="259">
        <f t="shared" si="89"/>
        <v>0.14741299556986304</v>
      </c>
      <c r="EX16" s="259">
        <f t="shared" si="90"/>
        <v>0.1474</v>
      </c>
      <c r="EY16" s="259">
        <f t="shared" si="91"/>
        <v>0.16508641290103757</v>
      </c>
      <c r="EZ16" s="259">
        <f t="shared" si="92"/>
        <v>0.1651</v>
      </c>
      <c r="FA16" s="384">
        <f t="shared" si="93"/>
        <v>-1.7699999999999994</v>
      </c>
      <c r="FB16" s="259">
        <f t="shared" si="94"/>
        <v>2.285851780558229E-2</v>
      </c>
      <c r="FC16" s="259">
        <f t="shared" si="95"/>
        <v>2.29E-2</v>
      </c>
      <c r="FD16" s="259">
        <f t="shared" si="96"/>
        <v>2.507742800351315E-2</v>
      </c>
      <c r="FE16" s="259">
        <f t="shared" si="97"/>
        <v>2.5100000000000001E-2</v>
      </c>
      <c r="FF16" s="384">
        <f t="shared" si="98"/>
        <v>-0.22000000000000006</v>
      </c>
      <c r="FG16" s="259">
        <f t="shared" si="99"/>
        <v>6.3906918674177748E-2</v>
      </c>
      <c r="FH16" s="259">
        <f t="shared" si="100"/>
        <v>6.3899999999999998E-2</v>
      </c>
      <c r="FI16" s="259">
        <f t="shared" si="101"/>
        <v>6.1046287590363305E-2</v>
      </c>
      <c r="FJ16" s="259">
        <f t="shared" si="102"/>
        <v>6.0999999999999999E-2</v>
      </c>
      <c r="FK16" s="384">
        <f t="shared" si="103"/>
        <v>0.28999999999999998</v>
      </c>
      <c r="FL16" s="259">
        <f t="shared" si="104"/>
        <v>0.20333280646690902</v>
      </c>
      <c r="FM16" s="259">
        <f t="shared" si="105"/>
        <v>0.20330000000000001</v>
      </c>
      <c r="FN16" s="259">
        <f t="shared" si="106"/>
        <v>0.23028690421101342</v>
      </c>
      <c r="FO16" s="259">
        <f t="shared" si="107"/>
        <v>0.2303</v>
      </c>
      <c r="FP16" s="384">
        <f t="shared" si="108"/>
        <v>-2.6999999999999997</v>
      </c>
      <c r="FQ16" s="259">
        <f t="shared" si="109"/>
        <v>9.4410910240392582E-2</v>
      </c>
      <c r="FR16" s="259">
        <f t="shared" si="110"/>
        <v>9.4399999999999998E-2</v>
      </c>
      <c r="FS16" s="259">
        <f t="shared" si="111"/>
        <v>9.5602073242217631E-2</v>
      </c>
      <c r="FT16" s="259">
        <f t="shared" si="112"/>
        <v>9.5600000000000004E-2</v>
      </c>
      <c r="FU16" s="384">
        <f t="shared" si="113"/>
        <v>-0.12000000000000066</v>
      </c>
      <c r="FV16" s="259">
        <f t="shared" si="114"/>
        <v>0.12182963488874454</v>
      </c>
      <c r="FW16" s="259">
        <f t="shared" si="115"/>
        <v>0.12180000000000001</v>
      </c>
      <c r="FX16" s="259">
        <f t="shared" si="116"/>
        <v>0.12515288034307123</v>
      </c>
      <c r="FY16" s="259">
        <f t="shared" si="117"/>
        <v>0.12520000000000001</v>
      </c>
      <c r="FZ16" s="384">
        <f t="shared" si="118"/>
        <v>-0.34</v>
      </c>
      <c r="GA16" s="137">
        <v>0</v>
      </c>
    </row>
    <row r="17" spans="2:183" s="14" customFormat="1" ht="13.5" customHeight="1">
      <c r="B17" s="69">
        <v>11</v>
      </c>
      <c r="C17" s="47" t="s">
        <v>60</v>
      </c>
      <c r="D17" s="439">
        <v>2058</v>
      </c>
      <c r="E17" s="192">
        <v>940</v>
      </c>
      <c r="F17" s="256">
        <f t="shared" si="10"/>
        <v>0.45675413022351796</v>
      </c>
      <c r="G17" s="439">
        <v>2043</v>
      </c>
      <c r="H17" s="192">
        <v>341</v>
      </c>
      <c r="I17" s="256">
        <f t="shared" si="11"/>
        <v>0.16691140479686736</v>
      </c>
      <c r="J17" s="439">
        <v>2060</v>
      </c>
      <c r="K17" s="192">
        <v>1063</v>
      </c>
      <c r="L17" s="256">
        <f t="shared" si="12"/>
        <v>0.5160194174757281</v>
      </c>
      <c r="M17" s="439">
        <v>2060</v>
      </c>
      <c r="N17" s="192">
        <v>423</v>
      </c>
      <c r="O17" s="256">
        <f t="shared" si="13"/>
        <v>0.20533980582524272</v>
      </c>
      <c r="P17" s="439">
        <v>2056</v>
      </c>
      <c r="Q17" s="192">
        <v>611</v>
      </c>
      <c r="R17" s="256">
        <f t="shared" si="14"/>
        <v>0.29717898832684825</v>
      </c>
      <c r="S17" s="439">
        <v>2060</v>
      </c>
      <c r="T17" s="192">
        <v>395</v>
      </c>
      <c r="U17" s="256">
        <f t="shared" si="15"/>
        <v>0.19174757281553398</v>
      </c>
      <c r="V17" s="439">
        <v>2060</v>
      </c>
      <c r="W17" s="192">
        <v>83</v>
      </c>
      <c r="X17" s="256">
        <f t="shared" si="16"/>
        <v>4.029126213592233E-2</v>
      </c>
      <c r="Y17" s="439">
        <v>2058</v>
      </c>
      <c r="Z17" s="192">
        <v>153</v>
      </c>
      <c r="AA17" s="256">
        <f t="shared" si="17"/>
        <v>7.4344023323615158E-2</v>
      </c>
      <c r="AB17" s="439">
        <v>2051</v>
      </c>
      <c r="AC17" s="192">
        <v>440</v>
      </c>
      <c r="AD17" s="256">
        <f t="shared" si="18"/>
        <v>0.21452949780594832</v>
      </c>
      <c r="AE17" s="439">
        <v>2053</v>
      </c>
      <c r="AF17" s="192">
        <v>149</v>
      </c>
      <c r="AG17" s="256">
        <f t="shared" si="19"/>
        <v>7.2576716999512902E-2</v>
      </c>
      <c r="AH17" s="439">
        <v>2044</v>
      </c>
      <c r="AI17" s="192">
        <v>271</v>
      </c>
      <c r="AJ17" s="256">
        <f t="shared" si="20"/>
        <v>0.13258317025440314</v>
      </c>
      <c r="AK17" s="72"/>
      <c r="AL17" s="73" t="s">
        <v>14</v>
      </c>
      <c r="AM17" s="279">
        <f t="shared" si="21"/>
        <v>0.3359840954274354</v>
      </c>
      <c r="AN17" s="73" t="s">
        <v>14</v>
      </c>
      <c r="AO17" s="279">
        <f t="shared" si="22"/>
        <v>8.4794481172750791E-2</v>
      </c>
      <c r="AP17" s="73" t="s">
        <v>14</v>
      </c>
      <c r="AQ17" s="279">
        <f t="shared" si="23"/>
        <v>0.48224936097699517</v>
      </c>
      <c r="AR17" s="73" t="s">
        <v>14</v>
      </c>
      <c r="AS17" s="279">
        <f t="shared" si="24"/>
        <v>0.17598637524836785</v>
      </c>
      <c r="AT17" s="73" t="s">
        <v>14</v>
      </c>
      <c r="AU17" s="279">
        <f t="shared" si="25"/>
        <v>0.1758836944127708</v>
      </c>
      <c r="AV17" s="73" t="s">
        <v>14</v>
      </c>
      <c r="AW17" s="279">
        <f t="shared" si="26"/>
        <v>0.1186681844052362</v>
      </c>
      <c r="AX17" s="73" t="s">
        <v>14</v>
      </c>
      <c r="AY17" s="279">
        <f t="shared" si="27"/>
        <v>1.8471156578573459E-2</v>
      </c>
      <c r="AZ17" s="73" t="s">
        <v>14</v>
      </c>
      <c r="BA17" s="279">
        <f t="shared" si="28"/>
        <v>3.4100596760443309E-2</v>
      </c>
      <c r="BB17" s="73" t="s">
        <v>14</v>
      </c>
      <c r="BC17" s="279">
        <f t="shared" si="29"/>
        <v>0.12987752776986614</v>
      </c>
      <c r="BD17" s="73" t="s">
        <v>14</v>
      </c>
      <c r="BE17" s="279">
        <f t="shared" si="30"/>
        <v>7.5632641455786187E-2</v>
      </c>
      <c r="BF17" s="73" t="s">
        <v>14</v>
      </c>
      <c r="BG17" s="279">
        <f t="shared" si="31"/>
        <v>0.10511117528154779</v>
      </c>
      <c r="BI17" s="105" t="str">
        <f t="shared" si="0"/>
        <v>岸和田市</v>
      </c>
      <c r="BJ17" s="259">
        <f t="shared" si="119"/>
        <v>0.44525904203323557</v>
      </c>
      <c r="BK17" s="259">
        <f t="shared" si="32"/>
        <v>0.44529999999999997</v>
      </c>
      <c r="BL17" s="259">
        <f t="shared" si="33"/>
        <v>0.46867411364740164</v>
      </c>
      <c r="BM17" s="259">
        <f t="shared" si="34"/>
        <v>0.46870000000000001</v>
      </c>
      <c r="BN17" s="384">
        <f t="shared" si="120"/>
        <v>-2.3400000000000034</v>
      </c>
      <c r="BO17" s="105" t="str">
        <f t="shared" si="1"/>
        <v>大阪市</v>
      </c>
      <c r="BP17" s="259">
        <f t="shared" si="121"/>
        <v>0.14949625261088587</v>
      </c>
      <c r="BQ17" s="259">
        <f t="shared" si="35"/>
        <v>0.14949999999999999</v>
      </c>
      <c r="BR17" s="259">
        <f t="shared" si="122"/>
        <v>0.15146908256026806</v>
      </c>
      <c r="BS17" s="259">
        <f t="shared" si="36"/>
        <v>0.1515</v>
      </c>
      <c r="BT17" s="384">
        <f t="shared" si="123"/>
        <v>-0.20000000000000018</v>
      </c>
      <c r="BU17" s="105" t="str">
        <f t="shared" si="2"/>
        <v>千早赤阪村</v>
      </c>
      <c r="BV17" s="259">
        <f t="shared" si="124"/>
        <v>0.57983193277310929</v>
      </c>
      <c r="BW17" s="259">
        <f t="shared" si="37"/>
        <v>0.57979999999999998</v>
      </c>
      <c r="BX17" s="259">
        <f t="shared" si="38"/>
        <v>0.59375</v>
      </c>
      <c r="BY17" s="259">
        <f t="shared" si="39"/>
        <v>0.59379999999999999</v>
      </c>
      <c r="BZ17" s="384">
        <f t="shared" si="125"/>
        <v>-1.4000000000000012</v>
      </c>
      <c r="CA17" s="105" t="str">
        <f t="shared" si="3"/>
        <v>交野市</v>
      </c>
      <c r="CB17" s="259">
        <f t="shared" si="126"/>
        <v>0.23915343915343915</v>
      </c>
      <c r="CC17" s="259">
        <f t="shared" si="40"/>
        <v>0.2392</v>
      </c>
      <c r="CD17" s="259">
        <f t="shared" si="41"/>
        <v>0.26791277258566976</v>
      </c>
      <c r="CE17" s="259">
        <f t="shared" si="42"/>
        <v>0.26790000000000003</v>
      </c>
      <c r="CF17" s="384">
        <f t="shared" si="127"/>
        <v>-2.8700000000000032</v>
      </c>
      <c r="CG17" s="105" t="str">
        <f t="shared" si="4"/>
        <v>藤井寺市</v>
      </c>
      <c r="CH17" s="259">
        <f t="shared" si="128"/>
        <v>0.28780131482834187</v>
      </c>
      <c r="CI17" s="259">
        <f t="shared" si="43"/>
        <v>0.2878</v>
      </c>
      <c r="CJ17" s="259">
        <f t="shared" si="44"/>
        <v>0.31176470588235294</v>
      </c>
      <c r="CK17" s="259">
        <f t="shared" si="45"/>
        <v>0.31180000000000002</v>
      </c>
      <c r="CL17" s="384">
        <f t="shared" si="129"/>
        <v>-2.4000000000000021</v>
      </c>
      <c r="CM17" s="105" t="str">
        <f t="shared" si="5"/>
        <v>阪南市</v>
      </c>
      <c r="CN17" s="259">
        <f t="shared" si="130"/>
        <v>0.18590998043052837</v>
      </c>
      <c r="CO17" s="259">
        <f t="shared" si="46"/>
        <v>0.18590000000000001</v>
      </c>
      <c r="CP17" s="259">
        <f t="shared" si="47"/>
        <v>0.18197879858657243</v>
      </c>
      <c r="CQ17" s="259">
        <f t="shared" si="48"/>
        <v>0.182</v>
      </c>
      <c r="CR17" s="384">
        <f t="shared" si="131"/>
        <v>0.39000000000000146</v>
      </c>
      <c r="CS17" s="105" t="str">
        <f t="shared" si="6"/>
        <v>寝屋川市</v>
      </c>
      <c r="CT17" s="259">
        <f t="shared" si="132"/>
        <v>2.5867786867123592E-2</v>
      </c>
      <c r="CU17" s="259">
        <f t="shared" si="49"/>
        <v>2.5899999999999999E-2</v>
      </c>
      <c r="CV17" s="259">
        <f t="shared" si="50"/>
        <v>2.7118644067796609E-2</v>
      </c>
      <c r="CW17" s="259">
        <f t="shared" si="51"/>
        <v>2.7099999999999999E-2</v>
      </c>
      <c r="CX17" s="384">
        <f t="shared" si="133"/>
        <v>-0.11999999999999997</v>
      </c>
      <c r="CY17" s="105" t="str">
        <f t="shared" si="7"/>
        <v>寝屋川市</v>
      </c>
      <c r="CZ17" s="259">
        <f t="shared" si="134"/>
        <v>6.5251050652510509E-2</v>
      </c>
      <c r="DA17" s="259">
        <f t="shared" si="52"/>
        <v>6.5299999999999997E-2</v>
      </c>
      <c r="DB17" s="259">
        <f t="shared" si="53"/>
        <v>5.9488803438136166E-2</v>
      </c>
      <c r="DC17" s="259">
        <f t="shared" si="54"/>
        <v>5.9499999999999997E-2</v>
      </c>
      <c r="DD17" s="384">
        <f t="shared" si="135"/>
        <v>0.57999999999999996</v>
      </c>
      <c r="DE17" s="105" t="str">
        <f t="shared" si="8"/>
        <v>東大阪市</v>
      </c>
      <c r="DF17" s="259">
        <f t="shared" si="136"/>
        <v>0.23044643897890196</v>
      </c>
      <c r="DG17" s="259">
        <f t="shared" si="55"/>
        <v>0.23039999999999999</v>
      </c>
      <c r="DH17" s="259">
        <f t="shared" si="56"/>
        <v>0.27781954887218047</v>
      </c>
      <c r="DI17" s="259">
        <f t="shared" si="57"/>
        <v>0.27779999999999999</v>
      </c>
      <c r="DJ17" s="384">
        <f t="shared" si="137"/>
        <v>-4.74</v>
      </c>
      <c r="DK17" s="105" t="str">
        <f t="shared" si="9"/>
        <v>泉大津市</v>
      </c>
      <c r="DL17" s="259">
        <f t="shared" si="138"/>
        <v>0.10454155955441302</v>
      </c>
      <c r="DM17" s="259">
        <f t="shared" si="58"/>
        <v>0.1045</v>
      </c>
      <c r="DN17" s="259">
        <f t="shared" si="59"/>
        <v>9.33572710951526E-2</v>
      </c>
      <c r="DO17" s="259">
        <f t="shared" si="60"/>
        <v>9.3399999999999997E-2</v>
      </c>
      <c r="DP17" s="384">
        <f t="shared" si="139"/>
        <v>1.1099999999999999</v>
      </c>
      <c r="DQ17" s="105" t="str">
        <f t="shared" si="142"/>
        <v>吹田市</v>
      </c>
      <c r="DR17" s="259">
        <f t="shared" si="140"/>
        <v>0.12700228832951946</v>
      </c>
      <c r="DS17" s="259">
        <f t="shared" si="61"/>
        <v>0.127</v>
      </c>
      <c r="DT17" s="259">
        <f t="shared" si="62"/>
        <v>0.12019957665557908</v>
      </c>
      <c r="DU17" s="259">
        <f t="shared" si="63"/>
        <v>0.1202</v>
      </c>
      <c r="DV17" s="384">
        <f t="shared" si="141"/>
        <v>0.68</v>
      </c>
      <c r="DX17" s="259">
        <f t="shared" si="64"/>
        <v>0.41215306759307302</v>
      </c>
      <c r="DY17" s="259">
        <f t="shared" si="65"/>
        <v>0.41220000000000001</v>
      </c>
      <c r="DZ17" s="259">
        <f t="shared" si="66"/>
        <v>0.41883542119293055</v>
      </c>
      <c r="EA17" s="259">
        <f t="shared" si="67"/>
        <v>0.41880000000000001</v>
      </c>
      <c r="EB17" s="384">
        <f t="shared" si="68"/>
        <v>-0.65999999999999948</v>
      </c>
      <c r="EC17" s="259">
        <f t="shared" si="69"/>
        <v>0.13642272981511996</v>
      </c>
      <c r="ED17" s="259">
        <f t="shared" si="70"/>
        <v>0.13639999999999999</v>
      </c>
      <c r="EE17" s="259">
        <f t="shared" si="71"/>
        <v>0.13905492449138979</v>
      </c>
      <c r="EF17" s="259">
        <f t="shared" si="72"/>
        <v>0.1391</v>
      </c>
      <c r="EG17" s="384">
        <f t="shared" si="73"/>
        <v>-0.27000000000000079</v>
      </c>
      <c r="EH17" s="259">
        <f t="shared" si="74"/>
        <v>0.53394233299500016</v>
      </c>
      <c r="EI17" s="259">
        <f t="shared" si="75"/>
        <v>0.53390000000000004</v>
      </c>
      <c r="EJ17" s="259">
        <f t="shared" si="76"/>
        <v>0.55089838814066017</v>
      </c>
      <c r="EK17" s="259">
        <f t="shared" si="77"/>
        <v>0.55089999999999995</v>
      </c>
      <c r="EL17" s="384">
        <f t="shared" si="78"/>
        <v>-1.6999999999999904</v>
      </c>
      <c r="EM17" s="259">
        <f t="shared" si="79"/>
        <v>0.20827411969051002</v>
      </c>
      <c r="EN17" s="259">
        <f t="shared" si="80"/>
        <v>0.20830000000000001</v>
      </c>
      <c r="EO17" s="259">
        <f t="shared" si="81"/>
        <v>0.23116991192719932</v>
      </c>
      <c r="EP17" s="259">
        <f t="shared" si="82"/>
        <v>0.23119999999999999</v>
      </c>
      <c r="EQ17" s="384">
        <f t="shared" si="83"/>
        <v>-2.2899999999999974</v>
      </c>
      <c r="ER17" s="259">
        <f t="shared" si="84"/>
        <v>0.2459075644172703</v>
      </c>
      <c r="ES17" s="259">
        <f t="shared" si="85"/>
        <v>0.24590000000000001</v>
      </c>
      <c r="ET17" s="259">
        <f t="shared" si="86"/>
        <v>0.26463237789639321</v>
      </c>
      <c r="EU17" s="259">
        <f t="shared" si="87"/>
        <v>0.2646</v>
      </c>
      <c r="EV17" s="384">
        <f t="shared" si="88"/>
        <v>-1.8699999999999994</v>
      </c>
      <c r="EW17" s="259">
        <f t="shared" si="89"/>
        <v>0.14741299556986304</v>
      </c>
      <c r="EX17" s="259">
        <f t="shared" si="90"/>
        <v>0.1474</v>
      </c>
      <c r="EY17" s="259">
        <f t="shared" si="91"/>
        <v>0.16508641290103757</v>
      </c>
      <c r="EZ17" s="259">
        <f t="shared" si="92"/>
        <v>0.1651</v>
      </c>
      <c r="FA17" s="384">
        <f t="shared" si="93"/>
        <v>-1.7699999999999994</v>
      </c>
      <c r="FB17" s="259">
        <f t="shared" si="94"/>
        <v>2.285851780558229E-2</v>
      </c>
      <c r="FC17" s="259">
        <f t="shared" si="95"/>
        <v>2.29E-2</v>
      </c>
      <c r="FD17" s="259">
        <f t="shared" si="96"/>
        <v>2.507742800351315E-2</v>
      </c>
      <c r="FE17" s="259">
        <f t="shared" si="97"/>
        <v>2.5100000000000001E-2</v>
      </c>
      <c r="FF17" s="384">
        <f t="shared" si="98"/>
        <v>-0.22000000000000006</v>
      </c>
      <c r="FG17" s="259">
        <f t="shared" si="99"/>
        <v>6.3906918674177748E-2</v>
      </c>
      <c r="FH17" s="259">
        <f t="shared" si="100"/>
        <v>6.3899999999999998E-2</v>
      </c>
      <c r="FI17" s="259">
        <f t="shared" si="101"/>
        <v>6.1046287590363305E-2</v>
      </c>
      <c r="FJ17" s="259">
        <f t="shared" si="102"/>
        <v>6.0999999999999999E-2</v>
      </c>
      <c r="FK17" s="384">
        <f t="shared" si="103"/>
        <v>0.28999999999999998</v>
      </c>
      <c r="FL17" s="259">
        <f t="shared" si="104"/>
        <v>0.20333280646690902</v>
      </c>
      <c r="FM17" s="259">
        <f t="shared" si="105"/>
        <v>0.20330000000000001</v>
      </c>
      <c r="FN17" s="259">
        <f t="shared" si="106"/>
        <v>0.23028690421101342</v>
      </c>
      <c r="FO17" s="259">
        <f t="shared" si="107"/>
        <v>0.2303</v>
      </c>
      <c r="FP17" s="384">
        <f t="shared" si="108"/>
        <v>-2.6999999999999997</v>
      </c>
      <c r="FQ17" s="259">
        <f t="shared" si="109"/>
        <v>9.4410910240392582E-2</v>
      </c>
      <c r="FR17" s="259">
        <f t="shared" si="110"/>
        <v>9.4399999999999998E-2</v>
      </c>
      <c r="FS17" s="259">
        <f t="shared" si="111"/>
        <v>9.5602073242217631E-2</v>
      </c>
      <c r="FT17" s="259">
        <f t="shared" si="112"/>
        <v>9.5600000000000004E-2</v>
      </c>
      <c r="FU17" s="384">
        <f t="shared" si="113"/>
        <v>-0.12000000000000066</v>
      </c>
      <c r="FV17" s="259">
        <f t="shared" si="114"/>
        <v>0.12182963488874454</v>
      </c>
      <c r="FW17" s="259">
        <f t="shared" si="115"/>
        <v>0.12180000000000001</v>
      </c>
      <c r="FX17" s="259">
        <f t="shared" si="116"/>
        <v>0.12515288034307123</v>
      </c>
      <c r="FY17" s="259">
        <f t="shared" si="117"/>
        <v>0.12520000000000001</v>
      </c>
      <c r="FZ17" s="384">
        <f t="shared" si="118"/>
        <v>-0.34</v>
      </c>
      <c r="GA17" s="137">
        <v>0</v>
      </c>
    </row>
    <row r="18" spans="2:183" s="14" customFormat="1" ht="13.5" customHeight="1">
      <c r="B18" s="69">
        <v>12</v>
      </c>
      <c r="C18" s="47" t="s">
        <v>131</v>
      </c>
      <c r="D18" s="439">
        <v>1451</v>
      </c>
      <c r="E18" s="192">
        <v>633</v>
      </c>
      <c r="F18" s="256">
        <f t="shared" si="10"/>
        <v>0.43625086147484493</v>
      </c>
      <c r="G18" s="439">
        <v>1451</v>
      </c>
      <c r="H18" s="192">
        <v>251</v>
      </c>
      <c r="I18" s="256">
        <f t="shared" si="11"/>
        <v>0.17298414886285321</v>
      </c>
      <c r="J18" s="439">
        <v>1452</v>
      </c>
      <c r="K18" s="192">
        <v>910</v>
      </c>
      <c r="L18" s="256">
        <f t="shared" si="12"/>
        <v>0.6267217630853994</v>
      </c>
      <c r="M18" s="439">
        <v>1452</v>
      </c>
      <c r="N18" s="192">
        <v>428</v>
      </c>
      <c r="O18" s="256">
        <f t="shared" si="13"/>
        <v>0.29476584022038566</v>
      </c>
      <c r="P18" s="439">
        <v>1452</v>
      </c>
      <c r="Q18" s="192">
        <v>476</v>
      </c>
      <c r="R18" s="256">
        <f t="shared" si="14"/>
        <v>0.32782369146005508</v>
      </c>
      <c r="S18" s="439">
        <v>1451</v>
      </c>
      <c r="T18" s="192">
        <v>304</v>
      </c>
      <c r="U18" s="256">
        <f t="shared" si="15"/>
        <v>0.20951068228807718</v>
      </c>
      <c r="V18" s="439">
        <v>1452</v>
      </c>
      <c r="W18" s="192">
        <v>40</v>
      </c>
      <c r="X18" s="256">
        <f t="shared" si="16"/>
        <v>2.7548209366391185E-2</v>
      </c>
      <c r="Y18" s="439">
        <v>1452</v>
      </c>
      <c r="Z18" s="192">
        <v>146</v>
      </c>
      <c r="AA18" s="256">
        <f t="shared" si="17"/>
        <v>0.10055096418732783</v>
      </c>
      <c r="AB18" s="439">
        <v>1451</v>
      </c>
      <c r="AC18" s="192">
        <v>328</v>
      </c>
      <c r="AD18" s="256">
        <f t="shared" si="18"/>
        <v>0.22605099931082012</v>
      </c>
      <c r="AE18" s="439">
        <v>1452</v>
      </c>
      <c r="AF18" s="192">
        <v>139</v>
      </c>
      <c r="AG18" s="256">
        <f t="shared" si="19"/>
        <v>9.5730027548209362E-2</v>
      </c>
      <c r="AH18" s="439">
        <v>1450</v>
      </c>
      <c r="AI18" s="192">
        <v>198</v>
      </c>
      <c r="AJ18" s="256">
        <f t="shared" si="20"/>
        <v>0.13655172413793104</v>
      </c>
      <c r="AK18" s="72"/>
      <c r="AL18" s="73" t="s">
        <v>9</v>
      </c>
      <c r="AM18" s="279">
        <f t="shared" si="21"/>
        <v>0.4128782828956139</v>
      </c>
      <c r="AN18" s="73" t="s">
        <v>9</v>
      </c>
      <c r="AO18" s="279">
        <f t="shared" si="22"/>
        <v>0.14417177914110429</v>
      </c>
      <c r="AP18" s="73" t="s">
        <v>9</v>
      </c>
      <c r="AQ18" s="279">
        <f t="shared" si="23"/>
        <v>0.57666666666666666</v>
      </c>
      <c r="AR18" s="73" t="s">
        <v>9</v>
      </c>
      <c r="AS18" s="279">
        <f t="shared" si="24"/>
        <v>0.19429257234297906</v>
      </c>
      <c r="AT18" s="73" t="s">
        <v>9</v>
      </c>
      <c r="AU18" s="279">
        <f t="shared" si="25"/>
        <v>0.24223022542350273</v>
      </c>
      <c r="AV18" s="73" t="s">
        <v>9</v>
      </c>
      <c r="AW18" s="279">
        <f t="shared" si="26"/>
        <v>0.1326843579143886</v>
      </c>
      <c r="AX18" s="73" t="s">
        <v>9</v>
      </c>
      <c r="AY18" s="279">
        <f t="shared" si="27"/>
        <v>1.2531662445007332E-2</v>
      </c>
      <c r="AZ18" s="73" t="s">
        <v>9</v>
      </c>
      <c r="BA18" s="279">
        <f t="shared" si="28"/>
        <v>6.3991467804292768E-2</v>
      </c>
      <c r="BB18" s="73" t="s">
        <v>9</v>
      </c>
      <c r="BC18" s="279">
        <f t="shared" si="29"/>
        <v>0.18552578968412636</v>
      </c>
      <c r="BD18" s="73" t="s">
        <v>9</v>
      </c>
      <c r="BE18" s="279">
        <f t="shared" si="30"/>
        <v>7.0828331332533009E-2</v>
      </c>
      <c r="BF18" s="73" t="s">
        <v>9</v>
      </c>
      <c r="BG18" s="279">
        <f t="shared" si="31"/>
        <v>0.10921456194159221</v>
      </c>
      <c r="BI18" s="105" t="str">
        <f t="shared" si="0"/>
        <v>守口市</v>
      </c>
      <c r="BJ18" s="259">
        <f t="shared" si="119"/>
        <v>0.44054933140585473</v>
      </c>
      <c r="BK18" s="259">
        <f t="shared" si="32"/>
        <v>0.4405</v>
      </c>
      <c r="BL18" s="259">
        <f t="shared" si="33"/>
        <v>0.44118781334361745</v>
      </c>
      <c r="BM18" s="259">
        <f t="shared" si="34"/>
        <v>0.44119999999999998</v>
      </c>
      <c r="BN18" s="384">
        <f t="shared" si="120"/>
        <v>-6.9999999999997842E-2</v>
      </c>
      <c r="BO18" s="105" t="str">
        <f t="shared" si="1"/>
        <v>茨木市</v>
      </c>
      <c r="BP18" s="259">
        <f t="shared" si="121"/>
        <v>0.14417177914110429</v>
      </c>
      <c r="BQ18" s="259">
        <f t="shared" si="35"/>
        <v>0.14419999999999999</v>
      </c>
      <c r="BR18" s="259">
        <f t="shared" si="122"/>
        <v>0.1630791161796151</v>
      </c>
      <c r="BS18" s="259">
        <f t="shared" si="36"/>
        <v>0.16309999999999999</v>
      </c>
      <c r="BT18" s="384">
        <f t="shared" si="123"/>
        <v>-1.8900000000000001</v>
      </c>
      <c r="BU18" s="105" t="str">
        <f t="shared" si="2"/>
        <v>茨木市</v>
      </c>
      <c r="BV18" s="259">
        <f t="shared" si="124"/>
        <v>0.57666666666666666</v>
      </c>
      <c r="BW18" s="259">
        <f t="shared" si="37"/>
        <v>0.57669999999999999</v>
      </c>
      <c r="BX18" s="259">
        <f t="shared" si="38"/>
        <v>0.6089926010244735</v>
      </c>
      <c r="BY18" s="259">
        <f t="shared" si="39"/>
        <v>0.60899999999999999</v>
      </c>
      <c r="BZ18" s="384">
        <f t="shared" si="125"/>
        <v>-3.2299999999999995</v>
      </c>
      <c r="CA18" s="105" t="str">
        <f t="shared" si="3"/>
        <v>大阪市</v>
      </c>
      <c r="CB18" s="259">
        <f t="shared" si="126"/>
        <v>0.23301059833236615</v>
      </c>
      <c r="CC18" s="259">
        <f t="shared" si="40"/>
        <v>0.23300000000000001</v>
      </c>
      <c r="CD18" s="259">
        <f t="shared" si="41"/>
        <v>0.25562725785037205</v>
      </c>
      <c r="CE18" s="259">
        <f t="shared" si="42"/>
        <v>0.25559999999999999</v>
      </c>
      <c r="CF18" s="384">
        <f t="shared" si="127"/>
        <v>-2.259999999999998</v>
      </c>
      <c r="CG18" s="105" t="str">
        <f t="shared" si="4"/>
        <v>摂津市</v>
      </c>
      <c r="CH18" s="259">
        <f t="shared" si="128"/>
        <v>0.28106060606060607</v>
      </c>
      <c r="CI18" s="259">
        <f t="shared" si="43"/>
        <v>0.28110000000000002</v>
      </c>
      <c r="CJ18" s="259">
        <f t="shared" si="44"/>
        <v>0.26162332545311268</v>
      </c>
      <c r="CK18" s="259">
        <f t="shared" si="45"/>
        <v>0.2616</v>
      </c>
      <c r="CL18" s="384">
        <f t="shared" si="129"/>
        <v>1.9500000000000017</v>
      </c>
      <c r="CM18" s="105" t="str">
        <f t="shared" si="5"/>
        <v>松原市</v>
      </c>
      <c r="CN18" s="259">
        <f t="shared" si="130"/>
        <v>0.17054263565891473</v>
      </c>
      <c r="CO18" s="259">
        <f t="shared" si="46"/>
        <v>0.17050000000000001</v>
      </c>
      <c r="CP18" s="259">
        <f t="shared" si="47"/>
        <v>0.19025367156208278</v>
      </c>
      <c r="CQ18" s="259">
        <f t="shared" si="48"/>
        <v>0.1903</v>
      </c>
      <c r="CR18" s="384">
        <f t="shared" si="131"/>
        <v>-1.9799999999999984</v>
      </c>
      <c r="CS18" s="105" t="str">
        <f t="shared" si="6"/>
        <v>泉佐野市</v>
      </c>
      <c r="CT18" s="259">
        <f t="shared" si="132"/>
        <v>2.5683060109289616E-2</v>
      </c>
      <c r="CU18" s="259">
        <f t="shared" si="49"/>
        <v>2.5700000000000001E-2</v>
      </c>
      <c r="CV18" s="259">
        <f t="shared" si="50"/>
        <v>3.9169139465875372E-2</v>
      </c>
      <c r="CW18" s="259">
        <f t="shared" si="51"/>
        <v>3.9199999999999999E-2</v>
      </c>
      <c r="CX18" s="384">
        <f t="shared" si="133"/>
        <v>-1.3499999999999999</v>
      </c>
      <c r="CY18" s="105" t="str">
        <f>INDEX($AZ$7:$AZ$49,MATCH(CZ18,BA$7:BA$49,0))</f>
        <v>柏原市</v>
      </c>
      <c r="CZ18" s="259">
        <f t="shared" si="134"/>
        <v>6.5151515151515155E-2</v>
      </c>
      <c r="DA18" s="259">
        <f t="shared" si="52"/>
        <v>6.5199999999999994E-2</v>
      </c>
      <c r="DB18" s="259">
        <f t="shared" si="53"/>
        <v>6.9836552748885589E-2</v>
      </c>
      <c r="DC18" s="259">
        <f t="shared" si="54"/>
        <v>6.9800000000000001E-2</v>
      </c>
      <c r="DD18" s="384">
        <f t="shared" si="135"/>
        <v>-0.46000000000000069</v>
      </c>
      <c r="DE18" s="105" t="str">
        <f t="shared" si="8"/>
        <v>島本町</v>
      </c>
      <c r="DF18" s="259">
        <f t="shared" si="136"/>
        <v>0.22420634920634921</v>
      </c>
      <c r="DG18" s="259">
        <f t="shared" si="55"/>
        <v>0.22420000000000001</v>
      </c>
      <c r="DH18" s="259">
        <f t="shared" si="56"/>
        <v>0.27619047619047621</v>
      </c>
      <c r="DI18" s="259">
        <f t="shared" si="57"/>
        <v>0.2762</v>
      </c>
      <c r="DJ18" s="384">
        <f t="shared" si="137"/>
        <v>-5.1999999999999993</v>
      </c>
      <c r="DK18" s="105" t="str">
        <f t="shared" si="9"/>
        <v>守口市</v>
      </c>
      <c r="DL18" s="259">
        <f t="shared" si="138"/>
        <v>0.10419681620839363</v>
      </c>
      <c r="DM18" s="259">
        <f t="shared" si="58"/>
        <v>0.1042</v>
      </c>
      <c r="DN18" s="259">
        <f t="shared" si="59"/>
        <v>0.11282843894899536</v>
      </c>
      <c r="DO18" s="259">
        <f t="shared" si="60"/>
        <v>0.1128</v>
      </c>
      <c r="DP18" s="384">
        <f t="shared" si="139"/>
        <v>-0.85999999999999965</v>
      </c>
      <c r="DQ18" s="105" t="str">
        <f t="shared" si="142"/>
        <v>泉佐野市</v>
      </c>
      <c r="DR18" s="259">
        <f t="shared" si="140"/>
        <v>0.12596259625962597</v>
      </c>
      <c r="DS18" s="259">
        <f t="shared" si="61"/>
        <v>0.126</v>
      </c>
      <c r="DT18" s="259">
        <f t="shared" si="62"/>
        <v>0.13074626865671643</v>
      </c>
      <c r="DU18" s="259">
        <f t="shared" si="63"/>
        <v>0.13070000000000001</v>
      </c>
      <c r="DV18" s="384">
        <f t="shared" si="141"/>
        <v>-0.47000000000000097</v>
      </c>
      <c r="DX18" s="259">
        <f t="shared" si="64"/>
        <v>0.41215306759307302</v>
      </c>
      <c r="DY18" s="259">
        <f t="shared" si="65"/>
        <v>0.41220000000000001</v>
      </c>
      <c r="DZ18" s="259">
        <f t="shared" si="66"/>
        <v>0.41883542119293055</v>
      </c>
      <c r="EA18" s="259">
        <f t="shared" si="67"/>
        <v>0.41880000000000001</v>
      </c>
      <c r="EB18" s="384">
        <f t="shared" si="68"/>
        <v>-0.65999999999999948</v>
      </c>
      <c r="EC18" s="259">
        <f t="shared" si="69"/>
        <v>0.13642272981511996</v>
      </c>
      <c r="ED18" s="259">
        <f t="shared" si="70"/>
        <v>0.13639999999999999</v>
      </c>
      <c r="EE18" s="259">
        <f t="shared" si="71"/>
        <v>0.13905492449138979</v>
      </c>
      <c r="EF18" s="259">
        <f t="shared" si="72"/>
        <v>0.1391</v>
      </c>
      <c r="EG18" s="384">
        <f t="shared" si="73"/>
        <v>-0.27000000000000079</v>
      </c>
      <c r="EH18" s="259">
        <f t="shared" si="74"/>
        <v>0.53394233299500016</v>
      </c>
      <c r="EI18" s="259">
        <f t="shared" si="75"/>
        <v>0.53390000000000004</v>
      </c>
      <c r="EJ18" s="259">
        <f t="shared" si="76"/>
        <v>0.55089838814066017</v>
      </c>
      <c r="EK18" s="259">
        <f t="shared" si="77"/>
        <v>0.55089999999999995</v>
      </c>
      <c r="EL18" s="384">
        <f t="shared" si="78"/>
        <v>-1.6999999999999904</v>
      </c>
      <c r="EM18" s="259">
        <f t="shared" si="79"/>
        <v>0.20827411969051002</v>
      </c>
      <c r="EN18" s="259">
        <f t="shared" si="80"/>
        <v>0.20830000000000001</v>
      </c>
      <c r="EO18" s="259">
        <f t="shared" si="81"/>
        <v>0.23116991192719932</v>
      </c>
      <c r="EP18" s="259">
        <f t="shared" si="82"/>
        <v>0.23119999999999999</v>
      </c>
      <c r="EQ18" s="384">
        <f t="shared" si="83"/>
        <v>-2.2899999999999974</v>
      </c>
      <c r="ER18" s="259">
        <f t="shared" si="84"/>
        <v>0.2459075644172703</v>
      </c>
      <c r="ES18" s="259">
        <f t="shared" si="85"/>
        <v>0.24590000000000001</v>
      </c>
      <c r="ET18" s="259">
        <f t="shared" si="86"/>
        <v>0.26463237789639321</v>
      </c>
      <c r="EU18" s="259">
        <f t="shared" si="87"/>
        <v>0.2646</v>
      </c>
      <c r="EV18" s="384">
        <f t="shared" si="88"/>
        <v>-1.8699999999999994</v>
      </c>
      <c r="EW18" s="259">
        <f t="shared" si="89"/>
        <v>0.14741299556986304</v>
      </c>
      <c r="EX18" s="259">
        <f t="shared" si="90"/>
        <v>0.1474</v>
      </c>
      <c r="EY18" s="259">
        <f t="shared" si="91"/>
        <v>0.16508641290103757</v>
      </c>
      <c r="EZ18" s="259">
        <f t="shared" si="92"/>
        <v>0.1651</v>
      </c>
      <c r="FA18" s="384">
        <f t="shared" si="93"/>
        <v>-1.7699999999999994</v>
      </c>
      <c r="FB18" s="259">
        <f t="shared" si="94"/>
        <v>2.285851780558229E-2</v>
      </c>
      <c r="FC18" s="259">
        <f t="shared" si="95"/>
        <v>2.29E-2</v>
      </c>
      <c r="FD18" s="259">
        <f t="shared" si="96"/>
        <v>2.507742800351315E-2</v>
      </c>
      <c r="FE18" s="259">
        <f t="shared" si="97"/>
        <v>2.5100000000000001E-2</v>
      </c>
      <c r="FF18" s="384">
        <f t="shared" si="98"/>
        <v>-0.22000000000000006</v>
      </c>
      <c r="FG18" s="259">
        <f t="shared" si="99"/>
        <v>6.3906918674177748E-2</v>
      </c>
      <c r="FH18" s="259">
        <f t="shared" si="100"/>
        <v>6.3899999999999998E-2</v>
      </c>
      <c r="FI18" s="259">
        <f t="shared" si="101"/>
        <v>6.1046287590363305E-2</v>
      </c>
      <c r="FJ18" s="259">
        <f t="shared" si="102"/>
        <v>6.0999999999999999E-2</v>
      </c>
      <c r="FK18" s="384">
        <f t="shared" si="103"/>
        <v>0.28999999999999998</v>
      </c>
      <c r="FL18" s="259">
        <f t="shared" si="104"/>
        <v>0.20333280646690902</v>
      </c>
      <c r="FM18" s="259">
        <f t="shared" si="105"/>
        <v>0.20330000000000001</v>
      </c>
      <c r="FN18" s="259">
        <f t="shared" si="106"/>
        <v>0.23028690421101342</v>
      </c>
      <c r="FO18" s="259">
        <f t="shared" si="107"/>
        <v>0.2303</v>
      </c>
      <c r="FP18" s="384">
        <f t="shared" si="108"/>
        <v>-2.6999999999999997</v>
      </c>
      <c r="FQ18" s="259">
        <f t="shared" si="109"/>
        <v>9.4410910240392582E-2</v>
      </c>
      <c r="FR18" s="259">
        <f t="shared" si="110"/>
        <v>9.4399999999999998E-2</v>
      </c>
      <c r="FS18" s="259">
        <f t="shared" si="111"/>
        <v>9.5602073242217631E-2</v>
      </c>
      <c r="FT18" s="259">
        <f t="shared" si="112"/>
        <v>9.5600000000000004E-2</v>
      </c>
      <c r="FU18" s="384">
        <f t="shared" si="113"/>
        <v>-0.12000000000000066</v>
      </c>
      <c r="FV18" s="259">
        <f t="shared" si="114"/>
        <v>0.12182963488874454</v>
      </c>
      <c r="FW18" s="259">
        <f t="shared" si="115"/>
        <v>0.12180000000000001</v>
      </c>
      <c r="FX18" s="259">
        <f t="shared" si="116"/>
        <v>0.12515288034307123</v>
      </c>
      <c r="FY18" s="259">
        <f t="shared" si="117"/>
        <v>0.12520000000000001</v>
      </c>
      <c r="FZ18" s="384">
        <f t="shared" si="118"/>
        <v>-0.34</v>
      </c>
      <c r="GA18" s="137">
        <v>0</v>
      </c>
    </row>
    <row r="19" spans="2:183" s="14" customFormat="1" ht="13.5" customHeight="1">
      <c r="B19" s="69">
        <v>13</v>
      </c>
      <c r="C19" s="47" t="s">
        <v>132</v>
      </c>
      <c r="D19" s="439">
        <v>1530</v>
      </c>
      <c r="E19" s="192">
        <v>676</v>
      </c>
      <c r="F19" s="256">
        <f t="shared" si="10"/>
        <v>0.44183006535947711</v>
      </c>
      <c r="G19" s="439">
        <v>1522</v>
      </c>
      <c r="H19" s="192">
        <v>192</v>
      </c>
      <c r="I19" s="256">
        <f t="shared" si="11"/>
        <v>0.12614980289093297</v>
      </c>
      <c r="J19" s="439">
        <v>1530</v>
      </c>
      <c r="K19" s="192">
        <v>820</v>
      </c>
      <c r="L19" s="256">
        <f t="shared" si="12"/>
        <v>0.53594771241830064</v>
      </c>
      <c r="M19" s="439">
        <v>1530</v>
      </c>
      <c r="N19" s="192">
        <v>368</v>
      </c>
      <c r="O19" s="256">
        <f t="shared" si="13"/>
        <v>0.24052287581699347</v>
      </c>
      <c r="P19" s="439">
        <v>1522</v>
      </c>
      <c r="Q19" s="192">
        <v>340</v>
      </c>
      <c r="R19" s="256">
        <f t="shared" si="14"/>
        <v>0.22339027595269381</v>
      </c>
      <c r="S19" s="439">
        <v>1530</v>
      </c>
      <c r="T19" s="192">
        <v>246</v>
      </c>
      <c r="U19" s="256">
        <f t="shared" si="15"/>
        <v>0.16078431372549021</v>
      </c>
      <c r="V19" s="439">
        <v>1530</v>
      </c>
      <c r="W19" s="192">
        <v>30</v>
      </c>
      <c r="X19" s="256">
        <f t="shared" si="16"/>
        <v>1.9607843137254902E-2</v>
      </c>
      <c r="Y19" s="439">
        <v>1527</v>
      </c>
      <c r="Z19" s="192">
        <v>81</v>
      </c>
      <c r="AA19" s="256">
        <f t="shared" si="17"/>
        <v>5.304518664047151E-2</v>
      </c>
      <c r="AB19" s="439">
        <v>1529</v>
      </c>
      <c r="AC19" s="192">
        <v>211</v>
      </c>
      <c r="AD19" s="256">
        <f t="shared" si="18"/>
        <v>0.1379986919555265</v>
      </c>
      <c r="AE19" s="439">
        <v>1527</v>
      </c>
      <c r="AF19" s="192">
        <v>129</v>
      </c>
      <c r="AG19" s="256">
        <f t="shared" si="19"/>
        <v>8.4479371316306479E-2</v>
      </c>
      <c r="AH19" s="439">
        <v>1523</v>
      </c>
      <c r="AI19" s="192">
        <v>148</v>
      </c>
      <c r="AJ19" s="256">
        <f t="shared" si="20"/>
        <v>9.717662508207485E-2</v>
      </c>
      <c r="AK19" s="72"/>
      <c r="AL19" s="73" t="s">
        <v>21</v>
      </c>
      <c r="AM19" s="279">
        <f t="shared" si="21"/>
        <v>0.42452830188679247</v>
      </c>
      <c r="AN19" s="73" t="s">
        <v>21</v>
      </c>
      <c r="AO19" s="279">
        <f t="shared" si="22"/>
        <v>0.10256410256410256</v>
      </c>
      <c r="AP19" s="73" t="s">
        <v>21</v>
      </c>
      <c r="AQ19" s="279">
        <f t="shared" si="23"/>
        <v>0.46566656356325392</v>
      </c>
      <c r="AR19" s="73" t="s">
        <v>21</v>
      </c>
      <c r="AS19" s="279">
        <f t="shared" si="24"/>
        <v>0.16756924029088657</v>
      </c>
      <c r="AT19" s="73" t="s">
        <v>21</v>
      </c>
      <c r="AU19" s="279">
        <f t="shared" si="25"/>
        <v>0.21778190830235439</v>
      </c>
      <c r="AV19" s="73" t="s">
        <v>21</v>
      </c>
      <c r="AW19" s="279">
        <f t="shared" si="26"/>
        <v>0.11633663366336634</v>
      </c>
      <c r="AX19" s="73" t="s">
        <v>21</v>
      </c>
      <c r="AY19" s="279">
        <f t="shared" si="27"/>
        <v>1.9965949543414331E-2</v>
      </c>
      <c r="AZ19" s="73" t="s">
        <v>21</v>
      </c>
      <c r="BA19" s="279">
        <f t="shared" si="28"/>
        <v>7.8137088039610086E-2</v>
      </c>
      <c r="BB19" s="73" t="s">
        <v>21</v>
      </c>
      <c r="BC19" s="279">
        <f t="shared" si="29"/>
        <v>0.15783767038413879</v>
      </c>
      <c r="BD19" s="73" t="s">
        <v>21</v>
      </c>
      <c r="BE19" s="279">
        <f t="shared" si="30"/>
        <v>0.10167130919220056</v>
      </c>
      <c r="BF19" s="73" t="s">
        <v>21</v>
      </c>
      <c r="BG19" s="279">
        <f t="shared" si="31"/>
        <v>0.13365414467556661</v>
      </c>
      <c r="BI19" s="105" t="str">
        <f t="shared" si="0"/>
        <v>松原市</v>
      </c>
      <c r="BJ19" s="259">
        <f t="shared" si="119"/>
        <v>0.43992248062015504</v>
      </c>
      <c r="BK19" s="259">
        <f t="shared" si="32"/>
        <v>0.43990000000000001</v>
      </c>
      <c r="BL19" s="259">
        <f t="shared" si="33"/>
        <v>0.43591455273698265</v>
      </c>
      <c r="BM19" s="259">
        <f t="shared" si="34"/>
        <v>0.43590000000000001</v>
      </c>
      <c r="BN19" s="384">
        <f t="shared" si="120"/>
        <v>0.40000000000000036</v>
      </c>
      <c r="BO19" s="105" t="str">
        <f t="shared" si="1"/>
        <v>田尻町</v>
      </c>
      <c r="BP19" s="259">
        <f t="shared" si="121"/>
        <v>0.14388489208633093</v>
      </c>
      <c r="BQ19" s="259">
        <f t="shared" si="35"/>
        <v>0.1439</v>
      </c>
      <c r="BR19" s="259">
        <f t="shared" si="122"/>
        <v>0.1</v>
      </c>
      <c r="BS19" s="259">
        <f t="shared" si="36"/>
        <v>0.1</v>
      </c>
      <c r="BT19" s="384">
        <f t="shared" si="123"/>
        <v>4.3899999999999997</v>
      </c>
      <c r="BU19" s="105" t="str">
        <f t="shared" si="2"/>
        <v>四條畷市</v>
      </c>
      <c r="BV19" s="259">
        <f t="shared" si="124"/>
        <v>0.56573705179282874</v>
      </c>
      <c r="BW19" s="259">
        <f t="shared" si="37"/>
        <v>0.56569999999999998</v>
      </c>
      <c r="BX19" s="259">
        <f t="shared" si="38"/>
        <v>0.56617647058823528</v>
      </c>
      <c r="BY19" s="259">
        <f t="shared" si="39"/>
        <v>0.56620000000000004</v>
      </c>
      <c r="BZ19" s="384">
        <f t="shared" si="125"/>
        <v>-5.0000000000005596E-2</v>
      </c>
      <c r="CA19" s="105" t="str">
        <f t="shared" si="3"/>
        <v>羽曳野市</v>
      </c>
      <c r="CB19" s="259">
        <f t="shared" si="126"/>
        <v>0.22902178952248492</v>
      </c>
      <c r="CC19" s="259">
        <f t="shared" si="40"/>
        <v>0.22900000000000001</v>
      </c>
      <c r="CD19" s="259">
        <f t="shared" si="41"/>
        <v>0.24130773222625843</v>
      </c>
      <c r="CE19" s="259">
        <f t="shared" si="42"/>
        <v>0.24129999999999999</v>
      </c>
      <c r="CF19" s="384">
        <f t="shared" si="127"/>
        <v>-1.2299999999999978</v>
      </c>
      <c r="CG19" s="105" t="str">
        <f t="shared" si="4"/>
        <v>太子町</v>
      </c>
      <c r="CH19" s="259">
        <f t="shared" si="128"/>
        <v>0.2781954887218045</v>
      </c>
      <c r="CI19" s="259">
        <f t="shared" si="43"/>
        <v>0.2782</v>
      </c>
      <c r="CJ19" s="259">
        <f t="shared" si="44"/>
        <v>0.26356589147286824</v>
      </c>
      <c r="CK19" s="259">
        <f t="shared" si="45"/>
        <v>0.2636</v>
      </c>
      <c r="CL19" s="384">
        <f t="shared" si="129"/>
        <v>1.4600000000000002</v>
      </c>
      <c r="CM19" s="105" t="str">
        <f t="shared" si="5"/>
        <v>大阪市</v>
      </c>
      <c r="CN19" s="259">
        <f t="shared" si="130"/>
        <v>0.1679289073474623</v>
      </c>
      <c r="CO19" s="259">
        <f t="shared" si="46"/>
        <v>0.16789999999999999</v>
      </c>
      <c r="CP19" s="259">
        <f t="shared" si="47"/>
        <v>0.18155699721964783</v>
      </c>
      <c r="CQ19" s="259">
        <f t="shared" si="48"/>
        <v>0.18160000000000001</v>
      </c>
      <c r="CR19" s="384">
        <f t="shared" si="131"/>
        <v>-1.3700000000000019</v>
      </c>
      <c r="CS19" s="105" t="str">
        <f t="shared" si="6"/>
        <v>堺市</v>
      </c>
      <c r="CT19" s="259">
        <f t="shared" si="132"/>
        <v>2.5400767667645065E-2</v>
      </c>
      <c r="CU19" s="259">
        <f t="shared" si="49"/>
        <v>2.5399999999999999E-2</v>
      </c>
      <c r="CV19" s="259">
        <f t="shared" si="50"/>
        <v>2.599858189553297E-2</v>
      </c>
      <c r="CW19" s="259">
        <f t="shared" si="51"/>
        <v>2.5999999999999999E-2</v>
      </c>
      <c r="CX19" s="384">
        <f t="shared" si="133"/>
        <v>-5.9999999999999984E-2</v>
      </c>
      <c r="CY19" s="105" t="str">
        <f>INDEX($AZ$7:$AZ$49,MATCH(CZ19,BA$7:BA$49,0))</f>
        <v>茨木市</v>
      </c>
      <c r="CZ19" s="259">
        <f t="shared" si="134"/>
        <v>6.3991467804292768E-2</v>
      </c>
      <c r="DA19" s="259">
        <f t="shared" si="52"/>
        <v>6.4000000000000001E-2</v>
      </c>
      <c r="DB19" s="259">
        <f t="shared" si="53"/>
        <v>6.2206405693950181E-2</v>
      </c>
      <c r="DC19" s="259">
        <f t="shared" si="54"/>
        <v>6.2199999999999998E-2</v>
      </c>
      <c r="DD19" s="384">
        <f t="shared" si="135"/>
        <v>0.1800000000000003</v>
      </c>
      <c r="DE19" s="105" t="str">
        <f t="shared" si="8"/>
        <v>堺市</v>
      </c>
      <c r="DF19" s="259">
        <f t="shared" si="136"/>
        <v>0.22124293785310734</v>
      </c>
      <c r="DG19" s="259">
        <f t="shared" si="55"/>
        <v>0.22120000000000001</v>
      </c>
      <c r="DH19" s="259">
        <f t="shared" si="56"/>
        <v>0.22821969696969696</v>
      </c>
      <c r="DI19" s="259">
        <f t="shared" si="57"/>
        <v>0.22819999999999999</v>
      </c>
      <c r="DJ19" s="384">
        <f t="shared" si="137"/>
        <v>-0.69999999999999785</v>
      </c>
      <c r="DK19" s="105" t="str">
        <f t="shared" si="9"/>
        <v>八尾市</v>
      </c>
      <c r="DL19" s="259">
        <f t="shared" si="138"/>
        <v>0.10167130919220056</v>
      </c>
      <c r="DM19" s="259">
        <f t="shared" si="58"/>
        <v>0.1017</v>
      </c>
      <c r="DN19" s="259">
        <f t="shared" si="59"/>
        <v>0.10191884240327147</v>
      </c>
      <c r="DO19" s="259">
        <f t="shared" si="60"/>
        <v>0.1019</v>
      </c>
      <c r="DP19" s="384">
        <f t="shared" si="139"/>
        <v>-2.0000000000000573E-2</v>
      </c>
      <c r="DQ19" s="105" t="str">
        <f t="shared" si="142"/>
        <v>柏原市</v>
      </c>
      <c r="DR19" s="259">
        <f t="shared" si="140"/>
        <v>0.12585291887793784</v>
      </c>
      <c r="DS19" s="259">
        <f t="shared" si="61"/>
        <v>0.12590000000000001</v>
      </c>
      <c r="DT19" s="259">
        <f t="shared" si="62"/>
        <v>0.16790490341753342</v>
      </c>
      <c r="DU19" s="259">
        <f t="shared" si="63"/>
        <v>0.16789999999999999</v>
      </c>
      <c r="DV19" s="384">
        <f t="shared" si="141"/>
        <v>-4.1999999999999984</v>
      </c>
      <c r="DX19" s="259">
        <f t="shared" si="64"/>
        <v>0.41215306759307302</v>
      </c>
      <c r="DY19" s="259">
        <f t="shared" si="65"/>
        <v>0.41220000000000001</v>
      </c>
      <c r="DZ19" s="259">
        <f t="shared" si="66"/>
        <v>0.41883542119293055</v>
      </c>
      <c r="EA19" s="259">
        <f t="shared" si="67"/>
        <v>0.41880000000000001</v>
      </c>
      <c r="EB19" s="384">
        <f t="shared" si="68"/>
        <v>-0.65999999999999948</v>
      </c>
      <c r="EC19" s="259">
        <f t="shared" si="69"/>
        <v>0.13642272981511996</v>
      </c>
      <c r="ED19" s="259">
        <f t="shared" si="70"/>
        <v>0.13639999999999999</v>
      </c>
      <c r="EE19" s="259">
        <f t="shared" si="71"/>
        <v>0.13905492449138979</v>
      </c>
      <c r="EF19" s="259">
        <f t="shared" si="72"/>
        <v>0.1391</v>
      </c>
      <c r="EG19" s="384">
        <f t="shared" si="73"/>
        <v>-0.27000000000000079</v>
      </c>
      <c r="EH19" s="259">
        <f t="shared" si="74"/>
        <v>0.53394233299500016</v>
      </c>
      <c r="EI19" s="259">
        <f t="shared" si="75"/>
        <v>0.53390000000000004</v>
      </c>
      <c r="EJ19" s="259">
        <f t="shared" si="76"/>
        <v>0.55089838814066017</v>
      </c>
      <c r="EK19" s="259">
        <f t="shared" si="77"/>
        <v>0.55089999999999995</v>
      </c>
      <c r="EL19" s="384">
        <f t="shared" si="78"/>
        <v>-1.6999999999999904</v>
      </c>
      <c r="EM19" s="259">
        <f t="shared" si="79"/>
        <v>0.20827411969051002</v>
      </c>
      <c r="EN19" s="259">
        <f t="shared" si="80"/>
        <v>0.20830000000000001</v>
      </c>
      <c r="EO19" s="259">
        <f t="shared" si="81"/>
        <v>0.23116991192719932</v>
      </c>
      <c r="EP19" s="259">
        <f t="shared" si="82"/>
        <v>0.23119999999999999</v>
      </c>
      <c r="EQ19" s="384">
        <f t="shared" si="83"/>
        <v>-2.2899999999999974</v>
      </c>
      <c r="ER19" s="259">
        <f t="shared" si="84"/>
        <v>0.2459075644172703</v>
      </c>
      <c r="ES19" s="259">
        <f t="shared" si="85"/>
        <v>0.24590000000000001</v>
      </c>
      <c r="ET19" s="259">
        <f t="shared" si="86"/>
        <v>0.26463237789639321</v>
      </c>
      <c r="EU19" s="259">
        <f t="shared" si="87"/>
        <v>0.2646</v>
      </c>
      <c r="EV19" s="384">
        <f t="shared" si="88"/>
        <v>-1.8699999999999994</v>
      </c>
      <c r="EW19" s="259">
        <f t="shared" si="89"/>
        <v>0.14741299556986304</v>
      </c>
      <c r="EX19" s="259">
        <f t="shared" si="90"/>
        <v>0.1474</v>
      </c>
      <c r="EY19" s="259">
        <f t="shared" si="91"/>
        <v>0.16508641290103757</v>
      </c>
      <c r="EZ19" s="259">
        <f t="shared" si="92"/>
        <v>0.1651</v>
      </c>
      <c r="FA19" s="384">
        <f t="shared" si="93"/>
        <v>-1.7699999999999994</v>
      </c>
      <c r="FB19" s="259">
        <f t="shared" si="94"/>
        <v>2.285851780558229E-2</v>
      </c>
      <c r="FC19" s="259">
        <f t="shared" si="95"/>
        <v>2.29E-2</v>
      </c>
      <c r="FD19" s="259">
        <f t="shared" si="96"/>
        <v>2.507742800351315E-2</v>
      </c>
      <c r="FE19" s="259">
        <f t="shared" si="97"/>
        <v>2.5100000000000001E-2</v>
      </c>
      <c r="FF19" s="384">
        <f t="shared" si="98"/>
        <v>-0.22000000000000006</v>
      </c>
      <c r="FG19" s="259">
        <f t="shared" si="99"/>
        <v>6.3906918674177748E-2</v>
      </c>
      <c r="FH19" s="259">
        <f t="shared" si="100"/>
        <v>6.3899999999999998E-2</v>
      </c>
      <c r="FI19" s="259">
        <f t="shared" si="101"/>
        <v>6.1046287590363305E-2</v>
      </c>
      <c r="FJ19" s="259">
        <f t="shared" si="102"/>
        <v>6.0999999999999999E-2</v>
      </c>
      <c r="FK19" s="384">
        <f t="shared" si="103"/>
        <v>0.28999999999999998</v>
      </c>
      <c r="FL19" s="259">
        <f t="shared" si="104"/>
        <v>0.20333280646690902</v>
      </c>
      <c r="FM19" s="259">
        <f t="shared" si="105"/>
        <v>0.20330000000000001</v>
      </c>
      <c r="FN19" s="259">
        <f t="shared" si="106"/>
        <v>0.23028690421101342</v>
      </c>
      <c r="FO19" s="259">
        <f t="shared" si="107"/>
        <v>0.2303</v>
      </c>
      <c r="FP19" s="384">
        <f t="shared" si="108"/>
        <v>-2.6999999999999997</v>
      </c>
      <c r="FQ19" s="259">
        <f t="shared" si="109"/>
        <v>9.4410910240392582E-2</v>
      </c>
      <c r="FR19" s="259">
        <f t="shared" si="110"/>
        <v>9.4399999999999998E-2</v>
      </c>
      <c r="FS19" s="259">
        <f t="shared" si="111"/>
        <v>9.5602073242217631E-2</v>
      </c>
      <c r="FT19" s="259">
        <f t="shared" si="112"/>
        <v>9.5600000000000004E-2</v>
      </c>
      <c r="FU19" s="384">
        <f t="shared" si="113"/>
        <v>-0.12000000000000066</v>
      </c>
      <c r="FV19" s="259">
        <f t="shared" si="114"/>
        <v>0.12182963488874454</v>
      </c>
      <c r="FW19" s="259">
        <f t="shared" si="115"/>
        <v>0.12180000000000001</v>
      </c>
      <c r="FX19" s="259">
        <f t="shared" si="116"/>
        <v>0.12515288034307123</v>
      </c>
      <c r="FY19" s="259">
        <f t="shared" si="117"/>
        <v>0.12520000000000001</v>
      </c>
      <c r="FZ19" s="384">
        <f t="shared" si="118"/>
        <v>-0.34</v>
      </c>
      <c r="GA19" s="137">
        <v>0</v>
      </c>
    </row>
    <row r="20" spans="2:183" s="14" customFormat="1" ht="13.5" customHeight="1">
      <c r="B20" s="69">
        <v>14</v>
      </c>
      <c r="C20" s="47" t="s">
        <v>133</v>
      </c>
      <c r="D20" s="439">
        <v>1492</v>
      </c>
      <c r="E20" s="192">
        <v>639</v>
      </c>
      <c r="F20" s="256">
        <f t="shared" si="10"/>
        <v>0.42828418230563003</v>
      </c>
      <c r="G20" s="439">
        <v>1484</v>
      </c>
      <c r="H20" s="192">
        <v>285</v>
      </c>
      <c r="I20" s="256">
        <f t="shared" si="11"/>
        <v>0.19204851752021562</v>
      </c>
      <c r="J20" s="439">
        <v>1492</v>
      </c>
      <c r="K20" s="192">
        <v>946</v>
      </c>
      <c r="L20" s="256">
        <f t="shared" si="12"/>
        <v>0.63404825737265413</v>
      </c>
      <c r="M20" s="439">
        <v>1492</v>
      </c>
      <c r="N20" s="192">
        <v>510</v>
      </c>
      <c r="O20" s="256">
        <f t="shared" si="13"/>
        <v>0.3418230563002681</v>
      </c>
      <c r="P20" s="439">
        <v>1489</v>
      </c>
      <c r="Q20" s="192">
        <v>550</v>
      </c>
      <c r="R20" s="256">
        <f t="shared" si="14"/>
        <v>0.36937541974479515</v>
      </c>
      <c r="S20" s="439">
        <v>1491</v>
      </c>
      <c r="T20" s="192">
        <v>462</v>
      </c>
      <c r="U20" s="256">
        <f t="shared" si="15"/>
        <v>0.30985915492957744</v>
      </c>
      <c r="V20" s="439">
        <v>1490</v>
      </c>
      <c r="W20" s="192">
        <v>41</v>
      </c>
      <c r="X20" s="256">
        <f t="shared" si="16"/>
        <v>2.7516778523489934E-2</v>
      </c>
      <c r="Y20" s="439">
        <v>1489</v>
      </c>
      <c r="Z20" s="192">
        <v>135</v>
      </c>
      <c r="AA20" s="256">
        <f t="shared" si="17"/>
        <v>9.0664875755540636E-2</v>
      </c>
      <c r="AB20" s="439">
        <v>1487</v>
      </c>
      <c r="AC20" s="192">
        <v>206</v>
      </c>
      <c r="AD20" s="256">
        <f t="shared" si="18"/>
        <v>0.13853396099529253</v>
      </c>
      <c r="AE20" s="439">
        <v>1489</v>
      </c>
      <c r="AF20" s="192">
        <v>131</v>
      </c>
      <c r="AG20" s="256">
        <f t="shared" si="19"/>
        <v>8.7978509066487576E-2</v>
      </c>
      <c r="AH20" s="439">
        <v>1489</v>
      </c>
      <c r="AI20" s="192">
        <v>165</v>
      </c>
      <c r="AJ20" s="256">
        <f t="shared" si="20"/>
        <v>0.11081262592343855</v>
      </c>
      <c r="AK20" s="72"/>
      <c r="AL20" s="73" t="s">
        <v>47</v>
      </c>
      <c r="AM20" s="279">
        <f t="shared" si="21"/>
        <v>0.46200109349371243</v>
      </c>
      <c r="AN20" s="73" t="s">
        <v>47</v>
      </c>
      <c r="AO20" s="279">
        <f t="shared" si="22"/>
        <v>0.12658927584300719</v>
      </c>
      <c r="AP20" s="73" t="s">
        <v>47</v>
      </c>
      <c r="AQ20" s="279">
        <f t="shared" si="23"/>
        <v>0.46881838074398252</v>
      </c>
      <c r="AR20" s="73" t="s">
        <v>47</v>
      </c>
      <c r="AS20" s="279">
        <f t="shared" si="24"/>
        <v>0.19956260251503555</v>
      </c>
      <c r="AT20" s="73" t="s">
        <v>47</v>
      </c>
      <c r="AU20" s="279">
        <f t="shared" si="25"/>
        <v>0.28970427163198248</v>
      </c>
      <c r="AV20" s="73" t="s">
        <v>47</v>
      </c>
      <c r="AW20" s="279">
        <f t="shared" si="26"/>
        <v>0.12335526315789473</v>
      </c>
      <c r="AX20" s="73" t="s">
        <v>47</v>
      </c>
      <c r="AY20" s="279">
        <f t="shared" si="27"/>
        <v>2.5683060109289616E-2</v>
      </c>
      <c r="AZ20" s="73" t="s">
        <v>47</v>
      </c>
      <c r="BA20" s="279">
        <f t="shared" si="28"/>
        <v>4.480874316939891E-2</v>
      </c>
      <c r="BB20" s="73" t="s">
        <v>47</v>
      </c>
      <c r="BC20" s="279">
        <f t="shared" si="29"/>
        <v>0.2959518599562363</v>
      </c>
      <c r="BD20" s="73" t="s">
        <v>47</v>
      </c>
      <c r="BE20" s="279">
        <f t="shared" si="30"/>
        <v>9.7921225382932173E-2</v>
      </c>
      <c r="BF20" s="73" t="s">
        <v>47</v>
      </c>
      <c r="BG20" s="279">
        <f t="shared" si="31"/>
        <v>0.12596259625962597</v>
      </c>
      <c r="BI20" s="105" t="str">
        <f t="shared" si="0"/>
        <v>大東市</v>
      </c>
      <c r="BJ20" s="259">
        <f t="shared" si="119"/>
        <v>0.43237597911227155</v>
      </c>
      <c r="BK20" s="259">
        <f t="shared" si="32"/>
        <v>0.43240000000000001</v>
      </c>
      <c r="BL20" s="259">
        <f t="shared" si="33"/>
        <v>0.43940936863543789</v>
      </c>
      <c r="BM20" s="259">
        <f t="shared" si="34"/>
        <v>0.43940000000000001</v>
      </c>
      <c r="BN20" s="384">
        <f t="shared" si="120"/>
        <v>-0.70000000000000062</v>
      </c>
      <c r="BO20" s="105" t="str">
        <f t="shared" si="1"/>
        <v>忠岡町</v>
      </c>
      <c r="BP20" s="259">
        <f t="shared" si="121"/>
        <v>0.14285714285714285</v>
      </c>
      <c r="BQ20" s="259">
        <f t="shared" si="35"/>
        <v>0.1429</v>
      </c>
      <c r="BR20" s="259">
        <f t="shared" si="122"/>
        <v>0.13533834586466165</v>
      </c>
      <c r="BS20" s="259">
        <f t="shared" si="36"/>
        <v>0.1353</v>
      </c>
      <c r="BT20" s="384">
        <f t="shared" si="123"/>
        <v>0.75999999999999956</v>
      </c>
      <c r="BU20" s="105" t="str">
        <f t="shared" si="2"/>
        <v>池田市</v>
      </c>
      <c r="BV20" s="259">
        <f t="shared" si="124"/>
        <v>0.56020942408376961</v>
      </c>
      <c r="BW20" s="259">
        <f t="shared" si="37"/>
        <v>0.56020000000000003</v>
      </c>
      <c r="BX20" s="259">
        <f t="shared" si="38"/>
        <v>0.58789204959883301</v>
      </c>
      <c r="BY20" s="259">
        <f t="shared" si="39"/>
        <v>0.58789999999999998</v>
      </c>
      <c r="BZ20" s="384">
        <f t="shared" si="125"/>
        <v>-2.7699999999999947</v>
      </c>
      <c r="CA20" s="105" t="str">
        <f t="shared" si="3"/>
        <v>寝屋川市</v>
      </c>
      <c r="CB20" s="259">
        <f t="shared" si="126"/>
        <v>0.22369584438549955</v>
      </c>
      <c r="CC20" s="259">
        <f t="shared" si="40"/>
        <v>0.22370000000000001</v>
      </c>
      <c r="CD20" s="259">
        <f t="shared" si="41"/>
        <v>0.23231638418079095</v>
      </c>
      <c r="CE20" s="259">
        <f t="shared" si="42"/>
        <v>0.23230000000000001</v>
      </c>
      <c r="CF20" s="384">
        <f t="shared" si="127"/>
        <v>-0.85999999999999965</v>
      </c>
      <c r="CG20" s="105" t="str">
        <f t="shared" si="4"/>
        <v>堺市</v>
      </c>
      <c r="CH20" s="259">
        <f t="shared" si="128"/>
        <v>0.27294330655199728</v>
      </c>
      <c r="CI20" s="259">
        <f t="shared" si="43"/>
        <v>0.27289999999999998</v>
      </c>
      <c r="CJ20" s="259">
        <f t="shared" si="44"/>
        <v>0.27925689267542303</v>
      </c>
      <c r="CK20" s="259">
        <f t="shared" si="45"/>
        <v>0.27929999999999999</v>
      </c>
      <c r="CL20" s="384">
        <f t="shared" si="129"/>
        <v>-0.64000000000000168</v>
      </c>
      <c r="CM20" s="105" t="str">
        <f t="shared" si="5"/>
        <v>太子町</v>
      </c>
      <c r="CN20" s="259">
        <f t="shared" si="130"/>
        <v>0.16417910447761194</v>
      </c>
      <c r="CO20" s="259">
        <f t="shared" si="46"/>
        <v>0.16420000000000001</v>
      </c>
      <c r="CP20" s="259">
        <f t="shared" si="47"/>
        <v>0.19379844961240311</v>
      </c>
      <c r="CQ20" s="259">
        <f t="shared" si="48"/>
        <v>0.1938</v>
      </c>
      <c r="CR20" s="384">
        <f t="shared" si="131"/>
        <v>-2.9599999999999986</v>
      </c>
      <c r="CS20" s="105" t="str">
        <f t="shared" si="6"/>
        <v>大阪市</v>
      </c>
      <c r="CT20" s="259">
        <f t="shared" si="132"/>
        <v>2.5076359193646914E-2</v>
      </c>
      <c r="CU20" s="259">
        <f t="shared" si="49"/>
        <v>2.5100000000000001E-2</v>
      </c>
      <c r="CV20" s="259">
        <f t="shared" si="50"/>
        <v>2.8619944427292373E-2</v>
      </c>
      <c r="CW20" s="259">
        <f t="shared" si="51"/>
        <v>2.86E-2</v>
      </c>
      <c r="CX20" s="384">
        <f t="shared" si="133"/>
        <v>-0.35</v>
      </c>
      <c r="CY20" s="105" t="str">
        <f>INDEX($AZ$7:$AZ$49,MATCH(CZ20,BA$7:BA$49,0))</f>
        <v>守口市</v>
      </c>
      <c r="CZ20" s="259">
        <f t="shared" si="134"/>
        <v>6.2567811934900547E-2</v>
      </c>
      <c r="DA20" s="259">
        <f t="shared" si="52"/>
        <v>6.2600000000000003E-2</v>
      </c>
      <c r="DB20" s="259">
        <f>VLOOKUP(CY20,$AM$89:$BT$162,25,FALSE)</f>
        <v>6.0161974546856921E-2</v>
      </c>
      <c r="DC20" s="259">
        <f t="shared" si="54"/>
        <v>6.0199999999999997E-2</v>
      </c>
      <c r="DD20" s="384">
        <f>(DA20-DC20)*100</f>
        <v>0.24000000000000063</v>
      </c>
      <c r="DE20" s="105" t="str">
        <f t="shared" si="8"/>
        <v>高槻市</v>
      </c>
      <c r="DF20" s="259">
        <f t="shared" si="136"/>
        <v>0.22075974675108298</v>
      </c>
      <c r="DG20" s="259">
        <f t="shared" si="55"/>
        <v>0.2208</v>
      </c>
      <c r="DH20" s="259">
        <f t="shared" si="56"/>
        <v>0.21749795584627965</v>
      </c>
      <c r="DI20" s="259">
        <f t="shared" si="57"/>
        <v>0.2175</v>
      </c>
      <c r="DJ20" s="384">
        <f t="shared" si="137"/>
        <v>0.32999999999999974</v>
      </c>
      <c r="DK20" s="105" t="str">
        <f t="shared" si="9"/>
        <v>和泉市</v>
      </c>
      <c r="DL20" s="259">
        <f t="shared" si="138"/>
        <v>0.10093056549749463</v>
      </c>
      <c r="DM20" s="259">
        <f t="shared" si="58"/>
        <v>0.1009</v>
      </c>
      <c r="DN20" s="259">
        <f t="shared" si="59"/>
        <v>8.1421729266448195E-2</v>
      </c>
      <c r="DO20" s="259">
        <f t="shared" si="60"/>
        <v>8.14E-2</v>
      </c>
      <c r="DP20" s="384">
        <f t="shared" si="139"/>
        <v>1.9500000000000004</v>
      </c>
      <c r="DQ20" s="105" t="str">
        <f t="shared" si="142"/>
        <v>堺市</v>
      </c>
      <c r="DR20" s="259">
        <f t="shared" si="140"/>
        <v>0.12548438568497836</v>
      </c>
      <c r="DS20" s="259">
        <f t="shared" si="61"/>
        <v>0.1255</v>
      </c>
      <c r="DT20" s="259">
        <f t="shared" si="62"/>
        <v>0.1341288782816229</v>
      </c>
      <c r="DU20" s="259">
        <f t="shared" si="63"/>
        <v>0.1341</v>
      </c>
      <c r="DV20" s="384">
        <f t="shared" si="141"/>
        <v>-0.85999999999999965</v>
      </c>
      <c r="DX20" s="259">
        <f t="shared" si="64"/>
        <v>0.41215306759307302</v>
      </c>
      <c r="DY20" s="259">
        <f t="shared" si="65"/>
        <v>0.41220000000000001</v>
      </c>
      <c r="DZ20" s="259">
        <f t="shared" si="66"/>
        <v>0.41883542119293055</v>
      </c>
      <c r="EA20" s="259">
        <f t="shared" si="67"/>
        <v>0.41880000000000001</v>
      </c>
      <c r="EB20" s="384">
        <f t="shared" si="68"/>
        <v>-0.65999999999999948</v>
      </c>
      <c r="EC20" s="259">
        <f t="shared" si="69"/>
        <v>0.13642272981511996</v>
      </c>
      <c r="ED20" s="259">
        <f t="shared" si="70"/>
        <v>0.13639999999999999</v>
      </c>
      <c r="EE20" s="259">
        <f t="shared" si="71"/>
        <v>0.13905492449138979</v>
      </c>
      <c r="EF20" s="259">
        <f t="shared" si="72"/>
        <v>0.1391</v>
      </c>
      <c r="EG20" s="384">
        <f t="shared" si="73"/>
        <v>-0.27000000000000079</v>
      </c>
      <c r="EH20" s="259">
        <f t="shared" si="74"/>
        <v>0.53394233299500016</v>
      </c>
      <c r="EI20" s="259">
        <f t="shared" si="75"/>
        <v>0.53390000000000004</v>
      </c>
      <c r="EJ20" s="259">
        <f t="shared" si="76"/>
        <v>0.55089838814066017</v>
      </c>
      <c r="EK20" s="259">
        <f t="shared" si="77"/>
        <v>0.55089999999999995</v>
      </c>
      <c r="EL20" s="384">
        <f t="shared" si="78"/>
        <v>-1.6999999999999904</v>
      </c>
      <c r="EM20" s="259">
        <f t="shared" si="79"/>
        <v>0.20827411969051002</v>
      </c>
      <c r="EN20" s="259">
        <f t="shared" si="80"/>
        <v>0.20830000000000001</v>
      </c>
      <c r="EO20" s="259">
        <f t="shared" si="81"/>
        <v>0.23116991192719932</v>
      </c>
      <c r="EP20" s="259">
        <f t="shared" si="82"/>
        <v>0.23119999999999999</v>
      </c>
      <c r="EQ20" s="384">
        <f t="shared" si="83"/>
        <v>-2.2899999999999974</v>
      </c>
      <c r="ER20" s="259">
        <f t="shared" si="84"/>
        <v>0.2459075644172703</v>
      </c>
      <c r="ES20" s="259">
        <f t="shared" si="85"/>
        <v>0.24590000000000001</v>
      </c>
      <c r="ET20" s="259">
        <f t="shared" si="86"/>
        <v>0.26463237789639321</v>
      </c>
      <c r="EU20" s="259">
        <f t="shared" si="87"/>
        <v>0.2646</v>
      </c>
      <c r="EV20" s="384">
        <f t="shared" si="88"/>
        <v>-1.8699999999999994</v>
      </c>
      <c r="EW20" s="259">
        <f t="shared" si="89"/>
        <v>0.14741299556986304</v>
      </c>
      <c r="EX20" s="259">
        <f t="shared" si="90"/>
        <v>0.1474</v>
      </c>
      <c r="EY20" s="259">
        <f t="shared" si="91"/>
        <v>0.16508641290103757</v>
      </c>
      <c r="EZ20" s="259">
        <f t="shared" si="92"/>
        <v>0.1651</v>
      </c>
      <c r="FA20" s="384">
        <f t="shared" si="93"/>
        <v>-1.7699999999999994</v>
      </c>
      <c r="FB20" s="259">
        <f t="shared" si="94"/>
        <v>2.285851780558229E-2</v>
      </c>
      <c r="FC20" s="259">
        <f t="shared" si="95"/>
        <v>2.29E-2</v>
      </c>
      <c r="FD20" s="259">
        <f t="shared" si="96"/>
        <v>2.507742800351315E-2</v>
      </c>
      <c r="FE20" s="259">
        <f t="shared" si="97"/>
        <v>2.5100000000000001E-2</v>
      </c>
      <c r="FF20" s="384">
        <f t="shared" si="98"/>
        <v>-0.22000000000000006</v>
      </c>
      <c r="FG20" s="259">
        <f t="shared" si="99"/>
        <v>6.3906918674177748E-2</v>
      </c>
      <c r="FH20" s="259">
        <f t="shared" si="100"/>
        <v>6.3899999999999998E-2</v>
      </c>
      <c r="FI20" s="259">
        <f t="shared" si="101"/>
        <v>6.1046287590363305E-2</v>
      </c>
      <c r="FJ20" s="259">
        <f t="shared" si="102"/>
        <v>6.0999999999999999E-2</v>
      </c>
      <c r="FK20" s="384">
        <f t="shared" si="103"/>
        <v>0.28999999999999998</v>
      </c>
      <c r="FL20" s="259">
        <f t="shared" si="104"/>
        <v>0.20333280646690902</v>
      </c>
      <c r="FM20" s="259">
        <f t="shared" si="105"/>
        <v>0.20330000000000001</v>
      </c>
      <c r="FN20" s="259">
        <f t="shared" si="106"/>
        <v>0.23028690421101342</v>
      </c>
      <c r="FO20" s="259">
        <f t="shared" si="107"/>
        <v>0.2303</v>
      </c>
      <c r="FP20" s="384">
        <f t="shared" si="108"/>
        <v>-2.6999999999999997</v>
      </c>
      <c r="FQ20" s="259">
        <f t="shared" si="109"/>
        <v>9.4410910240392582E-2</v>
      </c>
      <c r="FR20" s="259">
        <f t="shared" si="110"/>
        <v>9.4399999999999998E-2</v>
      </c>
      <c r="FS20" s="259">
        <f t="shared" si="111"/>
        <v>9.5602073242217631E-2</v>
      </c>
      <c r="FT20" s="259">
        <f t="shared" si="112"/>
        <v>9.5600000000000004E-2</v>
      </c>
      <c r="FU20" s="384">
        <f t="shared" si="113"/>
        <v>-0.12000000000000066</v>
      </c>
      <c r="FV20" s="259">
        <f t="shared" si="114"/>
        <v>0.12182963488874454</v>
      </c>
      <c r="FW20" s="259">
        <f t="shared" si="115"/>
        <v>0.12180000000000001</v>
      </c>
      <c r="FX20" s="259">
        <f t="shared" si="116"/>
        <v>0.12515288034307123</v>
      </c>
      <c r="FY20" s="259">
        <f t="shared" si="117"/>
        <v>0.12520000000000001</v>
      </c>
      <c r="FZ20" s="384">
        <f t="shared" si="118"/>
        <v>-0.34</v>
      </c>
      <c r="GA20" s="137">
        <v>0</v>
      </c>
    </row>
    <row r="21" spans="2:183" s="14" customFormat="1" ht="13.5" customHeight="1">
      <c r="B21" s="69">
        <v>15</v>
      </c>
      <c r="C21" s="47" t="s">
        <v>134</v>
      </c>
      <c r="D21" s="439">
        <v>1745</v>
      </c>
      <c r="E21" s="192">
        <v>682</v>
      </c>
      <c r="F21" s="256">
        <f t="shared" si="10"/>
        <v>0.39083094555873926</v>
      </c>
      <c r="G21" s="439">
        <v>1725</v>
      </c>
      <c r="H21" s="192">
        <v>261</v>
      </c>
      <c r="I21" s="256">
        <f t="shared" si="11"/>
        <v>0.15130434782608695</v>
      </c>
      <c r="J21" s="439">
        <v>1745</v>
      </c>
      <c r="K21" s="192">
        <v>1124</v>
      </c>
      <c r="L21" s="256">
        <f t="shared" si="12"/>
        <v>0.64412607449856729</v>
      </c>
      <c r="M21" s="439">
        <v>1745</v>
      </c>
      <c r="N21" s="192">
        <v>438</v>
      </c>
      <c r="O21" s="256">
        <f t="shared" si="13"/>
        <v>0.25100286532951288</v>
      </c>
      <c r="P21" s="439">
        <v>1744</v>
      </c>
      <c r="Q21" s="192">
        <v>460</v>
      </c>
      <c r="R21" s="256">
        <f t="shared" si="14"/>
        <v>0.26376146788990823</v>
      </c>
      <c r="S21" s="439">
        <v>1743</v>
      </c>
      <c r="T21" s="192">
        <v>258</v>
      </c>
      <c r="U21" s="256">
        <f t="shared" si="15"/>
        <v>0.14802065404475043</v>
      </c>
      <c r="V21" s="439">
        <v>1743</v>
      </c>
      <c r="W21" s="192">
        <v>45</v>
      </c>
      <c r="X21" s="256">
        <f t="shared" si="16"/>
        <v>2.5817555938037865E-2</v>
      </c>
      <c r="Y21" s="439">
        <v>1744</v>
      </c>
      <c r="Z21" s="192">
        <v>142</v>
      </c>
      <c r="AA21" s="256">
        <f t="shared" si="17"/>
        <v>8.1422018348623851E-2</v>
      </c>
      <c r="AB21" s="439">
        <v>1742</v>
      </c>
      <c r="AC21" s="192">
        <v>404</v>
      </c>
      <c r="AD21" s="256">
        <f t="shared" si="18"/>
        <v>0.23191733639494833</v>
      </c>
      <c r="AE21" s="439">
        <v>1745</v>
      </c>
      <c r="AF21" s="192">
        <v>159</v>
      </c>
      <c r="AG21" s="256">
        <f t="shared" si="19"/>
        <v>9.111747851002866E-2</v>
      </c>
      <c r="AH21" s="439">
        <v>1736</v>
      </c>
      <c r="AI21" s="192">
        <v>205</v>
      </c>
      <c r="AJ21" s="256">
        <f t="shared" si="20"/>
        <v>0.11808755760368664</v>
      </c>
      <c r="AK21" s="72"/>
      <c r="AL21" s="73" t="s">
        <v>25</v>
      </c>
      <c r="AM21" s="279">
        <f t="shared" si="21"/>
        <v>0.38835834470213731</v>
      </c>
      <c r="AN21" s="73" t="s">
        <v>25</v>
      </c>
      <c r="AO21" s="279">
        <f t="shared" si="22"/>
        <v>8.5232452142206011E-2</v>
      </c>
      <c r="AP21" s="73" t="s">
        <v>25</v>
      </c>
      <c r="AQ21" s="279">
        <f t="shared" si="23"/>
        <v>0.58435652569349705</v>
      </c>
      <c r="AR21" s="73" t="s">
        <v>25</v>
      </c>
      <c r="AS21" s="279">
        <f t="shared" si="24"/>
        <v>0.20746132848043677</v>
      </c>
      <c r="AT21" s="73" t="s">
        <v>25</v>
      </c>
      <c r="AU21" s="279">
        <f t="shared" si="25"/>
        <v>0.33196721311475408</v>
      </c>
      <c r="AV21" s="73" t="s">
        <v>25</v>
      </c>
      <c r="AW21" s="279">
        <f t="shared" si="26"/>
        <v>0.14435336976320584</v>
      </c>
      <c r="AX21" s="73" t="s">
        <v>25</v>
      </c>
      <c r="AY21" s="279">
        <f t="shared" si="27"/>
        <v>1.6825829922692132E-2</v>
      </c>
      <c r="AZ21" s="73" t="s">
        <v>25</v>
      </c>
      <c r="BA21" s="279">
        <f t="shared" si="28"/>
        <v>4.5950864422202004E-2</v>
      </c>
      <c r="BB21" s="73" t="s">
        <v>25</v>
      </c>
      <c r="BC21" s="279">
        <f t="shared" si="29"/>
        <v>0.284674852205548</v>
      </c>
      <c r="BD21" s="73" t="s">
        <v>25</v>
      </c>
      <c r="BE21" s="279">
        <f t="shared" si="30"/>
        <v>7.0973612374886266E-2</v>
      </c>
      <c r="BF21" s="73" t="s">
        <v>25</v>
      </c>
      <c r="BG21" s="279">
        <f t="shared" si="31"/>
        <v>8.3903328773369812E-2</v>
      </c>
      <c r="BI21" s="105" t="str">
        <f t="shared" si="0"/>
        <v>和泉市</v>
      </c>
      <c r="BJ21" s="259">
        <f t="shared" si="119"/>
        <v>0.43187783345263658</v>
      </c>
      <c r="BK21" s="259">
        <f t="shared" si="32"/>
        <v>0.43190000000000001</v>
      </c>
      <c r="BL21" s="259">
        <f t="shared" si="33"/>
        <v>0.44436052366565959</v>
      </c>
      <c r="BM21" s="259">
        <f t="shared" si="34"/>
        <v>0.44440000000000002</v>
      </c>
      <c r="BN21" s="384">
        <f t="shared" si="120"/>
        <v>-1.2500000000000011</v>
      </c>
      <c r="BO21" s="105" t="str">
        <f>AN46</f>
        <v>岬町</v>
      </c>
      <c r="BP21" s="259">
        <f t="shared" si="121"/>
        <v>0.14285714285714285</v>
      </c>
      <c r="BQ21" s="259">
        <f t="shared" si="35"/>
        <v>0.1429</v>
      </c>
      <c r="BR21" s="259">
        <f t="shared" si="122"/>
        <v>9.7345132743362831E-2</v>
      </c>
      <c r="BS21" s="259">
        <f t="shared" si="36"/>
        <v>9.7299999999999998E-2</v>
      </c>
      <c r="BT21" s="384">
        <f t="shared" si="123"/>
        <v>4.5600000000000005</v>
      </c>
      <c r="BU21" s="105" t="str">
        <f t="shared" si="2"/>
        <v>大阪市</v>
      </c>
      <c r="BV21" s="259">
        <f t="shared" si="124"/>
        <v>0.552953032431442</v>
      </c>
      <c r="BW21" s="259">
        <f t="shared" si="37"/>
        <v>0.55300000000000005</v>
      </c>
      <c r="BX21" s="259">
        <f t="shared" si="38"/>
        <v>0.5642696143514373</v>
      </c>
      <c r="BY21" s="259">
        <f t="shared" si="39"/>
        <v>0.56430000000000002</v>
      </c>
      <c r="BZ21" s="384">
        <f t="shared" si="125"/>
        <v>-1.1299999999999977</v>
      </c>
      <c r="CA21" s="105" t="str">
        <f t="shared" si="3"/>
        <v>堺市</v>
      </c>
      <c r="CB21" s="259">
        <f t="shared" si="126"/>
        <v>0.2236648978209326</v>
      </c>
      <c r="CC21" s="259">
        <f t="shared" si="40"/>
        <v>0.22370000000000001</v>
      </c>
      <c r="CD21" s="259">
        <f t="shared" si="41"/>
        <v>0.23587804301583551</v>
      </c>
      <c r="CE21" s="259">
        <f t="shared" si="42"/>
        <v>0.2359</v>
      </c>
      <c r="CF21" s="384">
        <f t="shared" si="127"/>
        <v>-1.2199999999999989</v>
      </c>
      <c r="CG21" s="105" t="str">
        <f t="shared" si="4"/>
        <v>守口市</v>
      </c>
      <c r="CH21" s="259">
        <f t="shared" si="128"/>
        <v>0.26973207820419987</v>
      </c>
      <c r="CI21" s="259">
        <f t="shared" si="43"/>
        <v>0.2697</v>
      </c>
      <c r="CJ21" s="259">
        <f t="shared" si="44"/>
        <v>0.27662037037037035</v>
      </c>
      <c r="CK21" s="259">
        <f t="shared" si="45"/>
        <v>0.27660000000000001</v>
      </c>
      <c r="CL21" s="384">
        <f t="shared" si="129"/>
        <v>-0.69000000000000172</v>
      </c>
      <c r="CM21" s="105" t="str">
        <f t="shared" si="5"/>
        <v>堺市</v>
      </c>
      <c r="CN21" s="259">
        <f t="shared" si="130"/>
        <v>0.15860275830884016</v>
      </c>
      <c r="CO21" s="259">
        <f t="shared" si="46"/>
        <v>0.15859999999999999</v>
      </c>
      <c r="CP21" s="259">
        <f t="shared" si="47"/>
        <v>0.17695765318192572</v>
      </c>
      <c r="CQ21" s="259">
        <f t="shared" si="48"/>
        <v>0.17699999999999999</v>
      </c>
      <c r="CR21" s="384">
        <f t="shared" si="131"/>
        <v>-1.8399999999999999</v>
      </c>
      <c r="CS21" s="105" t="str">
        <f t="shared" si="6"/>
        <v>松原市</v>
      </c>
      <c r="CT21" s="259">
        <f t="shared" si="132"/>
        <v>2.3901808785529714E-2</v>
      </c>
      <c r="CU21" s="259">
        <f t="shared" si="49"/>
        <v>2.3900000000000001E-2</v>
      </c>
      <c r="CV21" s="259">
        <f t="shared" si="50"/>
        <v>2.7369826435246995E-2</v>
      </c>
      <c r="CW21" s="259">
        <f t="shared" si="51"/>
        <v>2.7400000000000001E-2</v>
      </c>
      <c r="CX21" s="384">
        <f t="shared" si="133"/>
        <v>-0.35</v>
      </c>
      <c r="CY21" s="105" t="str">
        <f t="shared" ref="CY21:CY49" si="143">INDEX($AZ$7:$AZ$49,MATCH(CZ21,BA$7:BA$49,0))</f>
        <v>藤井寺市</v>
      </c>
      <c r="CZ21" s="259">
        <f t="shared" si="134"/>
        <v>6.1998541210795038E-2</v>
      </c>
      <c r="DA21" s="259">
        <f t="shared" si="52"/>
        <v>6.2E-2</v>
      </c>
      <c r="DB21" s="259">
        <f t="shared" si="53"/>
        <v>6.0117302052785926E-2</v>
      </c>
      <c r="DC21" s="259">
        <f t="shared" si="54"/>
        <v>6.0100000000000001E-2</v>
      </c>
      <c r="DD21" s="384">
        <f t="shared" si="135"/>
        <v>0.18999999999999989</v>
      </c>
      <c r="DE21" s="105" t="str">
        <f t="shared" si="8"/>
        <v>河南町</v>
      </c>
      <c r="DF21" s="259">
        <f t="shared" si="136"/>
        <v>0.21848739495798319</v>
      </c>
      <c r="DG21" s="259">
        <f t="shared" si="55"/>
        <v>0.2185</v>
      </c>
      <c r="DH21" s="259">
        <f t="shared" si="56"/>
        <v>0.29761904761904762</v>
      </c>
      <c r="DI21" s="259">
        <f t="shared" si="57"/>
        <v>0.29759999999999998</v>
      </c>
      <c r="DJ21" s="384">
        <f t="shared" si="137"/>
        <v>-7.9099999999999975</v>
      </c>
      <c r="DK21" s="105" t="str">
        <f t="shared" si="9"/>
        <v>堺市</v>
      </c>
      <c r="DL21" s="259">
        <f t="shared" si="138"/>
        <v>0.1002375834370404</v>
      </c>
      <c r="DM21" s="259">
        <f t="shared" si="58"/>
        <v>0.1002</v>
      </c>
      <c r="DN21" s="259">
        <f t="shared" si="59"/>
        <v>9.7786196282703922E-2</v>
      </c>
      <c r="DO21" s="259">
        <f t="shared" si="60"/>
        <v>9.7799999999999998E-2</v>
      </c>
      <c r="DP21" s="384">
        <f t="shared" si="139"/>
        <v>0.23999999999999994</v>
      </c>
      <c r="DQ21" s="105" t="str">
        <f t="shared" si="142"/>
        <v>大阪市</v>
      </c>
      <c r="DR21" s="259">
        <f t="shared" si="140"/>
        <v>0.12457065750736016</v>
      </c>
      <c r="DS21" s="259">
        <f t="shared" si="61"/>
        <v>0.1246</v>
      </c>
      <c r="DT21" s="259">
        <f t="shared" si="62"/>
        <v>0.12845886586425115</v>
      </c>
      <c r="DU21" s="259">
        <f t="shared" si="63"/>
        <v>0.1285</v>
      </c>
      <c r="DV21" s="384">
        <f t="shared" si="141"/>
        <v>-0.39000000000000007</v>
      </c>
      <c r="DX21" s="259">
        <f t="shared" si="64"/>
        <v>0.41215306759307302</v>
      </c>
      <c r="DY21" s="259">
        <f t="shared" si="65"/>
        <v>0.41220000000000001</v>
      </c>
      <c r="DZ21" s="259">
        <f t="shared" si="66"/>
        <v>0.41883542119293055</v>
      </c>
      <c r="EA21" s="259">
        <f t="shared" si="67"/>
        <v>0.41880000000000001</v>
      </c>
      <c r="EB21" s="384">
        <f t="shared" si="68"/>
        <v>-0.65999999999999948</v>
      </c>
      <c r="EC21" s="259">
        <f t="shared" si="69"/>
        <v>0.13642272981511996</v>
      </c>
      <c r="ED21" s="259">
        <f t="shared" si="70"/>
        <v>0.13639999999999999</v>
      </c>
      <c r="EE21" s="259">
        <f t="shared" si="71"/>
        <v>0.13905492449138979</v>
      </c>
      <c r="EF21" s="259">
        <f t="shared" si="72"/>
        <v>0.1391</v>
      </c>
      <c r="EG21" s="384">
        <f t="shared" si="73"/>
        <v>-0.27000000000000079</v>
      </c>
      <c r="EH21" s="259">
        <f t="shared" si="74"/>
        <v>0.53394233299500016</v>
      </c>
      <c r="EI21" s="259">
        <f t="shared" si="75"/>
        <v>0.53390000000000004</v>
      </c>
      <c r="EJ21" s="259">
        <f t="shared" si="76"/>
        <v>0.55089838814066017</v>
      </c>
      <c r="EK21" s="259">
        <f t="shared" si="77"/>
        <v>0.55089999999999995</v>
      </c>
      <c r="EL21" s="384">
        <f t="shared" si="78"/>
        <v>-1.6999999999999904</v>
      </c>
      <c r="EM21" s="259">
        <f t="shared" si="79"/>
        <v>0.20827411969051002</v>
      </c>
      <c r="EN21" s="259">
        <f t="shared" si="80"/>
        <v>0.20830000000000001</v>
      </c>
      <c r="EO21" s="259">
        <f t="shared" si="81"/>
        <v>0.23116991192719932</v>
      </c>
      <c r="EP21" s="259">
        <f t="shared" si="82"/>
        <v>0.23119999999999999</v>
      </c>
      <c r="EQ21" s="384">
        <f t="shared" si="83"/>
        <v>-2.2899999999999974</v>
      </c>
      <c r="ER21" s="259">
        <f t="shared" si="84"/>
        <v>0.2459075644172703</v>
      </c>
      <c r="ES21" s="259">
        <f t="shared" si="85"/>
        <v>0.24590000000000001</v>
      </c>
      <c r="ET21" s="259">
        <f t="shared" si="86"/>
        <v>0.26463237789639321</v>
      </c>
      <c r="EU21" s="259">
        <f t="shared" si="87"/>
        <v>0.2646</v>
      </c>
      <c r="EV21" s="384">
        <f t="shared" si="88"/>
        <v>-1.8699999999999994</v>
      </c>
      <c r="EW21" s="259">
        <f t="shared" si="89"/>
        <v>0.14741299556986304</v>
      </c>
      <c r="EX21" s="259">
        <f t="shared" si="90"/>
        <v>0.1474</v>
      </c>
      <c r="EY21" s="259">
        <f t="shared" si="91"/>
        <v>0.16508641290103757</v>
      </c>
      <c r="EZ21" s="259">
        <f t="shared" si="92"/>
        <v>0.1651</v>
      </c>
      <c r="FA21" s="384">
        <f t="shared" si="93"/>
        <v>-1.7699999999999994</v>
      </c>
      <c r="FB21" s="259">
        <f t="shared" si="94"/>
        <v>2.285851780558229E-2</v>
      </c>
      <c r="FC21" s="259">
        <f t="shared" si="95"/>
        <v>2.29E-2</v>
      </c>
      <c r="FD21" s="259">
        <f t="shared" si="96"/>
        <v>2.507742800351315E-2</v>
      </c>
      <c r="FE21" s="259">
        <f t="shared" si="97"/>
        <v>2.5100000000000001E-2</v>
      </c>
      <c r="FF21" s="384">
        <f t="shared" si="98"/>
        <v>-0.22000000000000006</v>
      </c>
      <c r="FG21" s="259">
        <f t="shared" si="99"/>
        <v>6.3906918674177748E-2</v>
      </c>
      <c r="FH21" s="259">
        <f t="shared" si="100"/>
        <v>6.3899999999999998E-2</v>
      </c>
      <c r="FI21" s="259">
        <f t="shared" si="101"/>
        <v>6.1046287590363305E-2</v>
      </c>
      <c r="FJ21" s="259">
        <f t="shared" si="102"/>
        <v>6.0999999999999999E-2</v>
      </c>
      <c r="FK21" s="384">
        <f t="shared" si="103"/>
        <v>0.28999999999999998</v>
      </c>
      <c r="FL21" s="259">
        <f t="shared" si="104"/>
        <v>0.20333280646690902</v>
      </c>
      <c r="FM21" s="259">
        <f t="shared" si="105"/>
        <v>0.20330000000000001</v>
      </c>
      <c r="FN21" s="259">
        <f t="shared" si="106"/>
        <v>0.23028690421101342</v>
      </c>
      <c r="FO21" s="259">
        <f t="shared" si="107"/>
        <v>0.2303</v>
      </c>
      <c r="FP21" s="384">
        <f t="shared" si="108"/>
        <v>-2.6999999999999997</v>
      </c>
      <c r="FQ21" s="259">
        <f t="shared" si="109"/>
        <v>9.4410910240392582E-2</v>
      </c>
      <c r="FR21" s="259">
        <f t="shared" si="110"/>
        <v>9.4399999999999998E-2</v>
      </c>
      <c r="FS21" s="259">
        <f t="shared" si="111"/>
        <v>9.5602073242217631E-2</v>
      </c>
      <c r="FT21" s="259">
        <f t="shared" si="112"/>
        <v>9.5600000000000004E-2</v>
      </c>
      <c r="FU21" s="384">
        <f t="shared" si="113"/>
        <v>-0.12000000000000066</v>
      </c>
      <c r="FV21" s="259">
        <f t="shared" si="114"/>
        <v>0.12182963488874454</v>
      </c>
      <c r="FW21" s="259">
        <f t="shared" si="115"/>
        <v>0.12180000000000001</v>
      </c>
      <c r="FX21" s="259">
        <f t="shared" si="116"/>
        <v>0.12515288034307123</v>
      </c>
      <c r="FY21" s="259">
        <f t="shared" si="117"/>
        <v>0.12520000000000001</v>
      </c>
      <c r="FZ21" s="384">
        <f t="shared" si="118"/>
        <v>-0.34</v>
      </c>
      <c r="GA21" s="137">
        <v>0</v>
      </c>
    </row>
    <row r="22" spans="2:183" s="14" customFormat="1" ht="13.5" customHeight="1">
      <c r="B22" s="69">
        <v>16</v>
      </c>
      <c r="C22" s="47" t="s">
        <v>61</v>
      </c>
      <c r="D22" s="439">
        <v>1310</v>
      </c>
      <c r="E22" s="192">
        <v>561</v>
      </c>
      <c r="F22" s="256">
        <f t="shared" si="10"/>
        <v>0.42824427480916033</v>
      </c>
      <c r="G22" s="439">
        <v>1299</v>
      </c>
      <c r="H22" s="192">
        <v>174</v>
      </c>
      <c r="I22" s="256">
        <f t="shared" si="11"/>
        <v>0.13394919168591224</v>
      </c>
      <c r="J22" s="439">
        <v>1310</v>
      </c>
      <c r="K22" s="192">
        <v>645</v>
      </c>
      <c r="L22" s="256">
        <f t="shared" si="12"/>
        <v>0.49236641221374045</v>
      </c>
      <c r="M22" s="439">
        <v>1311</v>
      </c>
      <c r="N22" s="192">
        <v>214</v>
      </c>
      <c r="O22" s="256">
        <f t="shared" si="13"/>
        <v>0.16323417238749047</v>
      </c>
      <c r="P22" s="439">
        <v>1308</v>
      </c>
      <c r="Q22" s="192">
        <v>301</v>
      </c>
      <c r="R22" s="256">
        <f t="shared" si="14"/>
        <v>0.2301223241590214</v>
      </c>
      <c r="S22" s="439">
        <v>1311</v>
      </c>
      <c r="T22" s="192">
        <v>123</v>
      </c>
      <c r="U22" s="256">
        <f t="shared" si="15"/>
        <v>9.3821510297482841E-2</v>
      </c>
      <c r="V22" s="439">
        <v>1309</v>
      </c>
      <c r="W22" s="192">
        <v>29</v>
      </c>
      <c r="X22" s="256">
        <f t="shared" si="16"/>
        <v>2.2154316271963331E-2</v>
      </c>
      <c r="Y22" s="439">
        <v>1310</v>
      </c>
      <c r="Z22" s="192">
        <v>108</v>
      </c>
      <c r="AA22" s="256">
        <f t="shared" si="17"/>
        <v>8.2442748091603055E-2</v>
      </c>
      <c r="AB22" s="439">
        <v>1309</v>
      </c>
      <c r="AC22" s="192">
        <v>429</v>
      </c>
      <c r="AD22" s="256">
        <f t="shared" si="18"/>
        <v>0.32773109243697479</v>
      </c>
      <c r="AE22" s="439">
        <v>1308</v>
      </c>
      <c r="AF22" s="192">
        <v>131</v>
      </c>
      <c r="AG22" s="256">
        <f t="shared" si="19"/>
        <v>0.10015290519877676</v>
      </c>
      <c r="AH22" s="439">
        <v>1301</v>
      </c>
      <c r="AI22" s="192">
        <v>185</v>
      </c>
      <c r="AJ22" s="256">
        <f t="shared" si="20"/>
        <v>0.14219830899308225</v>
      </c>
      <c r="AK22" s="72"/>
      <c r="AL22" s="73" t="s">
        <v>15</v>
      </c>
      <c r="AM22" s="279">
        <f t="shared" si="21"/>
        <v>0.38784530386740329</v>
      </c>
      <c r="AN22" s="73" t="s">
        <v>15</v>
      </c>
      <c r="AO22" s="279">
        <f t="shared" si="22"/>
        <v>0.11935985774616581</v>
      </c>
      <c r="AP22" s="73" t="s">
        <v>15</v>
      </c>
      <c r="AQ22" s="279">
        <f t="shared" si="23"/>
        <v>0.5321689144373204</v>
      </c>
      <c r="AR22" s="73" t="s">
        <v>15</v>
      </c>
      <c r="AS22" s="279">
        <f t="shared" si="24"/>
        <v>0.22369584438549955</v>
      </c>
      <c r="AT22" s="73" t="s">
        <v>15</v>
      </c>
      <c r="AU22" s="279">
        <f t="shared" si="25"/>
        <v>0.20349480203494802</v>
      </c>
      <c r="AV22" s="73" t="s">
        <v>15</v>
      </c>
      <c r="AW22" s="279">
        <f t="shared" si="26"/>
        <v>0.14134041141340412</v>
      </c>
      <c r="AX22" s="73" t="s">
        <v>15</v>
      </c>
      <c r="AY22" s="279">
        <f t="shared" si="27"/>
        <v>2.5867786867123592E-2</v>
      </c>
      <c r="AZ22" s="73" t="s">
        <v>15</v>
      </c>
      <c r="BA22" s="279">
        <f t="shared" si="28"/>
        <v>6.5251050652510509E-2</v>
      </c>
      <c r="BB22" s="73" t="s">
        <v>15</v>
      </c>
      <c r="BC22" s="279">
        <f t="shared" si="29"/>
        <v>0.20287929125138426</v>
      </c>
      <c r="BD22" s="73" t="s">
        <v>15</v>
      </c>
      <c r="BE22" s="279">
        <f t="shared" si="30"/>
        <v>8.794860434204696E-2</v>
      </c>
      <c r="BF22" s="73" t="s">
        <v>15</v>
      </c>
      <c r="BG22" s="279">
        <f t="shared" si="31"/>
        <v>0.10630270750110964</v>
      </c>
      <c r="BI22" s="105" t="str">
        <f t="shared" si="0"/>
        <v>八尾市</v>
      </c>
      <c r="BJ22" s="259">
        <f t="shared" si="119"/>
        <v>0.42452830188679247</v>
      </c>
      <c r="BK22" s="259">
        <f t="shared" si="32"/>
        <v>0.42449999999999999</v>
      </c>
      <c r="BL22" s="259">
        <f t="shared" si="33"/>
        <v>0.43429739075762341</v>
      </c>
      <c r="BM22" s="259">
        <f t="shared" si="34"/>
        <v>0.43430000000000002</v>
      </c>
      <c r="BN22" s="384">
        <f t="shared" si="120"/>
        <v>-0.98000000000000309</v>
      </c>
      <c r="BO22" s="105" t="str">
        <f t="shared" si="1"/>
        <v>守口市</v>
      </c>
      <c r="BP22" s="259">
        <f t="shared" si="121"/>
        <v>0.14061930783242257</v>
      </c>
      <c r="BQ22" s="259">
        <f t="shared" si="35"/>
        <v>0.1406</v>
      </c>
      <c r="BR22" s="259">
        <f t="shared" si="122"/>
        <v>0.16097750193948798</v>
      </c>
      <c r="BS22" s="259">
        <f t="shared" si="36"/>
        <v>0.161</v>
      </c>
      <c r="BT22" s="384">
        <f t="shared" si="123"/>
        <v>-2.04</v>
      </c>
      <c r="BU22" s="105" t="str">
        <f t="shared" si="2"/>
        <v>堺市</v>
      </c>
      <c r="BV22" s="259">
        <f t="shared" si="124"/>
        <v>0.55001128923007447</v>
      </c>
      <c r="BW22" s="259">
        <f t="shared" si="37"/>
        <v>0.55000000000000004</v>
      </c>
      <c r="BX22" s="259">
        <f t="shared" si="38"/>
        <v>0.55241697198912654</v>
      </c>
      <c r="BY22" s="259">
        <f t="shared" si="39"/>
        <v>0.5524</v>
      </c>
      <c r="BZ22" s="384">
        <f t="shared" si="125"/>
        <v>-0.23999999999999577</v>
      </c>
      <c r="CA22" s="105" t="str">
        <f t="shared" si="3"/>
        <v>岸和田市</v>
      </c>
      <c r="CB22" s="259">
        <f t="shared" si="126"/>
        <v>0.22102689486552568</v>
      </c>
      <c r="CC22" s="259">
        <f t="shared" si="40"/>
        <v>0.221</v>
      </c>
      <c r="CD22" s="259">
        <f t="shared" si="41"/>
        <v>0.24927113702623907</v>
      </c>
      <c r="CE22" s="259">
        <f t="shared" si="42"/>
        <v>0.24929999999999999</v>
      </c>
      <c r="CF22" s="384">
        <f t="shared" si="127"/>
        <v>-2.8299999999999992</v>
      </c>
      <c r="CG22" s="105" t="str">
        <f t="shared" si="4"/>
        <v>大阪市</v>
      </c>
      <c r="CH22" s="259">
        <f t="shared" si="128"/>
        <v>0.26503776642916121</v>
      </c>
      <c r="CI22" s="259">
        <f t="shared" si="43"/>
        <v>0.26500000000000001</v>
      </c>
      <c r="CJ22" s="259">
        <f t="shared" si="44"/>
        <v>0.28449981451712625</v>
      </c>
      <c r="CK22" s="259">
        <f t="shared" si="45"/>
        <v>0.28449999999999998</v>
      </c>
      <c r="CL22" s="384">
        <f t="shared" si="129"/>
        <v>-1.9499999999999962</v>
      </c>
      <c r="CM22" s="105" t="str">
        <f t="shared" si="5"/>
        <v>羽曳野市</v>
      </c>
      <c r="CN22" s="259">
        <f t="shared" si="130"/>
        <v>0.1567717996289425</v>
      </c>
      <c r="CO22" s="259">
        <f t="shared" si="46"/>
        <v>0.15679999999999999</v>
      </c>
      <c r="CP22" s="259">
        <f t="shared" si="47"/>
        <v>0.18555093555093555</v>
      </c>
      <c r="CQ22" s="259">
        <f t="shared" si="48"/>
        <v>0.18559999999999999</v>
      </c>
      <c r="CR22" s="384">
        <f t="shared" si="131"/>
        <v>-2.879999999999999</v>
      </c>
      <c r="CS22" s="105" t="str">
        <f t="shared" si="6"/>
        <v>豊中市</v>
      </c>
      <c r="CT22" s="259">
        <f t="shared" si="132"/>
        <v>2.238517946738711E-2</v>
      </c>
      <c r="CU22" s="259">
        <f t="shared" si="49"/>
        <v>2.24E-2</v>
      </c>
      <c r="CV22" s="259">
        <f t="shared" si="50"/>
        <v>2.3454581594116477E-2</v>
      </c>
      <c r="CW22" s="259">
        <f t="shared" si="51"/>
        <v>2.35E-2</v>
      </c>
      <c r="CX22" s="384">
        <f t="shared" si="133"/>
        <v>-0.11000000000000003</v>
      </c>
      <c r="CY22" s="105" t="str">
        <f t="shared" si="143"/>
        <v>島本町</v>
      </c>
      <c r="CZ22" s="259">
        <f t="shared" si="134"/>
        <v>6.1386138613861385E-2</v>
      </c>
      <c r="DA22" s="259">
        <f t="shared" si="52"/>
        <v>6.1400000000000003E-2</v>
      </c>
      <c r="DB22" s="259">
        <f t="shared" si="53"/>
        <v>4.9335863377609111E-2</v>
      </c>
      <c r="DC22" s="259">
        <f t="shared" si="54"/>
        <v>4.9299999999999997E-2</v>
      </c>
      <c r="DD22" s="384">
        <f t="shared" si="135"/>
        <v>1.2100000000000006</v>
      </c>
      <c r="DE22" s="105" t="str">
        <f t="shared" si="8"/>
        <v>大阪市</v>
      </c>
      <c r="DF22" s="259">
        <f t="shared" si="136"/>
        <v>0.21422455968688844</v>
      </c>
      <c r="DG22" s="259">
        <f t="shared" si="55"/>
        <v>0.2142</v>
      </c>
      <c r="DH22" s="259">
        <f t="shared" si="56"/>
        <v>0.24405847266433847</v>
      </c>
      <c r="DI22" s="259">
        <f t="shared" si="57"/>
        <v>0.24410000000000001</v>
      </c>
      <c r="DJ22" s="384">
        <f t="shared" si="137"/>
        <v>-2.9900000000000011</v>
      </c>
      <c r="DK22" s="105" t="str">
        <f t="shared" si="9"/>
        <v>大阪市</v>
      </c>
      <c r="DL22" s="259">
        <f t="shared" si="138"/>
        <v>0.10015898251192369</v>
      </c>
      <c r="DM22" s="259">
        <f t="shared" si="58"/>
        <v>0.1002</v>
      </c>
      <c r="DN22" s="259">
        <f t="shared" si="59"/>
        <v>0.10037094281298301</v>
      </c>
      <c r="DO22" s="259">
        <f t="shared" si="60"/>
        <v>0.1004</v>
      </c>
      <c r="DP22" s="384">
        <f t="shared" si="139"/>
        <v>-2.0000000000000573E-2</v>
      </c>
      <c r="DQ22" s="105" t="str">
        <f t="shared" si="142"/>
        <v>守口市</v>
      </c>
      <c r="DR22" s="259">
        <f t="shared" si="140"/>
        <v>0.12390670553935861</v>
      </c>
      <c r="DS22" s="259">
        <f t="shared" si="61"/>
        <v>0.1239</v>
      </c>
      <c r="DT22" s="259">
        <f t="shared" si="62"/>
        <v>0.13595636930268795</v>
      </c>
      <c r="DU22" s="259">
        <f t="shared" si="63"/>
        <v>0.13600000000000001</v>
      </c>
      <c r="DV22" s="384">
        <f t="shared" si="141"/>
        <v>-1.2100000000000013</v>
      </c>
      <c r="DX22" s="259">
        <f t="shared" si="64"/>
        <v>0.41215306759307302</v>
      </c>
      <c r="DY22" s="259">
        <f t="shared" si="65"/>
        <v>0.41220000000000001</v>
      </c>
      <c r="DZ22" s="259">
        <f t="shared" si="66"/>
        <v>0.41883542119293055</v>
      </c>
      <c r="EA22" s="259">
        <f t="shared" si="67"/>
        <v>0.41880000000000001</v>
      </c>
      <c r="EB22" s="384">
        <f t="shared" si="68"/>
        <v>-0.65999999999999948</v>
      </c>
      <c r="EC22" s="259">
        <f t="shared" si="69"/>
        <v>0.13642272981511996</v>
      </c>
      <c r="ED22" s="259">
        <f t="shared" si="70"/>
        <v>0.13639999999999999</v>
      </c>
      <c r="EE22" s="259">
        <f t="shared" si="71"/>
        <v>0.13905492449138979</v>
      </c>
      <c r="EF22" s="259">
        <f t="shared" si="72"/>
        <v>0.1391</v>
      </c>
      <c r="EG22" s="384">
        <f t="shared" si="73"/>
        <v>-0.27000000000000079</v>
      </c>
      <c r="EH22" s="259">
        <f t="shared" si="74"/>
        <v>0.53394233299500016</v>
      </c>
      <c r="EI22" s="259">
        <f t="shared" si="75"/>
        <v>0.53390000000000004</v>
      </c>
      <c r="EJ22" s="259">
        <f t="shared" si="76"/>
        <v>0.55089838814066017</v>
      </c>
      <c r="EK22" s="259">
        <f t="shared" si="77"/>
        <v>0.55089999999999995</v>
      </c>
      <c r="EL22" s="384">
        <f t="shared" si="78"/>
        <v>-1.6999999999999904</v>
      </c>
      <c r="EM22" s="259">
        <f t="shared" si="79"/>
        <v>0.20827411969051002</v>
      </c>
      <c r="EN22" s="259">
        <f t="shared" si="80"/>
        <v>0.20830000000000001</v>
      </c>
      <c r="EO22" s="259">
        <f t="shared" si="81"/>
        <v>0.23116991192719932</v>
      </c>
      <c r="EP22" s="259">
        <f t="shared" si="82"/>
        <v>0.23119999999999999</v>
      </c>
      <c r="EQ22" s="384">
        <f t="shared" si="83"/>
        <v>-2.2899999999999974</v>
      </c>
      <c r="ER22" s="259">
        <f t="shared" si="84"/>
        <v>0.2459075644172703</v>
      </c>
      <c r="ES22" s="259">
        <f t="shared" si="85"/>
        <v>0.24590000000000001</v>
      </c>
      <c r="ET22" s="259">
        <f t="shared" si="86"/>
        <v>0.26463237789639321</v>
      </c>
      <c r="EU22" s="259">
        <f t="shared" si="87"/>
        <v>0.2646</v>
      </c>
      <c r="EV22" s="384">
        <f t="shared" si="88"/>
        <v>-1.8699999999999994</v>
      </c>
      <c r="EW22" s="259">
        <f t="shared" si="89"/>
        <v>0.14741299556986304</v>
      </c>
      <c r="EX22" s="259">
        <f t="shared" si="90"/>
        <v>0.1474</v>
      </c>
      <c r="EY22" s="259">
        <f t="shared" si="91"/>
        <v>0.16508641290103757</v>
      </c>
      <c r="EZ22" s="259">
        <f t="shared" si="92"/>
        <v>0.1651</v>
      </c>
      <c r="FA22" s="384">
        <f t="shared" si="93"/>
        <v>-1.7699999999999994</v>
      </c>
      <c r="FB22" s="259">
        <f t="shared" si="94"/>
        <v>2.285851780558229E-2</v>
      </c>
      <c r="FC22" s="259">
        <f t="shared" si="95"/>
        <v>2.29E-2</v>
      </c>
      <c r="FD22" s="259">
        <f t="shared" si="96"/>
        <v>2.507742800351315E-2</v>
      </c>
      <c r="FE22" s="259">
        <f t="shared" si="97"/>
        <v>2.5100000000000001E-2</v>
      </c>
      <c r="FF22" s="384">
        <f t="shared" si="98"/>
        <v>-0.22000000000000006</v>
      </c>
      <c r="FG22" s="259">
        <f t="shared" si="99"/>
        <v>6.3906918674177748E-2</v>
      </c>
      <c r="FH22" s="259">
        <f t="shared" si="100"/>
        <v>6.3899999999999998E-2</v>
      </c>
      <c r="FI22" s="259">
        <f t="shared" si="101"/>
        <v>6.1046287590363305E-2</v>
      </c>
      <c r="FJ22" s="259">
        <f t="shared" si="102"/>
        <v>6.0999999999999999E-2</v>
      </c>
      <c r="FK22" s="384">
        <f t="shared" si="103"/>
        <v>0.28999999999999998</v>
      </c>
      <c r="FL22" s="259">
        <f t="shared" si="104"/>
        <v>0.20333280646690902</v>
      </c>
      <c r="FM22" s="259">
        <f t="shared" si="105"/>
        <v>0.20330000000000001</v>
      </c>
      <c r="FN22" s="259">
        <f t="shared" si="106"/>
        <v>0.23028690421101342</v>
      </c>
      <c r="FO22" s="259">
        <f t="shared" si="107"/>
        <v>0.2303</v>
      </c>
      <c r="FP22" s="384">
        <f t="shared" si="108"/>
        <v>-2.6999999999999997</v>
      </c>
      <c r="FQ22" s="259">
        <f t="shared" si="109"/>
        <v>9.4410910240392582E-2</v>
      </c>
      <c r="FR22" s="259">
        <f t="shared" si="110"/>
        <v>9.4399999999999998E-2</v>
      </c>
      <c r="FS22" s="259">
        <f t="shared" si="111"/>
        <v>9.5602073242217631E-2</v>
      </c>
      <c r="FT22" s="259">
        <f t="shared" si="112"/>
        <v>9.5600000000000004E-2</v>
      </c>
      <c r="FU22" s="384">
        <f t="shared" si="113"/>
        <v>-0.12000000000000066</v>
      </c>
      <c r="FV22" s="259">
        <f t="shared" si="114"/>
        <v>0.12182963488874454</v>
      </c>
      <c r="FW22" s="259">
        <f t="shared" si="115"/>
        <v>0.12180000000000001</v>
      </c>
      <c r="FX22" s="259">
        <f t="shared" si="116"/>
        <v>0.12515288034307123</v>
      </c>
      <c r="FY22" s="259">
        <f t="shared" si="117"/>
        <v>0.12520000000000001</v>
      </c>
      <c r="FZ22" s="384">
        <f t="shared" si="118"/>
        <v>-0.34</v>
      </c>
      <c r="GA22" s="137">
        <v>0</v>
      </c>
    </row>
    <row r="23" spans="2:183" s="14" customFormat="1" ht="13.5" customHeight="1">
      <c r="B23" s="69">
        <v>17</v>
      </c>
      <c r="C23" s="47" t="s">
        <v>135</v>
      </c>
      <c r="D23" s="439">
        <v>2067</v>
      </c>
      <c r="E23" s="192">
        <v>921</v>
      </c>
      <c r="F23" s="256">
        <f t="shared" si="10"/>
        <v>0.44557329462989842</v>
      </c>
      <c r="G23" s="439">
        <v>2048</v>
      </c>
      <c r="H23" s="192">
        <v>247</v>
      </c>
      <c r="I23" s="256">
        <f t="shared" si="11"/>
        <v>0.12060546875</v>
      </c>
      <c r="J23" s="439">
        <v>2067</v>
      </c>
      <c r="K23" s="192">
        <v>975</v>
      </c>
      <c r="L23" s="256">
        <f t="shared" si="12"/>
        <v>0.47169811320754718</v>
      </c>
      <c r="M23" s="439">
        <v>2065</v>
      </c>
      <c r="N23" s="192">
        <v>361</v>
      </c>
      <c r="O23" s="256">
        <f t="shared" si="13"/>
        <v>0.17481840193704601</v>
      </c>
      <c r="P23" s="439">
        <v>2063</v>
      </c>
      <c r="Q23" s="192">
        <v>523</v>
      </c>
      <c r="R23" s="256">
        <f t="shared" si="14"/>
        <v>0.25351429956374211</v>
      </c>
      <c r="S23" s="439">
        <v>2067</v>
      </c>
      <c r="T23" s="192">
        <v>280</v>
      </c>
      <c r="U23" s="256">
        <f t="shared" si="15"/>
        <v>0.1354620222544751</v>
      </c>
      <c r="V23" s="439">
        <v>2066</v>
      </c>
      <c r="W23" s="192">
        <v>33</v>
      </c>
      <c r="X23" s="256">
        <f t="shared" si="16"/>
        <v>1.5972894482090997E-2</v>
      </c>
      <c r="Y23" s="439">
        <v>2064</v>
      </c>
      <c r="Z23" s="192">
        <v>173</v>
      </c>
      <c r="AA23" s="256">
        <f t="shared" si="17"/>
        <v>8.3817829457364337E-2</v>
      </c>
      <c r="AB23" s="439">
        <v>2061</v>
      </c>
      <c r="AC23" s="192">
        <v>743</v>
      </c>
      <c r="AD23" s="256">
        <f t="shared" si="18"/>
        <v>0.36050460941290635</v>
      </c>
      <c r="AE23" s="439">
        <v>2062</v>
      </c>
      <c r="AF23" s="192">
        <v>196</v>
      </c>
      <c r="AG23" s="256">
        <f t="shared" si="19"/>
        <v>9.5053346265761396E-2</v>
      </c>
      <c r="AH23" s="439">
        <v>2043</v>
      </c>
      <c r="AI23" s="192">
        <v>242</v>
      </c>
      <c r="AJ23" s="256">
        <f t="shared" si="20"/>
        <v>0.11845325501713166</v>
      </c>
      <c r="AK23" s="72"/>
      <c r="AL23" s="73" t="s">
        <v>26</v>
      </c>
      <c r="AM23" s="279">
        <f t="shared" si="21"/>
        <v>0.36209996404171163</v>
      </c>
      <c r="AN23" s="73" t="s">
        <v>26</v>
      </c>
      <c r="AO23" s="279">
        <f t="shared" si="22"/>
        <v>0.12477461233321313</v>
      </c>
      <c r="AP23" s="73" t="s">
        <v>26</v>
      </c>
      <c r="AQ23" s="279">
        <f t="shared" si="23"/>
        <v>0.53436487945304068</v>
      </c>
      <c r="AR23" s="73" t="s">
        <v>26</v>
      </c>
      <c r="AS23" s="279">
        <f t="shared" si="24"/>
        <v>0.20345075485262401</v>
      </c>
      <c r="AT23" s="73" t="s">
        <v>26</v>
      </c>
      <c r="AU23" s="279">
        <f t="shared" si="25"/>
        <v>0.25342960288808664</v>
      </c>
      <c r="AV23" s="73" t="s">
        <v>26</v>
      </c>
      <c r="AW23" s="279">
        <f t="shared" si="26"/>
        <v>0.12378553436487945</v>
      </c>
      <c r="AX23" s="73" t="s">
        <v>26</v>
      </c>
      <c r="AY23" s="279">
        <f t="shared" si="27"/>
        <v>2.2294138798993168E-2</v>
      </c>
      <c r="AZ23" s="73" t="s">
        <v>26</v>
      </c>
      <c r="BA23" s="279">
        <f t="shared" si="28"/>
        <v>3.7410071942446041E-2</v>
      </c>
      <c r="BB23" s="73" t="s">
        <v>26</v>
      </c>
      <c r="BC23" s="279">
        <f t="shared" si="29"/>
        <v>0.1941747572815534</v>
      </c>
      <c r="BD23" s="73" t="s">
        <v>26</v>
      </c>
      <c r="BE23" s="279">
        <f t="shared" si="30"/>
        <v>0.11183027687882056</v>
      </c>
      <c r="BF23" s="73" t="s">
        <v>26</v>
      </c>
      <c r="BG23" s="279">
        <f t="shared" si="31"/>
        <v>0.10679611650485436</v>
      </c>
      <c r="BI23" s="105" t="str">
        <f t="shared" si="0"/>
        <v>高石市</v>
      </c>
      <c r="BJ23" s="259">
        <f t="shared" si="119"/>
        <v>0.42100538599640935</v>
      </c>
      <c r="BK23" s="259">
        <f t="shared" si="32"/>
        <v>0.42099999999999999</v>
      </c>
      <c r="BL23" s="259">
        <f t="shared" si="33"/>
        <v>0.44571932921447482</v>
      </c>
      <c r="BM23" s="259">
        <f t="shared" si="34"/>
        <v>0.44569999999999999</v>
      </c>
      <c r="BN23" s="384">
        <f t="shared" si="120"/>
        <v>-2.4699999999999998</v>
      </c>
      <c r="BO23" s="105" t="str">
        <f t="shared" si="1"/>
        <v>豊中市</v>
      </c>
      <c r="BP23" s="259">
        <f t="shared" si="121"/>
        <v>0.14019417475728155</v>
      </c>
      <c r="BQ23" s="259">
        <f t="shared" si="35"/>
        <v>0.14019999999999999</v>
      </c>
      <c r="BR23" s="259">
        <f t="shared" si="122"/>
        <v>0.14639504693429198</v>
      </c>
      <c r="BS23" s="259">
        <f t="shared" si="36"/>
        <v>0.1464</v>
      </c>
      <c r="BT23" s="384">
        <f t="shared" si="123"/>
        <v>-0.62000000000000111</v>
      </c>
      <c r="BU23" s="105" t="str">
        <f t="shared" si="2"/>
        <v>羽曳野市</v>
      </c>
      <c r="BV23" s="259">
        <f t="shared" si="124"/>
        <v>0.5454124189063948</v>
      </c>
      <c r="BW23" s="259">
        <f t="shared" si="37"/>
        <v>0.5454</v>
      </c>
      <c r="BX23" s="259">
        <f t="shared" si="38"/>
        <v>0.54592631032693306</v>
      </c>
      <c r="BY23" s="259">
        <f t="shared" si="39"/>
        <v>0.54590000000000005</v>
      </c>
      <c r="BZ23" s="384">
        <f t="shared" si="125"/>
        <v>-5.0000000000005596E-2</v>
      </c>
      <c r="CA23" s="105" t="str">
        <f t="shared" si="3"/>
        <v>和泉市</v>
      </c>
      <c r="CB23" s="259">
        <f t="shared" si="126"/>
        <v>0.21813842482100237</v>
      </c>
      <c r="CC23" s="259">
        <f t="shared" si="40"/>
        <v>0.21809999999999999</v>
      </c>
      <c r="CD23" s="259">
        <f t="shared" si="41"/>
        <v>0.2283484390735146</v>
      </c>
      <c r="CE23" s="259">
        <f t="shared" si="42"/>
        <v>0.2283</v>
      </c>
      <c r="CF23" s="384">
        <f t="shared" si="127"/>
        <v>-1.0200000000000014</v>
      </c>
      <c r="CG23" s="105" t="str">
        <f t="shared" si="4"/>
        <v>松原市</v>
      </c>
      <c r="CH23" s="259">
        <f t="shared" si="128"/>
        <v>0.26373626373626374</v>
      </c>
      <c r="CI23" s="259">
        <f t="shared" si="43"/>
        <v>0.26369999999999999</v>
      </c>
      <c r="CJ23" s="259">
        <f t="shared" si="44"/>
        <v>0.26319305277221111</v>
      </c>
      <c r="CK23" s="259">
        <f t="shared" si="45"/>
        <v>0.26319999999999999</v>
      </c>
      <c r="CL23" s="384">
        <f t="shared" si="129"/>
        <v>5.0000000000000044E-2</v>
      </c>
      <c r="CM23" s="105" t="str">
        <f t="shared" si="5"/>
        <v>和泉市</v>
      </c>
      <c r="CN23" s="259">
        <f t="shared" si="130"/>
        <v>0.15291030534351144</v>
      </c>
      <c r="CO23" s="259">
        <f t="shared" si="46"/>
        <v>0.15290000000000001</v>
      </c>
      <c r="CP23" s="259">
        <f t="shared" si="47"/>
        <v>0.17124150088139009</v>
      </c>
      <c r="CQ23" s="259">
        <f t="shared" si="48"/>
        <v>0.17119999999999999</v>
      </c>
      <c r="CR23" s="384">
        <f t="shared" si="131"/>
        <v>-1.8299999999999983</v>
      </c>
      <c r="CS23" s="105" t="str">
        <f t="shared" si="6"/>
        <v>河内長野市</v>
      </c>
      <c r="CT23" s="259">
        <f t="shared" si="132"/>
        <v>2.2294138798993168E-2</v>
      </c>
      <c r="CU23" s="259">
        <f t="shared" si="49"/>
        <v>2.23E-2</v>
      </c>
      <c r="CV23" s="259">
        <f t="shared" si="50"/>
        <v>1.763046544428773E-2</v>
      </c>
      <c r="CW23" s="259">
        <f t="shared" si="51"/>
        <v>1.7600000000000001E-2</v>
      </c>
      <c r="CX23" s="384">
        <f t="shared" si="133"/>
        <v>0.46999999999999992</v>
      </c>
      <c r="CY23" s="105" t="str">
        <f t="shared" si="143"/>
        <v>貝塚市</v>
      </c>
      <c r="CZ23" s="259">
        <f t="shared" si="134"/>
        <v>6.1267605633802819E-2</v>
      </c>
      <c r="DA23" s="259">
        <f t="shared" si="52"/>
        <v>6.13E-2</v>
      </c>
      <c r="DB23" s="259">
        <f t="shared" si="53"/>
        <v>5.0295857988165681E-2</v>
      </c>
      <c r="DC23" s="259">
        <f t="shared" si="54"/>
        <v>5.0299999999999997E-2</v>
      </c>
      <c r="DD23" s="384">
        <f t="shared" si="135"/>
        <v>1.1000000000000003</v>
      </c>
      <c r="DE23" s="105" t="str">
        <f t="shared" si="8"/>
        <v>阪南市</v>
      </c>
      <c r="DF23" s="259">
        <f t="shared" si="136"/>
        <v>0.2125984251968504</v>
      </c>
      <c r="DG23" s="259">
        <f t="shared" si="55"/>
        <v>0.21260000000000001</v>
      </c>
      <c r="DH23" s="259">
        <f t="shared" si="56"/>
        <v>0.24070796460176991</v>
      </c>
      <c r="DI23" s="259">
        <f t="shared" si="57"/>
        <v>0.2407</v>
      </c>
      <c r="DJ23" s="384">
        <f t="shared" si="137"/>
        <v>-2.8099999999999987</v>
      </c>
      <c r="DK23" s="105" t="str">
        <f t="shared" si="9"/>
        <v>泉佐野市</v>
      </c>
      <c r="DL23" s="259">
        <f t="shared" si="138"/>
        <v>9.7921225382932173E-2</v>
      </c>
      <c r="DM23" s="259">
        <f t="shared" si="58"/>
        <v>9.7900000000000001E-2</v>
      </c>
      <c r="DN23" s="259">
        <f t="shared" si="59"/>
        <v>8.2492581602373882E-2</v>
      </c>
      <c r="DO23" s="259">
        <f t="shared" si="60"/>
        <v>8.2500000000000004E-2</v>
      </c>
      <c r="DP23" s="384">
        <f t="shared" si="139"/>
        <v>1.5399999999999996</v>
      </c>
      <c r="DQ23" s="105" t="str">
        <f t="shared" si="142"/>
        <v>高槻市</v>
      </c>
      <c r="DR23" s="259">
        <f t="shared" si="140"/>
        <v>0.12267471091000502</v>
      </c>
      <c r="DS23" s="259">
        <f t="shared" si="61"/>
        <v>0.1227</v>
      </c>
      <c r="DT23" s="259">
        <f t="shared" si="62"/>
        <v>0.10065897858319604</v>
      </c>
      <c r="DU23" s="259">
        <f t="shared" si="63"/>
        <v>0.1007</v>
      </c>
      <c r="DV23" s="384">
        <f t="shared" si="141"/>
        <v>2.2000000000000006</v>
      </c>
      <c r="DX23" s="259">
        <f t="shared" si="64"/>
        <v>0.41215306759307302</v>
      </c>
      <c r="DY23" s="259">
        <f t="shared" si="65"/>
        <v>0.41220000000000001</v>
      </c>
      <c r="DZ23" s="259">
        <f t="shared" si="66"/>
        <v>0.41883542119293055</v>
      </c>
      <c r="EA23" s="259">
        <f t="shared" si="67"/>
        <v>0.41880000000000001</v>
      </c>
      <c r="EB23" s="384">
        <f t="shared" si="68"/>
        <v>-0.65999999999999948</v>
      </c>
      <c r="EC23" s="259">
        <f t="shared" si="69"/>
        <v>0.13642272981511996</v>
      </c>
      <c r="ED23" s="259">
        <f t="shared" si="70"/>
        <v>0.13639999999999999</v>
      </c>
      <c r="EE23" s="259">
        <f t="shared" si="71"/>
        <v>0.13905492449138979</v>
      </c>
      <c r="EF23" s="259">
        <f t="shared" si="72"/>
        <v>0.1391</v>
      </c>
      <c r="EG23" s="384">
        <f t="shared" si="73"/>
        <v>-0.27000000000000079</v>
      </c>
      <c r="EH23" s="259">
        <f t="shared" si="74"/>
        <v>0.53394233299500016</v>
      </c>
      <c r="EI23" s="259">
        <f t="shared" si="75"/>
        <v>0.53390000000000004</v>
      </c>
      <c r="EJ23" s="259">
        <f t="shared" si="76"/>
        <v>0.55089838814066017</v>
      </c>
      <c r="EK23" s="259">
        <f t="shared" si="77"/>
        <v>0.55089999999999995</v>
      </c>
      <c r="EL23" s="384">
        <f t="shared" si="78"/>
        <v>-1.6999999999999904</v>
      </c>
      <c r="EM23" s="259">
        <f t="shared" si="79"/>
        <v>0.20827411969051002</v>
      </c>
      <c r="EN23" s="259">
        <f t="shared" si="80"/>
        <v>0.20830000000000001</v>
      </c>
      <c r="EO23" s="259">
        <f t="shared" si="81"/>
        <v>0.23116991192719932</v>
      </c>
      <c r="EP23" s="259">
        <f t="shared" si="82"/>
        <v>0.23119999999999999</v>
      </c>
      <c r="EQ23" s="384">
        <f t="shared" si="83"/>
        <v>-2.2899999999999974</v>
      </c>
      <c r="ER23" s="259">
        <f t="shared" si="84"/>
        <v>0.2459075644172703</v>
      </c>
      <c r="ES23" s="259">
        <f t="shared" si="85"/>
        <v>0.24590000000000001</v>
      </c>
      <c r="ET23" s="259">
        <f t="shared" si="86"/>
        <v>0.26463237789639321</v>
      </c>
      <c r="EU23" s="259">
        <f t="shared" si="87"/>
        <v>0.2646</v>
      </c>
      <c r="EV23" s="384">
        <f t="shared" si="88"/>
        <v>-1.8699999999999994</v>
      </c>
      <c r="EW23" s="259">
        <f t="shared" si="89"/>
        <v>0.14741299556986304</v>
      </c>
      <c r="EX23" s="259">
        <f t="shared" si="90"/>
        <v>0.1474</v>
      </c>
      <c r="EY23" s="259">
        <f t="shared" si="91"/>
        <v>0.16508641290103757</v>
      </c>
      <c r="EZ23" s="259">
        <f t="shared" si="92"/>
        <v>0.1651</v>
      </c>
      <c r="FA23" s="384">
        <f t="shared" si="93"/>
        <v>-1.7699999999999994</v>
      </c>
      <c r="FB23" s="259">
        <f t="shared" si="94"/>
        <v>2.285851780558229E-2</v>
      </c>
      <c r="FC23" s="259">
        <f t="shared" si="95"/>
        <v>2.29E-2</v>
      </c>
      <c r="FD23" s="259">
        <f t="shared" si="96"/>
        <v>2.507742800351315E-2</v>
      </c>
      <c r="FE23" s="259">
        <f t="shared" si="97"/>
        <v>2.5100000000000001E-2</v>
      </c>
      <c r="FF23" s="384">
        <f t="shared" si="98"/>
        <v>-0.22000000000000006</v>
      </c>
      <c r="FG23" s="259">
        <f t="shared" si="99"/>
        <v>6.3906918674177748E-2</v>
      </c>
      <c r="FH23" s="259">
        <f t="shared" si="100"/>
        <v>6.3899999999999998E-2</v>
      </c>
      <c r="FI23" s="259">
        <f t="shared" si="101"/>
        <v>6.1046287590363305E-2</v>
      </c>
      <c r="FJ23" s="259">
        <f t="shared" si="102"/>
        <v>6.0999999999999999E-2</v>
      </c>
      <c r="FK23" s="384">
        <f t="shared" si="103"/>
        <v>0.28999999999999998</v>
      </c>
      <c r="FL23" s="259">
        <f t="shared" si="104"/>
        <v>0.20333280646690902</v>
      </c>
      <c r="FM23" s="259">
        <f t="shared" si="105"/>
        <v>0.20330000000000001</v>
      </c>
      <c r="FN23" s="259">
        <f t="shared" si="106"/>
        <v>0.23028690421101342</v>
      </c>
      <c r="FO23" s="259">
        <f t="shared" si="107"/>
        <v>0.2303</v>
      </c>
      <c r="FP23" s="384">
        <f t="shared" si="108"/>
        <v>-2.6999999999999997</v>
      </c>
      <c r="FQ23" s="259">
        <f t="shared" si="109"/>
        <v>9.4410910240392582E-2</v>
      </c>
      <c r="FR23" s="259">
        <f t="shared" si="110"/>
        <v>9.4399999999999998E-2</v>
      </c>
      <c r="FS23" s="259">
        <f t="shared" si="111"/>
        <v>9.5602073242217631E-2</v>
      </c>
      <c r="FT23" s="259">
        <f t="shared" si="112"/>
        <v>9.5600000000000004E-2</v>
      </c>
      <c r="FU23" s="384">
        <f t="shared" si="113"/>
        <v>-0.12000000000000066</v>
      </c>
      <c r="FV23" s="259">
        <f t="shared" si="114"/>
        <v>0.12182963488874454</v>
      </c>
      <c r="FW23" s="259">
        <f t="shared" si="115"/>
        <v>0.12180000000000001</v>
      </c>
      <c r="FX23" s="259">
        <f t="shared" si="116"/>
        <v>0.12515288034307123</v>
      </c>
      <c r="FY23" s="259">
        <f t="shared" si="117"/>
        <v>0.12520000000000001</v>
      </c>
      <c r="FZ23" s="384">
        <f t="shared" si="118"/>
        <v>-0.34</v>
      </c>
      <c r="GA23" s="137">
        <v>0</v>
      </c>
    </row>
    <row r="24" spans="2:183" s="14" customFormat="1" ht="13.5" customHeight="1">
      <c r="B24" s="69">
        <v>18</v>
      </c>
      <c r="C24" s="47" t="s">
        <v>62</v>
      </c>
      <c r="D24" s="439">
        <v>2176</v>
      </c>
      <c r="E24" s="192">
        <v>943</v>
      </c>
      <c r="F24" s="256">
        <f t="shared" si="10"/>
        <v>0.43336397058823528</v>
      </c>
      <c r="G24" s="439">
        <v>2169</v>
      </c>
      <c r="H24" s="192">
        <v>296</v>
      </c>
      <c r="I24" s="256">
        <f t="shared" si="11"/>
        <v>0.13646841862609496</v>
      </c>
      <c r="J24" s="439">
        <v>2176</v>
      </c>
      <c r="K24" s="192">
        <v>1272</v>
      </c>
      <c r="L24" s="256">
        <f t="shared" si="12"/>
        <v>0.5845588235294118</v>
      </c>
      <c r="M24" s="439">
        <v>2175</v>
      </c>
      <c r="N24" s="192">
        <v>464</v>
      </c>
      <c r="O24" s="256">
        <f t="shared" si="13"/>
        <v>0.21333333333333335</v>
      </c>
      <c r="P24" s="439">
        <v>2173</v>
      </c>
      <c r="Q24" s="192">
        <v>498</v>
      </c>
      <c r="R24" s="256">
        <f t="shared" si="14"/>
        <v>0.2291762540266912</v>
      </c>
      <c r="S24" s="439">
        <v>2176</v>
      </c>
      <c r="T24" s="192">
        <v>291</v>
      </c>
      <c r="U24" s="256">
        <f t="shared" si="15"/>
        <v>0.13373161764705882</v>
      </c>
      <c r="V24" s="439">
        <v>2176</v>
      </c>
      <c r="W24" s="192">
        <v>51</v>
      </c>
      <c r="X24" s="256">
        <f t="shared" si="16"/>
        <v>2.34375E-2</v>
      </c>
      <c r="Y24" s="439">
        <v>2176</v>
      </c>
      <c r="Z24" s="192">
        <v>159</v>
      </c>
      <c r="AA24" s="256">
        <f t="shared" si="17"/>
        <v>7.3069852941176475E-2</v>
      </c>
      <c r="AB24" s="439">
        <v>2174</v>
      </c>
      <c r="AC24" s="192">
        <v>587</v>
      </c>
      <c r="AD24" s="256">
        <f t="shared" si="18"/>
        <v>0.2700091996320147</v>
      </c>
      <c r="AE24" s="439">
        <v>2171</v>
      </c>
      <c r="AF24" s="192">
        <v>226</v>
      </c>
      <c r="AG24" s="256">
        <f t="shared" si="19"/>
        <v>0.1040994933210502</v>
      </c>
      <c r="AH24" s="439">
        <v>2171</v>
      </c>
      <c r="AI24" s="192">
        <v>226</v>
      </c>
      <c r="AJ24" s="256">
        <f t="shared" si="20"/>
        <v>0.1040994933210502</v>
      </c>
      <c r="AK24" s="72"/>
      <c r="AL24" s="73" t="s">
        <v>27</v>
      </c>
      <c r="AM24" s="279">
        <f t="shared" si="21"/>
        <v>0.43992248062015504</v>
      </c>
      <c r="AN24" s="73" t="s">
        <v>27</v>
      </c>
      <c r="AO24" s="279">
        <f t="shared" si="22"/>
        <v>0.13639301874595991</v>
      </c>
      <c r="AP24" s="73" t="s">
        <v>27</v>
      </c>
      <c r="AQ24" s="279">
        <f t="shared" si="23"/>
        <v>0.48772609819121449</v>
      </c>
      <c r="AR24" s="73" t="s">
        <v>27</v>
      </c>
      <c r="AS24" s="279">
        <f t="shared" si="24"/>
        <v>0.20736434108527133</v>
      </c>
      <c r="AT24" s="73" t="s">
        <v>27</v>
      </c>
      <c r="AU24" s="279">
        <f t="shared" si="25"/>
        <v>0.26373626373626374</v>
      </c>
      <c r="AV24" s="73" t="s">
        <v>27</v>
      </c>
      <c r="AW24" s="279">
        <f t="shared" si="26"/>
        <v>0.17054263565891473</v>
      </c>
      <c r="AX24" s="73" t="s">
        <v>27</v>
      </c>
      <c r="AY24" s="279">
        <f t="shared" si="27"/>
        <v>2.3901808785529714E-2</v>
      </c>
      <c r="AZ24" s="73" t="s">
        <v>27</v>
      </c>
      <c r="BA24" s="279">
        <f t="shared" si="28"/>
        <v>9.5607235142118857E-2</v>
      </c>
      <c r="BB24" s="73" t="s">
        <v>27</v>
      </c>
      <c r="BC24" s="279">
        <f t="shared" si="29"/>
        <v>0.19767441860465115</v>
      </c>
      <c r="BD24" s="73" t="s">
        <v>27</v>
      </c>
      <c r="BE24" s="279">
        <f t="shared" si="30"/>
        <v>8.5271317829457363E-2</v>
      </c>
      <c r="BF24" s="73" t="s">
        <v>27</v>
      </c>
      <c r="BG24" s="279">
        <f t="shared" si="31"/>
        <v>0.11003236245954692</v>
      </c>
      <c r="BI24" s="105" t="str">
        <f t="shared" si="0"/>
        <v>門真市</v>
      </c>
      <c r="BJ24" s="259">
        <f t="shared" si="119"/>
        <v>0.4156660949113779</v>
      </c>
      <c r="BK24" s="259">
        <f t="shared" si="32"/>
        <v>0.41570000000000001</v>
      </c>
      <c r="BL24" s="259">
        <f t="shared" si="33"/>
        <v>0.4437604924454393</v>
      </c>
      <c r="BM24" s="259">
        <f t="shared" si="34"/>
        <v>0.44379999999999997</v>
      </c>
      <c r="BN24" s="384">
        <f t="shared" si="120"/>
        <v>-2.8099999999999961</v>
      </c>
      <c r="BO24" s="105" t="str">
        <f t="shared" si="1"/>
        <v>柏原市</v>
      </c>
      <c r="BP24" s="259">
        <f t="shared" si="121"/>
        <v>0.13863636363636364</v>
      </c>
      <c r="BQ24" s="259">
        <f t="shared" si="35"/>
        <v>0.1386</v>
      </c>
      <c r="BR24" s="259">
        <f t="shared" si="122"/>
        <v>0.14338781575037146</v>
      </c>
      <c r="BS24" s="259">
        <f t="shared" si="36"/>
        <v>0.1434</v>
      </c>
      <c r="BT24" s="384">
        <f t="shared" si="123"/>
        <v>-0.47999999999999987</v>
      </c>
      <c r="BU24" s="105" t="str">
        <f t="shared" si="2"/>
        <v>吹田市</v>
      </c>
      <c r="BV24" s="259">
        <f t="shared" si="124"/>
        <v>0.54171412300683375</v>
      </c>
      <c r="BW24" s="259">
        <f t="shared" si="37"/>
        <v>0.54169999999999996</v>
      </c>
      <c r="BX24" s="259">
        <f t="shared" si="38"/>
        <v>0.54382259767687435</v>
      </c>
      <c r="BY24" s="259">
        <f t="shared" si="39"/>
        <v>0.54379999999999995</v>
      </c>
      <c r="BZ24" s="384">
        <f t="shared" si="125"/>
        <v>-0.20999999999999908</v>
      </c>
      <c r="CA24" s="105" t="str">
        <f t="shared" si="3"/>
        <v>柏原市</v>
      </c>
      <c r="CB24" s="259">
        <f t="shared" si="126"/>
        <v>0.21287878787878789</v>
      </c>
      <c r="CC24" s="259">
        <f t="shared" si="40"/>
        <v>0.21290000000000001</v>
      </c>
      <c r="CD24" s="259">
        <f t="shared" si="41"/>
        <v>0.20892193308550186</v>
      </c>
      <c r="CE24" s="259">
        <f t="shared" si="42"/>
        <v>0.2089</v>
      </c>
      <c r="CF24" s="384">
        <f t="shared" si="127"/>
        <v>0.40000000000000036</v>
      </c>
      <c r="CG24" s="105" t="str">
        <f t="shared" si="4"/>
        <v>泉大津市</v>
      </c>
      <c r="CH24" s="259">
        <f t="shared" si="128"/>
        <v>0.25792630676949441</v>
      </c>
      <c r="CI24" s="259">
        <f t="shared" si="43"/>
        <v>0.25790000000000002</v>
      </c>
      <c r="CJ24" s="259">
        <f t="shared" si="44"/>
        <v>0.27019748653500897</v>
      </c>
      <c r="CK24" s="259">
        <f t="shared" si="45"/>
        <v>0.2702</v>
      </c>
      <c r="CL24" s="384">
        <f t="shared" si="129"/>
        <v>-1.2299999999999978</v>
      </c>
      <c r="CM24" s="105" t="str">
        <f t="shared" si="5"/>
        <v>岸和田市</v>
      </c>
      <c r="CN24" s="259">
        <f t="shared" si="130"/>
        <v>0.15249266862170088</v>
      </c>
      <c r="CO24" s="259">
        <f t="shared" si="46"/>
        <v>0.1525</v>
      </c>
      <c r="CP24" s="259">
        <f t="shared" si="47"/>
        <v>0.15945551774428779</v>
      </c>
      <c r="CQ24" s="259">
        <f t="shared" si="48"/>
        <v>0.1595</v>
      </c>
      <c r="CR24" s="384">
        <f t="shared" si="131"/>
        <v>-0.70000000000000062</v>
      </c>
      <c r="CS24" s="105" t="str">
        <f t="shared" si="6"/>
        <v>吹田市</v>
      </c>
      <c r="CT24" s="259">
        <f t="shared" si="132"/>
        <v>2.1637010676156584E-2</v>
      </c>
      <c r="CU24" s="259">
        <f t="shared" si="49"/>
        <v>2.1600000000000001E-2</v>
      </c>
      <c r="CV24" s="259">
        <f t="shared" si="50"/>
        <v>2.7610138805069403E-2</v>
      </c>
      <c r="CW24" s="259">
        <f t="shared" si="51"/>
        <v>2.76E-2</v>
      </c>
      <c r="CX24" s="384">
        <f t="shared" si="133"/>
        <v>-0.59999999999999987</v>
      </c>
      <c r="CY24" s="105" t="str">
        <f t="shared" si="143"/>
        <v>羽曳野市</v>
      </c>
      <c r="CZ24" s="259">
        <f t="shared" si="134"/>
        <v>5.6533827618164965E-2</v>
      </c>
      <c r="DA24" s="259">
        <f t="shared" si="52"/>
        <v>5.6500000000000002E-2</v>
      </c>
      <c r="DB24" s="259">
        <f t="shared" si="53"/>
        <v>4.7223663725998961E-2</v>
      </c>
      <c r="DC24" s="259">
        <f t="shared" si="54"/>
        <v>4.7199999999999999E-2</v>
      </c>
      <c r="DD24" s="384">
        <f t="shared" si="135"/>
        <v>0.93000000000000027</v>
      </c>
      <c r="DE24" s="105" t="str">
        <f t="shared" si="8"/>
        <v>大東市</v>
      </c>
      <c r="DF24" s="259">
        <f t="shared" si="136"/>
        <v>0.20617477760334904</v>
      </c>
      <c r="DG24" s="259">
        <f t="shared" si="55"/>
        <v>0.20619999999999999</v>
      </c>
      <c r="DH24" s="259">
        <f t="shared" si="56"/>
        <v>0.24770642201834864</v>
      </c>
      <c r="DI24" s="259">
        <f t="shared" si="57"/>
        <v>0.2477</v>
      </c>
      <c r="DJ24" s="384">
        <f t="shared" si="137"/>
        <v>-4.1500000000000012</v>
      </c>
      <c r="DK24" s="105" t="str">
        <f t="shared" si="9"/>
        <v>豊中市</v>
      </c>
      <c r="DL24" s="259">
        <f t="shared" si="138"/>
        <v>9.6674400618716169E-2</v>
      </c>
      <c r="DM24" s="259">
        <f t="shared" si="58"/>
        <v>9.6699999999999994E-2</v>
      </c>
      <c r="DN24" s="259">
        <f t="shared" si="59"/>
        <v>0.1152468152866242</v>
      </c>
      <c r="DO24" s="259">
        <f t="shared" si="60"/>
        <v>0.1152</v>
      </c>
      <c r="DP24" s="384">
        <f t="shared" si="139"/>
        <v>-1.8500000000000003</v>
      </c>
      <c r="DQ24" s="105" t="str">
        <f t="shared" si="142"/>
        <v>泉大津市</v>
      </c>
      <c r="DR24" s="259">
        <f t="shared" si="140"/>
        <v>0.12167952013710369</v>
      </c>
      <c r="DS24" s="259">
        <f t="shared" si="61"/>
        <v>0.1217</v>
      </c>
      <c r="DT24" s="259">
        <f t="shared" si="62"/>
        <v>9.4509450945094511E-2</v>
      </c>
      <c r="DU24" s="259">
        <f t="shared" si="63"/>
        <v>9.4500000000000001E-2</v>
      </c>
      <c r="DV24" s="384">
        <f t="shared" si="141"/>
        <v>2.72</v>
      </c>
      <c r="DX24" s="259">
        <f t="shared" si="64"/>
        <v>0.41215306759307302</v>
      </c>
      <c r="DY24" s="259">
        <f t="shared" si="65"/>
        <v>0.41220000000000001</v>
      </c>
      <c r="DZ24" s="259">
        <f t="shared" si="66"/>
        <v>0.41883542119293055</v>
      </c>
      <c r="EA24" s="259">
        <f t="shared" si="67"/>
        <v>0.41880000000000001</v>
      </c>
      <c r="EB24" s="384">
        <f t="shared" si="68"/>
        <v>-0.65999999999999948</v>
      </c>
      <c r="EC24" s="259">
        <f t="shared" si="69"/>
        <v>0.13642272981511996</v>
      </c>
      <c r="ED24" s="259">
        <f t="shared" si="70"/>
        <v>0.13639999999999999</v>
      </c>
      <c r="EE24" s="259">
        <f t="shared" si="71"/>
        <v>0.13905492449138979</v>
      </c>
      <c r="EF24" s="259">
        <f t="shared" si="72"/>
        <v>0.1391</v>
      </c>
      <c r="EG24" s="384">
        <f t="shared" si="73"/>
        <v>-0.27000000000000079</v>
      </c>
      <c r="EH24" s="259">
        <f t="shared" si="74"/>
        <v>0.53394233299500016</v>
      </c>
      <c r="EI24" s="259">
        <f t="shared" si="75"/>
        <v>0.53390000000000004</v>
      </c>
      <c r="EJ24" s="259">
        <f t="shared" si="76"/>
        <v>0.55089838814066017</v>
      </c>
      <c r="EK24" s="259">
        <f t="shared" si="77"/>
        <v>0.55089999999999995</v>
      </c>
      <c r="EL24" s="384">
        <f t="shared" si="78"/>
        <v>-1.6999999999999904</v>
      </c>
      <c r="EM24" s="259">
        <f t="shared" si="79"/>
        <v>0.20827411969051002</v>
      </c>
      <c r="EN24" s="259">
        <f t="shared" si="80"/>
        <v>0.20830000000000001</v>
      </c>
      <c r="EO24" s="259">
        <f t="shared" si="81"/>
        <v>0.23116991192719932</v>
      </c>
      <c r="EP24" s="259">
        <f t="shared" si="82"/>
        <v>0.23119999999999999</v>
      </c>
      <c r="EQ24" s="384">
        <f t="shared" si="83"/>
        <v>-2.2899999999999974</v>
      </c>
      <c r="ER24" s="259">
        <f t="shared" si="84"/>
        <v>0.2459075644172703</v>
      </c>
      <c r="ES24" s="259">
        <f t="shared" si="85"/>
        <v>0.24590000000000001</v>
      </c>
      <c r="ET24" s="259">
        <f t="shared" si="86"/>
        <v>0.26463237789639321</v>
      </c>
      <c r="EU24" s="259">
        <f t="shared" si="87"/>
        <v>0.2646</v>
      </c>
      <c r="EV24" s="384">
        <f t="shared" si="88"/>
        <v>-1.8699999999999994</v>
      </c>
      <c r="EW24" s="259">
        <f t="shared" si="89"/>
        <v>0.14741299556986304</v>
      </c>
      <c r="EX24" s="259">
        <f t="shared" si="90"/>
        <v>0.1474</v>
      </c>
      <c r="EY24" s="259">
        <f t="shared" si="91"/>
        <v>0.16508641290103757</v>
      </c>
      <c r="EZ24" s="259">
        <f t="shared" si="92"/>
        <v>0.1651</v>
      </c>
      <c r="FA24" s="384">
        <f t="shared" si="93"/>
        <v>-1.7699999999999994</v>
      </c>
      <c r="FB24" s="259">
        <f t="shared" si="94"/>
        <v>2.285851780558229E-2</v>
      </c>
      <c r="FC24" s="259">
        <f t="shared" si="95"/>
        <v>2.29E-2</v>
      </c>
      <c r="FD24" s="259">
        <f t="shared" si="96"/>
        <v>2.507742800351315E-2</v>
      </c>
      <c r="FE24" s="259">
        <f t="shared" si="97"/>
        <v>2.5100000000000001E-2</v>
      </c>
      <c r="FF24" s="384">
        <f t="shared" si="98"/>
        <v>-0.22000000000000006</v>
      </c>
      <c r="FG24" s="259">
        <f t="shared" si="99"/>
        <v>6.3906918674177748E-2</v>
      </c>
      <c r="FH24" s="259">
        <f t="shared" si="100"/>
        <v>6.3899999999999998E-2</v>
      </c>
      <c r="FI24" s="259">
        <f t="shared" si="101"/>
        <v>6.1046287590363305E-2</v>
      </c>
      <c r="FJ24" s="259">
        <f t="shared" si="102"/>
        <v>6.0999999999999999E-2</v>
      </c>
      <c r="FK24" s="384">
        <f t="shared" si="103"/>
        <v>0.28999999999999998</v>
      </c>
      <c r="FL24" s="259">
        <f t="shared" si="104"/>
        <v>0.20333280646690902</v>
      </c>
      <c r="FM24" s="259">
        <f t="shared" si="105"/>
        <v>0.20330000000000001</v>
      </c>
      <c r="FN24" s="259">
        <f t="shared" si="106"/>
        <v>0.23028690421101342</v>
      </c>
      <c r="FO24" s="259">
        <f t="shared" si="107"/>
        <v>0.2303</v>
      </c>
      <c r="FP24" s="384">
        <f t="shared" si="108"/>
        <v>-2.6999999999999997</v>
      </c>
      <c r="FQ24" s="259">
        <f t="shared" si="109"/>
        <v>9.4410910240392582E-2</v>
      </c>
      <c r="FR24" s="259">
        <f t="shared" si="110"/>
        <v>9.4399999999999998E-2</v>
      </c>
      <c r="FS24" s="259">
        <f t="shared" si="111"/>
        <v>9.5602073242217631E-2</v>
      </c>
      <c r="FT24" s="259">
        <f t="shared" si="112"/>
        <v>9.5600000000000004E-2</v>
      </c>
      <c r="FU24" s="384">
        <f t="shared" si="113"/>
        <v>-0.12000000000000066</v>
      </c>
      <c r="FV24" s="259">
        <f t="shared" si="114"/>
        <v>0.12182963488874454</v>
      </c>
      <c r="FW24" s="259">
        <f t="shared" si="115"/>
        <v>0.12180000000000001</v>
      </c>
      <c r="FX24" s="259">
        <f t="shared" si="116"/>
        <v>0.12515288034307123</v>
      </c>
      <c r="FY24" s="259">
        <f t="shared" si="117"/>
        <v>0.12520000000000001</v>
      </c>
      <c r="FZ24" s="384">
        <f t="shared" si="118"/>
        <v>-0.34</v>
      </c>
      <c r="GA24" s="137">
        <v>0</v>
      </c>
    </row>
    <row r="25" spans="2:183" s="14" customFormat="1" ht="13.5" customHeight="1">
      <c r="B25" s="69">
        <v>19</v>
      </c>
      <c r="C25" s="47" t="s">
        <v>136</v>
      </c>
      <c r="D25" s="439">
        <v>731</v>
      </c>
      <c r="E25" s="192">
        <v>350</v>
      </c>
      <c r="F25" s="256">
        <f t="shared" si="10"/>
        <v>0.47879616963064298</v>
      </c>
      <c r="G25" s="439">
        <v>730</v>
      </c>
      <c r="H25" s="192">
        <v>94</v>
      </c>
      <c r="I25" s="256">
        <f t="shared" si="11"/>
        <v>0.12876712328767123</v>
      </c>
      <c r="J25" s="439">
        <v>731</v>
      </c>
      <c r="K25" s="192">
        <v>420</v>
      </c>
      <c r="L25" s="256">
        <f t="shared" si="12"/>
        <v>0.57455540355677159</v>
      </c>
      <c r="M25" s="439">
        <v>731</v>
      </c>
      <c r="N25" s="192">
        <v>209</v>
      </c>
      <c r="O25" s="256">
        <f t="shared" si="13"/>
        <v>0.2859097127222982</v>
      </c>
      <c r="P25" s="439">
        <v>728</v>
      </c>
      <c r="Q25" s="192">
        <v>253</v>
      </c>
      <c r="R25" s="256">
        <f t="shared" si="14"/>
        <v>0.34752747252747251</v>
      </c>
      <c r="S25" s="439">
        <v>731</v>
      </c>
      <c r="T25" s="192">
        <v>154</v>
      </c>
      <c r="U25" s="256">
        <f t="shared" si="15"/>
        <v>0.2106703146374829</v>
      </c>
      <c r="V25" s="439">
        <v>730</v>
      </c>
      <c r="W25" s="192">
        <v>9</v>
      </c>
      <c r="X25" s="256">
        <f t="shared" si="16"/>
        <v>1.2328767123287671E-2</v>
      </c>
      <c r="Y25" s="439">
        <v>731</v>
      </c>
      <c r="Z25" s="192">
        <v>32</v>
      </c>
      <c r="AA25" s="256">
        <f t="shared" si="17"/>
        <v>4.3775649794801641E-2</v>
      </c>
      <c r="AB25" s="439">
        <v>731</v>
      </c>
      <c r="AC25" s="192">
        <v>206</v>
      </c>
      <c r="AD25" s="256">
        <f t="shared" si="18"/>
        <v>0.28180574555403559</v>
      </c>
      <c r="AE25" s="439">
        <v>730</v>
      </c>
      <c r="AF25" s="192">
        <v>41</v>
      </c>
      <c r="AG25" s="256">
        <f t="shared" si="19"/>
        <v>5.6164383561643834E-2</v>
      </c>
      <c r="AH25" s="439">
        <v>731</v>
      </c>
      <c r="AI25" s="192">
        <v>70</v>
      </c>
      <c r="AJ25" s="256">
        <f t="shared" si="20"/>
        <v>9.575923392612859E-2</v>
      </c>
      <c r="AK25" s="72"/>
      <c r="AL25" s="73" t="s">
        <v>16</v>
      </c>
      <c r="AM25" s="279">
        <f t="shared" si="21"/>
        <v>0.43237597911227155</v>
      </c>
      <c r="AN25" s="73" t="s">
        <v>16</v>
      </c>
      <c r="AO25" s="279">
        <f t="shared" si="22"/>
        <v>0.16772151898734178</v>
      </c>
      <c r="AP25" s="73" t="s">
        <v>16</v>
      </c>
      <c r="AQ25" s="279">
        <f t="shared" si="23"/>
        <v>0.53263707571801566</v>
      </c>
      <c r="AR25" s="73" t="s">
        <v>16</v>
      </c>
      <c r="AS25" s="279">
        <f t="shared" si="24"/>
        <v>0.26541274817136884</v>
      </c>
      <c r="AT25" s="73" t="s">
        <v>16</v>
      </c>
      <c r="AU25" s="279">
        <f t="shared" si="25"/>
        <v>0.19570905285190998</v>
      </c>
      <c r="AV25" s="73" t="s">
        <v>16</v>
      </c>
      <c r="AW25" s="279">
        <f t="shared" si="26"/>
        <v>0.1374803972817564</v>
      </c>
      <c r="AX25" s="73" t="s">
        <v>16</v>
      </c>
      <c r="AY25" s="279">
        <f t="shared" si="27"/>
        <v>8.8865656037637221E-3</v>
      </c>
      <c r="AZ25" s="73" t="s">
        <v>16</v>
      </c>
      <c r="BA25" s="279">
        <f t="shared" si="28"/>
        <v>2.7705175117616311E-2</v>
      </c>
      <c r="BB25" s="73" t="s">
        <v>16</v>
      </c>
      <c r="BC25" s="279">
        <f t="shared" si="29"/>
        <v>0.20617477760334904</v>
      </c>
      <c r="BD25" s="73" t="s">
        <v>16</v>
      </c>
      <c r="BE25" s="279">
        <f t="shared" si="30"/>
        <v>7.0606694560669453E-2</v>
      </c>
      <c r="BF25" s="73" t="s">
        <v>16</v>
      </c>
      <c r="BG25" s="279">
        <f t="shared" si="31"/>
        <v>0.12033631108775618</v>
      </c>
      <c r="BI25" s="105" t="str">
        <f t="shared" si="0"/>
        <v>茨木市</v>
      </c>
      <c r="BJ25" s="259">
        <f t="shared" si="119"/>
        <v>0.4128782828956139</v>
      </c>
      <c r="BK25" s="259">
        <f t="shared" si="32"/>
        <v>0.41289999999999999</v>
      </c>
      <c r="BL25" s="259">
        <f t="shared" si="33"/>
        <v>0.42088787706317587</v>
      </c>
      <c r="BM25" s="259">
        <f t="shared" si="34"/>
        <v>0.4209</v>
      </c>
      <c r="BN25" s="384">
        <f t="shared" si="120"/>
        <v>-0.80000000000000071</v>
      </c>
      <c r="BO25" s="105" t="str">
        <f t="shared" si="1"/>
        <v>松原市</v>
      </c>
      <c r="BP25" s="259">
        <f t="shared" si="121"/>
        <v>0.13639301874595991</v>
      </c>
      <c r="BQ25" s="259">
        <f t="shared" si="35"/>
        <v>0.13639999999999999</v>
      </c>
      <c r="BR25" s="259">
        <f t="shared" si="122"/>
        <v>0.12315930388219545</v>
      </c>
      <c r="BS25" s="259">
        <f t="shared" si="36"/>
        <v>0.1232</v>
      </c>
      <c r="BT25" s="384">
        <f t="shared" si="123"/>
        <v>1.319999999999999</v>
      </c>
      <c r="BU25" s="105" t="str">
        <f t="shared" si="2"/>
        <v>守口市</v>
      </c>
      <c r="BV25" s="259">
        <f t="shared" si="124"/>
        <v>0.54065775207806288</v>
      </c>
      <c r="BW25" s="259">
        <f t="shared" si="37"/>
        <v>0.54069999999999996</v>
      </c>
      <c r="BX25" s="259">
        <f t="shared" si="38"/>
        <v>0.52158828064764839</v>
      </c>
      <c r="BY25" s="259">
        <f t="shared" si="39"/>
        <v>0.52159999999999995</v>
      </c>
      <c r="BZ25" s="384">
        <f t="shared" si="125"/>
        <v>1.9100000000000006</v>
      </c>
      <c r="CA25" s="105" t="str">
        <f t="shared" si="3"/>
        <v>熊取町</v>
      </c>
      <c r="CB25" s="259">
        <f t="shared" si="126"/>
        <v>0.20958904109589041</v>
      </c>
      <c r="CC25" s="259">
        <f t="shared" si="40"/>
        <v>0.20960000000000001</v>
      </c>
      <c r="CD25" s="259">
        <f t="shared" si="41"/>
        <v>0.26608187134502925</v>
      </c>
      <c r="CE25" s="259">
        <f t="shared" si="42"/>
        <v>0.2661</v>
      </c>
      <c r="CF25" s="384">
        <f t="shared" si="127"/>
        <v>-5.6499999999999995</v>
      </c>
      <c r="CG25" s="105" t="str">
        <f t="shared" si="4"/>
        <v>貝塚市</v>
      </c>
      <c r="CH25" s="259">
        <f t="shared" si="128"/>
        <v>0.25758645024700072</v>
      </c>
      <c r="CI25" s="259">
        <f t="shared" si="43"/>
        <v>0.2576</v>
      </c>
      <c r="CJ25" s="259">
        <f t="shared" si="44"/>
        <v>0.24814814814814815</v>
      </c>
      <c r="CK25" s="259">
        <f t="shared" si="45"/>
        <v>0.24809999999999999</v>
      </c>
      <c r="CL25" s="384">
        <f t="shared" si="129"/>
        <v>0.95000000000000084</v>
      </c>
      <c r="CM25" s="105" t="str">
        <f t="shared" si="5"/>
        <v>柏原市</v>
      </c>
      <c r="CN25" s="259">
        <f t="shared" si="130"/>
        <v>0.15151515151515152</v>
      </c>
      <c r="CO25" s="259">
        <f t="shared" si="46"/>
        <v>0.1515</v>
      </c>
      <c r="CP25" s="259">
        <f t="shared" si="47"/>
        <v>0.18587360594795538</v>
      </c>
      <c r="CQ25" s="259">
        <f t="shared" si="48"/>
        <v>0.18590000000000001</v>
      </c>
      <c r="CR25" s="384">
        <f t="shared" si="131"/>
        <v>-3.4400000000000013</v>
      </c>
      <c r="CS25" s="105" t="str">
        <f t="shared" si="6"/>
        <v>阪南市</v>
      </c>
      <c r="CT25" s="259">
        <f t="shared" si="132"/>
        <v>2.1526418786692758E-2</v>
      </c>
      <c r="CU25" s="259">
        <f t="shared" si="49"/>
        <v>2.1499999999999998E-2</v>
      </c>
      <c r="CV25" s="259">
        <f t="shared" si="50"/>
        <v>1.7667844522968199E-2</v>
      </c>
      <c r="CW25" s="259">
        <f t="shared" si="51"/>
        <v>1.77E-2</v>
      </c>
      <c r="CX25" s="384">
        <f t="shared" si="133"/>
        <v>0.37999999999999978</v>
      </c>
      <c r="CY25" s="105" t="str">
        <f t="shared" si="143"/>
        <v>泉南市</v>
      </c>
      <c r="CZ25" s="259">
        <f t="shared" si="134"/>
        <v>5.6074766355140186E-2</v>
      </c>
      <c r="DA25" s="259">
        <f t="shared" si="52"/>
        <v>5.6099999999999997E-2</v>
      </c>
      <c r="DB25" s="259">
        <f t="shared" si="53"/>
        <v>9.8360655737704916E-2</v>
      </c>
      <c r="DC25" s="259">
        <f t="shared" si="54"/>
        <v>9.8400000000000001E-2</v>
      </c>
      <c r="DD25" s="384">
        <f t="shared" si="135"/>
        <v>-4.2300000000000004</v>
      </c>
      <c r="DE25" s="105" t="str">
        <f t="shared" si="8"/>
        <v>泉南市</v>
      </c>
      <c r="DF25" s="259">
        <f t="shared" si="136"/>
        <v>0.20293724966622162</v>
      </c>
      <c r="DG25" s="259">
        <f t="shared" si="55"/>
        <v>0.2029</v>
      </c>
      <c r="DH25" s="259">
        <f t="shared" si="56"/>
        <v>0.20818713450292398</v>
      </c>
      <c r="DI25" s="259">
        <f t="shared" si="57"/>
        <v>0.2082</v>
      </c>
      <c r="DJ25" s="384">
        <f t="shared" si="137"/>
        <v>-0.52999999999999992</v>
      </c>
      <c r="DK25" s="105" t="str">
        <f t="shared" si="9"/>
        <v>池田市</v>
      </c>
      <c r="DL25" s="259">
        <f t="shared" si="138"/>
        <v>9.5273818454613649E-2</v>
      </c>
      <c r="DM25" s="259">
        <f t="shared" si="58"/>
        <v>9.5299999999999996E-2</v>
      </c>
      <c r="DN25" s="259">
        <f t="shared" si="59"/>
        <v>9.6350364963503646E-2</v>
      </c>
      <c r="DO25" s="259">
        <f t="shared" si="60"/>
        <v>9.64E-2</v>
      </c>
      <c r="DP25" s="384">
        <f t="shared" si="139"/>
        <v>-0.11000000000000038</v>
      </c>
      <c r="DQ25" s="105" t="str">
        <f t="shared" si="142"/>
        <v>大東市</v>
      </c>
      <c r="DR25" s="259">
        <f t="shared" si="140"/>
        <v>0.12033631108775618</v>
      </c>
      <c r="DS25" s="259">
        <f t="shared" si="61"/>
        <v>0.1203</v>
      </c>
      <c r="DT25" s="259">
        <f t="shared" si="62"/>
        <v>0.1334355828220859</v>
      </c>
      <c r="DU25" s="259">
        <f t="shared" si="63"/>
        <v>0.13339999999999999</v>
      </c>
      <c r="DV25" s="384">
        <f t="shared" si="141"/>
        <v>-1.3099999999999987</v>
      </c>
      <c r="DX25" s="259">
        <f t="shared" si="64"/>
        <v>0.41215306759307302</v>
      </c>
      <c r="DY25" s="259">
        <f t="shared" si="65"/>
        <v>0.41220000000000001</v>
      </c>
      <c r="DZ25" s="259">
        <f t="shared" si="66"/>
        <v>0.41883542119293055</v>
      </c>
      <c r="EA25" s="259">
        <f t="shared" si="67"/>
        <v>0.41880000000000001</v>
      </c>
      <c r="EB25" s="384">
        <f t="shared" si="68"/>
        <v>-0.65999999999999948</v>
      </c>
      <c r="EC25" s="259">
        <f t="shared" si="69"/>
        <v>0.13642272981511996</v>
      </c>
      <c r="ED25" s="259">
        <f t="shared" si="70"/>
        <v>0.13639999999999999</v>
      </c>
      <c r="EE25" s="259">
        <f t="shared" si="71"/>
        <v>0.13905492449138979</v>
      </c>
      <c r="EF25" s="259">
        <f t="shared" si="72"/>
        <v>0.1391</v>
      </c>
      <c r="EG25" s="384">
        <f t="shared" si="73"/>
        <v>-0.27000000000000079</v>
      </c>
      <c r="EH25" s="259">
        <f t="shared" si="74"/>
        <v>0.53394233299500016</v>
      </c>
      <c r="EI25" s="259">
        <f t="shared" si="75"/>
        <v>0.53390000000000004</v>
      </c>
      <c r="EJ25" s="259">
        <f t="shared" si="76"/>
        <v>0.55089838814066017</v>
      </c>
      <c r="EK25" s="259">
        <f t="shared" si="77"/>
        <v>0.55089999999999995</v>
      </c>
      <c r="EL25" s="384">
        <f t="shared" si="78"/>
        <v>-1.6999999999999904</v>
      </c>
      <c r="EM25" s="259">
        <f t="shared" si="79"/>
        <v>0.20827411969051002</v>
      </c>
      <c r="EN25" s="259">
        <f t="shared" si="80"/>
        <v>0.20830000000000001</v>
      </c>
      <c r="EO25" s="259">
        <f t="shared" si="81"/>
        <v>0.23116991192719932</v>
      </c>
      <c r="EP25" s="259">
        <f t="shared" si="82"/>
        <v>0.23119999999999999</v>
      </c>
      <c r="EQ25" s="384">
        <f t="shared" si="83"/>
        <v>-2.2899999999999974</v>
      </c>
      <c r="ER25" s="259">
        <f t="shared" si="84"/>
        <v>0.2459075644172703</v>
      </c>
      <c r="ES25" s="259">
        <f t="shared" si="85"/>
        <v>0.24590000000000001</v>
      </c>
      <c r="ET25" s="259">
        <f t="shared" si="86"/>
        <v>0.26463237789639321</v>
      </c>
      <c r="EU25" s="259">
        <f t="shared" si="87"/>
        <v>0.2646</v>
      </c>
      <c r="EV25" s="384">
        <f t="shared" si="88"/>
        <v>-1.8699999999999994</v>
      </c>
      <c r="EW25" s="259">
        <f t="shared" si="89"/>
        <v>0.14741299556986304</v>
      </c>
      <c r="EX25" s="259">
        <f t="shared" si="90"/>
        <v>0.1474</v>
      </c>
      <c r="EY25" s="259">
        <f t="shared" si="91"/>
        <v>0.16508641290103757</v>
      </c>
      <c r="EZ25" s="259">
        <f t="shared" si="92"/>
        <v>0.1651</v>
      </c>
      <c r="FA25" s="384">
        <f t="shared" si="93"/>
        <v>-1.7699999999999994</v>
      </c>
      <c r="FB25" s="259">
        <f t="shared" si="94"/>
        <v>2.285851780558229E-2</v>
      </c>
      <c r="FC25" s="259">
        <f t="shared" si="95"/>
        <v>2.29E-2</v>
      </c>
      <c r="FD25" s="259">
        <f t="shared" si="96"/>
        <v>2.507742800351315E-2</v>
      </c>
      <c r="FE25" s="259">
        <f t="shared" si="97"/>
        <v>2.5100000000000001E-2</v>
      </c>
      <c r="FF25" s="384">
        <f t="shared" si="98"/>
        <v>-0.22000000000000006</v>
      </c>
      <c r="FG25" s="259">
        <f t="shared" si="99"/>
        <v>6.3906918674177748E-2</v>
      </c>
      <c r="FH25" s="259">
        <f t="shared" si="100"/>
        <v>6.3899999999999998E-2</v>
      </c>
      <c r="FI25" s="259">
        <f t="shared" si="101"/>
        <v>6.1046287590363305E-2</v>
      </c>
      <c r="FJ25" s="259">
        <f t="shared" si="102"/>
        <v>6.0999999999999999E-2</v>
      </c>
      <c r="FK25" s="384">
        <f t="shared" si="103"/>
        <v>0.28999999999999998</v>
      </c>
      <c r="FL25" s="259">
        <f t="shared" si="104"/>
        <v>0.20333280646690902</v>
      </c>
      <c r="FM25" s="259">
        <f t="shared" si="105"/>
        <v>0.20330000000000001</v>
      </c>
      <c r="FN25" s="259">
        <f t="shared" si="106"/>
        <v>0.23028690421101342</v>
      </c>
      <c r="FO25" s="259">
        <f t="shared" si="107"/>
        <v>0.2303</v>
      </c>
      <c r="FP25" s="384">
        <f t="shared" si="108"/>
        <v>-2.6999999999999997</v>
      </c>
      <c r="FQ25" s="259">
        <f t="shared" si="109"/>
        <v>9.4410910240392582E-2</v>
      </c>
      <c r="FR25" s="259">
        <f t="shared" si="110"/>
        <v>9.4399999999999998E-2</v>
      </c>
      <c r="FS25" s="259">
        <f t="shared" si="111"/>
        <v>9.5602073242217631E-2</v>
      </c>
      <c r="FT25" s="259">
        <f t="shared" si="112"/>
        <v>9.5600000000000004E-2</v>
      </c>
      <c r="FU25" s="384">
        <f t="shared" si="113"/>
        <v>-0.12000000000000066</v>
      </c>
      <c r="FV25" s="259">
        <f t="shared" si="114"/>
        <v>0.12182963488874454</v>
      </c>
      <c r="FW25" s="259">
        <f t="shared" si="115"/>
        <v>0.12180000000000001</v>
      </c>
      <c r="FX25" s="259">
        <f t="shared" si="116"/>
        <v>0.12515288034307123</v>
      </c>
      <c r="FY25" s="259">
        <f t="shared" si="117"/>
        <v>0.12520000000000001</v>
      </c>
      <c r="FZ25" s="384">
        <f t="shared" si="118"/>
        <v>-0.34</v>
      </c>
      <c r="GA25" s="137">
        <v>0</v>
      </c>
    </row>
    <row r="26" spans="2:183" s="14" customFormat="1" ht="13.5" customHeight="1">
      <c r="B26" s="69">
        <v>20</v>
      </c>
      <c r="C26" s="47" t="s">
        <v>137</v>
      </c>
      <c r="D26" s="439">
        <v>1880</v>
      </c>
      <c r="E26" s="192">
        <v>790</v>
      </c>
      <c r="F26" s="256">
        <f t="shared" si="10"/>
        <v>0.42021276595744683</v>
      </c>
      <c r="G26" s="439">
        <v>1872</v>
      </c>
      <c r="H26" s="192">
        <v>285</v>
      </c>
      <c r="I26" s="256">
        <f t="shared" si="11"/>
        <v>0.15224358974358973</v>
      </c>
      <c r="J26" s="439">
        <v>1881</v>
      </c>
      <c r="K26" s="192">
        <v>1016</v>
      </c>
      <c r="L26" s="256">
        <f t="shared" si="12"/>
        <v>0.5401382243487507</v>
      </c>
      <c r="M26" s="439">
        <v>1879</v>
      </c>
      <c r="N26" s="192">
        <v>420</v>
      </c>
      <c r="O26" s="256">
        <f t="shared" si="13"/>
        <v>0.22352315061202768</v>
      </c>
      <c r="P26" s="439">
        <v>1879</v>
      </c>
      <c r="Q26" s="192">
        <v>439</v>
      </c>
      <c r="R26" s="256">
        <f t="shared" si="14"/>
        <v>0.23363491218733368</v>
      </c>
      <c r="S26" s="439">
        <v>1882</v>
      </c>
      <c r="T26" s="192">
        <v>309</v>
      </c>
      <c r="U26" s="256">
        <f t="shared" si="15"/>
        <v>0.16418703506907545</v>
      </c>
      <c r="V26" s="439">
        <v>1880</v>
      </c>
      <c r="W26" s="192">
        <v>41</v>
      </c>
      <c r="X26" s="256">
        <f t="shared" si="16"/>
        <v>2.1808510638297873E-2</v>
      </c>
      <c r="Y26" s="439">
        <v>1880</v>
      </c>
      <c r="Z26" s="192">
        <v>125</v>
      </c>
      <c r="AA26" s="256">
        <f t="shared" si="17"/>
        <v>6.6489361702127658E-2</v>
      </c>
      <c r="AB26" s="439">
        <v>1876</v>
      </c>
      <c r="AC26" s="192">
        <v>271</v>
      </c>
      <c r="AD26" s="256">
        <f t="shared" si="18"/>
        <v>0.14445628997867804</v>
      </c>
      <c r="AE26" s="439">
        <v>1881</v>
      </c>
      <c r="AF26" s="192">
        <v>132</v>
      </c>
      <c r="AG26" s="256">
        <f t="shared" si="19"/>
        <v>7.0175438596491224E-2</v>
      </c>
      <c r="AH26" s="439">
        <v>1866</v>
      </c>
      <c r="AI26" s="192">
        <v>172</v>
      </c>
      <c r="AJ26" s="256">
        <f t="shared" si="20"/>
        <v>9.2175777063236874E-2</v>
      </c>
      <c r="AK26" s="72"/>
      <c r="AL26" s="73" t="s">
        <v>48</v>
      </c>
      <c r="AM26" s="279">
        <f t="shared" si="21"/>
        <v>0.43187783345263658</v>
      </c>
      <c r="AN26" s="73" t="s">
        <v>48</v>
      </c>
      <c r="AO26" s="279">
        <f t="shared" si="22"/>
        <v>0.19102196752626552</v>
      </c>
      <c r="AP26" s="73" t="s">
        <v>48</v>
      </c>
      <c r="AQ26" s="279">
        <f t="shared" si="23"/>
        <v>0.59723216416129798</v>
      </c>
      <c r="AR26" s="73" t="s">
        <v>48</v>
      </c>
      <c r="AS26" s="279">
        <f t="shared" si="24"/>
        <v>0.21813842482100237</v>
      </c>
      <c r="AT26" s="73" t="s">
        <v>48</v>
      </c>
      <c r="AU26" s="279">
        <f t="shared" si="25"/>
        <v>0.23108140367629507</v>
      </c>
      <c r="AV26" s="73" t="s">
        <v>48</v>
      </c>
      <c r="AW26" s="279">
        <f t="shared" si="26"/>
        <v>0.15291030534351144</v>
      </c>
      <c r="AX26" s="73" t="s">
        <v>48</v>
      </c>
      <c r="AY26" s="279">
        <f t="shared" si="27"/>
        <v>2.7691573167820484E-2</v>
      </c>
      <c r="AZ26" s="73" t="s">
        <v>48</v>
      </c>
      <c r="BA26" s="279">
        <f t="shared" si="28"/>
        <v>9.4704198473282444E-2</v>
      </c>
      <c r="BB26" s="73" t="s">
        <v>48</v>
      </c>
      <c r="BC26" s="279">
        <f t="shared" si="29"/>
        <v>0.17673752089801767</v>
      </c>
      <c r="BD26" s="73" t="s">
        <v>48</v>
      </c>
      <c r="BE26" s="279">
        <f t="shared" si="30"/>
        <v>0.10093056549749463</v>
      </c>
      <c r="BF26" s="73" t="s">
        <v>48</v>
      </c>
      <c r="BG26" s="279">
        <f t="shared" si="31"/>
        <v>0.11771728748806112</v>
      </c>
      <c r="BI26" s="105" t="str">
        <f t="shared" si="0"/>
        <v>摂津市</v>
      </c>
      <c r="BJ26" s="259">
        <f t="shared" si="119"/>
        <v>0.40922844175491679</v>
      </c>
      <c r="BK26" s="259">
        <f t="shared" si="32"/>
        <v>0.40920000000000001</v>
      </c>
      <c r="BL26" s="259">
        <f t="shared" si="33"/>
        <v>0.39968528717545238</v>
      </c>
      <c r="BM26" s="259">
        <f t="shared" si="34"/>
        <v>0.3997</v>
      </c>
      <c r="BN26" s="384">
        <f t="shared" si="120"/>
        <v>0.95000000000000084</v>
      </c>
      <c r="BO26" s="105" t="str">
        <f t="shared" si="1"/>
        <v>堺市</v>
      </c>
      <c r="BP26" s="259">
        <f t="shared" si="121"/>
        <v>0.13523983137746381</v>
      </c>
      <c r="BQ26" s="259">
        <f t="shared" si="35"/>
        <v>0.13519999999999999</v>
      </c>
      <c r="BR26" s="259">
        <f t="shared" si="122"/>
        <v>0.14250059424768244</v>
      </c>
      <c r="BS26" s="259">
        <f t="shared" si="36"/>
        <v>0.14249999999999999</v>
      </c>
      <c r="BT26" s="384">
        <f t="shared" si="123"/>
        <v>-0.73000000000000009</v>
      </c>
      <c r="BU26" s="105" t="str">
        <f t="shared" si="2"/>
        <v>河内長野市</v>
      </c>
      <c r="BV26" s="259">
        <f t="shared" si="124"/>
        <v>0.53436487945304068</v>
      </c>
      <c r="BW26" s="259">
        <f t="shared" si="37"/>
        <v>0.53439999999999999</v>
      </c>
      <c r="BX26" s="259">
        <f t="shared" si="38"/>
        <v>0.57621736062103035</v>
      </c>
      <c r="BY26" s="259">
        <f t="shared" si="39"/>
        <v>0.57620000000000005</v>
      </c>
      <c r="BZ26" s="384">
        <f t="shared" si="125"/>
        <v>-4.1800000000000059</v>
      </c>
      <c r="CA26" s="105" t="str">
        <f t="shared" si="3"/>
        <v>富田林市</v>
      </c>
      <c r="CB26" s="259">
        <f t="shared" si="126"/>
        <v>0.20746132848043677</v>
      </c>
      <c r="CC26" s="259">
        <f t="shared" si="40"/>
        <v>0.20749999999999999</v>
      </c>
      <c r="CD26" s="259">
        <f t="shared" si="41"/>
        <v>0.2167352537722908</v>
      </c>
      <c r="CE26" s="259">
        <f t="shared" si="42"/>
        <v>0.2167</v>
      </c>
      <c r="CF26" s="384">
        <f t="shared" si="127"/>
        <v>-0.92000000000000137</v>
      </c>
      <c r="CG26" s="105" t="str">
        <f t="shared" si="4"/>
        <v>河内長野市</v>
      </c>
      <c r="CH26" s="259">
        <f t="shared" si="128"/>
        <v>0.25342960288808664</v>
      </c>
      <c r="CI26" s="259">
        <f t="shared" si="43"/>
        <v>0.25340000000000001</v>
      </c>
      <c r="CJ26" s="259">
        <f t="shared" si="44"/>
        <v>0.2846045197740113</v>
      </c>
      <c r="CK26" s="259">
        <f t="shared" si="45"/>
        <v>0.28460000000000002</v>
      </c>
      <c r="CL26" s="384">
        <f t="shared" si="129"/>
        <v>-3.1200000000000006</v>
      </c>
      <c r="CM26" s="105" t="str">
        <f t="shared" si="5"/>
        <v>貝塚市</v>
      </c>
      <c r="CN26" s="259">
        <f t="shared" si="130"/>
        <v>0.14587737843551796</v>
      </c>
      <c r="CO26" s="259">
        <f t="shared" si="46"/>
        <v>0.1459</v>
      </c>
      <c r="CP26" s="259">
        <f t="shared" si="47"/>
        <v>0.16506291635825315</v>
      </c>
      <c r="CQ26" s="259">
        <f t="shared" si="48"/>
        <v>0.1651</v>
      </c>
      <c r="CR26" s="384">
        <f t="shared" si="131"/>
        <v>-1.9199999999999995</v>
      </c>
      <c r="CS26" s="105" t="str">
        <f t="shared" si="6"/>
        <v>柏原市</v>
      </c>
      <c r="CT26" s="259">
        <f t="shared" si="132"/>
        <v>2.1212121212121213E-2</v>
      </c>
      <c r="CU26" s="259">
        <f t="shared" si="49"/>
        <v>2.12E-2</v>
      </c>
      <c r="CV26" s="259">
        <f t="shared" si="50"/>
        <v>3.6404160475482915E-2</v>
      </c>
      <c r="CW26" s="259">
        <f t="shared" si="51"/>
        <v>3.6400000000000002E-2</v>
      </c>
      <c r="CX26" s="384">
        <f t="shared" si="133"/>
        <v>-1.5200000000000002</v>
      </c>
      <c r="CY26" s="105" t="str">
        <f t="shared" si="143"/>
        <v>箕面市</v>
      </c>
      <c r="CZ26" s="259">
        <f t="shared" si="134"/>
        <v>5.5954518252543384E-2</v>
      </c>
      <c r="DA26" s="259">
        <f t="shared" si="52"/>
        <v>5.6000000000000001E-2</v>
      </c>
      <c r="DB26" s="259">
        <f t="shared" si="53"/>
        <v>5.1466187911430282E-2</v>
      </c>
      <c r="DC26" s="259">
        <f t="shared" si="54"/>
        <v>5.1499999999999997E-2</v>
      </c>
      <c r="DD26" s="384">
        <f t="shared" si="135"/>
        <v>0.4500000000000004</v>
      </c>
      <c r="DE26" s="105" t="str">
        <f t="shared" si="8"/>
        <v>寝屋川市</v>
      </c>
      <c r="DF26" s="259">
        <f t="shared" si="136"/>
        <v>0.20287929125138426</v>
      </c>
      <c r="DG26" s="259">
        <f t="shared" si="55"/>
        <v>0.2029</v>
      </c>
      <c r="DH26" s="259">
        <f t="shared" si="56"/>
        <v>0.22405607054035723</v>
      </c>
      <c r="DI26" s="259">
        <f t="shared" si="57"/>
        <v>0.22409999999999999</v>
      </c>
      <c r="DJ26" s="384">
        <f t="shared" si="137"/>
        <v>-2.1199999999999997</v>
      </c>
      <c r="DK26" s="105" t="str">
        <f t="shared" si="9"/>
        <v>寝屋川市</v>
      </c>
      <c r="DL26" s="259">
        <f t="shared" si="138"/>
        <v>8.794860434204696E-2</v>
      </c>
      <c r="DM26" s="259">
        <f t="shared" si="58"/>
        <v>8.7900000000000006E-2</v>
      </c>
      <c r="DN26" s="259">
        <f t="shared" si="59"/>
        <v>9.6380090497737561E-2</v>
      </c>
      <c r="DO26" s="259">
        <f t="shared" si="60"/>
        <v>9.64E-2</v>
      </c>
      <c r="DP26" s="384">
        <f t="shared" si="139"/>
        <v>-0.84999999999999942</v>
      </c>
      <c r="DQ26" s="105" t="str">
        <f t="shared" si="142"/>
        <v>和泉市</v>
      </c>
      <c r="DR26" s="259">
        <f t="shared" si="140"/>
        <v>0.11771728748806112</v>
      </c>
      <c r="DS26" s="259">
        <f t="shared" si="61"/>
        <v>0.1177</v>
      </c>
      <c r="DT26" s="259">
        <f t="shared" si="62"/>
        <v>0.10390920554854981</v>
      </c>
      <c r="DU26" s="259">
        <f t="shared" si="63"/>
        <v>0.10390000000000001</v>
      </c>
      <c r="DV26" s="384">
        <f t="shared" si="141"/>
        <v>1.3799999999999992</v>
      </c>
      <c r="DX26" s="259">
        <f t="shared" si="64"/>
        <v>0.41215306759307302</v>
      </c>
      <c r="DY26" s="259">
        <f t="shared" si="65"/>
        <v>0.41220000000000001</v>
      </c>
      <c r="DZ26" s="259">
        <f t="shared" si="66"/>
        <v>0.41883542119293055</v>
      </c>
      <c r="EA26" s="259">
        <f t="shared" si="67"/>
        <v>0.41880000000000001</v>
      </c>
      <c r="EB26" s="384">
        <f t="shared" si="68"/>
        <v>-0.65999999999999948</v>
      </c>
      <c r="EC26" s="259">
        <f t="shared" si="69"/>
        <v>0.13642272981511996</v>
      </c>
      <c r="ED26" s="259">
        <f t="shared" si="70"/>
        <v>0.13639999999999999</v>
      </c>
      <c r="EE26" s="259">
        <f t="shared" si="71"/>
        <v>0.13905492449138979</v>
      </c>
      <c r="EF26" s="259">
        <f t="shared" si="72"/>
        <v>0.1391</v>
      </c>
      <c r="EG26" s="384">
        <f t="shared" si="73"/>
        <v>-0.27000000000000079</v>
      </c>
      <c r="EH26" s="259">
        <f t="shared" si="74"/>
        <v>0.53394233299500016</v>
      </c>
      <c r="EI26" s="259">
        <f t="shared" si="75"/>
        <v>0.53390000000000004</v>
      </c>
      <c r="EJ26" s="259">
        <f t="shared" si="76"/>
        <v>0.55089838814066017</v>
      </c>
      <c r="EK26" s="259">
        <f t="shared" si="77"/>
        <v>0.55089999999999995</v>
      </c>
      <c r="EL26" s="384">
        <f t="shared" si="78"/>
        <v>-1.6999999999999904</v>
      </c>
      <c r="EM26" s="259">
        <f t="shared" si="79"/>
        <v>0.20827411969051002</v>
      </c>
      <c r="EN26" s="259">
        <f t="shared" si="80"/>
        <v>0.20830000000000001</v>
      </c>
      <c r="EO26" s="259">
        <f t="shared" si="81"/>
        <v>0.23116991192719932</v>
      </c>
      <c r="EP26" s="259">
        <f t="shared" si="82"/>
        <v>0.23119999999999999</v>
      </c>
      <c r="EQ26" s="384">
        <f t="shared" si="83"/>
        <v>-2.2899999999999974</v>
      </c>
      <c r="ER26" s="259">
        <f t="shared" si="84"/>
        <v>0.2459075644172703</v>
      </c>
      <c r="ES26" s="259">
        <f t="shared" si="85"/>
        <v>0.24590000000000001</v>
      </c>
      <c r="ET26" s="259">
        <f t="shared" si="86"/>
        <v>0.26463237789639321</v>
      </c>
      <c r="EU26" s="259">
        <f t="shared" si="87"/>
        <v>0.2646</v>
      </c>
      <c r="EV26" s="384">
        <f t="shared" si="88"/>
        <v>-1.8699999999999994</v>
      </c>
      <c r="EW26" s="259">
        <f t="shared" si="89"/>
        <v>0.14741299556986304</v>
      </c>
      <c r="EX26" s="259">
        <f t="shared" si="90"/>
        <v>0.1474</v>
      </c>
      <c r="EY26" s="259">
        <f t="shared" si="91"/>
        <v>0.16508641290103757</v>
      </c>
      <c r="EZ26" s="259">
        <f t="shared" si="92"/>
        <v>0.1651</v>
      </c>
      <c r="FA26" s="384">
        <f t="shared" si="93"/>
        <v>-1.7699999999999994</v>
      </c>
      <c r="FB26" s="259">
        <f t="shared" si="94"/>
        <v>2.285851780558229E-2</v>
      </c>
      <c r="FC26" s="259">
        <f t="shared" si="95"/>
        <v>2.29E-2</v>
      </c>
      <c r="FD26" s="259">
        <f t="shared" si="96"/>
        <v>2.507742800351315E-2</v>
      </c>
      <c r="FE26" s="259">
        <f t="shared" si="97"/>
        <v>2.5100000000000001E-2</v>
      </c>
      <c r="FF26" s="384">
        <f t="shared" si="98"/>
        <v>-0.22000000000000006</v>
      </c>
      <c r="FG26" s="259">
        <f t="shared" si="99"/>
        <v>6.3906918674177748E-2</v>
      </c>
      <c r="FH26" s="259">
        <f t="shared" si="100"/>
        <v>6.3899999999999998E-2</v>
      </c>
      <c r="FI26" s="259">
        <f t="shared" si="101"/>
        <v>6.1046287590363305E-2</v>
      </c>
      <c r="FJ26" s="259">
        <f t="shared" si="102"/>
        <v>6.0999999999999999E-2</v>
      </c>
      <c r="FK26" s="384">
        <f t="shared" si="103"/>
        <v>0.28999999999999998</v>
      </c>
      <c r="FL26" s="259">
        <f t="shared" si="104"/>
        <v>0.20333280646690902</v>
      </c>
      <c r="FM26" s="259">
        <f t="shared" si="105"/>
        <v>0.20330000000000001</v>
      </c>
      <c r="FN26" s="259">
        <f t="shared" si="106"/>
        <v>0.23028690421101342</v>
      </c>
      <c r="FO26" s="259">
        <f t="shared" si="107"/>
        <v>0.2303</v>
      </c>
      <c r="FP26" s="384">
        <f t="shared" si="108"/>
        <v>-2.6999999999999997</v>
      </c>
      <c r="FQ26" s="259">
        <f t="shared" si="109"/>
        <v>9.4410910240392582E-2</v>
      </c>
      <c r="FR26" s="259">
        <f t="shared" si="110"/>
        <v>9.4399999999999998E-2</v>
      </c>
      <c r="FS26" s="259">
        <f t="shared" si="111"/>
        <v>9.5602073242217631E-2</v>
      </c>
      <c r="FT26" s="259">
        <f t="shared" si="112"/>
        <v>9.5600000000000004E-2</v>
      </c>
      <c r="FU26" s="384">
        <f t="shared" si="113"/>
        <v>-0.12000000000000066</v>
      </c>
      <c r="FV26" s="259">
        <f t="shared" si="114"/>
        <v>0.12182963488874454</v>
      </c>
      <c r="FW26" s="259">
        <f t="shared" si="115"/>
        <v>0.12180000000000001</v>
      </c>
      <c r="FX26" s="259">
        <f t="shared" si="116"/>
        <v>0.12515288034307123</v>
      </c>
      <c r="FY26" s="259">
        <f t="shared" si="117"/>
        <v>0.12520000000000001</v>
      </c>
      <c r="FZ26" s="384">
        <f t="shared" si="118"/>
        <v>-0.34</v>
      </c>
      <c r="GA26" s="137">
        <v>0</v>
      </c>
    </row>
    <row r="27" spans="2:183" s="14" customFormat="1" ht="13.5" customHeight="1">
      <c r="B27" s="69">
        <v>21</v>
      </c>
      <c r="C27" s="47" t="s">
        <v>138</v>
      </c>
      <c r="D27" s="439">
        <v>1237</v>
      </c>
      <c r="E27" s="192">
        <v>536</v>
      </c>
      <c r="F27" s="256">
        <f t="shared" si="10"/>
        <v>0.43330638641875507</v>
      </c>
      <c r="G27" s="439">
        <v>1225</v>
      </c>
      <c r="H27" s="192">
        <v>209</v>
      </c>
      <c r="I27" s="256">
        <f t="shared" si="11"/>
        <v>0.17061224489795918</v>
      </c>
      <c r="J27" s="439">
        <v>1238</v>
      </c>
      <c r="K27" s="192">
        <v>656</v>
      </c>
      <c r="L27" s="256">
        <f t="shared" si="12"/>
        <v>0.52988691437802904</v>
      </c>
      <c r="M27" s="439">
        <v>1238</v>
      </c>
      <c r="N27" s="192">
        <v>301</v>
      </c>
      <c r="O27" s="256">
        <f t="shared" si="13"/>
        <v>0.24313408723747981</v>
      </c>
      <c r="P27" s="439">
        <v>1237</v>
      </c>
      <c r="Q27" s="192">
        <v>370</v>
      </c>
      <c r="R27" s="256">
        <f t="shared" si="14"/>
        <v>0.29911075181891672</v>
      </c>
      <c r="S27" s="439">
        <v>1238</v>
      </c>
      <c r="T27" s="192">
        <v>231</v>
      </c>
      <c r="U27" s="256">
        <f t="shared" si="15"/>
        <v>0.18659127625201938</v>
      </c>
      <c r="V27" s="439">
        <v>1238</v>
      </c>
      <c r="W27" s="192">
        <v>27</v>
      </c>
      <c r="X27" s="256">
        <f t="shared" si="16"/>
        <v>2.1809369951534735E-2</v>
      </c>
      <c r="Y27" s="439">
        <v>1238</v>
      </c>
      <c r="Z27" s="192">
        <v>100</v>
      </c>
      <c r="AA27" s="256">
        <f t="shared" si="17"/>
        <v>8.0775444264943458E-2</v>
      </c>
      <c r="AB27" s="439">
        <v>1237</v>
      </c>
      <c r="AC27" s="192">
        <v>465</v>
      </c>
      <c r="AD27" s="256">
        <f t="shared" si="18"/>
        <v>0.375909458367017</v>
      </c>
      <c r="AE27" s="439">
        <v>1237</v>
      </c>
      <c r="AF27" s="192">
        <v>149</v>
      </c>
      <c r="AG27" s="256">
        <f t="shared" si="19"/>
        <v>0.12045270816491511</v>
      </c>
      <c r="AH27" s="439">
        <v>1228</v>
      </c>
      <c r="AI27" s="192">
        <v>216</v>
      </c>
      <c r="AJ27" s="256">
        <f t="shared" si="20"/>
        <v>0.1758957654723127</v>
      </c>
      <c r="AK27" s="72"/>
      <c r="AL27" s="73" t="s">
        <v>4</v>
      </c>
      <c r="AM27" s="279">
        <f t="shared" si="21"/>
        <v>0.34669458570146577</v>
      </c>
      <c r="AN27" s="73" t="s">
        <v>4</v>
      </c>
      <c r="AO27" s="279">
        <f t="shared" si="22"/>
        <v>0.13419393575502853</v>
      </c>
      <c r="AP27" s="73" t="s">
        <v>4</v>
      </c>
      <c r="AQ27" s="279">
        <f t="shared" si="23"/>
        <v>0.4877245508982036</v>
      </c>
      <c r="AR27" s="73" t="s">
        <v>4</v>
      </c>
      <c r="AS27" s="279">
        <f t="shared" si="24"/>
        <v>0.1435836075381394</v>
      </c>
      <c r="AT27" s="73" t="s">
        <v>4</v>
      </c>
      <c r="AU27" s="279">
        <f t="shared" si="25"/>
        <v>0.17326139088729017</v>
      </c>
      <c r="AV27" s="73" t="s">
        <v>4</v>
      </c>
      <c r="AW27" s="279">
        <f t="shared" si="26"/>
        <v>8.2286056253740275E-2</v>
      </c>
      <c r="AX27" s="73" t="s">
        <v>4</v>
      </c>
      <c r="AY27" s="279">
        <f t="shared" si="27"/>
        <v>1.7648818426562969E-2</v>
      </c>
      <c r="AZ27" s="73" t="s">
        <v>4</v>
      </c>
      <c r="BA27" s="279">
        <f t="shared" si="28"/>
        <v>5.5954518252543384E-2</v>
      </c>
      <c r="BB27" s="73" t="s">
        <v>4</v>
      </c>
      <c r="BC27" s="279">
        <f t="shared" si="29"/>
        <v>0.16167664670658682</v>
      </c>
      <c r="BD27" s="73" t="s">
        <v>4</v>
      </c>
      <c r="BE27" s="279">
        <f t="shared" si="30"/>
        <v>7.3309395571514058E-2</v>
      </c>
      <c r="BF27" s="73" t="s">
        <v>4</v>
      </c>
      <c r="BG27" s="279">
        <f t="shared" si="31"/>
        <v>9.4311377245508976E-2</v>
      </c>
      <c r="BI27" s="105" t="str">
        <f t="shared" si="0"/>
        <v>堺市</v>
      </c>
      <c r="BJ27" s="259">
        <f t="shared" si="119"/>
        <v>0.40598531902879731</v>
      </c>
      <c r="BK27" s="259">
        <f t="shared" si="32"/>
        <v>0.40600000000000003</v>
      </c>
      <c r="BL27" s="259">
        <f t="shared" si="33"/>
        <v>0.40326202576527598</v>
      </c>
      <c r="BM27" s="259">
        <f t="shared" si="34"/>
        <v>0.40329999999999999</v>
      </c>
      <c r="BN27" s="384">
        <f t="shared" si="120"/>
        <v>0.27000000000000357</v>
      </c>
      <c r="BO27" s="105" t="str">
        <f t="shared" si="1"/>
        <v>箕面市</v>
      </c>
      <c r="BP27" s="259">
        <f t="shared" si="121"/>
        <v>0.13419393575502853</v>
      </c>
      <c r="BQ27" s="259">
        <f t="shared" si="35"/>
        <v>0.13420000000000001</v>
      </c>
      <c r="BR27" s="259">
        <f t="shared" si="122"/>
        <v>0.11230907457322552</v>
      </c>
      <c r="BS27" s="259">
        <f t="shared" si="36"/>
        <v>0.1123</v>
      </c>
      <c r="BT27" s="384">
        <f t="shared" si="123"/>
        <v>2.1900000000000017</v>
      </c>
      <c r="BU27" s="105" t="str">
        <f t="shared" si="2"/>
        <v>大東市</v>
      </c>
      <c r="BV27" s="259">
        <f t="shared" si="124"/>
        <v>0.53263707571801566</v>
      </c>
      <c r="BW27" s="259">
        <f t="shared" si="37"/>
        <v>0.53259999999999996</v>
      </c>
      <c r="BX27" s="259">
        <f t="shared" si="38"/>
        <v>0.59796437659033075</v>
      </c>
      <c r="BY27" s="259">
        <f t="shared" si="39"/>
        <v>0.59799999999999998</v>
      </c>
      <c r="BZ27" s="384">
        <f t="shared" si="125"/>
        <v>-6.5400000000000009</v>
      </c>
      <c r="CA27" s="105" t="str">
        <f t="shared" si="3"/>
        <v>松原市</v>
      </c>
      <c r="CB27" s="259">
        <f t="shared" si="126"/>
        <v>0.20736434108527133</v>
      </c>
      <c r="CC27" s="259">
        <f t="shared" si="40"/>
        <v>0.2074</v>
      </c>
      <c r="CD27" s="259">
        <f t="shared" si="41"/>
        <v>0.22712090848363392</v>
      </c>
      <c r="CE27" s="259">
        <f t="shared" si="42"/>
        <v>0.2271</v>
      </c>
      <c r="CF27" s="384">
        <f t="shared" si="127"/>
        <v>-1.9699999999999995</v>
      </c>
      <c r="CG27" s="105" t="str">
        <f t="shared" si="4"/>
        <v>東大阪市</v>
      </c>
      <c r="CH27" s="259">
        <f t="shared" si="128"/>
        <v>0.25119533527696791</v>
      </c>
      <c r="CI27" s="259">
        <f t="shared" si="43"/>
        <v>0.25119999999999998</v>
      </c>
      <c r="CJ27" s="259">
        <f t="shared" si="44"/>
        <v>0.26500438541536148</v>
      </c>
      <c r="CK27" s="259">
        <f t="shared" si="45"/>
        <v>0.26500000000000001</v>
      </c>
      <c r="CL27" s="384">
        <f t="shared" si="129"/>
        <v>-1.3800000000000034</v>
      </c>
      <c r="CM27" s="105" t="str">
        <f t="shared" si="5"/>
        <v>熊取町</v>
      </c>
      <c r="CN27" s="259">
        <f t="shared" si="130"/>
        <v>0.14500683994528044</v>
      </c>
      <c r="CO27" s="259">
        <f t="shared" si="46"/>
        <v>0.14499999999999999</v>
      </c>
      <c r="CP27" s="259">
        <f t="shared" si="47"/>
        <v>0.19326500732064422</v>
      </c>
      <c r="CQ27" s="259">
        <f t="shared" si="48"/>
        <v>0.1933</v>
      </c>
      <c r="CR27" s="384">
        <f t="shared" si="131"/>
        <v>-4.830000000000001</v>
      </c>
      <c r="CS27" s="105" t="str">
        <f t="shared" si="6"/>
        <v>熊取町</v>
      </c>
      <c r="CT27" s="259">
        <f t="shared" si="132"/>
        <v>2.0519835841313269E-2</v>
      </c>
      <c r="CU27" s="259">
        <f t="shared" si="49"/>
        <v>2.0500000000000001E-2</v>
      </c>
      <c r="CV27" s="259">
        <f t="shared" si="50"/>
        <v>2.1929824561403508E-2</v>
      </c>
      <c r="CW27" s="259">
        <f t="shared" si="51"/>
        <v>2.1899999999999999E-2</v>
      </c>
      <c r="CX27" s="384">
        <f t="shared" si="133"/>
        <v>-0.13999999999999985</v>
      </c>
      <c r="CY27" s="105" t="str">
        <f t="shared" si="143"/>
        <v>泉大津市</v>
      </c>
      <c r="CZ27" s="259">
        <f t="shared" si="134"/>
        <v>5.3938356164383562E-2</v>
      </c>
      <c r="DA27" s="259">
        <f t="shared" si="52"/>
        <v>5.3900000000000003E-2</v>
      </c>
      <c r="DB27" s="259">
        <f t="shared" si="53"/>
        <v>4.5739910313901344E-2</v>
      </c>
      <c r="DC27" s="259">
        <f t="shared" si="54"/>
        <v>4.5699999999999998E-2</v>
      </c>
      <c r="DD27" s="384">
        <f t="shared" si="135"/>
        <v>0.82000000000000062</v>
      </c>
      <c r="DE27" s="105" t="str">
        <f t="shared" si="8"/>
        <v>松原市</v>
      </c>
      <c r="DF27" s="259">
        <f t="shared" si="136"/>
        <v>0.19767441860465115</v>
      </c>
      <c r="DG27" s="259">
        <f t="shared" si="55"/>
        <v>0.19769999999999999</v>
      </c>
      <c r="DH27" s="259">
        <f t="shared" si="56"/>
        <v>0.2266042780748663</v>
      </c>
      <c r="DI27" s="259">
        <f t="shared" si="57"/>
        <v>0.2266</v>
      </c>
      <c r="DJ27" s="384">
        <f t="shared" si="137"/>
        <v>-2.890000000000001</v>
      </c>
      <c r="DK27" s="105" t="str">
        <f t="shared" si="9"/>
        <v>高槻市</v>
      </c>
      <c r="DL27" s="259">
        <f t="shared" si="138"/>
        <v>8.6681113518919814E-2</v>
      </c>
      <c r="DM27" s="259">
        <f t="shared" si="58"/>
        <v>8.6699999999999999E-2</v>
      </c>
      <c r="DN27" s="259">
        <f t="shared" si="59"/>
        <v>8.2597317631665029E-2</v>
      </c>
      <c r="DO27" s="259">
        <f t="shared" si="60"/>
        <v>8.2600000000000007E-2</v>
      </c>
      <c r="DP27" s="384">
        <f t="shared" si="139"/>
        <v>0.40999999999999925</v>
      </c>
      <c r="DQ27" s="105" t="str">
        <f t="shared" si="142"/>
        <v>羽曳野市</v>
      </c>
      <c r="DR27" s="259">
        <f t="shared" si="140"/>
        <v>0.11497450162262401</v>
      </c>
      <c r="DS27" s="259">
        <f t="shared" si="61"/>
        <v>0.115</v>
      </c>
      <c r="DT27" s="259">
        <f t="shared" si="62"/>
        <v>0.10249739854318418</v>
      </c>
      <c r="DU27" s="259">
        <f t="shared" si="63"/>
        <v>0.10249999999999999</v>
      </c>
      <c r="DV27" s="384">
        <f t="shared" si="141"/>
        <v>1.2500000000000011</v>
      </c>
      <c r="DX27" s="259">
        <f t="shared" si="64"/>
        <v>0.41215306759307302</v>
      </c>
      <c r="DY27" s="259">
        <f t="shared" si="65"/>
        <v>0.41220000000000001</v>
      </c>
      <c r="DZ27" s="259">
        <f t="shared" si="66"/>
        <v>0.41883542119293055</v>
      </c>
      <c r="EA27" s="259">
        <f t="shared" si="67"/>
        <v>0.41880000000000001</v>
      </c>
      <c r="EB27" s="384">
        <f t="shared" si="68"/>
        <v>-0.65999999999999948</v>
      </c>
      <c r="EC27" s="259">
        <f t="shared" si="69"/>
        <v>0.13642272981511996</v>
      </c>
      <c r="ED27" s="259">
        <f t="shared" si="70"/>
        <v>0.13639999999999999</v>
      </c>
      <c r="EE27" s="259">
        <f t="shared" si="71"/>
        <v>0.13905492449138979</v>
      </c>
      <c r="EF27" s="259">
        <f t="shared" si="72"/>
        <v>0.1391</v>
      </c>
      <c r="EG27" s="384">
        <f t="shared" si="73"/>
        <v>-0.27000000000000079</v>
      </c>
      <c r="EH27" s="259">
        <f t="shared" si="74"/>
        <v>0.53394233299500016</v>
      </c>
      <c r="EI27" s="259">
        <f t="shared" si="75"/>
        <v>0.53390000000000004</v>
      </c>
      <c r="EJ27" s="259">
        <f t="shared" si="76"/>
        <v>0.55089838814066017</v>
      </c>
      <c r="EK27" s="259">
        <f t="shared" si="77"/>
        <v>0.55089999999999995</v>
      </c>
      <c r="EL27" s="384">
        <f t="shared" si="78"/>
        <v>-1.6999999999999904</v>
      </c>
      <c r="EM27" s="259">
        <f t="shared" si="79"/>
        <v>0.20827411969051002</v>
      </c>
      <c r="EN27" s="259">
        <f t="shared" si="80"/>
        <v>0.20830000000000001</v>
      </c>
      <c r="EO27" s="259">
        <f t="shared" si="81"/>
        <v>0.23116991192719932</v>
      </c>
      <c r="EP27" s="259">
        <f t="shared" si="82"/>
        <v>0.23119999999999999</v>
      </c>
      <c r="EQ27" s="384">
        <f t="shared" si="83"/>
        <v>-2.2899999999999974</v>
      </c>
      <c r="ER27" s="259">
        <f t="shared" si="84"/>
        <v>0.2459075644172703</v>
      </c>
      <c r="ES27" s="259">
        <f t="shared" si="85"/>
        <v>0.24590000000000001</v>
      </c>
      <c r="ET27" s="259">
        <f t="shared" si="86"/>
        <v>0.26463237789639321</v>
      </c>
      <c r="EU27" s="259">
        <f t="shared" si="87"/>
        <v>0.2646</v>
      </c>
      <c r="EV27" s="384">
        <f t="shared" si="88"/>
        <v>-1.8699999999999994</v>
      </c>
      <c r="EW27" s="259">
        <f t="shared" si="89"/>
        <v>0.14741299556986304</v>
      </c>
      <c r="EX27" s="259">
        <f t="shared" si="90"/>
        <v>0.1474</v>
      </c>
      <c r="EY27" s="259">
        <f t="shared" si="91"/>
        <v>0.16508641290103757</v>
      </c>
      <c r="EZ27" s="259">
        <f t="shared" si="92"/>
        <v>0.1651</v>
      </c>
      <c r="FA27" s="384">
        <f t="shared" si="93"/>
        <v>-1.7699999999999994</v>
      </c>
      <c r="FB27" s="259">
        <f t="shared" si="94"/>
        <v>2.285851780558229E-2</v>
      </c>
      <c r="FC27" s="259">
        <f t="shared" si="95"/>
        <v>2.29E-2</v>
      </c>
      <c r="FD27" s="259">
        <f t="shared" si="96"/>
        <v>2.507742800351315E-2</v>
      </c>
      <c r="FE27" s="259">
        <f t="shared" si="97"/>
        <v>2.5100000000000001E-2</v>
      </c>
      <c r="FF27" s="384">
        <f t="shared" si="98"/>
        <v>-0.22000000000000006</v>
      </c>
      <c r="FG27" s="259">
        <f t="shared" si="99"/>
        <v>6.3906918674177748E-2</v>
      </c>
      <c r="FH27" s="259">
        <f t="shared" si="100"/>
        <v>6.3899999999999998E-2</v>
      </c>
      <c r="FI27" s="259">
        <f t="shared" si="101"/>
        <v>6.1046287590363305E-2</v>
      </c>
      <c r="FJ27" s="259">
        <f t="shared" si="102"/>
        <v>6.0999999999999999E-2</v>
      </c>
      <c r="FK27" s="384">
        <f t="shared" si="103"/>
        <v>0.28999999999999998</v>
      </c>
      <c r="FL27" s="259">
        <f t="shared" si="104"/>
        <v>0.20333280646690902</v>
      </c>
      <c r="FM27" s="259">
        <f t="shared" si="105"/>
        <v>0.20330000000000001</v>
      </c>
      <c r="FN27" s="259">
        <f t="shared" si="106"/>
        <v>0.23028690421101342</v>
      </c>
      <c r="FO27" s="259">
        <f t="shared" si="107"/>
        <v>0.2303</v>
      </c>
      <c r="FP27" s="384">
        <f t="shared" si="108"/>
        <v>-2.6999999999999997</v>
      </c>
      <c r="FQ27" s="259">
        <f t="shared" si="109"/>
        <v>9.4410910240392582E-2</v>
      </c>
      <c r="FR27" s="259">
        <f t="shared" si="110"/>
        <v>9.4399999999999998E-2</v>
      </c>
      <c r="FS27" s="259">
        <f t="shared" si="111"/>
        <v>9.5602073242217631E-2</v>
      </c>
      <c r="FT27" s="259">
        <f t="shared" si="112"/>
        <v>9.5600000000000004E-2</v>
      </c>
      <c r="FU27" s="384">
        <f t="shared" si="113"/>
        <v>-0.12000000000000066</v>
      </c>
      <c r="FV27" s="259">
        <f t="shared" si="114"/>
        <v>0.12182963488874454</v>
      </c>
      <c r="FW27" s="259">
        <f t="shared" si="115"/>
        <v>0.12180000000000001</v>
      </c>
      <c r="FX27" s="259">
        <f t="shared" si="116"/>
        <v>0.12515288034307123</v>
      </c>
      <c r="FY27" s="259">
        <f t="shared" si="117"/>
        <v>0.12520000000000001</v>
      </c>
      <c r="FZ27" s="384">
        <f t="shared" si="118"/>
        <v>-0.34</v>
      </c>
      <c r="GA27" s="137">
        <v>0</v>
      </c>
    </row>
    <row r="28" spans="2:183" s="14" customFormat="1" ht="13.5" customHeight="1">
      <c r="B28" s="69">
        <v>22</v>
      </c>
      <c r="C28" s="47" t="s">
        <v>63</v>
      </c>
      <c r="D28" s="439">
        <v>1904</v>
      </c>
      <c r="E28" s="192">
        <v>855</v>
      </c>
      <c r="F28" s="256">
        <f t="shared" si="10"/>
        <v>0.44905462184873951</v>
      </c>
      <c r="G28" s="439">
        <v>1886</v>
      </c>
      <c r="H28" s="192">
        <v>265</v>
      </c>
      <c r="I28" s="256">
        <f t="shared" si="11"/>
        <v>0.14050901378579003</v>
      </c>
      <c r="J28" s="439">
        <v>1903</v>
      </c>
      <c r="K28" s="192">
        <v>1066</v>
      </c>
      <c r="L28" s="256">
        <f t="shared" si="12"/>
        <v>0.56016815554387811</v>
      </c>
      <c r="M28" s="439">
        <v>1904</v>
      </c>
      <c r="N28" s="192">
        <v>500</v>
      </c>
      <c r="O28" s="256">
        <f t="shared" si="13"/>
        <v>0.26260504201680673</v>
      </c>
      <c r="P28" s="439">
        <v>1903</v>
      </c>
      <c r="Q28" s="192">
        <v>536</v>
      </c>
      <c r="R28" s="256">
        <f t="shared" si="14"/>
        <v>0.2816605359957961</v>
      </c>
      <c r="S28" s="439">
        <v>1904</v>
      </c>
      <c r="T28" s="192">
        <v>354</v>
      </c>
      <c r="U28" s="256">
        <f t="shared" si="15"/>
        <v>0.18592436974789917</v>
      </c>
      <c r="V28" s="439">
        <v>1904</v>
      </c>
      <c r="W28" s="192">
        <v>70</v>
      </c>
      <c r="X28" s="256">
        <f t="shared" si="16"/>
        <v>3.6764705882352942E-2</v>
      </c>
      <c r="Y28" s="439">
        <v>1904</v>
      </c>
      <c r="Z28" s="192">
        <v>121</v>
      </c>
      <c r="AA28" s="256">
        <f t="shared" si="17"/>
        <v>6.3550420168067223E-2</v>
      </c>
      <c r="AB28" s="439">
        <v>1902</v>
      </c>
      <c r="AC28" s="192">
        <v>417</v>
      </c>
      <c r="AD28" s="256">
        <f t="shared" si="18"/>
        <v>0.21924290220820189</v>
      </c>
      <c r="AE28" s="439">
        <v>1903</v>
      </c>
      <c r="AF28" s="192">
        <v>176</v>
      </c>
      <c r="AG28" s="256">
        <f t="shared" si="19"/>
        <v>9.2485549132947972E-2</v>
      </c>
      <c r="AH28" s="439">
        <v>1899</v>
      </c>
      <c r="AI28" s="192">
        <v>194</v>
      </c>
      <c r="AJ28" s="256">
        <f t="shared" si="20"/>
        <v>0.10215903106898368</v>
      </c>
      <c r="AK28" s="72"/>
      <c r="AL28" s="73" t="s">
        <v>22</v>
      </c>
      <c r="AM28" s="279">
        <f t="shared" si="21"/>
        <v>0.3984848484848485</v>
      </c>
      <c r="AN28" s="73" t="s">
        <v>22</v>
      </c>
      <c r="AO28" s="279">
        <f t="shared" si="22"/>
        <v>0.13863636363636364</v>
      </c>
      <c r="AP28" s="73" t="s">
        <v>22</v>
      </c>
      <c r="AQ28" s="279">
        <f t="shared" si="23"/>
        <v>0.49242424242424243</v>
      </c>
      <c r="AR28" s="73" t="s">
        <v>22</v>
      </c>
      <c r="AS28" s="279">
        <f t="shared" si="24"/>
        <v>0.21287878787878789</v>
      </c>
      <c r="AT28" s="73" t="s">
        <v>22</v>
      </c>
      <c r="AU28" s="279">
        <f t="shared" si="25"/>
        <v>0.2356060606060606</v>
      </c>
      <c r="AV28" s="73" t="s">
        <v>22</v>
      </c>
      <c r="AW28" s="279">
        <f t="shared" si="26"/>
        <v>0.15151515151515152</v>
      </c>
      <c r="AX28" s="73" t="s">
        <v>22</v>
      </c>
      <c r="AY28" s="279">
        <f t="shared" si="27"/>
        <v>2.1212121212121213E-2</v>
      </c>
      <c r="AZ28" s="73" t="s">
        <v>22</v>
      </c>
      <c r="BA28" s="279">
        <f t="shared" si="28"/>
        <v>6.5151515151515155E-2</v>
      </c>
      <c r="BB28" s="73" t="s">
        <v>22</v>
      </c>
      <c r="BC28" s="279">
        <f t="shared" si="29"/>
        <v>0.31590909090909092</v>
      </c>
      <c r="BD28" s="73" t="s">
        <v>22</v>
      </c>
      <c r="BE28" s="279">
        <f t="shared" si="30"/>
        <v>0.10984848484848485</v>
      </c>
      <c r="BF28" s="73" t="s">
        <v>22</v>
      </c>
      <c r="BG28" s="279">
        <f t="shared" si="31"/>
        <v>0.12585291887793784</v>
      </c>
      <c r="BI28" s="105" t="str">
        <f t="shared" si="0"/>
        <v>千早赤阪村</v>
      </c>
      <c r="BJ28" s="259">
        <f t="shared" si="119"/>
        <v>0.40336134453781514</v>
      </c>
      <c r="BK28" s="259">
        <f t="shared" si="32"/>
        <v>0.40339999999999998</v>
      </c>
      <c r="BL28" s="259">
        <f t="shared" si="33"/>
        <v>0.4296875</v>
      </c>
      <c r="BM28" s="259">
        <f t="shared" si="34"/>
        <v>0.42970000000000003</v>
      </c>
      <c r="BN28" s="384">
        <f t="shared" si="120"/>
        <v>-2.6300000000000043</v>
      </c>
      <c r="BO28" s="105" t="str">
        <f t="shared" si="1"/>
        <v>熊取町</v>
      </c>
      <c r="BP28" s="259">
        <f t="shared" si="121"/>
        <v>0.13067400275103164</v>
      </c>
      <c r="BQ28" s="259">
        <f t="shared" si="35"/>
        <v>0.13070000000000001</v>
      </c>
      <c r="BR28" s="259">
        <f t="shared" si="122"/>
        <v>0.14117647058823529</v>
      </c>
      <c r="BS28" s="259">
        <f t="shared" si="36"/>
        <v>0.14119999999999999</v>
      </c>
      <c r="BT28" s="384">
        <f t="shared" si="123"/>
        <v>-1.049999999999998</v>
      </c>
      <c r="BU28" s="105" t="str">
        <f t="shared" si="2"/>
        <v>寝屋川市</v>
      </c>
      <c r="BV28" s="259">
        <f t="shared" si="124"/>
        <v>0.5321689144373204</v>
      </c>
      <c r="BW28" s="259">
        <f t="shared" si="37"/>
        <v>0.53220000000000001</v>
      </c>
      <c r="BX28" s="259">
        <f t="shared" si="38"/>
        <v>0.55223880597014929</v>
      </c>
      <c r="BY28" s="259">
        <f t="shared" si="39"/>
        <v>0.55220000000000002</v>
      </c>
      <c r="BZ28" s="384">
        <f t="shared" si="125"/>
        <v>-2.0000000000000018</v>
      </c>
      <c r="CA28" s="105" t="str">
        <f t="shared" si="3"/>
        <v>河内長野市</v>
      </c>
      <c r="CB28" s="259">
        <f t="shared" si="126"/>
        <v>0.20345075485262401</v>
      </c>
      <c r="CC28" s="259">
        <f t="shared" si="40"/>
        <v>0.20349999999999999</v>
      </c>
      <c r="CD28" s="259">
        <f t="shared" si="41"/>
        <v>0.21622574955908289</v>
      </c>
      <c r="CE28" s="259">
        <f t="shared" si="42"/>
        <v>0.2162</v>
      </c>
      <c r="CF28" s="384">
        <f t="shared" si="127"/>
        <v>-1.2700000000000018</v>
      </c>
      <c r="CG28" s="105" t="str">
        <f t="shared" si="4"/>
        <v>河南町</v>
      </c>
      <c r="CH28" s="259">
        <f t="shared" si="128"/>
        <v>0.24789915966386555</v>
      </c>
      <c r="CI28" s="259">
        <f t="shared" si="43"/>
        <v>0.24790000000000001</v>
      </c>
      <c r="CJ28" s="259">
        <f t="shared" si="44"/>
        <v>0.25793650793650796</v>
      </c>
      <c r="CK28" s="259">
        <f t="shared" si="45"/>
        <v>0.25790000000000002</v>
      </c>
      <c r="CL28" s="384">
        <f t="shared" si="129"/>
        <v>-1.0000000000000009</v>
      </c>
      <c r="CM28" s="105" t="str">
        <f t="shared" si="5"/>
        <v>富田林市</v>
      </c>
      <c r="CN28" s="259">
        <f t="shared" si="130"/>
        <v>0.14435336976320584</v>
      </c>
      <c r="CO28" s="259">
        <f t="shared" si="46"/>
        <v>0.1444</v>
      </c>
      <c r="CP28" s="259">
        <f t="shared" si="47"/>
        <v>0.15912208504801098</v>
      </c>
      <c r="CQ28" s="259">
        <f t="shared" si="48"/>
        <v>0.15909999999999999</v>
      </c>
      <c r="CR28" s="384">
        <f t="shared" si="131"/>
        <v>-1.4699999999999991</v>
      </c>
      <c r="CS28" s="105" t="str">
        <f t="shared" si="6"/>
        <v>池田市</v>
      </c>
      <c r="CT28" s="259">
        <f t="shared" si="132"/>
        <v>2.0194465220643231E-2</v>
      </c>
      <c r="CU28" s="259">
        <f t="shared" si="49"/>
        <v>2.0199999999999999E-2</v>
      </c>
      <c r="CV28" s="259">
        <f t="shared" si="50"/>
        <v>2.1152443471918306E-2</v>
      </c>
      <c r="CW28" s="259">
        <f t="shared" si="51"/>
        <v>2.12E-2</v>
      </c>
      <c r="CX28" s="384">
        <f t="shared" si="133"/>
        <v>-0.10000000000000009</v>
      </c>
      <c r="CY28" s="105" t="str">
        <f t="shared" si="143"/>
        <v>豊中市</v>
      </c>
      <c r="CZ28" s="259">
        <f t="shared" si="134"/>
        <v>5.2133616528287317E-2</v>
      </c>
      <c r="DA28" s="259">
        <f t="shared" si="52"/>
        <v>5.21E-2</v>
      </c>
      <c r="DB28" s="259">
        <f t="shared" si="53"/>
        <v>6.3258404615078576E-2</v>
      </c>
      <c r="DC28" s="259">
        <f t="shared" si="54"/>
        <v>6.3299999999999995E-2</v>
      </c>
      <c r="DD28" s="384">
        <f t="shared" si="135"/>
        <v>-1.1199999999999994</v>
      </c>
      <c r="DE28" s="105" t="str">
        <f t="shared" si="8"/>
        <v>藤井寺市</v>
      </c>
      <c r="DF28" s="259">
        <f t="shared" si="136"/>
        <v>0.19592134013109977</v>
      </c>
      <c r="DG28" s="259">
        <f t="shared" si="55"/>
        <v>0.19589999999999999</v>
      </c>
      <c r="DH28" s="259">
        <f t="shared" si="56"/>
        <v>0.22303741746148203</v>
      </c>
      <c r="DI28" s="259">
        <f t="shared" si="57"/>
        <v>0.223</v>
      </c>
      <c r="DJ28" s="384">
        <f t="shared" si="137"/>
        <v>-2.7100000000000013</v>
      </c>
      <c r="DK28" s="105" t="str">
        <f t="shared" si="9"/>
        <v>松原市</v>
      </c>
      <c r="DL28" s="259">
        <f t="shared" si="138"/>
        <v>8.5271317829457363E-2</v>
      </c>
      <c r="DM28" s="259">
        <f t="shared" si="58"/>
        <v>8.5300000000000001E-2</v>
      </c>
      <c r="DN28" s="259">
        <f t="shared" si="59"/>
        <v>8.9512358049432195E-2</v>
      </c>
      <c r="DO28" s="259">
        <f t="shared" si="60"/>
        <v>8.9499999999999996E-2</v>
      </c>
      <c r="DP28" s="384">
        <f t="shared" si="139"/>
        <v>-0.41999999999999954</v>
      </c>
      <c r="DQ28" s="105" t="str">
        <f t="shared" si="142"/>
        <v>松原市</v>
      </c>
      <c r="DR28" s="259">
        <f t="shared" si="140"/>
        <v>0.11003236245954692</v>
      </c>
      <c r="DS28" s="259">
        <f t="shared" si="61"/>
        <v>0.11</v>
      </c>
      <c r="DT28" s="259">
        <f t="shared" si="62"/>
        <v>0.13244147157190636</v>
      </c>
      <c r="DU28" s="259">
        <f t="shared" si="63"/>
        <v>0.13239999999999999</v>
      </c>
      <c r="DV28" s="384">
        <f t="shared" si="141"/>
        <v>-2.2399999999999989</v>
      </c>
      <c r="DX28" s="259">
        <f t="shared" si="64"/>
        <v>0.41215306759307302</v>
      </c>
      <c r="DY28" s="259">
        <f t="shared" si="65"/>
        <v>0.41220000000000001</v>
      </c>
      <c r="DZ28" s="259">
        <f t="shared" si="66"/>
        <v>0.41883542119293055</v>
      </c>
      <c r="EA28" s="259">
        <f t="shared" si="67"/>
        <v>0.41880000000000001</v>
      </c>
      <c r="EB28" s="384">
        <f t="shared" si="68"/>
        <v>-0.65999999999999948</v>
      </c>
      <c r="EC28" s="259">
        <f t="shared" si="69"/>
        <v>0.13642272981511996</v>
      </c>
      <c r="ED28" s="259">
        <f t="shared" si="70"/>
        <v>0.13639999999999999</v>
      </c>
      <c r="EE28" s="259">
        <f t="shared" si="71"/>
        <v>0.13905492449138979</v>
      </c>
      <c r="EF28" s="259">
        <f t="shared" si="72"/>
        <v>0.1391</v>
      </c>
      <c r="EG28" s="384">
        <f t="shared" si="73"/>
        <v>-0.27000000000000079</v>
      </c>
      <c r="EH28" s="259">
        <f t="shared" si="74"/>
        <v>0.53394233299500016</v>
      </c>
      <c r="EI28" s="259">
        <f t="shared" si="75"/>
        <v>0.53390000000000004</v>
      </c>
      <c r="EJ28" s="259">
        <f t="shared" si="76"/>
        <v>0.55089838814066017</v>
      </c>
      <c r="EK28" s="259">
        <f t="shared" si="77"/>
        <v>0.55089999999999995</v>
      </c>
      <c r="EL28" s="384">
        <f t="shared" si="78"/>
        <v>-1.6999999999999904</v>
      </c>
      <c r="EM28" s="259">
        <f t="shared" si="79"/>
        <v>0.20827411969051002</v>
      </c>
      <c r="EN28" s="259">
        <f t="shared" si="80"/>
        <v>0.20830000000000001</v>
      </c>
      <c r="EO28" s="259">
        <f t="shared" si="81"/>
        <v>0.23116991192719932</v>
      </c>
      <c r="EP28" s="259">
        <f t="shared" si="82"/>
        <v>0.23119999999999999</v>
      </c>
      <c r="EQ28" s="384">
        <f t="shared" si="83"/>
        <v>-2.2899999999999974</v>
      </c>
      <c r="ER28" s="259">
        <f t="shared" si="84"/>
        <v>0.2459075644172703</v>
      </c>
      <c r="ES28" s="259">
        <f t="shared" si="85"/>
        <v>0.24590000000000001</v>
      </c>
      <c r="ET28" s="259">
        <f t="shared" si="86"/>
        <v>0.26463237789639321</v>
      </c>
      <c r="EU28" s="259">
        <f t="shared" si="87"/>
        <v>0.2646</v>
      </c>
      <c r="EV28" s="384">
        <f t="shared" si="88"/>
        <v>-1.8699999999999994</v>
      </c>
      <c r="EW28" s="259">
        <f t="shared" si="89"/>
        <v>0.14741299556986304</v>
      </c>
      <c r="EX28" s="259">
        <f t="shared" si="90"/>
        <v>0.1474</v>
      </c>
      <c r="EY28" s="259">
        <f t="shared" si="91"/>
        <v>0.16508641290103757</v>
      </c>
      <c r="EZ28" s="259">
        <f t="shared" si="92"/>
        <v>0.1651</v>
      </c>
      <c r="FA28" s="384">
        <f t="shared" si="93"/>
        <v>-1.7699999999999994</v>
      </c>
      <c r="FB28" s="259">
        <f t="shared" si="94"/>
        <v>2.285851780558229E-2</v>
      </c>
      <c r="FC28" s="259">
        <f t="shared" si="95"/>
        <v>2.29E-2</v>
      </c>
      <c r="FD28" s="259">
        <f t="shared" si="96"/>
        <v>2.507742800351315E-2</v>
      </c>
      <c r="FE28" s="259">
        <f t="shared" si="97"/>
        <v>2.5100000000000001E-2</v>
      </c>
      <c r="FF28" s="384">
        <f t="shared" si="98"/>
        <v>-0.22000000000000006</v>
      </c>
      <c r="FG28" s="259">
        <f t="shared" si="99"/>
        <v>6.3906918674177748E-2</v>
      </c>
      <c r="FH28" s="259">
        <f t="shared" si="100"/>
        <v>6.3899999999999998E-2</v>
      </c>
      <c r="FI28" s="259">
        <f t="shared" si="101"/>
        <v>6.1046287590363305E-2</v>
      </c>
      <c r="FJ28" s="259">
        <f t="shared" si="102"/>
        <v>6.0999999999999999E-2</v>
      </c>
      <c r="FK28" s="384">
        <f t="shared" si="103"/>
        <v>0.28999999999999998</v>
      </c>
      <c r="FL28" s="259">
        <f t="shared" si="104"/>
        <v>0.20333280646690902</v>
      </c>
      <c r="FM28" s="259">
        <f t="shared" si="105"/>
        <v>0.20330000000000001</v>
      </c>
      <c r="FN28" s="259">
        <f t="shared" si="106"/>
        <v>0.23028690421101342</v>
      </c>
      <c r="FO28" s="259">
        <f t="shared" si="107"/>
        <v>0.2303</v>
      </c>
      <c r="FP28" s="384">
        <f t="shared" si="108"/>
        <v>-2.6999999999999997</v>
      </c>
      <c r="FQ28" s="259">
        <f t="shared" si="109"/>
        <v>9.4410910240392582E-2</v>
      </c>
      <c r="FR28" s="259">
        <f t="shared" si="110"/>
        <v>9.4399999999999998E-2</v>
      </c>
      <c r="FS28" s="259">
        <f t="shared" si="111"/>
        <v>9.5602073242217631E-2</v>
      </c>
      <c r="FT28" s="259">
        <f t="shared" si="112"/>
        <v>9.5600000000000004E-2</v>
      </c>
      <c r="FU28" s="384">
        <f t="shared" si="113"/>
        <v>-0.12000000000000066</v>
      </c>
      <c r="FV28" s="259">
        <f t="shared" si="114"/>
        <v>0.12182963488874454</v>
      </c>
      <c r="FW28" s="259">
        <f t="shared" si="115"/>
        <v>0.12180000000000001</v>
      </c>
      <c r="FX28" s="259">
        <f t="shared" si="116"/>
        <v>0.12515288034307123</v>
      </c>
      <c r="FY28" s="259">
        <f t="shared" si="117"/>
        <v>0.12520000000000001</v>
      </c>
      <c r="FZ28" s="384">
        <f t="shared" si="118"/>
        <v>-0.34</v>
      </c>
      <c r="GA28" s="137">
        <v>0</v>
      </c>
    </row>
    <row r="29" spans="2:183" s="14" customFormat="1" ht="13.5" customHeight="1">
      <c r="B29" s="69">
        <v>23</v>
      </c>
      <c r="C29" s="47" t="s">
        <v>139</v>
      </c>
      <c r="D29" s="439">
        <v>2580</v>
      </c>
      <c r="E29" s="192">
        <v>1238</v>
      </c>
      <c r="F29" s="256">
        <f t="shared" si="10"/>
        <v>0.47984496124031006</v>
      </c>
      <c r="G29" s="439">
        <v>2569</v>
      </c>
      <c r="H29" s="192">
        <v>376</v>
      </c>
      <c r="I29" s="256">
        <f t="shared" si="11"/>
        <v>0.14636045153756325</v>
      </c>
      <c r="J29" s="439">
        <v>2579</v>
      </c>
      <c r="K29" s="192">
        <v>1370</v>
      </c>
      <c r="L29" s="256">
        <f t="shared" si="12"/>
        <v>0.53121364870104693</v>
      </c>
      <c r="M29" s="439">
        <v>2579</v>
      </c>
      <c r="N29" s="192">
        <v>590</v>
      </c>
      <c r="O29" s="256">
        <f t="shared" si="13"/>
        <v>0.22877084141139978</v>
      </c>
      <c r="P29" s="439">
        <v>2571</v>
      </c>
      <c r="Q29" s="192">
        <v>652</v>
      </c>
      <c r="R29" s="256">
        <f t="shared" si="14"/>
        <v>0.25359782185919877</v>
      </c>
      <c r="S29" s="439">
        <v>2581</v>
      </c>
      <c r="T29" s="192">
        <v>450</v>
      </c>
      <c r="U29" s="256">
        <f t="shared" si="15"/>
        <v>0.1743510267338241</v>
      </c>
      <c r="V29" s="439">
        <v>2580</v>
      </c>
      <c r="W29" s="192">
        <v>87</v>
      </c>
      <c r="X29" s="256">
        <f t="shared" si="16"/>
        <v>3.3720930232558143E-2</v>
      </c>
      <c r="Y29" s="439">
        <v>2579</v>
      </c>
      <c r="Z29" s="192">
        <v>216</v>
      </c>
      <c r="AA29" s="256">
        <f t="shared" si="17"/>
        <v>8.3753392787902281E-2</v>
      </c>
      <c r="AB29" s="439">
        <v>2576</v>
      </c>
      <c r="AC29" s="192">
        <v>546</v>
      </c>
      <c r="AD29" s="256">
        <f t="shared" si="18"/>
        <v>0.21195652173913043</v>
      </c>
      <c r="AE29" s="439">
        <v>2577</v>
      </c>
      <c r="AF29" s="192">
        <v>333</v>
      </c>
      <c r="AG29" s="256">
        <f t="shared" si="19"/>
        <v>0.12922002328288706</v>
      </c>
      <c r="AH29" s="439">
        <v>2567</v>
      </c>
      <c r="AI29" s="192">
        <v>331</v>
      </c>
      <c r="AJ29" s="256">
        <f t="shared" si="20"/>
        <v>0.12894429294896767</v>
      </c>
      <c r="AK29" s="72"/>
      <c r="AL29" s="73" t="s">
        <v>28</v>
      </c>
      <c r="AM29" s="279">
        <f t="shared" si="21"/>
        <v>0.39285714285714285</v>
      </c>
      <c r="AN29" s="73" t="s">
        <v>28</v>
      </c>
      <c r="AO29" s="279">
        <f t="shared" si="22"/>
        <v>0.12587087784486764</v>
      </c>
      <c r="AP29" s="73" t="s">
        <v>28</v>
      </c>
      <c r="AQ29" s="279">
        <f t="shared" si="23"/>
        <v>0.5454124189063948</v>
      </c>
      <c r="AR29" s="73" t="s">
        <v>28</v>
      </c>
      <c r="AS29" s="279">
        <f t="shared" si="24"/>
        <v>0.22902178952248492</v>
      </c>
      <c r="AT29" s="73" t="s">
        <v>28</v>
      </c>
      <c r="AU29" s="279">
        <f t="shared" si="25"/>
        <v>0.32066728452270621</v>
      </c>
      <c r="AV29" s="73" t="s">
        <v>28</v>
      </c>
      <c r="AW29" s="279">
        <f t="shared" si="26"/>
        <v>0.1567717996289425</v>
      </c>
      <c r="AX29" s="73" t="s">
        <v>28</v>
      </c>
      <c r="AY29" s="279">
        <f t="shared" si="27"/>
        <v>1.6218721037998145E-2</v>
      </c>
      <c r="AZ29" s="73" t="s">
        <v>28</v>
      </c>
      <c r="BA29" s="279">
        <f t="shared" si="28"/>
        <v>5.6533827618164965E-2</v>
      </c>
      <c r="BB29" s="73" t="s">
        <v>28</v>
      </c>
      <c r="BC29" s="279">
        <f t="shared" si="29"/>
        <v>0.18443002780352177</v>
      </c>
      <c r="BD29" s="73" t="s">
        <v>28</v>
      </c>
      <c r="BE29" s="279">
        <f t="shared" si="30"/>
        <v>7.4142724745134378E-2</v>
      </c>
      <c r="BF29" s="73" t="s">
        <v>28</v>
      </c>
      <c r="BG29" s="279">
        <f t="shared" si="31"/>
        <v>0.11497450162262401</v>
      </c>
      <c r="BI29" s="105" t="str">
        <f t="shared" si="0"/>
        <v>柏原市</v>
      </c>
      <c r="BJ29" s="259">
        <f t="shared" si="119"/>
        <v>0.3984848484848485</v>
      </c>
      <c r="BK29" s="259">
        <f t="shared" si="32"/>
        <v>0.39850000000000002</v>
      </c>
      <c r="BL29" s="259">
        <f t="shared" si="33"/>
        <v>0.41307578008915302</v>
      </c>
      <c r="BM29" s="259">
        <f t="shared" si="34"/>
        <v>0.41310000000000002</v>
      </c>
      <c r="BN29" s="384">
        <f t="shared" si="120"/>
        <v>-1.4600000000000002</v>
      </c>
      <c r="BO29" s="105" t="str">
        <f t="shared" si="1"/>
        <v>泉佐野市</v>
      </c>
      <c r="BP29" s="259">
        <f t="shared" si="121"/>
        <v>0.12658927584300719</v>
      </c>
      <c r="BQ29" s="259">
        <f t="shared" si="35"/>
        <v>0.12659999999999999</v>
      </c>
      <c r="BR29" s="259">
        <f t="shared" si="122"/>
        <v>0.1259655377302436</v>
      </c>
      <c r="BS29" s="259">
        <f t="shared" si="36"/>
        <v>0.126</v>
      </c>
      <c r="BT29" s="384">
        <f t="shared" si="123"/>
        <v>5.9999999999998943E-2</v>
      </c>
      <c r="BU29" s="105" t="str">
        <f t="shared" si="2"/>
        <v>高槻市</v>
      </c>
      <c r="BV29" s="259">
        <f t="shared" si="124"/>
        <v>0.52105175569978368</v>
      </c>
      <c r="BW29" s="259">
        <f t="shared" si="37"/>
        <v>0.52110000000000001</v>
      </c>
      <c r="BX29" s="259">
        <f t="shared" si="38"/>
        <v>0.54411764705882348</v>
      </c>
      <c r="BY29" s="259">
        <f t="shared" si="39"/>
        <v>0.54410000000000003</v>
      </c>
      <c r="BZ29" s="384">
        <f t="shared" si="125"/>
        <v>-2.300000000000002</v>
      </c>
      <c r="CA29" s="105" t="str">
        <f t="shared" si="3"/>
        <v>泉佐野市</v>
      </c>
      <c r="CB29" s="259">
        <f t="shared" si="126"/>
        <v>0.19956260251503555</v>
      </c>
      <c r="CC29" s="259">
        <f t="shared" si="40"/>
        <v>0.1996</v>
      </c>
      <c r="CD29" s="259">
        <f t="shared" si="41"/>
        <v>0.22492581602373887</v>
      </c>
      <c r="CE29" s="259">
        <f t="shared" si="42"/>
        <v>0.22489999999999999</v>
      </c>
      <c r="CF29" s="384">
        <f t="shared" si="127"/>
        <v>-2.5299999999999989</v>
      </c>
      <c r="CG29" s="105" t="str">
        <f t="shared" si="4"/>
        <v>茨木市</v>
      </c>
      <c r="CH29" s="259">
        <f t="shared" si="128"/>
        <v>0.24223022542350273</v>
      </c>
      <c r="CI29" s="259">
        <f t="shared" si="43"/>
        <v>0.2422</v>
      </c>
      <c r="CJ29" s="259">
        <f t="shared" si="44"/>
        <v>0.2630979498861048</v>
      </c>
      <c r="CK29" s="259">
        <f t="shared" si="45"/>
        <v>0.2631</v>
      </c>
      <c r="CL29" s="384">
        <f t="shared" si="129"/>
        <v>-2.0900000000000003</v>
      </c>
      <c r="CM29" s="105" t="str">
        <f t="shared" si="5"/>
        <v>寝屋川市</v>
      </c>
      <c r="CN29" s="259">
        <f t="shared" si="130"/>
        <v>0.14134041141340412</v>
      </c>
      <c r="CO29" s="259">
        <f t="shared" si="46"/>
        <v>0.14130000000000001</v>
      </c>
      <c r="CP29" s="259">
        <f t="shared" si="47"/>
        <v>0.15954802259887005</v>
      </c>
      <c r="CQ29" s="259">
        <f t="shared" si="48"/>
        <v>0.1595</v>
      </c>
      <c r="CR29" s="384">
        <f t="shared" si="131"/>
        <v>-1.8199999999999994</v>
      </c>
      <c r="CS29" s="105" t="str">
        <f t="shared" si="6"/>
        <v>八尾市</v>
      </c>
      <c r="CT29" s="259">
        <f t="shared" si="132"/>
        <v>1.9965949543414331E-2</v>
      </c>
      <c r="CU29" s="259">
        <f t="shared" si="49"/>
        <v>0.02</v>
      </c>
      <c r="CV29" s="259">
        <f t="shared" si="50"/>
        <v>2.3416627377023418E-2</v>
      </c>
      <c r="CW29" s="259">
        <f t="shared" si="51"/>
        <v>2.3400000000000001E-2</v>
      </c>
      <c r="CX29" s="384">
        <f t="shared" si="133"/>
        <v>-0.34</v>
      </c>
      <c r="CY29" s="105" t="str">
        <f t="shared" si="143"/>
        <v>高石市</v>
      </c>
      <c r="CZ29" s="259">
        <f t="shared" si="134"/>
        <v>5.2111410601976639E-2</v>
      </c>
      <c r="DA29" s="259">
        <f t="shared" si="52"/>
        <v>5.21E-2</v>
      </c>
      <c r="DB29" s="259">
        <f t="shared" si="53"/>
        <v>5.2956751985878202E-2</v>
      </c>
      <c r="DC29" s="259">
        <f t="shared" si="54"/>
        <v>5.2999999999999999E-2</v>
      </c>
      <c r="DD29" s="384">
        <f t="shared" si="135"/>
        <v>-8.9999999999999802E-2</v>
      </c>
      <c r="DE29" s="105" t="str">
        <f t="shared" si="8"/>
        <v>河内長野市</v>
      </c>
      <c r="DF29" s="259">
        <f t="shared" si="136"/>
        <v>0.1941747572815534</v>
      </c>
      <c r="DG29" s="259">
        <f t="shared" si="55"/>
        <v>0.19420000000000001</v>
      </c>
      <c r="DH29" s="259">
        <f t="shared" si="56"/>
        <v>0.18297421405863654</v>
      </c>
      <c r="DI29" s="259">
        <f t="shared" si="57"/>
        <v>0.183</v>
      </c>
      <c r="DJ29" s="384">
        <f t="shared" si="137"/>
        <v>1.1200000000000014</v>
      </c>
      <c r="DK29" s="105" t="str">
        <f t="shared" si="9"/>
        <v>熊取町</v>
      </c>
      <c r="DL29" s="259">
        <f t="shared" si="138"/>
        <v>8.4931506849315067E-2</v>
      </c>
      <c r="DM29" s="259">
        <f t="shared" si="58"/>
        <v>8.4900000000000003E-2</v>
      </c>
      <c r="DN29" s="259">
        <f t="shared" si="59"/>
        <v>9.6632503660322111E-2</v>
      </c>
      <c r="DO29" s="259">
        <f t="shared" si="60"/>
        <v>9.6600000000000005E-2</v>
      </c>
      <c r="DP29" s="384">
        <f t="shared" si="139"/>
        <v>-1.1700000000000002</v>
      </c>
      <c r="DQ29" s="105" t="str">
        <f t="shared" si="142"/>
        <v>茨木市</v>
      </c>
      <c r="DR29" s="259">
        <f t="shared" si="140"/>
        <v>0.10921456194159221</v>
      </c>
      <c r="DS29" s="259">
        <f t="shared" si="61"/>
        <v>0.10920000000000001</v>
      </c>
      <c r="DT29" s="259">
        <f t="shared" si="62"/>
        <v>0.11188811188811189</v>
      </c>
      <c r="DU29" s="259">
        <f t="shared" si="63"/>
        <v>0.1119</v>
      </c>
      <c r="DV29" s="384">
        <f t="shared" si="141"/>
        <v>-0.26999999999999941</v>
      </c>
      <c r="DX29" s="259">
        <f t="shared" si="64"/>
        <v>0.41215306759307302</v>
      </c>
      <c r="DY29" s="259">
        <f t="shared" si="65"/>
        <v>0.41220000000000001</v>
      </c>
      <c r="DZ29" s="259">
        <f t="shared" si="66"/>
        <v>0.41883542119293055</v>
      </c>
      <c r="EA29" s="259">
        <f t="shared" si="67"/>
        <v>0.41880000000000001</v>
      </c>
      <c r="EB29" s="384">
        <f t="shared" si="68"/>
        <v>-0.65999999999999948</v>
      </c>
      <c r="EC29" s="259">
        <f t="shared" si="69"/>
        <v>0.13642272981511996</v>
      </c>
      <c r="ED29" s="259">
        <f t="shared" si="70"/>
        <v>0.13639999999999999</v>
      </c>
      <c r="EE29" s="259">
        <f t="shared" si="71"/>
        <v>0.13905492449138979</v>
      </c>
      <c r="EF29" s="259">
        <f t="shared" si="72"/>
        <v>0.1391</v>
      </c>
      <c r="EG29" s="384">
        <f t="shared" si="73"/>
        <v>-0.27000000000000079</v>
      </c>
      <c r="EH29" s="259">
        <f t="shared" si="74"/>
        <v>0.53394233299500016</v>
      </c>
      <c r="EI29" s="259">
        <f t="shared" si="75"/>
        <v>0.53390000000000004</v>
      </c>
      <c r="EJ29" s="259">
        <f t="shared" si="76"/>
        <v>0.55089838814066017</v>
      </c>
      <c r="EK29" s="259">
        <f t="shared" si="77"/>
        <v>0.55089999999999995</v>
      </c>
      <c r="EL29" s="384">
        <f t="shared" si="78"/>
        <v>-1.6999999999999904</v>
      </c>
      <c r="EM29" s="259">
        <f t="shared" si="79"/>
        <v>0.20827411969051002</v>
      </c>
      <c r="EN29" s="259">
        <f t="shared" si="80"/>
        <v>0.20830000000000001</v>
      </c>
      <c r="EO29" s="259">
        <f t="shared" si="81"/>
        <v>0.23116991192719932</v>
      </c>
      <c r="EP29" s="259">
        <f t="shared" si="82"/>
        <v>0.23119999999999999</v>
      </c>
      <c r="EQ29" s="384">
        <f t="shared" si="83"/>
        <v>-2.2899999999999974</v>
      </c>
      <c r="ER29" s="259">
        <f t="shared" si="84"/>
        <v>0.2459075644172703</v>
      </c>
      <c r="ES29" s="259">
        <f t="shared" si="85"/>
        <v>0.24590000000000001</v>
      </c>
      <c r="ET29" s="259">
        <f t="shared" si="86"/>
        <v>0.26463237789639321</v>
      </c>
      <c r="EU29" s="259">
        <f t="shared" si="87"/>
        <v>0.2646</v>
      </c>
      <c r="EV29" s="384">
        <f t="shared" si="88"/>
        <v>-1.8699999999999994</v>
      </c>
      <c r="EW29" s="259">
        <f t="shared" si="89"/>
        <v>0.14741299556986304</v>
      </c>
      <c r="EX29" s="259">
        <f t="shared" si="90"/>
        <v>0.1474</v>
      </c>
      <c r="EY29" s="259">
        <f t="shared" si="91"/>
        <v>0.16508641290103757</v>
      </c>
      <c r="EZ29" s="259">
        <f t="shared" si="92"/>
        <v>0.1651</v>
      </c>
      <c r="FA29" s="384">
        <f t="shared" si="93"/>
        <v>-1.7699999999999994</v>
      </c>
      <c r="FB29" s="259">
        <f t="shared" si="94"/>
        <v>2.285851780558229E-2</v>
      </c>
      <c r="FC29" s="259">
        <f t="shared" si="95"/>
        <v>2.29E-2</v>
      </c>
      <c r="FD29" s="259">
        <f t="shared" si="96"/>
        <v>2.507742800351315E-2</v>
      </c>
      <c r="FE29" s="259">
        <f t="shared" si="97"/>
        <v>2.5100000000000001E-2</v>
      </c>
      <c r="FF29" s="384">
        <f t="shared" si="98"/>
        <v>-0.22000000000000006</v>
      </c>
      <c r="FG29" s="259">
        <f t="shared" si="99"/>
        <v>6.3906918674177748E-2</v>
      </c>
      <c r="FH29" s="259">
        <f t="shared" si="100"/>
        <v>6.3899999999999998E-2</v>
      </c>
      <c r="FI29" s="259">
        <f t="shared" si="101"/>
        <v>6.1046287590363305E-2</v>
      </c>
      <c r="FJ29" s="259">
        <f t="shared" si="102"/>
        <v>6.0999999999999999E-2</v>
      </c>
      <c r="FK29" s="384">
        <f t="shared" si="103"/>
        <v>0.28999999999999998</v>
      </c>
      <c r="FL29" s="259">
        <f t="shared" si="104"/>
        <v>0.20333280646690902</v>
      </c>
      <c r="FM29" s="259">
        <f t="shared" si="105"/>
        <v>0.20330000000000001</v>
      </c>
      <c r="FN29" s="259">
        <f t="shared" si="106"/>
        <v>0.23028690421101342</v>
      </c>
      <c r="FO29" s="259">
        <f t="shared" si="107"/>
        <v>0.2303</v>
      </c>
      <c r="FP29" s="384">
        <f t="shared" si="108"/>
        <v>-2.6999999999999997</v>
      </c>
      <c r="FQ29" s="259">
        <f t="shared" si="109"/>
        <v>9.4410910240392582E-2</v>
      </c>
      <c r="FR29" s="259">
        <f t="shared" si="110"/>
        <v>9.4399999999999998E-2</v>
      </c>
      <c r="FS29" s="259">
        <f t="shared" si="111"/>
        <v>9.5602073242217631E-2</v>
      </c>
      <c r="FT29" s="259">
        <f t="shared" si="112"/>
        <v>9.5600000000000004E-2</v>
      </c>
      <c r="FU29" s="384">
        <f t="shared" si="113"/>
        <v>-0.12000000000000066</v>
      </c>
      <c r="FV29" s="259">
        <f t="shared" si="114"/>
        <v>0.12182963488874454</v>
      </c>
      <c r="FW29" s="259">
        <f t="shared" si="115"/>
        <v>0.12180000000000001</v>
      </c>
      <c r="FX29" s="259">
        <f t="shared" si="116"/>
        <v>0.12515288034307123</v>
      </c>
      <c r="FY29" s="259">
        <f t="shared" si="117"/>
        <v>0.12520000000000001</v>
      </c>
      <c r="FZ29" s="384">
        <f t="shared" si="118"/>
        <v>-0.34</v>
      </c>
      <c r="GA29" s="137">
        <v>0</v>
      </c>
    </row>
    <row r="30" spans="2:183" s="14" customFormat="1" ht="13.5" customHeight="1">
      <c r="B30" s="69">
        <v>24</v>
      </c>
      <c r="C30" s="47" t="s">
        <v>140</v>
      </c>
      <c r="D30" s="439">
        <v>1347</v>
      </c>
      <c r="E30" s="192">
        <v>588</v>
      </c>
      <c r="F30" s="256">
        <f t="shared" si="10"/>
        <v>0.43652561247216037</v>
      </c>
      <c r="G30" s="439">
        <v>1345</v>
      </c>
      <c r="H30" s="192">
        <v>182</v>
      </c>
      <c r="I30" s="256">
        <f t="shared" si="11"/>
        <v>0.13531598513011153</v>
      </c>
      <c r="J30" s="439">
        <v>1347</v>
      </c>
      <c r="K30" s="192">
        <v>703</v>
      </c>
      <c r="L30" s="256">
        <f t="shared" si="12"/>
        <v>0.52190051967334816</v>
      </c>
      <c r="M30" s="439">
        <v>1347</v>
      </c>
      <c r="N30" s="192">
        <v>289</v>
      </c>
      <c r="O30" s="256">
        <f t="shared" si="13"/>
        <v>0.21455085374907201</v>
      </c>
      <c r="P30" s="439">
        <v>1346</v>
      </c>
      <c r="Q30" s="192">
        <v>226</v>
      </c>
      <c r="R30" s="256">
        <f t="shared" si="14"/>
        <v>0.16790490341753342</v>
      </c>
      <c r="S30" s="439">
        <v>1347</v>
      </c>
      <c r="T30" s="192">
        <v>137</v>
      </c>
      <c r="U30" s="256">
        <f t="shared" si="15"/>
        <v>0.10170749814402376</v>
      </c>
      <c r="V30" s="439">
        <v>1347</v>
      </c>
      <c r="W30" s="192">
        <v>34</v>
      </c>
      <c r="X30" s="256">
        <f t="shared" si="16"/>
        <v>2.5241276911655532E-2</v>
      </c>
      <c r="Y30" s="439">
        <v>1347</v>
      </c>
      <c r="Z30" s="192">
        <v>57</v>
      </c>
      <c r="AA30" s="256">
        <f t="shared" si="17"/>
        <v>4.2316258351893093E-2</v>
      </c>
      <c r="AB30" s="439">
        <v>1346</v>
      </c>
      <c r="AC30" s="192">
        <v>154</v>
      </c>
      <c r="AD30" s="256">
        <f t="shared" si="18"/>
        <v>0.11441307578008915</v>
      </c>
      <c r="AE30" s="439">
        <v>1346</v>
      </c>
      <c r="AF30" s="192">
        <v>156</v>
      </c>
      <c r="AG30" s="256">
        <f t="shared" si="19"/>
        <v>0.11589895988112928</v>
      </c>
      <c r="AH30" s="439">
        <v>1344</v>
      </c>
      <c r="AI30" s="192">
        <v>166</v>
      </c>
      <c r="AJ30" s="256">
        <f t="shared" si="20"/>
        <v>0.12351190476190477</v>
      </c>
      <c r="AK30" s="72"/>
      <c r="AL30" s="73" t="s">
        <v>17</v>
      </c>
      <c r="AM30" s="279">
        <f t="shared" si="21"/>
        <v>0.4156660949113779</v>
      </c>
      <c r="AN30" s="73" t="s">
        <v>17</v>
      </c>
      <c r="AO30" s="279">
        <f t="shared" si="22"/>
        <v>9.6385542168674704E-2</v>
      </c>
      <c r="AP30" s="73" t="s">
        <v>17</v>
      </c>
      <c r="AQ30" s="279">
        <f t="shared" si="23"/>
        <v>0.49199999999999999</v>
      </c>
      <c r="AR30" s="73" t="s">
        <v>17</v>
      </c>
      <c r="AS30" s="279">
        <f t="shared" si="24"/>
        <v>0.15380217267009719</v>
      </c>
      <c r="AT30" s="73" t="s">
        <v>17</v>
      </c>
      <c r="AU30" s="279">
        <f t="shared" si="25"/>
        <v>0.18317115054378935</v>
      </c>
      <c r="AV30" s="73" t="s">
        <v>17</v>
      </c>
      <c r="AW30" s="279">
        <f t="shared" si="26"/>
        <v>8.8571428571428565E-2</v>
      </c>
      <c r="AX30" s="73" t="s">
        <v>17</v>
      </c>
      <c r="AY30" s="279">
        <f t="shared" si="27"/>
        <v>2.9142857142857144E-2</v>
      </c>
      <c r="AZ30" s="73" t="s">
        <v>17</v>
      </c>
      <c r="BA30" s="279">
        <f t="shared" si="28"/>
        <v>4.9714285714285711E-2</v>
      </c>
      <c r="BB30" s="73" t="s">
        <v>17</v>
      </c>
      <c r="BC30" s="279">
        <f t="shared" si="29"/>
        <v>0.23654066437571591</v>
      </c>
      <c r="BD30" s="73" t="s">
        <v>17</v>
      </c>
      <c r="BE30" s="279">
        <f t="shared" si="30"/>
        <v>0.11575931232091691</v>
      </c>
      <c r="BF30" s="73" t="s">
        <v>17</v>
      </c>
      <c r="BG30" s="279">
        <f t="shared" si="31"/>
        <v>0.14269275028768699</v>
      </c>
      <c r="BI30" s="105" t="str">
        <f t="shared" si="0"/>
        <v>羽曳野市</v>
      </c>
      <c r="BJ30" s="259">
        <f t="shared" si="119"/>
        <v>0.39285714285714285</v>
      </c>
      <c r="BK30" s="259">
        <f t="shared" si="32"/>
        <v>0.39290000000000003</v>
      </c>
      <c r="BL30" s="259">
        <f t="shared" si="33"/>
        <v>0.4063310845874416</v>
      </c>
      <c r="BM30" s="259">
        <f t="shared" si="34"/>
        <v>0.40629999999999999</v>
      </c>
      <c r="BN30" s="384">
        <f t="shared" si="120"/>
        <v>-1.3399999999999967</v>
      </c>
      <c r="BO30" s="105" t="str">
        <f t="shared" si="1"/>
        <v>千早赤阪村</v>
      </c>
      <c r="BP30" s="259">
        <f t="shared" si="121"/>
        <v>0.12605042016806722</v>
      </c>
      <c r="BQ30" s="259">
        <f t="shared" si="35"/>
        <v>0.12609999999999999</v>
      </c>
      <c r="BR30" s="259">
        <f t="shared" si="122"/>
        <v>0.1484375</v>
      </c>
      <c r="BS30" s="259">
        <f t="shared" si="36"/>
        <v>0.1484</v>
      </c>
      <c r="BT30" s="384">
        <f t="shared" si="123"/>
        <v>-2.2300000000000013</v>
      </c>
      <c r="BU30" s="105" t="str">
        <f t="shared" si="2"/>
        <v>摂津市</v>
      </c>
      <c r="BV30" s="259">
        <f t="shared" si="124"/>
        <v>0.51776266061980347</v>
      </c>
      <c r="BW30" s="259">
        <f t="shared" si="37"/>
        <v>0.51780000000000004</v>
      </c>
      <c r="BX30" s="259">
        <f t="shared" si="38"/>
        <v>0.53501180173092056</v>
      </c>
      <c r="BY30" s="259">
        <f t="shared" si="39"/>
        <v>0.53500000000000003</v>
      </c>
      <c r="BZ30" s="384">
        <f t="shared" si="125"/>
        <v>-1.7199999999999993</v>
      </c>
      <c r="CA30" s="105" t="str">
        <f t="shared" si="3"/>
        <v>守口市</v>
      </c>
      <c r="CB30" s="259">
        <f t="shared" si="126"/>
        <v>0.19812002892263195</v>
      </c>
      <c r="CC30" s="259">
        <f t="shared" si="40"/>
        <v>0.1981</v>
      </c>
      <c r="CD30" s="259">
        <f t="shared" si="41"/>
        <v>0.22243639167309176</v>
      </c>
      <c r="CE30" s="259">
        <f t="shared" si="42"/>
        <v>0.22239999999999999</v>
      </c>
      <c r="CF30" s="384">
        <f t="shared" si="127"/>
        <v>-2.4299999999999988</v>
      </c>
      <c r="CG30" s="105" t="str">
        <f t="shared" si="4"/>
        <v>柏原市</v>
      </c>
      <c r="CH30" s="259">
        <f t="shared" si="128"/>
        <v>0.2356060606060606</v>
      </c>
      <c r="CI30" s="259">
        <f t="shared" si="43"/>
        <v>0.2356</v>
      </c>
      <c r="CJ30" s="259">
        <f t="shared" si="44"/>
        <v>0.2611607142857143</v>
      </c>
      <c r="CK30" s="259">
        <f t="shared" si="45"/>
        <v>0.26119999999999999</v>
      </c>
      <c r="CL30" s="384">
        <f t="shared" si="129"/>
        <v>-2.5599999999999983</v>
      </c>
      <c r="CM30" s="105" t="str">
        <f t="shared" si="5"/>
        <v>吹田市</v>
      </c>
      <c r="CN30" s="259">
        <f t="shared" si="130"/>
        <v>0.13880979498861049</v>
      </c>
      <c r="CO30" s="259">
        <f t="shared" si="46"/>
        <v>0.13880000000000001</v>
      </c>
      <c r="CP30" s="259">
        <f t="shared" si="47"/>
        <v>0.14792452830188679</v>
      </c>
      <c r="CQ30" s="259">
        <f t="shared" si="48"/>
        <v>0.1479</v>
      </c>
      <c r="CR30" s="384">
        <f t="shared" si="131"/>
        <v>-0.9099999999999997</v>
      </c>
      <c r="CS30" s="105" t="str">
        <f t="shared" si="6"/>
        <v>藤井寺市</v>
      </c>
      <c r="CT30" s="259">
        <f t="shared" si="132"/>
        <v>1.9679300291545191E-2</v>
      </c>
      <c r="CU30" s="259">
        <f t="shared" si="49"/>
        <v>1.9699999999999999E-2</v>
      </c>
      <c r="CV30" s="259">
        <f t="shared" si="50"/>
        <v>2.7106227106227107E-2</v>
      </c>
      <c r="CW30" s="259">
        <f t="shared" si="51"/>
        <v>2.7099999999999999E-2</v>
      </c>
      <c r="CX30" s="384">
        <f t="shared" si="133"/>
        <v>-0.74</v>
      </c>
      <c r="CY30" s="105" t="str">
        <f t="shared" si="143"/>
        <v>高槻市</v>
      </c>
      <c r="CZ30" s="259">
        <f t="shared" si="134"/>
        <v>4.9975012493753121E-2</v>
      </c>
      <c r="DA30" s="259">
        <f t="shared" si="52"/>
        <v>0.05</v>
      </c>
      <c r="DB30" s="259">
        <f t="shared" si="53"/>
        <v>3.9404839764551995E-2</v>
      </c>
      <c r="DC30" s="259">
        <f t="shared" si="54"/>
        <v>3.9399999999999998E-2</v>
      </c>
      <c r="DD30" s="384">
        <f t="shared" si="135"/>
        <v>1.0600000000000005</v>
      </c>
      <c r="DE30" s="105" t="str">
        <f t="shared" si="8"/>
        <v>岸和田市</v>
      </c>
      <c r="DF30" s="259">
        <f t="shared" si="136"/>
        <v>0.19315403422982885</v>
      </c>
      <c r="DG30" s="259">
        <f t="shared" si="55"/>
        <v>0.19320000000000001</v>
      </c>
      <c r="DH30" s="259">
        <f t="shared" si="56"/>
        <v>0.2214667314230209</v>
      </c>
      <c r="DI30" s="259">
        <f t="shared" si="57"/>
        <v>0.2215</v>
      </c>
      <c r="DJ30" s="384">
        <f t="shared" si="137"/>
        <v>-2.8299999999999992</v>
      </c>
      <c r="DK30" s="105" t="str">
        <f t="shared" si="9"/>
        <v>藤井寺市</v>
      </c>
      <c r="DL30" s="259">
        <f t="shared" si="138"/>
        <v>8.3819241982507287E-2</v>
      </c>
      <c r="DM30" s="259">
        <f t="shared" si="58"/>
        <v>8.3799999999999999E-2</v>
      </c>
      <c r="DN30" s="259">
        <f t="shared" si="59"/>
        <v>0.10043988269794721</v>
      </c>
      <c r="DO30" s="259">
        <f t="shared" si="60"/>
        <v>0.1004</v>
      </c>
      <c r="DP30" s="384">
        <f t="shared" si="139"/>
        <v>-1.6600000000000004</v>
      </c>
      <c r="DQ30" s="105" t="str">
        <f t="shared" si="142"/>
        <v>河南町</v>
      </c>
      <c r="DR30" s="259">
        <f t="shared" si="140"/>
        <v>0.10878661087866109</v>
      </c>
      <c r="DS30" s="259">
        <f t="shared" si="61"/>
        <v>0.10879999999999999</v>
      </c>
      <c r="DT30" s="259">
        <f t="shared" si="62"/>
        <v>0.13492063492063491</v>
      </c>
      <c r="DU30" s="259">
        <f t="shared" si="63"/>
        <v>0.13489999999999999</v>
      </c>
      <c r="DV30" s="384">
        <f t="shared" si="141"/>
        <v>-2.61</v>
      </c>
      <c r="DX30" s="259">
        <f t="shared" si="64"/>
        <v>0.41215306759307302</v>
      </c>
      <c r="DY30" s="259">
        <f t="shared" si="65"/>
        <v>0.41220000000000001</v>
      </c>
      <c r="DZ30" s="259">
        <f t="shared" si="66"/>
        <v>0.41883542119293055</v>
      </c>
      <c r="EA30" s="259">
        <f t="shared" si="67"/>
        <v>0.41880000000000001</v>
      </c>
      <c r="EB30" s="384">
        <f t="shared" si="68"/>
        <v>-0.65999999999999948</v>
      </c>
      <c r="EC30" s="259">
        <f t="shared" si="69"/>
        <v>0.13642272981511996</v>
      </c>
      <c r="ED30" s="259">
        <f t="shared" si="70"/>
        <v>0.13639999999999999</v>
      </c>
      <c r="EE30" s="259">
        <f t="shared" si="71"/>
        <v>0.13905492449138979</v>
      </c>
      <c r="EF30" s="259">
        <f t="shared" si="72"/>
        <v>0.1391</v>
      </c>
      <c r="EG30" s="384">
        <f t="shared" si="73"/>
        <v>-0.27000000000000079</v>
      </c>
      <c r="EH30" s="259">
        <f t="shared" si="74"/>
        <v>0.53394233299500016</v>
      </c>
      <c r="EI30" s="259">
        <f t="shared" si="75"/>
        <v>0.53390000000000004</v>
      </c>
      <c r="EJ30" s="259">
        <f t="shared" si="76"/>
        <v>0.55089838814066017</v>
      </c>
      <c r="EK30" s="259">
        <f t="shared" si="77"/>
        <v>0.55089999999999995</v>
      </c>
      <c r="EL30" s="384">
        <f t="shared" si="78"/>
        <v>-1.6999999999999904</v>
      </c>
      <c r="EM30" s="259">
        <f t="shared" si="79"/>
        <v>0.20827411969051002</v>
      </c>
      <c r="EN30" s="259">
        <f t="shared" si="80"/>
        <v>0.20830000000000001</v>
      </c>
      <c r="EO30" s="259">
        <f t="shared" si="81"/>
        <v>0.23116991192719932</v>
      </c>
      <c r="EP30" s="259">
        <f t="shared" si="82"/>
        <v>0.23119999999999999</v>
      </c>
      <c r="EQ30" s="384">
        <f t="shared" si="83"/>
        <v>-2.2899999999999974</v>
      </c>
      <c r="ER30" s="259">
        <f t="shared" si="84"/>
        <v>0.2459075644172703</v>
      </c>
      <c r="ES30" s="259">
        <f t="shared" si="85"/>
        <v>0.24590000000000001</v>
      </c>
      <c r="ET30" s="259">
        <f t="shared" si="86"/>
        <v>0.26463237789639321</v>
      </c>
      <c r="EU30" s="259">
        <f t="shared" si="87"/>
        <v>0.2646</v>
      </c>
      <c r="EV30" s="384">
        <f t="shared" si="88"/>
        <v>-1.8699999999999994</v>
      </c>
      <c r="EW30" s="259">
        <f t="shared" si="89"/>
        <v>0.14741299556986304</v>
      </c>
      <c r="EX30" s="259">
        <f t="shared" si="90"/>
        <v>0.1474</v>
      </c>
      <c r="EY30" s="259">
        <f t="shared" si="91"/>
        <v>0.16508641290103757</v>
      </c>
      <c r="EZ30" s="259">
        <f t="shared" si="92"/>
        <v>0.1651</v>
      </c>
      <c r="FA30" s="384">
        <f t="shared" si="93"/>
        <v>-1.7699999999999994</v>
      </c>
      <c r="FB30" s="259">
        <f t="shared" si="94"/>
        <v>2.285851780558229E-2</v>
      </c>
      <c r="FC30" s="259">
        <f t="shared" si="95"/>
        <v>2.29E-2</v>
      </c>
      <c r="FD30" s="259">
        <f t="shared" si="96"/>
        <v>2.507742800351315E-2</v>
      </c>
      <c r="FE30" s="259">
        <f t="shared" si="97"/>
        <v>2.5100000000000001E-2</v>
      </c>
      <c r="FF30" s="384">
        <f t="shared" si="98"/>
        <v>-0.22000000000000006</v>
      </c>
      <c r="FG30" s="259">
        <f t="shared" si="99"/>
        <v>6.3906918674177748E-2</v>
      </c>
      <c r="FH30" s="259">
        <f t="shared" si="100"/>
        <v>6.3899999999999998E-2</v>
      </c>
      <c r="FI30" s="259">
        <f t="shared" si="101"/>
        <v>6.1046287590363305E-2</v>
      </c>
      <c r="FJ30" s="259">
        <f t="shared" si="102"/>
        <v>6.0999999999999999E-2</v>
      </c>
      <c r="FK30" s="384">
        <f t="shared" si="103"/>
        <v>0.28999999999999998</v>
      </c>
      <c r="FL30" s="259">
        <f t="shared" si="104"/>
        <v>0.20333280646690902</v>
      </c>
      <c r="FM30" s="259">
        <f t="shared" si="105"/>
        <v>0.20330000000000001</v>
      </c>
      <c r="FN30" s="259">
        <f t="shared" si="106"/>
        <v>0.23028690421101342</v>
      </c>
      <c r="FO30" s="259">
        <f t="shared" si="107"/>
        <v>0.2303</v>
      </c>
      <c r="FP30" s="384">
        <f t="shared" si="108"/>
        <v>-2.6999999999999997</v>
      </c>
      <c r="FQ30" s="259">
        <f t="shared" si="109"/>
        <v>9.4410910240392582E-2</v>
      </c>
      <c r="FR30" s="259">
        <f t="shared" si="110"/>
        <v>9.4399999999999998E-2</v>
      </c>
      <c r="FS30" s="259">
        <f t="shared" si="111"/>
        <v>9.5602073242217631E-2</v>
      </c>
      <c r="FT30" s="259">
        <f t="shared" si="112"/>
        <v>9.5600000000000004E-2</v>
      </c>
      <c r="FU30" s="384">
        <f t="shared" si="113"/>
        <v>-0.12000000000000066</v>
      </c>
      <c r="FV30" s="259">
        <f t="shared" si="114"/>
        <v>0.12182963488874454</v>
      </c>
      <c r="FW30" s="259">
        <f t="shared" si="115"/>
        <v>0.12180000000000001</v>
      </c>
      <c r="FX30" s="259">
        <f t="shared" si="116"/>
        <v>0.12515288034307123</v>
      </c>
      <c r="FY30" s="259">
        <f t="shared" si="117"/>
        <v>0.12520000000000001</v>
      </c>
      <c r="FZ30" s="384">
        <f t="shared" si="118"/>
        <v>-0.34</v>
      </c>
      <c r="GA30" s="137">
        <v>0</v>
      </c>
    </row>
    <row r="31" spans="2:183" s="14" customFormat="1" ht="13.5" customHeight="1">
      <c r="B31" s="69">
        <v>25</v>
      </c>
      <c r="C31" s="47" t="s">
        <v>141</v>
      </c>
      <c r="D31" s="439">
        <v>678</v>
      </c>
      <c r="E31" s="192">
        <v>273</v>
      </c>
      <c r="F31" s="256">
        <f t="shared" si="10"/>
        <v>0.40265486725663718</v>
      </c>
      <c r="G31" s="439">
        <v>676</v>
      </c>
      <c r="H31" s="192">
        <v>90</v>
      </c>
      <c r="I31" s="256">
        <f t="shared" si="11"/>
        <v>0.13313609467455623</v>
      </c>
      <c r="J31" s="439">
        <v>678</v>
      </c>
      <c r="K31" s="192">
        <v>367</v>
      </c>
      <c r="L31" s="256">
        <f t="shared" si="12"/>
        <v>0.54129793510324486</v>
      </c>
      <c r="M31" s="439">
        <v>677</v>
      </c>
      <c r="N31" s="192">
        <v>165</v>
      </c>
      <c r="O31" s="256">
        <f t="shared" si="13"/>
        <v>0.24372230428360414</v>
      </c>
      <c r="P31" s="439">
        <v>678</v>
      </c>
      <c r="Q31" s="192">
        <v>159</v>
      </c>
      <c r="R31" s="256">
        <f t="shared" si="14"/>
        <v>0.23451327433628319</v>
      </c>
      <c r="S31" s="439">
        <v>678</v>
      </c>
      <c r="T31" s="192">
        <v>105</v>
      </c>
      <c r="U31" s="256">
        <f t="shared" si="15"/>
        <v>0.15486725663716813</v>
      </c>
      <c r="V31" s="439">
        <v>678</v>
      </c>
      <c r="W31" s="192">
        <v>15</v>
      </c>
      <c r="X31" s="256">
        <f t="shared" si="16"/>
        <v>2.2123893805309734E-2</v>
      </c>
      <c r="Y31" s="439">
        <v>678</v>
      </c>
      <c r="Z31" s="192">
        <v>39</v>
      </c>
      <c r="AA31" s="256">
        <f t="shared" si="17"/>
        <v>5.7522123893805309E-2</v>
      </c>
      <c r="AB31" s="439">
        <v>678</v>
      </c>
      <c r="AC31" s="192">
        <v>105</v>
      </c>
      <c r="AD31" s="256">
        <f t="shared" si="18"/>
        <v>0.15486725663716813</v>
      </c>
      <c r="AE31" s="439">
        <v>678</v>
      </c>
      <c r="AF31" s="192">
        <v>50</v>
      </c>
      <c r="AG31" s="256">
        <f t="shared" si="19"/>
        <v>7.3746312684365781E-2</v>
      </c>
      <c r="AH31" s="439">
        <v>678</v>
      </c>
      <c r="AI31" s="192">
        <v>68</v>
      </c>
      <c r="AJ31" s="256">
        <f t="shared" si="20"/>
        <v>0.10029498525073746</v>
      </c>
      <c r="AK31" s="72"/>
      <c r="AL31" s="73" t="s">
        <v>10</v>
      </c>
      <c r="AM31" s="279">
        <f t="shared" si="21"/>
        <v>0.40922844175491679</v>
      </c>
      <c r="AN31" s="73" t="s">
        <v>10</v>
      </c>
      <c r="AO31" s="279">
        <f t="shared" si="22"/>
        <v>0.20577069096431283</v>
      </c>
      <c r="AP31" s="73" t="s">
        <v>10</v>
      </c>
      <c r="AQ31" s="279">
        <f t="shared" si="23"/>
        <v>0.51776266061980347</v>
      </c>
      <c r="AR31" s="73" t="s">
        <v>10</v>
      </c>
      <c r="AS31" s="279">
        <f t="shared" si="24"/>
        <v>0.26777609682299547</v>
      </c>
      <c r="AT31" s="73" t="s">
        <v>10</v>
      </c>
      <c r="AU31" s="279">
        <f t="shared" si="25"/>
        <v>0.28106060606060607</v>
      </c>
      <c r="AV31" s="73" t="s">
        <v>10</v>
      </c>
      <c r="AW31" s="279">
        <f t="shared" si="26"/>
        <v>0.19667170953101362</v>
      </c>
      <c r="AX31" s="73" t="s">
        <v>10</v>
      </c>
      <c r="AY31" s="279">
        <f t="shared" si="27"/>
        <v>2.7231467473524961E-2</v>
      </c>
      <c r="AZ31" s="73" t="s">
        <v>10</v>
      </c>
      <c r="BA31" s="279">
        <f t="shared" si="28"/>
        <v>0.10143830431491295</v>
      </c>
      <c r="BB31" s="73" t="s">
        <v>10</v>
      </c>
      <c r="BC31" s="279">
        <f t="shared" si="29"/>
        <v>0.37112622826908542</v>
      </c>
      <c r="BD31" s="73" t="s">
        <v>10</v>
      </c>
      <c r="BE31" s="279">
        <f t="shared" si="30"/>
        <v>0.1157337367624811</v>
      </c>
      <c r="BF31" s="73" t="s">
        <v>10</v>
      </c>
      <c r="BG31" s="279">
        <f t="shared" si="31"/>
        <v>0.16780561883067577</v>
      </c>
      <c r="BI31" s="105" t="str">
        <f t="shared" si="0"/>
        <v>富田林市</v>
      </c>
      <c r="BJ31" s="259">
        <f t="shared" si="119"/>
        <v>0.38835834470213731</v>
      </c>
      <c r="BK31" s="259">
        <f t="shared" si="32"/>
        <v>0.38840000000000002</v>
      </c>
      <c r="BL31" s="259">
        <f t="shared" si="33"/>
        <v>0.41270566727605118</v>
      </c>
      <c r="BM31" s="259">
        <f t="shared" si="34"/>
        <v>0.41270000000000001</v>
      </c>
      <c r="BN31" s="384">
        <f t="shared" si="120"/>
        <v>-2.4299999999999988</v>
      </c>
      <c r="BO31" s="105" t="str">
        <f t="shared" si="1"/>
        <v>羽曳野市</v>
      </c>
      <c r="BP31" s="259">
        <f t="shared" si="121"/>
        <v>0.12587087784486764</v>
      </c>
      <c r="BQ31" s="259">
        <f t="shared" si="35"/>
        <v>0.12590000000000001</v>
      </c>
      <c r="BR31" s="259">
        <f t="shared" si="122"/>
        <v>0.1340956340956341</v>
      </c>
      <c r="BS31" s="259">
        <f t="shared" si="36"/>
        <v>0.1341</v>
      </c>
      <c r="BT31" s="384">
        <f t="shared" si="123"/>
        <v>-0.81999999999999851</v>
      </c>
      <c r="BU31" s="105" t="str">
        <f t="shared" si="2"/>
        <v>河南町</v>
      </c>
      <c r="BV31" s="259">
        <f t="shared" si="124"/>
        <v>0.51260504201680668</v>
      </c>
      <c r="BW31" s="259">
        <f t="shared" si="37"/>
        <v>0.51259999999999994</v>
      </c>
      <c r="BX31" s="259">
        <f t="shared" si="38"/>
        <v>0.56746031746031744</v>
      </c>
      <c r="BY31" s="259">
        <f t="shared" si="39"/>
        <v>0.5675</v>
      </c>
      <c r="BZ31" s="384">
        <f t="shared" si="125"/>
        <v>-5.4900000000000055</v>
      </c>
      <c r="CA31" s="105" t="str">
        <f t="shared" si="3"/>
        <v>茨木市</v>
      </c>
      <c r="CB31" s="259">
        <f t="shared" si="126"/>
        <v>0.19429257234297906</v>
      </c>
      <c r="CC31" s="259">
        <f t="shared" si="40"/>
        <v>0.1943</v>
      </c>
      <c r="CD31" s="259">
        <f t="shared" si="41"/>
        <v>0.24526690391459074</v>
      </c>
      <c r="CE31" s="259">
        <f t="shared" si="42"/>
        <v>0.24529999999999999</v>
      </c>
      <c r="CF31" s="384">
        <f t="shared" si="127"/>
        <v>-5.0999999999999988</v>
      </c>
      <c r="CG31" s="105" t="str">
        <f t="shared" si="4"/>
        <v>高槻市</v>
      </c>
      <c r="CH31" s="259">
        <f t="shared" si="128"/>
        <v>0.23173173173173173</v>
      </c>
      <c r="CI31" s="259">
        <f t="shared" si="43"/>
        <v>0.23169999999999999</v>
      </c>
      <c r="CJ31" s="259">
        <f t="shared" si="44"/>
        <v>0.22819672131147542</v>
      </c>
      <c r="CK31" s="259">
        <f t="shared" si="45"/>
        <v>0.22819999999999999</v>
      </c>
      <c r="CL31" s="384">
        <f t="shared" si="129"/>
        <v>0.35000000000000031</v>
      </c>
      <c r="CM31" s="105" t="str">
        <f t="shared" si="5"/>
        <v>大東市</v>
      </c>
      <c r="CN31" s="259">
        <f t="shared" si="130"/>
        <v>0.1374803972817564</v>
      </c>
      <c r="CO31" s="259">
        <f t="shared" si="46"/>
        <v>0.13750000000000001</v>
      </c>
      <c r="CP31" s="259">
        <f t="shared" si="47"/>
        <v>0.2</v>
      </c>
      <c r="CQ31" s="259">
        <f t="shared" si="48"/>
        <v>0.2</v>
      </c>
      <c r="CR31" s="384">
        <f t="shared" si="131"/>
        <v>-6.25</v>
      </c>
      <c r="CS31" s="105" t="str">
        <f t="shared" si="6"/>
        <v>泉大津市</v>
      </c>
      <c r="CT31" s="259">
        <f t="shared" si="132"/>
        <v>1.8835616438356163E-2</v>
      </c>
      <c r="CU31" s="259">
        <f t="shared" si="49"/>
        <v>1.8800000000000001E-2</v>
      </c>
      <c r="CV31" s="259">
        <f t="shared" si="50"/>
        <v>1.883408071748879E-2</v>
      </c>
      <c r="CW31" s="259">
        <f t="shared" si="51"/>
        <v>1.8800000000000001E-2</v>
      </c>
      <c r="CX31" s="384">
        <f t="shared" si="133"/>
        <v>0</v>
      </c>
      <c r="CY31" s="105" t="str">
        <f t="shared" si="143"/>
        <v>門真市</v>
      </c>
      <c r="CZ31" s="259">
        <f t="shared" si="134"/>
        <v>4.9714285714285711E-2</v>
      </c>
      <c r="DA31" s="259">
        <f t="shared" si="52"/>
        <v>4.9700000000000001E-2</v>
      </c>
      <c r="DB31" s="259">
        <f t="shared" si="53"/>
        <v>4.647256438969765E-2</v>
      </c>
      <c r="DC31" s="259">
        <f t="shared" si="54"/>
        <v>4.65E-2</v>
      </c>
      <c r="DD31" s="384">
        <f t="shared" si="135"/>
        <v>0.32000000000000017</v>
      </c>
      <c r="DE31" s="105" t="str">
        <f t="shared" si="8"/>
        <v>貝塚市</v>
      </c>
      <c r="DF31" s="259">
        <f t="shared" si="136"/>
        <v>0.19295774647887323</v>
      </c>
      <c r="DG31" s="259">
        <f t="shared" si="55"/>
        <v>0.193</v>
      </c>
      <c r="DH31" s="259">
        <f t="shared" si="56"/>
        <v>0.17542561065877127</v>
      </c>
      <c r="DI31" s="259">
        <f t="shared" si="57"/>
        <v>0.1754</v>
      </c>
      <c r="DJ31" s="384">
        <f t="shared" si="137"/>
        <v>1.7600000000000005</v>
      </c>
      <c r="DK31" s="105" t="str">
        <f t="shared" si="9"/>
        <v>交野市</v>
      </c>
      <c r="DL31" s="259">
        <f t="shared" si="138"/>
        <v>8.2714740190880168E-2</v>
      </c>
      <c r="DM31" s="259">
        <f t="shared" si="58"/>
        <v>8.2699999999999996E-2</v>
      </c>
      <c r="DN31" s="259">
        <f t="shared" si="59"/>
        <v>6.7708333333333329E-2</v>
      </c>
      <c r="DO31" s="259">
        <f t="shared" si="60"/>
        <v>6.7699999999999996E-2</v>
      </c>
      <c r="DP31" s="384">
        <f t="shared" si="139"/>
        <v>1.5</v>
      </c>
      <c r="DQ31" s="105" t="str">
        <f t="shared" si="142"/>
        <v>河内長野市</v>
      </c>
      <c r="DR31" s="259">
        <f t="shared" si="140"/>
        <v>0.10679611650485436</v>
      </c>
      <c r="DS31" s="259">
        <f t="shared" si="61"/>
        <v>0.10680000000000001</v>
      </c>
      <c r="DT31" s="259">
        <f t="shared" si="62"/>
        <v>0.10438782731776362</v>
      </c>
      <c r="DU31" s="259">
        <f t="shared" si="63"/>
        <v>0.10440000000000001</v>
      </c>
      <c r="DV31" s="384">
        <f t="shared" si="141"/>
        <v>0.23999999999999994</v>
      </c>
      <c r="DX31" s="259">
        <f t="shared" si="64"/>
        <v>0.41215306759307302</v>
      </c>
      <c r="DY31" s="259">
        <f t="shared" si="65"/>
        <v>0.41220000000000001</v>
      </c>
      <c r="DZ31" s="259">
        <f t="shared" si="66"/>
        <v>0.41883542119293055</v>
      </c>
      <c r="EA31" s="259">
        <f t="shared" si="67"/>
        <v>0.41880000000000001</v>
      </c>
      <c r="EB31" s="384">
        <f t="shared" si="68"/>
        <v>-0.65999999999999948</v>
      </c>
      <c r="EC31" s="259">
        <f t="shared" si="69"/>
        <v>0.13642272981511996</v>
      </c>
      <c r="ED31" s="259">
        <f t="shared" si="70"/>
        <v>0.13639999999999999</v>
      </c>
      <c r="EE31" s="259">
        <f t="shared" si="71"/>
        <v>0.13905492449138979</v>
      </c>
      <c r="EF31" s="259">
        <f t="shared" si="72"/>
        <v>0.1391</v>
      </c>
      <c r="EG31" s="384">
        <f t="shared" si="73"/>
        <v>-0.27000000000000079</v>
      </c>
      <c r="EH31" s="259">
        <f t="shared" si="74"/>
        <v>0.53394233299500016</v>
      </c>
      <c r="EI31" s="259">
        <f t="shared" si="75"/>
        <v>0.53390000000000004</v>
      </c>
      <c r="EJ31" s="259">
        <f t="shared" si="76"/>
        <v>0.55089838814066017</v>
      </c>
      <c r="EK31" s="259">
        <f t="shared" si="77"/>
        <v>0.55089999999999995</v>
      </c>
      <c r="EL31" s="384">
        <f t="shared" si="78"/>
        <v>-1.6999999999999904</v>
      </c>
      <c r="EM31" s="259">
        <f t="shared" si="79"/>
        <v>0.20827411969051002</v>
      </c>
      <c r="EN31" s="259">
        <f t="shared" si="80"/>
        <v>0.20830000000000001</v>
      </c>
      <c r="EO31" s="259">
        <f t="shared" si="81"/>
        <v>0.23116991192719932</v>
      </c>
      <c r="EP31" s="259">
        <f t="shared" si="82"/>
        <v>0.23119999999999999</v>
      </c>
      <c r="EQ31" s="384">
        <f t="shared" si="83"/>
        <v>-2.2899999999999974</v>
      </c>
      <c r="ER31" s="259">
        <f t="shared" si="84"/>
        <v>0.2459075644172703</v>
      </c>
      <c r="ES31" s="259">
        <f t="shared" si="85"/>
        <v>0.24590000000000001</v>
      </c>
      <c r="ET31" s="259">
        <f t="shared" si="86"/>
        <v>0.26463237789639321</v>
      </c>
      <c r="EU31" s="259">
        <f t="shared" si="87"/>
        <v>0.2646</v>
      </c>
      <c r="EV31" s="384">
        <f t="shared" si="88"/>
        <v>-1.8699999999999994</v>
      </c>
      <c r="EW31" s="259">
        <f t="shared" si="89"/>
        <v>0.14741299556986304</v>
      </c>
      <c r="EX31" s="259">
        <f t="shared" si="90"/>
        <v>0.1474</v>
      </c>
      <c r="EY31" s="259">
        <f t="shared" si="91"/>
        <v>0.16508641290103757</v>
      </c>
      <c r="EZ31" s="259">
        <f t="shared" si="92"/>
        <v>0.1651</v>
      </c>
      <c r="FA31" s="384">
        <f t="shared" si="93"/>
        <v>-1.7699999999999994</v>
      </c>
      <c r="FB31" s="259">
        <f t="shared" si="94"/>
        <v>2.285851780558229E-2</v>
      </c>
      <c r="FC31" s="259">
        <f t="shared" si="95"/>
        <v>2.29E-2</v>
      </c>
      <c r="FD31" s="259">
        <f t="shared" si="96"/>
        <v>2.507742800351315E-2</v>
      </c>
      <c r="FE31" s="259">
        <f t="shared" si="97"/>
        <v>2.5100000000000001E-2</v>
      </c>
      <c r="FF31" s="384">
        <f t="shared" si="98"/>
        <v>-0.22000000000000006</v>
      </c>
      <c r="FG31" s="259">
        <f t="shared" si="99"/>
        <v>6.3906918674177748E-2</v>
      </c>
      <c r="FH31" s="259">
        <f t="shared" si="100"/>
        <v>6.3899999999999998E-2</v>
      </c>
      <c r="FI31" s="259">
        <f t="shared" si="101"/>
        <v>6.1046287590363305E-2</v>
      </c>
      <c r="FJ31" s="259">
        <f t="shared" si="102"/>
        <v>6.0999999999999999E-2</v>
      </c>
      <c r="FK31" s="384">
        <f t="shared" si="103"/>
        <v>0.28999999999999998</v>
      </c>
      <c r="FL31" s="259">
        <f t="shared" si="104"/>
        <v>0.20333280646690902</v>
      </c>
      <c r="FM31" s="259">
        <f t="shared" si="105"/>
        <v>0.20330000000000001</v>
      </c>
      <c r="FN31" s="259">
        <f t="shared" si="106"/>
        <v>0.23028690421101342</v>
      </c>
      <c r="FO31" s="259">
        <f t="shared" si="107"/>
        <v>0.2303</v>
      </c>
      <c r="FP31" s="384">
        <f t="shared" si="108"/>
        <v>-2.6999999999999997</v>
      </c>
      <c r="FQ31" s="259">
        <f t="shared" si="109"/>
        <v>9.4410910240392582E-2</v>
      </c>
      <c r="FR31" s="259">
        <f t="shared" si="110"/>
        <v>9.4399999999999998E-2</v>
      </c>
      <c r="FS31" s="259">
        <f t="shared" si="111"/>
        <v>9.5602073242217631E-2</v>
      </c>
      <c r="FT31" s="259">
        <f t="shared" si="112"/>
        <v>9.5600000000000004E-2</v>
      </c>
      <c r="FU31" s="384">
        <f t="shared" si="113"/>
        <v>-0.12000000000000066</v>
      </c>
      <c r="FV31" s="259">
        <f t="shared" si="114"/>
        <v>0.12182963488874454</v>
      </c>
      <c r="FW31" s="259">
        <f t="shared" si="115"/>
        <v>0.12180000000000001</v>
      </c>
      <c r="FX31" s="259">
        <f t="shared" si="116"/>
        <v>0.12515288034307123</v>
      </c>
      <c r="FY31" s="259">
        <f t="shared" si="117"/>
        <v>0.12520000000000001</v>
      </c>
      <c r="FZ31" s="384">
        <f t="shared" si="118"/>
        <v>-0.34</v>
      </c>
      <c r="GA31" s="137">
        <v>0</v>
      </c>
    </row>
    <row r="32" spans="2:183" s="14" customFormat="1" ht="13.5" customHeight="1">
      <c r="B32" s="69">
        <v>26</v>
      </c>
      <c r="C32" s="47" t="s">
        <v>35</v>
      </c>
      <c r="D32" s="439">
        <v>8855</v>
      </c>
      <c r="E32" s="192">
        <v>3595</v>
      </c>
      <c r="F32" s="256">
        <f t="shared" si="10"/>
        <v>0.40598531902879731</v>
      </c>
      <c r="G32" s="439">
        <v>8777</v>
      </c>
      <c r="H32" s="192">
        <v>1187</v>
      </c>
      <c r="I32" s="256">
        <f t="shared" si="11"/>
        <v>0.13523983137746381</v>
      </c>
      <c r="J32" s="439">
        <v>8858</v>
      </c>
      <c r="K32" s="192">
        <v>4872</v>
      </c>
      <c r="L32" s="256">
        <f t="shared" si="12"/>
        <v>0.55001128923007447</v>
      </c>
      <c r="M32" s="439">
        <v>8857</v>
      </c>
      <c r="N32" s="192">
        <v>1981</v>
      </c>
      <c r="O32" s="256">
        <f t="shared" si="13"/>
        <v>0.2236648978209326</v>
      </c>
      <c r="P32" s="439">
        <v>8837</v>
      </c>
      <c r="Q32" s="192">
        <v>2412</v>
      </c>
      <c r="R32" s="256">
        <f t="shared" si="14"/>
        <v>0.27294330655199728</v>
      </c>
      <c r="S32" s="439">
        <v>8846</v>
      </c>
      <c r="T32" s="192">
        <v>1403</v>
      </c>
      <c r="U32" s="256">
        <f t="shared" si="15"/>
        <v>0.15860275830884016</v>
      </c>
      <c r="V32" s="439">
        <v>8858</v>
      </c>
      <c r="W32" s="192">
        <v>225</v>
      </c>
      <c r="X32" s="256">
        <f t="shared" si="16"/>
        <v>2.5400767667645065E-2</v>
      </c>
      <c r="Y32" s="439">
        <v>8855</v>
      </c>
      <c r="Z32" s="192">
        <v>603</v>
      </c>
      <c r="AA32" s="256">
        <f t="shared" si="17"/>
        <v>6.8097120271033318E-2</v>
      </c>
      <c r="AB32" s="439">
        <v>8850</v>
      </c>
      <c r="AC32" s="192">
        <v>1958</v>
      </c>
      <c r="AD32" s="256">
        <f t="shared" si="18"/>
        <v>0.22124293785310734</v>
      </c>
      <c r="AE32" s="439">
        <v>8839</v>
      </c>
      <c r="AF32" s="192">
        <v>886</v>
      </c>
      <c r="AG32" s="256">
        <f t="shared" si="19"/>
        <v>0.1002375834370404</v>
      </c>
      <c r="AH32" s="439">
        <v>8774</v>
      </c>
      <c r="AI32" s="192">
        <v>1101</v>
      </c>
      <c r="AJ32" s="256">
        <f t="shared" si="20"/>
        <v>0.12548438568497836</v>
      </c>
      <c r="AK32" s="72"/>
      <c r="AL32" s="73" t="s">
        <v>49</v>
      </c>
      <c r="AM32" s="279">
        <f t="shared" si="21"/>
        <v>0.42100538599640935</v>
      </c>
      <c r="AN32" s="73" t="s">
        <v>49</v>
      </c>
      <c r="AO32" s="279">
        <f t="shared" si="22"/>
        <v>9.3044263775971095E-2</v>
      </c>
      <c r="AP32" s="73" t="s">
        <v>49</v>
      </c>
      <c r="AQ32" s="279">
        <f t="shared" si="23"/>
        <v>0.59013452914798203</v>
      </c>
      <c r="AR32" s="73" t="s">
        <v>49</v>
      </c>
      <c r="AS32" s="279">
        <f t="shared" si="24"/>
        <v>0.33482944344703769</v>
      </c>
      <c r="AT32" s="73" t="s">
        <v>49</v>
      </c>
      <c r="AU32" s="279">
        <f t="shared" si="25"/>
        <v>0.32792792792792791</v>
      </c>
      <c r="AV32" s="73" t="s">
        <v>49</v>
      </c>
      <c r="AW32" s="279">
        <f t="shared" si="26"/>
        <v>0.27648114901256732</v>
      </c>
      <c r="AX32" s="73" t="s">
        <v>49</v>
      </c>
      <c r="AY32" s="279">
        <f t="shared" si="27"/>
        <v>1.2567324955116697E-2</v>
      </c>
      <c r="AZ32" s="73" t="s">
        <v>49</v>
      </c>
      <c r="BA32" s="279">
        <f t="shared" si="28"/>
        <v>5.2111410601976639E-2</v>
      </c>
      <c r="BB32" s="73" t="s">
        <v>49</v>
      </c>
      <c r="BC32" s="279">
        <f t="shared" si="29"/>
        <v>9.8831985624438456E-2</v>
      </c>
      <c r="BD32" s="73" t="s">
        <v>49</v>
      </c>
      <c r="BE32" s="279">
        <f t="shared" si="30"/>
        <v>5.2158273381294966E-2</v>
      </c>
      <c r="BF32" s="73" t="s">
        <v>49</v>
      </c>
      <c r="BG32" s="279">
        <f t="shared" si="31"/>
        <v>8.3107497741644082E-2</v>
      </c>
      <c r="BI32" s="105" t="str">
        <f t="shared" si="0"/>
        <v>太子町</v>
      </c>
      <c r="BJ32" s="259">
        <f t="shared" si="119"/>
        <v>0.38805970149253732</v>
      </c>
      <c r="BK32" s="259">
        <f t="shared" si="32"/>
        <v>0.3881</v>
      </c>
      <c r="BL32" s="259">
        <f t="shared" si="33"/>
        <v>0.39534883720930231</v>
      </c>
      <c r="BM32" s="259">
        <f t="shared" si="34"/>
        <v>0.39529999999999998</v>
      </c>
      <c r="BN32" s="384">
        <f t="shared" si="120"/>
        <v>-0.71999999999999842</v>
      </c>
      <c r="BO32" s="105" t="str">
        <f t="shared" si="1"/>
        <v>河内長野市</v>
      </c>
      <c r="BP32" s="259">
        <f t="shared" si="121"/>
        <v>0.12477461233321313</v>
      </c>
      <c r="BQ32" s="259">
        <f t="shared" si="35"/>
        <v>0.12479999999999999</v>
      </c>
      <c r="BR32" s="259">
        <f t="shared" si="122"/>
        <v>0.12265818310357017</v>
      </c>
      <c r="BS32" s="259">
        <f t="shared" si="36"/>
        <v>0.1227</v>
      </c>
      <c r="BT32" s="384">
        <f t="shared" si="123"/>
        <v>0.20999999999999908</v>
      </c>
      <c r="BU32" s="105" t="str">
        <f t="shared" si="2"/>
        <v>豊中市</v>
      </c>
      <c r="BV32" s="259">
        <f t="shared" si="124"/>
        <v>0.50723240115718415</v>
      </c>
      <c r="BW32" s="259">
        <f t="shared" si="37"/>
        <v>0.50719999999999998</v>
      </c>
      <c r="BX32" s="259">
        <f t="shared" si="38"/>
        <v>0.53846153846153844</v>
      </c>
      <c r="BY32" s="259">
        <f t="shared" si="39"/>
        <v>0.53849999999999998</v>
      </c>
      <c r="BZ32" s="384">
        <f t="shared" si="125"/>
        <v>-3.1299999999999994</v>
      </c>
      <c r="CA32" s="105" t="str">
        <f t="shared" si="3"/>
        <v>池田市</v>
      </c>
      <c r="CB32" s="259">
        <f t="shared" si="126"/>
        <v>0.18997756170531038</v>
      </c>
      <c r="CC32" s="259">
        <f t="shared" si="40"/>
        <v>0.19</v>
      </c>
      <c r="CD32" s="259">
        <f t="shared" si="41"/>
        <v>0.21532846715328466</v>
      </c>
      <c r="CE32" s="259">
        <f t="shared" si="42"/>
        <v>0.21529999999999999</v>
      </c>
      <c r="CF32" s="384">
        <f t="shared" si="127"/>
        <v>-2.5299999999999989</v>
      </c>
      <c r="CG32" s="105" t="str">
        <f t="shared" si="4"/>
        <v>吹田市</v>
      </c>
      <c r="CH32" s="259">
        <f t="shared" si="128"/>
        <v>0.23128475688007985</v>
      </c>
      <c r="CI32" s="259">
        <f t="shared" si="43"/>
        <v>0.23130000000000001</v>
      </c>
      <c r="CJ32" s="259">
        <f t="shared" si="44"/>
        <v>0.24109299516908211</v>
      </c>
      <c r="CK32" s="259">
        <f t="shared" si="45"/>
        <v>0.24110000000000001</v>
      </c>
      <c r="CL32" s="384">
        <f t="shared" si="129"/>
        <v>-0.98000000000000032</v>
      </c>
      <c r="CM32" s="105" t="str">
        <f t="shared" si="5"/>
        <v>茨木市</v>
      </c>
      <c r="CN32" s="259">
        <f t="shared" si="130"/>
        <v>0.1326843579143886</v>
      </c>
      <c r="CO32" s="259">
        <f t="shared" si="46"/>
        <v>0.13270000000000001</v>
      </c>
      <c r="CP32" s="259">
        <f t="shared" si="47"/>
        <v>0.17781890660592256</v>
      </c>
      <c r="CQ32" s="259">
        <f t="shared" si="48"/>
        <v>0.17780000000000001</v>
      </c>
      <c r="CR32" s="384">
        <f t="shared" si="131"/>
        <v>-4.51</v>
      </c>
      <c r="CS32" s="105" t="str">
        <f t="shared" si="6"/>
        <v>枚方市</v>
      </c>
      <c r="CT32" s="259">
        <f t="shared" si="132"/>
        <v>1.8471156578573459E-2</v>
      </c>
      <c r="CU32" s="259">
        <f t="shared" si="49"/>
        <v>1.8499999999999999E-2</v>
      </c>
      <c r="CV32" s="259">
        <f t="shared" si="50"/>
        <v>1.3321995464852607E-2</v>
      </c>
      <c r="CW32" s="259">
        <f t="shared" si="51"/>
        <v>1.3299999999999999E-2</v>
      </c>
      <c r="CX32" s="384">
        <f t="shared" si="133"/>
        <v>0.52</v>
      </c>
      <c r="CY32" s="105" t="str">
        <f t="shared" si="143"/>
        <v>池田市</v>
      </c>
      <c r="CZ32" s="259">
        <f t="shared" si="134"/>
        <v>4.7976011994002997E-2</v>
      </c>
      <c r="DA32" s="259">
        <f t="shared" si="52"/>
        <v>4.8000000000000001E-2</v>
      </c>
      <c r="DB32" s="259">
        <f t="shared" si="53"/>
        <v>4.8210372534696858E-2</v>
      </c>
      <c r="DC32" s="259">
        <f t="shared" si="54"/>
        <v>4.82E-2</v>
      </c>
      <c r="DD32" s="384">
        <f t="shared" si="135"/>
        <v>-1.9999999999999879E-2</v>
      </c>
      <c r="DE32" s="105" t="str">
        <f t="shared" si="8"/>
        <v>茨木市</v>
      </c>
      <c r="DF32" s="259">
        <f t="shared" si="136"/>
        <v>0.18552578968412636</v>
      </c>
      <c r="DG32" s="259">
        <f t="shared" si="55"/>
        <v>0.1855</v>
      </c>
      <c r="DH32" s="259">
        <f t="shared" si="56"/>
        <v>0.21309608540925268</v>
      </c>
      <c r="DI32" s="259">
        <f t="shared" si="57"/>
        <v>0.21310000000000001</v>
      </c>
      <c r="DJ32" s="384">
        <f t="shared" si="137"/>
        <v>-2.7600000000000016</v>
      </c>
      <c r="DK32" s="105" t="str">
        <f t="shared" si="9"/>
        <v>岸和田市</v>
      </c>
      <c r="DL32" s="259">
        <f t="shared" si="138"/>
        <v>8.0234833659491189E-2</v>
      </c>
      <c r="DM32" s="259">
        <f t="shared" si="58"/>
        <v>8.0199999999999994E-2</v>
      </c>
      <c r="DN32" s="259">
        <f t="shared" si="59"/>
        <v>8.8964511424404466E-2</v>
      </c>
      <c r="DO32" s="259">
        <f t="shared" si="60"/>
        <v>8.8999999999999996E-2</v>
      </c>
      <c r="DP32" s="384">
        <f t="shared" si="139"/>
        <v>-0.88000000000000023</v>
      </c>
      <c r="DQ32" s="105" t="str">
        <f t="shared" si="142"/>
        <v>寝屋川市</v>
      </c>
      <c r="DR32" s="259">
        <f t="shared" si="140"/>
        <v>0.10630270750110964</v>
      </c>
      <c r="DS32" s="259">
        <f t="shared" si="61"/>
        <v>0.10630000000000001</v>
      </c>
      <c r="DT32" s="259">
        <f t="shared" si="62"/>
        <v>0.11957263014321437</v>
      </c>
      <c r="DU32" s="259">
        <f t="shared" si="63"/>
        <v>0.1196</v>
      </c>
      <c r="DV32" s="384">
        <f t="shared" si="141"/>
        <v>-1.3299999999999992</v>
      </c>
      <c r="DX32" s="259">
        <f t="shared" si="64"/>
        <v>0.41215306759307302</v>
      </c>
      <c r="DY32" s="259">
        <f t="shared" si="65"/>
        <v>0.41220000000000001</v>
      </c>
      <c r="DZ32" s="259">
        <f t="shared" si="66"/>
        <v>0.41883542119293055</v>
      </c>
      <c r="EA32" s="259">
        <f t="shared" si="67"/>
        <v>0.41880000000000001</v>
      </c>
      <c r="EB32" s="384">
        <f t="shared" si="68"/>
        <v>-0.65999999999999948</v>
      </c>
      <c r="EC32" s="259">
        <f t="shared" si="69"/>
        <v>0.13642272981511996</v>
      </c>
      <c r="ED32" s="259">
        <f t="shared" si="70"/>
        <v>0.13639999999999999</v>
      </c>
      <c r="EE32" s="259">
        <f t="shared" si="71"/>
        <v>0.13905492449138979</v>
      </c>
      <c r="EF32" s="259">
        <f t="shared" si="72"/>
        <v>0.1391</v>
      </c>
      <c r="EG32" s="384">
        <f t="shared" si="73"/>
        <v>-0.27000000000000079</v>
      </c>
      <c r="EH32" s="259">
        <f t="shared" si="74"/>
        <v>0.53394233299500016</v>
      </c>
      <c r="EI32" s="259">
        <f t="shared" si="75"/>
        <v>0.53390000000000004</v>
      </c>
      <c r="EJ32" s="259">
        <f t="shared" si="76"/>
        <v>0.55089838814066017</v>
      </c>
      <c r="EK32" s="259">
        <f t="shared" si="77"/>
        <v>0.55089999999999995</v>
      </c>
      <c r="EL32" s="384">
        <f t="shared" si="78"/>
        <v>-1.6999999999999904</v>
      </c>
      <c r="EM32" s="259">
        <f t="shared" si="79"/>
        <v>0.20827411969051002</v>
      </c>
      <c r="EN32" s="259">
        <f t="shared" si="80"/>
        <v>0.20830000000000001</v>
      </c>
      <c r="EO32" s="259">
        <f t="shared" si="81"/>
        <v>0.23116991192719932</v>
      </c>
      <c r="EP32" s="259">
        <f t="shared" si="82"/>
        <v>0.23119999999999999</v>
      </c>
      <c r="EQ32" s="384">
        <f t="shared" si="83"/>
        <v>-2.2899999999999974</v>
      </c>
      <c r="ER32" s="259">
        <f t="shared" si="84"/>
        <v>0.2459075644172703</v>
      </c>
      <c r="ES32" s="259">
        <f t="shared" si="85"/>
        <v>0.24590000000000001</v>
      </c>
      <c r="ET32" s="259">
        <f t="shared" si="86"/>
        <v>0.26463237789639321</v>
      </c>
      <c r="EU32" s="259">
        <f t="shared" si="87"/>
        <v>0.2646</v>
      </c>
      <c r="EV32" s="384">
        <f t="shared" si="88"/>
        <v>-1.8699999999999994</v>
      </c>
      <c r="EW32" s="259">
        <f t="shared" si="89"/>
        <v>0.14741299556986304</v>
      </c>
      <c r="EX32" s="259">
        <f t="shared" si="90"/>
        <v>0.1474</v>
      </c>
      <c r="EY32" s="259">
        <f t="shared" si="91"/>
        <v>0.16508641290103757</v>
      </c>
      <c r="EZ32" s="259">
        <f t="shared" si="92"/>
        <v>0.1651</v>
      </c>
      <c r="FA32" s="384">
        <f t="shared" si="93"/>
        <v>-1.7699999999999994</v>
      </c>
      <c r="FB32" s="259">
        <f t="shared" si="94"/>
        <v>2.285851780558229E-2</v>
      </c>
      <c r="FC32" s="259">
        <f t="shared" si="95"/>
        <v>2.29E-2</v>
      </c>
      <c r="FD32" s="259">
        <f t="shared" si="96"/>
        <v>2.507742800351315E-2</v>
      </c>
      <c r="FE32" s="259">
        <f t="shared" si="97"/>
        <v>2.5100000000000001E-2</v>
      </c>
      <c r="FF32" s="384">
        <f t="shared" si="98"/>
        <v>-0.22000000000000006</v>
      </c>
      <c r="FG32" s="259">
        <f t="shared" si="99"/>
        <v>6.3906918674177748E-2</v>
      </c>
      <c r="FH32" s="259">
        <f t="shared" si="100"/>
        <v>6.3899999999999998E-2</v>
      </c>
      <c r="FI32" s="259">
        <f t="shared" si="101"/>
        <v>6.1046287590363305E-2</v>
      </c>
      <c r="FJ32" s="259">
        <f t="shared" si="102"/>
        <v>6.0999999999999999E-2</v>
      </c>
      <c r="FK32" s="384">
        <f t="shared" si="103"/>
        <v>0.28999999999999998</v>
      </c>
      <c r="FL32" s="259">
        <f t="shared" si="104"/>
        <v>0.20333280646690902</v>
      </c>
      <c r="FM32" s="259">
        <f t="shared" si="105"/>
        <v>0.20330000000000001</v>
      </c>
      <c r="FN32" s="259">
        <f t="shared" si="106"/>
        <v>0.23028690421101342</v>
      </c>
      <c r="FO32" s="259">
        <f t="shared" si="107"/>
        <v>0.2303</v>
      </c>
      <c r="FP32" s="384">
        <f t="shared" si="108"/>
        <v>-2.6999999999999997</v>
      </c>
      <c r="FQ32" s="259">
        <f t="shared" si="109"/>
        <v>9.4410910240392582E-2</v>
      </c>
      <c r="FR32" s="259">
        <f t="shared" si="110"/>
        <v>9.4399999999999998E-2</v>
      </c>
      <c r="FS32" s="259">
        <f t="shared" si="111"/>
        <v>9.5602073242217631E-2</v>
      </c>
      <c r="FT32" s="259">
        <f t="shared" si="112"/>
        <v>9.5600000000000004E-2</v>
      </c>
      <c r="FU32" s="384">
        <f t="shared" si="113"/>
        <v>-0.12000000000000066</v>
      </c>
      <c r="FV32" s="259">
        <f t="shared" si="114"/>
        <v>0.12182963488874454</v>
      </c>
      <c r="FW32" s="259">
        <f t="shared" si="115"/>
        <v>0.12180000000000001</v>
      </c>
      <c r="FX32" s="259">
        <f t="shared" si="116"/>
        <v>0.12515288034307123</v>
      </c>
      <c r="FY32" s="259">
        <f t="shared" si="117"/>
        <v>0.12520000000000001</v>
      </c>
      <c r="FZ32" s="384">
        <f t="shared" si="118"/>
        <v>-0.34</v>
      </c>
      <c r="GA32" s="137">
        <v>0</v>
      </c>
    </row>
    <row r="33" spans="2:183" s="14" customFormat="1" ht="13.5" customHeight="1">
      <c r="B33" s="69">
        <v>27</v>
      </c>
      <c r="C33" s="47" t="s">
        <v>36</v>
      </c>
      <c r="D33" s="439">
        <v>1368</v>
      </c>
      <c r="E33" s="192">
        <v>560</v>
      </c>
      <c r="F33" s="256">
        <f t="shared" si="10"/>
        <v>0.40935672514619881</v>
      </c>
      <c r="G33" s="439">
        <v>1363</v>
      </c>
      <c r="H33" s="192">
        <v>140</v>
      </c>
      <c r="I33" s="256">
        <f t="shared" si="11"/>
        <v>0.10271460014673514</v>
      </c>
      <c r="J33" s="439">
        <v>1369</v>
      </c>
      <c r="K33" s="192">
        <v>677</v>
      </c>
      <c r="L33" s="256">
        <f t="shared" si="12"/>
        <v>0.49452154857560265</v>
      </c>
      <c r="M33" s="439">
        <v>1369</v>
      </c>
      <c r="N33" s="192">
        <v>250</v>
      </c>
      <c r="O33" s="256">
        <f t="shared" si="13"/>
        <v>0.18261504747991233</v>
      </c>
      <c r="P33" s="439">
        <v>1366</v>
      </c>
      <c r="Q33" s="192">
        <v>273</v>
      </c>
      <c r="R33" s="256">
        <f t="shared" si="14"/>
        <v>0.19985358711566617</v>
      </c>
      <c r="S33" s="439">
        <v>1368</v>
      </c>
      <c r="T33" s="192">
        <v>150</v>
      </c>
      <c r="U33" s="256">
        <f t="shared" si="15"/>
        <v>0.10964912280701754</v>
      </c>
      <c r="V33" s="439">
        <v>1370</v>
      </c>
      <c r="W33" s="192">
        <v>35</v>
      </c>
      <c r="X33" s="256">
        <f t="shared" si="16"/>
        <v>2.5547445255474453E-2</v>
      </c>
      <c r="Y33" s="439">
        <v>1368</v>
      </c>
      <c r="Z33" s="192">
        <v>72</v>
      </c>
      <c r="AA33" s="256">
        <f t="shared" si="17"/>
        <v>5.2631578947368418E-2</v>
      </c>
      <c r="AB33" s="439">
        <v>1368</v>
      </c>
      <c r="AC33" s="192">
        <v>173</v>
      </c>
      <c r="AD33" s="256">
        <f t="shared" si="18"/>
        <v>0.12646198830409358</v>
      </c>
      <c r="AE33" s="439">
        <v>1364</v>
      </c>
      <c r="AF33" s="192">
        <v>110</v>
      </c>
      <c r="AG33" s="256">
        <f t="shared" si="19"/>
        <v>8.0645161290322578E-2</v>
      </c>
      <c r="AH33" s="439">
        <v>1351</v>
      </c>
      <c r="AI33" s="192">
        <v>131</v>
      </c>
      <c r="AJ33" s="256">
        <f t="shared" si="20"/>
        <v>9.6965210954848266E-2</v>
      </c>
      <c r="AK33" s="72"/>
      <c r="AL33" s="73" t="s">
        <v>29</v>
      </c>
      <c r="AM33" s="279">
        <f t="shared" si="21"/>
        <v>0.38629737609329445</v>
      </c>
      <c r="AN33" s="73" t="s">
        <v>29</v>
      </c>
      <c r="AO33" s="279">
        <f t="shared" si="22"/>
        <v>0.16715758468335787</v>
      </c>
      <c r="AP33" s="73" t="s">
        <v>29</v>
      </c>
      <c r="AQ33" s="279">
        <f t="shared" si="23"/>
        <v>0.62536443148688048</v>
      </c>
      <c r="AR33" s="73" t="s">
        <v>29</v>
      </c>
      <c r="AS33" s="279">
        <f t="shared" si="24"/>
        <v>0.32871720116618075</v>
      </c>
      <c r="AT33" s="73" t="s">
        <v>29</v>
      </c>
      <c r="AU33" s="279">
        <f t="shared" si="25"/>
        <v>0.28780131482834187</v>
      </c>
      <c r="AV33" s="73" t="s">
        <v>29</v>
      </c>
      <c r="AW33" s="279">
        <f t="shared" si="26"/>
        <v>0.23267687819110139</v>
      </c>
      <c r="AX33" s="73" t="s">
        <v>29</v>
      </c>
      <c r="AY33" s="279">
        <f t="shared" si="27"/>
        <v>1.9679300291545191E-2</v>
      </c>
      <c r="AZ33" s="73" t="s">
        <v>29</v>
      </c>
      <c r="BA33" s="279">
        <f t="shared" si="28"/>
        <v>6.1998541210795038E-2</v>
      </c>
      <c r="BB33" s="73" t="s">
        <v>29</v>
      </c>
      <c r="BC33" s="279">
        <f t="shared" si="29"/>
        <v>0.19592134013109977</v>
      </c>
      <c r="BD33" s="73" t="s">
        <v>29</v>
      </c>
      <c r="BE33" s="279">
        <f t="shared" si="30"/>
        <v>8.3819241982507287E-2</v>
      </c>
      <c r="BF33" s="73" t="s">
        <v>29</v>
      </c>
      <c r="BG33" s="279">
        <f t="shared" si="31"/>
        <v>0.14201618837380428</v>
      </c>
      <c r="BI33" s="105" t="str">
        <f t="shared" si="0"/>
        <v>寝屋川市</v>
      </c>
      <c r="BJ33" s="259">
        <f t="shared" si="119"/>
        <v>0.38784530386740329</v>
      </c>
      <c r="BK33" s="259">
        <f t="shared" si="32"/>
        <v>0.38779999999999998</v>
      </c>
      <c r="BL33" s="259">
        <f t="shared" si="33"/>
        <v>0.40225988700564974</v>
      </c>
      <c r="BM33" s="259">
        <f t="shared" si="34"/>
        <v>0.40229999999999999</v>
      </c>
      <c r="BN33" s="384">
        <f t="shared" si="120"/>
        <v>-1.4500000000000013</v>
      </c>
      <c r="BO33" s="105" t="str">
        <f t="shared" si="1"/>
        <v>高槻市</v>
      </c>
      <c r="BP33" s="259">
        <f t="shared" si="121"/>
        <v>0.12338642078792959</v>
      </c>
      <c r="BQ33" s="259">
        <f t="shared" si="35"/>
        <v>0.1234</v>
      </c>
      <c r="BR33" s="259">
        <f t="shared" si="122"/>
        <v>0.12705456936226167</v>
      </c>
      <c r="BS33" s="259">
        <f t="shared" si="36"/>
        <v>0.12709999999999999</v>
      </c>
      <c r="BT33" s="384">
        <f t="shared" si="123"/>
        <v>-0.3699999999999995</v>
      </c>
      <c r="BU33" s="105" t="str">
        <f t="shared" si="2"/>
        <v>東大阪市</v>
      </c>
      <c r="BV33" s="259">
        <f t="shared" si="124"/>
        <v>0.50349487418452932</v>
      </c>
      <c r="BW33" s="259">
        <f t="shared" si="37"/>
        <v>0.50349999999999995</v>
      </c>
      <c r="BX33" s="259">
        <f t="shared" si="38"/>
        <v>0.51715502128725266</v>
      </c>
      <c r="BY33" s="259">
        <f t="shared" si="39"/>
        <v>0.51719999999999999</v>
      </c>
      <c r="BZ33" s="384">
        <f t="shared" si="125"/>
        <v>-1.3700000000000045</v>
      </c>
      <c r="CA33" s="105" t="str">
        <f t="shared" si="3"/>
        <v>吹田市</v>
      </c>
      <c r="CB33" s="259">
        <f t="shared" si="126"/>
        <v>0.18977790432801822</v>
      </c>
      <c r="CC33" s="259">
        <f t="shared" si="40"/>
        <v>0.1898</v>
      </c>
      <c r="CD33" s="259">
        <f t="shared" si="41"/>
        <v>0.19689197344598672</v>
      </c>
      <c r="CE33" s="259">
        <f t="shared" si="42"/>
        <v>0.19689999999999999</v>
      </c>
      <c r="CF33" s="384">
        <f t="shared" si="127"/>
        <v>-0.70999999999999952</v>
      </c>
      <c r="CG33" s="105" t="str">
        <f t="shared" si="4"/>
        <v>和泉市</v>
      </c>
      <c r="CH33" s="259">
        <f t="shared" si="128"/>
        <v>0.23108140367629507</v>
      </c>
      <c r="CI33" s="259">
        <f t="shared" si="43"/>
        <v>0.2311</v>
      </c>
      <c r="CJ33" s="259">
        <f t="shared" si="44"/>
        <v>0.26221662468513857</v>
      </c>
      <c r="CK33" s="259">
        <f t="shared" si="45"/>
        <v>0.26219999999999999</v>
      </c>
      <c r="CL33" s="384">
        <f t="shared" si="129"/>
        <v>-3.109999999999999</v>
      </c>
      <c r="CM33" s="105" t="str">
        <f t="shared" si="5"/>
        <v>高槻市</v>
      </c>
      <c r="CN33" s="259">
        <f t="shared" si="130"/>
        <v>0.13007994670219852</v>
      </c>
      <c r="CO33" s="259">
        <f t="shared" si="46"/>
        <v>0.13009999999999999</v>
      </c>
      <c r="CP33" s="259">
        <f t="shared" si="47"/>
        <v>0.14348821989528796</v>
      </c>
      <c r="CQ33" s="259">
        <f t="shared" si="48"/>
        <v>0.14349999999999999</v>
      </c>
      <c r="CR33" s="384">
        <f t="shared" si="131"/>
        <v>-1.3399999999999994</v>
      </c>
      <c r="CS33" s="105" t="str">
        <f t="shared" si="6"/>
        <v>箕面市</v>
      </c>
      <c r="CT33" s="259">
        <f t="shared" si="132"/>
        <v>1.7648818426562969E-2</v>
      </c>
      <c r="CU33" s="259">
        <f t="shared" si="49"/>
        <v>1.7600000000000001E-2</v>
      </c>
      <c r="CV33" s="259">
        <f t="shared" si="50"/>
        <v>1.9144481005085253E-2</v>
      </c>
      <c r="CW33" s="259">
        <f t="shared" si="51"/>
        <v>1.9099999999999999E-2</v>
      </c>
      <c r="CX33" s="384">
        <f t="shared" si="133"/>
        <v>-0.1499999999999998</v>
      </c>
      <c r="CY33" s="105" t="str">
        <f t="shared" si="143"/>
        <v>富田林市</v>
      </c>
      <c r="CZ33" s="259">
        <f t="shared" si="134"/>
        <v>4.5950864422202004E-2</v>
      </c>
      <c r="DA33" s="259">
        <f t="shared" si="52"/>
        <v>4.5999999999999999E-2</v>
      </c>
      <c r="DB33" s="259">
        <f t="shared" si="53"/>
        <v>5.2126200274348423E-2</v>
      </c>
      <c r="DC33" s="259">
        <f t="shared" si="54"/>
        <v>5.21E-2</v>
      </c>
      <c r="DD33" s="384">
        <f t="shared" si="135"/>
        <v>-0.6100000000000001</v>
      </c>
      <c r="DE33" s="105" t="str">
        <f t="shared" si="8"/>
        <v>羽曳野市</v>
      </c>
      <c r="DF33" s="259">
        <f t="shared" si="136"/>
        <v>0.18443002780352177</v>
      </c>
      <c r="DG33" s="259">
        <f t="shared" si="55"/>
        <v>0.18440000000000001</v>
      </c>
      <c r="DH33" s="259">
        <f t="shared" si="56"/>
        <v>0.24662512980269991</v>
      </c>
      <c r="DI33" s="259">
        <f t="shared" si="57"/>
        <v>0.24660000000000001</v>
      </c>
      <c r="DJ33" s="384">
        <f t="shared" si="137"/>
        <v>-6.2200000000000006</v>
      </c>
      <c r="DK33" s="105" t="str">
        <f t="shared" si="9"/>
        <v>岬町</v>
      </c>
      <c r="DL33" s="259">
        <f t="shared" si="138"/>
        <v>7.6190476190476197E-2</v>
      </c>
      <c r="DM33" s="259">
        <f t="shared" si="58"/>
        <v>7.6200000000000004E-2</v>
      </c>
      <c r="DN33" s="259">
        <f t="shared" si="59"/>
        <v>5.3097345132743362E-2</v>
      </c>
      <c r="DO33" s="259">
        <f t="shared" si="60"/>
        <v>5.3100000000000001E-2</v>
      </c>
      <c r="DP33" s="384">
        <f t="shared" si="139"/>
        <v>2.31</v>
      </c>
      <c r="DQ33" s="105" t="str">
        <f t="shared" si="142"/>
        <v>枚方市</v>
      </c>
      <c r="DR33" s="259">
        <f t="shared" si="140"/>
        <v>0.10511117528154779</v>
      </c>
      <c r="DS33" s="259">
        <f t="shared" si="61"/>
        <v>0.1051</v>
      </c>
      <c r="DT33" s="259">
        <f t="shared" si="62"/>
        <v>0.11440068985340615</v>
      </c>
      <c r="DU33" s="259">
        <f t="shared" si="63"/>
        <v>0.1144</v>
      </c>
      <c r="DV33" s="384">
        <f t="shared" si="141"/>
        <v>-0.93000000000000027</v>
      </c>
      <c r="DX33" s="259">
        <f t="shared" si="64"/>
        <v>0.41215306759307302</v>
      </c>
      <c r="DY33" s="259">
        <f t="shared" si="65"/>
        <v>0.41220000000000001</v>
      </c>
      <c r="DZ33" s="259">
        <f t="shared" si="66"/>
        <v>0.41883542119293055</v>
      </c>
      <c r="EA33" s="259">
        <f t="shared" si="67"/>
        <v>0.41880000000000001</v>
      </c>
      <c r="EB33" s="384">
        <f t="shared" si="68"/>
        <v>-0.65999999999999948</v>
      </c>
      <c r="EC33" s="259">
        <f t="shared" si="69"/>
        <v>0.13642272981511996</v>
      </c>
      <c r="ED33" s="259">
        <f t="shared" si="70"/>
        <v>0.13639999999999999</v>
      </c>
      <c r="EE33" s="259">
        <f t="shared" si="71"/>
        <v>0.13905492449138979</v>
      </c>
      <c r="EF33" s="259">
        <f t="shared" si="72"/>
        <v>0.1391</v>
      </c>
      <c r="EG33" s="384">
        <f t="shared" si="73"/>
        <v>-0.27000000000000079</v>
      </c>
      <c r="EH33" s="259">
        <f t="shared" si="74"/>
        <v>0.53394233299500016</v>
      </c>
      <c r="EI33" s="259">
        <f t="shared" si="75"/>
        <v>0.53390000000000004</v>
      </c>
      <c r="EJ33" s="259">
        <f t="shared" si="76"/>
        <v>0.55089838814066017</v>
      </c>
      <c r="EK33" s="259">
        <f t="shared" si="77"/>
        <v>0.55089999999999995</v>
      </c>
      <c r="EL33" s="384">
        <f t="shared" si="78"/>
        <v>-1.6999999999999904</v>
      </c>
      <c r="EM33" s="259">
        <f t="shared" si="79"/>
        <v>0.20827411969051002</v>
      </c>
      <c r="EN33" s="259">
        <f t="shared" si="80"/>
        <v>0.20830000000000001</v>
      </c>
      <c r="EO33" s="259">
        <f t="shared" si="81"/>
        <v>0.23116991192719932</v>
      </c>
      <c r="EP33" s="259">
        <f t="shared" si="82"/>
        <v>0.23119999999999999</v>
      </c>
      <c r="EQ33" s="384">
        <f t="shared" si="83"/>
        <v>-2.2899999999999974</v>
      </c>
      <c r="ER33" s="259">
        <f t="shared" si="84"/>
        <v>0.2459075644172703</v>
      </c>
      <c r="ES33" s="259">
        <f t="shared" si="85"/>
        <v>0.24590000000000001</v>
      </c>
      <c r="ET33" s="259">
        <f t="shared" si="86"/>
        <v>0.26463237789639321</v>
      </c>
      <c r="EU33" s="259">
        <f t="shared" si="87"/>
        <v>0.2646</v>
      </c>
      <c r="EV33" s="384">
        <f t="shared" si="88"/>
        <v>-1.8699999999999994</v>
      </c>
      <c r="EW33" s="259">
        <f t="shared" si="89"/>
        <v>0.14741299556986304</v>
      </c>
      <c r="EX33" s="259">
        <f t="shared" si="90"/>
        <v>0.1474</v>
      </c>
      <c r="EY33" s="259">
        <f t="shared" si="91"/>
        <v>0.16508641290103757</v>
      </c>
      <c r="EZ33" s="259">
        <f t="shared" si="92"/>
        <v>0.1651</v>
      </c>
      <c r="FA33" s="384">
        <f t="shared" si="93"/>
        <v>-1.7699999999999994</v>
      </c>
      <c r="FB33" s="259">
        <f t="shared" si="94"/>
        <v>2.285851780558229E-2</v>
      </c>
      <c r="FC33" s="259">
        <f t="shared" si="95"/>
        <v>2.29E-2</v>
      </c>
      <c r="FD33" s="259">
        <f t="shared" si="96"/>
        <v>2.507742800351315E-2</v>
      </c>
      <c r="FE33" s="259">
        <f t="shared" si="97"/>
        <v>2.5100000000000001E-2</v>
      </c>
      <c r="FF33" s="384">
        <f t="shared" si="98"/>
        <v>-0.22000000000000006</v>
      </c>
      <c r="FG33" s="259">
        <f t="shared" si="99"/>
        <v>6.3906918674177748E-2</v>
      </c>
      <c r="FH33" s="259">
        <f t="shared" si="100"/>
        <v>6.3899999999999998E-2</v>
      </c>
      <c r="FI33" s="259">
        <f t="shared" si="101"/>
        <v>6.1046287590363305E-2</v>
      </c>
      <c r="FJ33" s="259">
        <f t="shared" si="102"/>
        <v>6.0999999999999999E-2</v>
      </c>
      <c r="FK33" s="384">
        <f t="shared" si="103"/>
        <v>0.28999999999999998</v>
      </c>
      <c r="FL33" s="259">
        <f t="shared" si="104"/>
        <v>0.20333280646690902</v>
      </c>
      <c r="FM33" s="259">
        <f t="shared" si="105"/>
        <v>0.20330000000000001</v>
      </c>
      <c r="FN33" s="259">
        <f t="shared" si="106"/>
        <v>0.23028690421101342</v>
      </c>
      <c r="FO33" s="259">
        <f t="shared" si="107"/>
        <v>0.2303</v>
      </c>
      <c r="FP33" s="384">
        <f t="shared" si="108"/>
        <v>-2.6999999999999997</v>
      </c>
      <c r="FQ33" s="259">
        <f t="shared" si="109"/>
        <v>9.4410910240392582E-2</v>
      </c>
      <c r="FR33" s="259">
        <f t="shared" si="110"/>
        <v>9.4399999999999998E-2</v>
      </c>
      <c r="FS33" s="259">
        <f t="shared" si="111"/>
        <v>9.5602073242217631E-2</v>
      </c>
      <c r="FT33" s="259">
        <f t="shared" si="112"/>
        <v>9.5600000000000004E-2</v>
      </c>
      <c r="FU33" s="384">
        <f t="shared" si="113"/>
        <v>-0.12000000000000066</v>
      </c>
      <c r="FV33" s="259">
        <f t="shared" si="114"/>
        <v>0.12182963488874454</v>
      </c>
      <c r="FW33" s="259">
        <f t="shared" si="115"/>
        <v>0.12180000000000001</v>
      </c>
      <c r="FX33" s="259">
        <f t="shared" si="116"/>
        <v>0.12515288034307123</v>
      </c>
      <c r="FY33" s="259">
        <f t="shared" si="117"/>
        <v>0.12520000000000001</v>
      </c>
      <c r="FZ33" s="384">
        <f t="shared" si="118"/>
        <v>-0.34</v>
      </c>
      <c r="GA33" s="137">
        <v>0</v>
      </c>
    </row>
    <row r="34" spans="2:183" s="14" customFormat="1" ht="13.5" customHeight="1">
      <c r="B34" s="69">
        <v>28</v>
      </c>
      <c r="C34" s="47" t="s">
        <v>37</v>
      </c>
      <c r="D34" s="439">
        <v>772</v>
      </c>
      <c r="E34" s="192">
        <v>343</v>
      </c>
      <c r="F34" s="256">
        <f t="shared" si="10"/>
        <v>0.44430051813471505</v>
      </c>
      <c r="G34" s="439">
        <v>765</v>
      </c>
      <c r="H34" s="192">
        <v>124</v>
      </c>
      <c r="I34" s="256">
        <f t="shared" si="11"/>
        <v>0.16209150326797386</v>
      </c>
      <c r="J34" s="439">
        <v>770</v>
      </c>
      <c r="K34" s="192">
        <v>403</v>
      </c>
      <c r="L34" s="256">
        <f t="shared" si="12"/>
        <v>0.52337662337662338</v>
      </c>
      <c r="M34" s="439">
        <v>770</v>
      </c>
      <c r="N34" s="192">
        <v>158</v>
      </c>
      <c r="O34" s="256">
        <f t="shared" si="13"/>
        <v>0.20519480519480521</v>
      </c>
      <c r="P34" s="439">
        <v>767</v>
      </c>
      <c r="Q34" s="192">
        <v>217</v>
      </c>
      <c r="R34" s="256">
        <f t="shared" si="14"/>
        <v>0.28292046936114734</v>
      </c>
      <c r="S34" s="439">
        <v>769</v>
      </c>
      <c r="T34" s="192">
        <v>128</v>
      </c>
      <c r="U34" s="256">
        <f t="shared" si="15"/>
        <v>0.16644993498049415</v>
      </c>
      <c r="V34" s="439">
        <v>771</v>
      </c>
      <c r="W34" s="192">
        <v>18</v>
      </c>
      <c r="X34" s="256">
        <f t="shared" si="16"/>
        <v>2.3346303501945526E-2</v>
      </c>
      <c r="Y34" s="439">
        <v>772</v>
      </c>
      <c r="Z34" s="192">
        <v>56</v>
      </c>
      <c r="AA34" s="256">
        <f t="shared" si="17"/>
        <v>7.2538860103626937E-2</v>
      </c>
      <c r="AB34" s="439">
        <v>771</v>
      </c>
      <c r="AC34" s="192">
        <v>324</v>
      </c>
      <c r="AD34" s="256">
        <f t="shared" si="18"/>
        <v>0.42023346303501946</v>
      </c>
      <c r="AE34" s="439">
        <v>770</v>
      </c>
      <c r="AF34" s="192">
        <v>80</v>
      </c>
      <c r="AG34" s="256">
        <f t="shared" si="19"/>
        <v>0.1038961038961039</v>
      </c>
      <c r="AH34" s="439">
        <v>765</v>
      </c>
      <c r="AI34" s="192">
        <v>105</v>
      </c>
      <c r="AJ34" s="256">
        <f t="shared" si="20"/>
        <v>0.13725490196078433</v>
      </c>
      <c r="AK34" s="72"/>
      <c r="AL34" s="73" t="s">
        <v>23</v>
      </c>
      <c r="AM34" s="279">
        <f t="shared" si="21"/>
        <v>0.46026567233745047</v>
      </c>
      <c r="AN34" s="73" t="s">
        <v>23</v>
      </c>
      <c r="AO34" s="279">
        <f t="shared" si="22"/>
        <v>0.16139941690962098</v>
      </c>
      <c r="AP34" s="73" t="s">
        <v>23</v>
      </c>
      <c r="AQ34" s="279">
        <f t="shared" si="23"/>
        <v>0.50349487418452932</v>
      </c>
      <c r="AR34" s="73" t="s">
        <v>23</v>
      </c>
      <c r="AS34" s="279">
        <f t="shared" si="24"/>
        <v>0.18093906559478037</v>
      </c>
      <c r="AT34" s="73" t="s">
        <v>23</v>
      </c>
      <c r="AU34" s="279">
        <f t="shared" si="25"/>
        <v>0.25119533527696791</v>
      </c>
      <c r="AV34" s="73" t="s">
        <v>23</v>
      </c>
      <c r="AW34" s="279">
        <f t="shared" si="26"/>
        <v>0.12865633376063396</v>
      </c>
      <c r="AX34" s="73" t="s">
        <v>23</v>
      </c>
      <c r="AY34" s="279">
        <f t="shared" si="27"/>
        <v>2.8887594641817123E-2</v>
      </c>
      <c r="AZ34" s="73" t="s">
        <v>23</v>
      </c>
      <c r="BA34" s="279">
        <f t="shared" si="28"/>
        <v>8.5051846673657228E-2</v>
      </c>
      <c r="BB34" s="73" t="s">
        <v>23</v>
      </c>
      <c r="BC34" s="279">
        <f t="shared" si="29"/>
        <v>0.23044643897890196</v>
      </c>
      <c r="BD34" s="73" t="s">
        <v>23</v>
      </c>
      <c r="BE34" s="279">
        <f t="shared" si="30"/>
        <v>0.11442554183174085</v>
      </c>
      <c r="BF34" s="73" t="s">
        <v>23</v>
      </c>
      <c r="BG34" s="279">
        <f t="shared" si="31"/>
        <v>0.15524475524475526</v>
      </c>
      <c r="BI34" s="105" t="str">
        <f t="shared" si="0"/>
        <v>藤井寺市</v>
      </c>
      <c r="BJ34" s="259">
        <f t="shared" si="119"/>
        <v>0.38629737609329445</v>
      </c>
      <c r="BK34" s="259">
        <f t="shared" si="32"/>
        <v>0.38629999999999998</v>
      </c>
      <c r="BL34" s="259">
        <f t="shared" si="33"/>
        <v>0.40952380952380951</v>
      </c>
      <c r="BM34" s="259">
        <f t="shared" si="34"/>
        <v>0.40949999999999998</v>
      </c>
      <c r="BN34" s="384">
        <f t="shared" si="120"/>
        <v>-2.3199999999999998</v>
      </c>
      <c r="BO34" s="105" t="str">
        <f t="shared" si="1"/>
        <v>太子町</v>
      </c>
      <c r="BP34" s="259">
        <f t="shared" si="121"/>
        <v>0.11940298507462686</v>
      </c>
      <c r="BQ34" s="259">
        <f t="shared" si="35"/>
        <v>0.11940000000000001</v>
      </c>
      <c r="BR34" s="259">
        <f t="shared" si="122"/>
        <v>0.13953488372093023</v>
      </c>
      <c r="BS34" s="259">
        <f t="shared" si="36"/>
        <v>0.13950000000000001</v>
      </c>
      <c r="BT34" s="384">
        <f t="shared" si="123"/>
        <v>-2.0100000000000007</v>
      </c>
      <c r="BU34" s="105" t="str">
        <f t="shared" si="2"/>
        <v>柏原市</v>
      </c>
      <c r="BV34" s="259">
        <f t="shared" si="124"/>
        <v>0.49242424242424243</v>
      </c>
      <c r="BW34" s="259">
        <f t="shared" si="37"/>
        <v>0.4924</v>
      </c>
      <c r="BX34" s="259">
        <f t="shared" si="38"/>
        <v>0.5271375464684015</v>
      </c>
      <c r="BY34" s="259">
        <f t="shared" si="39"/>
        <v>0.52710000000000001</v>
      </c>
      <c r="BZ34" s="384">
        <f t="shared" si="125"/>
        <v>-3.4700000000000006</v>
      </c>
      <c r="CA34" s="105" t="str">
        <f t="shared" si="3"/>
        <v>高槻市</v>
      </c>
      <c r="CB34" s="259">
        <f t="shared" si="126"/>
        <v>0.18175765645805592</v>
      </c>
      <c r="CC34" s="259">
        <f t="shared" si="40"/>
        <v>0.18179999999999999</v>
      </c>
      <c r="CD34" s="259">
        <f t="shared" si="41"/>
        <v>0.20366132723112129</v>
      </c>
      <c r="CE34" s="259">
        <f t="shared" si="42"/>
        <v>0.20369999999999999</v>
      </c>
      <c r="CF34" s="384">
        <f t="shared" si="127"/>
        <v>-2.1900000000000004</v>
      </c>
      <c r="CG34" s="105" t="str">
        <f t="shared" si="4"/>
        <v>交野市</v>
      </c>
      <c r="CH34" s="259">
        <f t="shared" si="128"/>
        <v>0.22954303931987247</v>
      </c>
      <c r="CI34" s="259">
        <f t="shared" si="43"/>
        <v>0.22950000000000001</v>
      </c>
      <c r="CJ34" s="259">
        <f t="shared" si="44"/>
        <v>0.25025960539979231</v>
      </c>
      <c r="CK34" s="259">
        <f t="shared" si="45"/>
        <v>0.25030000000000002</v>
      </c>
      <c r="CL34" s="384">
        <f t="shared" si="129"/>
        <v>-2.0800000000000014</v>
      </c>
      <c r="CM34" s="105" t="str">
        <f t="shared" si="5"/>
        <v>東大阪市</v>
      </c>
      <c r="CN34" s="259">
        <f t="shared" si="130"/>
        <v>0.12865633376063396</v>
      </c>
      <c r="CO34" s="259">
        <f t="shared" si="46"/>
        <v>0.12870000000000001</v>
      </c>
      <c r="CP34" s="259">
        <f t="shared" si="47"/>
        <v>0.14126487163431434</v>
      </c>
      <c r="CQ34" s="259">
        <f t="shared" si="48"/>
        <v>0.14130000000000001</v>
      </c>
      <c r="CR34" s="384">
        <f t="shared" si="131"/>
        <v>-1.26</v>
      </c>
      <c r="CS34" s="105" t="str">
        <f t="shared" si="6"/>
        <v>貝塚市</v>
      </c>
      <c r="CT34" s="259">
        <f t="shared" si="132"/>
        <v>1.6901408450704224E-2</v>
      </c>
      <c r="CU34" s="259">
        <f t="shared" si="49"/>
        <v>1.6899999999999998E-2</v>
      </c>
      <c r="CV34" s="259">
        <f t="shared" si="50"/>
        <v>1.7024426350851222E-2</v>
      </c>
      <c r="CW34" s="259">
        <f t="shared" si="51"/>
        <v>1.7000000000000001E-2</v>
      </c>
      <c r="CX34" s="384">
        <f t="shared" si="133"/>
        <v>-1.0000000000000286E-2</v>
      </c>
      <c r="CY34" s="105" t="str">
        <f t="shared" si="143"/>
        <v>泉佐野市</v>
      </c>
      <c r="CZ34" s="259">
        <f t="shared" si="134"/>
        <v>4.480874316939891E-2</v>
      </c>
      <c r="DA34" s="259">
        <f t="shared" si="52"/>
        <v>4.48E-2</v>
      </c>
      <c r="DB34" s="259">
        <f t="shared" si="53"/>
        <v>4.9881235154394299E-2</v>
      </c>
      <c r="DC34" s="259">
        <f t="shared" si="54"/>
        <v>4.99E-2</v>
      </c>
      <c r="DD34" s="384">
        <f t="shared" si="135"/>
        <v>-0.51</v>
      </c>
      <c r="DE34" s="105" t="str">
        <f t="shared" si="8"/>
        <v>和泉市</v>
      </c>
      <c r="DF34" s="259">
        <f t="shared" si="136"/>
        <v>0.17673752089801767</v>
      </c>
      <c r="DG34" s="259">
        <f t="shared" si="55"/>
        <v>0.1767</v>
      </c>
      <c r="DH34" s="259">
        <f t="shared" si="56"/>
        <v>0.1473551637279597</v>
      </c>
      <c r="DI34" s="259">
        <f t="shared" si="57"/>
        <v>0.1474</v>
      </c>
      <c r="DJ34" s="384">
        <f t="shared" si="137"/>
        <v>2.9299999999999993</v>
      </c>
      <c r="DK34" s="105" t="str">
        <f t="shared" si="9"/>
        <v>貝塚市</v>
      </c>
      <c r="DL34" s="259">
        <f t="shared" si="138"/>
        <v>7.6109936575052856E-2</v>
      </c>
      <c r="DM34" s="259">
        <f t="shared" si="58"/>
        <v>7.6100000000000001E-2</v>
      </c>
      <c r="DN34" s="259">
        <f t="shared" si="59"/>
        <v>6.9681245366938468E-2</v>
      </c>
      <c r="DO34" s="259">
        <f t="shared" si="60"/>
        <v>6.9699999999999998E-2</v>
      </c>
      <c r="DP34" s="384">
        <f t="shared" si="139"/>
        <v>0.64000000000000035</v>
      </c>
      <c r="DQ34" s="105" t="str">
        <f t="shared" si="142"/>
        <v>島本町</v>
      </c>
      <c r="DR34" s="259">
        <f t="shared" si="140"/>
        <v>0.10441767068273092</v>
      </c>
      <c r="DS34" s="259">
        <f t="shared" si="61"/>
        <v>0.10440000000000001</v>
      </c>
      <c r="DT34" s="259">
        <f t="shared" si="62"/>
        <v>9.1954022988505746E-2</v>
      </c>
      <c r="DU34" s="259">
        <f t="shared" si="63"/>
        <v>9.1999999999999998E-2</v>
      </c>
      <c r="DV34" s="384">
        <f t="shared" si="141"/>
        <v>1.2400000000000009</v>
      </c>
      <c r="DX34" s="259">
        <f t="shared" si="64"/>
        <v>0.41215306759307302</v>
      </c>
      <c r="DY34" s="259">
        <f t="shared" si="65"/>
        <v>0.41220000000000001</v>
      </c>
      <c r="DZ34" s="259">
        <f t="shared" si="66"/>
        <v>0.41883542119293055</v>
      </c>
      <c r="EA34" s="259">
        <f t="shared" si="67"/>
        <v>0.41880000000000001</v>
      </c>
      <c r="EB34" s="384">
        <f t="shared" si="68"/>
        <v>-0.65999999999999948</v>
      </c>
      <c r="EC34" s="259">
        <f t="shared" si="69"/>
        <v>0.13642272981511996</v>
      </c>
      <c r="ED34" s="259">
        <f t="shared" si="70"/>
        <v>0.13639999999999999</v>
      </c>
      <c r="EE34" s="259">
        <f t="shared" si="71"/>
        <v>0.13905492449138979</v>
      </c>
      <c r="EF34" s="259">
        <f t="shared" si="72"/>
        <v>0.1391</v>
      </c>
      <c r="EG34" s="384">
        <f t="shared" si="73"/>
        <v>-0.27000000000000079</v>
      </c>
      <c r="EH34" s="259">
        <f t="shared" si="74"/>
        <v>0.53394233299500016</v>
      </c>
      <c r="EI34" s="259">
        <f t="shared" si="75"/>
        <v>0.53390000000000004</v>
      </c>
      <c r="EJ34" s="259">
        <f t="shared" si="76"/>
        <v>0.55089838814066017</v>
      </c>
      <c r="EK34" s="259">
        <f t="shared" si="77"/>
        <v>0.55089999999999995</v>
      </c>
      <c r="EL34" s="384">
        <f t="shared" si="78"/>
        <v>-1.6999999999999904</v>
      </c>
      <c r="EM34" s="259">
        <f t="shared" si="79"/>
        <v>0.20827411969051002</v>
      </c>
      <c r="EN34" s="259">
        <f t="shared" si="80"/>
        <v>0.20830000000000001</v>
      </c>
      <c r="EO34" s="259">
        <f t="shared" si="81"/>
        <v>0.23116991192719932</v>
      </c>
      <c r="EP34" s="259">
        <f t="shared" si="82"/>
        <v>0.23119999999999999</v>
      </c>
      <c r="EQ34" s="384">
        <f t="shared" si="83"/>
        <v>-2.2899999999999974</v>
      </c>
      <c r="ER34" s="259">
        <f t="shared" si="84"/>
        <v>0.2459075644172703</v>
      </c>
      <c r="ES34" s="259">
        <f t="shared" si="85"/>
        <v>0.24590000000000001</v>
      </c>
      <c r="ET34" s="259">
        <f t="shared" si="86"/>
        <v>0.26463237789639321</v>
      </c>
      <c r="EU34" s="259">
        <f t="shared" si="87"/>
        <v>0.2646</v>
      </c>
      <c r="EV34" s="384">
        <f t="shared" si="88"/>
        <v>-1.8699999999999994</v>
      </c>
      <c r="EW34" s="259">
        <f t="shared" si="89"/>
        <v>0.14741299556986304</v>
      </c>
      <c r="EX34" s="259">
        <f t="shared" si="90"/>
        <v>0.1474</v>
      </c>
      <c r="EY34" s="259">
        <f t="shared" si="91"/>
        <v>0.16508641290103757</v>
      </c>
      <c r="EZ34" s="259">
        <f t="shared" si="92"/>
        <v>0.1651</v>
      </c>
      <c r="FA34" s="384">
        <f t="shared" si="93"/>
        <v>-1.7699999999999994</v>
      </c>
      <c r="FB34" s="259">
        <f t="shared" si="94"/>
        <v>2.285851780558229E-2</v>
      </c>
      <c r="FC34" s="259">
        <f t="shared" si="95"/>
        <v>2.29E-2</v>
      </c>
      <c r="FD34" s="259">
        <f t="shared" si="96"/>
        <v>2.507742800351315E-2</v>
      </c>
      <c r="FE34" s="259">
        <f t="shared" si="97"/>
        <v>2.5100000000000001E-2</v>
      </c>
      <c r="FF34" s="384">
        <f t="shared" si="98"/>
        <v>-0.22000000000000006</v>
      </c>
      <c r="FG34" s="259">
        <f t="shared" si="99"/>
        <v>6.3906918674177748E-2</v>
      </c>
      <c r="FH34" s="259">
        <f t="shared" si="100"/>
        <v>6.3899999999999998E-2</v>
      </c>
      <c r="FI34" s="259">
        <f t="shared" si="101"/>
        <v>6.1046287590363305E-2</v>
      </c>
      <c r="FJ34" s="259">
        <f t="shared" si="102"/>
        <v>6.0999999999999999E-2</v>
      </c>
      <c r="FK34" s="384">
        <f t="shared" si="103"/>
        <v>0.28999999999999998</v>
      </c>
      <c r="FL34" s="259">
        <f t="shared" si="104"/>
        <v>0.20333280646690902</v>
      </c>
      <c r="FM34" s="259">
        <f t="shared" si="105"/>
        <v>0.20330000000000001</v>
      </c>
      <c r="FN34" s="259">
        <f t="shared" si="106"/>
        <v>0.23028690421101342</v>
      </c>
      <c r="FO34" s="259">
        <f t="shared" si="107"/>
        <v>0.2303</v>
      </c>
      <c r="FP34" s="384">
        <f t="shared" si="108"/>
        <v>-2.6999999999999997</v>
      </c>
      <c r="FQ34" s="259">
        <f t="shared" si="109"/>
        <v>9.4410910240392582E-2</v>
      </c>
      <c r="FR34" s="259">
        <f t="shared" si="110"/>
        <v>9.4399999999999998E-2</v>
      </c>
      <c r="FS34" s="259">
        <f t="shared" si="111"/>
        <v>9.5602073242217631E-2</v>
      </c>
      <c r="FT34" s="259">
        <f t="shared" si="112"/>
        <v>9.5600000000000004E-2</v>
      </c>
      <c r="FU34" s="384">
        <f t="shared" si="113"/>
        <v>-0.12000000000000066</v>
      </c>
      <c r="FV34" s="259">
        <f t="shared" si="114"/>
        <v>0.12182963488874454</v>
      </c>
      <c r="FW34" s="259">
        <f t="shared" si="115"/>
        <v>0.12180000000000001</v>
      </c>
      <c r="FX34" s="259">
        <f t="shared" si="116"/>
        <v>0.12515288034307123</v>
      </c>
      <c r="FY34" s="259">
        <f t="shared" si="117"/>
        <v>0.12520000000000001</v>
      </c>
      <c r="FZ34" s="384">
        <f t="shared" si="118"/>
        <v>-0.34</v>
      </c>
      <c r="GA34" s="137">
        <v>0</v>
      </c>
    </row>
    <row r="35" spans="2:183" s="14" customFormat="1" ht="13.5" customHeight="1">
      <c r="B35" s="69">
        <v>29</v>
      </c>
      <c r="C35" s="47" t="s">
        <v>38</v>
      </c>
      <c r="D35" s="439">
        <v>867</v>
      </c>
      <c r="E35" s="192">
        <v>347</v>
      </c>
      <c r="F35" s="256">
        <f t="shared" si="10"/>
        <v>0.40023068050749711</v>
      </c>
      <c r="G35" s="439">
        <v>860</v>
      </c>
      <c r="H35" s="192">
        <v>104</v>
      </c>
      <c r="I35" s="256">
        <f t="shared" si="11"/>
        <v>0.12093023255813953</v>
      </c>
      <c r="J35" s="439">
        <v>868</v>
      </c>
      <c r="K35" s="192">
        <v>371</v>
      </c>
      <c r="L35" s="256">
        <f t="shared" si="12"/>
        <v>0.42741935483870969</v>
      </c>
      <c r="M35" s="439">
        <v>868</v>
      </c>
      <c r="N35" s="192">
        <v>142</v>
      </c>
      <c r="O35" s="256">
        <f t="shared" si="13"/>
        <v>0.16359447004608296</v>
      </c>
      <c r="P35" s="439">
        <v>863</v>
      </c>
      <c r="Q35" s="192">
        <v>199</v>
      </c>
      <c r="R35" s="256">
        <f t="shared" si="14"/>
        <v>0.23059096176129779</v>
      </c>
      <c r="S35" s="439">
        <v>866</v>
      </c>
      <c r="T35" s="192">
        <v>77</v>
      </c>
      <c r="U35" s="256">
        <f t="shared" si="15"/>
        <v>8.8914549653579672E-2</v>
      </c>
      <c r="V35" s="439">
        <v>868</v>
      </c>
      <c r="W35" s="192">
        <v>23</v>
      </c>
      <c r="X35" s="256">
        <f t="shared" si="16"/>
        <v>2.6497695852534562E-2</v>
      </c>
      <c r="Y35" s="439">
        <v>868</v>
      </c>
      <c r="Z35" s="192">
        <v>61</v>
      </c>
      <c r="AA35" s="256">
        <f t="shared" si="17"/>
        <v>7.0276497695852536E-2</v>
      </c>
      <c r="AB35" s="439">
        <v>863</v>
      </c>
      <c r="AC35" s="192">
        <v>410</v>
      </c>
      <c r="AD35" s="256">
        <f t="shared" si="18"/>
        <v>0.47508690614136734</v>
      </c>
      <c r="AE35" s="439">
        <v>865</v>
      </c>
      <c r="AF35" s="192">
        <v>108</v>
      </c>
      <c r="AG35" s="256">
        <f t="shared" si="19"/>
        <v>0.12485549132947976</v>
      </c>
      <c r="AH35" s="439">
        <v>858</v>
      </c>
      <c r="AI35" s="192">
        <v>129</v>
      </c>
      <c r="AJ35" s="256">
        <f t="shared" si="20"/>
        <v>0.15034965034965034</v>
      </c>
      <c r="AK35" s="72"/>
      <c r="AL35" s="73" t="s">
        <v>50</v>
      </c>
      <c r="AM35" s="279">
        <f t="shared" si="21"/>
        <v>0.47866666666666668</v>
      </c>
      <c r="AN35" s="73" t="s">
        <v>50</v>
      </c>
      <c r="AO35" s="279">
        <f t="shared" si="22"/>
        <v>0.11261872455902307</v>
      </c>
      <c r="AP35" s="73" t="s">
        <v>50</v>
      </c>
      <c r="AQ35" s="279">
        <f t="shared" si="23"/>
        <v>0.39600000000000002</v>
      </c>
      <c r="AR35" s="73" t="s">
        <v>50</v>
      </c>
      <c r="AS35" s="279">
        <f t="shared" si="24"/>
        <v>0.14380825565912117</v>
      </c>
      <c r="AT35" s="73" t="s">
        <v>50</v>
      </c>
      <c r="AU35" s="279">
        <f t="shared" si="25"/>
        <v>0.21733333333333332</v>
      </c>
      <c r="AV35" s="73" t="s">
        <v>50</v>
      </c>
      <c r="AW35" s="279">
        <f t="shared" si="26"/>
        <v>8.6551264980026632E-2</v>
      </c>
      <c r="AX35" s="73" t="s">
        <v>50</v>
      </c>
      <c r="AY35" s="279">
        <f t="shared" si="27"/>
        <v>3.5999999999999997E-2</v>
      </c>
      <c r="AZ35" s="73" t="s">
        <v>50</v>
      </c>
      <c r="BA35" s="279">
        <f t="shared" si="28"/>
        <v>5.6074766355140186E-2</v>
      </c>
      <c r="BB35" s="73" t="s">
        <v>50</v>
      </c>
      <c r="BC35" s="279">
        <f t="shared" si="29"/>
        <v>0.20293724966622162</v>
      </c>
      <c r="BD35" s="73" t="s">
        <v>50</v>
      </c>
      <c r="BE35" s="279">
        <f t="shared" si="30"/>
        <v>5.6000000000000001E-2</v>
      </c>
      <c r="BF35" s="73" t="s">
        <v>50</v>
      </c>
      <c r="BG35" s="279">
        <f t="shared" si="31"/>
        <v>7.7956989247311828E-2</v>
      </c>
      <c r="BI35" s="105" t="str">
        <f t="shared" si="0"/>
        <v>交野市</v>
      </c>
      <c r="BJ35" s="259">
        <f t="shared" si="119"/>
        <v>0.38453389830508472</v>
      </c>
      <c r="BK35" s="259">
        <f t="shared" si="32"/>
        <v>0.38450000000000001</v>
      </c>
      <c r="BL35" s="259">
        <f t="shared" si="33"/>
        <v>0.37071651090342678</v>
      </c>
      <c r="BM35" s="259">
        <f t="shared" si="34"/>
        <v>0.37069999999999997</v>
      </c>
      <c r="BN35" s="384">
        <f t="shared" si="120"/>
        <v>1.3800000000000034</v>
      </c>
      <c r="BO35" s="105" t="str">
        <f t="shared" si="1"/>
        <v>寝屋川市</v>
      </c>
      <c r="BP35" s="259">
        <f t="shared" si="121"/>
        <v>0.11935985774616581</v>
      </c>
      <c r="BQ35" s="259">
        <f t="shared" si="35"/>
        <v>0.11940000000000001</v>
      </c>
      <c r="BR35" s="259">
        <f t="shared" si="122"/>
        <v>0.125</v>
      </c>
      <c r="BS35" s="259">
        <f t="shared" si="36"/>
        <v>0.125</v>
      </c>
      <c r="BT35" s="384">
        <f t="shared" si="123"/>
        <v>-0.55999999999999939</v>
      </c>
      <c r="BU35" s="105" t="str">
        <f t="shared" si="2"/>
        <v>門真市</v>
      </c>
      <c r="BV35" s="259">
        <f t="shared" si="124"/>
        <v>0.49199999999999999</v>
      </c>
      <c r="BW35" s="259">
        <f t="shared" si="37"/>
        <v>0.49199999999999999</v>
      </c>
      <c r="BX35" s="259">
        <f t="shared" si="38"/>
        <v>0.55400111919418016</v>
      </c>
      <c r="BY35" s="259">
        <f t="shared" si="39"/>
        <v>0.55400000000000005</v>
      </c>
      <c r="BZ35" s="384">
        <f t="shared" si="125"/>
        <v>-6.2000000000000055</v>
      </c>
      <c r="CA35" s="105" t="str">
        <f t="shared" si="3"/>
        <v>東大阪市</v>
      </c>
      <c r="CB35" s="259">
        <f t="shared" si="126"/>
        <v>0.18093906559478037</v>
      </c>
      <c r="CC35" s="259">
        <f t="shared" si="40"/>
        <v>0.18090000000000001</v>
      </c>
      <c r="CD35" s="259">
        <f t="shared" si="41"/>
        <v>0.20348109191084399</v>
      </c>
      <c r="CE35" s="259">
        <f t="shared" si="42"/>
        <v>0.20349999999999999</v>
      </c>
      <c r="CF35" s="384">
        <f t="shared" si="127"/>
        <v>-2.259999999999998</v>
      </c>
      <c r="CG35" s="105" t="str">
        <f t="shared" si="4"/>
        <v>大阪狭山市</v>
      </c>
      <c r="CH35" s="259">
        <f t="shared" si="128"/>
        <v>0.22250316055625791</v>
      </c>
      <c r="CI35" s="259">
        <f t="shared" si="43"/>
        <v>0.2225</v>
      </c>
      <c r="CJ35" s="259">
        <f t="shared" si="44"/>
        <v>0.28848821081830789</v>
      </c>
      <c r="CK35" s="259">
        <f t="shared" si="45"/>
        <v>0.28849999999999998</v>
      </c>
      <c r="CL35" s="384">
        <f t="shared" si="129"/>
        <v>-6.5999999999999979</v>
      </c>
      <c r="CM35" s="105" t="str">
        <f t="shared" si="5"/>
        <v>河内長野市</v>
      </c>
      <c r="CN35" s="259">
        <f t="shared" si="130"/>
        <v>0.12378553436487945</v>
      </c>
      <c r="CO35" s="259">
        <f t="shared" si="46"/>
        <v>0.12379999999999999</v>
      </c>
      <c r="CP35" s="259">
        <f t="shared" si="47"/>
        <v>0.13443895553987298</v>
      </c>
      <c r="CQ35" s="259">
        <f t="shared" si="48"/>
        <v>0.13439999999999999</v>
      </c>
      <c r="CR35" s="384">
        <f t="shared" si="131"/>
        <v>-1.0599999999999998</v>
      </c>
      <c r="CS35" s="105" t="str">
        <f t="shared" si="6"/>
        <v>富田林市</v>
      </c>
      <c r="CT35" s="259">
        <f t="shared" si="132"/>
        <v>1.6825829922692132E-2</v>
      </c>
      <c r="CU35" s="259">
        <f t="shared" si="49"/>
        <v>1.6799999999999999E-2</v>
      </c>
      <c r="CV35" s="259">
        <f t="shared" si="50"/>
        <v>1.736745886654479E-2</v>
      </c>
      <c r="CW35" s="259">
        <f t="shared" si="51"/>
        <v>1.7399999999999999E-2</v>
      </c>
      <c r="CX35" s="384">
        <f t="shared" si="133"/>
        <v>-5.9999999999999984E-2</v>
      </c>
      <c r="CY35" s="105" t="str">
        <f t="shared" si="143"/>
        <v>大阪狭山市</v>
      </c>
      <c r="CZ35" s="259">
        <f t="shared" si="134"/>
        <v>4.4247787610619468E-2</v>
      </c>
      <c r="DA35" s="259">
        <f t="shared" si="52"/>
        <v>4.4200000000000003E-2</v>
      </c>
      <c r="DB35" s="259">
        <f t="shared" si="53"/>
        <v>4.9930651872399444E-2</v>
      </c>
      <c r="DC35" s="259">
        <f t="shared" si="54"/>
        <v>4.99E-2</v>
      </c>
      <c r="DD35" s="384">
        <f t="shared" si="135"/>
        <v>-0.56999999999999962</v>
      </c>
      <c r="DE35" s="105" t="str">
        <f t="shared" si="8"/>
        <v>吹田市</v>
      </c>
      <c r="DF35" s="259">
        <f t="shared" si="136"/>
        <v>0.17668851524650897</v>
      </c>
      <c r="DG35" s="259">
        <f t="shared" si="55"/>
        <v>0.1767</v>
      </c>
      <c r="DH35" s="259">
        <f t="shared" si="56"/>
        <v>0.21974041654089949</v>
      </c>
      <c r="DI35" s="259">
        <f t="shared" si="57"/>
        <v>0.21970000000000001</v>
      </c>
      <c r="DJ35" s="384">
        <f t="shared" si="137"/>
        <v>-4.3000000000000007</v>
      </c>
      <c r="DK35" s="105" t="str">
        <f t="shared" si="9"/>
        <v>枚方市</v>
      </c>
      <c r="DL35" s="259">
        <f t="shared" si="138"/>
        <v>7.5632641455786187E-2</v>
      </c>
      <c r="DM35" s="259">
        <f t="shared" si="58"/>
        <v>7.5600000000000001E-2</v>
      </c>
      <c r="DN35" s="259">
        <f t="shared" si="59"/>
        <v>7.4210975263008253E-2</v>
      </c>
      <c r="DO35" s="259">
        <f t="shared" si="60"/>
        <v>7.4200000000000002E-2</v>
      </c>
      <c r="DP35" s="384">
        <f t="shared" si="139"/>
        <v>0.13999999999999985</v>
      </c>
      <c r="DQ35" s="105" t="str">
        <f t="shared" si="142"/>
        <v>池田市</v>
      </c>
      <c r="DR35" s="259">
        <f t="shared" si="140"/>
        <v>0.10422960725075529</v>
      </c>
      <c r="DS35" s="259">
        <f t="shared" si="61"/>
        <v>0.1042</v>
      </c>
      <c r="DT35" s="259">
        <f t="shared" si="62"/>
        <v>0.13676470588235295</v>
      </c>
      <c r="DU35" s="259">
        <f t="shared" si="63"/>
        <v>0.1368</v>
      </c>
      <c r="DV35" s="384">
        <f t="shared" si="141"/>
        <v>-3.2600000000000002</v>
      </c>
      <c r="DX35" s="259">
        <f t="shared" si="64"/>
        <v>0.41215306759307302</v>
      </c>
      <c r="DY35" s="259">
        <f t="shared" si="65"/>
        <v>0.41220000000000001</v>
      </c>
      <c r="DZ35" s="259">
        <f t="shared" si="66"/>
        <v>0.41883542119293055</v>
      </c>
      <c r="EA35" s="259">
        <f t="shared" si="67"/>
        <v>0.41880000000000001</v>
      </c>
      <c r="EB35" s="384">
        <f t="shared" si="68"/>
        <v>-0.65999999999999948</v>
      </c>
      <c r="EC35" s="259">
        <f t="shared" si="69"/>
        <v>0.13642272981511996</v>
      </c>
      <c r="ED35" s="259">
        <f t="shared" si="70"/>
        <v>0.13639999999999999</v>
      </c>
      <c r="EE35" s="259">
        <f t="shared" si="71"/>
        <v>0.13905492449138979</v>
      </c>
      <c r="EF35" s="259">
        <f t="shared" si="72"/>
        <v>0.1391</v>
      </c>
      <c r="EG35" s="384">
        <f t="shared" si="73"/>
        <v>-0.27000000000000079</v>
      </c>
      <c r="EH35" s="259">
        <f t="shared" si="74"/>
        <v>0.53394233299500016</v>
      </c>
      <c r="EI35" s="259">
        <f t="shared" si="75"/>
        <v>0.53390000000000004</v>
      </c>
      <c r="EJ35" s="259">
        <f t="shared" si="76"/>
        <v>0.55089838814066017</v>
      </c>
      <c r="EK35" s="259">
        <f t="shared" si="77"/>
        <v>0.55089999999999995</v>
      </c>
      <c r="EL35" s="384">
        <f t="shared" si="78"/>
        <v>-1.6999999999999904</v>
      </c>
      <c r="EM35" s="259">
        <f t="shared" si="79"/>
        <v>0.20827411969051002</v>
      </c>
      <c r="EN35" s="259">
        <f t="shared" si="80"/>
        <v>0.20830000000000001</v>
      </c>
      <c r="EO35" s="259">
        <f t="shared" si="81"/>
        <v>0.23116991192719932</v>
      </c>
      <c r="EP35" s="259">
        <f t="shared" si="82"/>
        <v>0.23119999999999999</v>
      </c>
      <c r="EQ35" s="384">
        <f t="shared" si="83"/>
        <v>-2.2899999999999974</v>
      </c>
      <c r="ER35" s="259">
        <f t="shared" si="84"/>
        <v>0.2459075644172703</v>
      </c>
      <c r="ES35" s="259">
        <f t="shared" si="85"/>
        <v>0.24590000000000001</v>
      </c>
      <c r="ET35" s="259">
        <f t="shared" si="86"/>
        <v>0.26463237789639321</v>
      </c>
      <c r="EU35" s="259">
        <f t="shared" si="87"/>
        <v>0.2646</v>
      </c>
      <c r="EV35" s="384">
        <f t="shared" si="88"/>
        <v>-1.8699999999999994</v>
      </c>
      <c r="EW35" s="259">
        <f t="shared" si="89"/>
        <v>0.14741299556986304</v>
      </c>
      <c r="EX35" s="259">
        <f t="shared" si="90"/>
        <v>0.1474</v>
      </c>
      <c r="EY35" s="259">
        <f t="shared" si="91"/>
        <v>0.16508641290103757</v>
      </c>
      <c r="EZ35" s="259">
        <f t="shared" si="92"/>
        <v>0.1651</v>
      </c>
      <c r="FA35" s="384">
        <f t="shared" si="93"/>
        <v>-1.7699999999999994</v>
      </c>
      <c r="FB35" s="259">
        <f t="shared" si="94"/>
        <v>2.285851780558229E-2</v>
      </c>
      <c r="FC35" s="259">
        <f t="shared" si="95"/>
        <v>2.29E-2</v>
      </c>
      <c r="FD35" s="259">
        <f t="shared" si="96"/>
        <v>2.507742800351315E-2</v>
      </c>
      <c r="FE35" s="259">
        <f t="shared" si="97"/>
        <v>2.5100000000000001E-2</v>
      </c>
      <c r="FF35" s="384">
        <f t="shared" si="98"/>
        <v>-0.22000000000000006</v>
      </c>
      <c r="FG35" s="259">
        <f t="shared" si="99"/>
        <v>6.3906918674177748E-2</v>
      </c>
      <c r="FH35" s="259">
        <f t="shared" si="100"/>
        <v>6.3899999999999998E-2</v>
      </c>
      <c r="FI35" s="259">
        <f t="shared" si="101"/>
        <v>6.1046287590363305E-2</v>
      </c>
      <c r="FJ35" s="259">
        <f t="shared" si="102"/>
        <v>6.0999999999999999E-2</v>
      </c>
      <c r="FK35" s="384">
        <f t="shared" si="103"/>
        <v>0.28999999999999998</v>
      </c>
      <c r="FL35" s="259">
        <f t="shared" si="104"/>
        <v>0.20333280646690902</v>
      </c>
      <c r="FM35" s="259">
        <f t="shared" si="105"/>
        <v>0.20330000000000001</v>
      </c>
      <c r="FN35" s="259">
        <f t="shared" si="106"/>
        <v>0.23028690421101342</v>
      </c>
      <c r="FO35" s="259">
        <f t="shared" si="107"/>
        <v>0.2303</v>
      </c>
      <c r="FP35" s="384">
        <f t="shared" si="108"/>
        <v>-2.6999999999999997</v>
      </c>
      <c r="FQ35" s="259">
        <f t="shared" si="109"/>
        <v>9.4410910240392582E-2</v>
      </c>
      <c r="FR35" s="259">
        <f t="shared" si="110"/>
        <v>9.4399999999999998E-2</v>
      </c>
      <c r="FS35" s="259">
        <f t="shared" si="111"/>
        <v>9.5602073242217631E-2</v>
      </c>
      <c r="FT35" s="259">
        <f t="shared" si="112"/>
        <v>9.5600000000000004E-2</v>
      </c>
      <c r="FU35" s="384">
        <f t="shared" si="113"/>
        <v>-0.12000000000000066</v>
      </c>
      <c r="FV35" s="259">
        <f t="shared" si="114"/>
        <v>0.12182963488874454</v>
      </c>
      <c r="FW35" s="259">
        <f t="shared" si="115"/>
        <v>0.12180000000000001</v>
      </c>
      <c r="FX35" s="259">
        <f t="shared" si="116"/>
        <v>0.12515288034307123</v>
      </c>
      <c r="FY35" s="259">
        <f t="shared" si="117"/>
        <v>0.12520000000000001</v>
      </c>
      <c r="FZ35" s="384">
        <f t="shared" si="118"/>
        <v>-0.34</v>
      </c>
      <c r="GA35" s="137">
        <v>0</v>
      </c>
    </row>
    <row r="36" spans="2:183" s="14" customFormat="1" ht="13.5" customHeight="1">
      <c r="B36" s="346">
        <v>30</v>
      </c>
      <c r="C36" s="47" t="s">
        <v>39</v>
      </c>
      <c r="D36" s="328">
        <v>1455</v>
      </c>
      <c r="E36" s="357">
        <v>586</v>
      </c>
      <c r="F36" s="360">
        <f t="shared" si="10"/>
        <v>0.4027491408934708</v>
      </c>
      <c r="G36" s="328">
        <v>1444</v>
      </c>
      <c r="H36" s="357">
        <v>172</v>
      </c>
      <c r="I36" s="360">
        <f t="shared" si="11"/>
        <v>0.11911357340720222</v>
      </c>
      <c r="J36" s="328">
        <v>1455</v>
      </c>
      <c r="K36" s="357">
        <v>775</v>
      </c>
      <c r="L36" s="360">
        <f t="shared" si="12"/>
        <v>0.53264604810996563</v>
      </c>
      <c r="M36" s="328">
        <v>1455</v>
      </c>
      <c r="N36" s="357">
        <v>254</v>
      </c>
      <c r="O36" s="360">
        <f t="shared" si="13"/>
        <v>0.17457044673539518</v>
      </c>
      <c r="P36" s="328">
        <v>1450</v>
      </c>
      <c r="Q36" s="357">
        <v>369</v>
      </c>
      <c r="R36" s="360">
        <f t="shared" si="14"/>
        <v>0.25448275862068964</v>
      </c>
      <c r="S36" s="328">
        <v>1453</v>
      </c>
      <c r="T36" s="357">
        <v>145</v>
      </c>
      <c r="U36" s="360">
        <f t="shared" si="15"/>
        <v>9.9793530626290428E-2</v>
      </c>
      <c r="V36" s="328">
        <v>1454</v>
      </c>
      <c r="W36" s="357">
        <v>37</v>
      </c>
      <c r="X36" s="360">
        <f t="shared" si="16"/>
        <v>2.5447042640990371E-2</v>
      </c>
      <c r="Y36" s="328">
        <v>1454</v>
      </c>
      <c r="Z36" s="357">
        <v>47</v>
      </c>
      <c r="AA36" s="360">
        <f t="shared" si="17"/>
        <v>3.2324621733149934E-2</v>
      </c>
      <c r="AB36" s="328">
        <v>1455</v>
      </c>
      <c r="AC36" s="357">
        <v>146</v>
      </c>
      <c r="AD36" s="360">
        <f t="shared" si="18"/>
        <v>0.10034364261168385</v>
      </c>
      <c r="AE36" s="328">
        <v>1453</v>
      </c>
      <c r="AF36" s="357">
        <v>147</v>
      </c>
      <c r="AG36" s="360">
        <f t="shared" si="19"/>
        <v>0.10116999311768754</v>
      </c>
      <c r="AH36" s="328">
        <v>1444</v>
      </c>
      <c r="AI36" s="357">
        <v>155</v>
      </c>
      <c r="AJ36" s="360">
        <f t="shared" si="20"/>
        <v>0.10734072022160665</v>
      </c>
      <c r="AK36" s="72"/>
      <c r="AL36" s="73" t="s">
        <v>18</v>
      </c>
      <c r="AM36" s="279">
        <f t="shared" si="21"/>
        <v>0.36653386454183268</v>
      </c>
      <c r="AN36" s="73" t="s">
        <v>18</v>
      </c>
      <c r="AO36" s="279">
        <f t="shared" si="22"/>
        <v>0.21686746987951808</v>
      </c>
      <c r="AP36" s="73" t="s">
        <v>18</v>
      </c>
      <c r="AQ36" s="279">
        <f t="shared" si="23"/>
        <v>0.56573705179282874</v>
      </c>
      <c r="AR36" s="73" t="s">
        <v>18</v>
      </c>
      <c r="AS36" s="279">
        <f t="shared" si="24"/>
        <v>0.31167108753315648</v>
      </c>
      <c r="AT36" s="73" t="s">
        <v>18</v>
      </c>
      <c r="AU36" s="279">
        <f t="shared" si="25"/>
        <v>0.29442970822281167</v>
      </c>
      <c r="AV36" s="73" t="s">
        <v>18</v>
      </c>
      <c r="AW36" s="279">
        <f t="shared" si="26"/>
        <v>0.2572944297082228</v>
      </c>
      <c r="AX36" s="73" t="s">
        <v>18</v>
      </c>
      <c r="AY36" s="279">
        <f t="shared" si="27"/>
        <v>1.3297872340425532E-2</v>
      </c>
      <c r="AZ36" s="73" t="s">
        <v>18</v>
      </c>
      <c r="BA36" s="279">
        <f t="shared" si="28"/>
        <v>3.8563829787234043E-2</v>
      </c>
      <c r="BB36" s="73" t="s">
        <v>18</v>
      </c>
      <c r="BC36" s="279">
        <f t="shared" si="29"/>
        <v>0.14190981432360741</v>
      </c>
      <c r="BD36" s="73" t="s">
        <v>18</v>
      </c>
      <c r="BE36" s="279">
        <f t="shared" si="30"/>
        <v>6.6666666666666666E-2</v>
      </c>
      <c r="BF36" s="73" t="s">
        <v>18</v>
      </c>
      <c r="BG36" s="279">
        <f t="shared" si="31"/>
        <v>8.1659973226238289E-2</v>
      </c>
      <c r="BI36" s="105" t="str">
        <f t="shared" si="0"/>
        <v>高槻市</v>
      </c>
      <c r="BJ36" s="259">
        <f t="shared" si="119"/>
        <v>0.38114276195235713</v>
      </c>
      <c r="BK36" s="259">
        <f t="shared" si="32"/>
        <v>0.38109999999999999</v>
      </c>
      <c r="BL36" s="259">
        <f t="shared" si="33"/>
        <v>0.38369813786344331</v>
      </c>
      <c r="BM36" s="259">
        <f t="shared" si="34"/>
        <v>0.38369999999999999</v>
      </c>
      <c r="BN36" s="384">
        <f t="shared" si="120"/>
        <v>-0.25999999999999912</v>
      </c>
      <c r="BO36" s="105" t="str">
        <f t="shared" si="1"/>
        <v>泉南市</v>
      </c>
      <c r="BP36" s="259">
        <f t="shared" si="121"/>
        <v>0.11261872455902307</v>
      </c>
      <c r="BQ36" s="259">
        <f t="shared" si="35"/>
        <v>0.11260000000000001</v>
      </c>
      <c r="BR36" s="259">
        <f t="shared" si="122"/>
        <v>0.14502923976608187</v>
      </c>
      <c r="BS36" s="259">
        <f t="shared" si="36"/>
        <v>0.14499999999999999</v>
      </c>
      <c r="BT36" s="384">
        <f t="shared" si="123"/>
        <v>-3.2399999999999984</v>
      </c>
      <c r="BU36" s="105" t="str">
        <f t="shared" si="2"/>
        <v>松原市</v>
      </c>
      <c r="BV36" s="259">
        <f t="shared" si="124"/>
        <v>0.48772609819121449</v>
      </c>
      <c r="BW36" s="259">
        <f t="shared" si="37"/>
        <v>0.48770000000000002</v>
      </c>
      <c r="BX36" s="259">
        <f t="shared" si="38"/>
        <v>0.50801068090787715</v>
      </c>
      <c r="BY36" s="259">
        <f t="shared" si="39"/>
        <v>0.50800000000000001</v>
      </c>
      <c r="BZ36" s="384">
        <f t="shared" si="125"/>
        <v>-2.0299999999999985</v>
      </c>
      <c r="CA36" s="105" t="str">
        <f t="shared" si="3"/>
        <v>枚方市</v>
      </c>
      <c r="CB36" s="259">
        <f t="shared" si="126"/>
        <v>0.17598637524836785</v>
      </c>
      <c r="CC36" s="259">
        <f t="shared" si="40"/>
        <v>0.17599999999999999</v>
      </c>
      <c r="CD36" s="259">
        <f t="shared" si="41"/>
        <v>0.20011337868480725</v>
      </c>
      <c r="CE36" s="259">
        <f t="shared" si="42"/>
        <v>0.2001</v>
      </c>
      <c r="CF36" s="384">
        <f t="shared" si="127"/>
        <v>-2.410000000000001</v>
      </c>
      <c r="CG36" s="105" t="str">
        <f t="shared" si="4"/>
        <v>田尻町</v>
      </c>
      <c r="CH36" s="259">
        <f t="shared" si="128"/>
        <v>0.22142857142857142</v>
      </c>
      <c r="CI36" s="259">
        <f t="shared" si="43"/>
        <v>0.22140000000000001</v>
      </c>
      <c r="CJ36" s="259">
        <f t="shared" si="44"/>
        <v>0.18</v>
      </c>
      <c r="CK36" s="259">
        <f t="shared" si="45"/>
        <v>0.18</v>
      </c>
      <c r="CL36" s="384">
        <f t="shared" si="129"/>
        <v>4.1400000000000023</v>
      </c>
      <c r="CM36" s="105" t="str">
        <f t="shared" si="5"/>
        <v>泉佐野市</v>
      </c>
      <c r="CN36" s="259">
        <f t="shared" si="130"/>
        <v>0.12335526315789473</v>
      </c>
      <c r="CO36" s="259">
        <f t="shared" si="46"/>
        <v>0.1234</v>
      </c>
      <c r="CP36" s="259">
        <f t="shared" si="47"/>
        <v>0.19036287923854847</v>
      </c>
      <c r="CQ36" s="259">
        <f t="shared" si="48"/>
        <v>0.19040000000000001</v>
      </c>
      <c r="CR36" s="384">
        <f t="shared" si="131"/>
        <v>-6.700000000000002</v>
      </c>
      <c r="CS36" s="105" t="str">
        <f t="shared" si="6"/>
        <v>千早赤阪村</v>
      </c>
      <c r="CT36" s="259">
        <f t="shared" si="132"/>
        <v>1.680672268907563E-2</v>
      </c>
      <c r="CU36" s="259">
        <f t="shared" si="49"/>
        <v>1.6799999999999999E-2</v>
      </c>
      <c r="CV36" s="259">
        <f t="shared" si="50"/>
        <v>2.34375E-2</v>
      </c>
      <c r="CW36" s="259">
        <f t="shared" si="51"/>
        <v>2.3400000000000001E-2</v>
      </c>
      <c r="CX36" s="384">
        <f t="shared" si="133"/>
        <v>-0.66000000000000014</v>
      </c>
      <c r="CY36" s="105" t="str">
        <f t="shared" si="143"/>
        <v>田尻町</v>
      </c>
      <c r="CZ36" s="259">
        <f t="shared" si="134"/>
        <v>4.2857142857142858E-2</v>
      </c>
      <c r="DA36" s="259">
        <f t="shared" si="52"/>
        <v>4.2900000000000001E-2</v>
      </c>
      <c r="DB36" s="259">
        <f t="shared" si="53"/>
        <v>6.6666666666666666E-2</v>
      </c>
      <c r="DC36" s="259">
        <f t="shared" si="54"/>
        <v>6.6699999999999995E-2</v>
      </c>
      <c r="DD36" s="384">
        <f t="shared" si="135"/>
        <v>-2.3799999999999994</v>
      </c>
      <c r="DE36" s="105" t="str">
        <f t="shared" si="8"/>
        <v>箕面市</v>
      </c>
      <c r="DF36" s="259">
        <f t="shared" si="136"/>
        <v>0.16167664670658682</v>
      </c>
      <c r="DG36" s="259">
        <f t="shared" si="55"/>
        <v>0.16170000000000001</v>
      </c>
      <c r="DH36" s="259">
        <f t="shared" si="56"/>
        <v>0.18461998803111909</v>
      </c>
      <c r="DI36" s="259">
        <f t="shared" si="57"/>
        <v>0.18459999999999999</v>
      </c>
      <c r="DJ36" s="384">
        <f t="shared" si="137"/>
        <v>-2.2899999999999974</v>
      </c>
      <c r="DK36" s="105" t="str">
        <f t="shared" si="9"/>
        <v>羽曳野市</v>
      </c>
      <c r="DL36" s="259">
        <f t="shared" si="138"/>
        <v>7.4142724745134378E-2</v>
      </c>
      <c r="DM36" s="259">
        <f t="shared" si="58"/>
        <v>7.4099999999999999E-2</v>
      </c>
      <c r="DN36" s="259">
        <f t="shared" si="59"/>
        <v>6.5939771547248185E-2</v>
      </c>
      <c r="DO36" s="259">
        <f t="shared" si="60"/>
        <v>6.59E-2</v>
      </c>
      <c r="DP36" s="384">
        <f t="shared" si="139"/>
        <v>0.81999999999999984</v>
      </c>
      <c r="DQ36" s="105" t="str">
        <f t="shared" si="142"/>
        <v>貝塚市</v>
      </c>
      <c r="DR36" s="259">
        <f t="shared" si="140"/>
        <v>0.10042432814710042</v>
      </c>
      <c r="DS36" s="259">
        <f t="shared" si="61"/>
        <v>0.1004</v>
      </c>
      <c r="DT36" s="259">
        <f t="shared" si="62"/>
        <v>8.9696071163825053E-2</v>
      </c>
      <c r="DU36" s="259">
        <f t="shared" si="63"/>
        <v>8.9700000000000002E-2</v>
      </c>
      <c r="DV36" s="384">
        <f t="shared" si="141"/>
        <v>1.07</v>
      </c>
      <c r="DX36" s="259">
        <f t="shared" si="64"/>
        <v>0.41215306759307302</v>
      </c>
      <c r="DY36" s="259">
        <f t="shared" si="65"/>
        <v>0.41220000000000001</v>
      </c>
      <c r="DZ36" s="259">
        <f t="shared" si="66"/>
        <v>0.41883542119293055</v>
      </c>
      <c r="EA36" s="259">
        <f t="shared" si="67"/>
        <v>0.41880000000000001</v>
      </c>
      <c r="EB36" s="384">
        <f t="shared" si="68"/>
        <v>-0.65999999999999948</v>
      </c>
      <c r="EC36" s="259">
        <f t="shared" si="69"/>
        <v>0.13642272981511996</v>
      </c>
      <c r="ED36" s="259">
        <f t="shared" si="70"/>
        <v>0.13639999999999999</v>
      </c>
      <c r="EE36" s="259">
        <f t="shared" si="71"/>
        <v>0.13905492449138979</v>
      </c>
      <c r="EF36" s="259">
        <f t="shared" si="72"/>
        <v>0.1391</v>
      </c>
      <c r="EG36" s="384">
        <f t="shared" si="73"/>
        <v>-0.27000000000000079</v>
      </c>
      <c r="EH36" s="259">
        <f t="shared" si="74"/>
        <v>0.53394233299500016</v>
      </c>
      <c r="EI36" s="259">
        <f t="shared" si="75"/>
        <v>0.53390000000000004</v>
      </c>
      <c r="EJ36" s="259">
        <f t="shared" si="76"/>
        <v>0.55089838814066017</v>
      </c>
      <c r="EK36" s="259">
        <f t="shared" si="77"/>
        <v>0.55089999999999995</v>
      </c>
      <c r="EL36" s="384">
        <f t="shared" si="78"/>
        <v>-1.6999999999999904</v>
      </c>
      <c r="EM36" s="259">
        <f t="shared" si="79"/>
        <v>0.20827411969051002</v>
      </c>
      <c r="EN36" s="259">
        <f t="shared" si="80"/>
        <v>0.20830000000000001</v>
      </c>
      <c r="EO36" s="259">
        <f t="shared" si="81"/>
        <v>0.23116991192719932</v>
      </c>
      <c r="EP36" s="259">
        <f t="shared" si="82"/>
        <v>0.23119999999999999</v>
      </c>
      <c r="EQ36" s="384">
        <f t="shared" si="83"/>
        <v>-2.2899999999999974</v>
      </c>
      <c r="ER36" s="259">
        <f t="shared" si="84"/>
        <v>0.2459075644172703</v>
      </c>
      <c r="ES36" s="259">
        <f t="shared" si="85"/>
        <v>0.24590000000000001</v>
      </c>
      <c r="ET36" s="259">
        <f t="shared" si="86"/>
        <v>0.26463237789639321</v>
      </c>
      <c r="EU36" s="259">
        <f t="shared" si="87"/>
        <v>0.2646</v>
      </c>
      <c r="EV36" s="384">
        <f t="shared" si="88"/>
        <v>-1.8699999999999994</v>
      </c>
      <c r="EW36" s="259">
        <f t="shared" si="89"/>
        <v>0.14741299556986304</v>
      </c>
      <c r="EX36" s="259">
        <f t="shared" si="90"/>
        <v>0.1474</v>
      </c>
      <c r="EY36" s="259">
        <f t="shared" si="91"/>
        <v>0.16508641290103757</v>
      </c>
      <c r="EZ36" s="259">
        <f t="shared" si="92"/>
        <v>0.1651</v>
      </c>
      <c r="FA36" s="384">
        <f t="shared" si="93"/>
        <v>-1.7699999999999994</v>
      </c>
      <c r="FB36" s="259">
        <f t="shared" si="94"/>
        <v>2.285851780558229E-2</v>
      </c>
      <c r="FC36" s="259">
        <f t="shared" si="95"/>
        <v>2.29E-2</v>
      </c>
      <c r="FD36" s="259">
        <f t="shared" si="96"/>
        <v>2.507742800351315E-2</v>
      </c>
      <c r="FE36" s="259">
        <f t="shared" si="97"/>
        <v>2.5100000000000001E-2</v>
      </c>
      <c r="FF36" s="384">
        <f t="shared" si="98"/>
        <v>-0.22000000000000006</v>
      </c>
      <c r="FG36" s="259">
        <f t="shared" si="99"/>
        <v>6.3906918674177748E-2</v>
      </c>
      <c r="FH36" s="259">
        <f t="shared" si="100"/>
        <v>6.3899999999999998E-2</v>
      </c>
      <c r="FI36" s="259">
        <f t="shared" si="101"/>
        <v>6.1046287590363305E-2</v>
      </c>
      <c r="FJ36" s="259">
        <f t="shared" si="102"/>
        <v>6.0999999999999999E-2</v>
      </c>
      <c r="FK36" s="384">
        <f t="shared" si="103"/>
        <v>0.28999999999999998</v>
      </c>
      <c r="FL36" s="259">
        <f t="shared" si="104"/>
        <v>0.20333280646690902</v>
      </c>
      <c r="FM36" s="259">
        <f t="shared" si="105"/>
        <v>0.20330000000000001</v>
      </c>
      <c r="FN36" s="259">
        <f t="shared" si="106"/>
        <v>0.23028690421101342</v>
      </c>
      <c r="FO36" s="259">
        <f t="shared" si="107"/>
        <v>0.2303</v>
      </c>
      <c r="FP36" s="384">
        <f t="shared" si="108"/>
        <v>-2.6999999999999997</v>
      </c>
      <c r="FQ36" s="259">
        <f t="shared" si="109"/>
        <v>9.4410910240392582E-2</v>
      </c>
      <c r="FR36" s="259">
        <f t="shared" si="110"/>
        <v>9.4399999999999998E-2</v>
      </c>
      <c r="FS36" s="259">
        <f t="shared" si="111"/>
        <v>9.5602073242217631E-2</v>
      </c>
      <c r="FT36" s="259">
        <f t="shared" si="112"/>
        <v>9.5600000000000004E-2</v>
      </c>
      <c r="FU36" s="384">
        <f t="shared" si="113"/>
        <v>-0.12000000000000066</v>
      </c>
      <c r="FV36" s="259">
        <f t="shared" si="114"/>
        <v>0.12182963488874454</v>
      </c>
      <c r="FW36" s="259">
        <f t="shared" si="115"/>
        <v>0.12180000000000001</v>
      </c>
      <c r="FX36" s="259">
        <f t="shared" si="116"/>
        <v>0.12515288034307123</v>
      </c>
      <c r="FY36" s="259">
        <f t="shared" si="117"/>
        <v>0.12520000000000001</v>
      </c>
      <c r="FZ36" s="384">
        <f t="shared" si="118"/>
        <v>-0.34</v>
      </c>
      <c r="GA36" s="137">
        <v>0</v>
      </c>
    </row>
    <row r="37" spans="2:183" s="14" customFormat="1" ht="13.5" customHeight="1">
      <c r="B37" s="69">
        <v>31</v>
      </c>
      <c r="C37" s="47" t="s">
        <v>40</v>
      </c>
      <c r="D37" s="439">
        <v>1774</v>
      </c>
      <c r="E37" s="192">
        <v>610</v>
      </c>
      <c r="F37" s="256">
        <f t="shared" si="10"/>
        <v>0.3438556933483653</v>
      </c>
      <c r="G37" s="439">
        <v>1761</v>
      </c>
      <c r="H37" s="192">
        <v>256</v>
      </c>
      <c r="I37" s="256">
        <f t="shared" si="11"/>
        <v>0.14537194775695628</v>
      </c>
      <c r="J37" s="439">
        <v>1775</v>
      </c>
      <c r="K37" s="192">
        <v>1232</v>
      </c>
      <c r="L37" s="256">
        <f t="shared" si="12"/>
        <v>0.69408450704225355</v>
      </c>
      <c r="M37" s="439">
        <v>1775</v>
      </c>
      <c r="N37" s="192">
        <v>582</v>
      </c>
      <c r="O37" s="256">
        <f t="shared" si="13"/>
        <v>0.32788732394366199</v>
      </c>
      <c r="P37" s="439">
        <v>1770</v>
      </c>
      <c r="Q37" s="192">
        <v>668</v>
      </c>
      <c r="R37" s="256">
        <f t="shared" si="14"/>
        <v>0.37740112994350283</v>
      </c>
      <c r="S37" s="439">
        <v>1771</v>
      </c>
      <c r="T37" s="192">
        <v>599</v>
      </c>
      <c r="U37" s="256">
        <f t="shared" si="15"/>
        <v>0.33822699040090343</v>
      </c>
      <c r="V37" s="439">
        <v>1774</v>
      </c>
      <c r="W37" s="192">
        <v>39</v>
      </c>
      <c r="X37" s="256">
        <f t="shared" si="16"/>
        <v>2.1984216459977453E-2</v>
      </c>
      <c r="Y37" s="439">
        <v>1775</v>
      </c>
      <c r="Z37" s="192">
        <v>122</v>
      </c>
      <c r="AA37" s="256">
        <f t="shared" si="17"/>
        <v>6.8732394366197186E-2</v>
      </c>
      <c r="AB37" s="439">
        <v>1774</v>
      </c>
      <c r="AC37" s="192">
        <v>429</v>
      </c>
      <c r="AD37" s="256">
        <f t="shared" si="18"/>
        <v>0.24182638105975196</v>
      </c>
      <c r="AE37" s="439">
        <v>1772</v>
      </c>
      <c r="AF37" s="192">
        <v>130</v>
      </c>
      <c r="AG37" s="256">
        <f t="shared" si="19"/>
        <v>7.336343115124154E-2</v>
      </c>
      <c r="AH37" s="439">
        <v>1760</v>
      </c>
      <c r="AI37" s="192">
        <v>191</v>
      </c>
      <c r="AJ37" s="256">
        <f t="shared" si="20"/>
        <v>0.10852272727272727</v>
      </c>
      <c r="AK37" s="72"/>
      <c r="AL37" s="73" t="s">
        <v>19</v>
      </c>
      <c r="AM37" s="279">
        <f t="shared" si="21"/>
        <v>0.38453389830508472</v>
      </c>
      <c r="AN37" s="73" t="s">
        <v>19</v>
      </c>
      <c r="AO37" s="279">
        <f t="shared" si="22"/>
        <v>0.10267379679144385</v>
      </c>
      <c r="AP37" s="73" t="s">
        <v>19</v>
      </c>
      <c r="AQ37" s="279">
        <f t="shared" si="23"/>
        <v>0.43128964059196617</v>
      </c>
      <c r="AR37" s="73" t="s">
        <v>19</v>
      </c>
      <c r="AS37" s="279">
        <f t="shared" si="24"/>
        <v>0.23915343915343915</v>
      </c>
      <c r="AT37" s="73" t="s">
        <v>19</v>
      </c>
      <c r="AU37" s="279">
        <f t="shared" si="25"/>
        <v>0.22954303931987247</v>
      </c>
      <c r="AV37" s="73" t="s">
        <v>19</v>
      </c>
      <c r="AW37" s="279">
        <f t="shared" si="26"/>
        <v>0.21164021164021163</v>
      </c>
      <c r="AX37" s="73" t="s">
        <v>19</v>
      </c>
      <c r="AY37" s="279">
        <f t="shared" si="27"/>
        <v>1.164021164021164E-2</v>
      </c>
      <c r="AZ37" s="73" t="s">
        <v>19</v>
      </c>
      <c r="BA37" s="279">
        <f t="shared" si="28"/>
        <v>3.8135593220338986E-2</v>
      </c>
      <c r="BB37" s="73" t="s">
        <v>19</v>
      </c>
      <c r="BC37" s="279">
        <f t="shared" si="29"/>
        <v>6.0573857598299682E-2</v>
      </c>
      <c r="BD37" s="73" t="s">
        <v>19</v>
      </c>
      <c r="BE37" s="279">
        <f t="shared" si="30"/>
        <v>8.2714740190880168E-2</v>
      </c>
      <c r="BF37" s="73" t="s">
        <v>19</v>
      </c>
      <c r="BG37" s="279">
        <f t="shared" si="31"/>
        <v>8.9743589743589744E-2</v>
      </c>
      <c r="BI37" s="105" t="str">
        <f t="shared" si="0"/>
        <v>岬町</v>
      </c>
      <c r="BJ37" s="259">
        <f t="shared" si="119"/>
        <v>0.37735849056603776</v>
      </c>
      <c r="BK37" s="259">
        <f t="shared" si="32"/>
        <v>0.37740000000000001</v>
      </c>
      <c r="BL37" s="259">
        <f t="shared" si="33"/>
        <v>0.41592920353982299</v>
      </c>
      <c r="BM37" s="259">
        <f t="shared" si="34"/>
        <v>0.41589999999999999</v>
      </c>
      <c r="BN37" s="384">
        <f t="shared" si="120"/>
        <v>-3.8499999999999979</v>
      </c>
      <c r="BO37" s="105" t="str">
        <f t="shared" si="1"/>
        <v>交野市</v>
      </c>
      <c r="BP37" s="259">
        <f t="shared" si="121"/>
        <v>0.10267379679144385</v>
      </c>
      <c r="BQ37" s="259">
        <f t="shared" si="35"/>
        <v>0.1027</v>
      </c>
      <c r="BR37" s="259">
        <f t="shared" si="122"/>
        <v>9.7916666666666666E-2</v>
      </c>
      <c r="BS37" s="259">
        <f t="shared" si="36"/>
        <v>9.7900000000000001E-2</v>
      </c>
      <c r="BT37" s="384">
        <f t="shared" si="123"/>
        <v>0.47999999999999987</v>
      </c>
      <c r="BU37" s="105" t="str">
        <f t="shared" si="2"/>
        <v>箕面市</v>
      </c>
      <c r="BV37" s="259">
        <f t="shared" si="124"/>
        <v>0.4877245508982036</v>
      </c>
      <c r="BW37" s="259">
        <f t="shared" si="37"/>
        <v>0.48770000000000002</v>
      </c>
      <c r="BX37" s="259">
        <f t="shared" si="38"/>
        <v>0.50508677438659488</v>
      </c>
      <c r="BY37" s="259">
        <f t="shared" si="39"/>
        <v>0.50509999999999999</v>
      </c>
      <c r="BZ37" s="384">
        <f t="shared" si="125"/>
        <v>-1.7399999999999971</v>
      </c>
      <c r="CA37" s="105" t="str">
        <f t="shared" si="3"/>
        <v>豊中市</v>
      </c>
      <c r="CB37" s="259">
        <f t="shared" si="126"/>
        <v>0.17033179012345678</v>
      </c>
      <c r="CC37" s="259">
        <f t="shared" si="40"/>
        <v>0.17030000000000001</v>
      </c>
      <c r="CD37" s="259">
        <f t="shared" si="41"/>
        <v>0.20632081097197377</v>
      </c>
      <c r="CE37" s="259">
        <f t="shared" si="42"/>
        <v>0.20630000000000001</v>
      </c>
      <c r="CF37" s="384">
        <f t="shared" si="127"/>
        <v>-3.6000000000000005</v>
      </c>
      <c r="CG37" s="105" t="str">
        <f t="shared" si="4"/>
        <v>八尾市</v>
      </c>
      <c r="CH37" s="259">
        <f t="shared" si="128"/>
        <v>0.21778190830235439</v>
      </c>
      <c r="CI37" s="259">
        <f t="shared" si="43"/>
        <v>0.21779999999999999</v>
      </c>
      <c r="CJ37" s="259">
        <f t="shared" si="44"/>
        <v>0.24637909319899245</v>
      </c>
      <c r="CK37" s="259">
        <f t="shared" si="45"/>
        <v>0.24640000000000001</v>
      </c>
      <c r="CL37" s="384">
        <f t="shared" si="129"/>
        <v>-2.8600000000000012</v>
      </c>
      <c r="CM37" s="105" t="str">
        <f t="shared" si="5"/>
        <v>枚方市</v>
      </c>
      <c r="CN37" s="259">
        <f t="shared" si="130"/>
        <v>0.1186681844052362</v>
      </c>
      <c r="CO37" s="259">
        <f t="shared" si="46"/>
        <v>0.1187</v>
      </c>
      <c r="CP37" s="259">
        <f t="shared" si="47"/>
        <v>0.13567981833664491</v>
      </c>
      <c r="CQ37" s="259">
        <f t="shared" si="48"/>
        <v>0.13569999999999999</v>
      </c>
      <c r="CR37" s="384">
        <f t="shared" si="131"/>
        <v>-1.6999999999999988</v>
      </c>
      <c r="CS37" s="105" t="str">
        <f t="shared" si="6"/>
        <v>羽曳野市</v>
      </c>
      <c r="CT37" s="259">
        <f t="shared" si="132"/>
        <v>1.6218721037998145E-2</v>
      </c>
      <c r="CU37" s="259">
        <f t="shared" si="49"/>
        <v>1.6199999999999999E-2</v>
      </c>
      <c r="CV37" s="259">
        <f t="shared" si="50"/>
        <v>1.8681888946549041E-2</v>
      </c>
      <c r="CW37" s="259">
        <f t="shared" si="51"/>
        <v>1.8700000000000001E-2</v>
      </c>
      <c r="CX37" s="384">
        <f t="shared" si="133"/>
        <v>-0.25000000000000022</v>
      </c>
      <c r="CY37" s="105" t="str">
        <f t="shared" si="143"/>
        <v>四條畷市</v>
      </c>
      <c r="CZ37" s="259">
        <f t="shared" si="134"/>
        <v>3.8563829787234043E-2</v>
      </c>
      <c r="DA37" s="259">
        <f t="shared" si="52"/>
        <v>3.8600000000000002E-2</v>
      </c>
      <c r="DB37" s="259">
        <f t="shared" si="53"/>
        <v>3.1901840490797549E-2</v>
      </c>
      <c r="DC37" s="259">
        <f t="shared" si="54"/>
        <v>3.1899999999999998E-2</v>
      </c>
      <c r="DD37" s="384">
        <f t="shared" si="135"/>
        <v>0.67000000000000048</v>
      </c>
      <c r="DE37" s="105" t="str">
        <f t="shared" si="8"/>
        <v>八尾市</v>
      </c>
      <c r="DF37" s="259">
        <f t="shared" si="136"/>
        <v>0.15783767038413879</v>
      </c>
      <c r="DG37" s="259">
        <f t="shared" si="55"/>
        <v>0.1578</v>
      </c>
      <c r="DH37" s="259">
        <f t="shared" si="56"/>
        <v>0.19530634745629233</v>
      </c>
      <c r="DI37" s="259">
        <f t="shared" si="57"/>
        <v>0.1953</v>
      </c>
      <c r="DJ37" s="384">
        <f t="shared" si="137"/>
        <v>-3.7500000000000004</v>
      </c>
      <c r="DK37" s="105" t="str">
        <f t="shared" si="9"/>
        <v>能勢町</v>
      </c>
      <c r="DL37" s="259">
        <f t="shared" si="138"/>
        <v>7.3593073593073599E-2</v>
      </c>
      <c r="DM37" s="259">
        <f t="shared" si="58"/>
        <v>7.3599999999999999E-2</v>
      </c>
      <c r="DN37" s="259">
        <f t="shared" si="59"/>
        <v>0.16759776536312848</v>
      </c>
      <c r="DO37" s="259">
        <f t="shared" si="60"/>
        <v>0.1676</v>
      </c>
      <c r="DP37" s="384">
        <f t="shared" si="139"/>
        <v>-9.4</v>
      </c>
      <c r="DQ37" s="105" t="str">
        <f t="shared" si="142"/>
        <v>箕面市</v>
      </c>
      <c r="DR37" s="259">
        <f t="shared" si="140"/>
        <v>9.4311377245508976E-2</v>
      </c>
      <c r="DS37" s="259">
        <f t="shared" si="61"/>
        <v>9.4299999999999995E-2</v>
      </c>
      <c r="DT37" s="259">
        <f t="shared" si="62"/>
        <v>8.5680047932893952E-2</v>
      </c>
      <c r="DU37" s="259">
        <f t="shared" si="63"/>
        <v>8.5699999999999998E-2</v>
      </c>
      <c r="DV37" s="384">
        <f t="shared" si="141"/>
        <v>0.85999999999999965</v>
      </c>
      <c r="DX37" s="259">
        <f t="shared" si="64"/>
        <v>0.41215306759307302</v>
      </c>
      <c r="DY37" s="259">
        <f t="shared" si="65"/>
        <v>0.41220000000000001</v>
      </c>
      <c r="DZ37" s="259">
        <f t="shared" si="66"/>
        <v>0.41883542119293055</v>
      </c>
      <c r="EA37" s="259">
        <f t="shared" si="67"/>
        <v>0.41880000000000001</v>
      </c>
      <c r="EB37" s="384">
        <f t="shared" si="68"/>
        <v>-0.65999999999999948</v>
      </c>
      <c r="EC37" s="259">
        <f t="shared" si="69"/>
        <v>0.13642272981511996</v>
      </c>
      <c r="ED37" s="259">
        <f t="shared" si="70"/>
        <v>0.13639999999999999</v>
      </c>
      <c r="EE37" s="259">
        <f t="shared" si="71"/>
        <v>0.13905492449138979</v>
      </c>
      <c r="EF37" s="259">
        <f t="shared" si="72"/>
        <v>0.1391</v>
      </c>
      <c r="EG37" s="384">
        <f t="shared" si="73"/>
        <v>-0.27000000000000079</v>
      </c>
      <c r="EH37" s="259">
        <f t="shared" si="74"/>
        <v>0.53394233299500016</v>
      </c>
      <c r="EI37" s="259">
        <f t="shared" si="75"/>
        <v>0.53390000000000004</v>
      </c>
      <c r="EJ37" s="259">
        <f t="shared" si="76"/>
        <v>0.55089838814066017</v>
      </c>
      <c r="EK37" s="259">
        <f t="shared" si="77"/>
        <v>0.55089999999999995</v>
      </c>
      <c r="EL37" s="384">
        <f t="shared" si="78"/>
        <v>-1.6999999999999904</v>
      </c>
      <c r="EM37" s="259">
        <f t="shared" si="79"/>
        <v>0.20827411969051002</v>
      </c>
      <c r="EN37" s="259">
        <f t="shared" si="80"/>
        <v>0.20830000000000001</v>
      </c>
      <c r="EO37" s="259">
        <f t="shared" si="81"/>
        <v>0.23116991192719932</v>
      </c>
      <c r="EP37" s="259">
        <f t="shared" si="82"/>
        <v>0.23119999999999999</v>
      </c>
      <c r="EQ37" s="384">
        <f t="shared" si="83"/>
        <v>-2.2899999999999974</v>
      </c>
      <c r="ER37" s="259">
        <f t="shared" si="84"/>
        <v>0.2459075644172703</v>
      </c>
      <c r="ES37" s="259">
        <f t="shared" si="85"/>
        <v>0.24590000000000001</v>
      </c>
      <c r="ET37" s="259">
        <f t="shared" si="86"/>
        <v>0.26463237789639321</v>
      </c>
      <c r="EU37" s="259">
        <f t="shared" si="87"/>
        <v>0.2646</v>
      </c>
      <c r="EV37" s="384">
        <f t="shared" si="88"/>
        <v>-1.8699999999999994</v>
      </c>
      <c r="EW37" s="259">
        <f t="shared" si="89"/>
        <v>0.14741299556986304</v>
      </c>
      <c r="EX37" s="259">
        <f t="shared" si="90"/>
        <v>0.1474</v>
      </c>
      <c r="EY37" s="259">
        <f t="shared" si="91"/>
        <v>0.16508641290103757</v>
      </c>
      <c r="EZ37" s="259">
        <f t="shared" si="92"/>
        <v>0.1651</v>
      </c>
      <c r="FA37" s="384">
        <f t="shared" si="93"/>
        <v>-1.7699999999999994</v>
      </c>
      <c r="FB37" s="259">
        <f t="shared" si="94"/>
        <v>2.285851780558229E-2</v>
      </c>
      <c r="FC37" s="259">
        <f t="shared" si="95"/>
        <v>2.29E-2</v>
      </c>
      <c r="FD37" s="259">
        <f t="shared" si="96"/>
        <v>2.507742800351315E-2</v>
      </c>
      <c r="FE37" s="259">
        <f t="shared" si="97"/>
        <v>2.5100000000000001E-2</v>
      </c>
      <c r="FF37" s="384">
        <f t="shared" si="98"/>
        <v>-0.22000000000000006</v>
      </c>
      <c r="FG37" s="259">
        <f t="shared" si="99"/>
        <v>6.3906918674177748E-2</v>
      </c>
      <c r="FH37" s="259">
        <f t="shared" si="100"/>
        <v>6.3899999999999998E-2</v>
      </c>
      <c r="FI37" s="259">
        <f t="shared" si="101"/>
        <v>6.1046287590363305E-2</v>
      </c>
      <c r="FJ37" s="259">
        <f t="shared" si="102"/>
        <v>6.0999999999999999E-2</v>
      </c>
      <c r="FK37" s="384">
        <f t="shared" si="103"/>
        <v>0.28999999999999998</v>
      </c>
      <c r="FL37" s="259">
        <f t="shared" si="104"/>
        <v>0.20333280646690902</v>
      </c>
      <c r="FM37" s="259">
        <f t="shared" si="105"/>
        <v>0.20330000000000001</v>
      </c>
      <c r="FN37" s="259">
        <f t="shared" si="106"/>
        <v>0.23028690421101342</v>
      </c>
      <c r="FO37" s="259">
        <f t="shared" si="107"/>
        <v>0.2303</v>
      </c>
      <c r="FP37" s="384">
        <f t="shared" si="108"/>
        <v>-2.6999999999999997</v>
      </c>
      <c r="FQ37" s="259">
        <f t="shared" si="109"/>
        <v>9.4410910240392582E-2</v>
      </c>
      <c r="FR37" s="259">
        <f t="shared" si="110"/>
        <v>9.4399999999999998E-2</v>
      </c>
      <c r="FS37" s="259">
        <f t="shared" si="111"/>
        <v>9.5602073242217631E-2</v>
      </c>
      <c r="FT37" s="259">
        <f t="shared" si="112"/>
        <v>9.5600000000000004E-2</v>
      </c>
      <c r="FU37" s="384">
        <f t="shared" si="113"/>
        <v>-0.12000000000000066</v>
      </c>
      <c r="FV37" s="259">
        <f t="shared" si="114"/>
        <v>0.12182963488874454</v>
      </c>
      <c r="FW37" s="259">
        <f t="shared" si="115"/>
        <v>0.12180000000000001</v>
      </c>
      <c r="FX37" s="259">
        <f t="shared" si="116"/>
        <v>0.12515288034307123</v>
      </c>
      <c r="FY37" s="259">
        <f t="shared" si="117"/>
        <v>0.12520000000000001</v>
      </c>
      <c r="FZ37" s="384">
        <f t="shared" si="118"/>
        <v>-0.34</v>
      </c>
      <c r="GA37" s="137">
        <v>0</v>
      </c>
    </row>
    <row r="38" spans="2:183" s="14" customFormat="1" ht="13.5" customHeight="1">
      <c r="B38" s="69">
        <v>32</v>
      </c>
      <c r="C38" s="47" t="s">
        <v>41</v>
      </c>
      <c r="D38" s="439">
        <v>2188</v>
      </c>
      <c r="E38" s="192">
        <v>982</v>
      </c>
      <c r="F38" s="256">
        <f t="shared" si="10"/>
        <v>0.44881170018281535</v>
      </c>
      <c r="G38" s="439">
        <v>2156</v>
      </c>
      <c r="H38" s="192">
        <v>344</v>
      </c>
      <c r="I38" s="256">
        <f t="shared" si="11"/>
        <v>0.15955473098330242</v>
      </c>
      <c r="J38" s="439">
        <v>2189</v>
      </c>
      <c r="K38" s="192">
        <v>1189</v>
      </c>
      <c r="L38" s="256">
        <f t="shared" si="12"/>
        <v>0.54317039744175422</v>
      </c>
      <c r="M38" s="439">
        <v>2188</v>
      </c>
      <c r="N38" s="192">
        <v>535</v>
      </c>
      <c r="O38" s="256">
        <f t="shared" si="13"/>
        <v>0.24451553930530165</v>
      </c>
      <c r="P38" s="439">
        <v>2189</v>
      </c>
      <c r="Q38" s="192">
        <v>558</v>
      </c>
      <c r="R38" s="256">
        <f t="shared" si="14"/>
        <v>0.25491091822750112</v>
      </c>
      <c r="S38" s="439">
        <v>2188</v>
      </c>
      <c r="T38" s="192">
        <v>278</v>
      </c>
      <c r="U38" s="256">
        <f t="shared" si="15"/>
        <v>0.12705667276051189</v>
      </c>
      <c r="V38" s="439">
        <v>2190</v>
      </c>
      <c r="W38" s="192">
        <v>65</v>
      </c>
      <c r="X38" s="256">
        <f t="shared" si="16"/>
        <v>2.9680365296803651E-2</v>
      </c>
      <c r="Y38" s="439">
        <v>2187</v>
      </c>
      <c r="Z38" s="192">
        <v>218</v>
      </c>
      <c r="AA38" s="256">
        <f t="shared" si="17"/>
        <v>9.9679926840420666E-2</v>
      </c>
      <c r="AB38" s="439">
        <v>2188</v>
      </c>
      <c r="AC38" s="192">
        <v>415</v>
      </c>
      <c r="AD38" s="256">
        <f t="shared" si="18"/>
        <v>0.18967093235831811</v>
      </c>
      <c r="AE38" s="439">
        <v>2184</v>
      </c>
      <c r="AF38" s="192">
        <v>273</v>
      </c>
      <c r="AG38" s="256">
        <f t="shared" si="19"/>
        <v>0.125</v>
      </c>
      <c r="AH38" s="439">
        <v>2164</v>
      </c>
      <c r="AI38" s="192">
        <v>341</v>
      </c>
      <c r="AJ38" s="256">
        <f t="shared" si="20"/>
        <v>0.15757855822550831</v>
      </c>
      <c r="AK38" s="72"/>
      <c r="AL38" s="73" t="s">
        <v>30</v>
      </c>
      <c r="AM38" s="279">
        <f t="shared" si="21"/>
        <v>0.37673830594184576</v>
      </c>
      <c r="AN38" s="73" t="s">
        <v>30</v>
      </c>
      <c r="AO38" s="279">
        <f t="shared" si="22"/>
        <v>9.7591888466413187E-2</v>
      </c>
      <c r="AP38" s="73" t="s">
        <v>30</v>
      </c>
      <c r="AQ38" s="279">
        <f t="shared" si="23"/>
        <v>0.45638432364096082</v>
      </c>
      <c r="AR38" s="73" t="s">
        <v>30</v>
      </c>
      <c r="AS38" s="279">
        <f t="shared" si="24"/>
        <v>0.15802781289506954</v>
      </c>
      <c r="AT38" s="73" t="s">
        <v>30</v>
      </c>
      <c r="AU38" s="279">
        <f t="shared" si="25"/>
        <v>0.22250316055625791</v>
      </c>
      <c r="AV38" s="73" t="s">
        <v>30</v>
      </c>
      <c r="AW38" s="279">
        <f t="shared" si="26"/>
        <v>9.608091024020228E-2</v>
      </c>
      <c r="AX38" s="73" t="s">
        <v>30</v>
      </c>
      <c r="AY38" s="279">
        <f t="shared" si="27"/>
        <v>5.3097345132743362E-2</v>
      </c>
      <c r="AZ38" s="73" t="s">
        <v>30</v>
      </c>
      <c r="BA38" s="279">
        <f t="shared" si="28"/>
        <v>4.4247787610619468E-2</v>
      </c>
      <c r="BB38" s="73" t="s">
        <v>30</v>
      </c>
      <c r="BC38" s="279">
        <f t="shared" si="29"/>
        <v>0.26835443037974682</v>
      </c>
      <c r="BD38" s="73" t="s">
        <v>30</v>
      </c>
      <c r="BE38" s="279">
        <f t="shared" si="30"/>
        <v>0.15549936788874841</v>
      </c>
      <c r="BF38" s="73" t="s">
        <v>30</v>
      </c>
      <c r="BG38" s="279">
        <f t="shared" si="31"/>
        <v>0.155893536121673</v>
      </c>
      <c r="BI38" s="105" t="str">
        <f t="shared" si="0"/>
        <v>大阪狭山市</v>
      </c>
      <c r="BJ38" s="259">
        <f t="shared" si="119"/>
        <v>0.37673830594184576</v>
      </c>
      <c r="BK38" s="259">
        <f t="shared" si="32"/>
        <v>0.37669999999999998</v>
      </c>
      <c r="BL38" s="259">
        <f t="shared" si="33"/>
        <v>0.35</v>
      </c>
      <c r="BM38" s="259">
        <f t="shared" si="34"/>
        <v>0.35</v>
      </c>
      <c r="BN38" s="384">
        <f t="shared" si="120"/>
        <v>2.67</v>
      </c>
      <c r="BO38" s="105" t="str">
        <f t="shared" si="1"/>
        <v>八尾市</v>
      </c>
      <c r="BP38" s="259">
        <f t="shared" si="121"/>
        <v>0.10256410256410256</v>
      </c>
      <c r="BQ38" s="259">
        <f t="shared" si="35"/>
        <v>0.1026</v>
      </c>
      <c r="BR38" s="259">
        <f t="shared" si="122"/>
        <v>9.9337748344370855E-2</v>
      </c>
      <c r="BS38" s="259">
        <f t="shared" si="36"/>
        <v>9.9299999999999999E-2</v>
      </c>
      <c r="BT38" s="384">
        <f t="shared" si="123"/>
        <v>0.32999999999999974</v>
      </c>
      <c r="BU38" s="105" t="str">
        <f t="shared" si="2"/>
        <v>阪南市</v>
      </c>
      <c r="BV38" s="259">
        <f t="shared" si="124"/>
        <v>0.48336594911937375</v>
      </c>
      <c r="BW38" s="259">
        <f t="shared" si="37"/>
        <v>0.4834</v>
      </c>
      <c r="BX38" s="259">
        <f t="shared" si="38"/>
        <v>0.50176678445229683</v>
      </c>
      <c r="BY38" s="259">
        <f t="shared" si="39"/>
        <v>0.50180000000000002</v>
      </c>
      <c r="BZ38" s="384">
        <f t="shared" si="125"/>
        <v>-1.8400000000000027</v>
      </c>
      <c r="CA38" s="105" t="str">
        <f t="shared" si="3"/>
        <v>八尾市</v>
      </c>
      <c r="CB38" s="259">
        <f t="shared" si="126"/>
        <v>0.16756924029088657</v>
      </c>
      <c r="CC38" s="259">
        <f t="shared" si="40"/>
        <v>0.1676</v>
      </c>
      <c r="CD38" s="259">
        <f t="shared" si="41"/>
        <v>0.21600377299166798</v>
      </c>
      <c r="CE38" s="259">
        <f t="shared" si="42"/>
        <v>0.216</v>
      </c>
      <c r="CF38" s="384">
        <f t="shared" si="127"/>
        <v>-4.84</v>
      </c>
      <c r="CG38" s="105" t="str">
        <f t="shared" si="4"/>
        <v>泉南市</v>
      </c>
      <c r="CH38" s="259">
        <f t="shared" si="128"/>
        <v>0.21733333333333332</v>
      </c>
      <c r="CI38" s="259">
        <f t="shared" si="43"/>
        <v>0.21729999999999999</v>
      </c>
      <c r="CJ38" s="259">
        <f t="shared" si="44"/>
        <v>0.19415204678362574</v>
      </c>
      <c r="CK38" s="259">
        <f t="shared" si="45"/>
        <v>0.19420000000000001</v>
      </c>
      <c r="CL38" s="384">
        <f t="shared" si="129"/>
        <v>2.3099999999999983</v>
      </c>
      <c r="CM38" s="105" t="str">
        <f t="shared" si="5"/>
        <v>八尾市</v>
      </c>
      <c r="CN38" s="259">
        <f t="shared" si="130"/>
        <v>0.11633663366336634</v>
      </c>
      <c r="CO38" s="259">
        <f t="shared" si="46"/>
        <v>0.1163</v>
      </c>
      <c r="CP38" s="259">
        <f t="shared" si="47"/>
        <v>0.13818581983964787</v>
      </c>
      <c r="CQ38" s="259">
        <f t="shared" si="48"/>
        <v>0.13819999999999999</v>
      </c>
      <c r="CR38" s="384">
        <f t="shared" si="131"/>
        <v>-2.1899999999999991</v>
      </c>
      <c r="CS38" s="105" t="str">
        <f t="shared" si="6"/>
        <v>岸和田市</v>
      </c>
      <c r="CT38" s="259">
        <f t="shared" si="132"/>
        <v>1.5151515151515152E-2</v>
      </c>
      <c r="CU38" s="259">
        <f t="shared" si="49"/>
        <v>1.52E-2</v>
      </c>
      <c r="CV38" s="259">
        <f t="shared" si="50"/>
        <v>1.8455560951918408E-2</v>
      </c>
      <c r="CW38" s="259">
        <f t="shared" si="51"/>
        <v>1.8499999999999999E-2</v>
      </c>
      <c r="CX38" s="384">
        <f t="shared" si="133"/>
        <v>-0.3299999999999999</v>
      </c>
      <c r="CY38" s="105" t="str">
        <f t="shared" si="143"/>
        <v>豊能町</v>
      </c>
      <c r="CZ38" s="259">
        <f t="shared" si="134"/>
        <v>3.8208168642951248E-2</v>
      </c>
      <c r="DA38" s="259">
        <f t="shared" si="52"/>
        <v>3.8199999999999998E-2</v>
      </c>
      <c r="DB38" s="259">
        <f t="shared" si="53"/>
        <v>2.9282576866764276E-2</v>
      </c>
      <c r="DC38" s="259">
        <f t="shared" si="54"/>
        <v>2.93E-2</v>
      </c>
      <c r="DD38" s="384">
        <f t="shared" si="135"/>
        <v>0.88999999999999979</v>
      </c>
      <c r="DE38" s="105" t="str">
        <f t="shared" si="8"/>
        <v>守口市</v>
      </c>
      <c r="DF38" s="259">
        <f t="shared" si="136"/>
        <v>0.14885910901847157</v>
      </c>
      <c r="DG38" s="259">
        <f t="shared" si="55"/>
        <v>0.1489</v>
      </c>
      <c r="DH38" s="259">
        <f t="shared" si="56"/>
        <v>0.19374758780393669</v>
      </c>
      <c r="DI38" s="259">
        <f t="shared" si="57"/>
        <v>0.19370000000000001</v>
      </c>
      <c r="DJ38" s="384">
        <f t="shared" si="137"/>
        <v>-4.4800000000000004</v>
      </c>
      <c r="DK38" s="105" t="str">
        <f t="shared" si="9"/>
        <v>箕面市</v>
      </c>
      <c r="DL38" s="259">
        <f t="shared" si="138"/>
        <v>7.3309395571514058E-2</v>
      </c>
      <c r="DM38" s="259">
        <f t="shared" si="58"/>
        <v>7.3300000000000004E-2</v>
      </c>
      <c r="DN38" s="259">
        <f t="shared" si="59"/>
        <v>6.4709406830437383E-2</v>
      </c>
      <c r="DO38" s="259">
        <f t="shared" si="60"/>
        <v>6.4699999999999994E-2</v>
      </c>
      <c r="DP38" s="384">
        <f t="shared" si="139"/>
        <v>0.86000000000000099</v>
      </c>
      <c r="DQ38" s="105" t="str">
        <f t="shared" si="142"/>
        <v>忠岡町</v>
      </c>
      <c r="DR38" s="259">
        <f t="shared" si="140"/>
        <v>9.3023255813953487E-2</v>
      </c>
      <c r="DS38" s="259">
        <f t="shared" si="61"/>
        <v>9.2999999999999999E-2</v>
      </c>
      <c r="DT38" s="259">
        <f t="shared" si="62"/>
        <v>7.8358208955223885E-2</v>
      </c>
      <c r="DU38" s="259">
        <f t="shared" si="63"/>
        <v>7.8399999999999997E-2</v>
      </c>
      <c r="DV38" s="384">
        <f t="shared" si="141"/>
        <v>1.4600000000000002</v>
      </c>
      <c r="DX38" s="259">
        <f t="shared" si="64"/>
        <v>0.41215306759307302</v>
      </c>
      <c r="DY38" s="259">
        <f t="shared" si="65"/>
        <v>0.41220000000000001</v>
      </c>
      <c r="DZ38" s="259">
        <f t="shared" si="66"/>
        <v>0.41883542119293055</v>
      </c>
      <c r="EA38" s="259">
        <f t="shared" si="67"/>
        <v>0.41880000000000001</v>
      </c>
      <c r="EB38" s="384">
        <f t="shared" si="68"/>
        <v>-0.65999999999999948</v>
      </c>
      <c r="EC38" s="259">
        <f t="shared" si="69"/>
        <v>0.13642272981511996</v>
      </c>
      <c r="ED38" s="259">
        <f t="shared" si="70"/>
        <v>0.13639999999999999</v>
      </c>
      <c r="EE38" s="259">
        <f t="shared" si="71"/>
        <v>0.13905492449138979</v>
      </c>
      <c r="EF38" s="259">
        <f t="shared" si="72"/>
        <v>0.1391</v>
      </c>
      <c r="EG38" s="384">
        <f t="shared" si="73"/>
        <v>-0.27000000000000079</v>
      </c>
      <c r="EH38" s="259">
        <f t="shared" si="74"/>
        <v>0.53394233299500016</v>
      </c>
      <c r="EI38" s="259">
        <f t="shared" si="75"/>
        <v>0.53390000000000004</v>
      </c>
      <c r="EJ38" s="259">
        <f t="shared" si="76"/>
        <v>0.55089838814066017</v>
      </c>
      <c r="EK38" s="259">
        <f t="shared" si="77"/>
        <v>0.55089999999999995</v>
      </c>
      <c r="EL38" s="384">
        <f t="shared" si="78"/>
        <v>-1.6999999999999904</v>
      </c>
      <c r="EM38" s="259">
        <f t="shared" si="79"/>
        <v>0.20827411969051002</v>
      </c>
      <c r="EN38" s="259">
        <f t="shared" si="80"/>
        <v>0.20830000000000001</v>
      </c>
      <c r="EO38" s="259">
        <f t="shared" si="81"/>
        <v>0.23116991192719932</v>
      </c>
      <c r="EP38" s="259">
        <f t="shared" si="82"/>
        <v>0.23119999999999999</v>
      </c>
      <c r="EQ38" s="384">
        <f t="shared" si="83"/>
        <v>-2.2899999999999974</v>
      </c>
      <c r="ER38" s="259">
        <f t="shared" si="84"/>
        <v>0.2459075644172703</v>
      </c>
      <c r="ES38" s="259">
        <f t="shared" si="85"/>
        <v>0.24590000000000001</v>
      </c>
      <c r="ET38" s="259">
        <f t="shared" si="86"/>
        <v>0.26463237789639321</v>
      </c>
      <c r="EU38" s="259">
        <f t="shared" si="87"/>
        <v>0.2646</v>
      </c>
      <c r="EV38" s="384">
        <f t="shared" si="88"/>
        <v>-1.8699999999999994</v>
      </c>
      <c r="EW38" s="259">
        <f t="shared" si="89"/>
        <v>0.14741299556986304</v>
      </c>
      <c r="EX38" s="259">
        <f t="shared" si="90"/>
        <v>0.1474</v>
      </c>
      <c r="EY38" s="259">
        <f t="shared" si="91"/>
        <v>0.16508641290103757</v>
      </c>
      <c r="EZ38" s="259">
        <f t="shared" si="92"/>
        <v>0.1651</v>
      </c>
      <c r="FA38" s="384">
        <f t="shared" si="93"/>
        <v>-1.7699999999999994</v>
      </c>
      <c r="FB38" s="259">
        <f t="shared" si="94"/>
        <v>2.285851780558229E-2</v>
      </c>
      <c r="FC38" s="259">
        <f t="shared" si="95"/>
        <v>2.29E-2</v>
      </c>
      <c r="FD38" s="259">
        <f t="shared" si="96"/>
        <v>2.507742800351315E-2</v>
      </c>
      <c r="FE38" s="259">
        <f t="shared" si="97"/>
        <v>2.5100000000000001E-2</v>
      </c>
      <c r="FF38" s="384">
        <f t="shared" si="98"/>
        <v>-0.22000000000000006</v>
      </c>
      <c r="FG38" s="259">
        <f t="shared" si="99"/>
        <v>6.3906918674177748E-2</v>
      </c>
      <c r="FH38" s="259">
        <f t="shared" si="100"/>
        <v>6.3899999999999998E-2</v>
      </c>
      <c r="FI38" s="259">
        <f t="shared" si="101"/>
        <v>6.1046287590363305E-2</v>
      </c>
      <c r="FJ38" s="259">
        <f t="shared" si="102"/>
        <v>6.0999999999999999E-2</v>
      </c>
      <c r="FK38" s="384">
        <f t="shared" si="103"/>
        <v>0.28999999999999998</v>
      </c>
      <c r="FL38" s="259">
        <f t="shared" si="104"/>
        <v>0.20333280646690902</v>
      </c>
      <c r="FM38" s="259">
        <f t="shared" si="105"/>
        <v>0.20330000000000001</v>
      </c>
      <c r="FN38" s="259">
        <f t="shared" si="106"/>
        <v>0.23028690421101342</v>
      </c>
      <c r="FO38" s="259">
        <f t="shared" si="107"/>
        <v>0.2303</v>
      </c>
      <c r="FP38" s="384">
        <f t="shared" si="108"/>
        <v>-2.6999999999999997</v>
      </c>
      <c r="FQ38" s="259">
        <f t="shared" si="109"/>
        <v>9.4410910240392582E-2</v>
      </c>
      <c r="FR38" s="259">
        <f t="shared" si="110"/>
        <v>9.4399999999999998E-2</v>
      </c>
      <c r="FS38" s="259">
        <f t="shared" si="111"/>
        <v>9.5602073242217631E-2</v>
      </c>
      <c r="FT38" s="259">
        <f t="shared" si="112"/>
        <v>9.5600000000000004E-2</v>
      </c>
      <c r="FU38" s="384">
        <f t="shared" si="113"/>
        <v>-0.12000000000000066</v>
      </c>
      <c r="FV38" s="259">
        <f t="shared" si="114"/>
        <v>0.12182963488874454</v>
      </c>
      <c r="FW38" s="259">
        <f t="shared" si="115"/>
        <v>0.12180000000000001</v>
      </c>
      <c r="FX38" s="259">
        <f t="shared" si="116"/>
        <v>0.12515288034307123</v>
      </c>
      <c r="FY38" s="259">
        <f t="shared" si="117"/>
        <v>0.12520000000000001</v>
      </c>
      <c r="FZ38" s="384">
        <f t="shared" si="118"/>
        <v>-0.34</v>
      </c>
      <c r="GA38" s="137">
        <v>0</v>
      </c>
    </row>
    <row r="39" spans="2:183" s="14" customFormat="1" ht="13.5" customHeight="1">
      <c r="B39" s="69">
        <v>33</v>
      </c>
      <c r="C39" s="47" t="s">
        <v>42</v>
      </c>
      <c r="D39" s="439">
        <v>431</v>
      </c>
      <c r="E39" s="192">
        <v>167</v>
      </c>
      <c r="F39" s="256">
        <f t="shared" si="10"/>
        <v>0.38747099767981441</v>
      </c>
      <c r="G39" s="439">
        <v>428</v>
      </c>
      <c r="H39" s="192">
        <v>47</v>
      </c>
      <c r="I39" s="256">
        <f t="shared" si="11"/>
        <v>0.10981308411214953</v>
      </c>
      <c r="J39" s="439">
        <v>432</v>
      </c>
      <c r="K39" s="192">
        <v>225</v>
      </c>
      <c r="L39" s="256">
        <f t="shared" si="12"/>
        <v>0.52083333333333337</v>
      </c>
      <c r="M39" s="439">
        <v>432</v>
      </c>
      <c r="N39" s="192">
        <v>60</v>
      </c>
      <c r="O39" s="256">
        <f t="shared" si="13"/>
        <v>0.1388888888888889</v>
      </c>
      <c r="P39" s="439">
        <v>432</v>
      </c>
      <c r="Q39" s="192">
        <v>128</v>
      </c>
      <c r="R39" s="256">
        <f t="shared" si="14"/>
        <v>0.29629629629629628</v>
      </c>
      <c r="S39" s="439">
        <v>431</v>
      </c>
      <c r="T39" s="192">
        <v>26</v>
      </c>
      <c r="U39" s="256">
        <f t="shared" si="15"/>
        <v>6.0324825986078884E-2</v>
      </c>
      <c r="V39" s="439">
        <v>431</v>
      </c>
      <c r="W39" s="192">
        <v>8</v>
      </c>
      <c r="X39" s="256">
        <f t="shared" si="16"/>
        <v>1.8561484918793503E-2</v>
      </c>
      <c r="Y39" s="439">
        <v>431</v>
      </c>
      <c r="Z39" s="192">
        <v>27</v>
      </c>
      <c r="AA39" s="256">
        <f t="shared" si="17"/>
        <v>6.2645011600928072E-2</v>
      </c>
      <c r="AB39" s="439">
        <v>431</v>
      </c>
      <c r="AC39" s="192">
        <v>61</v>
      </c>
      <c r="AD39" s="256">
        <f t="shared" si="18"/>
        <v>0.14153132250580047</v>
      </c>
      <c r="AE39" s="439">
        <v>431</v>
      </c>
      <c r="AF39" s="192">
        <v>38</v>
      </c>
      <c r="AG39" s="256">
        <f t="shared" si="19"/>
        <v>8.8167053364269138E-2</v>
      </c>
      <c r="AH39" s="439">
        <v>432</v>
      </c>
      <c r="AI39" s="192">
        <v>49</v>
      </c>
      <c r="AJ39" s="256">
        <f t="shared" si="20"/>
        <v>0.11342592592592593</v>
      </c>
      <c r="AK39" s="72"/>
      <c r="AL39" s="73" t="s">
        <v>51</v>
      </c>
      <c r="AM39" s="279">
        <f t="shared" si="21"/>
        <v>0.37647058823529411</v>
      </c>
      <c r="AN39" s="73" t="s">
        <v>51</v>
      </c>
      <c r="AO39" s="279">
        <f t="shared" si="22"/>
        <v>0.16141732283464566</v>
      </c>
      <c r="AP39" s="73" t="s">
        <v>51</v>
      </c>
      <c r="AQ39" s="279">
        <f t="shared" si="23"/>
        <v>0.48336594911937375</v>
      </c>
      <c r="AR39" s="73" t="s">
        <v>51</v>
      </c>
      <c r="AS39" s="279">
        <f t="shared" si="24"/>
        <v>0.12915851272015655</v>
      </c>
      <c r="AT39" s="73" t="s">
        <v>51</v>
      </c>
      <c r="AU39" s="279">
        <f t="shared" si="25"/>
        <v>0.29158512720156554</v>
      </c>
      <c r="AV39" s="73" t="s">
        <v>51</v>
      </c>
      <c r="AW39" s="279">
        <f t="shared" si="26"/>
        <v>0.18590998043052837</v>
      </c>
      <c r="AX39" s="73" t="s">
        <v>51</v>
      </c>
      <c r="AY39" s="279">
        <f t="shared" si="27"/>
        <v>2.1526418786692758E-2</v>
      </c>
      <c r="AZ39" s="73" t="s">
        <v>51</v>
      </c>
      <c r="BA39" s="279">
        <f t="shared" si="28"/>
        <v>3.131115459882583E-2</v>
      </c>
      <c r="BB39" s="73" t="s">
        <v>51</v>
      </c>
      <c r="BC39" s="279">
        <f t="shared" si="29"/>
        <v>0.2125984251968504</v>
      </c>
      <c r="BD39" s="73" t="s">
        <v>51</v>
      </c>
      <c r="BE39" s="279">
        <f t="shared" si="30"/>
        <v>0.14341846758349705</v>
      </c>
      <c r="BF39" s="73" t="s">
        <v>51</v>
      </c>
      <c r="BG39" s="279">
        <f t="shared" si="31"/>
        <v>0.17892644135188868</v>
      </c>
      <c r="BI39" s="105" t="str">
        <f t="shared" si="0"/>
        <v>阪南市</v>
      </c>
      <c r="BJ39" s="259">
        <f t="shared" si="119"/>
        <v>0.37647058823529411</v>
      </c>
      <c r="BK39" s="259">
        <f t="shared" si="32"/>
        <v>0.3765</v>
      </c>
      <c r="BL39" s="259">
        <f t="shared" si="33"/>
        <v>0.3551236749116608</v>
      </c>
      <c r="BM39" s="259">
        <f t="shared" si="34"/>
        <v>0.35510000000000003</v>
      </c>
      <c r="BN39" s="384">
        <f t="shared" si="120"/>
        <v>2.1399999999999975</v>
      </c>
      <c r="BO39" s="105" t="str">
        <f t="shared" si="1"/>
        <v>大阪狭山市</v>
      </c>
      <c r="BP39" s="259">
        <f t="shared" si="121"/>
        <v>9.7591888466413187E-2</v>
      </c>
      <c r="BQ39" s="259">
        <f t="shared" si="35"/>
        <v>9.7600000000000006E-2</v>
      </c>
      <c r="BR39" s="259">
        <f t="shared" si="122"/>
        <v>8.7499999999999994E-2</v>
      </c>
      <c r="BS39" s="259">
        <f t="shared" si="36"/>
        <v>8.7499999999999994E-2</v>
      </c>
      <c r="BT39" s="384">
        <f t="shared" si="123"/>
        <v>1.0100000000000011</v>
      </c>
      <c r="BU39" s="105" t="str">
        <f t="shared" si="2"/>
        <v>枚方市</v>
      </c>
      <c r="BV39" s="259">
        <f t="shared" si="124"/>
        <v>0.48224936097699517</v>
      </c>
      <c r="BW39" s="259">
        <f t="shared" si="37"/>
        <v>0.48220000000000002</v>
      </c>
      <c r="BX39" s="259">
        <f t="shared" si="38"/>
        <v>0.49659863945578231</v>
      </c>
      <c r="BY39" s="259">
        <f t="shared" si="39"/>
        <v>0.49659999999999999</v>
      </c>
      <c r="BZ39" s="384">
        <f t="shared" si="125"/>
        <v>-1.4399999999999968</v>
      </c>
      <c r="CA39" s="105" t="str">
        <f t="shared" si="3"/>
        <v>大阪狭山市</v>
      </c>
      <c r="CB39" s="259">
        <f t="shared" si="126"/>
        <v>0.15802781289506954</v>
      </c>
      <c r="CC39" s="259">
        <f t="shared" si="40"/>
        <v>0.158</v>
      </c>
      <c r="CD39" s="259">
        <f t="shared" si="41"/>
        <v>0.20110957004160887</v>
      </c>
      <c r="CE39" s="259">
        <f t="shared" si="42"/>
        <v>0.2011</v>
      </c>
      <c r="CF39" s="384">
        <f t="shared" si="127"/>
        <v>-4.3099999999999996</v>
      </c>
      <c r="CG39" s="105" t="str">
        <f t="shared" si="4"/>
        <v>熊取町</v>
      </c>
      <c r="CH39" s="259">
        <f t="shared" si="128"/>
        <v>0.21536351165980797</v>
      </c>
      <c r="CI39" s="259">
        <f t="shared" si="43"/>
        <v>0.21540000000000001</v>
      </c>
      <c r="CJ39" s="259">
        <f t="shared" si="44"/>
        <v>0.26207906295754024</v>
      </c>
      <c r="CK39" s="259">
        <f t="shared" si="45"/>
        <v>0.2621</v>
      </c>
      <c r="CL39" s="384">
        <f t="shared" si="129"/>
        <v>-4.669999999999999</v>
      </c>
      <c r="CM39" s="105" t="str">
        <f t="shared" si="5"/>
        <v>田尻町</v>
      </c>
      <c r="CN39" s="259">
        <f t="shared" si="130"/>
        <v>0.11428571428571428</v>
      </c>
      <c r="CO39" s="259">
        <f t="shared" si="46"/>
        <v>0.1143</v>
      </c>
      <c r="CP39" s="259">
        <f t="shared" si="47"/>
        <v>9.3333333333333338E-2</v>
      </c>
      <c r="CQ39" s="259">
        <f t="shared" si="48"/>
        <v>9.3299999999999994E-2</v>
      </c>
      <c r="CR39" s="384">
        <f t="shared" si="131"/>
        <v>2.1000000000000005</v>
      </c>
      <c r="CS39" s="105" t="str">
        <f t="shared" si="6"/>
        <v>四條畷市</v>
      </c>
      <c r="CT39" s="259">
        <f t="shared" si="132"/>
        <v>1.3297872340425532E-2</v>
      </c>
      <c r="CU39" s="259">
        <f t="shared" si="49"/>
        <v>1.3299999999999999E-2</v>
      </c>
      <c r="CV39" s="259">
        <f t="shared" si="50"/>
        <v>2.3284313725490197E-2</v>
      </c>
      <c r="CW39" s="259">
        <f t="shared" si="51"/>
        <v>2.3300000000000001E-2</v>
      </c>
      <c r="CX39" s="384">
        <f t="shared" si="133"/>
        <v>-1.0000000000000002</v>
      </c>
      <c r="CY39" s="105" t="str">
        <f t="shared" si="143"/>
        <v>交野市</v>
      </c>
      <c r="CZ39" s="259">
        <f t="shared" si="134"/>
        <v>3.8135593220338986E-2</v>
      </c>
      <c r="DA39" s="259">
        <f t="shared" si="52"/>
        <v>3.8100000000000002E-2</v>
      </c>
      <c r="DB39" s="259">
        <f t="shared" si="53"/>
        <v>4.1536863966770511E-2</v>
      </c>
      <c r="DC39" s="259">
        <f t="shared" si="54"/>
        <v>4.1500000000000002E-2</v>
      </c>
      <c r="DD39" s="384">
        <f t="shared" si="135"/>
        <v>-0.34</v>
      </c>
      <c r="DE39" s="105" t="str">
        <f t="shared" si="8"/>
        <v>四條畷市</v>
      </c>
      <c r="DF39" s="259">
        <f t="shared" si="136"/>
        <v>0.14190981432360741</v>
      </c>
      <c r="DG39" s="259">
        <f t="shared" si="55"/>
        <v>0.1419</v>
      </c>
      <c r="DH39" s="259">
        <f t="shared" si="56"/>
        <v>0.2107843137254902</v>
      </c>
      <c r="DI39" s="259">
        <f t="shared" si="57"/>
        <v>0.21079999999999999</v>
      </c>
      <c r="DJ39" s="384">
        <f t="shared" si="137"/>
        <v>-6.8899999999999988</v>
      </c>
      <c r="DK39" s="105" t="str">
        <f t="shared" si="9"/>
        <v>富田林市</v>
      </c>
      <c r="DL39" s="259">
        <f t="shared" si="138"/>
        <v>7.0973612374886266E-2</v>
      </c>
      <c r="DM39" s="259">
        <f t="shared" si="58"/>
        <v>7.0999999999999994E-2</v>
      </c>
      <c r="DN39" s="259">
        <f t="shared" si="59"/>
        <v>8.3219021490626433E-2</v>
      </c>
      <c r="DO39" s="259">
        <f t="shared" si="60"/>
        <v>8.3199999999999996E-2</v>
      </c>
      <c r="DP39" s="384">
        <f t="shared" si="139"/>
        <v>-1.2200000000000002</v>
      </c>
      <c r="DQ39" s="105" t="str">
        <f t="shared" si="142"/>
        <v>能勢町</v>
      </c>
      <c r="DR39" s="259">
        <f t="shared" si="140"/>
        <v>9.0909090909090912E-2</v>
      </c>
      <c r="DS39" s="259">
        <f t="shared" si="61"/>
        <v>9.0899999999999995E-2</v>
      </c>
      <c r="DT39" s="259">
        <f t="shared" si="62"/>
        <v>0.31843575418994413</v>
      </c>
      <c r="DU39" s="259">
        <f t="shared" si="63"/>
        <v>0.31840000000000002</v>
      </c>
      <c r="DV39" s="384">
        <f t="shared" si="141"/>
        <v>-22.750000000000004</v>
      </c>
      <c r="DX39" s="259">
        <f t="shared" si="64"/>
        <v>0.41215306759307302</v>
      </c>
      <c r="DY39" s="259">
        <f t="shared" si="65"/>
        <v>0.41220000000000001</v>
      </c>
      <c r="DZ39" s="259">
        <f t="shared" si="66"/>
        <v>0.41883542119293055</v>
      </c>
      <c r="EA39" s="259">
        <f t="shared" si="67"/>
        <v>0.41880000000000001</v>
      </c>
      <c r="EB39" s="384">
        <f t="shared" si="68"/>
        <v>-0.65999999999999948</v>
      </c>
      <c r="EC39" s="259">
        <f t="shared" si="69"/>
        <v>0.13642272981511996</v>
      </c>
      <c r="ED39" s="259">
        <f t="shared" si="70"/>
        <v>0.13639999999999999</v>
      </c>
      <c r="EE39" s="259">
        <f t="shared" si="71"/>
        <v>0.13905492449138979</v>
      </c>
      <c r="EF39" s="259">
        <f t="shared" si="72"/>
        <v>0.1391</v>
      </c>
      <c r="EG39" s="384">
        <f t="shared" si="73"/>
        <v>-0.27000000000000079</v>
      </c>
      <c r="EH39" s="259">
        <f t="shared" si="74"/>
        <v>0.53394233299500016</v>
      </c>
      <c r="EI39" s="259">
        <f t="shared" si="75"/>
        <v>0.53390000000000004</v>
      </c>
      <c r="EJ39" s="259">
        <f t="shared" si="76"/>
        <v>0.55089838814066017</v>
      </c>
      <c r="EK39" s="259">
        <f t="shared" si="77"/>
        <v>0.55089999999999995</v>
      </c>
      <c r="EL39" s="384">
        <f t="shared" si="78"/>
        <v>-1.6999999999999904</v>
      </c>
      <c r="EM39" s="259">
        <f t="shared" si="79"/>
        <v>0.20827411969051002</v>
      </c>
      <c r="EN39" s="259">
        <f t="shared" si="80"/>
        <v>0.20830000000000001</v>
      </c>
      <c r="EO39" s="259">
        <f t="shared" si="81"/>
        <v>0.23116991192719932</v>
      </c>
      <c r="EP39" s="259">
        <f t="shared" si="82"/>
        <v>0.23119999999999999</v>
      </c>
      <c r="EQ39" s="384">
        <f t="shared" si="83"/>
        <v>-2.2899999999999974</v>
      </c>
      <c r="ER39" s="259">
        <f t="shared" si="84"/>
        <v>0.2459075644172703</v>
      </c>
      <c r="ES39" s="259">
        <f t="shared" si="85"/>
        <v>0.24590000000000001</v>
      </c>
      <c r="ET39" s="259">
        <f t="shared" si="86"/>
        <v>0.26463237789639321</v>
      </c>
      <c r="EU39" s="259">
        <f t="shared" si="87"/>
        <v>0.2646</v>
      </c>
      <c r="EV39" s="384">
        <f t="shared" si="88"/>
        <v>-1.8699999999999994</v>
      </c>
      <c r="EW39" s="259">
        <f t="shared" si="89"/>
        <v>0.14741299556986304</v>
      </c>
      <c r="EX39" s="259">
        <f t="shared" si="90"/>
        <v>0.1474</v>
      </c>
      <c r="EY39" s="259">
        <f t="shared" si="91"/>
        <v>0.16508641290103757</v>
      </c>
      <c r="EZ39" s="259">
        <f t="shared" si="92"/>
        <v>0.1651</v>
      </c>
      <c r="FA39" s="384">
        <f t="shared" si="93"/>
        <v>-1.7699999999999994</v>
      </c>
      <c r="FB39" s="259">
        <f t="shared" si="94"/>
        <v>2.285851780558229E-2</v>
      </c>
      <c r="FC39" s="259">
        <f t="shared" si="95"/>
        <v>2.29E-2</v>
      </c>
      <c r="FD39" s="259">
        <f t="shared" si="96"/>
        <v>2.507742800351315E-2</v>
      </c>
      <c r="FE39" s="259">
        <f t="shared" si="97"/>
        <v>2.5100000000000001E-2</v>
      </c>
      <c r="FF39" s="384">
        <f t="shared" si="98"/>
        <v>-0.22000000000000006</v>
      </c>
      <c r="FG39" s="259">
        <f t="shared" si="99"/>
        <v>6.3906918674177748E-2</v>
      </c>
      <c r="FH39" s="259">
        <f t="shared" si="100"/>
        <v>6.3899999999999998E-2</v>
      </c>
      <c r="FI39" s="259">
        <f t="shared" si="101"/>
        <v>6.1046287590363305E-2</v>
      </c>
      <c r="FJ39" s="259">
        <f t="shared" si="102"/>
        <v>6.0999999999999999E-2</v>
      </c>
      <c r="FK39" s="384">
        <f t="shared" si="103"/>
        <v>0.28999999999999998</v>
      </c>
      <c r="FL39" s="259">
        <f t="shared" si="104"/>
        <v>0.20333280646690902</v>
      </c>
      <c r="FM39" s="259">
        <f t="shared" si="105"/>
        <v>0.20330000000000001</v>
      </c>
      <c r="FN39" s="259">
        <f t="shared" si="106"/>
        <v>0.23028690421101342</v>
      </c>
      <c r="FO39" s="259">
        <f t="shared" si="107"/>
        <v>0.2303</v>
      </c>
      <c r="FP39" s="384">
        <f t="shared" si="108"/>
        <v>-2.6999999999999997</v>
      </c>
      <c r="FQ39" s="259">
        <f t="shared" si="109"/>
        <v>9.4410910240392582E-2</v>
      </c>
      <c r="FR39" s="259">
        <f t="shared" si="110"/>
        <v>9.4399999999999998E-2</v>
      </c>
      <c r="FS39" s="259">
        <f t="shared" si="111"/>
        <v>9.5602073242217631E-2</v>
      </c>
      <c r="FT39" s="259">
        <f t="shared" si="112"/>
        <v>9.5600000000000004E-2</v>
      </c>
      <c r="FU39" s="384">
        <f t="shared" si="113"/>
        <v>-0.12000000000000066</v>
      </c>
      <c r="FV39" s="259">
        <f t="shared" si="114"/>
        <v>0.12182963488874454</v>
      </c>
      <c r="FW39" s="259">
        <f t="shared" si="115"/>
        <v>0.12180000000000001</v>
      </c>
      <c r="FX39" s="259">
        <f t="shared" si="116"/>
        <v>0.12515288034307123</v>
      </c>
      <c r="FY39" s="259">
        <f t="shared" si="117"/>
        <v>0.12520000000000001</v>
      </c>
      <c r="FZ39" s="384">
        <f t="shared" si="118"/>
        <v>-0.34</v>
      </c>
      <c r="GA39" s="137">
        <v>0</v>
      </c>
    </row>
    <row r="40" spans="2:183" s="14" customFormat="1" ht="13.5" customHeight="1">
      <c r="B40" s="69">
        <v>34</v>
      </c>
      <c r="C40" s="47" t="s">
        <v>44</v>
      </c>
      <c r="D40" s="439">
        <v>2046</v>
      </c>
      <c r="E40" s="192">
        <v>911</v>
      </c>
      <c r="F40" s="256">
        <f t="shared" si="10"/>
        <v>0.44525904203323557</v>
      </c>
      <c r="G40" s="439">
        <v>2031</v>
      </c>
      <c r="H40" s="192">
        <v>398</v>
      </c>
      <c r="I40" s="256">
        <f t="shared" si="11"/>
        <v>0.19596258000984737</v>
      </c>
      <c r="J40" s="439">
        <v>2046</v>
      </c>
      <c r="K40" s="192">
        <v>1191</v>
      </c>
      <c r="L40" s="256">
        <f t="shared" si="12"/>
        <v>0.58211143695014667</v>
      </c>
      <c r="M40" s="439">
        <v>2045</v>
      </c>
      <c r="N40" s="192">
        <v>452</v>
      </c>
      <c r="O40" s="256">
        <f t="shared" si="13"/>
        <v>0.22102689486552568</v>
      </c>
      <c r="P40" s="439">
        <v>2042</v>
      </c>
      <c r="Q40" s="192">
        <v>590</v>
      </c>
      <c r="R40" s="256">
        <f t="shared" si="14"/>
        <v>0.2889324191968658</v>
      </c>
      <c r="S40" s="439">
        <v>2046</v>
      </c>
      <c r="T40" s="192">
        <v>312</v>
      </c>
      <c r="U40" s="256">
        <f t="shared" si="15"/>
        <v>0.15249266862170088</v>
      </c>
      <c r="V40" s="439">
        <v>2046</v>
      </c>
      <c r="W40" s="192">
        <v>31</v>
      </c>
      <c r="X40" s="256">
        <f t="shared" si="16"/>
        <v>1.5151515151515152E-2</v>
      </c>
      <c r="Y40" s="439">
        <v>2045</v>
      </c>
      <c r="Z40" s="192">
        <v>156</v>
      </c>
      <c r="AA40" s="256">
        <f t="shared" si="17"/>
        <v>7.6283618581907089E-2</v>
      </c>
      <c r="AB40" s="439">
        <v>2045</v>
      </c>
      <c r="AC40" s="192">
        <v>395</v>
      </c>
      <c r="AD40" s="256">
        <f t="shared" si="18"/>
        <v>0.19315403422982885</v>
      </c>
      <c r="AE40" s="439">
        <v>2044</v>
      </c>
      <c r="AF40" s="192">
        <v>164</v>
      </c>
      <c r="AG40" s="256">
        <f t="shared" si="19"/>
        <v>8.0234833659491189E-2</v>
      </c>
      <c r="AH40" s="439">
        <v>2037</v>
      </c>
      <c r="AI40" s="192">
        <v>274</v>
      </c>
      <c r="AJ40" s="256">
        <f t="shared" si="20"/>
        <v>0.13451153657339224</v>
      </c>
      <c r="AK40" s="72"/>
      <c r="AL40" s="73" t="s">
        <v>11</v>
      </c>
      <c r="AM40" s="279">
        <f t="shared" si="21"/>
        <v>0.35049504950495047</v>
      </c>
      <c r="AN40" s="73" t="s">
        <v>11</v>
      </c>
      <c r="AO40" s="279">
        <f t="shared" si="22"/>
        <v>9.036144578313253E-2</v>
      </c>
      <c r="AP40" s="73" t="s">
        <v>11</v>
      </c>
      <c r="AQ40" s="279">
        <f t="shared" si="23"/>
        <v>0.401980198019802</v>
      </c>
      <c r="AR40" s="73" t="s">
        <v>11</v>
      </c>
      <c r="AS40" s="279">
        <f t="shared" si="24"/>
        <v>0.12673267326732673</v>
      </c>
      <c r="AT40" s="73" t="s">
        <v>11</v>
      </c>
      <c r="AU40" s="279">
        <f t="shared" si="25"/>
        <v>0.1900990099009901</v>
      </c>
      <c r="AV40" s="73" t="s">
        <v>11</v>
      </c>
      <c r="AW40" s="279">
        <f t="shared" si="26"/>
        <v>0.11287128712871287</v>
      </c>
      <c r="AX40" s="73" t="s">
        <v>11</v>
      </c>
      <c r="AY40" s="279">
        <f t="shared" si="27"/>
        <v>5.9405940594059407E-3</v>
      </c>
      <c r="AZ40" s="73" t="s">
        <v>11</v>
      </c>
      <c r="BA40" s="279">
        <f t="shared" si="28"/>
        <v>6.1386138613861385E-2</v>
      </c>
      <c r="BB40" s="73" t="s">
        <v>11</v>
      </c>
      <c r="BC40" s="279">
        <f t="shared" si="29"/>
        <v>0.22420634920634921</v>
      </c>
      <c r="BD40" s="73" t="s">
        <v>11</v>
      </c>
      <c r="BE40" s="279">
        <f t="shared" si="30"/>
        <v>6.7326732673267331E-2</v>
      </c>
      <c r="BF40" s="73" t="s">
        <v>11</v>
      </c>
      <c r="BG40" s="279">
        <f t="shared" si="31"/>
        <v>0.10441767068273092</v>
      </c>
      <c r="BI40" s="105" t="str">
        <f t="shared" si="0"/>
        <v>四條畷市</v>
      </c>
      <c r="BJ40" s="259">
        <f t="shared" si="119"/>
        <v>0.36653386454183268</v>
      </c>
      <c r="BK40" s="259">
        <f t="shared" si="32"/>
        <v>0.36649999999999999</v>
      </c>
      <c r="BL40" s="259">
        <f t="shared" si="33"/>
        <v>0.36764705882352944</v>
      </c>
      <c r="BM40" s="259">
        <f t="shared" si="34"/>
        <v>0.36759999999999998</v>
      </c>
      <c r="BN40" s="384">
        <f t="shared" si="120"/>
        <v>-0.10999999999999899</v>
      </c>
      <c r="BO40" s="105" t="str">
        <f t="shared" si="1"/>
        <v>門真市</v>
      </c>
      <c r="BP40" s="259">
        <f t="shared" si="121"/>
        <v>9.6385542168674704E-2</v>
      </c>
      <c r="BQ40" s="259">
        <f t="shared" si="35"/>
        <v>9.64E-2</v>
      </c>
      <c r="BR40" s="259">
        <f t="shared" si="122"/>
        <v>0.1076836791923724</v>
      </c>
      <c r="BS40" s="259">
        <f t="shared" si="36"/>
        <v>0.1077</v>
      </c>
      <c r="BT40" s="384">
        <f t="shared" si="123"/>
        <v>-1.1300000000000003</v>
      </c>
      <c r="BU40" s="105" t="str">
        <f t="shared" si="2"/>
        <v>泉佐野市</v>
      </c>
      <c r="BV40" s="259">
        <f t="shared" si="124"/>
        <v>0.46881838074398252</v>
      </c>
      <c r="BW40" s="259">
        <f t="shared" si="37"/>
        <v>0.46879999999999999</v>
      </c>
      <c r="BX40" s="259">
        <f t="shared" si="38"/>
        <v>0.49376854599406528</v>
      </c>
      <c r="BY40" s="259">
        <f t="shared" si="39"/>
        <v>0.49380000000000002</v>
      </c>
      <c r="BZ40" s="384">
        <f t="shared" si="125"/>
        <v>-2.5000000000000022</v>
      </c>
      <c r="CA40" s="105" t="str">
        <f t="shared" si="3"/>
        <v>田尻町</v>
      </c>
      <c r="CB40" s="259">
        <f t="shared" si="126"/>
        <v>0.15714285714285714</v>
      </c>
      <c r="CC40" s="259">
        <f t="shared" si="40"/>
        <v>0.15709999999999999</v>
      </c>
      <c r="CD40" s="259">
        <f t="shared" si="41"/>
        <v>0.10666666666666667</v>
      </c>
      <c r="CE40" s="259">
        <f t="shared" si="42"/>
        <v>0.1067</v>
      </c>
      <c r="CF40" s="384">
        <f t="shared" si="127"/>
        <v>5.0399999999999983</v>
      </c>
      <c r="CG40" s="105" t="str">
        <f t="shared" si="4"/>
        <v>豊中市</v>
      </c>
      <c r="CH40" s="259">
        <f t="shared" si="128"/>
        <v>0.2046376811594203</v>
      </c>
      <c r="CI40" s="259">
        <f t="shared" si="43"/>
        <v>0.2046</v>
      </c>
      <c r="CJ40" s="259">
        <f t="shared" si="44"/>
        <v>0.24572224432948667</v>
      </c>
      <c r="CK40" s="259">
        <f t="shared" si="45"/>
        <v>0.2457</v>
      </c>
      <c r="CL40" s="384">
        <f t="shared" si="129"/>
        <v>-4.1099999999999994</v>
      </c>
      <c r="CM40" s="105" t="str">
        <f t="shared" si="5"/>
        <v>島本町</v>
      </c>
      <c r="CN40" s="259">
        <f t="shared" si="130"/>
        <v>0.11287128712871287</v>
      </c>
      <c r="CO40" s="259">
        <f t="shared" si="46"/>
        <v>0.1129</v>
      </c>
      <c r="CP40" s="259">
        <f t="shared" si="47"/>
        <v>0.14800759013282733</v>
      </c>
      <c r="CQ40" s="259">
        <f t="shared" si="48"/>
        <v>0.14799999999999999</v>
      </c>
      <c r="CR40" s="384">
        <f t="shared" si="131"/>
        <v>-3.5099999999999993</v>
      </c>
      <c r="CS40" s="105" t="str">
        <f t="shared" si="6"/>
        <v>高石市</v>
      </c>
      <c r="CT40" s="259">
        <f t="shared" si="132"/>
        <v>1.2567324955116697E-2</v>
      </c>
      <c r="CU40" s="259">
        <f t="shared" si="49"/>
        <v>1.26E-2</v>
      </c>
      <c r="CV40" s="259">
        <f t="shared" si="50"/>
        <v>1.2345679012345678E-2</v>
      </c>
      <c r="CW40" s="259">
        <f t="shared" si="51"/>
        <v>1.23E-2</v>
      </c>
      <c r="CX40" s="384">
        <f t="shared" si="133"/>
        <v>2.9999999999999992E-2</v>
      </c>
      <c r="CY40" s="105" t="str">
        <f t="shared" si="143"/>
        <v>河内長野市</v>
      </c>
      <c r="CZ40" s="259">
        <f t="shared" si="134"/>
        <v>3.7410071942446041E-2</v>
      </c>
      <c r="DA40" s="259">
        <f t="shared" si="52"/>
        <v>3.7400000000000003E-2</v>
      </c>
      <c r="DB40" s="259">
        <f t="shared" si="53"/>
        <v>4.2680776014109349E-2</v>
      </c>
      <c r="DC40" s="259">
        <f t="shared" si="54"/>
        <v>4.2700000000000002E-2</v>
      </c>
      <c r="DD40" s="384">
        <f t="shared" si="135"/>
        <v>-0.52999999999999992</v>
      </c>
      <c r="DE40" s="105" t="str">
        <f t="shared" si="8"/>
        <v>熊取町</v>
      </c>
      <c r="DF40" s="259">
        <f t="shared" si="136"/>
        <v>0.13679890560875513</v>
      </c>
      <c r="DG40" s="259">
        <f t="shared" si="55"/>
        <v>0.1368</v>
      </c>
      <c r="DH40" s="259">
        <f t="shared" si="56"/>
        <v>0.15497076023391812</v>
      </c>
      <c r="DI40" s="259">
        <f t="shared" si="57"/>
        <v>0.155</v>
      </c>
      <c r="DJ40" s="384">
        <f t="shared" si="137"/>
        <v>-1.8199999999999994</v>
      </c>
      <c r="DK40" s="105" t="str">
        <f t="shared" si="9"/>
        <v>茨木市</v>
      </c>
      <c r="DL40" s="259">
        <f t="shared" si="138"/>
        <v>7.0828331332533009E-2</v>
      </c>
      <c r="DM40" s="259">
        <f t="shared" si="58"/>
        <v>7.0800000000000002E-2</v>
      </c>
      <c r="DN40" s="259">
        <f t="shared" si="59"/>
        <v>7.2913699800626605E-2</v>
      </c>
      <c r="DO40" s="259">
        <f t="shared" si="60"/>
        <v>7.2900000000000006E-2</v>
      </c>
      <c r="DP40" s="384">
        <f t="shared" si="139"/>
        <v>-0.21000000000000046</v>
      </c>
      <c r="DQ40" s="105" t="str">
        <f t="shared" si="142"/>
        <v>太子町</v>
      </c>
      <c r="DR40" s="259">
        <f t="shared" si="140"/>
        <v>9.0225563909774431E-2</v>
      </c>
      <c r="DS40" s="259">
        <f t="shared" si="61"/>
        <v>9.0200000000000002E-2</v>
      </c>
      <c r="DT40" s="259">
        <f t="shared" si="62"/>
        <v>0.1640625</v>
      </c>
      <c r="DU40" s="259">
        <f t="shared" si="63"/>
        <v>0.1641</v>
      </c>
      <c r="DV40" s="384">
        <f t="shared" si="141"/>
        <v>-7.39</v>
      </c>
      <c r="DX40" s="259">
        <f t="shared" si="64"/>
        <v>0.41215306759307302</v>
      </c>
      <c r="DY40" s="259">
        <f t="shared" si="65"/>
        <v>0.41220000000000001</v>
      </c>
      <c r="DZ40" s="259">
        <f t="shared" si="66"/>
        <v>0.41883542119293055</v>
      </c>
      <c r="EA40" s="259">
        <f t="shared" si="67"/>
        <v>0.41880000000000001</v>
      </c>
      <c r="EB40" s="384">
        <f t="shared" si="68"/>
        <v>-0.65999999999999948</v>
      </c>
      <c r="EC40" s="259">
        <f t="shared" si="69"/>
        <v>0.13642272981511996</v>
      </c>
      <c r="ED40" s="259">
        <f t="shared" si="70"/>
        <v>0.13639999999999999</v>
      </c>
      <c r="EE40" s="259">
        <f t="shared" si="71"/>
        <v>0.13905492449138979</v>
      </c>
      <c r="EF40" s="259">
        <f t="shared" si="72"/>
        <v>0.1391</v>
      </c>
      <c r="EG40" s="384">
        <f t="shared" si="73"/>
        <v>-0.27000000000000079</v>
      </c>
      <c r="EH40" s="259">
        <f t="shared" si="74"/>
        <v>0.53394233299500016</v>
      </c>
      <c r="EI40" s="259">
        <f t="shared" si="75"/>
        <v>0.53390000000000004</v>
      </c>
      <c r="EJ40" s="259">
        <f t="shared" si="76"/>
        <v>0.55089838814066017</v>
      </c>
      <c r="EK40" s="259">
        <f t="shared" si="77"/>
        <v>0.55089999999999995</v>
      </c>
      <c r="EL40" s="384">
        <f t="shared" si="78"/>
        <v>-1.6999999999999904</v>
      </c>
      <c r="EM40" s="259">
        <f t="shared" si="79"/>
        <v>0.20827411969051002</v>
      </c>
      <c r="EN40" s="259">
        <f t="shared" si="80"/>
        <v>0.20830000000000001</v>
      </c>
      <c r="EO40" s="259">
        <f t="shared" si="81"/>
        <v>0.23116991192719932</v>
      </c>
      <c r="EP40" s="259">
        <f t="shared" si="82"/>
        <v>0.23119999999999999</v>
      </c>
      <c r="EQ40" s="384">
        <f t="shared" si="83"/>
        <v>-2.2899999999999974</v>
      </c>
      <c r="ER40" s="259">
        <f t="shared" si="84"/>
        <v>0.2459075644172703</v>
      </c>
      <c r="ES40" s="259">
        <f t="shared" si="85"/>
        <v>0.24590000000000001</v>
      </c>
      <c r="ET40" s="259">
        <f t="shared" si="86"/>
        <v>0.26463237789639321</v>
      </c>
      <c r="EU40" s="259">
        <f t="shared" si="87"/>
        <v>0.2646</v>
      </c>
      <c r="EV40" s="384">
        <f t="shared" si="88"/>
        <v>-1.8699999999999994</v>
      </c>
      <c r="EW40" s="259">
        <f t="shared" si="89"/>
        <v>0.14741299556986304</v>
      </c>
      <c r="EX40" s="259">
        <f t="shared" si="90"/>
        <v>0.1474</v>
      </c>
      <c r="EY40" s="259">
        <f t="shared" si="91"/>
        <v>0.16508641290103757</v>
      </c>
      <c r="EZ40" s="259">
        <f t="shared" si="92"/>
        <v>0.1651</v>
      </c>
      <c r="FA40" s="384">
        <f t="shared" si="93"/>
        <v>-1.7699999999999994</v>
      </c>
      <c r="FB40" s="259">
        <f t="shared" si="94"/>
        <v>2.285851780558229E-2</v>
      </c>
      <c r="FC40" s="259">
        <f t="shared" si="95"/>
        <v>2.29E-2</v>
      </c>
      <c r="FD40" s="259">
        <f t="shared" si="96"/>
        <v>2.507742800351315E-2</v>
      </c>
      <c r="FE40" s="259">
        <f t="shared" si="97"/>
        <v>2.5100000000000001E-2</v>
      </c>
      <c r="FF40" s="384">
        <f t="shared" si="98"/>
        <v>-0.22000000000000006</v>
      </c>
      <c r="FG40" s="259">
        <f t="shared" si="99"/>
        <v>6.3906918674177748E-2</v>
      </c>
      <c r="FH40" s="259">
        <f t="shared" si="100"/>
        <v>6.3899999999999998E-2</v>
      </c>
      <c r="FI40" s="259">
        <f t="shared" si="101"/>
        <v>6.1046287590363305E-2</v>
      </c>
      <c r="FJ40" s="259">
        <f t="shared" si="102"/>
        <v>6.0999999999999999E-2</v>
      </c>
      <c r="FK40" s="384">
        <f t="shared" si="103"/>
        <v>0.28999999999999998</v>
      </c>
      <c r="FL40" s="259">
        <f t="shared" si="104"/>
        <v>0.20333280646690902</v>
      </c>
      <c r="FM40" s="259">
        <f t="shared" si="105"/>
        <v>0.20330000000000001</v>
      </c>
      <c r="FN40" s="259">
        <f t="shared" si="106"/>
        <v>0.23028690421101342</v>
      </c>
      <c r="FO40" s="259">
        <f t="shared" si="107"/>
        <v>0.2303</v>
      </c>
      <c r="FP40" s="384">
        <f t="shared" si="108"/>
        <v>-2.6999999999999997</v>
      </c>
      <c r="FQ40" s="259">
        <f t="shared" si="109"/>
        <v>9.4410910240392582E-2</v>
      </c>
      <c r="FR40" s="259">
        <f t="shared" si="110"/>
        <v>9.4399999999999998E-2</v>
      </c>
      <c r="FS40" s="259">
        <f t="shared" si="111"/>
        <v>9.5602073242217631E-2</v>
      </c>
      <c r="FT40" s="259">
        <f t="shared" si="112"/>
        <v>9.5600000000000004E-2</v>
      </c>
      <c r="FU40" s="384">
        <f t="shared" si="113"/>
        <v>-0.12000000000000066</v>
      </c>
      <c r="FV40" s="259">
        <f t="shared" si="114"/>
        <v>0.12182963488874454</v>
      </c>
      <c r="FW40" s="259">
        <f t="shared" si="115"/>
        <v>0.12180000000000001</v>
      </c>
      <c r="FX40" s="259">
        <f t="shared" si="116"/>
        <v>0.12515288034307123</v>
      </c>
      <c r="FY40" s="259">
        <f t="shared" si="117"/>
        <v>0.12520000000000001</v>
      </c>
      <c r="FZ40" s="384">
        <f t="shared" si="118"/>
        <v>-0.34</v>
      </c>
      <c r="GA40" s="137">
        <v>0</v>
      </c>
    </row>
    <row r="41" spans="2:183" s="14" customFormat="1" ht="13.5" customHeight="1">
      <c r="B41" s="69">
        <v>35</v>
      </c>
      <c r="C41" s="47" t="s">
        <v>1</v>
      </c>
      <c r="D41" s="439">
        <v>5181</v>
      </c>
      <c r="E41" s="192">
        <v>1891</v>
      </c>
      <c r="F41" s="256">
        <f t="shared" si="10"/>
        <v>0.36498745415942868</v>
      </c>
      <c r="G41" s="439">
        <v>5150</v>
      </c>
      <c r="H41" s="192">
        <v>722</v>
      </c>
      <c r="I41" s="256">
        <f t="shared" si="11"/>
        <v>0.14019417475728155</v>
      </c>
      <c r="J41" s="439">
        <v>5185</v>
      </c>
      <c r="K41" s="192">
        <v>2630</v>
      </c>
      <c r="L41" s="256">
        <f t="shared" si="12"/>
        <v>0.50723240115718415</v>
      </c>
      <c r="M41" s="439">
        <v>5184</v>
      </c>
      <c r="N41" s="192">
        <v>883</v>
      </c>
      <c r="O41" s="256">
        <f t="shared" si="13"/>
        <v>0.17033179012345678</v>
      </c>
      <c r="P41" s="439">
        <v>5175</v>
      </c>
      <c r="Q41" s="192">
        <v>1059</v>
      </c>
      <c r="R41" s="256">
        <f t="shared" si="14"/>
        <v>0.2046376811594203</v>
      </c>
      <c r="S41" s="439">
        <v>5182</v>
      </c>
      <c r="T41" s="192">
        <v>543</v>
      </c>
      <c r="U41" s="256">
        <f t="shared" si="15"/>
        <v>0.10478579698957931</v>
      </c>
      <c r="V41" s="439">
        <v>5182</v>
      </c>
      <c r="W41" s="192">
        <v>116</v>
      </c>
      <c r="X41" s="256">
        <f t="shared" si="16"/>
        <v>2.238517946738711E-2</v>
      </c>
      <c r="Y41" s="439">
        <v>5179</v>
      </c>
      <c r="Z41" s="192">
        <v>270</v>
      </c>
      <c r="AA41" s="256">
        <f t="shared" si="17"/>
        <v>5.2133616528287317E-2</v>
      </c>
      <c r="AB41" s="439">
        <v>5172</v>
      </c>
      <c r="AC41" s="192">
        <v>1271</v>
      </c>
      <c r="AD41" s="256">
        <f t="shared" si="18"/>
        <v>0.24574632637277649</v>
      </c>
      <c r="AE41" s="439">
        <v>5172</v>
      </c>
      <c r="AF41" s="192">
        <v>500</v>
      </c>
      <c r="AG41" s="256">
        <f t="shared" si="19"/>
        <v>9.6674400618716169E-2</v>
      </c>
      <c r="AH41" s="439">
        <v>5144</v>
      </c>
      <c r="AI41" s="192">
        <v>691</v>
      </c>
      <c r="AJ41" s="256">
        <f t="shared" si="20"/>
        <v>0.13433125972006221</v>
      </c>
      <c r="AK41" s="72"/>
      <c r="AL41" s="73" t="s">
        <v>5</v>
      </c>
      <c r="AM41" s="279">
        <f t="shared" si="21"/>
        <v>0.28759894459102903</v>
      </c>
      <c r="AN41" s="73" t="s">
        <v>5</v>
      </c>
      <c r="AO41" s="279">
        <f t="shared" si="22"/>
        <v>8.0213903743315509E-2</v>
      </c>
      <c r="AP41" s="73" t="s">
        <v>5</v>
      </c>
      <c r="AQ41" s="279">
        <f t="shared" si="23"/>
        <v>0.40711462450592883</v>
      </c>
      <c r="AR41" s="73" t="s">
        <v>5</v>
      </c>
      <c r="AS41" s="279">
        <f t="shared" si="24"/>
        <v>8.8274044795783921E-2</v>
      </c>
      <c r="AT41" s="73" t="s">
        <v>5</v>
      </c>
      <c r="AU41" s="279">
        <f t="shared" si="25"/>
        <v>0.11462450592885376</v>
      </c>
      <c r="AV41" s="73" t="s">
        <v>5</v>
      </c>
      <c r="AW41" s="279">
        <f t="shared" si="26"/>
        <v>4.6296296296296294E-2</v>
      </c>
      <c r="AX41" s="73" t="s">
        <v>5</v>
      </c>
      <c r="AY41" s="279">
        <f t="shared" si="27"/>
        <v>1.0540184453227932E-2</v>
      </c>
      <c r="AZ41" s="73" t="s">
        <v>5</v>
      </c>
      <c r="BA41" s="279">
        <f t="shared" si="28"/>
        <v>3.8208168642951248E-2</v>
      </c>
      <c r="BB41" s="73" t="s">
        <v>5</v>
      </c>
      <c r="BC41" s="279">
        <f t="shared" si="29"/>
        <v>0.12928759894459102</v>
      </c>
      <c r="BD41" s="73" t="s">
        <v>5</v>
      </c>
      <c r="BE41" s="279">
        <f t="shared" si="30"/>
        <v>3.1872509960159362E-2</v>
      </c>
      <c r="BF41" s="73" t="s">
        <v>5</v>
      </c>
      <c r="BG41" s="279">
        <f t="shared" si="31"/>
        <v>4.3593130779392336E-2</v>
      </c>
      <c r="BI41" s="105" t="str">
        <f t="shared" si="0"/>
        <v>豊中市</v>
      </c>
      <c r="BJ41" s="259">
        <f t="shared" si="119"/>
        <v>0.36498745415942868</v>
      </c>
      <c r="BK41" s="259">
        <f t="shared" si="32"/>
        <v>0.36499999999999999</v>
      </c>
      <c r="BL41" s="259">
        <f t="shared" si="33"/>
        <v>0.37281399046104929</v>
      </c>
      <c r="BM41" s="259">
        <f t="shared" si="34"/>
        <v>0.37280000000000002</v>
      </c>
      <c r="BN41" s="384">
        <f t="shared" si="120"/>
        <v>-0.78000000000000291</v>
      </c>
      <c r="BO41" s="105" t="str">
        <f t="shared" si="1"/>
        <v>吹田市</v>
      </c>
      <c r="BP41" s="259">
        <f t="shared" si="121"/>
        <v>9.3821510297482841E-2</v>
      </c>
      <c r="BQ41" s="259">
        <f t="shared" si="35"/>
        <v>9.3799999999999994E-2</v>
      </c>
      <c r="BR41" s="259">
        <f t="shared" si="122"/>
        <v>9.4971220842169038E-2</v>
      </c>
      <c r="BS41" s="259">
        <f t="shared" si="36"/>
        <v>9.5000000000000001E-2</v>
      </c>
      <c r="BT41" s="384">
        <f t="shared" si="123"/>
        <v>-0.12000000000000066</v>
      </c>
      <c r="BU41" s="105" t="str">
        <f t="shared" si="2"/>
        <v>八尾市</v>
      </c>
      <c r="BV41" s="259">
        <f t="shared" si="124"/>
        <v>0.46566656356325392</v>
      </c>
      <c r="BW41" s="259">
        <f t="shared" si="37"/>
        <v>0.4657</v>
      </c>
      <c r="BX41" s="259">
        <f t="shared" si="38"/>
        <v>0.51949685534591195</v>
      </c>
      <c r="BY41" s="259">
        <f t="shared" si="39"/>
        <v>0.51949999999999996</v>
      </c>
      <c r="BZ41" s="384">
        <f t="shared" si="125"/>
        <v>-5.3799999999999955</v>
      </c>
      <c r="CA41" s="105" t="str">
        <f t="shared" si="3"/>
        <v>門真市</v>
      </c>
      <c r="CB41" s="259">
        <f t="shared" si="126"/>
        <v>0.15380217267009719</v>
      </c>
      <c r="CC41" s="259">
        <f t="shared" si="40"/>
        <v>0.15379999999999999</v>
      </c>
      <c r="CD41" s="259">
        <f t="shared" si="41"/>
        <v>0.17245240761478164</v>
      </c>
      <c r="CE41" s="259">
        <f t="shared" si="42"/>
        <v>0.17249999999999999</v>
      </c>
      <c r="CF41" s="384">
        <f t="shared" si="127"/>
        <v>-1.8699999999999994</v>
      </c>
      <c r="CG41" s="105" t="str">
        <f t="shared" si="4"/>
        <v>寝屋川市</v>
      </c>
      <c r="CH41" s="259">
        <f t="shared" si="128"/>
        <v>0.20349480203494802</v>
      </c>
      <c r="CI41" s="259">
        <f t="shared" si="43"/>
        <v>0.20349999999999999</v>
      </c>
      <c r="CJ41" s="259">
        <f t="shared" si="44"/>
        <v>0.23313716613852423</v>
      </c>
      <c r="CK41" s="259">
        <f t="shared" si="45"/>
        <v>0.2331</v>
      </c>
      <c r="CL41" s="384">
        <f t="shared" si="129"/>
        <v>-2.9600000000000017</v>
      </c>
      <c r="CM41" s="105" t="str">
        <f t="shared" si="5"/>
        <v>豊中市</v>
      </c>
      <c r="CN41" s="259">
        <f t="shared" si="130"/>
        <v>0.10478579698957931</v>
      </c>
      <c r="CO41" s="259">
        <f t="shared" si="46"/>
        <v>0.1048</v>
      </c>
      <c r="CP41" s="259">
        <f t="shared" si="47"/>
        <v>0.11354145953469874</v>
      </c>
      <c r="CQ41" s="259">
        <f t="shared" si="48"/>
        <v>0.1135</v>
      </c>
      <c r="CR41" s="384">
        <f t="shared" si="131"/>
        <v>-0.86999999999999988</v>
      </c>
      <c r="CS41" s="105" t="str">
        <f t="shared" si="6"/>
        <v>河南町</v>
      </c>
      <c r="CT41" s="259">
        <f t="shared" si="132"/>
        <v>1.2552301255230125E-2</v>
      </c>
      <c r="CU41" s="259">
        <f t="shared" si="49"/>
        <v>1.26E-2</v>
      </c>
      <c r="CV41" s="259">
        <f t="shared" si="50"/>
        <v>1.984126984126984E-2</v>
      </c>
      <c r="CW41" s="259">
        <f t="shared" si="51"/>
        <v>1.9800000000000002E-2</v>
      </c>
      <c r="CX41" s="384">
        <f t="shared" si="133"/>
        <v>-0.7200000000000002</v>
      </c>
      <c r="CY41" s="105" t="str">
        <f t="shared" si="143"/>
        <v>太子町</v>
      </c>
      <c r="CZ41" s="259">
        <f t="shared" si="134"/>
        <v>3.7313432835820892E-2</v>
      </c>
      <c r="DA41" s="259">
        <f t="shared" si="52"/>
        <v>3.73E-2</v>
      </c>
      <c r="DB41" s="259">
        <f t="shared" si="53"/>
        <v>6.25E-2</v>
      </c>
      <c r="DC41" s="259">
        <f t="shared" si="54"/>
        <v>6.25E-2</v>
      </c>
      <c r="DD41" s="384">
        <f t="shared" si="135"/>
        <v>-2.52</v>
      </c>
      <c r="DE41" s="105" t="str">
        <f t="shared" si="8"/>
        <v>岬町</v>
      </c>
      <c r="DF41" s="259">
        <f t="shared" si="136"/>
        <v>0.13333333333333333</v>
      </c>
      <c r="DG41" s="259">
        <f t="shared" si="55"/>
        <v>0.1333</v>
      </c>
      <c r="DH41" s="259">
        <f t="shared" si="56"/>
        <v>0.17699115044247787</v>
      </c>
      <c r="DI41" s="259">
        <f t="shared" si="57"/>
        <v>0.17699999999999999</v>
      </c>
      <c r="DJ41" s="384">
        <f t="shared" si="137"/>
        <v>-4.3699999999999992</v>
      </c>
      <c r="DK41" s="105" t="str">
        <f t="shared" si="9"/>
        <v>大東市</v>
      </c>
      <c r="DL41" s="259">
        <f t="shared" si="138"/>
        <v>7.0606694560669453E-2</v>
      </c>
      <c r="DM41" s="259">
        <f t="shared" si="58"/>
        <v>7.0599999999999996E-2</v>
      </c>
      <c r="DN41" s="259">
        <f t="shared" si="59"/>
        <v>9.1094147582697196E-2</v>
      </c>
      <c r="DO41" s="259">
        <f t="shared" si="60"/>
        <v>9.11E-2</v>
      </c>
      <c r="DP41" s="384">
        <f t="shared" si="139"/>
        <v>-2.0500000000000003</v>
      </c>
      <c r="DQ41" s="105" t="str">
        <f t="shared" si="142"/>
        <v>交野市</v>
      </c>
      <c r="DR41" s="259">
        <f t="shared" si="140"/>
        <v>8.9743589743589744E-2</v>
      </c>
      <c r="DS41" s="259">
        <f t="shared" si="61"/>
        <v>8.9700000000000002E-2</v>
      </c>
      <c r="DT41" s="259">
        <f t="shared" si="62"/>
        <v>8.1589958158995821E-2</v>
      </c>
      <c r="DU41" s="259">
        <f t="shared" si="63"/>
        <v>8.1600000000000006E-2</v>
      </c>
      <c r="DV41" s="384">
        <f t="shared" si="141"/>
        <v>0.80999999999999961</v>
      </c>
      <c r="DX41" s="259">
        <f t="shared" si="64"/>
        <v>0.41215306759307302</v>
      </c>
      <c r="DY41" s="259">
        <f t="shared" si="65"/>
        <v>0.41220000000000001</v>
      </c>
      <c r="DZ41" s="259">
        <f t="shared" si="66"/>
        <v>0.41883542119293055</v>
      </c>
      <c r="EA41" s="259">
        <f t="shared" si="67"/>
        <v>0.41880000000000001</v>
      </c>
      <c r="EB41" s="384">
        <f t="shared" si="68"/>
        <v>-0.65999999999999948</v>
      </c>
      <c r="EC41" s="259">
        <f t="shared" si="69"/>
        <v>0.13642272981511996</v>
      </c>
      <c r="ED41" s="259">
        <f t="shared" si="70"/>
        <v>0.13639999999999999</v>
      </c>
      <c r="EE41" s="259">
        <f t="shared" si="71"/>
        <v>0.13905492449138979</v>
      </c>
      <c r="EF41" s="259">
        <f t="shared" si="72"/>
        <v>0.1391</v>
      </c>
      <c r="EG41" s="384">
        <f t="shared" si="73"/>
        <v>-0.27000000000000079</v>
      </c>
      <c r="EH41" s="259">
        <f t="shared" si="74"/>
        <v>0.53394233299500016</v>
      </c>
      <c r="EI41" s="259">
        <f t="shared" si="75"/>
        <v>0.53390000000000004</v>
      </c>
      <c r="EJ41" s="259">
        <f t="shared" si="76"/>
        <v>0.55089838814066017</v>
      </c>
      <c r="EK41" s="259">
        <f t="shared" si="77"/>
        <v>0.55089999999999995</v>
      </c>
      <c r="EL41" s="384">
        <f t="shared" si="78"/>
        <v>-1.6999999999999904</v>
      </c>
      <c r="EM41" s="259">
        <f t="shared" si="79"/>
        <v>0.20827411969051002</v>
      </c>
      <c r="EN41" s="259">
        <f t="shared" si="80"/>
        <v>0.20830000000000001</v>
      </c>
      <c r="EO41" s="259">
        <f t="shared" si="81"/>
        <v>0.23116991192719932</v>
      </c>
      <c r="EP41" s="259">
        <f t="shared" si="82"/>
        <v>0.23119999999999999</v>
      </c>
      <c r="EQ41" s="384">
        <f t="shared" si="83"/>
        <v>-2.2899999999999974</v>
      </c>
      <c r="ER41" s="259">
        <f t="shared" si="84"/>
        <v>0.2459075644172703</v>
      </c>
      <c r="ES41" s="259">
        <f t="shared" si="85"/>
        <v>0.24590000000000001</v>
      </c>
      <c r="ET41" s="259">
        <f t="shared" si="86"/>
        <v>0.26463237789639321</v>
      </c>
      <c r="EU41" s="259">
        <f t="shared" si="87"/>
        <v>0.2646</v>
      </c>
      <c r="EV41" s="384">
        <f t="shared" si="88"/>
        <v>-1.8699999999999994</v>
      </c>
      <c r="EW41" s="259">
        <f t="shared" si="89"/>
        <v>0.14741299556986304</v>
      </c>
      <c r="EX41" s="259">
        <f t="shared" si="90"/>
        <v>0.1474</v>
      </c>
      <c r="EY41" s="259">
        <f t="shared" si="91"/>
        <v>0.16508641290103757</v>
      </c>
      <c r="EZ41" s="259">
        <f t="shared" si="92"/>
        <v>0.1651</v>
      </c>
      <c r="FA41" s="384">
        <f t="shared" si="93"/>
        <v>-1.7699999999999994</v>
      </c>
      <c r="FB41" s="259">
        <f t="shared" si="94"/>
        <v>2.285851780558229E-2</v>
      </c>
      <c r="FC41" s="259">
        <f t="shared" si="95"/>
        <v>2.29E-2</v>
      </c>
      <c r="FD41" s="259">
        <f t="shared" si="96"/>
        <v>2.507742800351315E-2</v>
      </c>
      <c r="FE41" s="259">
        <f t="shared" si="97"/>
        <v>2.5100000000000001E-2</v>
      </c>
      <c r="FF41" s="384">
        <f t="shared" si="98"/>
        <v>-0.22000000000000006</v>
      </c>
      <c r="FG41" s="259">
        <f t="shared" si="99"/>
        <v>6.3906918674177748E-2</v>
      </c>
      <c r="FH41" s="259">
        <f t="shared" si="100"/>
        <v>6.3899999999999998E-2</v>
      </c>
      <c r="FI41" s="259">
        <f t="shared" si="101"/>
        <v>6.1046287590363305E-2</v>
      </c>
      <c r="FJ41" s="259">
        <f t="shared" si="102"/>
        <v>6.0999999999999999E-2</v>
      </c>
      <c r="FK41" s="384">
        <f t="shared" si="103"/>
        <v>0.28999999999999998</v>
      </c>
      <c r="FL41" s="259">
        <f t="shared" si="104"/>
        <v>0.20333280646690902</v>
      </c>
      <c r="FM41" s="259">
        <f t="shared" si="105"/>
        <v>0.20330000000000001</v>
      </c>
      <c r="FN41" s="259">
        <f t="shared" si="106"/>
        <v>0.23028690421101342</v>
      </c>
      <c r="FO41" s="259">
        <f t="shared" si="107"/>
        <v>0.2303</v>
      </c>
      <c r="FP41" s="384">
        <f t="shared" si="108"/>
        <v>-2.6999999999999997</v>
      </c>
      <c r="FQ41" s="259">
        <f t="shared" si="109"/>
        <v>9.4410910240392582E-2</v>
      </c>
      <c r="FR41" s="259">
        <f t="shared" si="110"/>
        <v>9.4399999999999998E-2</v>
      </c>
      <c r="FS41" s="259">
        <f t="shared" si="111"/>
        <v>9.5602073242217631E-2</v>
      </c>
      <c r="FT41" s="259">
        <f t="shared" si="112"/>
        <v>9.5600000000000004E-2</v>
      </c>
      <c r="FU41" s="384">
        <f t="shared" si="113"/>
        <v>-0.12000000000000066</v>
      </c>
      <c r="FV41" s="259">
        <f t="shared" si="114"/>
        <v>0.12182963488874454</v>
      </c>
      <c r="FW41" s="259">
        <f t="shared" si="115"/>
        <v>0.12180000000000001</v>
      </c>
      <c r="FX41" s="259">
        <f t="shared" si="116"/>
        <v>0.12515288034307123</v>
      </c>
      <c r="FY41" s="259">
        <f t="shared" si="117"/>
        <v>0.12520000000000001</v>
      </c>
      <c r="FZ41" s="384">
        <f t="shared" si="118"/>
        <v>-0.34</v>
      </c>
      <c r="GA41" s="137">
        <v>0</v>
      </c>
    </row>
    <row r="42" spans="2:183" s="14" customFormat="1" ht="13.5" customHeight="1">
      <c r="B42" s="69">
        <v>36</v>
      </c>
      <c r="C42" s="47" t="s">
        <v>2</v>
      </c>
      <c r="D42" s="439">
        <v>1336</v>
      </c>
      <c r="E42" s="192">
        <v>486</v>
      </c>
      <c r="F42" s="256">
        <f t="shared" si="10"/>
        <v>0.36377245508982037</v>
      </c>
      <c r="G42" s="439">
        <v>1324</v>
      </c>
      <c r="H42" s="192">
        <v>114</v>
      </c>
      <c r="I42" s="256">
        <f t="shared" si="11"/>
        <v>8.6102719033232633E-2</v>
      </c>
      <c r="J42" s="439">
        <v>1337</v>
      </c>
      <c r="K42" s="192">
        <v>749</v>
      </c>
      <c r="L42" s="256">
        <f t="shared" si="12"/>
        <v>0.56020942408376961</v>
      </c>
      <c r="M42" s="439">
        <v>1337</v>
      </c>
      <c r="N42" s="192">
        <v>254</v>
      </c>
      <c r="O42" s="256">
        <f t="shared" si="13"/>
        <v>0.18997756170531038</v>
      </c>
      <c r="P42" s="439">
        <v>1334</v>
      </c>
      <c r="Q42" s="192">
        <v>230</v>
      </c>
      <c r="R42" s="256">
        <f t="shared" si="14"/>
        <v>0.17241379310344829</v>
      </c>
      <c r="S42" s="439">
        <v>1335</v>
      </c>
      <c r="T42" s="192">
        <v>111</v>
      </c>
      <c r="U42" s="256">
        <f t="shared" si="15"/>
        <v>8.3146067415730343E-2</v>
      </c>
      <c r="V42" s="439">
        <v>1337</v>
      </c>
      <c r="W42" s="192">
        <v>27</v>
      </c>
      <c r="X42" s="256">
        <f t="shared" si="16"/>
        <v>2.0194465220643231E-2</v>
      </c>
      <c r="Y42" s="439">
        <v>1334</v>
      </c>
      <c r="Z42" s="192">
        <v>64</v>
      </c>
      <c r="AA42" s="256">
        <f t="shared" si="17"/>
        <v>4.7976011994002997E-2</v>
      </c>
      <c r="AB42" s="439">
        <v>1329</v>
      </c>
      <c r="AC42" s="192">
        <v>155</v>
      </c>
      <c r="AD42" s="256">
        <f t="shared" si="18"/>
        <v>0.11662904439428141</v>
      </c>
      <c r="AE42" s="439">
        <v>1333</v>
      </c>
      <c r="AF42" s="192">
        <v>127</v>
      </c>
      <c r="AG42" s="256">
        <f t="shared" si="19"/>
        <v>9.5273818454613649E-2</v>
      </c>
      <c r="AH42" s="439">
        <v>1324</v>
      </c>
      <c r="AI42" s="192">
        <v>138</v>
      </c>
      <c r="AJ42" s="256">
        <f t="shared" si="20"/>
        <v>0.10422960725075529</v>
      </c>
      <c r="AK42" s="72"/>
      <c r="AL42" s="73" t="s">
        <v>6</v>
      </c>
      <c r="AM42" s="279">
        <f t="shared" si="21"/>
        <v>0.48051948051948051</v>
      </c>
      <c r="AN42" s="73" t="s">
        <v>6</v>
      </c>
      <c r="AO42" s="279">
        <f t="shared" si="22"/>
        <v>7.792207792207792E-2</v>
      </c>
      <c r="AP42" s="73" t="s">
        <v>6</v>
      </c>
      <c r="AQ42" s="279">
        <f t="shared" si="23"/>
        <v>0.62337662337662336</v>
      </c>
      <c r="AR42" s="73" t="s">
        <v>6</v>
      </c>
      <c r="AS42" s="279">
        <f t="shared" si="24"/>
        <v>0.11688311688311688</v>
      </c>
      <c r="AT42" s="73" t="s">
        <v>6</v>
      </c>
      <c r="AU42" s="279">
        <f t="shared" si="25"/>
        <v>0.47619047619047616</v>
      </c>
      <c r="AV42" s="73" t="s">
        <v>6</v>
      </c>
      <c r="AW42" s="279">
        <f t="shared" si="26"/>
        <v>0.46320346320346323</v>
      </c>
      <c r="AX42" s="73" t="s">
        <v>6</v>
      </c>
      <c r="AY42" s="279">
        <f t="shared" si="27"/>
        <v>5.627705627705628E-2</v>
      </c>
      <c r="AZ42" s="73" t="s">
        <v>6</v>
      </c>
      <c r="BA42" s="279">
        <f t="shared" si="28"/>
        <v>1.2987012987012988E-2</v>
      </c>
      <c r="BB42" s="73" t="s">
        <v>6</v>
      </c>
      <c r="BC42" s="279">
        <f t="shared" si="29"/>
        <v>7.8260869565217397E-2</v>
      </c>
      <c r="BD42" s="73" t="s">
        <v>6</v>
      </c>
      <c r="BE42" s="279">
        <f t="shared" si="30"/>
        <v>7.3593073593073599E-2</v>
      </c>
      <c r="BF42" s="73" t="s">
        <v>6</v>
      </c>
      <c r="BG42" s="279">
        <f t="shared" si="31"/>
        <v>9.0909090909090912E-2</v>
      </c>
      <c r="BI42" s="105" t="str">
        <f t="shared" si="0"/>
        <v>池田市</v>
      </c>
      <c r="BJ42" s="259">
        <f t="shared" si="119"/>
        <v>0.36377245508982037</v>
      </c>
      <c r="BK42" s="259">
        <f t="shared" si="32"/>
        <v>0.36380000000000001</v>
      </c>
      <c r="BL42" s="259">
        <f t="shared" si="33"/>
        <v>0.35036496350364965</v>
      </c>
      <c r="BM42" s="259">
        <f t="shared" si="34"/>
        <v>0.35039999999999999</v>
      </c>
      <c r="BN42" s="384">
        <f t="shared" si="120"/>
        <v>1.3400000000000023</v>
      </c>
      <c r="BO42" s="105" t="str">
        <f t="shared" si="1"/>
        <v>高石市</v>
      </c>
      <c r="BP42" s="259">
        <f t="shared" si="121"/>
        <v>9.3044263775971095E-2</v>
      </c>
      <c r="BQ42" s="259">
        <f t="shared" si="35"/>
        <v>9.2999999999999999E-2</v>
      </c>
      <c r="BR42" s="259">
        <f t="shared" si="122"/>
        <v>0.11297440423654016</v>
      </c>
      <c r="BS42" s="259">
        <f t="shared" si="36"/>
        <v>0.113</v>
      </c>
      <c r="BT42" s="384">
        <f t="shared" si="123"/>
        <v>-2.0000000000000004</v>
      </c>
      <c r="BU42" s="105" t="str">
        <f t="shared" si="2"/>
        <v>大阪狭山市</v>
      </c>
      <c r="BV42" s="259">
        <f t="shared" si="124"/>
        <v>0.45638432364096082</v>
      </c>
      <c r="BW42" s="259">
        <f t="shared" si="37"/>
        <v>0.45639999999999997</v>
      </c>
      <c r="BX42" s="259">
        <f t="shared" si="38"/>
        <v>0.4868238557558946</v>
      </c>
      <c r="BY42" s="259">
        <f t="shared" si="39"/>
        <v>0.48680000000000001</v>
      </c>
      <c r="BZ42" s="384">
        <f t="shared" si="125"/>
        <v>-3.0400000000000036</v>
      </c>
      <c r="CA42" s="105" t="str">
        <f t="shared" si="3"/>
        <v>忠岡町</v>
      </c>
      <c r="CB42" s="259">
        <f t="shared" si="126"/>
        <v>0.1461794019933555</v>
      </c>
      <c r="CC42" s="259">
        <f t="shared" si="40"/>
        <v>0.1462</v>
      </c>
      <c r="CD42" s="259">
        <f t="shared" si="41"/>
        <v>0.23048327137546468</v>
      </c>
      <c r="CE42" s="259">
        <f t="shared" si="42"/>
        <v>0.23050000000000001</v>
      </c>
      <c r="CF42" s="384">
        <f t="shared" si="127"/>
        <v>-8.4300000000000015</v>
      </c>
      <c r="CG42" s="105" t="str">
        <f t="shared" si="4"/>
        <v>大東市</v>
      </c>
      <c r="CH42" s="259">
        <f t="shared" si="128"/>
        <v>0.19570905285190998</v>
      </c>
      <c r="CI42" s="259">
        <f t="shared" si="43"/>
        <v>0.19570000000000001</v>
      </c>
      <c r="CJ42" s="259">
        <f t="shared" si="44"/>
        <v>0.2585241730279898</v>
      </c>
      <c r="CK42" s="259">
        <f t="shared" si="45"/>
        <v>0.25850000000000001</v>
      </c>
      <c r="CL42" s="384">
        <f t="shared" si="129"/>
        <v>-6.2799999999999994</v>
      </c>
      <c r="CM42" s="105" t="str">
        <f t="shared" si="5"/>
        <v>大阪狭山市</v>
      </c>
      <c r="CN42" s="259">
        <f t="shared" si="130"/>
        <v>9.608091024020228E-2</v>
      </c>
      <c r="CO42" s="259">
        <f t="shared" si="46"/>
        <v>9.6100000000000005E-2</v>
      </c>
      <c r="CP42" s="259">
        <f t="shared" si="47"/>
        <v>0.1289875173370319</v>
      </c>
      <c r="CQ42" s="259">
        <f t="shared" si="48"/>
        <v>0.129</v>
      </c>
      <c r="CR42" s="384">
        <f t="shared" si="131"/>
        <v>-3.29</v>
      </c>
      <c r="CS42" s="105" t="str">
        <f t="shared" si="6"/>
        <v>茨木市</v>
      </c>
      <c r="CT42" s="259">
        <f t="shared" si="132"/>
        <v>1.2531662445007332E-2</v>
      </c>
      <c r="CU42" s="259">
        <f t="shared" si="49"/>
        <v>1.2500000000000001E-2</v>
      </c>
      <c r="CV42" s="259">
        <f t="shared" si="50"/>
        <v>1.5940791346427556E-2</v>
      </c>
      <c r="CW42" s="259">
        <f t="shared" si="51"/>
        <v>1.5900000000000001E-2</v>
      </c>
      <c r="CX42" s="384">
        <f t="shared" si="133"/>
        <v>-0.34</v>
      </c>
      <c r="CY42" s="105" t="str">
        <f t="shared" si="143"/>
        <v>熊取町</v>
      </c>
      <c r="CZ42" s="259">
        <f t="shared" si="134"/>
        <v>3.6935704514363885E-2</v>
      </c>
      <c r="DA42" s="259">
        <f t="shared" si="52"/>
        <v>3.6900000000000002E-2</v>
      </c>
      <c r="DB42" s="259">
        <f t="shared" si="53"/>
        <v>5.1169590643274851E-2</v>
      </c>
      <c r="DC42" s="259">
        <f t="shared" si="54"/>
        <v>5.1200000000000002E-2</v>
      </c>
      <c r="DD42" s="384">
        <f t="shared" si="135"/>
        <v>-1.43</v>
      </c>
      <c r="DE42" s="105" t="str">
        <f t="shared" si="8"/>
        <v>枚方市</v>
      </c>
      <c r="DF42" s="259">
        <f t="shared" si="136"/>
        <v>0.12987752776986614</v>
      </c>
      <c r="DG42" s="259">
        <f t="shared" si="55"/>
        <v>0.12989999999999999</v>
      </c>
      <c r="DH42" s="259">
        <f t="shared" si="56"/>
        <v>0.1612169462610179</v>
      </c>
      <c r="DI42" s="259">
        <f t="shared" si="57"/>
        <v>0.16120000000000001</v>
      </c>
      <c r="DJ42" s="384">
        <f t="shared" si="137"/>
        <v>-3.1300000000000021</v>
      </c>
      <c r="DK42" s="105" t="str">
        <f t="shared" si="9"/>
        <v>島本町</v>
      </c>
      <c r="DL42" s="259">
        <f t="shared" si="138"/>
        <v>6.7326732673267331E-2</v>
      </c>
      <c r="DM42" s="259">
        <f t="shared" si="58"/>
        <v>6.7299999999999999E-2</v>
      </c>
      <c r="DN42" s="259">
        <f t="shared" si="59"/>
        <v>5.9273422562141492E-2</v>
      </c>
      <c r="DO42" s="259">
        <f t="shared" si="60"/>
        <v>5.9299999999999999E-2</v>
      </c>
      <c r="DP42" s="384">
        <f t="shared" si="139"/>
        <v>0.8</v>
      </c>
      <c r="DQ42" s="105" t="str">
        <f t="shared" si="142"/>
        <v>岬町</v>
      </c>
      <c r="DR42" s="259">
        <f t="shared" si="140"/>
        <v>8.5714285714285715E-2</v>
      </c>
      <c r="DS42" s="259">
        <f t="shared" si="61"/>
        <v>8.5699999999999998E-2</v>
      </c>
      <c r="DT42" s="259">
        <f t="shared" si="62"/>
        <v>7.407407407407407E-2</v>
      </c>
      <c r="DU42" s="259">
        <f t="shared" si="63"/>
        <v>7.4099999999999999E-2</v>
      </c>
      <c r="DV42" s="384">
        <f t="shared" si="141"/>
        <v>1.1599999999999999</v>
      </c>
      <c r="DX42" s="259">
        <f t="shared" si="64"/>
        <v>0.41215306759307302</v>
      </c>
      <c r="DY42" s="259">
        <f t="shared" si="65"/>
        <v>0.41220000000000001</v>
      </c>
      <c r="DZ42" s="259">
        <f t="shared" si="66"/>
        <v>0.41883542119293055</v>
      </c>
      <c r="EA42" s="259">
        <f t="shared" si="67"/>
        <v>0.41880000000000001</v>
      </c>
      <c r="EB42" s="384">
        <f t="shared" si="68"/>
        <v>-0.65999999999999948</v>
      </c>
      <c r="EC42" s="259">
        <f t="shared" si="69"/>
        <v>0.13642272981511996</v>
      </c>
      <c r="ED42" s="259">
        <f t="shared" si="70"/>
        <v>0.13639999999999999</v>
      </c>
      <c r="EE42" s="259">
        <f t="shared" si="71"/>
        <v>0.13905492449138979</v>
      </c>
      <c r="EF42" s="259">
        <f t="shared" si="72"/>
        <v>0.1391</v>
      </c>
      <c r="EG42" s="384">
        <f t="shared" si="73"/>
        <v>-0.27000000000000079</v>
      </c>
      <c r="EH42" s="259">
        <f t="shared" si="74"/>
        <v>0.53394233299500016</v>
      </c>
      <c r="EI42" s="259">
        <f t="shared" si="75"/>
        <v>0.53390000000000004</v>
      </c>
      <c r="EJ42" s="259">
        <f t="shared" si="76"/>
        <v>0.55089838814066017</v>
      </c>
      <c r="EK42" s="259">
        <f t="shared" si="77"/>
        <v>0.55089999999999995</v>
      </c>
      <c r="EL42" s="384">
        <f t="shared" si="78"/>
        <v>-1.6999999999999904</v>
      </c>
      <c r="EM42" s="259">
        <f t="shared" si="79"/>
        <v>0.20827411969051002</v>
      </c>
      <c r="EN42" s="259">
        <f t="shared" si="80"/>
        <v>0.20830000000000001</v>
      </c>
      <c r="EO42" s="259">
        <f t="shared" si="81"/>
        <v>0.23116991192719932</v>
      </c>
      <c r="EP42" s="259">
        <f t="shared" si="82"/>
        <v>0.23119999999999999</v>
      </c>
      <c r="EQ42" s="384">
        <f t="shared" si="83"/>
        <v>-2.2899999999999974</v>
      </c>
      <c r="ER42" s="259">
        <f t="shared" si="84"/>
        <v>0.2459075644172703</v>
      </c>
      <c r="ES42" s="259">
        <f t="shared" si="85"/>
        <v>0.24590000000000001</v>
      </c>
      <c r="ET42" s="259">
        <f t="shared" si="86"/>
        <v>0.26463237789639321</v>
      </c>
      <c r="EU42" s="259">
        <f t="shared" si="87"/>
        <v>0.2646</v>
      </c>
      <c r="EV42" s="384">
        <f t="shared" si="88"/>
        <v>-1.8699999999999994</v>
      </c>
      <c r="EW42" s="259">
        <f t="shared" si="89"/>
        <v>0.14741299556986304</v>
      </c>
      <c r="EX42" s="259">
        <f t="shared" si="90"/>
        <v>0.1474</v>
      </c>
      <c r="EY42" s="259">
        <f t="shared" si="91"/>
        <v>0.16508641290103757</v>
      </c>
      <c r="EZ42" s="259">
        <f t="shared" si="92"/>
        <v>0.1651</v>
      </c>
      <c r="FA42" s="384">
        <f t="shared" si="93"/>
        <v>-1.7699999999999994</v>
      </c>
      <c r="FB42" s="259">
        <f t="shared" si="94"/>
        <v>2.285851780558229E-2</v>
      </c>
      <c r="FC42" s="259">
        <f t="shared" si="95"/>
        <v>2.29E-2</v>
      </c>
      <c r="FD42" s="259">
        <f t="shared" si="96"/>
        <v>2.507742800351315E-2</v>
      </c>
      <c r="FE42" s="259">
        <f t="shared" si="97"/>
        <v>2.5100000000000001E-2</v>
      </c>
      <c r="FF42" s="384">
        <f t="shared" si="98"/>
        <v>-0.22000000000000006</v>
      </c>
      <c r="FG42" s="259">
        <f t="shared" si="99"/>
        <v>6.3906918674177748E-2</v>
      </c>
      <c r="FH42" s="259">
        <f t="shared" si="100"/>
        <v>6.3899999999999998E-2</v>
      </c>
      <c r="FI42" s="259">
        <f t="shared" si="101"/>
        <v>6.1046287590363305E-2</v>
      </c>
      <c r="FJ42" s="259">
        <f t="shared" si="102"/>
        <v>6.0999999999999999E-2</v>
      </c>
      <c r="FK42" s="384">
        <f t="shared" si="103"/>
        <v>0.28999999999999998</v>
      </c>
      <c r="FL42" s="259">
        <f t="shared" si="104"/>
        <v>0.20333280646690902</v>
      </c>
      <c r="FM42" s="259">
        <f t="shared" si="105"/>
        <v>0.20330000000000001</v>
      </c>
      <c r="FN42" s="259">
        <f t="shared" si="106"/>
        <v>0.23028690421101342</v>
      </c>
      <c r="FO42" s="259">
        <f t="shared" si="107"/>
        <v>0.2303</v>
      </c>
      <c r="FP42" s="384">
        <f t="shared" si="108"/>
        <v>-2.6999999999999997</v>
      </c>
      <c r="FQ42" s="259">
        <f t="shared" si="109"/>
        <v>9.4410910240392582E-2</v>
      </c>
      <c r="FR42" s="259">
        <f t="shared" si="110"/>
        <v>9.4399999999999998E-2</v>
      </c>
      <c r="FS42" s="259">
        <f t="shared" si="111"/>
        <v>9.5602073242217631E-2</v>
      </c>
      <c r="FT42" s="259">
        <f t="shared" si="112"/>
        <v>9.5600000000000004E-2</v>
      </c>
      <c r="FU42" s="384">
        <f t="shared" si="113"/>
        <v>-0.12000000000000066</v>
      </c>
      <c r="FV42" s="259">
        <f t="shared" si="114"/>
        <v>0.12182963488874454</v>
      </c>
      <c r="FW42" s="259">
        <f t="shared" si="115"/>
        <v>0.12180000000000001</v>
      </c>
      <c r="FX42" s="259">
        <f t="shared" si="116"/>
        <v>0.12515288034307123</v>
      </c>
      <c r="FY42" s="259">
        <f t="shared" si="117"/>
        <v>0.12520000000000001</v>
      </c>
      <c r="FZ42" s="384">
        <f t="shared" si="118"/>
        <v>-0.34</v>
      </c>
      <c r="GA42" s="137">
        <v>0</v>
      </c>
    </row>
    <row r="43" spans="2:183" s="14" customFormat="1" ht="13.5" customHeight="1">
      <c r="B43" s="69">
        <v>37</v>
      </c>
      <c r="C43" s="47" t="s">
        <v>3</v>
      </c>
      <c r="D43" s="439">
        <v>7021</v>
      </c>
      <c r="E43" s="192">
        <v>2339</v>
      </c>
      <c r="F43" s="256">
        <f t="shared" si="10"/>
        <v>0.33314342686227033</v>
      </c>
      <c r="G43" s="439">
        <v>6992</v>
      </c>
      <c r="H43" s="192">
        <v>656</v>
      </c>
      <c r="I43" s="256">
        <f t="shared" si="11"/>
        <v>9.3821510297482841E-2</v>
      </c>
      <c r="J43" s="439">
        <v>7024</v>
      </c>
      <c r="K43" s="192">
        <v>3805</v>
      </c>
      <c r="L43" s="256">
        <f t="shared" si="12"/>
        <v>0.54171412300683375</v>
      </c>
      <c r="M43" s="439">
        <v>7024</v>
      </c>
      <c r="N43" s="192">
        <v>1333</v>
      </c>
      <c r="O43" s="256">
        <f t="shared" si="13"/>
        <v>0.18977790432801822</v>
      </c>
      <c r="P43" s="439">
        <v>7013</v>
      </c>
      <c r="Q43" s="192">
        <v>1622</v>
      </c>
      <c r="R43" s="256">
        <f t="shared" si="14"/>
        <v>0.23128475688007985</v>
      </c>
      <c r="S43" s="439">
        <v>7024</v>
      </c>
      <c r="T43" s="192">
        <v>975</v>
      </c>
      <c r="U43" s="256">
        <f t="shared" si="15"/>
        <v>0.13880979498861049</v>
      </c>
      <c r="V43" s="439">
        <v>7025</v>
      </c>
      <c r="W43" s="192">
        <v>152</v>
      </c>
      <c r="X43" s="256">
        <f t="shared" si="16"/>
        <v>2.1637010676156584E-2</v>
      </c>
      <c r="Y43" s="439">
        <v>7024</v>
      </c>
      <c r="Z43" s="192">
        <v>256</v>
      </c>
      <c r="AA43" s="256">
        <f t="shared" si="17"/>
        <v>3.644646924829157E-2</v>
      </c>
      <c r="AB43" s="439">
        <v>7018</v>
      </c>
      <c r="AC43" s="192">
        <v>1240</v>
      </c>
      <c r="AD43" s="256">
        <f t="shared" si="18"/>
        <v>0.17668851524650897</v>
      </c>
      <c r="AE43" s="439">
        <v>7020</v>
      </c>
      <c r="AF43" s="192">
        <v>734</v>
      </c>
      <c r="AG43" s="256">
        <f t="shared" si="19"/>
        <v>0.10455840455840455</v>
      </c>
      <c r="AH43" s="439">
        <v>6992</v>
      </c>
      <c r="AI43" s="192">
        <v>888</v>
      </c>
      <c r="AJ43" s="256">
        <f t="shared" si="20"/>
        <v>0.12700228832951946</v>
      </c>
      <c r="AK43" s="72"/>
      <c r="AL43" s="73" t="s">
        <v>52</v>
      </c>
      <c r="AM43" s="279">
        <f t="shared" si="21"/>
        <v>0.52491694352159468</v>
      </c>
      <c r="AN43" s="73" t="s">
        <v>52</v>
      </c>
      <c r="AO43" s="279">
        <f t="shared" si="22"/>
        <v>0.14285714285714285</v>
      </c>
      <c r="AP43" s="73" t="s">
        <v>52</v>
      </c>
      <c r="AQ43" s="279">
        <f t="shared" si="23"/>
        <v>0.45182724252491696</v>
      </c>
      <c r="AR43" s="73" t="s">
        <v>52</v>
      </c>
      <c r="AS43" s="279">
        <f t="shared" si="24"/>
        <v>0.1461794019933555</v>
      </c>
      <c r="AT43" s="73" t="s">
        <v>52</v>
      </c>
      <c r="AU43" s="279">
        <f t="shared" si="25"/>
        <v>0.12624584717607973</v>
      </c>
      <c r="AV43" s="73" t="s">
        <v>52</v>
      </c>
      <c r="AW43" s="279">
        <f t="shared" si="26"/>
        <v>7.9734219269102985E-2</v>
      </c>
      <c r="AX43" s="73" t="s">
        <v>52</v>
      </c>
      <c r="AY43" s="279">
        <f t="shared" si="27"/>
        <v>3.9867109634551492E-2</v>
      </c>
      <c r="AZ43" s="73" t="s">
        <v>52</v>
      </c>
      <c r="BA43" s="279">
        <f t="shared" si="28"/>
        <v>7.3089700996677748E-2</v>
      </c>
      <c r="BB43" s="73" t="s">
        <v>52</v>
      </c>
      <c r="BC43" s="279">
        <f t="shared" si="29"/>
        <v>0.10963455149501661</v>
      </c>
      <c r="BD43" s="73" t="s">
        <v>52</v>
      </c>
      <c r="BE43" s="279">
        <f t="shared" si="30"/>
        <v>3.6544850498338874E-2</v>
      </c>
      <c r="BF43" s="73" t="s">
        <v>52</v>
      </c>
      <c r="BG43" s="279">
        <f t="shared" si="31"/>
        <v>9.3023255813953487E-2</v>
      </c>
      <c r="BI43" s="105" t="str">
        <f t="shared" si="0"/>
        <v>河内長野市</v>
      </c>
      <c r="BJ43" s="259">
        <f t="shared" si="119"/>
        <v>0.36209996404171163</v>
      </c>
      <c r="BK43" s="259">
        <f t="shared" si="32"/>
        <v>0.36209999999999998</v>
      </c>
      <c r="BL43" s="259">
        <f t="shared" si="33"/>
        <v>0.3533145275035261</v>
      </c>
      <c r="BM43" s="259">
        <f t="shared" si="34"/>
        <v>0.3533</v>
      </c>
      <c r="BN43" s="384">
        <f t="shared" si="120"/>
        <v>0.87999999999999745</v>
      </c>
      <c r="BO43" s="105" t="str">
        <f t="shared" si="1"/>
        <v>河南町</v>
      </c>
      <c r="BP43" s="259">
        <f t="shared" si="121"/>
        <v>9.2050209205020925E-2</v>
      </c>
      <c r="BQ43" s="259">
        <f t="shared" si="35"/>
        <v>9.2100000000000001E-2</v>
      </c>
      <c r="BR43" s="259">
        <f t="shared" si="122"/>
        <v>8.3333333333333329E-2</v>
      </c>
      <c r="BS43" s="259">
        <f t="shared" si="36"/>
        <v>8.3299999999999999E-2</v>
      </c>
      <c r="BT43" s="384">
        <f t="shared" si="123"/>
        <v>0.88000000000000023</v>
      </c>
      <c r="BU43" s="105" t="str">
        <f t="shared" si="2"/>
        <v>忠岡町</v>
      </c>
      <c r="BV43" s="259">
        <f t="shared" si="124"/>
        <v>0.45182724252491696</v>
      </c>
      <c r="BW43" s="259">
        <f t="shared" si="37"/>
        <v>0.45179999999999998</v>
      </c>
      <c r="BX43" s="259">
        <f t="shared" si="38"/>
        <v>0.49442379182156132</v>
      </c>
      <c r="BY43" s="259">
        <f t="shared" si="39"/>
        <v>0.49440000000000001</v>
      </c>
      <c r="BZ43" s="384">
        <f t="shared" si="125"/>
        <v>-4.2600000000000025</v>
      </c>
      <c r="CA43" s="105" t="str">
        <f t="shared" si="3"/>
        <v>泉南市</v>
      </c>
      <c r="CB43" s="259">
        <f t="shared" si="126"/>
        <v>0.14380825565912117</v>
      </c>
      <c r="CC43" s="259">
        <f t="shared" si="40"/>
        <v>0.14380000000000001</v>
      </c>
      <c r="CD43" s="259">
        <f t="shared" si="41"/>
        <v>0.14485981308411214</v>
      </c>
      <c r="CE43" s="259">
        <f t="shared" si="42"/>
        <v>0.1449</v>
      </c>
      <c r="CF43" s="384">
        <f t="shared" si="127"/>
        <v>-0.10999999999999899</v>
      </c>
      <c r="CG43" s="105" t="str">
        <f t="shared" si="4"/>
        <v>島本町</v>
      </c>
      <c r="CH43" s="259">
        <f t="shared" si="128"/>
        <v>0.1900990099009901</v>
      </c>
      <c r="CI43" s="259">
        <f t="shared" si="43"/>
        <v>0.19009999999999999</v>
      </c>
      <c r="CJ43" s="259">
        <f t="shared" si="44"/>
        <v>0.17300380228136883</v>
      </c>
      <c r="CK43" s="259">
        <f t="shared" si="45"/>
        <v>0.17299999999999999</v>
      </c>
      <c r="CL43" s="384">
        <f t="shared" si="129"/>
        <v>1.7100000000000004</v>
      </c>
      <c r="CM43" s="105" t="str">
        <f t="shared" si="5"/>
        <v>岬町</v>
      </c>
      <c r="CN43" s="259">
        <f t="shared" si="130"/>
        <v>9.4339622641509441E-2</v>
      </c>
      <c r="CO43" s="259">
        <f t="shared" si="46"/>
        <v>9.4299999999999995E-2</v>
      </c>
      <c r="CP43" s="259">
        <f t="shared" si="47"/>
        <v>0.16814159292035399</v>
      </c>
      <c r="CQ43" s="259">
        <f t="shared" si="48"/>
        <v>0.1681</v>
      </c>
      <c r="CR43" s="384">
        <f t="shared" si="131"/>
        <v>-7.3800000000000008</v>
      </c>
      <c r="CS43" s="105" t="str">
        <f t="shared" si="6"/>
        <v>交野市</v>
      </c>
      <c r="CT43" s="259">
        <f t="shared" si="132"/>
        <v>1.164021164021164E-2</v>
      </c>
      <c r="CU43" s="259">
        <f t="shared" si="49"/>
        <v>1.1599999999999999E-2</v>
      </c>
      <c r="CV43" s="259">
        <f t="shared" si="50"/>
        <v>1.7671517671517672E-2</v>
      </c>
      <c r="CW43" s="259">
        <f t="shared" si="51"/>
        <v>1.77E-2</v>
      </c>
      <c r="CX43" s="384">
        <f t="shared" si="133"/>
        <v>-0.6100000000000001</v>
      </c>
      <c r="CY43" s="105" t="str">
        <f t="shared" si="143"/>
        <v>吹田市</v>
      </c>
      <c r="CZ43" s="259">
        <f t="shared" si="134"/>
        <v>3.644646924829157E-2</v>
      </c>
      <c r="DA43" s="259">
        <f t="shared" si="52"/>
        <v>3.6400000000000002E-2</v>
      </c>
      <c r="DB43" s="259">
        <f t="shared" si="53"/>
        <v>4.11888955944478E-2</v>
      </c>
      <c r="DC43" s="259">
        <f t="shared" si="54"/>
        <v>4.1200000000000001E-2</v>
      </c>
      <c r="DD43" s="384">
        <f t="shared" si="135"/>
        <v>-0.47999999999999987</v>
      </c>
      <c r="DE43" s="105" t="str">
        <f t="shared" si="8"/>
        <v>豊能町</v>
      </c>
      <c r="DF43" s="259">
        <f t="shared" si="136"/>
        <v>0.12928759894459102</v>
      </c>
      <c r="DG43" s="259">
        <f t="shared" si="55"/>
        <v>0.1293</v>
      </c>
      <c r="DH43" s="259">
        <f t="shared" si="56"/>
        <v>0.15666178623718888</v>
      </c>
      <c r="DI43" s="259">
        <f t="shared" si="57"/>
        <v>0.15670000000000001</v>
      </c>
      <c r="DJ43" s="384">
        <f t="shared" si="137"/>
        <v>-2.7400000000000007</v>
      </c>
      <c r="DK43" s="105" t="str">
        <f t="shared" si="9"/>
        <v>四條畷市</v>
      </c>
      <c r="DL43" s="259">
        <f t="shared" si="138"/>
        <v>6.6666666666666666E-2</v>
      </c>
      <c r="DM43" s="259">
        <f t="shared" si="58"/>
        <v>6.6699999999999995E-2</v>
      </c>
      <c r="DN43" s="259">
        <f t="shared" si="59"/>
        <v>9.6932515337423308E-2</v>
      </c>
      <c r="DO43" s="259">
        <f t="shared" si="60"/>
        <v>9.69E-2</v>
      </c>
      <c r="DP43" s="384">
        <f t="shared" si="139"/>
        <v>-3.0200000000000005</v>
      </c>
      <c r="DQ43" s="105" t="str">
        <f t="shared" si="142"/>
        <v>富田林市</v>
      </c>
      <c r="DR43" s="259">
        <f t="shared" si="140"/>
        <v>8.3903328773369812E-2</v>
      </c>
      <c r="DS43" s="259">
        <f t="shared" si="61"/>
        <v>8.3900000000000002E-2</v>
      </c>
      <c r="DT43" s="259">
        <f t="shared" si="62"/>
        <v>0.10119047619047619</v>
      </c>
      <c r="DU43" s="259">
        <f t="shared" si="63"/>
        <v>0.1012</v>
      </c>
      <c r="DV43" s="384">
        <f t="shared" si="141"/>
        <v>-1.7299999999999995</v>
      </c>
      <c r="DX43" s="259">
        <f t="shared" si="64"/>
        <v>0.41215306759307302</v>
      </c>
      <c r="DY43" s="259">
        <f t="shared" si="65"/>
        <v>0.41220000000000001</v>
      </c>
      <c r="DZ43" s="259">
        <f t="shared" si="66"/>
        <v>0.41883542119293055</v>
      </c>
      <c r="EA43" s="259">
        <f t="shared" si="67"/>
        <v>0.41880000000000001</v>
      </c>
      <c r="EB43" s="384">
        <f t="shared" si="68"/>
        <v>-0.65999999999999948</v>
      </c>
      <c r="EC43" s="259">
        <f t="shared" si="69"/>
        <v>0.13642272981511996</v>
      </c>
      <c r="ED43" s="259">
        <f t="shared" si="70"/>
        <v>0.13639999999999999</v>
      </c>
      <c r="EE43" s="259">
        <f t="shared" si="71"/>
        <v>0.13905492449138979</v>
      </c>
      <c r="EF43" s="259">
        <f t="shared" si="72"/>
        <v>0.1391</v>
      </c>
      <c r="EG43" s="384">
        <f t="shared" si="73"/>
        <v>-0.27000000000000079</v>
      </c>
      <c r="EH43" s="259">
        <f t="shared" si="74"/>
        <v>0.53394233299500016</v>
      </c>
      <c r="EI43" s="259">
        <f t="shared" si="75"/>
        <v>0.53390000000000004</v>
      </c>
      <c r="EJ43" s="259">
        <f t="shared" si="76"/>
        <v>0.55089838814066017</v>
      </c>
      <c r="EK43" s="259">
        <f t="shared" si="77"/>
        <v>0.55089999999999995</v>
      </c>
      <c r="EL43" s="384">
        <f t="shared" si="78"/>
        <v>-1.6999999999999904</v>
      </c>
      <c r="EM43" s="259">
        <f t="shared" si="79"/>
        <v>0.20827411969051002</v>
      </c>
      <c r="EN43" s="259">
        <f t="shared" si="80"/>
        <v>0.20830000000000001</v>
      </c>
      <c r="EO43" s="259">
        <f t="shared" si="81"/>
        <v>0.23116991192719932</v>
      </c>
      <c r="EP43" s="259">
        <f t="shared" si="82"/>
        <v>0.23119999999999999</v>
      </c>
      <c r="EQ43" s="384">
        <f t="shared" si="83"/>
        <v>-2.2899999999999974</v>
      </c>
      <c r="ER43" s="259">
        <f t="shared" si="84"/>
        <v>0.2459075644172703</v>
      </c>
      <c r="ES43" s="259">
        <f t="shared" si="85"/>
        <v>0.24590000000000001</v>
      </c>
      <c r="ET43" s="259">
        <f t="shared" si="86"/>
        <v>0.26463237789639321</v>
      </c>
      <c r="EU43" s="259">
        <f t="shared" si="87"/>
        <v>0.2646</v>
      </c>
      <c r="EV43" s="384">
        <f t="shared" si="88"/>
        <v>-1.8699999999999994</v>
      </c>
      <c r="EW43" s="259">
        <f t="shared" si="89"/>
        <v>0.14741299556986304</v>
      </c>
      <c r="EX43" s="259">
        <f t="shared" si="90"/>
        <v>0.1474</v>
      </c>
      <c r="EY43" s="259">
        <f t="shared" si="91"/>
        <v>0.16508641290103757</v>
      </c>
      <c r="EZ43" s="259">
        <f t="shared" si="92"/>
        <v>0.1651</v>
      </c>
      <c r="FA43" s="384">
        <f t="shared" si="93"/>
        <v>-1.7699999999999994</v>
      </c>
      <c r="FB43" s="259">
        <f t="shared" si="94"/>
        <v>2.285851780558229E-2</v>
      </c>
      <c r="FC43" s="259">
        <f t="shared" si="95"/>
        <v>2.29E-2</v>
      </c>
      <c r="FD43" s="259">
        <f t="shared" si="96"/>
        <v>2.507742800351315E-2</v>
      </c>
      <c r="FE43" s="259">
        <f t="shared" si="97"/>
        <v>2.5100000000000001E-2</v>
      </c>
      <c r="FF43" s="384">
        <f t="shared" si="98"/>
        <v>-0.22000000000000006</v>
      </c>
      <c r="FG43" s="259">
        <f t="shared" si="99"/>
        <v>6.3906918674177748E-2</v>
      </c>
      <c r="FH43" s="259">
        <f t="shared" si="100"/>
        <v>6.3899999999999998E-2</v>
      </c>
      <c r="FI43" s="259">
        <f t="shared" si="101"/>
        <v>6.1046287590363305E-2</v>
      </c>
      <c r="FJ43" s="259">
        <f t="shared" si="102"/>
        <v>6.0999999999999999E-2</v>
      </c>
      <c r="FK43" s="384">
        <f t="shared" si="103"/>
        <v>0.28999999999999998</v>
      </c>
      <c r="FL43" s="259">
        <f t="shared" si="104"/>
        <v>0.20333280646690902</v>
      </c>
      <c r="FM43" s="259">
        <f t="shared" si="105"/>
        <v>0.20330000000000001</v>
      </c>
      <c r="FN43" s="259">
        <f t="shared" si="106"/>
        <v>0.23028690421101342</v>
      </c>
      <c r="FO43" s="259">
        <f t="shared" si="107"/>
        <v>0.2303</v>
      </c>
      <c r="FP43" s="384">
        <f t="shared" si="108"/>
        <v>-2.6999999999999997</v>
      </c>
      <c r="FQ43" s="259">
        <f t="shared" si="109"/>
        <v>9.4410910240392582E-2</v>
      </c>
      <c r="FR43" s="259">
        <f t="shared" si="110"/>
        <v>9.4399999999999998E-2</v>
      </c>
      <c r="FS43" s="259">
        <f t="shared" si="111"/>
        <v>9.5602073242217631E-2</v>
      </c>
      <c r="FT43" s="259">
        <f t="shared" si="112"/>
        <v>9.5600000000000004E-2</v>
      </c>
      <c r="FU43" s="384">
        <f t="shared" si="113"/>
        <v>-0.12000000000000066</v>
      </c>
      <c r="FV43" s="259">
        <f t="shared" si="114"/>
        <v>0.12182963488874454</v>
      </c>
      <c r="FW43" s="259">
        <f t="shared" si="115"/>
        <v>0.12180000000000001</v>
      </c>
      <c r="FX43" s="259">
        <f t="shared" si="116"/>
        <v>0.12515288034307123</v>
      </c>
      <c r="FY43" s="259">
        <f t="shared" si="117"/>
        <v>0.12520000000000001</v>
      </c>
      <c r="FZ43" s="384">
        <f t="shared" si="118"/>
        <v>-0.34</v>
      </c>
      <c r="GA43" s="137">
        <v>0</v>
      </c>
    </row>
    <row r="44" spans="2:183" s="14" customFormat="1" ht="13.5" customHeight="1">
      <c r="B44" s="69">
        <v>38</v>
      </c>
      <c r="C44" s="287" t="s">
        <v>45</v>
      </c>
      <c r="D44" s="439">
        <v>1168</v>
      </c>
      <c r="E44" s="192">
        <v>524</v>
      </c>
      <c r="F44" s="256">
        <f t="shared" si="10"/>
        <v>0.44863013698630139</v>
      </c>
      <c r="G44" s="439">
        <v>1168</v>
      </c>
      <c r="H44" s="192">
        <v>190</v>
      </c>
      <c r="I44" s="256">
        <f t="shared" si="11"/>
        <v>0.16267123287671234</v>
      </c>
      <c r="J44" s="439">
        <v>1168</v>
      </c>
      <c r="K44" s="192">
        <v>697</v>
      </c>
      <c r="L44" s="256">
        <f t="shared" si="12"/>
        <v>0.59674657534246578</v>
      </c>
      <c r="M44" s="439">
        <v>1167</v>
      </c>
      <c r="N44" s="192">
        <v>335</v>
      </c>
      <c r="O44" s="256">
        <f t="shared" si="13"/>
        <v>0.28706083976006858</v>
      </c>
      <c r="P44" s="439">
        <v>1167</v>
      </c>
      <c r="Q44" s="192">
        <v>301</v>
      </c>
      <c r="R44" s="256">
        <f t="shared" si="14"/>
        <v>0.25792630676949441</v>
      </c>
      <c r="S44" s="439">
        <v>1167</v>
      </c>
      <c r="T44" s="192">
        <v>274</v>
      </c>
      <c r="U44" s="256">
        <f t="shared" si="15"/>
        <v>0.23479005998286204</v>
      </c>
      <c r="V44" s="439">
        <v>1168</v>
      </c>
      <c r="W44" s="192">
        <v>22</v>
      </c>
      <c r="X44" s="256">
        <f t="shared" si="16"/>
        <v>1.8835616438356163E-2</v>
      </c>
      <c r="Y44" s="439">
        <v>1168</v>
      </c>
      <c r="Z44" s="192">
        <v>63</v>
      </c>
      <c r="AA44" s="256">
        <f t="shared" si="17"/>
        <v>5.3938356164383562E-2</v>
      </c>
      <c r="AB44" s="439">
        <v>1167</v>
      </c>
      <c r="AC44" s="192">
        <v>284</v>
      </c>
      <c r="AD44" s="256">
        <f t="shared" si="18"/>
        <v>0.24335904027420738</v>
      </c>
      <c r="AE44" s="439">
        <v>1167</v>
      </c>
      <c r="AF44" s="192">
        <v>122</v>
      </c>
      <c r="AG44" s="256">
        <f t="shared" si="19"/>
        <v>0.10454155955441302</v>
      </c>
      <c r="AH44" s="439">
        <v>1167</v>
      </c>
      <c r="AI44" s="192">
        <v>142</v>
      </c>
      <c r="AJ44" s="256">
        <f t="shared" si="20"/>
        <v>0.12167952013710369</v>
      </c>
      <c r="AK44" s="72"/>
      <c r="AL44" s="73" t="s">
        <v>53</v>
      </c>
      <c r="AM44" s="279">
        <f t="shared" si="21"/>
        <v>0.34746922024623805</v>
      </c>
      <c r="AN44" s="73" t="s">
        <v>53</v>
      </c>
      <c r="AO44" s="279">
        <f t="shared" si="22"/>
        <v>0.13067400275103164</v>
      </c>
      <c r="AP44" s="73" t="s">
        <v>53</v>
      </c>
      <c r="AQ44" s="279">
        <f t="shared" si="23"/>
        <v>0.5821917808219178</v>
      </c>
      <c r="AR44" s="73" t="s">
        <v>53</v>
      </c>
      <c r="AS44" s="279">
        <f t="shared" si="24"/>
        <v>0.20958904109589041</v>
      </c>
      <c r="AT44" s="73" t="s">
        <v>53</v>
      </c>
      <c r="AU44" s="279">
        <f t="shared" si="25"/>
        <v>0.21536351165980797</v>
      </c>
      <c r="AV44" s="73" t="s">
        <v>53</v>
      </c>
      <c r="AW44" s="279">
        <f t="shared" si="26"/>
        <v>0.14500683994528044</v>
      </c>
      <c r="AX44" s="73" t="s">
        <v>53</v>
      </c>
      <c r="AY44" s="279">
        <f t="shared" si="27"/>
        <v>2.0519835841313269E-2</v>
      </c>
      <c r="AZ44" s="73" t="s">
        <v>53</v>
      </c>
      <c r="BA44" s="279">
        <f t="shared" si="28"/>
        <v>3.6935704514363885E-2</v>
      </c>
      <c r="BB44" s="73" t="s">
        <v>53</v>
      </c>
      <c r="BC44" s="279">
        <f t="shared" si="29"/>
        <v>0.13679890560875513</v>
      </c>
      <c r="BD44" s="73" t="s">
        <v>53</v>
      </c>
      <c r="BE44" s="279">
        <f t="shared" si="30"/>
        <v>8.4931506849315067E-2</v>
      </c>
      <c r="BF44" s="73" t="s">
        <v>53</v>
      </c>
      <c r="BG44" s="279">
        <f t="shared" si="31"/>
        <v>8.3447332421340628E-2</v>
      </c>
      <c r="BI44" s="105" t="str">
        <f t="shared" si="0"/>
        <v>島本町</v>
      </c>
      <c r="BJ44" s="259">
        <f t="shared" si="119"/>
        <v>0.35049504950495047</v>
      </c>
      <c r="BK44" s="259">
        <f t="shared" si="32"/>
        <v>0.35049999999999998</v>
      </c>
      <c r="BL44" s="259">
        <f t="shared" si="33"/>
        <v>0.35171102661596959</v>
      </c>
      <c r="BM44" s="259">
        <f t="shared" si="34"/>
        <v>0.35170000000000001</v>
      </c>
      <c r="BN44" s="384">
        <f t="shared" si="120"/>
        <v>-0.12000000000000344</v>
      </c>
      <c r="BO44" s="105" t="str">
        <f t="shared" si="1"/>
        <v>島本町</v>
      </c>
      <c r="BP44" s="259">
        <f t="shared" si="121"/>
        <v>9.036144578313253E-2</v>
      </c>
      <c r="BQ44" s="259">
        <f t="shared" si="35"/>
        <v>9.0399999999999994E-2</v>
      </c>
      <c r="BR44" s="259">
        <f t="shared" si="122"/>
        <v>9.9426386233269604E-2</v>
      </c>
      <c r="BS44" s="259">
        <f t="shared" si="36"/>
        <v>9.9400000000000002E-2</v>
      </c>
      <c r="BT44" s="384">
        <f t="shared" si="123"/>
        <v>-0.9000000000000008</v>
      </c>
      <c r="BU44" s="105" t="str">
        <f t="shared" si="2"/>
        <v>交野市</v>
      </c>
      <c r="BV44" s="259">
        <f t="shared" si="124"/>
        <v>0.43128964059196617</v>
      </c>
      <c r="BW44" s="259">
        <f t="shared" si="37"/>
        <v>0.43130000000000002</v>
      </c>
      <c r="BX44" s="259">
        <f t="shared" si="38"/>
        <v>0.46305931321540061</v>
      </c>
      <c r="BY44" s="259">
        <f t="shared" si="39"/>
        <v>0.46310000000000001</v>
      </c>
      <c r="BZ44" s="384">
        <f t="shared" si="125"/>
        <v>-3.1799999999999997</v>
      </c>
      <c r="CA44" s="105" t="str">
        <f t="shared" si="3"/>
        <v>箕面市</v>
      </c>
      <c r="CB44" s="259">
        <f t="shared" si="126"/>
        <v>0.1435836075381394</v>
      </c>
      <c r="CC44" s="259">
        <f t="shared" si="40"/>
        <v>0.14360000000000001</v>
      </c>
      <c r="CD44" s="259">
        <f t="shared" si="41"/>
        <v>0.17634730538922155</v>
      </c>
      <c r="CE44" s="259">
        <f t="shared" si="42"/>
        <v>0.17630000000000001</v>
      </c>
      <c r="CF44" s="384">
        <f t="shared" si="127"/>
        <v>-3.2700000000000005</v>
      </c>
      <c r="CG44" s="105" t="str">
        <f t="shared" si="4"/>
        <v>門真市</v>
      </c>
      <c r="CH44" s="259">
        <f t="shared" si="128"/>
        <v>0.18317115054378935</v>
      </c>
      <c r="CI44" s="259">
        <f t="shared" si="43"/>
        <v>0.1832</v>
      </c>
      <c r="CJ44" s="259">
        <f t="shared" si="44"/>
        <v>0.21768326804700616</v>
      </c>
      <c r="CK44" s="259">
        <f t="shared" si="45"/>
        <v>0.2177</v>
      </c>
      <c r="CL44" s="384">
        <f t="shared" si="129"/>
        <v>-3.45</v>
      </c>
      <c r="CM44" s="105" t="str">
        <f t="shared" si="5"/>
        <v>門真市</v>
      </c>
      <c r="CN44" s="259">
        <f t="shared" si="130"/>
        <v>8.8571428571428565E-2</v>
      </c>
      <c r="CO44" s="259">
        <f t="shared" si="46"/>
        <v>8.8599999999999998E-2</v>
      </c>
      <c r="CP44" s="259">
        <f t="shared" si="47"/>
        <v>9.9608282036933407E-2</v>
      </c>
      <c r="CQ44" s="259">
        <f t="shared" si="48"/>
        <v>9.9599999999999994E-2</v>
      </c>
      <c r="CR44" s="384">
        <f t="shared" si="131"/>
        <v>-1.0999999999999996</v>
      </c>
      <c r="CS44" s="105" t="str">
        <f t="shared" si="6"/>
        <v>豊能町</v>
      </c>
      <c r="CT44" s="259">
        <f t="shared" si="132"/>
        <v>1.0540184453227932E-2</v>
      </c>
      <c r="CU44" s="259">
        <f t="shared" si="49"/>
        <v>1.0500000000000001E-2</v>
      </c>
      <c r="CV44" s="259">
        <f t="shared" si="50"/>
        <v>2.9282576866764276E-3</v>
      </c>
      <c r="CW44" s="259">
        <f t="shared" si="51"/>
        <v>2.8999999999999998E-3</v>
      </c>
      <c r="CX44" s="384">
        <f t="shared" si="133"/>
        <v>0.76000000000000012</v>
      </c>
      <c r="CY44" s="105" t="str">
        <f t="shared" si="143"/>
        <v>枚方市</v>
      </c>
      <c r="CZ44" s="259">
        <f t="shared" si="134"/>
        <v>3.4100596760443309E-2</v>
      </c>
      <c r="DA44" s="259">
        <f t="shared" si="52"/>
        <v>3.4099999999999998E-2</v>
      </c>
      <c r="DB44" s="259">
        <f t="shared" si="53"/>
        <v>3.7992628296002265E-2</v>
      </c>
      <c r="DC44" s="259">
        <f t="shared" si="54"/>
        <v>3.7999999999999999E-2</v>
      </c>
      <c r="DD44" s="384">
        <f t="shared" si="135"/>
        <v>-0.39000000000000007</v>
      </c>
      <c r="DE44" s="105" t="str">
        <f t="shared" si="8"/>
        <v>池田市</v>
      </c>
      <c r="DF44" s="259">
        <f t="shared" si="136"/>
        <v>0.11662904439428141</v>
      </c>
      <c r="DG44" s="259">
        <f t="shared" si="55"/>
        <v>0.1166</v>
      </c>
      <c r="DH44" s="259">
        <f t="shared" si="56"/>
        <v>0.1500732064421669</v>
      </c>
      <c r="DI44" s="259">
        <f t="shared" si="57"/>
        <v>0.15010000000000001</v>
      </c>
      <c r="DJ44" s="384">
        <f t="shared" si="137"/>
        <v>-3.3500000000000014</v>
      </c>
      <c r="DK44" s="105" t="str">
        <f t="shared" si="9"/>
        <v>泉南市</v>
      </c>
      <c r="DL44" s="259">
        <f t="shared" si="138"/>
        <v>5.6000000000000001E-2</v>
      </c>
      <c r="DM44" s="259">
        <f t="shared" si="58"/>
        <v>5.6000000000000001E-2</v>
      </c>
      <c r="DN44" s="259">
        <f t="shared" si="59"/>
        <v>5.3801169590643273E-2</v>
      </c>
      <c r="DO44" s="259">
        <f t="shared" si="60"/>
        <v>5.3800000000000001E-2</v>
      </c>
      <c r="DP44" s="384">
        <f t="shared" si="139"/>
        <v>0.22000000000000006</v>
      </c>
      <c r="DQ44" s="105" t="str">
        <f t="shared" si="142"/>
        <v>熊取町</v>
      </c>
      <c r="DR44" s="259">
        <f t="shared" si="140"/>
        <v>8.3447332421340628E-2</v>
      </c>
      <c r="DS44" s="259">
        <f t="shared" si="61"/>
        <v>8.3400000000000002E-2</v>
      </c>
      <c r="DT44" s="259">
        <f t="shared" si="62"/>
        <v>8.223201174743025E-2</v>
      </c>
      <c r="DU44" s="259">
        <f t="shared" si="63"/>
        <v>8.2199999999999995E-2</v>
      </c>
      <c r="DV44" s="384">
        <f t="shared" si="141"/>
        <v>0.12000000000000066</v>
      </c>
      <c r="DX44" s="259">
        <f t="shared" si="64"/>
        <v>0.41215306759307302</v>
      </c>
      <c r="DY44" s="259">
        <f t="shared" si="65"/>
        <v>0.41220000000000001</v>
      </c>
      <c r="DZ44" s="259">
        <f t="shared" si="66"/>
        <v>0.41883542119293055</v>
      </c>
      <c r="EA44" s="259">
        <f t="shared" si="67"/>
        <v>0.41880000000000001</v>
      </c>
      <c r="EB44" s="384">
        <f t="shared" si="68"/>
        <v>-0.65999999999999948</v>
      </c>
      <c r="EC44" s="259">
        <f t="shared" si="69"/>
        <v>0.13642272981511996</v>
      </c>
      <c r="ED44" s="259">
        <f t="shared" si="70"/>
        <v>0.13639999999999999</v>
      </c>
      <c r="EE44" s="259">
        <f t="shared" si="71"/>
        <v>0.13905492449138979</v>
      </c>
      <c r="EF44" s="259">
        <f t="shared" si="72"/>
        <v>0.1391</v>
      </c>
      <c r="EG44" s="384">
        <f t="shared" si="73"/>
        <v>-0.27000000000000079</v>
      </c>
      <c r="EH44" s="259">
        <f t="shared" si="74"/>
        <v>0.53394233299500016</v>
      </c>
      <c r="EI44" s="259">
        <f t="shared" si="75"/>
        <v>0.53390000000000004</v>
      </c>
      <c r="EJ44" s="259">
        <f t="shared" si="76"/>
        <v>0.55089838814066017</v>
      </c>
      <c r="EK44" s="259">
        <f t="shared" si="77"/>
        <v>0.55089999999999995</v>
      </c>
      <c r="EL44" s="384">
        <f t="shared" si="78"/>
        <v>-1.6999999999999904</v>
      </c>
      <c r="EM44" s="259">
        <f t="shared" si="79"/>
        <v>0.20827411969051002</v>
      </c>
      <c r="EN44" s="259">
        <f t="shared" si="80"/>
        <v>0.20830000000000001</v>
      </c>
      <c r="EO44" s="259">
        <f t="shared" si="81"/>
        <v>0.23116991192719932</v>
      </c>
      <c r="EP44" s="259">
        <f t="shared" si="82"/>
        <v>0.23119999999999999</v>
      </c>
      <c r="EQ44" s="384">
        <f t="shared" si="83"/>
        <v>-2.2899999999999974</v>
      </c>
      <c r="ER44" s="259">
        <f t="shared" si="84"/>
        <v>0.2459075644172703</v>
      </c>
      <c r="ES44" s="259">
        <f t="shared" si="85"/>
        <v>0.24590000000000001</v>
      </c>
      <c r="ET44" s="259">
        <f t="shared" si="86"/>
        <v>0.26463237789639321</v>
      </c>
      <c r="EU44" s="259">
        <f t="shared" si="87"/>
        <v>0.2646</v>
      </c>
      <c r="EV44" s="384">
        <f t="shared" si="88"/>
        <v>-1.8699999999999994</v>
      </c>
      <c r="EW44" s="259">
        <f t="shared" si="89"/>
        <v>0.14741299556986304</v>
      </c>
      <c r="EX44" s="259">
        <f t="shared" si="90"/>
        <v>0.1474</v>
      </c>
      <c r="EY44" s="259">
        <f t="shared" si="91"/>
        <v>0.16508641290103757</v>
      </c>
      <c r="EZ44" s="259">
        <f t="shared" si="92"/>
        <v>0.1651</v>
      </c>
      <c r="FA44" s="384">
        <f t="shared" si="93"/>
        <v>-1.7699999999999994</v>
      </c>
      <c r="FB44" s="259">
        <f t="shared" si="94"/>
        <v>2.285851780558229E-2</v>
      </c>
      <c r="FC44" s="259">
        <f t="shared" si="95"/>
        <v>2.29E-2</v>
      </c>
      <c r="FD44" s="259">
        <f t="shared" si="96"/>
        <v>2.507742800351315E-2</v>
      </c>
      <c r="FE44" s="259">
        <f t="shared" si="97"/>
        <v>2.5100000000000001E-2</v>
      </c>
      <c r="FF44" s="384">
        <f t="shared" si="98"/>
        <v>-0.22000000000000006</v>
      </c>
      <c r="FG44" s="259">
        <f t="shared" si="99"/>
        <v>6.3906918674177748E-2</v>
      </c>
      <c r="FH44" s="259">
        <f t="shared" si="100"/>
        <v>6.3899999999999998E-2</v>
      </c>
      <c r="FI44" s="259">
        <f t="shared" si="101"/>
        <v>6.1046287590363305E-2</v>
      </c>
      <c r="FJ44" s="259">
        <f t="shared" si="102"/>
        <v>6.0999999999999999E-2</v>
      </c>
      <c r="FK44" s="384">
        <f t="shared" si="103"/>
        <v>0.28999999999999998</v>
      </c>
      <c r="FL44" s="259">
        <f t="shared" si="104"/>
        <v>0.20333280646690902</v>
      </c>
      <c r="FM44" s="259">
        <f t="shared" si="105"/>
        <v>0.20330000000000001</v>
      </c>
      <c r="FN44" s="259">
        <f t="shared" si="106"/>
        <v>0.23028690421101342</v>
      </c>
      <c r="FO44" s="259">
        <f t="shared" si="107"/>
        <v>0.2303</v>
      </c>
      <c r="FP44" s="384">
        <f t="shared" si="108"/>
        <v>-2.6999999999999997</v>
      </c>
      <c r="FQ44" s="259">
        <f t="shared" si="109"/>
        <v>9.4410910240392582E-2</v>
      </c>
      <c r="FR44" s="259">
        <f t="shared" si="110"/>
        <v>9.4399999999999998E-2</v>
      </c>
      <c r="FS44" s="259">
        <f t="shared" si="111"/>
        <v>9.5602073242217631E-2</v>
      </c>
      <c r="FT44" s="259">
        <f t="shared" si="112"/>
        <v>9.5600000000000004E-2</v>
      </c>
      <c r="FU44" s="384">
        <f t="shared" si="113"/>
        <v>-0.12000000000000066</v>
      </c>
      <c r="FV44" s="259">
        <f t="shared" si="114"/>
        <v>0.12182963488874454</v>
      </c>
      <c r="FW44" s="259">
        <f t="shared" si="115"/>
        <v>0.12180000000000001</v>
      </c>
      <c r="FX44" s="259">
        <f t="shared" si="116"/>
        <v>0.12515288034307123</v>
      </c>
      <c r="FY44" s="259">
        <f t="shared" si="117"/>
        <v>0.12520000000000001</v>
      </c>
      <c r="FZ44" s="384">
        <f t="shared" si="118"/>
        <v>-0.34</v>
      </c>
      <c r="GA44" s="137">
        <v>0</v>
      </c>
    </row>
    <row r="45" spans="2:183" s="14" customFormat="1" ht="13.5" customHeight="1">
      <c r="B45" s="69">
        <v>39</v>
      </c>
      <c r="C45" s="287" t="s">
        <v>8</v>
      </c>
      <c r="D45" s="439">
        <v>6003</v>
      </c>
      <c r="E45" s="192">
        <v>2288</v>
      </c>
      <c r="F45" s="256">
        <f t="shared" si="10"/>
        <v>0.38114276195235713</v>
      </c>
      <c r="G45" s="439">
        <v>5965</v>
      </c>
      <c r="H45" s="192">
        <v>736</v>
      </c>
      <c r="I45" s="256">
        <f t="shared" si="11"/>
        <v>0.12338642078792959</v>
      </c>
      <c r="J45" s="439">
        <v>6009</v>
      </c>
      <c r="K45" s="192">
        <v>3131</v>
      </c>
      <c r="L45" s="256">
        <f t="shared" si="12"/>
        <v>0.52105175569978368</v>
      </c>
      <c r="M45" s="439">
        <v>6008</v>
      </c>
      <c r="N45" s="192">
        <v>1092</v>
      </c>
      <c r="O45" s="256">
        <f t="shared" si="13"/>
        <v>0.18175765645805592</v>
      </c>
      <c r="P45" s="439">
        <v>5994</v>
      </c>
      <c r="Q45" s="192">
        <v>1389</v>
      </c>
      <c r="R45" s="256">
        <f t="shared" si="14"/>
        <v>0.23173173173173173</v>
      </c>
      <c r="S45" s="439">
        <v>6004</v>
      </c>
      <c r="T45" s="192">
        <v>781</v>
      </c>
      <c r="U45" s="256">
        <f t="shared" si="15"/>
        <v>0.13007994670219852</v>
      </c>
      <c r="V45" s="439">
        <v>6009</v>
      </c>
      <c r="W45" s="192">
        <v>156</v>
      </c>
      <c r="X45" s="256">
        <f t="shared" si="16"/>
        <v>2.5961058412381426E-2</v>
      </c>
      <c r="Y45" s="439">
        <v>6003</v>
      </c>
      <c r="Z45" s="192">
        <v>300</v>
      </c>
      <c r="AA45" s="256">
        <f t="shared" si="17"/>
        <v>4.9975012493753121E-2</v>
      </c>
      <c r="AB45" s="439">
        <v>6002</v>
      </c>
      <c r="AC45" s="192">
        <v>1325</v>
      </c>
      <c r="AD45" s="256">
        <f t="shared" si="18"/>
        <v>0.22075974675108298</v>
      </c>
      <c r="AE45" s="439">
        <v>5999</v>
      </c>
      <c r="AF45" s="192">
        <v>520</v>
      </c>
      <c r="AG45" s="256">
        <f t="shared" si="19"/>
        <v>8.6681113518919814E-2</v>
      </c>
      <c r="AH45" s="439">
        <v>5967</v>
      </c>
      <c r="AI45" s="192">
        <v>732</v>
      </c>
      <c r="AJ45" s="256">
        <f t="shared" si="20"/>
        <v>0.12267471091000502</v>
      </c>
      <c r="AK45" s="72"/>
      <c r="AL45" s="73" t="s">
        <v>54</v>
      </c>
      <c r="AM45" s="279">
        <f t="shared" si="21"/>
        <v>0.5</v>
      </c>
      <c r="AN45" s="73" t="s">
        <v>54</v>
      </c>
      <c r="AO45" s="279">
        <f t="shared" si="22"/>
        <v>0.14388489208633093</v>
      </c>
      <c r="AP45" s="73" t="s">
        <v>54</v>
      </c>
      <c r="AQ45" s="279">
        <f t="shared" si="23"/>
        <v>0.38571428571428573</v>
      </c>
      <c r="AR45" s="73" t="s">
        <v>54</v>
      </c>
      <c r="AS45" s="279">
        <f t="shared" si="24"/>
        <v>0.15714285714285714</v>
      </c>
      <c r="AT45" s="73" t="s">
        <v>54</v>
      </c>
      <c r="AU45" s="279">
        <f t="shared" si="25"/>
        <v>0.22142857142857142</v>
      </c>
      <c r="AV45" s="73" t="s">
        <v>54</v>
      </c>
      <c r="AW45" s="279">
        <f t="shared" si="26"/>
        <v>0.11428571428571428</v>
      </c>
      <c r="AX45" s="73" t="s">
        <v>54</v>
      </c>
      <c r="AY45" s="279">
        <f t="shared" si="27"/>
        <v>0</v>
      </c>
      <c r="AZ45" s="73" t="s">
        <v>54</v>
      </c>
      <c r="BA45" s="279">
        <f t="shared" si="28"/>
        <v>4.2857142857142858E-2</v>
      </c>
      <c r="BB45" s="73" t="s">
        <v>54</v>
      </c>
      <c r="BC45" s="279">
        <f t="shared" si="29"/>
        <v>0.27142857142857141</v>
      </c>
      <c r="BD45" s="73" t="s">
        <v>54</v>
      </c>
      <c r="BE45" s="279">
        <f t="shared" si="30"/>
        <v>2.1428571428571429E-2</v>
      </c>
      <c r="BF45" s="73" t="s">
        <v>54</v>
      </c>
      <c r="BG45" s="279">
        <f t="shared" si="31"/>
        <v>2.1428571428571429E-2</v>
      </c>
      <c r="BI45" s="105" t="str">
        <f t="shared" si="0"/>
        <v>熊取町</v>
      </c>
      <c r="BJ45" s="259">
        <f t="shared" si="119"/>
        <v>0.34746922024623805</v>
      </c>
      <c r="BK45" s="259">
        <f t="shared" si="32"/>
        <v>0.34749999999999998</v>
      </c>
      <c r="BL45" s="259">
        <f t="shared" si="33"/>
        <v>0.36695906432748537</v>
      </c>
      <c r="BM45" s="259">
        <f t="shared" si="34"/>
        <v>0.36699999999999999</v>
      </c>
      <c r="BN45" s="384">
        <f t="shared" si="120"/>
        <v>-1.9500000000000017</v>
      </c>
      <c r="BO45" s="105" t="str">
        <f t="shared" si="1"/>
        <v>池田市</v>
      </c>
      <c r="BP45" s="259">
        <f t="shared" si="121"/>
        <v>8.6102719033232633E-2</v>
      </c>
      <c r="BQ45" s="259">
        <f t="shared" si="35"/>
        <v>8.6099999999999996E-2</v>
      </c>
      <c r="BR45" s="259">
        <f t="shared" si="122"/>
        <v>9.2307692307692313E-2</v>
      </c>
      <c r="BS45" s="259">
        <f t="shared" si="36"/>
        <v>9.2299999999999993E-2</v>
      </c>
      <c r="BT45" s="384">
        <f t="shared" si="123"/>
        <v>-0.61999999999999966</v>
      </c>
      <c r="BU45" s="105" t="str">
        <f t="shared" si="2"/>
        <v>豊能町</v>
      </c>
      <c r="BV45" s="259">
        <f t="shared" si="124"/>
        <v>0.40711462450592883</v>
      </c>
      <c r="BW45" s="259">
        <f t="shared" si="37"/>
        <v>0.40710000000000002</v>
      </c>
      <c r="BX45" s="259">
        <f t="shared" si="38"/>
        <v>0.40409956076134701</v>
      </c>
      <c r="BY45" s="259">
        <f t="shared" si="39"/>
        <v>0.40410000000000001</v>
      </c>
      <c r="BZ45" s="384">
        <f t="shared" si="125"/>
        <v>0.30000000000000027</v>
      </c>
      <c r="CA45" s="105" t="str">
        <f t="shared" si="3"/>
        <v>岬町</v>
      </c>
      <c r="CB45" s="259">
        <f t="shared" si="126"/>
        <v>0.13207547169811321</v>
      </c>
      <c r="CC45" s="259">
        <f t="shared" si="40"/>
        <v>0.1321</v>
      </c>
      <c r="CD45" s="259">
        <f t="shared" si="41"/>
        <v>0.23893805309734514</v>
      </c>
      <c r="CE45" s="259">
        <f t="shared" si="42"/>
        <v>0.2389</v>
      </c>
      <c r="CF45" s="384">
        <f t="shared" si="127"/>
        <v>-10.68</v>
      </c>
      <c r="CG45" s="105" t="str">
        <f t="shared" si="4"/>
        <v>枚方市</v>
      </c>
      <c r="CH45" s="259">
        <f t="shared" si="128"/>
        <v>0.1758836944127708</v>
      </c>
      <c r="CI45" s="259">
        <f t="shared" si="43"/>
        <v>0.1759</v>
      </c>
      <c r="CJ45" s="259">
        <f t="shared" si="44"/>
        <v>0.2159931701764371</v>
      </c>
      <c r="CK45" s="259">
        <f t="shared" si="45"/>
        <v>0.216</v>
      </c>
      <c r="CL45" s="384">
        <f t="shared" si="129"/>
        <v>-4.01</v>
      </c>
      <c r="CM45" s="105" t="str">
        <f t="shared" si="5"/>
        <v>泉南市</v>
      </c>
      <c r="CN45" s="259">
        <f t="shared" si="130"/>
        <v>8.6551264980026632E-2</v>
      </c>
      <c r="CO45" s="259">
        <f t="shared" si="46"/>
        <v>8.6599999999999996E-2</v>
      </c>
      <c r="CP45" s="259">
        <f t="shared" si="47"/>
        <v>0.10280373831775701</v>
      </c>
      <c r="CQ45" s="259">
        <f t="shared" si="48"/>
        <v>0.1028</v>
      </c>
      <c r="CR45" s="384">
        <f t="shared" si="131"/>
        <v>-1.6200000000000006</v>
      </c>
      <c r="CS45" s="105" t="str">
        <f t="shared" si="6"/>
        <v>大東市</v>
      </c>
      <c r="CT45" s="259">
        <f t="shared" si="132"/>
        <v>8.8865656037637221E-3</v>
      </c>
      <c r="CU45" s="259">
        <f t="shared" si="49"/>
        <v>8.8999999999999999E-3</v>
      </c>
      <c r="CV45" s="259">
        <f t="shared" si="50"/>
        <v>1.5267175572519083E-2</v>
      </c>
      <c r="CW45" s="259">
        <f t="shared" si="51"/>
        <v>1.5299999999999999E-2</v>
      </c>
      <c r="CX45" s="384">
        <f t="shared" si="133"/>
        <v>-0.6399999999999999</v>
      </c>
      <c r="CY45" s="105" t="str">
        <f t="shared" si="143"/>
        <v>阪南市</v>
      </c>
      <c r="CZ45" s="259">
        <f t="shared" si="134"/>
        <v>3.131115459882583E-2</v>
      </c>
      <c r="DA45" s="259">
        <f t="shared" si="52"/>
        <v>3.1300000000000001E-2</v>
      </c>
      <c r="DB45" s="259">
        <f t="shared" si="53"/>
        <v>2.3008849557522124E-2</v>
      </c>
      <c r="DC45" s="259">
        <f t="shared" si="54"/>
        <v>2.3E-2</v>
      </c>
      <c r="DD45" s="384">
        <f t="shared" si="135"/>
        <v>0.83000000000000018</v>
      </c>
      <c r="DE45" s="105" t="str">
        <f t="shared" si="8"/>
        <v>太子町</v>
      </c>
      <c r="DF45" s="259">
        <f t="shared" si="136"/>
        <v>0.11194029850746269</v>
      </c>
      <c r="DG45" s="259">
        <f t="shared" si="55"/>
        <v>0.1119</v>
      </c>
      <c r="DH45" s="259">
        <f t="shared" si="56"/>
        <v>0.16279069767441862</v>
      </c>
      <c r="DI45" s="259">
        <f t="shared" si="57"/>
        <v>0.1628</v>
      </c>
      <c r="DJ45" s="384">
        <f t="shared" si="137"/>
        <v>-5.09</v>
      </c>
      <c r="DK45" s="105" t="str">
        <f t="shared" si="9"/>
        <v>太子町</v>
      </c>
      <c r="DL45" s="259">
        <f t="shared" si="138"/>
        <v>5.2238805970149252E-2</v>
      </c>
      <c r="DM45" s="259">
        <f t="shared" si="58"/>
        <v>5.2200000000000003E-2</v>
      </c>
      <c r="DN45" s="259">
        <f t="shared" si="59"/>
        <v>0.15503875968992248</v>
      </c>
      <c r="DO45" s="259">
        <f t="shared" si="60"/>
        <v>0.155</v>
      </c>
      <c r="DP45" s="384">
        <f t="shared" si="139"/>
        <v>-10.280000000000001</v>
      </c>
      <c r="DQ45" s="105" t="str">
        <f t="shared" si="142"/>
        <v>高石市</v>
      </c>
      <c r="DR45" s="259">
        <f t="shared" si="140"/>
        <v>8.3107497741644082E-2</v>
      </c>
      <c r="DS45" s="259">
        <f t="shared" si="61"/>
        <v>8.3099999999999993E-2</v>
      </c>
      <c r="DT45" s="259">
        <f t="shared" si="62"/>
        <v>9.7345132743362831E-2</v>
      </c>
      <c r="DU45" s="259">
        <f t="shared" si="63"/>
        <v>9.7299999999999998E-2</v>
      </c>
      <c r="DV45" s="384">
        <f t="shared" si="141"/>
        <v>-1.4200000000000004</v>
      </c>
      <c r="DX45" s="259">
        <f t="shared" si="64"/>
        <v>0.41215306759307302</v>
      </c>
      <c r="DY45" s="259">
        <f t="shared" si="65"/>
        <v>0.41220000000000001</v>
      </c>
      <c r="DZ45" s="259">
        <f t="shared" si="66"/>
        <v>0.41883542119293055</v>
      </c>
      <c r="EA45" s="259">
        <f t="shared" si="67"/>
        <v>0.41880000000000001</v>
      </c>
      <c r="EB45" s="384">
        <f t="shared" si="68"/>
        <v>-0.65999999999999948</v>
      </c>
      <c r="EC45" s="259">
        <f t="shared" si="69"/>
        <v>0.13642272981511996</v>
      </c>
      <c r="ED45" s="259">
        <f t="shared" si="70"/>
        <v>0.13639999999999999</v>
      </c>
      <c r="EE45" s="259">
        <f t="shared" si="71"/>
        <v>0.13905492449138979</v>
      </c>
      <c r="EF45" s="259">
        <f t="shared" si="72"/>
        <v>0.1391</v>
      </c>
      <c r="EG45" s="384">
        <f t="shared" si="73"/>
        <v>-0.27000000000000079</v>
      </c>
      <c r="EH45" s="259">
        <f t="shared" si="74"/>
        <v>0.53394233299500016</v>
      </c>
      <c r="EI45" s="259">
        <f t="shared" si="75"/>
        <v>0.53390000000000004</v>
      </c>
      <c r="EJ45" s="259">
        <f t="shared" si="76"/>
        <v>0.55089838814066017</v>
      </c>
      <c r="EK45" s="259">
        <f t="shared" si="77"/>
        <v>0.55089999999999995</v>
      </c>
      <c r="EL45" s="384">
        <f t="shared" si="78"/>
        <v>-1.6999999999999904</v>
      </c>
      <c r="EM45" s="259">
        <f t="shared" si="79"/>
        <v>0.20827411969051002</v>
      </c>
      <c r="EN45" s="259">
        <f t="shared" si="80"/>
        <v>0.20830000000000001</v>
      </c>
      <c r="EO45" s="259">
        <f t="shared" si="81"/>
        <v>0.23116991192719932</v>
      </c>
      <c r="EP45" s="259">
        <f t="shared" si="82"/>
        <v>0.23119999999999999</v>
      </c>
      <c r="EQ45" s="384">
        <f t="shared" si="83"/>
        <v>-2.2899999999999974</v>
      </c>
      <c r="ER45" s="259">
        <f t="shared" si="84"/>
        <v>0.2459075644172703</v>
      </c>
      <c r="ES45" s="259">
        <f t="shared" si="85"/>
        <v>0.24590000000000001</v>
      </c>
      <c r="ET45" s="259">
        <f t="shared" si="86"/>
        <v>0.26463237789639321</v>
      </c>
      <c r="EU45" s="259">
        <f t="shared" si="87"/>
        <v>0.2646</v>
      </c>
      <c r="EV45" s="384">
        <f t="shared" si="88"/>
        <v>-1.8699999999999994</v>
      </c>
      <c r="EW45" s="259">
        <f t="shared" si="89"/>
        <v>0.14741299556986304</v>
      </c>
      <c r="EX45" s="259">
        <f t="shared" si="90"/>
        <v>0.1474</v>
      </c>
      <c r="EY45" s="259">
        <f t="shared" si="91"/>
        <v>0.16508641290103757</v>
      </c>
      <c r="EZ45" s="259">
        <f t="shared" si="92"/>
        <v>0.1651</v>
      </c>
      <c r="FA45" s="384">
        <f t="shared" si="93"/>
        <v>-1.7699999999999994</v>
      </c>
      <c r="FB45" s="259">
        <f t="shared" si="94"/>
        <v>2.285851780558229E-2</v>
      </c>
      <c r="FC45" s="259">
        <f t="shared" si="95"/>
        <v>2.29E-2</v>
      </c>
      <c r="FD45" s="259">
        <f t="shared" si="96"/>
        <v>2.507742800351315E-2</v>
      </c>
      <c r="FE45" s="259">
        <f t="shared" si="97"/>
        <v>2.5100000000000001E-2</v>
      </c>
      <c r="FF45" s="384">
        <f t="shared" si="98"/>
        <v>-0.22000000000000006</v>
      </c>
      <c r="FG45" s="259">
        <f t="shared" si="99"/>
        <v>6.3906918674177748E-2</v>
      </c>
      <c r="FH45" s="259">
        <f t="shared" si="100"/>
        <v>6.3899999999999998E-2</v>
      </c>
      <c r="FI45" s="259">
        <f t="shared" si="101"/>
        <v>6.1046287590363305E-2</v>
      </c>
      <c r="FJ45" s="259">
        <f t="shared" si="102"/>
        <v>6.0999999999999999E-2</v>
      </c>
      <c r="FK45" s="384">
        <f t="shared" si="103"/>
        <v>0.28999999999999998</v>
      </c>
      <c r="FL45" s="259">
        <f t="shared" si="104"/>
        <v>0.20333280646690902</v>
      </c>
      <c r="FM45" s="259">
        <f t="shared" si="105"/>
        <v>0.20330000000000001</v>
      </c>
      <c r="FN45" s="259">
        <f t="shared" si="106"/>
        <v>0.23028690421101342</v>
      </c>
      <c r="FO45" s="259">
        <f t="shared" si="107"/>
        <v>0.2303</v>
      </c>
      <c r="FP45" s="384">
        <f t="shared" si="108"/>
        <v>-2.6999999999999997</v>
      </c>
      <c r="FQ45" s="259">
        <f t="shared" si="109"/>
        <v>9.4410910240392582E-2</v>
      </c>
      <c r="FR45" s="259">
        <f t="shared" si="110"/>
        <v>9.4399999999999998E-2</v>
      </c>
      <c r="FS45" s="259">
        <f t="shared" si="111"/>
        <v>9.5602073242217631E-2</v>
      </c>
      <c r="FT45" s="259">
        <f t="shared" si="112"/>
        <v>9.5600000000000004E-2</v>
      </c>
      <c r="FU45" s="384">
        <f t="shared" si="113"/>
        <v>-0.12000000000000066</v>
      </c>
      <c r="FV45" s="259">
        <f t="shared" si="114"/>
        <v>0.12182963488874454</v>
      </c>
      <c r="FW45" s="259">
        <f t="shared" si="115"/>
        <v>0.12180000000000001</v>
      </c>
      <c r="FX45" s="259">
        <f t="shared" si="116"/>
        <v>0.12515288034307123</v>
      </c>
      <c r="FY45" s="259">
        <f t="shared" si="117"/>
        <v>0.12520000000000001</v>
      </c>
      <c r="FZ45" s="384">
        <f t="shared" si="118"/>
        <v>-0.34</v>
      </c>
      <c r="GA45" s="137">
        <v>0</v>
      </c>
    </row>
    <row r="46" spans="2:183" s="14" customFormat="1" ht="13.5" customHeight="1">
      <c r="B46" s="415">
        <v>40</v>
      </c>
      <c r="C46" s="287" t="s">
        <v>46</v>
      </c>
      <c r="D46" s="328">
        <v>1420</v>
      </c>
      <c r="E46" s="357">
        <v>676</v>
      </c>
      <c r="F46" s="360">
        <f t="shared" si="10"/>
        <v>0.47605633802816899</v>
      </c>
      <c r="G46" s="328">
        <v>1415</v>
      </c>
      <c r="H46" s="357">
        <v>226</v>
      </c>
      <c r="I46" s="360">
        <f t="shared" si="11"/>
        <v>0.15971731448763252</v>
      </c>
      <c r="J46" s="328">
        <v>1419</v>
      </c>
      <c r="K46" s="357">
        <v>825</v>
      </c>
      <c r="L46" s="360">
        <f t="shared" si="12"/>
        <v>0.58139534883720934</v>
      </c>
      <c r="M46" s="328">
        <v>1419</v>
      </c>
      <c r="N46" s="357">
        <v>365</v>
      </c>
      <c r="O46" s="360">
        <f t="shared" si="13"/>
        <v>0.25722339675828049</v>
      </c>
      <c r="P46" s="328">
        <v>1417</v>
      </c>
      <c r="Q46" s="357">
        <v>365</v>
      </c>
      <c r="R46" s="360">
        <f t="shared" si="14"/>
        <v>0.25758645024700072</v>
      </c>
      <c r="S46" s="328">
        <v>1419</v>
      </c>
      <c r="T46" s="357">
        <v>207</v>
      </c>
      <c r="U46" s="360">
        <f t="shared" si="15"/>
        <v>0.14587737843551796</v>
      </c>
      <c r="V46" s="328">
        <v>1420</v>
      </c>
      <c r="W46" s="357">
        <v>24</v>
      </c>
      <c r="X46" s="360">
        <f t="shared" si="16"/>
        <v>1.6901408450704224E-2</v>
      </c>
      <c r="Y46" s="328">
        <v>1420</v>
      </c>
      <c r="Z46" s="357">
        <v>87</v>
      </c>
      <c r="AA46" s="360">
        <f t="shared" si="17"/>
        <v>6.1267605633802819E-2</v>
      </c>
      <c r="AB46" s="328">
        <v>1420</v>
      </c>
      <c r="AC46" s="357">
        <v>274</v>
      </c>
      <c r="AD46" s="360">
        <f t="shared" si="18"/>
        <v>0.19295774647887323</v>
      </c>
      <c r="AE46" s="328">
        <v>1419</v>
      </c>
      <c r="AF46" s="357">
        <v>108</v>
      </c>
      <c r="AG46" s="360">
        <f t="shared" si="19"/>
        <v>7.6109936575052856E-2</v>
      </c>
      <c r="AH46" s="328">
        <v>1414</v>
      </c>
      <c r="AI46" s="357">
        <v>142</v>
      </c>
      <c r="AJ46" s="360">
        <f t="shared" si="20"/>
        <v>0.10042432814710042</v>
      </c>
      <c r="AK46" s="72"/>
      <c r="AL46" s="73" t="s">
        <v>55</v>
      </c>
      <c r="AM46" s="279">
        <f t="shared" si="21"/>
        <v>0.37735849056603776</v>
      </c>
      <c r="AN46" s="73" t="s">
        <v>55</v>
      </c>
      <c r="AO46" s="279">
        <f t="shared" si="22"/>
        <v>0.14285714285714285</v>
      </c>
      <c r="AP46" s="73" t="s">
        <v>55</v>
      </c>
      <c r="AQ46" s="279">
        <f t="shared" si="23"/>
        <v>0.40566037735849059</v>
      </c>
      <c r="AR46" s="73" t="s">
        <v>55</v>
      </c>
      <c r="AS46" s="279">
        <f t="shared" si="24"/>
        <v>0.13207547169811321</v>
      </c>
      <c r="AT46" s="73" t="s">
        <v>55</v>
      </c>
      <c r="AU46" s="279">
        <f t="shared" si="25"/>
        <v>0.30188679245283018</v>
      </c>
      <c r="AV46" s="73" t="s">
        <v>55</v>
      </c>
      <c r="AW46" s="279">
        <f t="shared" si="26"/>
        <v>9.4339622641509441E-2</v>
      </c>
      <c r="AX46" s="73" t="s">
        <v>55</v>
      </c>
      <c r="AY46" s="279">
        <f t="shared" si="27"/>
        <v>0</v>
      </c>
      <c r="AZ46" s="73" t="s">
        <v>55</v>
      </c>
      <c r="BA46" s="279">
        <f t="shared" si="28"/>
        <v>9.433962264150943E-3</v>
      </c>
      <c r="BB46" s="73" t="s">
        <v>55</v>
      </c>
      <c r="BC46" s="279">
        <f t="shared" si="29"/>
        <v>0.13333333333333333</v>
      </c>
      <c r="BD46" s="73" t="s">
        <v>55</v>
      </c>
      <c r="BE46" s="279">
        <f t="shared" si="30"/>
        <v>7.6190476190476197E-2</v>
      </c>
      <c r="BF46" s="73" t="s">
        <v>55</v>
      </c>
      <c r="BG46" s="279">
        <f t="shared" si="31"/>
        <v>8.5714285714285715E-2</v>
      </c>
      <c r="BI46" s="105" t="str">
        <f t="shared" si="0"/>
        <v>箕面市</v>
      </c>
      <c r="BJ46" s="259">
        <f t="shared" si="119"/>
        <v>0.34669458570146577</v>
      </c>
      <c r="BK46" s="259">
        <f t="shared" si="32"/>
        <v>0.34670000000000001</v>
      </c>
      <c r="BL46" s="259">
        <f t="shared" si="33"/>
        <v>0.34549805563864794</v>
      </c>
      <c r="BM46" s="259">
        <f t="shared" si="34"/>
        <v>0.34549999999999997</v>
      </c>
      <c r="BN46" s="384">
        <f t="shared" si="120"/>
        <v>0.12000000000000344</v>
      </c>
      <c r="BO46" s="105" t="str">
        <f t="shared" si="1"/>
        <v>富田林市</v>
      </c>
      <c r="BP46" s="259">
        <f t="shared" si="121"/>
        <v>8.5232452142206011E-2</v>
      </c>
      <c r="BQ46" s="259">
        <f t="shared" si="35"/>
        <v>8.5199999999999998E-2</v>
      </c>
      <c r="BR46" s="259">
        <f t="shared" si="122"/>
        <v>9.5369096744612566E-2</v>
      </c>
      <c r="BS46" s="259">
        <f t="shared" si="36"/>
        <v>9.5399999999999999E-2</v>
      </c>
      <c r="BT46" s="384">
        <f t="shared" si="123"/>
        <v>-1.02</v>
      </c>
      <c r="BU46" s="105" t="str">
        <f t="shared" si="2"/>
        <v>岬町</v>
      </c>
      <c r="BV46" s="259">
        <f t="shared" si="124"/>
        <v>0.40566037735849059</v>
      </c>
      <c r="BW46" s="259">
        <f t="shared" si="37"/>
        <v>0.40570000000000001</v>
      </c>
      <c r="BX46" s="259">
        <f t="shared" si="38"/>
        <v>0.4336283185840708</v>
      </c>
      <c r="BY46" s="259">
        <f t="shared" si="39"/>
        <v>0.43359999999999999</v>
      </c>
      <c r="BZ46" s="384">
        <f t="shared" si="125"/>
        <v>-2.7899999999999983</v>
      </c>
      <c r="CA46" s="105" t="str">
        <f t="shared" si="3"/>
        <v>阪南市</v>
      </c>
      <c r="CB46" s="259">
        <f t="shared" si="126"/>
        <v>0.12915851272015655</v>
      </c>
      <c r="CC46" s="259">
        <f t="shared" si="40"/>
        <v>0.12920000000000001</v>
      </c>
      <c r="CD46" s="259">
        <f t="shared" si="41"/>
        <v>0.22261484098939929</v>
      </c>
      <c r="CE46" s="259">
        <f t="shared" si="42"/>
        <v>0.22259999999999999</v>
      </c>
      <c r="CF46" s="384">
        <f t="shared" si="127"/>
        <v>-9.3399999999999981</v>
      </c>
      <c r="CG46" s="105" t="str">
        <f t="shared" si="4"/>
        <v>箕面市</v>
      </c>
      <c r="CH46" s="259">
        <f t="shared" si="128"/>
        <v>0.17326139088729017</v>
      </c>
      <c r="CI46" s="259">
        <f t="shared" si="43"/>
        <v>0.17330000000000001</v>
      </c>
      <c r="CJ46" s="259">
        <f t="shared" si="44"/>
        <v>0.20766008378216635</v>
      </c>
      <c r="CK46" s="259">
        <f t="shared" si="45"/>
        <v>0.2077</v>
      </c>
      <c r="CL46" s="384">
        <f t="shared" si="129"/>
        <v>-3.4399999999999986</v>
      </c>
      <c r="CM46" s="105" t="str">
        <f t="shared" si="5"/>
        <v>池田市</v>
      </c>
      <c r="CN46" s="259">
        <f t="shared" si="130"/>
        <v>8.3146067415730343E-2</v>
      </c>
      <c r="CO46" s="259">
        <f t="shared" si="46"/>
        <v>8.3099999999999993E-2</v>
      </c>
      <c r="CP46" s="259">
        <f t="shared" si="47"/>
        <v>0.11386861313868613</v>
      </c>
      <c r="CQ46" s="259">
        <f t="shared" si="48"/>
        <v>0.1139</v>
      </c>
      <c r="CR46" s="384">
        <f t="shared" si="131"/>
        <v>-3.080000000000001</v>
      </c>
      <c r="CS46" s="105" t="str">
        <f t="shared" si="6"/>
        <v>太子町</v>
      </c>
      <c r="CT46" s="259">
        <f t="shared" si="132"/>
        <v>7.462686567164179E-3</v>
      </c>
      <c r="CU46" s="259">
        <f t="shared" si="49"/>
        <v>7.4999999999999997E-3</v>
      </c>
      <c r="CV46" s="259">
        <f t="shared" si="50"/>
        <v>1.5503875968992248E-2</v>
      </c>
      <c r="CW46" s="259">
        <f t="shared" si="51"/>
        <v>1.55E-2</v>
      </c>
      <c r="CX46" s="384">
        <f t="shared" si="133"/>
        <v>-0.8</v>
      </c>
      <c r="CY46" s="105" t="str">
        <f t="shared" si="143"/>
        <v>河南町</v>
      </c>
      <c r="CZ46" s="259">
        <f t="shared" si="134"/>
        <v>2.9288702928870293E-2</v>
      </c>
      <c r="DA46" s="259">
        <f t="shared" si="52"/>
        <v>2.93E-2</v>
      </c>
      <c r="DB46" s="259">
        <f t="shared" si="53"/>
        <v>3.1746031746031744E-2</v>
      </c>
      <c r="DC46" s="259">
        <f t="shared" si="54"/>
        <v>3.1699999999999999E-2</v>
      </c>
      <c r="DD46" s="384">
        <f t="shared" si="135"/>
        <v>-0.23999999999999994</v>
      </c>
      <c r="DE46" s="105" t="str">
        <f t="shared" si="8"/>
        <v>忠岡町</v>
      </c>
      <c r="DF46" s="259">
        <f t="shared" si="136"/>
        <v>0.10963455149501661</v>
      </c>
      <c r="DG46" s="259">
        <f t="shared" si="55"/>
        <v>0.1096</v>
      </c>
      <c r="DH46" s="259">
        <f t="shared" si="56"/>
        <v>0.10820895522388059</v>
      </c>
      <c r="DI46" s="259">
        <f t="shared" si="57"/>
        <v>0.1082</v>
      </c>
      <c r="DJ46" s="384">
        <f t="shared" si="137"/>
        <v>0.13999999999999985</v>
      </c>
      <c r="DK46" s="105" t="str">
        <f t="shared" si="9"/>
        <v>高石市</v>
      </c>
      <c r="DL46" s="259">
        <f t="shared" si="138"/>
        <v>5.2158273381294966E-2</v>
      </c>
      <c r="DM46" s="259">
        <f t="shared" si="58"/>
        <v>5.2200000000000003E-2</v>
      </c>
      <c r="DN46" s="259">
        <f t="shared" si="59"/>
        <v>6.8783068783068779E-2</v>
      </c>
      <c r="DO46" s="259">
        <f t="shared" si="60"/>
        <v>6.88E-2</v>
      </c>
      <c r="DP46" s="384">
        <f t="shared" si="139"/>
        <v>-1.6599999999999997</v>
      </c>
      <c r="DQ46" s="105" t="str">
        <f t="shared" si="142"/>
        <v>四條畷市</v>
      </c>
      <c r="DR46" s="259">
        <f t="shared" si="140"/>
        <v>8.1659973226238289E-2</v>
      </c>
      <c r="DS46" s="259">
        <f t="shared" si="61"/>
        <v>8.1699999999999995E-2</v>
      </c>
      <c r="DT46" s="259">
        <f t="shared" si="62"/>
        <v>0.10714285714285714</v>
      </c>
      <c r="DU46" s="259">
        <f t="shared" si="63"/>
        <v>0.1071</v>
      </c>
      <c r="DV46" s="384">
        <f t="shared" si="141"/>
        <v>-2.5400000000000005</v>
      </c>
      <c r="DX46" s="259">
        <f t="shared" si="64"/>
        <v>0.41215306759307302</v>
      </c>
      <c r="DY46" s="259">
        <f t="shared" si="65"/>
        <v>0.41220000000000001</v>
      </c>
      <c r="DZ46" s="259">
        <f t="shared" si="66"/>
        <v>0.41883542119293055</v>
      </c>
      <c r="EA46" s="259">
        <f t="shared" si="67"/>
        <v>0.41880000000000001</v>
      </c>
      <c r="EB46" s="384">
        <f t="shared" si="68"/>
        <v>-0.65999999999999948</v>
      </c>
      <c r="EC46" s="259">
        <f t="shared" si="69"/>
        <v>0.13642272981511996</v>
      </c>
      <c r="ED46" s="259">
        <f t="shared" si="70"/>
        <v>0.13639999999999999</v>
      </c>
      <c r="EE46" s="259">
        <f t="shared" si="71"/>
        <v>0.13905492449138979</v>
      </c>
      <c r="EF46" s="259">
        <f t="shared" si="72"/>
        <v>0.1391</v>
      </c>
      <c r="EG46" s="384">
        <f t="shared" si="73"/>
        <v>-0.27000000000000079</v>
      </c>
      <c r="EH46" s="259">
        <f t="shared" si="74"/>
        <v>0.53394233299500016</v>
      </c>
      <c r="EI46" s="259">
        <f t="shared" si="75"/>
        <v>0.53390000000000004</v>
      </c>
      <c r="EJ46" s="259">
        <f t="shared" si="76"/>
        <v>0.55089838814066017</v>
      </c>
      <c r="EK46" s="259">
        <f t="shared" si="77"/>
        <v>0.55089999999999995</v>
      </c>
      <c r="EL46" s="384">
        <f t="shared" si="78"/>
        <v>-1.6999999999999904</v>
      </c>
      <c r="EM46" s="259">
        <f t="shared" si="79"/>
        <v>0.20827411969051002</v>
      </c>
      <c r="EN46" s="259">
        <f t="shared" si="80"/>
        <v>0.20830000000000001</v>
      </c>
      <c r="EO46" s="259">
        <f t="shared" si="81"/>
        <v>0.23116991192719932</v>
      </c>
      <c r="EP46" s="259">
        <f t="shared" si="82"/>
        <v>0.23119999999999999</v>
      </c>
      <c r="EQ46" s="384">
        <f t="shared" si="83"/>
        <v>-2.2899999999999974</v>
      </c>
      <c r="ER46" s="259">
        <f t="shared" si="84"/>
        <v>0.2459075644172703</v>
      </c>
      <c r="ES46" s="259">
        <f t="shared" si="85"/>
        <v>0.24590000000000001</v>
      </c>
      <c r="ET46" s="259">
        <f t="shared" si="86"/>
        <v>0.26463237789639321</v>
      </c>
      <c r="EU46" s="259">
        <f t="shared" si="87"/>
        <v>0.2646</v>
      </c>
      <c r="EV46" s="384">
        <f t="shared" si="88"/>
        <v>-1.8699999999999994</v>
      </c>
      <c r="EW46" s="259">
        <f t="shared" si="89"/>
        <v>0.14741299556986304</v>
      </c>
      <c r="EX46" s="259">
        <f t="shared" si="90"/>
        <v>0.1474</v>
      </c>
      <c r="EY46" s="259">
        <f t="shared" si="91"/>
        <v>0.16508641290103757</v>
      </c>
      <c r="EZ46" s="259">
        <f t="shared" si="92"/>
        <v>0.1651</v>
      </c>
      <c r="FA46" s="384">
        <f t="shared" si="93"/>
        <v>-1.7699999999999994</v>
      </c>
      <c r="FB46" s="259">
        <f t="shared" si="94"/>
        <v>2.285851780558229E-2</v>
      </c>
      <c r="FC46" s="259">
        <f t="shared" si="95"/>
        <v>2.29E-2</v>
      </c>
      <c r="FD46" s="259">
        <f t="shared" si="96"/>
        <v>2.507742800351315E-2</v>
      </c>
      <c r="FE46" s="259">
        <f t="shared" si="97"/>
        <v>2.5100000000000001E-2</v>
      </c>
      <c r="FF46" s="384">
        <f t="shared" si="98"/>
        <v>-0.22000000000000006</v>
      </c>
      <c r="FG46" s="259">
        <f t="shared" si="99"/>
        <v>6.3906918674177748E-2</v>
      </c>
      <c r="FH46" s="259">
        <f t="shared" si="100"/>
        <v>6.3899999999999998E-2</v>
      </c>
      <c r="FI46" s="259">
        <f t="shared" si="101"/>
        <v>6.1046287590363305E-2</v>
      </c>
      <c r="FJ46" s="259">
        <f t="shared" si="102"/>
        <v>6.0999999999999999E-2</v>
      </c>
      <c r="FK46" s="384">
        <f t="shared" si="103"/>
        <v>0.28999999999999998</v>
      </c>
      <c r="FL46" s="259">
        <f t="shared" si="104"/>
        <v>0.20333280646690902</v>
      </c>
      <c r="FM46" s="259">
        <f t="shared" si="105"/>
        <v>0.20330000000000001</v>
      </c>
      <c r="FN46" s="259">
        <f t="shared" si="106"/>
        <v>0.23028690421101342</v>
      </c>
      <c r="FO46" s="259">
        <f t="shared" si="107"/>
        <v>0.2303</v>
      </c>
      <c r="FP46" s="384">
        <f t="shared" si="108"/>
        <v>-2.6999999999999997</v>
      </c>
      <c r="FQ46" s="259">
        <f t="shared" si="109"/>
        <v>9.4410910240392582E-2</v>
      </c>
      <c r="FR46" s="259">
        <f t="shared" si="110"/>
        <v>9.4399999999999998E-2</v>
      </c>
      <c r="FS46" s="259">
        <f t="shared" si="111"/>
        <v>9.5602073242217631E-2</v>
      </c>
      <c r="FT46" s="259">
        <f t="shared" si="112"/>
        <v>9.5600000000000004E-2</v>
      </c>
      <c r="FU46" s="384">
        <f t="shared" si="113"/>
        <v>-0.12000000000000066</v>
      </c>
      <c r="FV46" s="259">
        <f t="shared" si="114"/>
        <v>0.12182963488874454</v>
      </c>
      <c r="FW46" s="259">
        <f t="shared" si="115"/>
        <v>0.12180000000000001</v>
      </c>
      <c r="FX46" s="259">
        <f t="shared" si="116"/>
        <v>0.12515288034307123</v>
      </c>
      <c r="FY46" s="259">
        <f t="shared" si="117"/>
        <v>0.12520000000000001</v>
      </c>
      <c r="FZ46" s="384">
        <f t="shared" si="118"/>
        <v>-0.34</v>
      </c>
      <c r="GA46" s="137">
        <v>0</v>
      </c>
    </row>
    <row r="47" spans="2:183" s="14" customFormat="1" ht="13.5" customHeight="1">
      <c r="B47" s="415">
        <v>41</v>
      </c>
      <c r="C47" s="287" t="s">
        <v>13</v>
      </c>
      <c r="D47" s="328">
        <v>2767</v>
      </c>
      <c r="E47" s="357">
        <v>1219</v>
      </c>
      <c r="F47" s="360">
        <f t="shared" si="10"/>
        <v>0.44054933140585473</v>
      </c>
      <c r="G47" s="328">
        <v>2745</v>
      </c>
      <c r="H47" s="357">
        <v>386</v>
      </c>
      <c r="I47" s="360">
        <f t="shared" si="11"/>
        <v>0.14061930783242257</v>
      </c>
      <c r="J47" s="328">
        <v>2767</v>
      </c>
      <c r="K47" s="357">
        <v>1496</v>
      </c>
      <c r="L47" s="360">
        <f t="shared" si="12"/>
        <v>0.54065775207806288</v>
      </c>
      <c r="M47" s="328">
        <v>2766</v>
      </c>
      <c r="N47" s="357">
        <v>548</v>
      </c>
      <c r="O47" s="360">
        <f t="shared" si="13"/>
        <v>0.19812002892263195</v>
      </c>
      <c r="P47" s="328">
        <v>2762</v>
      </c>
      <c r="Q47" s="357">
        <v>745</v>
      </c>
      <c r="R47" s="360">
        <f t="shared" si="14"/>
        <v>0.26973207820419987</v>
      </c>
      <c r="S47" s="328">
        <v>2765</v>
      </c>
      <c r="T47" s="357">
        <v>599</v>
      </c>
      <c r="U47" s="360">
        <f t="shared" si="15"/>
        <v>0.2166365280289331</v>
      </c>
      <c r="V47" s="328">
        <v>2765</v>
      </c>
      <c r="W47" s="357">
        <v>89</v>
      </c>
      <c r="X47" s="360">
        <f t="shared" si="16"/>
        <v>3.2188065099457507E-2</v>
      </c>
      <c r="Y47" s="328">
        <v>2765</v>
      </c>
      <c r="Z47" s="357">
        <v>173</v>
      </c>
      <c r="AA47" s="360">
        <f t="shared" si="17"/>
        <v>6.2567811934900547E-2</v>
      </c>
      <c r="AB47" s="328">
        <v>2761</v>
      </c>
      <c r="AC47" s="357">
        <v>411</v>
      </c>
      <c r="AD47" s="360">
        <f t="shared" si="18"/>
        <v>0.14885910901847157</v>
      </c>
      <c r="AE47" s="328">
        <v>2764</v>
      </c>
      <c r="AF47" s="357">
        <v>288</v>
      </c>
      <c r="AG47" s="360">
        <f t="shared" si="19"/>
        <v>0.10419681620839363</v>
      </c>
      <c r="AH47" s="328">
        <v>2744</v>
      </c>
      <c r="AI47" s="357">
        <v>340</v>
      </c>
      <c r="AJ47" s="360">
        <f t="shared" si="20"/>
        <v>0.12390670553935861</v>
      </c>
      <c r="AK47" s="72"/>
      <c r="AL47" s="73" t="s">
        <v>31</v>
      </c>
      <c r="AM47" s="279">
        <f t="shared" si="21"/>
        <v>0.38805970149253732</v>
      </c>
      <c r="AN47" s="73" t="s">
        <v>31</v>
      </c>
      <c r="AO47" s="279">
        <f t="shared" si="22"/>
        <v>0.11940298507462686</v>
      </c>
      <c r="AP47" s="73" t="s">
        <v>31</v>
      </c>
      <c r="AQ47" s="279">
        <f t="shared" si="23"/>
        <v>0.62686567164179108</v>
      </c>
      <c r="AR47" s="73" t="s">
        <v>31</v>
      </c>
      <c r="AS47" s="279">
        <f t="shared" si="24"/>
        <v>0.2462686567164179</v>
      </c>
      <c r="AT47" s="73" t="s">
        <v>31</v>
      </c>
      <c r="AU47" s="279">
        <f t="shared" si="25"/>
        <v>0.2781954887218045</v>
      </c>
      <c r="AV47" s="73" t="s">
        <v>31</v>
      </c>
      <c r="AW47" s="279">
        <f t="shared" si="26"/>
        <v>0.16417910447761194</v>
      </c>
      <c r="AX47" s="73" t="s">
        <v>31</v>
      </c>
      <c r="AY47" s="279">
        <f t="shared" si="27"/>
        <v>7.462686567164179E-3</v>
      </c>
      <c r="AZ47" s="73" t="s">
        <v>31</v>
      </c>
      <c r="BA47" s="279">
        <f t="shared" si="28"/>
        <v>3.7313432835820892E-2</v>
      </c>
      <c r="BB47" s="73" t="s">
        <v>31</v>
      </c>
      <c r="BC47" s="279">
        <f t="shared" si="29"/>
        <v>0.11194029850746269</v>
      </c>
      <c r="BD47" s="73" t="s">
        <v>31</v>
      </c>
      <c r="BE47" s="279">
        <f t="shared" si="30"/>
        <v>5.2238805970149252E-2</v>
      </c>
      <c r="BF47" s="73" t="s">
        <v>31</v>
      </c>
      <c r="BG47" s="279">
        <f t="shared" si="31"/>
        <v>9.0225563909774431E-2</v>
      </c>
      <c r="BI47" s="105" t="str">
        <f t="shared" si="0"/>
        <v>枚方市</v>
      </c>
      <c r="BJ47" s="259">
        <f t="shared" si="119"/>
        <v>0.3359840954274354</v>
      </c>
      <c r="BK47" s="259">
        <f t="shared" si="32"/>
        <v>0.33600000000000002</v>
      </c>
      <c r="BL47" s="259">
        <f t="shared" si="33"/>
        <v>0.34732066912390136</v>
      </c>
      <c r="BM47" s="259">
        <f t="shared" si="34"/>
        <v>0.3473</v>
      </c>
      <c r="BN47" s="384">
        <f t="shared" si="120"/>
        <v>-1.1299999999999977</v>
      </c>
      <c r="BO47" s="105" t="str">
        <f t="shared" si="1"/>
        <v>枚方市</v>
      </c>
      <c r="BP47" s="259">
        <f t="shared" si="121"/>
        <v>8.4794481172750791E-2</v>
      </c>
      <c r="BQ47" s="259">
        <f t="shared" si="35"/>
        <v>8.48E-2</v>
      </c>
      <c r="BR47" s="259">
        <f t="shared" si="122"/>
        <v>0.10117176336096027</v>
      </c>
      <c r="BS47" s="259">
        <f t="shared" si="36"/>
        <v>0.1012</v>
      </c>
      <c r="BT47" s="384">
        <f t="shared" si="123"/>
        <v>-1.6399999999999997</v>
      </c>
      <c r="BU47" s="105" t="str">
        <f t="shared" si="2"/>
        <v>島本町</v>
      </c>
      <c r="BV47" s="259">
        <f t="shared" si="124"/>
        <v>0.401980198019802</v>
      </c>
      <c r="BW47" s="259">
        <f t="shared" si="37"/>
        <v>0.40200000000000002</v>
      </c>
      <c r="BX47" s="259">
        <f t="shared" si="38"/>
        <v>0.4838709677419355</v>
      </c>
      <c r="BY47" s="259">
        <f t="shared" si="39"/>
        <v>0.4839</v>
      </c>
      <c r="BZ47" s="384">
        <f t="shared" si="125"/>
        <v>-8.1899999999999977</v>
      </c>
      <c r="CA47" s="105" t="str">
        <f t="shared" si="3"/>
        <v>島本町</v>
      </c>
      <c r="CB47" s="259">
        <f t="shared" si="126"/>
        <v>0.12673267326732673</v>
      </c>
      <c r="CC47" s="259">
        <f t="shared" si="40"/>
        <v>0.12670000000000001</v>
      </c>
      <c r="CD47" s="259">
        <f t="shared" si="41"/>
        <v>0.19201520912547529</v>
      </c>
      <c r="CE47" s="259">
        <f t="shared" si="42"/>
        <v>0.192</v>
      </c>
      <c r="CF47" s="384">
        <f t="shared" si="127"/>
        <v>-6.5299999999999994</v>
      </c>
      <c r="CG47" s="105" t="str">
        <f t="shared" si="4"/>
        <v>池田市</v>
      </c>
      <c r="CH47" s="259">
        <f t="shared" si="128"/>
        <v>0.17241379310344829</v>
      </c>
      <c r="CI47" s="259">
        <f t="shared" si="43"/>
        <v>0.1724</v>
      </c>
      <c r="CJ47" s="259">
        <f t="shared" si="44"/>
        <v>0.23903508771929824</v>
      </c>
      <c r="CK47" s="259">
        <f t="shared" si="45"/>
        <v>0.23899999999999999</v>
      </c>
      <c r="CL47" s="384">
        <f t="shared" si="129"/>
        <v>-6.6599999999999993</v>
      </c>
      <c r="CM47" s="105" t="str">
        <f t="shared" si="5"/>
        <v>箕面市</v>
      </c>
      <c r="CN47" s="259">
        <f t="shared" si="130"/>
        <v>8.2286056253740275E-2</v>
      </c>
      <c r="CO47" s="259">
        <f t="shared" si="46"/>
        <v>8.2299999999999998E-2</v>
      </c>
      <c r="CP47" s="259">
        <f t="shared" si="47"/>
        <v>9.8144823459006589E-2</v>
      </c>
      <c r="CQ47" s="259">
        <f t="shared" si="48"/>
        <v>9.8100000000000007E-2</v>
      </c>
      <c r="CR47" s="384">
        <f t="shared" si="131"/>
        <v>-1.580000000000001</v>
      </c>
      <c r="CS47" s="105" t="str">
        <f t="shared" si="6"/>
        <v>島本町</v>
      </c>
      <c r="CT47" s="259">
        <f t="shared" si="132"/>
        <v>5.9405940594059407E-3</v>
      </c>
      <c r="CU47" s="259">
        <f t="shared" si="49"/>
        <v>5.8999999999999999E-3</v>
      </c>
      <c r="CV47" s="259">
        <f t="shared" si="50"/>
        <v>9.4876660341555973E-3</v>
      </c>
      <c r="CW47" s="259">
        <f t="shared" si="51"/>
        <v>9.4999999999999998E-3</v>
      </c>
      <c r="CX47" s="384">
        <f t="shared" si="133"/>
        <v>-0.36</v>
      </c>
      <c r="CY47" s="105" t="str">
        <f t="shared" si="143"/>
        <v>大東市</v>
      </c>
      <c r="CZ47" s="259">
        <f t="shared" si="134"/>
        <v>2.7705175117616311E-2</v>
      </c>
      <c r="DA47" s="259">
        <f t="shared" si="52"/>
        <v>2.7699999999999999E-2</v>
      </c>
      <c r="DB47" s="259">
        <f t="shared" si="53"/>
        <v>3.4676185619581849E-2</v>
      </c>
      <c r="DC47" s="259">
        <f t="shared" si="54"/>
        <v>3.4700000000000002E-2</v>
      </c>
      <c r="DD47" s="384">
        <f t="shared" si="135"/>
        <v>-0.70000000000000029</v>
      </c>
      <c r="DE47" s="105" t="str">
        <f t="shared" si="8"/>
        <v>高石市</v>
      </c>
      <c r="DF47" s="259">
        <f t="shared" si="136"/>
        <v>9.8831985624438456E-2</v>
      </c>
      <c r="DG47" s="259">
        <f t="shared" si="55"/>
        <v>9.8799999999999999E-2</v>
      </c>
      <c r="DH47" s="259">
        <f t="shared" si="56"/>
        <v>0.12544169611307421</v>
      </c>
      <c r="DI47" s="259">
        <f t="shared" si="57"/>
        <v>0.12540000000000001</v>
      </c>
      <c r="DJ47" s="384">
        <f t="shared" si="137"/>
        <v>-2.660000000000001</v>
      </c>
      <c r="DK47" s="105" t="str">
        <f t="shared" si="9"/>
        <v>忠岡町</v>
      </c>
      <c r="DL47" s="259">
        <f t="shared" si="138"/>
        <v>3.6544850498338874E-2</v>
      </c>
      <c r="DM47" s="259">
        <f t="shared" si="58"/>
        <v>3.6499999999999998E-2</v>
      </c>
      <c r="DN47" s="259">
        <f t="shared" si="59"/>
        <v>2.9739776951672861E-2</v>
      </c>
      <c r="DO47" s="259">
        <f t="shared" si="60"/>
        <v>2.9700000000000001E-2</v>
      </c>
      <c r="DP47" s="384">
        <f t="shared" si="139"/>
        <v>0.67999999999999972</v>
      </c>
      <c r="DQ47" s="105" t="str">
        <f t="shared" si="142"/>
        <v>泉南市</v>
      </c>
      <c r="DR47" s="259">
        <f t="shared" si="140"/>
        <v>7.7956989247311828E-2</v>
      </c>
      <c r="DS47" s="259">
        <f t="shared" si="61"/>
        <v>7.8E-2</v>
      </c>
      <c r="DT47" s="259">
        <f t="shared" si="62"/>
        <v>9.6018735362997654E-2</v>
      </c>
      <c r="DU47" s="259">
        <f t="shared" si="63"/>
        <v>9.6000000000000002E-2</v>
      </c>
      <c r="DV47" s="384">
        <f t="shared" si="141"/>
        <v>-1.8000000000000003</v>
      </c>
      <c r="DX47" s="259">
        <f t="shared" si="64"/>
        <v>0.41215306759307302</v>
      </c>
      <c r="DY47" s="259">
        <f t="shared" si="65"/>
        <v>0.41220000000000001</v>
      </c>
      <c r="DZ47" s="259">
        <f t="shared" si="66"/>
        <v>0.41883542119293055</v>
      </c>
      <c r="EA47" s="259">
        <f t="shared" si="67"/>
        <v>0.41880000000000001</v>
      </c>
      <c r="EB47" s="384">
        <f t="shared" si="68"/>
        <v>-0.65999999999999948</v>
      </c>
      <c r="EC47" s="259">
        <f t="shared" si="69"/>
        <v>0.13642272981511996</v>
      </c>
      <c r="ED47" s="259">
        <f t="shared" si="70"/>
        <v>0.13639999999999999</v>
      </c>
      <c r="EE47" s="259">
        <f t="shared" si="71"/>
        <v>0.13905492449138979</v>
      </c>
      <c r="EF47" s="259">
        <f t="shared" si="72"/>
        <v>0.1391</v>
      </c>
      <c r="EG47" s="384">
        <f t="shared" si="73"/>
        <v>-0.27000000000000079</v>
      </c>
      <c r="EH47" s="259">
        <f t="shared" si="74"/>
        <v>0.53394233299500016</v>
      </c>
      <c r="EI47" s="259">
        <f t="shared" si="75"/>
        <v>0.53390000000000004</v>
      </c>
      <c r="EJ47" s="259">
        <f t="shared" si="76"/>
        <v>0.55089838814066017</v>
      </c>
      <c r="EK47" s="259">
        <f t="shared" si="77"/>
        <v>0.55089999999999995</v>
      </c>
      <c r="EL47" s="384">
        <f t="shared" si="78"/>
        <v>-1.6999999999999904</v>
      </c>
      <c r="EM47" s="259">
        <f t="shared" si="79"/>
        <v>0.20827411969051002</v>
      </c>
      <c r="EN47" s="259">
        <f t="shared" si="80"/>
        <v>0.20830000000000001</v>
      </c>
      <c r="EO47" s="259">
        <f t="shared" si="81"/>
        <v>0.23116991192719932</v>
      </c>
      <c r="EP47" s="259">
        <f t="shared" si="82"/>
        <v>0.23119999999999999</v>
      </c>
      <c r="EQ47" s="384">
        <f t="shared" si="83"/>
        <v>-2.2899999999999974</v>
      </c>
      <c r="ER47" s="259">
        <f t="shared" si="84"/>
        <v>0.2459075644172703</v>
      </c>
      <c r="ES47" s="259">
        <f t="shared" si="85"/>
        <v>0.24590000000000001</v>
      </c>
      <c r="ET47" s="259">
        <f t="shared" si="86"/>
        <v>0.26463237789639321</v>
      </c>
      <c r="EU47" s="259">
        <f t="shared" si="87"/>
        <v>0.2646</v>
      </c>
      <c r="EV47" s="384">
        <f t="shared" si="88"/>
        <v>-1.8699999999999994</v>
      </c>
      <c r="EW47" s="259">
        <f t="shared" si="89"/>
        <v>0.14741299556986304</v>
      </c>
      <c r="EX47" s="259">
        <f t="shared" si="90"/>
        <v>0.1474</v>
      </c>
      <c r="EY47" s="259">
        <f t="shared" si="91"/>
        <v>0.16508641290103757</v>
      </c>
      <c r="EZ47" s="259">
        <f t="shared" si="92"/>
        <v>0.1651</v>
      </c>
      <c r="FA47" s="384">
        <f t="shared" si="93"/>
        <v>-1.7699999999999994</v>
      </c>
      <c r="FB47" s="259">
        <f t="shared" si="94"/>
        <v>2.285851780558229E-2</v>
      </c>
      <c r="FC47" s="259">
        <f t="shared" si="95"/>
        <v>2.29E-2</v>
      </c>
      <c r="FD47" s="259">
        <f t="shared" si="96"/>
        <v>2.507742800351315E-2</v>
      </c>
      <c r="FE47" s="259">
        <f t="shared" si="97"/>
        <v>2.5100000000000001E-2</v>
      </c>
      <c r="FF47" s="384">
        <f t="shared" si="98"/>
        <v>-0.22000000000000006</v>
      </c>
      <c r="FG47" s="259">
        <f t="shared" si="99"/>
        <v>6.3906918674177748E-2</v>
      </c>
      <c r="FH47" s="259">
        <f t="shared" si="100"/>
        <v>6.3899999999999998E-2</v>
      </c>
      <c r="FI47" s="259">
        <f t="shared" si="101"/>
        <v>6.1046287590363305E-2</v>
      </c>
      <c r="FJ47" s="259">
        <f t="shared" si="102"/>
        <v>6.0999999999999999E-2</v>
      </c>
      <c r="FK47" s="384">
        <f t="shared" si="103"/>
        <v>0.28999999999999998</v>
      </c>
      <c r="FL47" s="259">
        <f t="shared" si="104"/>
        <v>0.20333280646690902</v>
      </c>
      <c r="FM47" s="259">
        <f t="shared" si="105"/>
        <v>0.20330000000000001</v>
      </c>
      <c r="FN47" s="259">
        <f t="shared" si="106"/>
        <v>0.23028690421101342</v>
      </c>
      <c r="FO47" s="259">
        <f t="shared" si="107"/>
        <v>0.2303</v>
      </c>
      <c r="FP47" s="384">
        <f t="shared" si="108"/>
        <v>-2.6999999999999997</v>
      </c>
      <c r="FQ47" s="259">
        <f t="shared" si="109"/>
        <v>9.4410910240392582E-2</v>
      </c>
      <c r="FR47" s="259">
        <f t="shared" si="110"/>
        <v>9.4399999999999998E-2</v>
      </c>
      <c r="FS47" s="259">
        <f t="shared" si="111"/>
        <v>9.5602073242217631E-2</v>
      </c>
      <c r="FT47" s="259">
        <f t="shared" si="112"/>
        <v>9.5600000000000004E-2</v>
      </c>
      <c r="FU47" s="384">
        <f t="shared" si="113"/>
        <v>-0.12000000000000066</v>
      </c>
      <c r="FV47" s="259">
        <f t="shared" si="114"/>
        <v>0.12182963488874454</v>
      </c>
      <c r="FW47" s="259">
        <f t="shared" si="115"/>
        <v>0.12180000000000001</v>
      </c>
      <c r="FX47" s="259">
        <f t="shared" si="116"/>
        <v>0.12515288034307123</v>
      </c>
      <c r="FY47" s="259">
        <f t="shared" si="117"/>
        <v>0.12520000000000001</v>
      </c>
      <c r="FZ47" s="384">
        <f t="shared" si="118"/>
        <v>-0.34</v>
      </c>
      <c r="GA47" s="137">
        <v>0</v>
      </c>
    </row>
    <row r="48" spans="2:183" s="14" customFormat="1" ht="13.5" customHeight="1">
      <c r="B48" s="69">
        <v>42</v>
      </c>
      <c r="C48" s="287" t="s">
        <v>14</v>
      </c>
      <c r="D48" s="439">
        <v>3521</v>
      </c>
      <c r="E48" s="192">
        <v>1183</v>
      </c>
      <c r="F48" s="256">
        <f t="shared" si="10"/>
        <v>0.3359840954274354</v>
      </c>
      <c r="G48" s="439">
        <v>3479</v>
      </c>
      <c r="H48" s="192">
        <v>295</v>
      </c>
      <c r="I48" s="256">
        <f t="shared" si="11"/>
        <v>8.4794481172750791E-2</v>
      </c>
      <c r="J48" s="439">
        <v>3521</v>
      </c>
      <c r="K48" s="192">
        <v>1698</v>
      </c>
      <c r="L48" s="256">
        <f t="shared" si="12"/>
        <v>0.48224936097699517</v>
      </c>
      <c r="M48" s="439">
        <v>3523</v>
      </c>
      <c r="N48" s="192">
        <v>620</v>
      </c>
      <c r="O48" s="256">
        <f t="shared" si="13"/>
        <v>0.17598637524836785</v>
      </c>
      <c r="P48" s="439">
        <v>3508</v>
      </c>
      <c r="Q48" s="192">
        <v>617</v>
      </c>
      <c r="R48" s="256">
        <f t="shared" si="14"/>
        <v>0.1758836944127708</v>
      </c>
      <c r="S48" s="439">
        <v>3514</v>
      </c>
      <c r="T48" s="192">
        <v>417</v>
      </c>
      <c r="U48" s="256">
        <f t="shared" si="15"/>
        <v>0.1186681844052362</v>
      </c>
      <c r="V48" s="439">
        <v>3519</v>
      </c>
      <c r="W48" s="192">
        <v>65</v>
      </c>
      <c r="X48" s="256">
        <f t="shared" si="16"/>
        <v>1.8471156578573459E-2</v>
      </c>
      <c r="Y48" s="439">
        <v>3519</v>
      </c>
      <c r="Z48" s="192">
        <v>120</v>
      </c>
      <c r="AA48" s="256">
        <f t="shared" si="17"/>
        <v>3.4100596760443309E-2</v>
      </c>
      <c r="AB48" s="439">
        <v>3511</v>
      </c>
      <c r="AC48" s="192">
        <v>456</v>
      </c>
      <c r="AD48" s="256">
        <f t="shared" si="18"/>
        <v>0.12987752776986614</v>
      </c>
      <c r="AE48" s="439">
        <v>3517</v>
      </c>
      <c r="AF48" s="192">
        <v>266</v>
      </c>
      <c r="AG48" s="256">
        <f t="shared" si="19"/>
        <v>7.5632641455786187E-2</v>
      </c>
      <c r="AH48" s="439">
        <v>3463</v>
      </c>
      <c r="AI48" s="192">
        <v>364</v>
      </c>
      <c r="AJ48" s="256">
        <f t="shared" si="20"/>
        <v>0.10511117528154779</v>
      </c>
      <c r="AK48" s="72"/>
      <c r="AL48" s="73" t="s">
        <v>32</v>
      </c>
      <c r="AM48" s="279">
        <f t="shared" si="21"/>
        <v>0.5104602510460251</v>
      </c>
      <c r="AN48" s="73" t="s">
        <v>32</v>
      </c>
      <c r="AO48" s="279">
        <f t="shared" si="22"/>
        <v>9.2050209205020925E-2</v>
      </c>
      <c r="AP48" s="73" t="s">
        <v>32</v>
      </c>
      <c r="AQ48" s="279">
        <f t="shared" si="23"/>
        <v>0.51260504201680668</v>
      </c>
      <c r="AR48" s="73" t="s">
        <v>32</v>
      </c>
      <c r="AS48" s="279">
        <f t="shared" si="24"/>
        <v>0.23949579831932774</v>
      </c>
      <c r="AT48" s="73" t="s">
        <v>32</v>
      </c>
      <c r="AU48" s="279">
        <f t="shared" si="25"/>
        <v>0.24789915966386555</v>
      </c>
      <c r="AV48" s="73" t="s">
        <v>32</v>
      </c>
      <c r="AW48" s="279">
        <f t="shared" si="26"/>
        <v>0.20168067226890757</v>
      </c>
      <c r="AX48" s="73" t="s">
        <v>32</v>
      </c>
      <c r="AY48" s="279">
        <f t="shared" si="27"/>
        <v>1.2552301255230125E-2</v>
      </c>
      <c r="AZ48" s="73" t="s">
        <v>32</v>
      </c>
      <c r="BA48" s="279">
        <f t="shared" si="28"/>
        <v>2.9288702928870293E-2</v>
      </c>
      <c r="BB48" s="73" t="s">
        <v>32</v>
      </c>
      <c r="BC48" s="279">
        <f t="shared" si="29"/>
        <v>0.21848739495798319</v>
      </c>
      <c r="BD48" s="73" t="s">
        <v>32</v>
      </c>
      <c r="BE48" s="279">
        <f t="shared" si="30"/>
        <v>0.10460251046025104</v>
      </c>
      <c r="BF48" s="73" t="s">
        <v>32</v>
      </c>
      <c r="BG48" s="279">
        <f t="shared" si="31"/>
        <v>0.10878661087866109</v>
      </c>
      <c r="BI48" s="105" t="str">
        <f t="shared" si="0"/>
        <v>吹田市</v>
      </c>
      <c r="BJ48" s="259">
        <f t="shared" si="119"/>
        <v>0.33314342686227033</v>
      </c>
      <c r="BK48" s="259">
        <f t="shared" si="32"/>
        <v>0.33310000000000001</v>
      </c>
      <c r="BL48" s="259">
        <f t="shared" si="33"/>
        <v>0.34288731332025946</v>
      </c>
      <c r="BM48" s="259">
        <f t="shared" si="34"/>
        <v>0.34289999999999998</v>
      </c>
      <c r="BN48" s="384">
        <f t="shared" si="120"/>
        <v>-0.97999999999999754</v>
      </c>
      <c r="BO48" s="105" t="str">
        <f t="shared" si="1"/>
        <v>豊能町</v>
      </c>
      <c r="BP48" s="259">
        <f t="shared" si="121"/>
        <v>8.0213903743315509E-2</v>
      </c>
      <c r="BQ48" s="259">
        <f t="shared" si="35"/>
        <v>8.0199999999999994E-2</v>
      </c>
      <c r="BR48" s="259">
        <f t="shared" si="122"/>
        <v>0.11436950146627566</v>
      </c>
      <c r="BS48" s="259">
        <f t="shared" si="36"/>
        <v>0.1144</v>
      </c>
      <c r="BT48" s="384">
        <f t="shared" si="123"/>
        <v>-3.4200000000000008</v>
      </c>
      <c r="BU48" s="105" t="str">
        <f t="shared" si="2"/>
        <v>泉南市</v>
      </c>
      <c r="BV48" s="259">
        <f t="shared" si="124"/>
        <v>0.39600000000000002</v>
      </c>
      <c r="BW48" s="259">
        <f t="shared" si="37"/>
        <v>0.39600000000000002</v>
      </c>
      <c r="BX48" s="259">
        <f t="shared" si="38"/>
        <v>0.375</v>
      </c>
      <c r="BY48" s="259">
        <f t="shared" si="39"/>
        <v>0.375</v>
      </c>
      <c r="BZ48" s="384">
        <f t="shared" si="125"/>
        <v>2.1000000000000019</v>
      </c>
      <c r="CA48" s="105" t="str">
        <f t="shared" si="3"/>
        <v>能勢町</v>
      </c>
      <c r="CB48" s="259">
        <f t="shared" si="126"/>
        <v>0.11688311688311688</v>
      </c>
      <c r="CC48" s="259">
        <f t="shared" si="40"/>
        <v>0.1169</v>
      </c>
      <c r="CD48" s="259">
        <f t="shared" si="41"/>
        <v>0.16292134831460675</v>
      </c>
      <c r="CE48" s="259">
        <f t="shared" si="42"/>
        <v>0.16289999999999999</v>
      </c>
      <c r="CF48" s="384">
        <f t="shared" si="127"/>
        <v>-4.5999999999999988</v>
      </c>
      <c r="CG48" s="105" t="str">
        <f t="shared" si="4"/>
        <v>忠岡町</v>
      </c>
      <c r="CH48" s="259">
        <f t="shared" si="128"/>
        <v>0.12624584717607973</v>
      </c>
      <c r="CI48" s="259">
        <f t="shared" si="43"/>
        <v>0.12620000000000001</v>
      </c>
      <c r="CJ48" s="259">
        <f t="shared" si="44"/>
        <v>0.17472118959107807</v>
      </c>
      <c r="CK48" s="259">
        <f t="shared" si="45"/>
        <v>0.17469999999999999</v>
      </c>
      <c r="CL48" s="384">
        <f t="shared" si="129"/>
        <v>-4.8499999999999988</v>
      </c>
      <c r="CM48" s="105" t="str">
        <f t="shared" si="5"/>
        <v>忠岡町</v>
      </c>
      <c r="CN48" s="259">
        <f t="shared" si="130"/>
        <v>7.9734219269102985E-2</v>
      </c>
      <c r="CO48" s="259">
        <f t="shared" si="46"/>
        <v>7.9699999999999993E-2</v>
      </c>
      <c r="CP48" s="259">
        <f t="shared" si="47"/>
        <v>0.10780669144981413</v>
      </c>
      <c r="CQ48" s="259">
        <f t="shared" si="48"/>
        <v>0.10780000000000001</v>
      </c>
      <c r="CR48" s="384">
        <f t="shared" si="131"/>
        <v>-2.8100000000000014</v>
      </c>
      <c r="CS48" s="105" t="str">
        <f t="shared" si="6"/>
        <v>田尻町</v>
      </c>
      <c r="CT48" s="259">
        <f t="shared" si="132"/>
        <v>0</v>
      </c>
      <c r="CU48" s="259">
        <f t="shared" si="49"/>
        <v>0</v>
      </c>
      <c r="CV48" s="259">
        <f t="shared" si="50"/>
        <v>1.3333333333333334E-2</v>
      </c>
      <c r="CW48" s="259">
        <f t="shared" si="51"/>
        <v>1.3299999999999999E-2</v>
      </c>
      <c r="CX48" s="384">
        <f t="shared" si="133"/>
        <v>-1.3299999999999998</v>
      </c>
      <c r="CY48" s="105" t="str">
        <f t="shared" si="143"/>
        <v>能勢町</v>
      </c>
      <c r="CZ48" s="259">
        <f t="shared" si="134"/>
        <v>1.2987012987012988E-2</v>
      </c>
      <c r="DA48" s="259">
        <f t="shared" si="52"/>
        <v>1.2999999999999999E-2</v>
      </c>
      <c r="DB48" s="259">
        <f t="shared" si="53"/>
        <v>6.1797752808988762E-2</v>
      </c>
      <c r="DC48" s="259">
        <f t="shared" si="54"/>
        <v>6.1800000000000001E-2</v>
      </c>
      <c r="DD48" s="384">
        <f t="shared" si="135"/>
        <v>-4.88</v>
      </c>
      <c r="DE48" s="105" t="str">
        <f t="shared" si="8"/>
        <v>能勢町</v>
      </c>
      <c r="DF48" s="259">
        <f t="shared" si="136"/>
        <v>7.8260869565217397E-2</v>
      </c>
      <c r="DG48" s="259">
        <f t="shared" si="55"/>
        <v>7.8299999999999995E-2</v>
      </c>
      <c r="DH48" s="259">
        <f t="shared" si="56"/>
        <v>0.16201117318435754</v>
      </c>
      <c r="DI48" s="259">
        <f t="shared" si="57"/>
        <v>0.16200000000000001</v>
      </c>
      <c r="DJ48" s="384">
        <f t="shared" si="137"/>
        <v>-8.370000000000001</v>
      </c>
      <c r="DK48" s="105" t="str">
        <f t="shared" si="9"/>
        <v>豊能町</v>
      </c>
      <c r="DL48" s="259">
        <f t="shared" si="138"/>
        <v>3.1872509960159362E-2</v>
      </c>
      <c r="DM48" s="259">
        <f t="shared" si="58"/>
        <v>3.1899999999999998E-2</v>
      </c>
      <c r="DN48" s="259">
        <f t="shared" si="59"/>
        <v>3.5294117647058823E-2</v>
      </c>
      <c r="DO48" s="259">
        <f t="shared" si="60"/>
        <v>3.5299999999999998E-2</v>
      </c>
      <c r="DP48" s="384">
        <f t="shared" si="139"/>
        <v>-0.34</v>
      </c>
      <c r="DQ48" s="105" t="str">
        <f t="shared" si="142"/>
        <v>豊能町</v>
      </c>
      <c r="DR48" s="259">
        <f t="shared" si="140"/>
        <v>4.3593130779392336E-2</v>
      </c>
      <c r="DS48" s="259">
        <f t="shared" si="61"/>
        <v>4.36E-2</v>
      </c>
      <c r="DT48" s="259">
        <f t="shared" si="62"/>
        <v>5.7268722466960353E-2</v>
      </c>
      <c r="DU48" s="259">
        <f t="shared" si="63"/>
        <v>5.7299999999999997E-2</v>
      </c>
      <c r="DV48" s="384">
        <f t="shared" si="141"/>
        <v>-1.3699999999999997</v>
      </c>
      <c r="DX48" s="259">
        <f t="shared" si="64"/>
        <v>0.41215306759307302</v>
      </c>
      <c r="DY48" s="259">
        <f t="shared" si="65"/>
        <v>0.41220000000000001</v>
      </c>
      <c r="DZ48" s="259">
        <f t="shared" si="66"/>
        <v>0.41883542119293055</v>
      </c>
      <c r="EA48" s="259">
        <f t="shared" si="67"/>
        <v>0.41880000000000001</v>
      </c>
      <c r="EB48" s="384">
        <f t="shared" si="68"/>
        <v>-0.65999999999999948</v>
      </c>
      <c r="EC48" s="259">
        <f t="shared" si="69"/>
        <v>0.13642272981511996</v>
      </c>
      <c r="ED48" s="259">
        <f t="shared" si="70"/>
        <v>0.13639999999999999</v>
      </c>
      <c r="EE48" s="259">
        <f t="shared" si="71"/>
        <v>0.13905492449138979</v>
      </c>
      <c r="EF48" s="259">
        <f t="shared" si="72"/>
        <v>0.1391</v>
      </c>
      <c r="EG48" s="384">
        <f t="shared" si="73"/>
        <v>-0.27000000000000079</v>
      </c>
      <c r="EH48" s="259">
        <f t="shared" si="74"/>
        <v>0.53394233299500016</v>
      </c>
      <c r="EI48" s="259">
        <f t="shared" si="75"/>
        <v>0.53390000000000004</v>
      </c>
      <c r="EJ48" s="259">
        <f t="shared" si="76"/>
        <v>0.55089838814066017</v>
      </c>
      <c r="EK48" s="259">
        <f t="shared" si="77"/>
        <v>0.55089999999999995</v>
      </c>
      <c r="EL48" s="384">
        <f t="shared" si="78"/>
        <v>-1.6999999999999904</v>
      </c>
      <c r="EM48" s="259">
        <f t="shared" si="79"/>
        <v>0.20827411969051002</v>
      </c>
      <c r="EN48" s="259">
        <f t="shared" si="80"/>
        <v>0.20830000000000001</v>
      </c>
      <c r="EO48" s="259">
        <f t="shared" si="81"/>
        <v>0.23116991192719932</v>
      </c>
      <c r="EP48" s="259">
        <f t="shared" si="82"/>
        <v>0.23119999999999999</v>
      </c>
      <c r="EQ48" s="384">
        <f t="shared" si="83"/>
        <v>-2.2899999999999974</v>
      </c>
      <c r="ER48" s="259">
        <f t="shared" si="84"/>
        <v>0.2459075644172703</v>
      </c>
      <c r="ES48" s="259">
        <f t="shared" si="85"/>
        <v>0.24590000000000001</v>
      </c>
      <c r="ET48" s="259">
        <f t="shared" si="86"/>
        <v>0.26463237789639321</v>
      </c>
      <c r="EU48" s="259">
        <f t="shared" si="87"/>
        <v>0.2646</v>
      </c>
      <c r="EV48" s="384">
        <f t="shared" si="88"/>
        <v>-1.8699999999999994</v>
      </c>
      <c r="EW48" s="259">
        <f t="shared" si="89"/>
        <v>0.14741299556986304</v>
      </c>
      <c r="EX48" s="259">
        <f t="shared" si="90"/>
        <v>0.1474</v>
      </c>
      <c r="EY48" s="259">
        <f t="shared" si="91"/>
        <v>0.16508641290103757</v>
      </c>
      <c r="EZ48" s="259">
        <f t="shared" si="92"/>
        <v>0.1651</v>
      </c>
      <c r="FA48" s="384">
        <f t="shared" si="93"/>
        <v>-1.7699999999999994</v>
      </c>
      <c r="FB48" s="259">
        <f t="shared" si="94"/>
        <v>2.285851780558229E-2</v>
      </c>
      <c r="FC48" s="259">
        <f t="shared" si="95"/>
        <v>2.29E-2</v>
      </c>
      <c r="FD48" s="259">
        <f t="shared" si="96"/>
        <v>2.507742800351315E-2</v>
      </c>
      <c r="FE48" s="259">
        <f t="shared" si="97"/>
        <v>2.5100000000000001E-2</v>
      </c>
      <c r="FF48" s="384">
        <f t="shared" si="98"/>
        <v>-0.22000000000000006</v>
      </c>
      <c r="FG48" s="259">
        <f t="shared" si="99"/>
        <v>6.3906918674177748E-2</v>
      </c>
      <c r="FH48" s="259">
        <f t="shared" si="100"/>
        <v>6.3899999999999998E-2</v>
      </c>
      <c r="FI48" s="259">
        <f t="shared" si="101"/>
        <v>6.1046287590363305E-2</v>
      </c>
      <c r="FJ48" s="259">
        <f t="shared" si="102"/>
        <v>6.0999999999999999E-2</v>
      </c>
      <c r="FK48" s="384">
        <f t="shared" si="103"/>
        <v>0.28999999999999998</v>
      </c>
      <c r="FL48" s="259">
        <f t="shared" si="104"/>
        <v>0.20333280646690902</v>
      </c>
      <c r="FM48" s="259">
        <f t="shared" si="105"/>
        <v>0.20330000000000001</v>
      </c>
      <c r="FN48" s="259">
        <f t="shared" si="106"/>
        <v>0.23028690421101342</v>
      </c>
      <c r="FO48" s="259">
        <f t="shared" si="107"/>
        <v>0.2303</v>
      </c>
      <c r="FP48" s="384">
        <f t="shared" si="108"/>
        <v>-2.6999999999999997</v>
      </c>
      <c r="FQ48" s="259">
        <f t="shared" si="109"/>
        <v>9.4410910240392582E-2</v>
      </c>
      <c r="FR48" s="259">
        <f t="shared" si="110"/>
        <v>9.4399999999999998E-2</v>
      </c>
      <c r="FS48" s="259">
        <f t="shared" si="111"/>
        <v>9.5602073242217631E-2</v>
      </c>
      <c r="FT48" s="259">
        <f t="shared" si="112"/>
        <v>9.5600000000000004E-2</v>
      </c>
      <c r="FU48" s="384">
        <f t="shared" si="113"/>
        <v>-0.12000000000000066</v>
      </c>
      <c r="FV48" s="259">
        <f t="shared" si="114"/>
        <v>0.12182963488874454</v>
      </c>
      <c r="FW48" s="259">
        <f t="shared" si="115"/>
        <v>0.12180000000000001</v>
      </c>
      <c r="FX48" s="259">
        <f t="shared" si="116"/>
        <v>0.12515288034307123</v>
      </c>
      <c r="FY48" s="259">
        <f t="shared" si="117"/>
        <v>0.12520000000000001</v>
      </c>
      <c r="FZ48" s="384">
        <f t="shared" si="118"/>
        <v>-0.34</v>
      </c>
      <c r="GA48" s="137">
        <v>0</v>
      </c>
    </row>
    <row r="49" spans="2:184" s="14" customFormat="1" ht="13.5" customHeight="1">
      <c r="B49" s="69">
        <v>43</v>
      </c>
      <c r="C49" s="287" t="s">
        <v>9</v>
      </c>
      <c r="D49" s="439">
        <v>7501</v>
      </c>
      <c r="E49" s="192">
        <v>3097</v>
      </c>
      <c r="F49" s="256">
        <f t="shared" si="10"/>
        <v>0.4128782828956139</v>
      </c>
      <c r="G49" s="439">
        <v>7498</v>
      </c>
      <c r="H49" s="192">
        <v>1081</v>
      </c>
      <c r="I49" s="256">
        <f t="shared" si="11"/>
        <v>0.14417177914110429</v>
      </c>
      <c r="J49" s="439">
        <v>7500</v>
      </c>
      <c r="K49" s="192">
        <v>4325</v>
      </c>
      <c r="L49" s="256">
        <f t="shared" si="12"/>
        <v>0.57666666666666666</v>
      </c>
      <c r="M49" s="439">
        <v>7499</v>
      </c>
      <c r="N49" s="192">
        <v>1457</v>
      </c>
      <c r="O49" s="256">
        <f t="shared" si="13"/>
        <v>0.19429257234297906</v>
      </c>
      <c r="P49" s="439">
        <v>7497</v>
      </c>
      <c r="Q49" s="192">
        <v>1816</v>
      </c>
      <c r="R49" s="256">
        <f t="shared" si="14"/>
        <v>0.24223022542350273</v>
      </c>
      <c r="S49" s="439">
        <v>7499</v>
      </c>
      <c r="T49" s="192">
        <v>995</v>
      </c>
      <c r="U49" s="256">
        <f t="shared" si="15"/>
        <v>0.1326843579143886</v>
      </c>
      <c r="V49" s="439">
        <v>7501</v>
      </c>
      <c r="W49" s="192">
        <v>94</v>
      </c>
      <c r="X49" s="256">
        <f t="shared" si="16"/>
        <v>1.2531662445007332E-2</v>
      </c>
      <c r="Y49" s="439">
        <v>7501</v>
      </c>
      <c r="Z49" s="192">
        <v>480</v>
      </c>
      <c r="AA49" s="256">
        <f t="shared" si="17"/>
        <v>6.3991467804292768E-2</v>
      </c>
      <c r="AB49" s="439">
        <v>7503</v>
      </c>
      <c r="AC49" s="192">
        <v>1392</v>
      </c>
      <c r="AD49" s="256">
        <f t="shared" si="18"/>
        <v>0.18552578968412636</v>
      </c>
      <c r="AE49" s="439">
        <v>7497</v>
      </c>
      <c r="AF49" s="192">
        <v>531</v>
      </c>
      <c r="AG49" s="256">
        <f t="shared" si="19"/>
        <v>7.0828331332533009E-2</v>
      </c>
      <c r="AH49" s="439">
        <v>7499</v>
      </c>
      <c r="AI49" s="192">
        <v>819</v>
      </c>
      <c r="AJ49" s="256">
        <f t="shared" si="20"/>
        <v>0.10921456194159221</v>
      </c>
      <c r="AK49" s="72"/>
      <c r="AL49" s="73" t="s">
        <v>33</v>
      </c>
      <c r="AM49" s="279">
        <f t="shared" si="21"/>
        <v>0.40336134453781514</v>
      </c>
      <c r="AN49" s="73" t="s">
        <v>33</v>
      </c>
      <c r="AO49" s="279">
        <f t="shared" si="22"/>
        <v>0.12605042016806722</v>
      </c>
      <c r="AP49" s="73" t="s">
        <v>33</v>
      </c>
      <c r="AQ49" s="279">
        <f t="shared" si="23"/>
        <v>0.57983193277310929</v>
      </c>
      <c r="AR49" s="73" t="s">
        <v>33</v>
      </c>
      <c r="AS49" s="279">
        <f t="shared" si="24"/>
        <v>0.24369747899159663</v>
      </c>
      <c r="AT49" s="73" t="s">
        <v>33</v>
      </c>
      <c r="AU49" s="279">
        <f t="shared" si="25"/>
        <v>0.43697478991596639</v>
      </c>
      <c r="AV49" s="73" t="s">
        <v>33</v>
      </c>
      <c r="AW49" s="279">
        <f t="shared" si="26"/>
        <v>0.20168067226890757</v>
      </c>
      <c r="AX49" s="73" t="s">
        <v>33</v>
      </c>
      <c r="AY49" s="279">
        <f t="shared" si="27"/>
        <v>1.680672268907563E-2</v>
      </c>
      <c r="AZ49" s="73" t="s">
        <v>33</v>
      </c>
      <c r="BA49" s="279">
        <f t="shared" si="28"/>
        <v>6.7226890756302518E-2</v>
      </c>
      <c r="BB49" s="73" t="s">
        <v>33</v>
      </c>
      <c r="BC49" s="279">
        <f t="shared" si="29"/>
        <v>0.2857142857142857</v>
      </c>
      <c r="BD49" s="73" t="s">
        <v>33</v>
      </c>
      <c r="BE49" s="279">
        <f t="shared" si="30"/>
        <v>0.12605042016806722</v>
      </c>
      <c r="BF49" s="73" t="s">
        <v>33</v>
      </c>
      <c r="BG49" s="279">
        <f t="shared" si="31"/>
        <v>0.16101694915254236</v>
      </c>
      <c r="BI49" s="105" t="str">
        <f t="shared" si="0"/>
        <v>豊能町</v>
      </c>
      <c r="BJ49" s="259">
        <f t="shared" si="119"/>
        <v>0.28759894459102903</v>
      </c>
      <c r="BK49" s="259">
        <f t="shared" si="32"/>
        <v>0.28760000000000002</v>
      </c>
      <c r="BL49" s="259">
        <f t="shared" si="33"/>
        <v>0.29575402635431919</v>
      </c>
      <c r="BM49" s="259">
        <f t="shared" si="34"/>
        <v>0.29580000000000001</v>
      </c>
      <c r="BN49" s="384">
        <f t="shared" si="120"/>
        <v>-0.81999999999999851</v>
      </c>
      <c r="BO49" s="105" t="str">
        <f t="shared" si="1"/>
        <v>能勢町</v>
      </c>
      <c r="BP49" s="259">
        <f t="shared" si="121"/>
        <v>7.792207792207792E-2</v>
      </c>
      <c r="BQ49" s="259">
        <f t="shared" si="35"/>
        <v>7.7899999999999997E-2</v>
      </c>
      <c r="BR49" s="259">
        <f t="shared" si="122"/>
        <v>0.14525139664804471</v>
      </c>
      <c r="BS49" s="259">
        <f t="shared" si="36"/>
        <v>0.14530000000000001</v>
      </c>
      <c r="BT49" s="384">
        <f t="shared" si="123"/>
        <v>-6.740000000000002</v>
      </c>
      <c r="BU49" s="105" t="str">
        <f t="shared" si="2"/>
        <v>田尻町</v>
      </c>
      <c r="BV49" s="259">
        <f t="shared" si="124"/>
        <v>0.38571428571428573</v>
      </c>
      <c r="BW49" s="259">
        <f t="shared" si="37"/>
        <v>0.38569999999999999</v>
      </c>
      <c r="BX49" s="259">
        <f t="shared" si="38"/>
        <v>0.30666666666666664</v>
      </c>
      <c r="BY49" s="259">
        <f t="shared" si="39"/>
        <v>0.30669999999999997</v>
      </c>
      <c r="BZ49" s="384">
        <f t="shared" si="125"/>
        <v>7.9000000000000012</v>
      </c>
      <c r="CA49" s="105" t="str">
        <f t="shared" si="3"/>
        <v>豊能町</v>
      </c>
      <c r="CB49" s="259">
        <f t="shared" si="126"/>
        <v>8.8274044795783921E-2</v>
      </c>
      <c r="CC49" s="259">
        <f t="shared" si="40"/>
        <v>8.8300000000000003E-2</v>
      </c>
      <c r="CD49" s="259">
        <f t="shared" si="41"/>
        <v>8.7847730600292828E-2</v>
      </c>
      <c r="CE49" s="259">
        <f t="shared" si="42"/>
        <v>8.7800000000000003E-2</v>
      </c>
      <c r="CF49" s="384">
        <f t="shared" si="127"/>
        <v>5.0000000000000044E-2</v>
      </c>
      <c r="CG49" s="105" t="str">
        <f t="shared" si="4"/>
        <v>豊能町</v>
      </c>
      <c r="CH49" s="259">
        <f t="shared" si="128"/>
        <v>0.11462450592885376</v>
      </c>
      <c r="CI49" s="259">
        <f t="shared" si="43"/>
        <v>0.11459999999999999</v>
      </c>
      <c r="CJ49" s="259">
        <f t="shared" si="44"/>
        <v>0.12884333821376281</v>
      </c>
      <c r="CK49" s="259">
        <f t="shared" si="45"/>
        <v>0.1288</v>
      </c>
      <c r="CL49" s="384">
        <f t="shared" si="129"/>
        <v>-1.4200000000000004</v>
      </c>
      <c r="CM49" s="105" t="str">
        <f t="shared" si="5"/>
        <v>豊能町</v>
      </c>
      <c r="CN49" s="259">
        <f t="shared" si="130"/>
        <v>4.6296296296296294E-2</v>
      </c>
      <c r="CO49" s="259">
        <f t="shared" si="46"/>
        <v>4.6300000000000001E-2</v>
      </c>
      <c r="CP49" s="259">
        <f t="shared" si="47"/>
        <v>3.9531478770131773E-2</v>
      </c>
      <c r="CQ49" s="259">
        <f t="shared" si="48"/>
        <v>3.95E-2</v>
      </c>
      <c r="CR49" s="384">
        <f t="shared" si="131"/>
        <v>0.68</v>
      </c>
      <c r="CS49" s="105" t="str">
        <f>AX46</f>
        <v>岬町</v>
      </c>
      <c r="CT49" s="259">
        <f t="shared" si="132"/>
        <v>0</v>
      </c>
      <c r="CU49" s="259">
        <f t="shared" si="49"/>
        <v>0</v>
      </c>
      <c r="CV49" s="259">
        <f t="shared" si="50"/>
        <v>8.8495575221238937E-3</v>
      </c>
      <c r="CW49" s="259">
        <f t="shared" si="51"/>
        <v>8.8000000000000005E-3</v>
      </c>
      <c r="CX49" s="384">
        <f t="shared" si="133"/>
        <v>-0.88</v>
      </c>
      <c r="CY49" s="105" t="str">
        <f t="shared" si="143"/>
        <v>岬町</v>
      </c>
      <c r="CZ49" s="259">
        <f t="shared" si="134"/>
        <v>9.433962264150943E-3</v>
      </c>
      <c r="DA49" s="259">
        <f t="shared" si="52"/>
        <v>9.4000000000000004E-3</v>
      </c>
      <c r="DB49" s="259">
        <f t="shared" si="53"/>
        <v>3.5398230088495575E-2</v>
      </c>
      <c r="DC49" s="259">
        <f t="shared" si="54"/>
        <v>3.5400000000000001E-2</v>
      </c>
      <c r="DD49" s="384">
        <f t="shared" si="135"/>
        <v>-2.6</v>
      </c>
      <c r="DE49" s="105" t="str">
        <f t="shared" si="8"/>
        <v>交野市</v>
      </c>
      <c r="DF49" s="259">
        <f t="shared" si="136"/>
        <v>6.0573857598299682E-2</v>
      </c>
      <c r="DG49" s="259">
        <f t="shared" si="55"/>
        <v>6.0600000000000001E-2</v>
      </c>
      <c r="DH49" s="259">
        <f t="shared" si="56"/>
        <v>0.10197710718002082</v>
      </c>
      <c r="DI49" s="259">
        <f t="shared" si="57"/>
        <v>0.10199999999999999</v>
      </c>
      <c r="DJ49" s="384">
        <f t="shared" si="137"/>
        <v>-4.1399999999999988</v>
      </c>
      <c r="DK49" s="105" t="str">
        <f t="shared" si="9"/>
        <v>田尻町</v>
      </c>
      <c r="DL49" s="259">
        <f t="shared" si="138"/>
        <v>2.1428571428571429E-2</v>
      </c>
      <c r="DM49" s="259">
        <f t="shared" si="58"/>
        <v>2.1399999999999999E-2</v>
      </c>
      <c r="DN49" s="259">
        <f t="shared" si="59"/>
        <v>4.0268456375838924E-2</v>
      </c>
      <c r="DO49" s="259">
        <f t="shared" si="60"/>
        <v>4.0300000000000002E-2</v>
      </c>
      <c r="DP49" s="384">
        <f t="shared" si="139"/>
        <v>-1.8900000000000003</v>
      </c>
      <c r="DQ49" s="105" t="str">
        <f t="shared" si="142"/>
        <v>田尻町</v>
      </c>
      <c r="DR49" s="259">
        <f t="shared" si="140"/>
        <v>2.1428571428571429E-2</v>
      </c>
      <c r="DS49" s="259">
        <f t="shared" si="61"/>
        <v>2.1399999999999999E-2</v>
      </c>
      <c r="DT49" s="259">
        <f t="shared" si="62"/>
        <v>6.0402684563758392E-2</v>
      </c>
      <c r="DU49" s="259">
        <f t="shared" si="63"/>
        <v>6.0400000000000002E-2</v>
      </c>
      <c r="DV49" s="384">
        <f t="shared" si="141"/>
        <v>-3.9000000000000008</v>
      </c>
      <c r="DX49" s="259">
        <f t="shared" si="64"/>
        <v>0.41215306759307302</v>
      </c>
      <c r="DY49" s="259">
        <f t="shared" si="65"/>
        <v>0.41220000000000001</v>
      </c>
      <c r="DZ49" s="259">
        <f t="shared" si="66"/>
        <v>0.41883542119293055</v>
      </c>
      <c r="EA49" s="259">
        <f t="shared" si="67"/>
        <v>0.41880000000000001</v>
      </c>
      <c r="EB49" s="384">
        <f t="shared" si="68"/>
        <v>-0.65999999999999948</v>
      </c>
      <c r="EC49" s="259">
        <f t="shared" si="69"/>
        <v>0.13642272981511996</v>
      </c>
      <c r="ED49" s="259">
        <f t="shared" si="70"/>
        <v>0.13639999999999999</v>
      </c>
      <c r="EE49" s="259">
        <f t="shared" si="71"/>
        <v>0.13905492449138979</v>
      </c>
      <c r="EF49" s="259">
        <f t="shared" si="72"/>
        <v>0.1391</v>
      </c>
      <c r="EG49" s="384">
        <f t="shared" si="73"/>
        <v>-0.27000000000000079</v>
      </c>
      <c r="EH49" s="259">
        <f t="shared" si="74"/>
        <v>0.53394233299500016</v>
      </c>
      <c r="EI49" s="259">
        <f t="shared" si="75"/>
        <v>0.53390000000000004</v>
      </c>
      <c r="EJ49" s="259">
        <f t="shared" si="76"/>
        <v>0.55089838814066017</v>
      </c>
      <c r="EK49" s="259">
        <f t="shared" si="77"/>
        <v>0.55089999999999995</v>
      </c>
      <c r="EL49" s="384">
        <f t="shared" si="78"/>
        <v>-1.6999999999999904</v>
      </c>
      <c r="EM49" s="259">
        <f t="shared" si="79"/>
        <v>0.20827411969051002</v>
      </c>
      <c r="EN49" s="259">
        <f t="shared" si="80"/>
        <v>0.20830000000000001</v>
      </c>
      <c r="EO49" s="259">
        <f t="shared" si="81"/>
        <v>0.23116991192719932</v>
      </c>
      <c r="EP49" s="259">
        <f t="shared" si="82"/>
        <v>0.23119999999999999</v>
      </c>
      <c r="EQ49" s="384">
        <f t="shared" si="83"/>
        <v>-2.2899999999999974</v>
      </c>
      <c r="ER49" s="259">
        <f t="shared" si="84"/>
        <v>0.2459075644172703</v>
      </c>
      <c r="ES49" s="259">
        <f t="shared" si="85"/>
        <v>0.24590000000000001</v>
      </c>
      <c r="ET49" s="259">
        <f t="shared" si="86"/>
        <v>0.26463237789639321</v>
      </c>
      <c r="EU49" s="259">
        <f t="shared" si="87"/>
        <v>0.2646</v>
      </c>
      <c r="EV49" s="384">
        <f t="shared" si="88"/>
        <v>-1.8699999999999994</v>
      </c>
      <c r="EW49" s="259">
        <f t="shared" si="89"/>
        <v>0.14741299556986304</v>
      </c>
      <c r="EX49" s="259">
        <f t="shared" si="90"/>
        <v>0.1474</v>
      </c>
      <c r="EY49" s="259">
        <f t="shared" si="91"/>
        <v>0.16508641290103757</v>
      </c>
      <c r="EZ49" s="259">
        <f t="shared" si="92"/>
        <v>0.1651</v>
      </c>
      <c r="FA49" s="384">
        <f t="shared" si="93"/>
        <v>-1.7699999999999994</v>
      </c>
      <c r="FB49" s="259">
        <f t="shared" si="94"/>
        <v>2.285851780558229E-2</v>
      </c>
      <c r="FC49" s="259">
        <f t="shared" si="95"/>
        <v>2.29E-2</v>
      </c>
      <c r="FD49" s="259">
        <f>$BH$163</f>
        <v>2.507742800351315E-2</v>
      </c>
      <c r="FE49" s="259">
        <f>ROUND(FD49,4)</f>
        <v>2.5100000000000001E-2</v>
      </c>
      <c r="FF49" s="384">
        <f>(FC49-FE49)*100</f>
        <v>-0.22000000000000006</v>
      </c>
      <c r="FG49" s="259">
        <f t="shared" si="99"/>
        <v>6.3906918674177748E-2</v>
      </c>
      <c r="FH49" s="259">
        <f t="shared" si="100"/>
        <v>6.3899999999999998E-2</v>
      </c>
      <c r="FI49" s="259">
        <f t="shared" si="101"/>
        <v>6.1046287590363305E-2</v>
      </c>
      <c r="FJ49" s="259">
        <f t="shared" si="102"/>
        <v>6.0999999999999999E-2</v>
      </c>
      <c r="FK49" s="384">
        <f t="shared" si="103"/>
        <v>0.28999999999999998</v>
      </c>
      <c r="FL49" s="259">
        <f t="shared" si="104"/>
        <v>0.20333280646690902</v>
      </c>
      <c r="FM49" s="259">
        <f t="shared" si="105"/>
        <v>0.20330000000000001</v>
      </c>
      <c r="FN49" s="259">
        <f t="shared" si="106"/>
        <v>0.23028690421101342</v>
      </c>
      <c r="FO49" s="259">
        <f t="shared" si="107"/>
        <v>0.2303</v>
      </c>
      <c r="FP49" s="384">
        <f t="shared" si="108"/>
        <v>-2.6999999999999997</v>
      </c>
      <c r="FQ49" s="259">
        <f t="shared" si="109"/>
        <v>9.4410910240392582E-2</v>
      </c>
      <c r="FR49" s="259">
        <f t="shared" si="110"/>
        <v>9.4399999999999998E-2</v>
      </c>
      <c r="FS49" s="259">
        <f t="shared" si="111"/>
        <v>9.5602073242217631E-2</v>
      </c>
      <c r="FT49" s="259">
        <f t="shared" si="112"/>
        <v>9.5600000000000004E-2</v>
      </c>
      <c r="FU49" s="384">
        <f t="shared" si="113"/>
        <v>-0.12000000000000066</v>
      </c>
      <c r="FV49" s="259">
        <f t="shared" si="114"/>
        <v>0.12182963488874454</v>
      </c>
      <c r="FW49" s="259">
        <f t="shared" si="115"/>
        <v>0.12180000000000001</v>
      </c>
      <c r="FX49" s="259">
        <f t="shared" si="116"/>
        <v>0.12515288034307123</v>
      </c>
      <c r="FY49" s="259">
        <f t="shared" si="117"/>
        <v>0.12520000000000001</v>
      </c>
      <c r="FZ49" s="384">
        <f t="shared" si="118"/>
        <v>-0.34</v>
      </c>
      <c r="GA49" s="137">
        <v>999</v>
      </c>
    </row>
    <row r="50" spans="2:184" s="14" customFormat="1" ht="13.5" customHeight="1">
      <c r="B50" s="69">
        <v>44</v>
      </c>
      <c r="C50" s="287" t="s">
        <v>21</v>
      </c>
      <c r="D50" s="439">
        <v>6466</v>
      </c>
      <c r="E50" s="192">
        <v>2745</v>
      </c>
      <c r="F50" s="256">
        <f t="shared" si="10"/>
        <v>0.42452830188679247</v>
      </c>
      <c r="G50" s="439">
        <v>6435</v>
      </c>
      <c r="H50" s="192">
        <v>660</v>
      </c>
      <c r="I50" s="256">
        <f t="shared" si="11"/>
        <v>0.10256410256410256</v>
      </c>
      <c r="J50" s="439">
        <v>6466</v>
      </c>
      <c r="K50" s="192">
        <v>3011</v>
      </c>
      <c r="L50" s="256">
        <f t="shared" si="12"/>
        <v>0.46566656356325392</v>
      </c>
      <c r="M50" s="439">
        <v>6463</v>
      </c>
      <c r="N50" s="192">
        <v>1083</v>
      </c>
      <c r="O50" s="256">
        <f t="shared" si="13"/>
        <v>0.16756924029088657</v>
      </c>
      <c r="P50" s="439">
        <v>6456</v>
      </c>
      <c r="Q50" s="192">
        <v>1406</v>
      </c>
      <c r="R50" s="256">
        <f t="shared" si="14"/>
        <v>0.21778190830235439</v>
      </c>
      <c r="S50" s="439">
        <v>6464</v>
      </c>
      <c r="T50" s="192">
        <v>752</v>
      </c>
      <c r="U50" s="256">
        <f t="shared" si="15"/>
        <v>0.11633663366336634</v>
      </c>
      <c r="V50" s="439">
        <v>6461</v>
      </c>
      <c r="W50" s="192">
        <v>129</v>
      </c>
      <c r="X50" s="256">
        <f t="shared" si="16"/>
        <v>1.9965949543414331E-2</v>
      </c>
      <c r="Y50" s="439">
        <v>6463</v>
      </c>
      <c r="Z50" s="192">
        <v>505</v>
      </c>
      <c r="AA50" s="256">
        <f t="shared" si="17"/>
        <v>7.8137088039610086E-2</v>
      </c>
      <c r="AB50" s="439">
        <v>6456</v>
      </c>
      <c r="AC50" s="192">
        <v>1019</v>
      </c>
      <c r="AD50" s="256">
        <f t="shared" si="18"/>
        <v>0.15783767038413879</v>
      </c>
      <c r="AE50" s="439">
        <v>6462</v>
      </c>
      <c r="AF50" s="192">
        <v>657</v>
      </c>
      <c r="AG50" s="256">
        <f t="shared" si="19"/>
        <v>0.10167130919220056</v>
      </c>
      <c r="AH50" s="439">
        <v>6442</v>
      </c>
      <c r="AI50" s="192">
        <v>861</v>
      </c>
      <c r="AJ50" s="256">
        <f t="shared" si="20"/>
        <v>0.13365414467556661</v>
      </c>
      <c r="AK50" s="72"/>
      <c r="AL50" s="72"/>
      <c r="AM50" s="72"/>
      <c r="AN50" s="72"/>
      <c r="AO50" s="72"/>
      <c r="AP50" s="72"/>
      <c r="AQ50" s="72"/>
      <c r="AR50" s="72"/>
      <c r="AS50" s="72"/>
      <c r="AT50" s="72"/>
      <c r="AU50" s="72"/>
      <c r="AV50" s="72"/>
      <c r="AW50" s="72"/>
      <c r="AX50" s="72"/>
      <c r="AY50" s="72"/>
      <c r="AZ50" s="72"/>
      <c r="BA50" s="72"/>
      <c r="BB50" s="72"/>
      <c r="BC50" s="72"/>
      <c r="BD50" s="72"/>
      <c r="BE50" s="72"/>
      <c r="BF50" s="72"/>
      <c r="BG50" s="72"/>
    </row>
    <row r="51" spans="2:184" s="14" customFormat="1" ht="13.5" customHeight="1">
      <c r="B51" s="69">
        <v>45</v>
      </c>
      <c r="C51" s="287" t="s">
        <v>47</v>
      </c>
      <c r="D51" s="439">
        <v>1829</v>
      </c>
      <c r="E51" s="192">
        <v>845</v>
      </c>
      <c r="F51" s="256">
        <f t="shared" si="10"/>
        <v>0.46200109349371243</v>
      </c>
      <c r="G51" s="439">
        <v>1809</v>
      </c>
      <c r="H51" s="192">
        <v>229</v>
      </c>
      <c r="I51" s="256">
        <f t="shared" si="11"/>
        <v>0.12658927584300719</v>
      </c>
      <c r="J51" s="439">
        <v>1828</v>
      </c>
      <c r="K51" s="192">
        <v>857</v>
      </c>
      <c r="L51" s="256">
        <f t="shared" si="12"/>
        <v>0.46881838074398252</v>
      </c>
      <c r="M51" s="439">
        <v>1829</v>
      </c>
      <c r="N51" s="192">
        <v>365</v>
      </c>
      <c r="O51" s="256">
        <f t="shared" si="13"/>
        <v>0.19956260251503555</v>
      </c>
      <c r="P51" s="439">
        <v>1826</v>
      </c>
      <c r="Q51" s="192">
        <v>529</v>
      </c>
      <c r="R51" s="256">
        <f t="shared" si="14"/>
        <v>0.28970427163198248</v>
      </c>
      <c r="S51" s="439">
        <v>1824</v>
      </c>
      <c r="T51" s="192">
        <v>225</v>
      </c>
      <c r="U51" s="256">
        <f t="shared" si="15"/>
        <v>0.12335526315789473</v>
      </c>
      <c r="V51" s="439">
        <v>1830</v>
      </c>
      <c r="W51" s="192">
        <v>47</v>
      </c>
      <c r="X51" s="256">
        <f t="shared" si="16"/>
        <v>2.5683060109289616E-2</v>
      </c>
      <c r="Y51" s="439">
        <v>1830</v>
      </c>
      <c r="Z51" s="192">
        <v>82</v>
      </c>
      <c r="AA51" s="256">
        <f t="shared" si="17"/>
        <v>4.480874316939891E-2</v>
      </c>
      <c r="AB51" s="439">
        <v>1828</v>
      </c>
      <c r="AC51" s="192">
        <v>541</v>
      </c>
      <c r="AD51" s="256">
        <f t="shared" si="18"/>
        <v>0.2959518599562363</v>
      </c>
      <c r="AE51" s="439">
        <v>1828</v>
      </c>
      <c r="AF51" s="192">
        <v>179</v>
      </c>
      <c r="AG51" s="256">
        <f t="shared" si="19"/>
        <v>9.7921225382932173E-2</v>
      </c>
      <c r="AH51" s="439">
        <v>1818</v>
      </c>
      <c r="AI51" s="192">
        <v>229</v>
      </c>
      <c r="AJ51" s="256">
        <f t="shared" si="20"/>
        <v>0.12596259625962597</v>
      </c>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row>
    <row r="52" spans="2:184" s="14" customFormat="1" ht="13.5" customHeight="1">
      <c r="B52" s="69">
        <v>46</v>
      </c>
      <c r="C52" s="287" t="s">
        <v>25</v>
      </c>
      <c r="D52" s="439">
        <v>2199</v>
      </c>
      <c r="E52" s="192">
        <v>854</v>
      </c>
      <c r="F52" s="256">
        <f t="shared" si="10"/>
        <v>0.38835834470213731</v>
      </c>
      <c r="G52" s="439">
        <v>2194</v>
      </c>
      <c r="H52" s="192">
        <v>187</v>
      </c>
      <c r="I52" s="256">
        <f t="shared" si="11"/>
        <v>8.5232452142206011E-2</v>
      </c>
      <c r="J52" s="439">
        <v>2199</v>
      </c>
      <c r="K52" s="192">
        <v>1285</v>
      </c>
      <c r="L52" s="256">
        <f t="shared" si="12"/>
        <v>0.58435652569349705</v>
      </c>
      <c r="M52" s="439">
        <v>2198</v>
      </c>
      <c r="N52" s="192">
        <v>456</v>
      </c>
      <c r="O52" s="256">
        <f t="shared" si="13"/>
        <v>0.20746132848043677</v>
      </c>
      <c r="P52" s="439">
        <v>2196</v>
      </c>
      <c r="Q52" s="192">
        <v>729</v>
      </c>
      <c r="R52" s="256">
        <f t="shared" si="14"/>
        <v>0.33196721311475408</v>
      </c>
      <c r="S52" s="439">
        <v>2196</v>
      </c>
      <c r="T52" s="192">
        <v>317</v>
      </c>
      <c r="U52" s="256">
        <f t="shared" si="15"/>
        <v>0.14435336976320584</v>
      </c>
      <c r="V52" s="439">
        <v>2199</v>
      </c>
      <c r="W52" s="192">
        <v>37</v>
      </c>
      <c r="X52" s="256">
        <f t="shared" si="16"/>
        <v>1.6825829922692132E-2</v>
      </c>
      <c r="Y52" s="439">
        <v>2198</v>
      </c>
      <c r="Z52" s="192">
        <v>101</v>
      </c>
      <c r="AA52" s="256">
        <f t="shared" si="17"/>
        <v>4.5950864422202004E-2</v>
      </c>
      <c r="AB52" s="439">
        <v>2199</v>
      </c>
      <c r="AC52" s="192">
        <v>626</v>
      </c>
      <c r="AD52" s="256">
        <f t="shared" si="18"/>
        <v>0.284674852205548</v>
      </c>
      <c r="AE52" s="439">
        <v>2198</v>
      </c>
      <c r="AF52" s="192">
        <v>156</v>
      </c>
      <c r="AG52" s="256">
        <f t="shared" si="19"/>
        <v>7.0973612374886266E-2</v>
      </c>
      <c r="AH52" s="439">
        <v>2193</v>
      </c>
      <c r="AI52" s="192">
        <v>184</v>
      </c>
      <c r="AJ52" s="256">
        <f t="shared" si="20"/>
        <v>8.3903328773369812E-2</v>
      </c>
      <c r="AK52" s="72"/>
      <c r="AL52" s="164" t="s">
        <v>293</v>
      </c>
      <c r="AM52" s="72"/>
      <c r="AN52" s="72"/>
      <c r="AO52" s="72"/>
      <c r="AP52" s="72"/>
      <c r="AQ52" s="72"/>
      <c r="AR52" s="72"/>
      <c r="AS52" s="72"/>
      <c r="AT52" s="72"/>
      <c r="AU52" s="72"/>
      <c r="AV52" s="72"/>
      <c r="AW52" s="72"/>
      <c r="AX52" s="72"/>
      <c r="AY52" s="72"/>
      <c r="AZ52" s="72"/>
      <c r="BA52" s="72"/>
      <c r="BB52" s="72"/>
      <c r="BC52" s="72"/>
      <c r="BD52" s="72"/>
      <c r="BE52" s="72"/>
      <c r="BF52" s="72"/>
      <c r="BG52" s="72"/>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row>
    <row r="53" spans="2:184" s="14" customFormat="1" ht="13.5" customHeight="1">
      <c r="B53" s="69">
        <v>47</v>
      </c>
      <c r="C53" s="287" t="s">
        <v>15</v>
      </c>
      <c r="D53" s="439">
        <v>4525</v>
      </c>
      <c r="E53" s="192">
        <v>1755</v>
      </c>
      <c r="F53" s="256">
        <f t="shared" si="10"/>
        <v>0.38784530386740329</v>
      </c>
      <c r="G53" s="439">
        <v>4499</v>
      </c>
      <c r="H53" s="192">
        <v>537</v>
      </c>
      <c r="I53" s="256">
        <f t="shared" si="11"/>
        <v>0.11935985774616581</v>
      </c>
      <c r="J53" s="439">
        <v>4523</v>
      </c>
      <c r="K53" s="192">
        <v>2407</v>
      </c>
      <c r="L53" s="256">
        <f t="shared" si="12"/>
        <v>0.5321689144373204</v>
      </c>
      <c r="M53" s="439">
        <v>4524</v>
      </c>
      <c r="N53" s="192">
        <v>1012</v>
      </c>
      <c r="O53" s="256">
        <f t="shared" si="13"/>
        <v>0.22369584438549955</v>
      </c>
      <c r="P53" s="439">
        <v>4521</v>
      </c>
      <c r="Q53" s="192">
        <v>920</v>
      </c>
      <c r="R53" s="256">
        <f t="shared" si="14"/>
        <v>0.20349480203494802</v>
      </c>
      <c r="S53" s="439">
        <v>4521</v>
      </c>
      <c r="T53" s="192">
        <v>639</v>
      </c>
      <c r="U53" s="256">
        <f t="shared" si="15"/>
        <v>0.14134041141340412</v>
      </c>
      <c r="V53" s="439">
        <v>4523</v>
      </c>
      <c r="W53" s="192">
        <v>117</v>
      </c>
      <c r="X53" s="256">
        <f t="shared" si="16"/>
        <v>2.5867786867123592E-2</v>
      </c>
      <c r="Y53" s="439">
        <v>4521</v>
      </c>
      <c r="Z53" s="192">
        <v>295</v>
      </c>
      <c r="AA53" s="256">
        <f t="shared" si="17"/>
        <v>6.5251050652510509E-2</v>
      </c>
      <c r="AB53" s="439">
        <v>4515</v>
      </c>
      <c r="AC53" s="192">
        <v>916</v>
      </c>
      <c r="AD53" s="256">
        <f t="shared" si="18"/>
        <v>0.20287929125138426</v>
      </c>
      <c r="AE53" s="439">
        <v>4514</v>
      </c>
      <c r="AF53" s="192">
        <v>397</v>
      </c>
      <c r="AG53" s="256">
        <f t="shared" si="19"/>
        <v>8.794860434204696E-2</v>
      </c>
      <c r="AH53" s="439">
        <v>4506</v>
      </c>
      <c r="AI53" s="192">
        <v>479</v>
      </c>
      <c r="AJ53" s="256">
        <f t="shared" si="20"/>
        <v>0.10630270750110964</v>
      </c>
      <c r="AK53" s="72"/>
      <c r="AL53" s="253" t="s">
        <v>395</v>
      </c>
      <c r="AM53" s="72"/>
      <c r="AN53" s="72"/>
      <c r="AO53" s="72"/>
      <c r="AP53" s="72"/>
      <c r="AQ53" s="72"/>
      <c r="AR53" s="72"/>
      <c r="AS53" s="72"/>
      <c r="AT53" s="72"/>
      <c r="AU53" s="72"/>
      <c r="AV53" s="72"/>
      <c r="AW53" s="72"/>
      <c r="AX53" s="72"/>
      <c r="AY53" s="72"/>
      <c r="AZ53" s="72"/>
      <c r="BA53" s="72"/>
      <c r="BB53" s="72"/>
      <c r="BC53" s="72"/>
      <c r="BD53" s="72"/>
      <c r="BE53" s="72"/>
      <c r="BF53" s="72"/>
      <c r="BG53" s="72"/>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row>
    <row r="54" spans="2:184" s="14" customFormat="1" ht="13.5" customHeight="1">
      <c r="B54" s="69">
        <v>48</v>
      </c>
      <c r="C54" s="287" t="s">
        <v>26</v>
      </c>
      <c r="D54" s="439">
        <v>2781</v>
      </c>
      <c r="E54" s="192">
        <v>1007</v>
      </c>
      <c r="F54" s="256">
        <f t="shared" si="10"/>
        <v>0.36209996404171163</v>
      </c>
      <c r="G54" s="439">
        <v>2773</v>
      </c>
      <c r="H54" s="192">
        <v>346</v>
      </c>
      <c r="I54" s="256">
        <f t="shared" si="11"/>
        <v>0.12477461233321313</v>
      </c>
      <c r="J54" s="439">
        <v>2779</v>
      </c>
      <c r="K54" s="192">
        <v>1485</v>
      </c>
      <c r="L54" s="256">
        <f t="shared" si="12"/>
        <v>0.53436487945304068</v>
      </c>
      <c r="M54" s="439">
        <v>2782</v>
      </c>
      <c r="N54" s="192">
        <v>566</v>
      </c>
      <c r="O54" s="256">
        <f t="shared" si="13"/>
        <v>0.20345075485262401</v>
      </c>
      <c r="P54" s="439">
        <v>2770</v>
      </c>
      <c r="Q54" s="192">
        <v>702</v>
      </c>
      <c r="R54" s="256">
        <f t="shared" si="14"/>
        <v>0.25342960288808664</v>
      </c>
      <c r="S54" s="439">
        <v>2779</v>
      </c>
      <c r="T54" s="192">
        <v>344</v>
      </c>
      <c r="U54" s="256">
        <f t="shared" si="15"/>
        <v>0.12378553436487945</v>
      </c>
      <c r="V54" s="439">
        <v>2781</v>
      </c>
      <c r="W54" s="192">
        <v>62</v>
      </c>
      <c r="X54" s="256">
        <f t="shared" si="16"/>
        <v>2.2294138798993168E-2</v>
      </c>
      <c r="Y54" s="439">
        <v>2780</v>
      </c>
      <c r="Z54" s="192">
        <v>104</v>
      </c>
      <c r="AA54" s="256">
        <f t="shared" si="17"/>
        <v>3.7410071942446041E-2</v>
      </c>
      <c r="AB54" s="439">
        <v>2781</v>
      </c>
      <c r="AC54" s="192">
        <v>540</v>
      </c>
      <c r="AD54" s="256">
        <f t="shared" si="18"/>
        <v>0.1941747572815534</v>
      </c>
      <c r="AE54" s="439">
        <v>2781</v>
      </c>
      <c r="AF54" s="192">
        <v>311</v>
      </c>
      <c r="AG54" s="256">
        <f t="shared" si="19"/>
        <v>0.11183027687882056</v>
      </c>
      <c r="AH54" s="439">
        <v>2781</v>
      </c>
      <c r="AI54" s="192">
        <v>297</v>
      </c>
      <c r="AJ54" s="256">
        <f t="shared" si="20"/>
        <v>0.10679611650485436</v>
      </c>
      <c r="AK54" s="72"/>
      <c r="AL54" s="253" t="s">
        <v>396</v>
      </c>
      <c r="AM54" s="72"/>
      <c r="AN54" s="72"/>
      <c r="AO54" s="72"/>
      <c r="AP54" s="72"/>
      <c r="AQ54" s="72"/>
      <c r="AR54" s="72"/>
      <c r="AS54" s="72"/>
      <c r="AT54" s="72"/>
      <c r="AU54" s="72"/>
      <c r="AV54" s="72"/>
      <c r="AW54" s="72"/>
      <c r="AX54" s="72"/>
      <c r="AY54" s="72"/>
      <c r="AZ54" s="72"/>
      <c r="BA54" s="72"/>
      <c r="BB54" s="72"/>
      <c r="BC54" s="72"/>
      <c r="BD54" s="72"/>
      <c r="BE54" s="72"/>
      <c r="BF54" s="72"/>
      <c r="BG54" s="72"/>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row>
    <row r="55" spans="2:184" s="14" customFormat="1" ht="13.5" customHeight="1">
      <c r="B55" s="69">
        <v>49</v>
      </c>
      <c r="C55" s="287" t="s">
        <v>27</v>
      </c>
      <c r="D55" s="439">
        <v>1548</v>
      </c>
      <c r="E55" s="192">
        <v>681</v>
      </c>
      <c r="F55" s="256">
        <f t="shared" si="10"/>
        <v>0.43992248062015504</v>
      </c>
      <c r="G55" s="439">
        <v>1547</v>
      </c>
      <c r="H55" s="192">
        <v>211</v>
      </c>
      <c r="I55" s="256">
        <f t="shared" si="11"/>
        <v>0.13639301874595991</v>
      </c>
      <c r="J55" s="439">
        <v>1548</v>
      </c>
      <c r="K55" s="192">
        <v>755</v>
      </c>
      <c r="L55" s="256">
        <f t="shared" si="12"/>
        <v>0.48772609819121449</v>
      </c>
      <c r="M55" s="439">
        <v>1548</v>
      </c>
      <c r="N55" s="192">
        <v>321</v>
      </c>
      <c r="O55" s="256">
        <f t="shared" si="13"/>
        <v>0.20736434108527133</v>
      </c>
      <c r="P55" s="439">
        <v>1547</v>
      </c>
      <c r="Q55" s="192">
        <v>408</v>
      </c>
      <c r="R55" s="256">
        <f t="shared" si="14"/>
        <v>0.26373626373626374</v>
      </c>
      <c r="S55" s="439">
        <v>1548</v>
      </c>
      <c r="T55" s="192">
        <v>264</v>
      </c>
      <c r="U55" s="256">
        <f t="shared" si="15"/>
        <v>0.17054263565891473</v>
      </c>
      <c r="V55" s="439">
        <v>1548</v>
      </c>
      <c r="W55" s="192">
        <v>37</v>
      </c>
      <c r="X55" s="256">
        <f t="shared" si="16"/>
        <v>2.3901808785529714E-2</v>
      </c>
      <c r="Y55" s="439">
        <v>1548</v>
      </c>
      <c r="Z55" s="192">
        <v>148</v>
      </c>
      <c r="AA55" s="256">
        <f t="shared" si="17"/>
        <v>9.5607235142118857E-2</v>
      </c>
      <c r="AB55" s="439">
        <v>1548</v>
      </c>
      <c r="AC55" s="192">
        <v>306</v>
      </c>
      <c r="AD55" s="256">
        <f t="shared" si="18"/>
        <v>0.19767441860465115</v>
      </c>
      <c r="AE55" s="439">
        <v>1548</v>
      </c>
      <c r="AF55" s="192">
        <v>132</v>
      </c>
      <c r="AG55" s="256">
        <f t="shared" si="19"/>
        <v>8.5271317829457363E-2</v>
      </c>
      <c r="AH55" s="439">
        <v>1545</v>
      </c>
      <c r="AI55" s="192">
        <v>170</v>
      </c>
      <c r="AJ55" s="256">
        <f t="shared" si="20"/>
        <v>0.11003236245954692</v>
      </c>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row>
    <row r="56" spans="2:184" s="14" customFormat="1" ht="13.5" customHeight="1">
      <c r="B56" s="69">
        <v>50</v>
      </c>
      <c r="C56" s="287" t="s">
        <v>16</v>
      </c>
      <c r="D56" s="439">
        <v>1915</v>
      </c>
      <c r="E56" s="192">
        <v>828</v>
      </c>
      <c r="F56" s="256">
        <f t="shared" si="10"/>
        <v>0.43237597911227155</v>
      </c>
      <c r="G56" s="439">
        <v>1896</v>
      </c>
      <c r="H56" s="192">
        <v>318</v>
      </c>
      <c r="I56" s="256">
        <f t="shared" si="11"/>
        <v>0.16772151898734178</v>
      </c>
      <c r="J56" s="439">
        <v>1915</v>
      </c>
      <c r="K56" s="192">
        <v>1020</v>
      </c>
      <c r="L56" s="256">
        <f t="shared" si="12"/>
        <v>0.53263707571801566</v>
      </c>
      <c r="M56" s="439">
        <v>1914</v>
      </c>
      <c r="N56" s="192">
        <v>508</v>
      </c>
      <c r="O56" s="256">
        <f t="shared" si="13"/>
        <v>0.26541274817136884</v>
      </c>
      <c r="P56" s="439">
        <v>1911</v>
      </c>
      <c r="Q56" s="192">
        <v>374</v>
      </c>
      <c r="R56" s="256">
        <f t="shared" si="14"/>
        <v>0.19570905285190998</v>
      </c>
      <c r="S56" s="439">
        <v>1913</v>
      </c>
      <c r="T56" s="192">
        <v>263</v>
      </c>
      <c r="U56" s="256">
        <f t="shared" si="15"/>
        <v>0.1374803972817564</v>
      </c>
      <c r="V56" s="439">
        <v>1913</v>
      </c>
      <c r="W56" s="192">
        <v>17</v>
      </c>
      <c r="X56" s="256">
        <f t="shared" si="16"/>
        <v>8.8865656037637221E-3</v>
      </c>
      <c r="Y56" s="439">
        <v>1913</v>
      </c>
      <c r="Z56" s="192">
        <v>53</v>
      </c>
      <c r="AA56" s="256">
        <f t="shared" si="17"/>
        <v>2.7705175117616311E-2</v>
      </c>
      <c r="AB56" s="439">
        <v>1911</v>
      </c>
      <c r="AC56" s="192">
        <v>394</v>
      </c>
      <c r="AD56" s="256">
        <f t="shared" si="18"/>
        <v>0.20617477760334904</v>
      </c>
      <c r="AE56" s="439">
        <v>1912</v>
      </c>
      <c r="AF56" s="192">
        <v>135</v>
      </c>
      <c r="AG56" s="256">
        <f t="shared" si="19"/>
        <v>7.0606694560669453E-2</v>
      </c>
      <c r="AH56" s="439">
        <v>1903</v>
      </c>
      <c r="AI56" s="192">
        <v>229</v>
      </c>
      <c r="AJ56" s="256">
        <f t="shared" si="20"/>
        <v>0.12033631108775618</v>
      </c>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row>
    <row r="57" spans="2:184" s="14" customFormat="1" ht="13.5" customHeight="1">
      <c r="B57" s="69">
        <v>51</v>
      </c>
      <c r="C57" s="287" t="s">
        <v>48</v>
      </c>
      <c r="D57" s="439">
        <v>4191</v>
      </c>
      <c r="E57" s="192">
        <v>1810</v>
      </c>
      <c r="F57" s="256">
        <f t="shared" si="10"/>
        <v>0.43187783345263658</v>
      </c>
      <c r="G57" s="439">
        <v>4188</v>
      </c>
      <c r="H57" s="192">
        <v>800</v>
      </c>
      <c r="I57" s="256">
        <f t="shared" si="11"/>
        <v>0.19102196752626552</v>
      </c>
      <c r="J57" s="439">
        <v>4191</v>
      </c>
      <c r="K57" s="192">
        <v>2503</v>
      </c>
      <c r="L57" s="256">
        <f t="shared" si="12"/>
        <v>0.59723216416129798</v>
      </c>
      <c r="M57" s="439">
        <v>4190</v>
      </c>
      <c r="N57" s="192">
        <v>914</v>
      </c>
      <c r="O57" s="256">
        <f t="shared" si="13"/>
        <v>0.21813842482100237</v>
      </c>
      <c r="P57" s="439">
        <v>4189</v>
      </c>
      <c r="Q57" s="192">
        <v>968</v>
      </c>
      <c r="R57" s="256">
        <f t="shared" si="14"/>
        <v>0.23108140367629507</v>
      </c>
      <c r="S57" s="439">
        <v>4192</v>
      </c>
      <c r="T57" s="192">
        <v>641</v>
      </c>
      <c r="U57" s="256">
        <f t="shared" si="15"/>
        <v>0.15291030534351144</v>
      </c>
      <c r="V57" s="439">
        <v>4189</v>
      </c>
      <c r="W57" s="192">
        <v>116</v>
      </c>
      <c r="X57" s="256">
        <f t="shared" si="16"/>
        <v>2.7691573167820484E-2</v>
      </c>
      <c r="Y57" s="439">
        <v>4192</v>
      </c>
      <c r="Z57" s="192">
        <v>397</v>
      </c>
      <c r="AA57" s="256">
        <f t="shared" si="17"/>
        <v>9.4704198473282444E-2</v>
      </c>
      <c r="AB57" s="439">
        <v>4187</v>
      </c>
      <c r="AC57" s="192">
        <v>740</v>
      </c>
      <c r="AD57" s="256">
        <f t="shared" si="18"/>
        <v>0.17673752089801767</v>
      </c>
      <c r="AE57" s="439">
        <v>4191</v>
      </c>
      <c r="AF57" s="192">
        <v>423</v>
      </c>
      <c r="AG57" s="256">
        <f t="shared" si="19"/>
        <v>0.10093056549749463</v>
      </c>
      <c r="AH57" s="439">
        <v>4188</v>
      </c>
      <c r="AI57" s="192">
        <v>493</v>
      </c>
      <c r="AJ57" s="256">
        <f t="shared" si="20"/>
        <v>0.11771728748806112</v>
      </c>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row>
    <row r="58" spans="2:184" s="14" customFormat="1" ht="13.5" customHeight="1">
      <c r="B58" s="69">
        <v>52</v>
      </c>
      <c r="C58" s="287" t="s">
        <v>4</v>
      </c>
      <c r="D58" s="439">
        <v>3343</v>
      </c>
      <c r="E58" s="192">
        <v>1159</v>
      </c>
      <c r="F58" s="256">
        <f t="shared" si="10"/>
        <v>0.34669458570146577</v>
      </c>
      <c r="G58" s="439">
        <v>3331</v>
      </c>
      <c r="H58" s="192">
        <v>447</v>
      </c>
      <c r="I58" s="256">
        <f t="shared" si="11"/>
        <v>0.13419393575502853</v>
      </c>
      <c r="J58" s="439">
        <v>3340</v>
      </c>
      <c r="K58" s="192">
        <v>1629</v>
      </c>
      <c r="L58" s="256">
        <f t="shared" si="12"/>
        <v>0.4877245508982036</v>
      </c>
      <c r="M58" s="439">
        <v>3343</v>
      </c>
      <c r="N58" s="192">
        <v>480</v>
      </c>
      <c r="O58" s="256">
        <f t="shared" si="13"/>
        <v>0.1435836075381394</v>
      </c>
      <c r="P58" s="439">
        <v>3336</v>
      </c>
      <c r="Q58" s="192">
        <v>578</v>
      </c>
      <c r="R58" s="256">
        <f t="shared" si="14"/>
        <v>0.17326139088729017</v>
      </c>
      <c r="S58" s="439">
        <v>3342</v>
      </c>
      <c r="T58" s="192">
        <v>275</v>
      </c>
      <c r="U58" s="256">
        <f t="shared" si="15"/>
        <v>8.2286056253740275E-2</v>
      </c>
      <c r="V58" s="439">
        <v>3343</v>
      </c>
      <c r="W58" s="192">
        <v>59</v>
      </c>
      <c r="X58" s="256">
        <f t="shared" si="16"/>
        <v>1.7648818426562969E-2</v>
      </c>
      <c r="Y58" s="439">
        <v>3342</v>
      </c>
      <c r="Z58" s="192">
        <v>187</v>
      </c>
      <c r="AA58" s="256">
        <f t="shared" si="17"/>
        <v>5.5954518252543384E-2</v>
      </c>
      <c r="AB58" s="439">
        <v>3340</v>
      </c>
      <c r="AC58" s="192">
        <v>540</v>
      </c>
      <c r="AD58" s="256">
        <f t="shared" si="18"/>
        <v>0.16167664670658682</v>
      </c>
      <c r="AE58" s="439">
        <v>3342</v>
      </c>
      <c r="AF58" s="192">
        <v>245</v>
      </c>
      <c r="AG58" s="256">
        <f t="shared" si="19"/>
        <v>7.3309395571514058E-2</v>
      </c>
      <c r="AH58" s="439">
        <v>3340</v>
      </c>
      <c r="AI58" s="192">
        <v>315</v>
      </c>
      <c r="AJ58" s="256">
        <f t="shared" si="20"/>
        <v>9.4311377245508976E-2</v>
      </c>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row>
    <row r="59" spans="2:184" s="14" customFormat="1" ht="13.5" customHeight="1">
      <c r="B59" s="69">
        <v>53</v>
      </c>
      <c r="C59" s="287" t="s">
        <v>22</v>
      </c>
      <c r="D59" s="439">
        <v>1320</v>
      </c>
      <c r="E59" s="192">
        <v>526</v>
      </c>
      <c r="F59" s="256">
        <f t="shared" si="10"/>
        <v>0.3984848484848485</v>
      </c>
      <c r="G59" s="439">
        <v>1320</v>
      </c>
      <c r="H59" s="192">
        <v>183</v>
      </c>
      <c r="I59" s="256">
        <f t="shared" si="11"/>
        <v>0.13863636363636364</v>
      </c>
      <c r="J59" s="439">
        <v>1320</v>
      </c>
      <c r="K59" s="192">
        <v>650</v>
      </c>
      <c r="L59" s="256">
        <f t="shared" si="12"/>
        <v>0.49242424242424243</v>
      </c>
      <c r="M59" s="439">
        <v>1320</v>
      </c>
      <c r="N59" s="192">
        <v>281</v>
      </c>
      <c r="O59" s="256">
        <f t="shared" si="13"/>
        <v>0.21287878787878789</v>
      </c>
      <c r="P59" s="439">
        <v>1320</v>
      </c>
      <c r="Q59" s="192">
        <v>311</v>
      </c>
      <c r="R59" s="256">
        <f t="shared" si="14"/>
        <v>0.2356060606060606</v>
      </c>
      <c r="S59" s="439">
        <v>1320</v>
      </c>
      <c r="T59" s="192">
        <v>200</v>
      </c>
      <c r="U59" s="256">
        <f t="shared" si="15"/>
        <v>0.15151515151515152</v>
      </c>
      <c r="V59" s="439">
        <v>1320</v>
      </c>
      <c r="W59" s="192">
        <v>28</v>
      </c>
      <c r="X59" s="256">
        <f t="shared" si="16"/>
        <v>2.1212121212121213E-2</v>
      </c>
      <c r="Y59" s="439">
        <v>1320</v>
      </c>
      <c r="Z59" s="192">
        <v>86</v>
      </c>
      <c r="AA59" s="256">
        <f t="shared" si="17"/>
        <v>6.5151515151515155E-2</v>
      </c>
      <c r="AB59" s="439">
        <v>1320</v>
      </c>
      <c r="AC59" s="192">
        <v>417</v>
      </c>
      <c r="AD59" s="256">
        <f t="shared" si="18"/>
        <v>0.31590909090909092</v>
      </c>
      <c r="AE59" s="439">
        <v>1320</v>
      </c>
      <c r="AF59" s="192">
        <v>145</v>
      </c>
      <c r="AG59" s="256">
        <f t="shared" si="19"/>
        <v>0.10984848484848485</v>
      </c>
      <c r="AH59" s="439">
        <v>1319</v>
      </c>
      <c r="AI59" s="192">
        <v>166</v>
      </c>
      <c r="AJ59" s="256">
        <f t="shared" si="20"/>
        <v>0.12585291887793784</v>
      </c>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row>
    <row r="60" spans="2:184" s="14" customFormat="1" ht="13.5" customHeight="1">
      <c r="B60" s="69">
        <v>54</v>
      </c>
      <c r="C60" s="287" t="s">
        <v>28</v>
      </c>
      <c r="D60" s="439">
        <v>2156</v>
      </c>
      <c r="E60" s="192">
        <v>847</v>
      </c>
      <c r="F60" s="256">
        <f t="shared" si="10"/>
        <v>0.39285714285714285</v>
      </c>
      <c r="G60" s="439">
        <v>2153</v>
      </c>
      <c r="H60" s="192">
        <v>271</v>
      </c>
      <c r="I60" s="256">
        <f t="shared" si="11"/>
        <v>0.12587087784486764</v>
      </c>
      <c r="J60" s="439">
        <v>2158</v>
      </c>
      <c r="K60" s="192">
        <v>1177</v>
      </c>
      <c r="L60" s="256">
        <f t="shared" si="12"/>
        <v>0.5454124189063948</v>
      </c>
      <c r="M60" s="439">
        <v>2157</v>
      </c>
      <c r="N60" s="192">
        <v>494</v>
      </c>
      <c r="O60" s="256">
        <f t="shared" si="13"/>
        <v>0.22902178952248492</v>
      </c>
      <c r="P60" s="439">
        <v>2158</v>
      </c>
      <c r="Q60" s="192">
        <v>692</v>
      </c>
      <c r="R60" s="256">
        <f t="shared" si="14"/>
        <v>0.32066728452270621</v>
      </c>
      <c r="S60" s="439">
        <v>2156</v>
      </c>
      <c r="T60" s="192">
        <v>338</v>
      </c>
      <c r="U60" s="256">
        <f t="shared" si="15"/>
        <v>0.1567717996289425</v>
      </c>
      <c r="V60" s="439">
        <v>2158</v>
      </c>
      <c r="W60" s="192">
        <v>35</v>
      </c>
      <c r="X60" s="256">
        <f t="shared" si="16"/>
        <v>1.6218721037998145E-2</v>
      </c>
      <c r="Y60" s="439">
        <v>2158</v>
      </c>
      <c r="Z60" s="192">
        <v>122</v>
      </c>
      <c r="AA60" s="256">
        <f t="shared" si="17"/>
        <v>5.6533827618164965E-2</v>
      </c>
      <c r="AB60" s="439">
        <v>2158</v>
      </c>
      <c r="AC60" s="192">
        <v>398</v>
      </c>
      <c r="AD60" s="256">
        <f t="shared" si="18"/>
        <v>0.18443002780352177</v>
      </c>
      <c r="AE60" s="439">
        <v>2158</v>
      </c>
      <c r="AF60" s="192">
        <v>160</v>
      </c>
      <c r="AG60" s="256">
        <f t="shared" si="19"/>
        <v>7.4142724745134378E-2</v>
      </c>
      <c r="AH60" s="439">
        <v>2157</v>
      </c>
      <c r="AI60" s="192">
        <v>248</v>
      </c>
      <c r="AJ60" s="256">
        <f t="shared" si="20"/>
        <v>0.11497450162262401</v>
      </c>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row>
    <row r="61" spans="2:184" s="14" customFormat="1" ht="13.5" customHeight="1">
      <c r="B61" s="69">
        <v>55</v>
      </c>
      <c r="C61" s="287" t="s">
        <v>17</v>
      </c>
      <c r="D61" s="439">
        <v>1749</v>
      </c>
      <c r="E61" s="192">
        <v>727</v>
      </c>
      <c r="F61" s="256">
        <f t="shared" si="10"/>
        <v>0.4156660949113779</v>
      </c>
      <c r="G61" s="439">
        <v>1743</v>
      </c>
      <c r="H61" s="192">
        <v>168</v>
      </c>
      <c r="I61" s="256">
        <f t="shared" si="11"/>
        <v>9.6385542168674704E-2</v>
      </c>
      <c r="J61" s="439">
        <v>1750</v>
      </c>
      <c r="K61" s="192">
        <v>861</v>
      </c>
      <c r="L61" s="256">
        <f t="shared" si="12"/>
        <v>0.49199999999999999</v>
      </c>
      <c r="M61" s="439">
        <v>1749</v>
      </c>
      <c r="N61" s="192">
        <v>269</v>
      </c>
      <c r="O61" s="256">
        <f t="shared" si="13"/>
        <v>0.15380217267009719</v>
      </c>
      <c r="P61" s="439">
        <v>1747</v>
      </c>
      <c r="Q61" s="192">
        <v>320</v>
      </c>
      <c r="R61" s="256">
        <f t="shared" si="14"/>
        <v>0.18317115054378935</v>
      </c>
      <c r="S61" s="439">
        <v>1750</v>
      </c>
      <c r="T61" s="192">
        <v>155</v>
      </c>
      <c r="U61" s="256">
        <f t="shared" si="15"/>
        <v>8.8571428571428565E-2</v>
      </c>
      <c r="V61" s="439">
        <v>1750</v>
      </c>
      <c r="W61" s="192">
        <v>51</v>
      </c>
      <c r="X61" s="256">
        <f t="shared" si="16"/>
        <v>2.9142857142857144E-2</v>
      </c>
      <c r="Y61" s="439">
        <v>1750</v>
      </c>
      <c r="Z61" s="192">
        <v>87</v>
      </c>
      <c r="AA61" s="256">
        <f t="shared" si="17"/>
        <v>4.9714285714285711E-2</v>
      </c>
      <c r="AB61" s="439">
        <v>1746</v>
      </c>
      <c r="AC61" s="192">
        <v>413</v>
      </c>
      <c r="AD61" s="256">
        <f t="shared" si="18"/>
        <v>0.23654066437571591</v>
      </c>
      <c r="AE61" s="439">
        <v>1745</v>
      </c>
      <c r="AF61" s="192">
        <v>202</v>
      </c>
      <c r="AG61" s="256">
        <f t="shared" si="19"/>
        <v>0.11575931232091691</v>
      </c>
      <c r="AH61" s="439">
        <v>1738</v>
      </c>
      <c r="AI61" s="192">
        <v>248</v>
      </c>
      <c r="AJ61" s="256">
        <f t="shared" si="20"/>
        <v>0.14269275028768699</v>
      </c>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row>
    <row r="62" spans="2:184" s="14" customFormat="1" ht="13.5" customHeight="1">
      <c r="B62" s="69">
        <v>56</v>
      </c>
      <c r="C62" s="287" t="s">
        <v>10</v>
      </c>
      <c r="D62" s="439">
        <v>1322</v>
      </c>
      <c r="E62" s="192">
        <v>541</v>
      </c>
      <c r="F62" s="256">
        <f t="shared" si="10"/>
        <v>0.40922844175491679</v>
      </c>
      <c r="G62" s="439">
        <v>1317</v>
      </c>
      <c r="H62" s="192">
        <v>271</v>
      </c>
      <c r="I62" s="256">
        <f t="shared" si="11"/>
        <v>0.20577069096431283</v>
      </c>
      <c r="J62" s="439">
        <v>1323</v>
      </c>
      <c r="K62" s="192">
        <v>685</v>
      </c>
      <c r="L62" s="256">
        <f t="shared" si="12"/>
        <v>0.51776266061980347</v>
      </c>
      <c r="M62" s="439">
        <v>1322</v>
      </c>
      <c r="N62" s="192">
        <v>354</v>
      </c>
      <c r="O62" s="256">
        <f t="shared" si="13"/>
        <v>0.26777609682299547</v>
      </c>
      <c r="P62" s="439">
        <v>1320</v>
      </c>
      <c r="Q62" s="192">
        <v>371</v>
      </c>
      <c r="R62" s="256">
        <f t="shared" si="14"/>
        <v>0.28106060606060607</v>
      </c>
      <c r="S62" s="439">
        <v>1322</v>
      </c>
      <c r="T62" s="192">
        <v>260</v>
      </c>
      <c r="U62" s="256">
        <f t="shared" si="15"/>
        <v>0.19667170953101362</v>
      </c>
      <c r="V62" s="439">
        <v>1322</v>
      </c>
      <c r="W62" s="192">
        <v>36</v>
      </c>
      <c r="X62" s="256">
        <f t="shared" si="16"/>
        <v>2.7231467473524961E-2</v>
      </c>
      <c r="Y62" s="439">
        <v>1321</v>
      </c>
      <c r="Z62" s="192">
        <v>134</v>
      </c>
      <c r="AA62" s="256">
        <f t="shared" si="17"/>
        <v>0.10143830431491295</v>
      </c>
      <c r="AB62" s="439">
        <v>1323</v>
      </c>
      <c r="AC62" s="192">
        <v>491</v>
      </c>
      <c r="AD62" s="256">
        <f t="shared" si="18"/>
        <v>0.37112622826908542</v>
      </c>
      <c r="AE62" s="439">
        <v>1322</v>
      </c>
      <c r="AF62" s="192">
        <v>153</v>
      </c>
      <c r="AG62" s="256">
        <f t="shared" si="19"/>
        <v>0.1157337367624811</v>
      </c>
      <c r="AH62" s="439">
        <v>1317</v>
      </c>
      <c r="AI62" s="192">
        <v>221</v>
      </c>
      <c r="AJ62" s="256">
        <f t="shared" si="20"/>
        <v>0.16780561883067577</v>
      </c>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row>
    <row r="63" spans="2:184" s="14" customFormat="1" ht="13.5" customHeight="1">
      <c r="B63" s="69">
        <v>57</v>
      </c>
      <c r="C63" s="287" t="s">
        <v>49</v>
      </c>
      <c r="D63" s="439">
        <v>1114</v>
      </c>
      <c r="E63" s="192">
        <v>469</v>
      </c>
      <c r="F63" s="256">
        <f t="shared" si="10"/>
        <v>0.42100538599640935</v>
      </c>
      <c r="G63" s="439">
        <v>1107</v>
      </c>
      <c r="H63" s="192">
        <v>103</v>
      </c>
      <c r="I63" s="256">
        <f t="shared" si="11"/>
        <v>9.3044263775971095E-2</v>
      </c>
      <c r="J63" s="439">
        <v>1115</v>
      </c>
      <c r="K63" s="192">
        <v>658</v>
      </c>
      <c r="L63" s="256">
        <f t="shared" si="12"/>
        <v>0.59013452914798203</v>
      </c>
      <c r="M63" s="439">
        <v>1114</v>
      </c>
      <c r="N63" s="192">
        <v>373</v>
      </c>
      <c r="O63" s="256">
        <f t="shared" si="13"/>
        <v>0.33482944344703769</v>
      </c>
      <c r="P63" s="439">
        <v>1110</v>
      </c>
      <c r="Q63" s="192">
        <v>364</v>
      </c>
      <c r="R63" s="256">
        <f t="shared" si="14"/>
        <v>0.32792792792792791</v>
      </c>
      <c r="S63" s="439">
        <v>1114</v>
      </c>
      <c r="T63" s="192">
        <v>308</v>
      </c>
      <c r="U63" s="256">
        <f t="shared" si="15"/>
        <v>0.27648114901256732</v>
      </c>
      <c r="V63" s="439">
        <v>1114</v>
      </c>
      <c r="W63" s="192">
        <v>14</v>
      </c>
      <c r="X63" s="256">
        <f t="shared" si="16"/>
        <v>1.2567324955116697E-2</v>
      </c>
      <c r="Y63" s="439">
        <v>1113</v>
      </c>
      <c r="Z63" s="192">
        <v>58</v>
      </c>
      <c r="AA63" s="256">
        <f t="shared" si="17"/>
        <v>5.2111410601976639E-2</v>
      </c>
      <c r="AB63" s="439">
        <v>1113</v>
      </c>
      <c r="AC63" s="192">
        <v>110</v>
      </c>
      <c r="AD63" s="256">
        <f t="shared" si="18"/>
        <v>9.8831985624438456E-2</v>
      </c>
      <c r="AE63" s="439">
        <v>1112</v>
      </c>
      <c r="AF63" s="192">
        <v>58</v>
      </c>
      <c r="AG63" s="256">
        <f t="shared" si="19"/>
        <v>5.2158273381294966E-2</v>
      </c>
      <c r="AH63" s="439">
        <v>1107</v>
      </c>
      <c r="AI63" s="192">
        <v>92</v>
      </c>
      <c r="AJ63" s="256">
        <f t="shared" si="20"/>
        <v>8.3107497741644082E-2</v>
      </c>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row>
    <row r="64" spans="2:184" s="14" customFormat="1" ht="13.5" customHeight="1">
      <c r="B64" s="69">
        <v>58</v>
      </c>
      <c r="C64" s="287" t="s">
        <v>29</v>
      </c>
      <c r="D64" s="439">
        <v>1372</v>
      </c>
      <c r="E64" s="192">
        <v>530</v>
      </c>
      <c r="F64" s="256">
        <f t="shared" si="10"/>
        <v>0.38629737609329445</v>
      </c>
      <c r="G64" s="439">
        <v>1358</v>
      </c>
      <c r="H64" s="192">
        <v>227</v>
      </c>
      <c r="I64" s="256">
        <f t="shared" si="11"/>
        <v>0.16715758468335787</v>
      </c>
      <c r="J64" s="439">
        <v>1372</v>
      </c>
      <c r="K64" s="192">
        <v>858</v>
      </c>
      <c r="L64" s="256">
        <f t="shared" si="12"/>
        <v>0.62536443148688048</v>
      </c>
      <c r="M64" s="439">
        <v>1372</v>
      </c>
      <c r="N64" s="192">
        <v>451</v>
      </c>
      <c r="O64" s="256">
        <f t="shared" si="13"/>
        <v>0.32871720116618075</v>
      </c>
      <c r="P64" s="439">
        <v>1369</v>
      </c>
      <c r="Q64" s="192">
        <v>394</v>
      </c>
      <c r="R64" s="256">
        <f t="shared" si="14"/>
        <v>0.28780131482834187</v>
      </c>
      <c r="S64" s="439">
        <v>1371</v>
      </c>
      <c r="T64" s="192">
        <v>319</v>
      </c>
      <c r="U64" s="256">
        <f t="shared" si="15"/>
        <v>0.23267687819110139</v>
      </c>
      <c r="V64" s="439">
        <v>1372</v>
      </c>
      <c r="W64" s="192">
        <v>27</v>
      </c>
      <c r="X64" s="256">
        <f t="shared" si="16"/>
        <v>1.9679300291545191E-2</v>
      </c>
      <c r="Y64" s="439">
        <v>1371</v>
      </c>
      <c r="Z64" s="192">
        <v>85</v>
      </c>
      <c r="AA64" s="256">
        <f t="shared" si="17"/>
        <v>6.1998541210795038E-2</v>
      </c>
      <c r="AB64" s="439">
        <v>1373</v>
      </c>
      <c r="AC64" s="192">
        <v>269</v>
      </c>
      <c r="AD64" s="256">
        <f t="shared" si="18"/>
        <v>0.19592134013109977</v>
      </c>
      <c r="AE64" s="439">
        <v>1372</v>
      </c>
      <c r="AF64" s="192">
        <v>115</v>
      </c>
      <c r="AG64" s="256">
        <f t="shared" si="19"/>
        <v>8.3819241982507287E-2</v>
      </c>
      <c r="AH64" s="439">
        <v>1359</v>
      </c>
      <c r="AI64" s="192">
        <v>193</v>
      </c>
      <c r="AJ64" s="256">
        <f t="shared" si="20"/>
        <v>0.14201618837380428</v>
      </c>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row>
    <row r="65" spans="2:184" s="14" customFormat="1" ht="13.5" customHeight="1">
      <c r="B65" s="69">
        <v>59</v>
      </c>
      <c r="C65" s="287" t="s">
        <v>23</v>
      </c>
      <c r="D65" s="439">
        <v>8582</v>
      </c>
      <c r="E65" s="192">
        <v>3950</v>
      </c>
      <c r="F65" s="256">
        <f t="shared" si="10"/>
        <v>0.46026567233745047</v>
      </c>
      <c r="G65" s="439">
        <v>8575</v>
      </c>
      <c r="H65" s="192">
        <v>1384</v>
      </c>
      <c r="I65" s="256">
        <f t="shared" si="11"/>
        <v>0.16139941690962098</v>
      </c>
      <c r="J65" s="439">
        <v>8584</v>
      </c>
      <c r="K65" s="192">
        <v>4322</v>
      </c>
      <c r="L65" s="256">
        <f t="shared" si="12"/>
        <v>0.50349487418452932</v>
      </c>
      <c r="M65" s="439">
        <v>8583</v>
      </c>
      <c r="N65" s="192">
        <v>1553</v>
      </c>
      <c r="O65" s="256">
        <f t="shared" si="13"/>
        <v>0.18093906559478037</v>
      </c>
      <c r="P65" s="439">
        <v>8575</v>
      </c>
      <c r="Q65" s="192">
        <v>2154</v>
      </c>
      <c r="R65" s="256">
        <f t="shared" si="14"/>
        <v>0.25119533527696791</v>
      </c>
      <c r="S65" s="439">
        <v>8581</v>
      </c>
      <c r="T65" s="192">
        <v>1104</v>
      </c>
      <c r="U65" s="256">
        <f t="shared" si="15"/>
        <v>0.12865633376063396</v>
      </c>
      <c r="V65" s="439">
        <v>8585</v>
      </c>
      <c r="W65" s="192">
        <v>248</v>
      </c>
      <c r="X65" s="256">
        <f t="shared" si="16"/>
        <v>2.8887594641817123E-2</v>
      </c>
      <c r="Y65" s="439">
        <v>8583</v>
      </c>
      <c r="Z65" s="192">
        <v>730</v>
      </c>
      <c r="AA65" s="256">
        <f t="shared" si="17"/>
        <v>8.5051846673657228E-2</v>
      </c>
      <c r="AB65" s="439">
        <v>8579</v>
      </c>
      <c r="AC65" s="192">
        <v>1977</v>
      </c>
      <c r="AD65" s="256">
        <f t="shared" si="18"/>
        <v>0.23044643897890196</v>
      </c>
      <c r="AE65" s="439">
        <v>8582</v>
      </c>
      <c r="AF65" s="192">
        <v>982</v>
      </c>
      <c r="AG65" s="256">
        <f t="shared" si="19"/>
        <v>0.11442554183174085</v>
      </c>
      <c r="AH65" s="439">
        <v>8580</v>
      </c>
      <c r="AI65" s="192">
        <v>1332</v>
      </c>
      <c r="AJ65" s="256">
        <f t="shared" si="20"/>
        <v>0.15524475524475526</v>
      </c>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row>
    <row r="66" spans="2:184" s="14" customFormat="1" ht="13.5" customHeight="1">
      <c r="B66" s="346">
        <v>60</v>
      </c>
      <c r="C66" s="287" t="s">
        <v>50</v>
      </c>
      <c r="D66" s="328">
        <v>750</v>
      </c>
      <c r="E66" s="357">
        <v>359</v>
      </c>
      <c r="F66" s="360">
        <f t="shared" si="10"/>
        <v>0.47866666666666668</v>
      </c>
      <c r="G66" s="328">
        <v>737</v>
      </c>
      <c r="H66" s="357">
        <v>83</v>
      </c>
      <c r="I66" s="360">
        <f t="shared" si="11"/>
        <v>0.11261872455902307</v>
      </c>
      <c r="J66" s="328">
        <v>750</v>
      </c>
      <c r="K66" s="357">
        <v>297</v>
      </c>
      <c r="L66" s="360">
        <f t="shared" si="12"/>
        <v>0.39600000000000002</v>
      </c>
      <c r="M66" s="328">
        <v>751</v>
      </c>
      <c r="N66" s="357">
        <v>108</v>
      </c>
      <c r="O66" s="360">
        <f t="shared" si="13"/>
        <v>0.14380825565912117</v>
      </c>
      <c r="P66" s="328">
        <v>750</v>
      </c>
      <c r="Q66" s="357">
        <v>163</v>
      </c>
      <c r="R66" s="360">
        <f t="shared" si="14"/>
        <v>0.21733333333333332</v>
      </c>
      <c r="S66" s="328">
        <v>751</v>
      </c>
      <c r="T66" s="357">
        <v>65</v>
      </c>
      <c r="U66" s="360">
        <f t="shared" si="15"/>
        <v>8.6551264980026632E-2</v>
      </c>
      <c r="V66" s="328">
        <v>750</v>
      </c>
      <c r="W66" s="357">
        <v>27</v>
      </c>
      <c r="X66" s="360">
        <f t="shared" si="16"/>
        <v>3.5999999999999997E-2</v>
      </c>
      <c r="Y66" s="328">
        <v>749</v>
      </c>
      <c r="Z66" s="357">
        <v>42</v>
      </c>
      <c r="AA66" s="360">
        <f t="shared" si="17"/>
        <v>5.6074766355140186E-2</v>
      </c>
      <c r="AB66" s="328">
        <v>749</v>
      </c>
      <c r="AC66" s="357">
        <v>152</v>
      </c>
      <c r="AD66" s="360">
        <f t="shared" si="18"/>
        <v>0.20293724966622162</v>
      </c>
      <c r="AE66" s="328">
        <v>750</v>
      </c>
      <c r="AF66" s="357">
        <v>42</v>
      </c>
      <c r="AG66" s="360">
        <f t="shared" si="19"/>
        <v>5.6000000000000001E-2</v>
      </c>
      <c r="AH66" s="328">
        <v>744</v>
      </c>
      <c r="AI66" s="357">
        <v>58</v>
      </c>
      <c r="AJ66" s="360">
        <f t="shared" si="20"/>
        <v>7.7956989247311828E-2</v>
      </c>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row>
    <row r="67" spans="2:184" s="14" customFormat="1" ht="13.5" customHeight="1">
      <c r="B67" s="69">
        <v>61</v>
      </c>
      <c r="C67" s="287" t="s">
        <v>18</v>
      </c>
      <c r="D67" s="439">
        <v>753</v>
      </c>
      <c r="E67" s="192">
        <v>276</v>
      </c>
      <c r="F67" s="256">
        <f t="shared" si="10"/>
        <v>0.36653386454183268</v>
      </c>
      <c r="G67" s="439">
        <v>747</v>
      </c>
      <c r="H67" s="192">
        <v>162</v>
      </c>
      <c r="I67" s="256">
        <f t="shared" si="11"/>
        <v>0.21686746987951808</v>
      </c>
      <c r="J67" s="439">
        <v>753</v>
      </c>
      <c r="K67" s="192">
        <v>426</v>
      </c>
      <c r="L67" s="256">
        <f t="shared" si="12"/>
        <v>0.56573705179282874</v>
      </c>
      <c r="M67" s="439">
        <v>754</v>
      </c>
      <c r="N67" s="192">
        <v>235</v>
      </c>
      <c r="O67" s="256">
        <f t="shared" si="13"/>
        <v>0.31167108753315648</v>
      </c>
      <c r="P67" s="439">
        <v>754</v>
      </c>
      <c r="Q67" s="192">
        <v>222</v>
      </c>
      <c r="R67" s="256">
        <f t="shared" si="14"/>
        <v>0.29442970822281167</v>
      </c>
      <c r="S67" s="439">
        <v>754</v>
      </c>
      <c r="T67" s="192">
        <v>194</v>
      </c>
      <c r="U67" s="256">
        <f t="shared" si="15"/>
        <v>0.2572944297082228</v>
      </c>
      <c r="V67" s="439">
        <v>752</v>
      </c>
      <c r="W67" s="192">
        <v>10</v>
      </c>
      <c r="X67" s="256">
        <f t="shared" si="16"/>
        <v>1.3297872340425532E-2</v>
      </c>
      <c r="Y67" s="439">
        <v>752</v>
      </c>
      <c r="Z67" s="192">
        <v>29</v>
      </c>
      <c r="AA67" s="256">
        <f t="shared" si="17"/>
        <v>3.8563829787234043E-2</v>
      </c>
      <c r="AB67" s="439">
        <v>754</v>
      </c>
      <c r="AC67" s="192">
        <v>107</v>
      </c>
      <c r="AD67" s="256">
        <f t="shared" si="18"/>
        <v>0.14190981432360741</v>
      </c>
      <c r="AE67" s="439">
        <v>750</v>
      </c>
      <c r="AF67" s="192">
        <v>50</v>
      </c>
      <c r="AG67" s="256">
        <f t="shared" si="19"/>
        <v>6.6666666666666666E-2</v>
      </c>
      <c r="AH67" s="439">
        <v>747</v>
      </c>
      <c r="AI67" s="192">
        <v>61</v>
      </c>
      <c r="AJ67" s="256">
        <f t="shared" si="20"/>
        <v>8.1659973226238289E-2</v>
      </c>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row>
    <row r="68" spans="2:184" s="14" customFormat="1" ht="13.5" customHeight="1">
      <c r="B68" s="69">
        <v>62</v>
      </c>
      <c r="C68" s="287" t="s">
        <v>19</v>
      </c>
      <c r="D68" s="439">
        <v>944</v>
      </c>
      <c r="E68" s="192">
        <v>363</v>
      </c>
      <c r="F68" s="256">
        <f t="shared" si="10"/>
        <v>0.38453389830508472</v>
      </c>
      <c r="G68" s="439">
        <v>935</v>
      </c>
      <c r="H68" s="192">
        <v>96</v>
      </c>
      <c r="I68" s="256">
        <f t="shared" si="11"/>
        <v>0.10267379679144385</v>
      </c>
      <c r="J68" s="439">
        <v>946</v>
      </c>
      <c r="K68" s="192">
        <v>408</v>
      </c>
      <c r="L68" s="256">
        <f t="shared" si="12"/>
        <v>0.43128964059196617</v>
      </c>
      <c r="M68" s="439">
        <v>945</v>
      </c>
      <c r="N68" s="192">
        <v>226</v>
      </c>
      <c r="O68" s="256">
        <f t="shared" si="13"/>
        <v>0.23915343915343915</v>
      </c>
      <c r="P68" s="439">
        <v>941</v>
      </c>
      <c r="Q68" s="192">
        <v>216</v>
      </c>
      <c r="R68" s="256">
        <f t="shared" si="14"/>
        <v>0.22954303931987247</v>
      </c>
      <c r="S68" s="439">
        <v>945</v>
      </c>
      <c r="T68" s="192">
        <v>200</v>
      </c>
      <c r="U68" s="256">
        <f t="shared" si="15"/>
        <v>0.21164021164021163</v>
      </c>
      <c r="V68" s="439">
        <v>945</v>
      </c>
      <c r="W68" s="192">
        <v>11</v>
      </c>
      <c r="X68" s="256">
        <f t="shared" si="16"/>
        <v>1.164021164021164E-2</v>
      </c>
      <c r="Y68" s="439">
        <v>944</v>
      </c>
      <c r="Z68" s="192">
        <v>36</v>
      </c>
      <c r="AA68" s="256">
        <f t="shared" si="17"/>
        <v>3.8135593220338986E-2</v>
      </c>
      <c r="AB68" s="439">
        <v>941</v>
      </c>
      <c r="AC68" s="192">
        <v>57</v>
      </c>
      <c r="AD68" s="256">
        <f t="shared" si="18"/>
        <v>6.0573857598299682E-2</v>
      </c>
      <c r="AE68" s="439">
        <v>943</v>
      </c>
      <c r="AF68" s="192">
        <v>78</v>
      </c>
      <c r="AG68" s="256">
        <f t="shared" si="19"/>
        <v>8.2714740190880168E-2</v>
      </c>
      <c r="AH68" s="439">
        <v>936</v>
      </c>
      <c r="AI68" s="192">
        <v>84</v>
      </c>
      <c r="AJ68" s="256">
        <f t="shared" si="20"/>
        <v>8.9743589743589744E-2</v>
      </c>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row>
    <row r="69" spans="2:184" s="14" customFormat="1" ht="13.5" customHeight="1">
      <c r="B69" s="69">
        <v>63</v>
      </c>
      <c r="C69" s="287" t="s">
        <v>30</v>
      </c>
      <c r="D69" s="439">
        <v>791</v>
      </c>
      <c r="E69" s="192">
        <v>298</v>
      </c>
      <c r="F69" s="256">
        <f t="shared" si="10"/>
        <v>0.37673830594184576</v>
      </c>
      <c r="G69" s="439">
        <v>789</v>
      </c>
      <c r="H69" s="192">
        <v>77</v>
      </c>
      <c r="I69" s="256">
        <f t="shared" si="11"/>
        <v>9.7591888466413187E-2</v>
      </c>
      <c r="J69" s="439">
        <v>791</v>
      </c>
      <c r="K69" s="192">
        <v>361</v>
      </c>
      <c r="L69" s="256">
        <f t="shared" si="12"/>
        <v>0.45638432364096082</v>
      </c>
      <c r="M69" s="439">
        <v>791</v>
      </c>
      <c r="N69" s="192">
        <v>125</v>
      </c>
      <c r="O69" s="256">
        <f t="shared" si="13"/>
        <v>0.15802781289506954</v>
      </c>
      <c r="P69" s="439">
        <v>791</v>
      </c>
      <c r="Q69" s="192">
        <v>176</v>
      </c>
      <c r="R69" s="256">
        <f t="shared" si="14"/>
        <v>0.22250316055625791</v>
      </c>
      <c r="S69" s="439">
        <v>791</v>
      </c>
      <c r="T69" s="192">
        <v>76</v>
      </c>
      <c r="U69" s="256">
        <f t="shared" si="15"/>
        <v>9.608091024020228E-2</v>
      </c>
      <c r="V69" s="439">
        <v>791</v>
      </c>
      <c r="W69" s="192">
        <v>42</v>
      </c>
      <c r="X69" s="256">
        <f t="shared" si="16"/>
        <v>5.3097345132743362E-2</v>
      </c>
      <c r="Y69" s="439">
        <v>791</v>
      </c>
      <c r="Z69" s="192">
        <v>35</v>
      </c>
      <c r="AA69" s="256">
        <f t="shared" si="17"/>
        <v>4.4247787610619468E-2</v>
      </c>
      <c r="AB69" s="439">
        <v>790</v>
      </c>
      <c r="AC69" s="192">
        <v>212</v>
      </c>
      <c r="AD69" s="256">
        <f t="shared" si="18"/>
        <v>0.26835443037974682</v>
      </c>
      <c r="AE69" s="439">
        <v>791</v>
      </c>
      <c r="AF69" s="192">
        <v>123</v>
      </c>
      <c r="AG69" s="256">
        <f t="shared" si="19"/>
        <v>0.15549936788874841</v>
      </c>
      <c r="AH69" s="439">
        <v>789</v>
      </c>
      <c r="AI69" s="192">
        <v>123</v>
      </c>
      <c r="AJ69" s="256">
        <f t="shared" si="20"/>
        <v>0.155893536121673</v>
      </c>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row>
    <row r="70" spans="2:184" s="14" customFormat="1" ht="13.5" customHeight="1">
      <c r="B70" s="69">
        <v>64</v>
      </c>
      <c r="C70" s="287" t="s">
        <v>51</v>
      </c>
      <c r="D70" s="439">
        <v>510</v>
      </c>
      <c r="E70" s="192">
        <v>192</v>
      </c>
      <c r="F70" s="256">
        <f t="shared" si="10"/>
        <v>0.37647058823529411</v>
      </c>
      <c r="G70" s="439">
        <v>508</v>
      </c>
      <c r="H70" s="192">
        <v>82</v>
      </c>
      <c r="I70" s="256">
        <f t="shared" si="11"/>
        <v>0.16141732283464566</v>
      </c>
      <c r="J70" s="439">
        <v>511</v>
      </c>
      <c r="K70" s="192">
        <v>247</v>
      </c>
      <c r="L70" s="256">
        <f t="shared" si="12"/>
        <v>0.48336594911937375</v>
      </c>
      <c r="M70" s="439">
        <v>511</v>
      </c>
      <c r="N70" s="192">
        <v>66</v>
      </c>
      <c r="O70" s="256">
        <f t="shared" si="13"/>
        <v>0.12915851272015655</v>
      </c>
      <c r="P70" s="439">
        <v>511</v>
      </c>
      <c r="Q70" s="192">
        <v>149</v>
      </c>
      <c r="R70" s="256">
        <f t="shared" si="14"/>
        <v>0.29158512720156554</v>
      </c>
      <c r="S70" s="439">
        <v>511</v>
      </c>
      <c r="T70" s="192">
        <v>95</v>
      </c>
      <c r="U70" s="256">
        <f t="shared" si="15"/>
        <v>0.18590998043052837</v>
      </c>
      <c r="V70" s="439">
        <v>511</v>
      </c>
      <c r="W70" s="192">
        <v>11</v>
      </c>
      <c r="X70" s="256">
        <f t="shared" si="16"/>
        <v>2.1526418786692758E-2</v>
      </c>
      <c r="Y70" s="439">
        <v>511</v>
      </c>
      <c r="Z70" s="192">
        <v>16</v>
      </c>
      <c r="AA70" s="256">
        <f t="shared" si="17"/>
        <v>3.131115459882583E-2</v>
      </c>
      <c r="AB70" s="439">
        <v>508</v>
      </c>
      <c r="AC70" s="192">
        <v>108</v>
      </c>
      <c r="AD70" s="256">
        <f t="shared" si="18"/>
        <v>0.2125984251968504</v>
      </c>
      <c r="AE70" s="439">
        <v>509</v>
      </c>
      <c r="AF70" s="192">
        <v>73</v>
      </c>
      <c r="AG70" s="256">
        <f t="shared" si="19"/>
        <v>0.14341846758349705</v>
      </c>
      <c r="AH70" s="439">
        <v>503</v>
      </c>
      <c r="AI70" s="192">
        <v>90</v>
      </c>
      <c r="AJ70" s="256">
        <f t="shared" si="20"/>
        <v>0.17892644135188868</v>
      </c>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row>
    <row r="71" spans="2:184" s="14" customFormat="1" ht="13.5" customHeight="1">
      <c r="B71" s="69">
        <v>65</v>
      </c>
      <c r="C71" s="287" t="s">
        <v>11</v>
      </c>
      <c r="D71" s="439">
        <v>505</v>
      </c>
      <c r="E71" s="192">
        <v>177</v>
      </c>
      <c r="F71" s="256">
        <f t="shared" si="10"/>
        <v>0.35049504950495047</v>
      </c>
      <c r="G71" s="439">
        <v>498</v>
      </c>
      <c r="H71" s="192">
        <v>45</v>
      </c>
      <c r="I71" s="256">
        <f t="shared" si="11"/>
        <v>9.036144578313253E-2</v>
      </c>
      <c r="J71" s="439">
        <v>505</v>
      </c>
      <c r="K71" s="192">
        <v>203</v>
      </c>
      <c r="L71" s="256">
        <f t="shared" si="12"/>
        <v>0.401980198019802</v>
      </c>
      <c r="M71" s="439">
        <v>505</v>
      </c>
      <c r="N71" s="192">
        <v>64</v>
      </c>
      <c r="O71" s="256">
        <f t="shared" si="13"/>
        <v>0.12673267326732673</v>
      </c>
      <c r="P71" s="439">
        <v>505</v>
      </c>
      <c r="Q71" s="192">
        <v>96</v>
      </c>
      <c r="R71" s="256">
        <f t="shared" si="14"/>
        <v>0.1900990099009901</v>
      </c>
      <c r="S71" s="439">
        <v>505</v>
      </c>
      <c r="T71" s="192">
        <v>57</v>
      </c>
      <c r="U71" s="256">
        <f t="shared" si="15"/>
        <v>0.11287128712871287</v>
      </c>
      <c r="V71" s="439">
        <v>505</v>
      </c>
      <c r="W71" s="192">
        <v>3</v>
      </c>
      <c r="X71" s="256">
        <f t="shared" si="16"/>
        <v>5.9405940594059407E-3</v>
      </c>
      <c r="Y71" s="439">
        <v>505</v>
      </c>
      <c r="Z71" s="192">
        <v>31</v>
      </c>
      <c r="AA71" s="256">
        <f t="shared" si="17"/>
        <v>6.1386138613861385E-2</v>
      </c>
      <c r="AB71" s="439">
        <v>504</v>
      </c>
      <c r="AC71" s="192">
        <v>113</v>
      </c>
      <c r="AD71" s="256">
        <f t="shared" si="18"/>
        <v>0.22420634920634921</v>
      </c>
      <c r="AE71" s="439">
        <v>505</v>
      </c>
      <c r="AF71" s="192">
        <v>34</v>
      </c>
      <c r="AG71" s="256">
        <f t="shared" si="19"/>
        <v>6.7326732673267331E-2</v>
      </c>
      <c r="AH71" s="439">
        <v>498</v>
      </c>
      <c r="AI71" s="192">
        <v>52</v>
      </c>
      <c r="AJ71" s="256">
        <f t="shared" si="20"/>
        <v>0.10441767068273092</v>
      </c>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row>
    <row r="72" spans="2:184" s="14" customFormat="1" ht="13.5" customHeight="1">
      <c r="B72" s="69">
        <v>66</v>
      </c>
      <c r="C72" s="287" t="s">
        <v>5</v>
      </c>
      <c r="D72" s="439">
        <v>758</v>
      </c>
      <c r="E72" s="192">
        <v>218</v>
      </c>
      <c r="F72" s="256">
        <f t="shared" ref="F72:F80" si="144">IFERROR(E72/D72,"-")</f>
        <v>0.28759894459102903</v>
      </c>
      <c r="G72" s="439">
        <v>748</v>
      </c>
      <c r="H72" s="192">
        <v>60</v>
      </c>
      <c r="I72" s="256">
        <f t="shared" ref="I72:I80" si="145">IFERROR(H72/G72,"-")</f>
        <v>8.0213903743315509E-2</v>
      </c>
      <c r="J72" s="439">
        <v>759</v>
      </c>
      <c r="K72" s="192">
        <v>309</v>
      </c>
      <c r="L72" s="256">
        <f t="shared" ref="L72:L80" si="146">IFERROR(K72/J72,"-")</f>
        <v>0.40711462450592883</v>
      </c>
      <c r="M72" s="439">
        <v>759</v>
      </c>
      <c r="N72" s="192">
        <v>67</v>
      </c>
      <c r="O72" s="256">
        <f t="shared" ref="O72:O80" si="147">IFERROR(N72/M72,"-")</f>
        <v>8.8274044795783921E-2</v>
      </c>
      <c r="P72" s="439">
        <v>759</v>
      </c>
      <c r="Q72" s="192">
        <v>87</v>
      </c>
      <c r="R72" s="256">
        <f t="shared" ref="R72:R80" si="148">IFERROR(Q72/P72,"-")</f>
        <v>0.11462450592885376</v>
      </c>
      <c r="S72" s="439">
        <v>756</v>
      </c>
      <c r="T72" s="192">
        <v>35</v>
      </c>
      <c r="U72" s="256">
        <f t="shared" ref="U72:U80" si="149">IFERROR(T72/S72,"-")</f>
        <v>4.6296296296296294E-2</v>
      </c>
      <c r="V72" s="439">
        <v>759</v>
      </c>
      <c r="W72" s="192">
        <v>8</v>
      </c>
      <c r="X72" s="256">
        <f t="shared" ref="X72:X80" si="150">IFERROR(W72/V72,"-")</f>
        <v>1.0540184453227932E-2</v>
      </c>
      <c r="Y72" s="439">
        <v>759</v>
      </c>
      <c r="Z72" s="192">
        <v>29</v>
      </c>
      <c r="AA72" s="256">
        <f t="shared" ref="AA72:AA80" si="151">IFERROR(Z72/Y72,"-")</f>
        <v>3.8208168642951248E-2</v>
      </c>
      <c r="AB72" s="439">
        <v>758</v>
      </c>
      <c r="AC72" s="192">
        <v>98</v>
      </c>
      <c r="AD72" s="256">
        <f t="shared" ref="AD72:AD80" si="152">IFERROR(AC72/AB72,"-")</f>
        <v>0.12928759894459102</v>
      </c>
      <c r="AE72" s="439">
        <v>753</v>
      </c>
      <c r="AF72" s="192">
        <v>24</v>
      </c>
      <c r="AG72" s="256">
        <f t="shared" ref="AG72:AG80" si="153">IFERROR(AF72/AE72,"-")</f>
        <v>3.1872509960159362E-2</v>
      </c>
      <c r="AH72" s="439">
        <v>757</v>
      </c>
      <c r="AI72" s="192">
        <v>33</v>
      </c>
      <c r="AJ72" s="256">
        <f t="shared" ref="AJ72:AJ80" si="154">IFERROR(AI72/AH72,"-")</f>
        <v>4.3593130779392336E-2</v>
      </c>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row>
    <row r="73" spans="2:184" s="14" customFormat="1" ht="13.5" customHeight="1">
      <c r="B73" s="69">
        <v>67</v>
      </c>
      <c r="C73" s="287" t="s">
        <v>6</v>
      </c>
      <c r="D73" s="439">
        <v>231</v>
      </c>
      <c r="E73" s="192">
        <v>111</v>
      </c>
      <c r="F73" s="256">
        <f t="shared" si="144"/>
        <v>0.48051948051948051</v>
      </c>
      <c r="G73" s="439">
        <v>231</v>
      </c>
      <c r="H73" s="192">
        <v>18</v>
      </c>
      <c r="I73" s="256">
        <f t="shared" si="145"/>
        <v>7.792207792207792E-2</v>
      </c>
      <c r="J73" s="439">
        <v>231</v>
      </c>
      <c r="K73" s="192">
        <v>144</v>
      </c>
      <c r="L73" s="256">
        <f t="shared" si="146"/>
        <v>0.62337662337662336</v>
      </c>
      <c r="M73" s="439">
        <v>231</v>
      </c>
      <c r="N73" s="192">
        <v>27</v>
      </c>
      <c r="O73" s="256">
        <f t="shared" si="147"/>
        <v>0.11688311688311688</v>
      </c>
      <c r="P73" s="439">
        <v>231</v>
      </c>
      <c r="Q73" s="192">
        <v>110</v>
      </c>
      <c r="R73" s="256">
        <f t="shared" si="148"/>
        <v>0.47619047619047616</v>
      </c>
      <c r="S73" s="439">
        <v>231</v>
      </c>
      <c r="T73" s="192">
        <v>107</v>
      </c>
      <c r="U73" s="256">
        <f t="shared" si="149"/>
        <v>0.46320346320346323</v>
      </c>
      <c r="V73" s="439">
        <v>231</v>
      </c>
      <c r="W73" s="192">
        <v>13</v>
      </c>
      <c r="X73" s="256">
        <f t="shared" si="150"/>
        <v>5.627705627705628E-2</v>
      </c>
      <c r="Y73" s="439">
        <v>231</v>
      </c>
      <c r="Z73" s="192">
        <v>3</v>
      </c>
      <c r="AA73" s="256">
        <f t="shared" si="151"/>
        <v>1.2987012987012988E-2</v>
      </c>
      <c r="AB73" s="439">
        <v>230</v>
      </c>
      <c r="AC73" s="192">
        <v>18</v>
      </c>
      <c r="AD73" s="256">
        <f t="shared" si="152"/>
        <v>7.8260869565217397E-2</v>
      </c>
      <c r="AE73" s="439">
        <v>231</v>
      </c>
      <c r="AF73" s="192">
        <v>17</v>
      </c>
      <c r="AG73" s="256">
        <f t="shared" si="153"/>
        <v>7.3593073593073599E-2</v>
      </c>
      <c r="AH73" s="439">
        <v>231</v>
      </c>
      <c r="AI73" s="192">
        <v>21</v>
      </c>
      <c r="AJ73" s="256">
        <f t="shared" si="154"/>
        <v>9.0909090909090912E-2</v>
      </c>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row>
    <row r="74" spans="2:184" s="14" customFormat="1" ht="13.5" customHeight="1">
      <c r="B74" s="69">
        <v>68</v>
      </c>
      <c r="C74" s="287" t="s">
        <v>52</v>
      </c>
      <c r="D74" s="439">
        <v>301</v>
      </c>
      <c r="E74" s="192">
        <v>158</v>
      </c>
      <c r="F74" s="256">
        <f t="shared" si="144"/>
        <v>0.52491694352159468</v>
      </c>
      <c r="G74" s="439">
        <v>301</v>
      </c>
      <c r="H74" s="192">
        <v>43</v>
      </c>
      <c r="I74" s="256">
        <f t="shared" si="145"/>
        <v>0.14285714285714285</v>
      </c>
      <c r="J74" s="439">
        <v>301</v>
      </c>
      <c r="K74" s="192">
        <v>136</v>
      </c>
      <c r="L74" s="256">
        <f t="shared" si="146"/>
        <v>0.45182724252491696</v>
      </c>
      <c r="M74" s="439">
        <v>301</v>
      </c>
      <c r="N74" s="192">
        <v>44</v>
      </c>
      <c r="O74" s="256">
        <f t="shared" si="147"/>
        <v>0.1461794019933555</v>
      </c>
      <c r="P74" s="439">
        <v>301</v>
      </c>
      <c r="Q74" s="192">
        <v>38</v>
      </c>
      <c r="R74" s="256">
        <f t="shared" si="148"/>
        <v>0.12624584717607973</v>
      </c>
      <c r="S74" s="439">
        <v>301</v>
      </c>
      <c r="T74" s="192">
        <v>24</v>
      </c>
      <c r="U74" s="256">
        <f t="shared" si="149"/>
        <v>7.9734219269102985E-2</v>
      </c>
      <c r="V74" s="439">
        <v>301</v>
      </c>
      <c r="W74" s="192">
        <v>12</v>
      </c>
      <c r="X74" s="256">
        <f t="shared" si="150"/>
        <v>3.9867109634551492E-2</v>
      </c>
      <c r="Y74" s="439">
        <v>301</v>
      </c>
      <c r="Z74" s="192">
        <v>22</v>
      </c>
      <c r="AA74" s="256">
        <f t="shared" si="151"/>
        <v>7.3089700996677748E-2</v>
      </c>
      <c r="AB74" s="439">
        <v>301</v>
      </c>
      <c r="AC74" s="192">
        <v>33</v>
      </c>
      <c r="AD74" s="256">
        <f t="shared" si="152"/>
        <v>0.10963455149501661</v>
      </c>
      <c r="AE74" s="439">
        <v>301</v>
      </c>
      <c r="AF74" s="192">
        <v>11</v>
      </c>
      <c r="AG74" s="256">
        <f t="shared" si="153"/>
        <v>3.6544850498338874E-2</v>
      </c>
      <c r="AH74" s="439">
        <v>301</v>
      </c>
      <c r="AI74" s="192">
        <v>28</v>
      </c>
      <c r="AJ74" s="256">
        <f t="shared" si="154"/>
        <v>9.3023255813953487E-2</v>
      </c>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row>
    <row r="75" spans="2:184" s="14" customFormat="1" ht="13.5" customHeight="1">
      <c r="B75" s="69">
        <v>69</v>
      </c>
      <c r="C75" s="287" t="s">
        <v>53</v>
      </c>
      <c r="D75" s="439">
        <v>731</v>
      </c>
      <c r="E75" s="192">
        <v>254</v>
      </c>
      <c r="F75" s="256">
        <f t="shared" si="144"/>
        <v>0.34746922024623805</v>
      </c>
      <c r="G75" s="439">
        <v>727</v>
      </c>
      <c r="H75" s="192">
        <v>95</v>
      </c>
      <c r="I75" s="256">
        <f t="shared" si="145"/>
        <v>0.13067400275103164</v>
      </c>
      <c r="J75" s="439">
        <v>730</v>
      </c>
      <c r="K75" s="192">
        <v>425</v>
      </c>
      <c r="L75" s="256">
        <f t="shared" si="146"/>
        <v>0.5821917808219178</v>
      </c>
      <c r="M75" s="439">
        <v>730</v>
      </c>
      <c r="N75" s="192">
        <v>153</v>
      </c>
      <c r="O75" s="256">
        <f t="shared" si="147"/>
        <v>0.20958904109589041</v>
      </c>
      <c r="P75" s="439">
        <v>729</v>
      </c>
      <c r="Q75" s="192">
        <v>157</v>
      </c>
      <c r="R75" s="256">
        <f t="shared" si="148"/>
        <v>0.21536351165980797</v>
      </c>
      <c r="S75" s="439">
        <v>731</v>
      </c>
      <c r="T75" s="192">
        <v>106</v>
      </c>
      <c r="U75" s="256">
        <f t="shared" si="149"/>
        <v>0.14500683994528044</v>
      </c>
      <c r="V75" s="439">
        <v>731</v>
      </c>
      <c r="W75" s="192">
        <v>15</v>
      </c>
      <c r="X75" s="256">
        <f t="shared" si="150"/>
        <v>2.0519835841313269E-2</v>
      </c>
      <c r="Y75" s="439">
        <v>731</v>
      </c>
      <c r="Z75" s="192">
        <v>27</v>
      </c>
      <c r="AA75" s="256">
        <f t="shared" si="151"/>
        <v>3.6935704514363885E-2</v>
      </c>
      <c r="AB75" s="439">
        <v>731</v>
      </c>
      <c r="AC75" s="192">
        <v>100</v>
      </c>
      <c r="AD75" s="256">
        <f t="shared" si="152"/>
        <v>0.13679890560875513</v>
      </c>
      <c r="AE75" s="439">
        <v>730</v>
      </c>
      <c r="AF75" s="192">
        <v>62</v>
      </c>
      <c r="AG75" s="256">
        <f t="shared" si="153"/>
        <v>8.4931506849315067E-2</v>
      </c>
      <c r="AH75" s="439">
        <v>731</v>
      </c>
      <c r="AI75" s="192">
        <v>61</v>
      </c>
      <c r="AJ75" s="256">
        <f t="shared" si="154"/>
        <v>8.3447332421340628E-2</v>
      </c>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row>
    <row r="76" spans="2:184" s="14" customFormat="1" ht="13.5" customHeight="1">
      <c r="B76" s="69">
        <v>70</v>
      </c>
      <c r="C76" s="287" t="s">
        <v>54</v>
      </c>
      <c r="D76" s="439">
        <v>140</v>
      </c>
      <c r="E76" s="192">
        <v>70</v>
      </c>
      <c r="F76" s="256">
        <f t="shared" si="144"/>
        <v>0.5</v>
      </c>
      <c r="G76" s="439">
        <v>139</v>
      </c>
      <c r="H76" s="192">
        <v>20</v>
      </c>
      <c r="I76" s="256">
        <f t="shared" si="145"/>
        <v>0.14388489208633093</v>
      </c>
      <c r="J76" s="439">
        <v>140</v>
      </c>
      <c r="K76" s="192">
        <v>54</v>
      </c>
      <c r="L76" s="256">
        <f t="shared" si="146"/>
        <v>0.38571428571428573</v>
      </c>
      <c r="M76" s="439">
        <v>140</v>
      </c>
      <c r="N76" s="192">
        <v>22</v>
      </c>
      <c r="O76" s="256">
        <f t="shared" si="147"/>
        <v>0.15714285714285714</v>
      </c>
      <c r="P76" s="439">
        <v>140</v>
      </c>
      <c r="Q76" s="192">
        <v>31</v>
      </c>
      <c r="R76" s="256">
        <f t="shared" si="148"/>
        <v>0.22142857142857142</v>
      </c>
      <c r="S76" s="439">
        <v>140</v>
      </c>
      <c r="T76" s="192">
        <v>16</v>
      </c>
      <c r="U76" s="256">
        <f t="shared" si="149"/>
        <v>0.11428571428571428</v>
      </c>
      <c r="V76" s="439">
        <v>140</v>
      </c>
      <c r="W76" s="192">
        <v>0</v>
      </c>
      <c r="X76" s="256">
        <f t="shared" si="150"/>
        <v>0</v>
      </c>
      <c r="Y76" s="439">
        <v>140</v>
      </c>
      <c r="Z76" s="192">
        <v>6</v>
      </c>
      <c r="AA76" s="256">
        <f t="shared" si="151"/>
        <v>4.2857142857142858E-2</v>
      </c>
      <c r="AB76" s="439">
        <v>140</v>
      </c>
      <c r="AC76" s="192">
        <v>38</v>
      </c>
      <c r="AD76" s="256">
        <f t="shared" si="152"/>
        <v>0.27142857142857141</v>
      </c>
      <c r="AE76" s="439">
        <v>140</v>
      </c>
      <c r="AF76" s="192">
        <v>3</v>
      </c>
      <c r="AG76" s="256">
        <f t="shared" si="153"/>
        <v>2.1428571428571429E-2</v>
      </c>
      <c r="AH76" s="439">
        <v>140</v>
      </c>
      <c r="AI76" s="192">
        <v>3</v>
      </c>
      <c r="AJ76" s="256">
        <f t="shared" si="154"/>
        <v>2.1428571428571429E-2</v>
      </c>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row>
    <row r="77" spans="2:184" s="14" customFormat="1" ht="13.5" customHeight="1">
      <c r="B77" s="69">
        <v>71</v>
      </c>
      <c r="C77" s="287" t="s">
        <v>55</v>
      </c>
      <c r="D77" s="439">
        <v>106</v>
      </c>
      <c r="E77" s="192">
        <v>40</v>
      </c>
      <c r="F77" s="256">
        <f t="shared" si="144"/>
        <v>0.37735849056603776</v>
      </c>
      <c r="G77" s="439">
        <v>105</v>
      </c>
      <c r="H77" s="192">
        <v>15</v>
      </c>
      <c r="I77" s="256">
        <f t="shared" si="145"/>
        <v>0.14285714285714285</v>
      </c>
      <c r="J77" s="439">
        <v>106</v>
      </c>
      <c r="K77" s="192">
        <v>43</v>
      </c>
      <c r="L77" s="256">
        <f t="shared" si="146"/>
        <v>0.40566037735849059</v>
      </c>
      <c r="M77" s="439">
        <v>106</v>
      </c>
      <c r="N77" s="192">
        <v>14</v>
      </c>
      <c r="O77" s="256">
        <f t="shared" si="147"/>
        <v>0.13207547169811321</v>
      </c>
      <c r="P77" s="439">
        <v>106</v>
      </c>
      <c r="Q77" s="192">
        <v>32</v>
      </c>
      <c r="R77" s="256">
        <f t="shared" si="148"/>
        <v>0.30188679245283018</v>
      </c>
      <c r="S77" s="439">
        <v>106</v>
      </c>
      <c r="T77" s="192">
        <v>10</v>
      </c>
      <c r="U77" s="256">
        <f t="shared" si="149"/>
        <v>9.4339622641509441E-2</v>
      </c>
      <c r="V77" s="439">
        <v>106</v>
      </c>
      <c r="W77" s="192">
        <v>0</v>
      </c>
      <c r="X77" s="256">
        <f t="shared" si="150"/>
        <v>0</v>
      </c>
      <c r="Y77" s="439">
        <v>106</v>
      </c>
      <c r="Z77" s="192">
        <v>1</v>
      </c>
      <c r="AA77" s="256">
        <f t="shared" si="151"/>
        <v>9.433962264150943E-3</v>
      </c>
      <c r="AB77" s="439">
        <v>105</v>
      </c>
      <c r="AC77" s="192">
        <v>14</v>
      </c>
      <c r="AD77" s="256">
        <f t="shared" si="152"/>
        <v>0.13333333333333333</v>
      </c>
      <c r="AE77" s="439">
        <v>105</v>
      </c>
      <c r="AF77" s="192">
        <v>8</v>
      </c>
      <c r="AG77" s="256">
        <f t="shared" si="153"/>
        <v>7.6190476190476197E-2</v>
      </c>
      <c r="AH77" s="439">
        <v>105</v>
      </c>
      <c r="AI77" s="192">
        <v>9</v>
      </c>
      <c r="AJ77" s="256">
        <f t="shared" si="154"/>
        <v>8.5714285714285715E-2</v>
      </c>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row>
    <row r="78" spans="2:184" s="14" customFormat="1" ht="13.5" customHeight="1">
      <c r="B78" s="69">
        <v>72</v>
      </c>
      <c r="C78" s="287" t="s">
        <v>31</v>
      </c>
      <c r="D78" s="439">
        <v>134</v>
      </c>
      <c r="E78" s="192">
        <v>52</v>
      </c>
      <c r="F78" s="256">
        <f t="shared" si="144"/>
        <v>0.38805970149253732</v>
      </c>
      <c r="G78" s="439">
        <v>134</v>
      </c>
      <c r="H78" s="192">
        <v>16</v>
      </c>
      <c r="I78" s="256">
        <f t="shared" si="145"/>
        <v>0.11940298507462686</v>
      </c>
      <c r="J78" s="439">
        <v>134</v>
      </c>
      <c r="K78" s="192">
        <v>84</v>
      </c>
      <c r="L78" s="256">
        <f t="shared" si="146"/>
        <v>0.62686567164179108</v>
      </c>
      <c r="M78" s="439">
        <v>134</v>
      </c>
      <c r="N78" s="192">
        <v>33</v>
      </c>
      <c r="O78" s="256">
        <f t="shared" si="147"/>
        <v>0.2462686567164179</v>
      </c>
      <c r="P78" s="439">
        <v>133</v>
      </c>
      <c r="Q78" s="192">
        <v>37</v>
      </c>
      <c r="R78" s="256">
        <f t="shared" si="148"/>
        <v>0.2781954887218045</v>
      </c>
      <c r="S78" s="439">
        <v>134</v>
      </c>
      <c r="T78" s="192">
        <v>22</v>
      </c>
      <c r="U78" s="256">
        <f t="shared" si="149"/>
        <v>0.16417910447761194</v>
      </c>
      <c r="V78" s="439">
        <v>134</v>
      </c>
      <c r="W78" s="192">
        <v>1</v>
      </c>
      <c r="X78" s="256">
        <f t="shared" si="150"/>
        <v>7.462686567164179E-3</v>
      </c>
      <c r="Y78" s="439">
        <v>134</v>
      </c>
      <c r="Z78" s="192">
        <v>5</v>
      </c>
      <c r="AA78" s="256">
        <f t="shared" si="151"/>
        <v>3.7313432835820892E-2</v>
      </c>
      <c r="AB78" s="439">
        <v>134</v>
      </c>
      <c r="AC78" s="192">
        <v>15</v>
      </c>
      <c r="AD78" s="256">
        <f t="shared" si="152"/>
        <v>0.11194029850746269</v>
      </c>
      <c r="AE78" s="439">
        <v>134</v>
      </c>
      <c r="AF78" s="192">
        <v>7</v>
      </c>
      <c r="AG78" s="256">
        <f t="shared" si="153"/>
        <v>5.2238805970149252E-2</v>
      </c>
      <c r="AH78" s="439">
        <v>133</v>
      </c>
      <c r="AI78" s="192">
        <v>12</v>
      </c>
      <c r="AJ78" s="256">
        <f t="shared" si="154"/>
        <v>9.0225563909774431E-2</v>
      </c>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row>
    <row r="79" spans="2:184" s="14" customFormat="1" ht="13.5" customHeight="1">
      <c r="B79" s="69">
        <v>73</v>
      </c>
      <c r="C79" s="287" t="s">
        <v>32</v>
      </c>
      <c r="D79" s="439">
        <v>239</v>
      </c>
      <c r="E79" s="192">
        <v>122</v>
      </c>
      <c r="F79" s="256">
        <f t="shared" si="144"/>
        <v>0.5104602510460251</v>
      </c>
      <c r="G79" s="439">
        <v>239</v>
      </c>
      <c r="H79" s="192">
        <v>22</v>
      </c>
      <c r="I79" s="256">
        <f t="shared" si="145"/>
        <v>9.2050209205020925E-2</v>
      </c>
      <c r="J79" s="439">
        <v>238</v>
      </c>
      <c r="K79" s="192">
        <v>122</v>
      </c>
      <c r="L79" s="256">
        <f t="shared" si="146"/>
        <v>0.51260504201680668</v>
      </c>
      <c r="M79" s="439">
        <v>238</v>
      </c>
      <c r="N79" s="192">
        <v>57</v>
      </c>
      <c r="O79" s="256">
        <f t="shared" si="147"/>
        <v>0.23949579831932774</v>
      </c>
      <c r="P79" s="439">
        <v>238</v>
      </c>
      <c r="Q79" s="192">
        <v>59</v>
      </c>
      <c r="R79" s="256">
        <f t="shared" si="148"/>
        <v>0.24789915966386555</v>
      </c>
      <c r="S79" s="439">
        <v>238</v>
      </c>
      <c r="T79" s="192">
        <v>48</v>
      </c>
      <c r="U79" s="256">
        <f t="shared" si="149"/>
        <v>0.20168067226890757</v>
      </c>
      <c r="V79" s="439">
        <v>239</v>
      </c>
      <c r="W79" s="192">
        <v>3</v>
      </c>
      <c r="X79" s="256">
        <f t="shared" si="150"/>
        <v>1.2552301255230125E-2</v>
      </c>
      <c r="Y79" s="439">
        <v>239</v>
      </c>
      <c r="Z79" s="192">
        <v>7</v>
      </c>
      <c r="AA79" s="256">
        <f t="shared" si="151"/>
        <v>2.9288702928870293E-2</v>
      </c>
      <c r="AB79" s="439">
        <v>238</v>
      </c>
      <c r="AC79" s="192">
        <v>52</v>
      </c>
      <c r="AD79" s="256">
        <f t="shared" si="152"/>
        <v>0.21848739495798319</v>
      </c>
      <c r="AE79" s="439">
        <v>239</v>
      </c>
      <c r="AF79" s="192">
        <v>25</v>
      </c>
      <c r="AG79" s="256">
        <f t="shared" si="153"/>
        <v>0.10460251046025104</v>
      </c>
      <c r="AH79" s="439">
        <v>239</v>
      </c>
      <c r="AI79" s="192">
        <v>26</v>
      </c>
      <c r="AJ79" s="256">
        <f t="shared" si="154"/>
        <v>0.10878661087866109</v>
      </c>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row>
    <row r="80" spans="2:184" s="14" customFormat="1" ht="13.5" customHeight="1" thickBot="1">
      <c r="B80" s="69">
        <v>74</v>
      </c>
      <c r="C80" s="287" t="s">
        <v>33</v>
      </c>
      <c r="D80" s="439">
        <v>119</v>
      </c>
      <c r="E80" s="192">
        <v>48</v>
      </c>
      <c r="F80" s="256">
        <f t="shared" si="144"/>
        <v>0.40336134453781514</v>
      </c>
      <c r="G80" s="439">
        <v>119</v>
      </c>
      <c r="H80" s="192">
        <v>15</v>
      </c>
      <c r="I80" s="256">
        <f t="shared" si="145"/>
        <v>0.12605042016806722</v>
      </c>
      <c r="J80" s="439">
        <v>119</v>
      </c>
      <c r="K80" s="192">
        <v>69</v>
      </c>
      <c r="L80" s="256">
        <f t="shared" si="146"/>
        <v>0.57983193277310929</v>
      </c>
      <c r="M80" s="439">
        <v>119</v>
      </c>
      <c r="N80" s="192">
        <v>29</v>
      </c>
      <c r="O80" s="256">
        <f t="shared" si="147"/>
        <v>0.24369747899159663</v>
      </c>
      <c r="P80" s="439">
        <v>119</v>
      </c>
      <c r="Q80" s="192">
        <v>52</v>
      </c>
      <c r="R80" s="256">
        <f t="shared" si="148"/>
        <v>0.43697478991596639</v>
      </c>
      <c r="S80" s="439">
        <v>119</v>
      </c>
      <c r="T80" s="192">
        <v>24</v>
      </c>
      <c r="U80" s="256">
        <f t="shared" si="149"/>
        <v>0.20168067226890757</v>
      </c>
      <c r="V80" s="439">
        <v>119</v>
      </c>
      <c r="W80" s="192">
        <v>2</v>
      </c>
      <c r="X80" s="256">
        <f t="shared" si="150"/>
        <v>1.680672268907563E-2</v>
      </c>
      <c r="Y80" s="439">
        <v>119</v>
      </c>
      <c r="Z80" s="192">
        <v>8</v>
      </c>
      <c r="AA80" s="256">
        <f t="shared" si="151"/>
        <v>6.7226890756302518E-2</v>
      </c>
      <c r="AB80" s="439">
        <v>119</v>
      </c>
      <c r="AC80" s="192">
        <v>34</v>
      </c>
      <c r="AD80" s="256">
        <f t="shared" si="152"/>
        <v>0.2857142857142857</v>
      </c>
      <c r="AE80" s="439">
        <v>119</v>
      </c>
      <c r="AF80" s="192">
        <v>15</v>
      </c>
      <c r="AG80" s="256">
        <f t="shared" si="153"/>
        <v>0.12605042016806722</v>
      </c>
      <c r="AH80" s="439">
        <v>118</v>
      </c>
      <c r="AI80" s="192">
        <v>19</v>
      </c>
      <c r="AJ80" s="256">
        <f t="shared" si="154"/>
        <v>0.16101694915254236</v>
      </c>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2:184" s="14" customFormat="1" ht="13.5" customHeight="1" thickTop="1">
      <c r="B81" s="496" t="s">
        <v>0</v>
      </c>
      <c r="C81" s="497"/>
      <c r="D81" s="195">
        <f>地区別_有所見者割合!D15</f>
        <v>132987</v>
      </c>
      <c r="E81" s="196">
        <f>地区別_有所見者割合!E15</f>
        <v>54811</v>
      </c>
      <c r="F81" s="336">
        <f>地区別_有所見者割合!F15</f>
        <v>0.41215306759307302</v>
      </c>
      <c r="G81" s="195">
        <f>地区別_有所見者割合!G15</f>
        <v>132302</v>
      </c>
      <c r="H81" s="196">
        <f>地区別_有所見者割合!H15</f>
        <v>18049</v>
      </c>
      <c r="I81" s="336">
        <f>地区別_有所見者割合!I15</f>
        <v>0.13642272981511996</v>
      </c>
      <c r="J81" s="195">
        <f>地区別_有所見者割合!J15</f>
        <v>133005</v>
      </c>
      <c r="K81" s="196">
        <f>地区別_有所見者割合!K15</f>
        <v>71017</v>
      </c>
      <c r="L81" s="336">
        <f>地区別_有所見者割合!L15</f>
        <v>0.53394233299500016</v>
      </c>
      <c r="M81" s="195">
        <f>地区別_有所見者割合!M15</f>
        <v>132993</v>
      </c>
      <c r="N81" s="196">
        <f>地区別_有所見者割合!N15</f>
        <v>27699</v>
      </c>
      <c r="O81" s="336">
        <f>地区別_有所見者割合!O15</f>
        <v>0.20827411969051002</v>
      </c>
      <c r="P81" s="195">
        <f>地区別_有所見者割合!P15</f>
        <v>132806</v>
      </c>
      <c r="Q81" s="196">
        <f>地区別_有所見者割合!Q15</f>
        <v>32658</v>
      </c>
      <c r="R81" s="336">
        <f>地区別_有所見者割合!R15</f>
        <v>0.2459075644172703</v>
      </c>
      <c r="S81" s="195">
        <f>地区別_有所見者割合!S15</f>
        <v>132953</v>
      </c>
      <c r="T81" s="196">
        <f>地区別_有所見者割合!T15</f>
        <v>19599</v>
      </c>
      <c r="U81" s="336">
        <f>地区別_有所見者割合!U15</f>
        <v>0.14741299556986304</v>
      </c>
      <c r="V81" s="195">
        <f>地区別_有所見者割合!V15</f>
        <v>132992</v>
      </c>
      <c r="W81" s="196">
        <f>地区別_有所見者割合!W15</f>
        <v>3040</v>
      </c>
      <c r="X81" s="336">
        <f>地区別_有所見者割合!X15</f>
        <v>2.285851780558229E-2</v>
      </c>
      <c r="Y81" s="195">
        <f>地区別_有所見者割合!Y15</f>
        <v>132959</v>
      </c>
      <c r="Z81" s="196">
        <f>地区別_有所見者割合!Z15</f>
        <v>8497</v>
      </c>
      <c r="AA81" s="336">
        <f>地区別_有所見者割合!AA15</f>
        <v>6.3906918674177748E-2</v>
      </c>
      <c r="AB81" s="195">
        <f>地区別_有所見者割合!AB15</f>
        <v>132861</v>
      </c>
      <c r="AC81" s="196">
        <f>地区別_有所見者割合!AC15</f>
        <v>27015</v>
      </c>
      <c r="AD81" s="336">
        <f>地区別_有所見者割合!AD15</f>
        <v>0.20333280646690902</v>
      </c>
      <c r="AE81" s="195">
        <f>地区別_有所見者割合!AE15</f>
        <v>132866</v>
      </c>
      <c r="AF81" s="196">
        <f>地区別_有所見者割合!AF15</f>
        <v>12544</v>
      </c>
      <c r="AG81" s="336">
        <f>地区別_有所見者割合!AG15</f>
        <v>9.4410910240392582E-2</v>
      </c>
      <c r="AH81" s="195">
        <f>地区別_有所見者割合!AH15</f>
        <v>132398</v>
      </c>
      <c r="AI81" s="196">
        <f>地区別_有所見者割合!AI15</f>
        <v>16130</v>
      </c>
      <c r="AJ81" s="336">
        <f>地区別_有所見者割合!AJ15</f>
        <v>0.12182963488874454</v>
      </c>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row>
    <row r="82" spans="2:184">
      <c r="B82" s="5"/>
      <c r="V82" s="38"/>
    </row>
    <row r="84" spans="2:184">
      <c r="AL84" s="3" t="s">
        <v>413</v>
      </c>
    </row>
    <row r="85" spans="2:184">
      <c r="AL85" s="500"/>
      <c r="AM85" s="501" t="s">
        <v>168</v>
      </c>
      <c r="AN85" s="500" t="s">
        <v>284</v>
      </c>
      <c r="AO85" s="500"/>
      <c r="AP85" s="500"/>
      <c r="AQ85" s="500" t="s">
        <v>263</v>
      </c>
      <c r="AR85" s="500"/>
      <c r="AS85" s="500"/>
      <c r="AT85" s="500" t="s">
        <v>243</v>
      </c>
      <c r="AU85" s="500"/>
      <c r="AV85" s="500"/>
      <c r="AW85" s="500" t="s">
        <v>264</v>
      </c>
      <c r="AX85" s="500"/>
      <c r="AY85" s="500"/>
      <c r="AZ85" s="500" t="s">
        <v>244</v>
      </c>
      <c r="BA85" s="500"/>
      <c r="BB85" s="500"/>
      <c r="BC85" s="500" t="s">
        <v>265</v>
      </c>
      <c r="BD85" s="500"/>
      <c r="BE85" s="500"/>
      <c r="BF85" s="500" t="s">
        <v>300</v>
      </c>
      <c r="BG85" s="500"/>
      <c r="BH85" s="500"/>
      <c r="BI85" s="500" t="s">
        <v>76</v>
      </c>
      <c r="BJ85" s="500"/>
      <c r="BK85" s="500"/>
      <c r="BL85" s="500" t="s">
        <v>278</v>
      </c>
      <c r="BM85" s="500"/>
      <c r="BN85" s="500"/>
      <c r="BO85" s="500" t="s">
        <v>287</v>
      </c>
      <c r="BP85" s="500"/>
      <c r="BQ85" s="500"/>
      <c r="BR85" s="500"/>
      <c r="BS85" s="500"/>
      <c r="BT85" s="500"/>
    </row>
    <row r="86" spans="2:184">
      <c r="AL86" s="500"/>
      <c r="AM86" s="501"/>
      <c r="AN86" s="500"/>
      <c r="AO86" s="500"/>
      <c r="AP86" s="500"/>
      <c r="AQ86" s="500"/>
      <c r="AR86" s="500"/>
      <c r="AS86" s="500"/>
      <c r="AT86" s="500"/>
      <c r="AU86" s="500"/>
      <c r="AV86" s="500"/>
      <c r="AW86" s="500"/>
      <c r="AX86" s="500"/>
      <c r="AY86" s="500"/>
      <c r="AZ86" s="500"/>
      <c r="BA86" s="500"/>
      <c r="BB86" s="500"/>
      <c r="BC86" s="500"/>
      <c r="BD86" s="500"/>
      <c r="BE86" s="500"/>
      <c r="BF86" s="500"/>
      <c r="BG86" s="500"/>
      <c r="BH86" s="500"/>
      <c r="BI86" s="500"/>
      <c r="BJ86" s="500"/>
      <c r="BK86" s="500"/>
      <c r="BL86" s="500"/>
      <c r="BM86" s="500"/>
      <c r="BN86" s="500"/>
      <c r="BO86" s="500"/>
      <c r="BP86" s="500"/>
      <c r="BQ86" s="500"/>
      <c r="BR86" s="500"/>
      <c r="BS86" s="500"/>
      <c r="BT86" s="500"/>
    </row>
    <row r="87" spans="2:184">
      <c r="AL87" s="500"/>
      <c r="AM87" s="501"/>
      <c r="AN87" s="500"/>
      <c r="AO87" s="500"/>
      <c r="AP87" s="500"/>
      <c r="AQ87" s="500"/>
      <c r="AR87" s="500"/>
      <c r="AS87" s="500"/>
      <c r="AT87" s="500"/>
      <c r="AU87" s="500"/>
      <c r="AV87" s="500"/>
      <c r="AW87" s="500"/>
      <c r="AX87" s="500"/>
      <c r="AY87" s="500"/>
      <c r="AZ87" s="500"/>
      <c r="BA87" s="500"/>
      <c r="BB87" s="500"/>
      <c r="BC87" s="500"/>
      <c r="BD87" s="500"/>
      <c r="BE87" s="500"/>
      <c r="BF87" s="500"/>
      <c r="BG87" s="500"/>
      <c r="BH87" s="500"/>
      <c r="BI87" s="500"/>
      <c r="BJ87" s="500"/>
      <c r="BK87" s="500"/>
      <c r="BL87" s="500"/>
      <c r="BM87" s="500"/>
      <c r="BN87" s="500"/>
      <c r="BO87" s="499" t="s">
        <v>295</v>
      </c>
      <c r="BP87" s="499"/>
      <c r="BQ87" s="499"/>
      <c r="BR87" s="499" t="s">
        <v>288</v>
      </c>
      <c r="BS87" s="499"/>
      <c r="BT87" s="499"/>
    </row>
    <row r="88" spans="2:184" ht="33.75">
      <c r="AL88" s="500"/>
      <c r="AM88" s="501"/>
      <c r="AN88" s="387" t="s">
        <v>74</v>
      </c>
      <c r="AO88" s="387" t="s">
        <v>73</v>
      </c>
      <c r="AP88" s="393" t="s">
        <v>213</v>
      </c>
      <c r="AQ88" s="387" t="s">
        <v>74</v>
      </c>
      <c r="AR88" s="387" t="s">
        <v>73</v>
      </c>
      <c r="AS88" s="393" t="s">
        <v>213</v>
      </c>
      <c r="AT88" s="387" t="s">
        <v>74</v>
      </c>
      <c r="AU88" s="387" t="s">
        <v>73</v>
      </c>
      <c r="AV88" s="393" t="s">
        <v>213</v>
      </c>
      <c r="AW88" s="387" t="s">
        <v>74</v>
      </c>
      <c r="AX88" s="387" t="s">
        <v>73</v>
      </c>
      <c r="AY88" s="393" t="s">
        <v>213</v>
      </c>
      <c r="AZ88" s="387" t="s">
        <v>74</v>
      </c>
      <c r="BA88" s="387" t="s">
        <v>73</v>
      </c>
      <c r="BB88" s="393" t="s">
        <v>213</v>
      </c>
      <c r="BC88" s="387" t="s">
        <v>74</v>
      </c>
      <c r="BD88" s="387" t="s">
        <v>73</v>
      </c>
      <c r="BE88" s="393" t="s">
        <v>213</v>
      </c>
      <c r="BF88" s="387" t="s">
        <v>74</v>
      </c>
      <c r="BG88" s="387" t="s">
        <v>73</v>
      </c>
      <c r="BH88" s="393" t="s">
        <v>213</v>
      </c>
      <c r="BI88" s="387" t="s">
        <v>74</v>
      </c>
      <c r="BJ88" s="387" t="s">
        <v>73</v>
      </c>
      <c r="BK88" s="393" t="s">
        <v>213</v>
      </c>
      <c r="BL88" s="387" t="s">
        <v>74</v>
      </c>
      <c r="BM88" s="387" t="s">
        <v>73</v>
      </c>
      <c r="BN88" s="393" t="s">
        <v>213</v>
      </c>
      <c r="BO88" s="387" t="s">
        <v>74</v>
      </c>
      <c r="BP88" s="387" t="s">
        <v>73</v>
      </c>
      <c r="BQ88" s="393" t="s">
        <v>213</v>
      </c>
      <c r="BR88" s="387" t="s">
        <v>74</v>
      </c>
      <c r="BS88" s="387" t="s">
        <v>73</v>
      </c>
      <c r="BT88" s="393" t="s">
        <v>213</v>
      </c>
    </row>
    <row r="89" spans="2:184">
      <c r="AL89" s="389">
        <v>1</v>
      </c>
      <c r="AM89" s="47" t="s">
        <v>57</v>
      </c>
      <c r="AN89" s="188">
        <v>32388</v>
      </c>
      <c r="AO89" s="188">
        <v>14697</v>
      </c>
      <c r="AP89" s="279">
        <v>0.45377917747313817</v>
      </c>
      <c r="AQ89" s="188">
        <v>32231</v>
      </c>
      <c r="AR89" s="188">
        <v>4882</v>
      </c>
      <c r="AS89" s="279">
        <v>0.15146908256026806</v>
      </c>
      <c r="AT89" s="188">
        <v>32387</v>
      </c>
      <c r="AU89" s="456">
        <v>18275</v>
      </c>
      <c r="AV89" s="279">
        <v>0.5642696143514373</v>
      </c>
      <c r="AW89" s="188">
        <v>32387</v>
      </c>
      <c r="AX89" s="456">
        <v>8279</v>
      </c>
      <c r="AY89" s="279">
        <v>0.25562725785037205</v>
      </c>
      <c r="AZ89" s="188">
        <v>32348</v>
      </c>
      <c r="BA89" s="454">
        <v>9203</v>
      </c>
      <c r="BB89" s="279">
        <v>0.28449981451712625</v>
      </c>
      <c r="BC89" s="188">
        <v>32370</v>
      </c>
      <c r="BD89" s="456">
        <v>5877</v>
      </c>
      <c r="BE89" s="279">
        <v>0.18155699721964783</v>
      </c>
      <c r="BF89" s="188">
        <v>32390</v>
      </c>
      <c r="BG89" s="188">
        <v>927</v>
      </c>
      <c r="BH89" s="279">
        <v>2.8619944427292373E-2</v>
      </c>
      <c r="BI89" s="188">
        <v>32384</v>
      </c>
      <c r="BJ89" s="188">
        <v>2215</v>
      </c>
      <c r="BK89" s="279">
        <v>6.8397974308300399E-2</v>
      </c>
      <c r="BL89" s="188">
        <v>32357</v>
      </c>
      <c r="BM89" s="188">
        <v>7897</v>
      </c>
      <c r="BN89" s="279">
        <v>0.24405847266433847</v>
      </c>
      <c r="BO89" s="188">
        <v>32350</v>
      </c>
      <c r="BP89" s="188">
        <v>3247</v>
      </c>
      <c r="BQ89" s="279">
        <v>0.10037094281298301</v>
      </c>
      <c r="BR89" s="188">
        <v>32236</v>
      </c>
      <c r="BS89" s="188">
        <v>4141</v>
      </c>
      <c r="BT89" s="279">
        <v>0.12845886586425115</v>
      </c>
    </row>
    <row r="90" spans="2:184">
      <c r="AL90" s="389">
        <v>2</v>
      </c>
      <c r="AM90" s="47" t="s">
        <v>176</v>
      </c>
      <c r="AN90" s="188">
        <v>1473</v>
      </c>
      <c r="AO90" s="188">
        <v>667</v>
      </c>
      <c r="AP90" s="279">
        <v>0.45281737949762391</v>
      </c>
      <c r="AQ90" s="188">
        <v>1461</v>
      </c>
      <c r="AR90" s="188">
        <v>170</v>
      </c>
      <c r="AS90" s="279">
        <v>0.1163586584531143</v>
      </c>
      <c r="AT90" s="188">
        <v>1474</v>
      </c>
      <c r="AU90" s="456">
        <v>893</v>
      </c>
      <c r="AV90" s="279">
        <v>0.60583446404341923</v>
      </c>
      <c r="AW90" s="188">
        <v>1473</v>
      </c>
      <c r="AX90" s="456">
        <v>285</v>
      </c>
      <c r="AY90" s="279">
        <v>0.19348268839103869</v>
      </c>
      <c r="AZ90" s="188">
        <v>1471</v>
      </c>
      <c r="BA90" s="454">
        <v>400</v>
      </c>
      <c r="BB90" s="279">
        <v>0.27192386131883073</v>
      </c>
      <c r="BC90" s="188">
        <v>1474</v>
      </c>
      <c r="BD90" s="456">
        <v>202</v>
      </c>
      <c r="BE90" s="279">
        <v>0.13704206241519673</v>
      </c>
      <c r="BF90" s="188">
        <v>1474</v>
      </c>
      <c r="BG90" s="188">
        <v>60</v>
      </c>
      <c r="BH90" s="279">
        <v>4.0705563093622797E-2</v>
      </c>
      <c r="BI90" s="188">
        <v>1474</v>
      </c>
      <c r="BJ90" s="188">
        <v>86</v>
      </c>
      <c r="BK90" s="279">
        <v>5.8344640434192671E-2</v>
      </c>
      <c r="BL90" s="188">
        <v>1471</v>
      </c>
      <c r="BM90" s="188">
        <v>435</v>
      </c>
      <c r="BN90" s="279">
        <v>0.2957171991842284</v>
      </c>
      <c r="BO90" s="188">
        <v>1474</v>
      </c>
      <c r="BP90" s="188">
        <v>246</v>
      </c>
      <c r="BQ90" s="279">
        <v>0.16689280868385345</v>
      </c>
      <c r="BR90" s="188">
        <v>1463</v>
      </c>
      <c r="BS90" s="188">
        <v>263</v>
      </c>
      <c r="BT90" s="279">
        <v>0.17976760082023241</v>
      </c>
    </row>
    <row r="91" spans="2:184">
      <c r="AL91" s="389">
        <v>3</v>
      </c>
      <c r="AM91" s="47" t="s">
        <v>125</v>
      </c>
      <c r="AN91" s="188">
        <v>532</v>
      </c>
      <c r="AO91" s="188">
        <v>226</v>
      </c>
      <c r="AP91" s="279">
        <v>0.42481203007518797</v>
      </c>
      <c r="AQ91" s="188">
        <v>531</v>
      </c>
      <c r="AR91" s="188">
        <v>75</v>
      </c>
      <c r="AS91" s="279">
        <v>0.14124293785310735</v>
      </c>
      <c r="AT91" s="188">
        <v>532</v>
      </c>
      <c r="AU91" s="456">
        <v>336</v>
      </c>
      <c r="AV91" s="279">
        <v>0.63157894736842102</v>
      </c>
      <c r="AW91" s="188">
        <v>531</v>
      </c>
      <c r="AX91" s="456">
        <v>200</v>
      </c>
      <c r="AY91" s="279">
        <v>0.37664783427495291</v>
      </c>
      <c r="AZ91" s="188">
        <v>532</v>
      </c>
      <c r="BA91" s="454">
        <v>185</v>
      </c>
      <c r="BB91" s="279">
        <v>0.34774436090225563</v>
      </c>
      <c r="BC91" s="188">
        <v>532</v>
      </c>
      <c r="BD91" s="456">
        <v>167</v>
      </c>
      <c r="BE91" s="279">
        <v>0.31390977443609025</v>
      </c>
      <c r="BF91" s="188">
        <v>532</v>
      </c>
      <c r="BG91" s="188">
        <v>15</v>
      </c>
      <c r="BH91" s="279">
        <v>2.819548872180451E-2</v>
      </c>
      <c r="BI91" s="188">
        <v>532</v>
      </c>
      <c r="BJ91" s="188">
        <v>31</v>
      </c>
      <c r="BK91" s="279">
        <v>5.827067669172932E-2</v>
      </c>
      <c r="BL91" s="188">
        <v>532</v>
      </c>
      <c r="BM91" s="188">
        <v>101</v>
      </c>
      <c r="BN91" s="279">
        <v>0.18984962406015038</v>
      </c>
      <c r="BO91" s="188">
        <v>532</v>
      </c>
      <c r="BP91" s="188">
        <v>40</v>
      </c>
      <c r="BQ91" s="279">
        <v>7.5187969924812026E-2</v>
      </c>
      <c r="BR91" s="188">
        <v>529</v>
      </c>
      <c r="BS91" s="188">
        <v>52</v>
      </c>
      <c r="BT91" s="279">
        <v>9.8298676748582225E-2</v>
      </c>
    </row>
    <row r="92" spans="2:184">
      <c r="AL92" s="389">
        <v>4</v>
      </c>
      <c r="AM92" s="47" t="s">
        <v>126</v>
      </c>
      <c r="AN92" s="188">
        <v>586</v>
      </c>
      <c r="AO92" s="188">
        <v>290</v>
      </c>
      <c r="AP92" s="279">
        <v>0.4948805460750853</v>
      </c>
      <c r="AQ92" s="188">
        <v>585</v>
      </c>
      <c r="AR92" s="188">
        <v>94</v>
      </c>
      <c r="AS92" s="279">
        <v>0.1606837606837607</v>
      </c>
      <c r="AT92" s="188">
        <v>586</v>
      </c>
      <c r="AU92" s="456">
        <v>303</v>
      </c>
      <c r="AV92" s="279">
        <v>0.51706484641638228</v>
      </c>
      <c r="AW92" s="188">
        <v>586</v>
      </c>
      <c r="AX92" s="456">
        <v>142</v>
      </c>
      <c r="AY92" s="279">
        <v>0.24232081911262798</v>
      </c>
      <c r="AZ92" s="188">
        <v>585</v>
      </c>
      <c r="BA92" s="454">
        <v>148</v>
      </c>
      <c r="BB92" s="279">
        <v>0.25299145299145298</v>
      </c>
      <c r="BC92" s="188">
        <v>585</v>
      </c>
      <c r="BD92" s="456">
        <v>110</v>
      </c>
      <c r="BE92" s="279">
        <v>0.18803418803418803</v>
      </c>
      <c r="BF92" s="188">
        <v>585</v>
      </c>
      <c r="BG92" s="188">
        <v>18</v>
      </c>
      <c r="BH92" s="279">
        <v>3.0769230769230771E-2</v>
      </c>
      <c r="BI92" s="188">
        <v>586</v>
      </c>
      <c r="BJ92" s="188">
        <v>41</v>
      </c>
      <c r="BK92" s="279">
        <v>6.9965870307167236E-2</v>
      </c>
      <c r="BL92" s="188">
        <v>585</v>
      </c>
      <c r="BM92" s="188">
        <v>37</v>
      </c>
      <c r="BN92" s="279">
        <v>6.3247863247863245E-2</v>
      </c>
      <c r="BO92" s="188">
        <v>584</v>
      </c>
      <c r="BP92" s="188">
        <v>39</v>
      </c>
      <c r="BQ92" s="279">
        <v>6.6780821917808222E-2</v>
      </c>
      <c r="BR92" s="188">
        <v>585</v>
      </c>
      <c r="BS92" s="188">
        <v>52</v>
      </c>
      <c r="BT92" s="279">
        <v>8.8888888888888892E-2</v>
      </c>
    </row>
    <row r="93" spans="2:184">
      <c r="AL93" s="389">
        <v>5</v>
      </c>
      <c r="AM93" s="47" t="s">
        <v>127</v>
      </c>
      <c r="AN93" s="188">
        <v>861</v>
      </c>
      <c r="AO93" s="188">
        <v>363</v>
      </c>
      <c r="AP93" s="279">
        <v>0.42160278745644597</v>
      </c>
      <c r="AQ93" s="188">
        <v>859</v>
      </c>
      <c r="AR93" s="188">
        <v>105</v>
      </c>
      <c r="AS93" s="279">
        <v>0.12223515715948778</v>
      </c>
      <c r="AT93" s="188">
        <v>861</v>
      </c>
      <c r="AU93" s="456">
        <v>414</v>
      </c>
      <c r="AV93" s="279">
        <v>0.4808362369337979</v>
      </c>
      <c r="AW93" s="188">
        <v>861</v>
      </c>
      <c r="AX93" s="456">
        <v>201</v>
      </c>
      <c r="AY93" s="279">
        <v>0.23344947735191637</v>
      </c>
      <c r="AZ93" s="188">
        <v>861</v>
      </c>
      <c r="BA93" s="454">
        <v>148</v>
      </c>
      <c r="BB93" s="279">
        <v>0.1718931475029036</v>
      </c>
      <c r="BC93" s="188">
        <v>861</v>
      </c>
      <c r="BD93" s="456">
        <v>124</v>
      </c>
      <c r="BE93" s="279">
        <v>0.1440185830429733</v>
      </c>
      <c r="BF93" s="188">
        <v>861</v>
      </c>
      <c r="BG93" s="188">
        <v>20</v>
      </c>
      <c r="BH93" s="279">
        <v>2.3228803716608595E-2</v>
      </c>
      <c r="BI93" s="188">
        <v>861</v>
      </c>
      <c r="BJ93" s="188">
        <v>37</v>
      </c>
      <c r="BK93" s="279">
        <v>4.2973286875725901E-2</v>
      </c>
      <c r="BL93" s="188">
        <v>861</v>
      </c>
      <c r="BM93" s="188">
        <v>74</v>
      </c>
      <c r="BN93" s="279">
        <v>8.5946573751451802E-2</v>
      </c>
      <c r="BO93" s="188">
        <v>861</v>
      </c>
      <c r="BP93" s="188">
        <v>68</v>
      </c>
      <c r="BQ93" s="279">
        <v>7.8977932636469225E-2</v>
      </c>
      <c r="BR93" s="188">
        <v>860</v>
      </c>
      <c r="BS93" s="188">
        <v>68</v>
      </c>
      <c r="BT93" s="279">
        <v>7.9069767441860464E-2</v>
      </c>
    </row>
    <row r="94" spans="2:184">
      <c r="AL94" s="389">
        <v>6</v>
      </c>
      <c r="AM94" s="47" t="s">
        <v>128</v>
      </c>
      <c r="AN94" s="188">
        <v>1574</v>
      </c>
      <c r="AO94" s="188">
        <v>787</v>
      </c>
      <c r="AP94" s="279">
        <v>0.5</v>
      </c>
      <c r="AQ94" s="188">
        <v>1566</v>
      </c>
      <c r="AR94" s="188">
        <v>245</v>
      </c>
      <c r="AS94" s="279">
        <v>0.15644955300127714</v>
      </c>
      <c r="AT94" s="188">
        <v>1574</v>
      </c>
      <c r="AU94" s="456">
        <v>833</v>
      </c>
      <c r="AV94" s="279">
        <v>0.52922490470139771</v>
      </c>
      <c r="AW94" s="188">
        <v>1573</v>
      </c>
      <c r="AX94" s="456">
        <v>459</v>
      </c>
      <c r="AY94" s="279">
        <v>0.29179910998092817</v>
      </c>
      <c r="AZ94" s="188">
        <v>1569</v>
      </c>
      <c r="BA94" s="454">
        <v>447</v>
      </c>
      <c r="BB94" s="279">
        <v>0.28489483747609945</v>
      </c>
      <c r="BC94" s="188">
        <v>1572</v>
      </c>
      <c r="BD94" s="456">
        <v>322</v>
      </c>
      <c r="BE94" s="279">
        <v>0.20483460559796438</v>
      </c>
      <c r="BF94" s="188">
        <v>1574</v>
      </c>
      <c r="BG94" s="188">
        <v>26</v>
      </c>
      <c r="BH94" s="279">
        <v>1.6518424396442185E-2</v>
      </c>
      <c r="BI94" s="188">
        <v>1574</v>
      </c>
      <c r="BJ94" s="188">
        <v>116</v>
      </c>
      <c r="BK94" s="279">
        <v>7.3697585768742052E-2</v>
      </c>
      <c r="BL94" s="188">
        <v>1572</v>
      </c>
      <c r="BM94" s="188">
        <v>316</v>
      </c>
      <c r="BN94" s="279">
        <v>0.2010178117048346</v>
      </c>
      <c r="BO94" s="188">
        <v>1574</v>
      </c>
      <c r="BP94" s="188">
        <v>180</v>
      </c>
      <c r="BQ94" s="279">
        <v>0.11435832274459974</v>
      </c>
      <c r="BR94" s="188">
        <v>1568</v>
      </c>
      <c r="BS94" s="188">
        <v>231</v>
      </c>
      <c r="BT94" s="279">
        <v>0.14732142857142858</v>
      </c>
    </row>
    <row r="95" spans="2:184">
      <c r="AL95" s="389">
        <v>7</v>
      </c>
      <c r="AM95" s="47" t="s">
        <v>129</v>
      </c>
      <c r="AN95" s="188">
        <v>1196</v>
      </c>
      <c r="AO95" s="188">
        <v>629</v>
      </c>
      <c r="AP95" s="279">
        <v>0.52591973244147161</v>
      </c>
      <c r="AQ95" s="188">
        <v>1190</v>
      </c>
      <c r="AR95" s="188">
        <v>249</v>
      </c>
      <c r="AS95" s="279">
        <v>0.2092436974789916</v>
      </c>
      <c r="AT95" s="188">
        <v>1196</v>
      </c>
      <c r="AU95" s="456">
        <v>706</v>
      </c>
      <c r="AV95" s="279">
        <v>0.59030100334448166</v>
      </c>
      <c r="AW95" s="188">
        <v>1196</v>
      </c>
      <c r="AX95" s="456">
        <v>311</v>
      </c>
      <c r="AY95" s="279">
        <v>0.26003344481605351</v>
      </c>
      <c r="AZ95" s="188">
        <v>1196</v>
      </c>
      <c r="BA95" s="454">
        <v>502</v>
      </c>
      <c r="BB95" s="279">
        <v>0.4197324414715719</v>
      </c>
      <c r="BC95" s="188">
        <v>1195</v>
      </c>
      <c r="BD95" s="456">
        <v>283</v>
      </c>
      <c r="BE95" s="279">
        <v>0.23682008368200838</v>
      </c>
      <c r="BF95" s="188">
        <v>1196</v>
      </c>
      <c r="BG95" s="188">
        <v>31</v>
      </c>
      <c r="BH95" s="279">
        <v>2.5919732441471572E-2</v>
      </c>
      <c r="BI95" s="188">
        <v>1196</v>
      </c>
      <c r="BJ95" s="188">
        <v>103</v>
      </c>
      <c r="BK95" s="279">
        <v>8.612040133779264E-2</v>
      </c>
      <c r="BL95" s="188">
        <v>1196</v>
      </c>
      <c r="BM95" s="188">
        <v>164</v>
      </c>
      <c r="BN95" s="279">
        <v>0.13712374581939799</v>
      </c>
      <c r="BO95" s="188">
        <v>1194</v>
      </c>
      <c r="BP95" s="188">
        <v>132</v>
      </c>
      <c r="BQ95" s="279">
        <v>0.11055276381909548</v>
      </c>
      <c r="BR95" s="188">
        <v>1192</v>
      </c>
      <c r="BS95" s="188">
        <v>173</v>
      </c>
      <c r="BT95" s="279">
        <v>0.14513422818791946</v>
      </c>
    </row>
    <row r="96" spans="2:184">
      <c r="AL96" s="389">
        <v>8</v>
      </c>
      <c r="AM96" s="47" t="s">
        <v>58</v>
      </c>
      <c r="AN96" s="188">
        <v>443</v>
      </c>
      <c r="AO96" s="188">
        <v>170</v>
      </c>
      <c r="AP96" s="279">
        <v>0.38374717832957111</v>
      </c>
      <c r="AQ96" s="188">
        <v>441</v>
      </c>
      <c r="AR96" s="188">
        <v>50</v>
      </c>
      <c r="AS96" s="279">
        <v>0.11337868480725624</v>
      </c>
      <c r="AT96" s="188">
        <v>444</v>
      </c>
      <c r="AU96" s="456">
        <v>245</v>
      </c>
      <c r="AV96" s="279">
        <v>0.55180180180180183</v>
      </c>
      <c r="AW96" s="188">
        <v>444</v>
      </c>
      <c r="AX96" s="456">
        <v>103</v>
      </c>
      <c r="AY96" s="279">
        <v>0.23198198198198197</v>
      </c>
      <c r="AZ96" s="188">
        <v>444</v>
      </c>
      <c r="BA96" s="454">
        <v>104</v>
      </c>
      <c r="BB96" s="279">
        <v>0.23423423423423423</v>
      </c>
      <c r="BC96" s="188">
        <v>444</v>
      </c>
      <c r="BD96" s="456">
        <v>68</v>
      </c>
      <c r="BE96" s="279">
        <v>0.15315315315315314</v>
      </c>
      <c r="BF96" s="188">
        <v>444</v>
      </c>
      <c r="BG96" s="188">
        <v>22</v>
      </c>
      <c r="BH96" s="279">
        <v>4.954954954954955E-2</v>
      </c>
      <c r="BI96" s="188">
        <v>443</v>
      </c>
      <c r="BJ96" s="188">
        <v>26</v>
      </c>
      <c r="BK96" s="279">
        <v>5.8690744920993229E-2</v>
      </c>
      <c r="BL96" s="188">
        <v>443</v>
      </c>
      <c r="BM96" s="188">
        <v>107</v>
      </c>
      <c r="BN96" s="279">
        <v>0.24153498871331827</v>
      </c>
      <c r="BO96" s="188">
        <v>442</v>
      </c>
      <c r="BP96" s="188">
        <v>46</v>
      </c>
      <c r="BQ96" s="279">
        <v>0.10407239819004525</v>
      </c>
      <c r="BR96" s="188">
        <v>443</v>
      </c>
      <c r="BS96" s="188">
        <v>47</v>
      </c>
      <c r="BT96" s="279">
        <v>0.10609480812641084</v>
      </c>
    </row>
    <row r="97" spans="38:72">
      <c r="AL97" s="389">
        <v>9</v>
      </c>
      <c r="AM97" s="47" t="s">
        <v>130</v>
      </c>
      <c r="AN97" s="188">
        <v>454</v>
      </c>
      <c r="AO97" s="188">
        <v>216</v>
      </c>
      <c r="AP97" s="279">
        <v>0.47577092511013214</v>
      </c>
      <c r="AQ97" s="188">
        <v>453</v>
      </c>
      <c r="AR97" s="188">
        <v>106</v>
      </c>
      <c r="AS97" s="279">
        <v>0.23399558498896247</v>
      </c>
      <c r="AT97" s="188">
        <v>455</v>
      </c>
      <c r="AU97" s="456">
        <v>231</v>
      </c>
      <c r="AV97" s="279">
        <v>0.50769230769230766</v>
      </c>
      <c r="AW97" s="188">
        <v>455</v>
      </c>
      <c r="AX97" s="456">
        <v>102</v>
      </c>
      <c r="AY97" s="279">
        <v>0.22417582417582418</v>
      </c>
      <c r="AZ97" s="188">
        <v>454</v>
      </c>
      <c r="BA97" s="454">
        <v>94</v>
      </c>
      <c r="BB97" s="279">
        <v>0.20704845814977973</v>
      </c>
      <c r="BC97" s="188">
        <v>455</v>
      </c>
      <c r="BD97" s="456">
        <v>81</v>
      </c>
      <c r="BE97" s="279">
        <v>0.17802197802197803</v>
      </c>
      <c r="BF97" s="188">
        <v>455</v>
      </c>
      <c r="BG97" s="188">
        <v>13</v>
      </c>
      <c r="BH97" s="279">
        <v>2.8571428571428571E-2</v>
      </c>
      <c r="BI97" s="188">
        <v>455</v>
      </c>
      <c r="BJ97" s="188">
        <v>57</v>
      </c>
      <c r="BK97" s="279">
        <v>0.12527472527472527</v>
      </c>
      <c r="BL97" s="188">
        <v>455</v>
      </c>
      <c r="BM97" s="188">
        <v>175</v>
      </c>
      <c r="BN97" s="279">
        <v>0.38461538461538464</v>
      </c>
      <c r="BO97" s="188">
        <v>455</v>
      </c>
      <c r="BP97" s="188">
        <v>32</v>
      </c>
      <c r="BQ97" s="279">
        <v>7.032967032967033E-2</v>
      </c>
      <c r="BR97" s="188">
        <v>453</v>
      </c>
      <c r="BS97" s="188">
        <v>78</v>
      </c>
      <c r="BT97" s="279">
        <v>0.17218543046357615</v>
      </c>
    </row>
    <row r="98" spans="38:72">
      <c r="AL98" s="389">
        <v>10</v>
      </c>
      <c r="AM98" s="47" t="s">
        <v>59</v>
      </c>
      <c r="AN98" s="188">
        <v>1387</v>
      </c>
      <c r="AO98" s="188">
        <v>655</v>
      </c>
      <c r="AP98" s="279">
        <v>0.47224224945926457</v>
      </c>
      <c r="AQ98" s="188">
        <v>1381</v>
      </c>
      <c r="AR98" s="188">
        <v>236</v>
      </c>
      <c r="AS98" s="279">
        <v>0.17089065894279507</v>
      </c>
      <c r="AT98" s="188">
        <v>1386</v>
      </c>
      <c r="AU98" s="456">
        <v>875</v>
      </c>
      <c r="AV98" s="279">
        <v>0.63131313131313127</v>
      </c>
      <c r="AW98" s="188">
        <v>1387</v>
      </c>
      <c r="AX98" s="456">
        <v>393</v>
      </c>
      <c r="AY98" s="279">
        <v>0.28334534967555874</v>
      </c>
      <c r="AZ98" s="188">
        <v>1387</v>
      </c>
      <c r="BA98" s="454">
        <v>283</v>
      </c>
      <c r="BB98" s="279">
        <v>0.20403749098774332</v>
      </c>
      <c r="BC98" s="188">
        <v>1387</v>
      </c>
      <c r="BD98" s="456">
        <v>150</v>
      </c>
      <c r="BE98" s="279">
        <v>0.10814708002883922</v>
      </c>
      <c r="BF98" s="188">
        <v>1387</v>
      </c>
      <c r="BG98" s="188">
        <v>35</v>
      </c>
      <c r="BH98" s="279">
        <v>2.5234318673395817E-2</v>
      </c>
      <c r="BI98" s="188">
        <v>1387</v>
      </c>
      <c r="BJ98" s="188">
        <v>103</v>
      </c>
      <c r="BK98" s="279">
        <v>7.4260994953136261E-2</v>
      </c>
      <c r="BL98" s="188">
        <v>1387</v>
      </c>
      <c r="BM98" s="188">
        <v>247</v>
      </c>
      <c r="BN98" s="279">
        <v>0.17808219178082191</v>
      </c>
      <c r="BO98" s="188">
        <v>1386</v>
      </c>
      <c r="BP98" s="188">
        <v>199</v>
      </c>
      <c r="BQ98" s="279">
        <v>0.14357864357864358</v>
      </c>
      <c r="BR98" s="188">
        <v>1380</v>
      </c>
      <c r="BS98" s="188">
        <v>269</v>
      </c>
      <c r="BT98" s="279">
        <v>0.19492753623188405</v>
      </c>
    </row>
    <row r="99" spans="38:72">
      <c r="AL99" s="389">
        <v>11</v>
      </c>
      <c r="AM99" s="47" t="s">
        <v>60</v>
      </c>
      <c r="AN99" s="188">
        <v>2084</v>
      </c>
      <c r="AO99" s="188">
        <v>955</v>
      </c>
      <c r="AP99" s="279">
        <v>0.45825335892514396</v>
      </c>
      <c r="AQ99" s="188">
        <v>2075</v>
      </c>
      <c r="AR99" s="188">
        <v>358</v>
      </c>
      <c r="AS99" s="279">
        <v>0.1725301204819277</v>
      </c>
      <c r="AT99" s="188">
        <v>2086</v>
      </c>
      <c r="AU99" s="456">
        <v>1097</v>
      </c>
      <c r="AV99" s="279">
        <v>0.52588686481303926</v>
      </c>
      <c r="AW99" s="188">
        <v>2084</v>
      </c>
      <c r="AX99" s="456">
        <v>495</v>
      </c>
      <c r="AY99" s="279">
        <v>0.2375239923224568</v>
      </c>
      <c r="AZ99" s="188">
        <v>2077</v>
      </c>
      <c r="BA99" s="454">
        <v>655</v>
      </c>
      <c r="BB99" s="279">
        <v>0.31535869041887338</v>
      </c>
      <c r="BC99" s="188">
        <v>2082</v>
      </c>
      <c r="BD99" s="456">
        <v>390</v>
      </c>
      <c r="BE99" s="279">
        <v>0.18731988472622479</v>
      </c>
      <c r="BF99" s="188">
        <v>2086</v>
      </c>
      <c r="BG99" s="188">
        <v>73</v>
      </c>
      <c r="BH99" s="279">
        <v>3.4995206136145734E-2</v>
      </c>
      <c r="BI99" s="188">
        <v>2086</v>
      </c>
      <c r="BJ99" s="188">
        <v>112</v>
      </c>
      <c r="BK99" s="279">
        <v>5.3691275167785234E-2</v>
      </c>
      <c r="BL99" s="188">
        <v>2082</v>
      </c>
      <c r="BM99" s="188">
        <v>491</v>
      </c>
      <c r="BN99" s="279">
        <v>0.23583093179634967</v>
      </c>
      <c r="BO99" s="188">
        <v>2080</v>
      </c>
      <c r="BP99" s="188">
        <v>157</v>
      </c>
      <c r="BQ99" s="279">
        <v>7.5480769230769226E-2</v>
      </c>
      <c r="BR99" s="188">
        <v>2071</v>
      </c>
      <c r="BS99" s="188">
        <v>263</v>
      </c>
      <c r="BT99" s="279">
        <v>0.12699179140511829</v>
      </c>
    </row>
    <row r="100" spans="38:72">
      <c r="AL100" s="389">
        <v>12</v>
      </c>
      <c r="AM100" s="47" t="s">
        <v>131</v>
      </c>
      <c r="AN100" s="188">
        <v>1417</v>
      </c>
      <c r="AO100" s="188">
        <v>631</v>
      </c>
      <c r="AP100" s="279">
        <v>0.44530698659139029</v>
      </c>
      <c r="AQ100" s="188">
        <v>1412</v>
      </c>
      <c r="AR100" s="188">
        <v>251</v>
      </c>
      <c r="AS100" s="279">
        <v>0.17776203966005666</v>
      </c>
      <c r="AT100" s="188">
        <v>1417</v>
      </c>
      <c r="AU100" s="456">
        <v>914</v>
      </c>
      <c r="AV100" s="279">
        <v>0.64502470007057167</v>
      </c>
      <c r="AW100" s="188">
        <v>1417</v>
      </c>
      <c r="AX100" s="456">
        <v>424</v>
      </c>
      <c r="AY100" s="279">
        <v>0.29922371206774878</v>
      </c>
      <c r="AZ100" s="188">
        <v>1417</v>
      </c>
      <c r="BA100" s="454">
        <v>487</v>
      </c>
      <c r="BB100" s="279">
        <v>0.34368383909668315</v>
      </c>
      <c r="BC100" s="188">
        <v>1417</v>
      </c>
      <c r="BD100" s="456">
        <v>342</v>
      </c>
      <c r="BE100" s="279">
        <v>0.24135497529992944</v>
      </c>
      <c r="BF100" s="188">
        <v>1417</v>
      </c>
      <c r="BG100" s="188">
        <v>38</v>
      </c>
      <c r="BH100" s="279">
        <v>2.6817219477769938E-2</v>
      </c>
      <c r="BI100" s="188">
        <v>1417</v>
      </c>
      <c r="BJ100" s="188">
        <v>128</v>
      </c>
      <c r="BK100" s="279">
        <v>9.0331686661961896E-2</v>
      </c>
      <c r="BL100" s="188">
        <v>1415</v>
      </c>
      <c r="BM100" s="188">
        <v>423</v>
      </c>
      <c r="BN100" s="279">
        <v>0.2989399293286219</v>
      </c>
      <c r="BO100" s="188">
        <v>1416</v>
      </c>
      <c r="BP100" s="188">
        <v>137</v>
      </c>
      <c r="BQ100" s="279">
        <v>9.6751412429378528E-2</v>
      </c>
      <c r="BR100" s="188">
        <v>1414</v>
      </c>
      <c r="BS100" s="188">
        <v>220</v>
      </c>
      <c r="BT100" s="279">
        <v>0.15558698727015557</v>
      </c>
    </row>
    <row r="101" spans="38:72">
      <c r="AL101" s="389">
        <v>13</v>
      </c>
      <c r="AM101" s="47" t="s">
        <v>132</v>
      </c>
      <c r="AN101" s="188">
        <v>1519</v>
      </c>
      <c r="AO101" s="188">
        <v>673</v>
      </c>
      <c r="AP101" s="279">
        <v>0.44305464121132326</v>
      </c>
      <c r="AQ101" s="188">
        <v>1518</v>
      </c>
      <c r="AR101" s="188">
        <v>232</v>
      </c>
      <c r="AS101" s="279">
        <v>0.15283267457180499</v>
      </c>
      <c r="AT101" s="188">
        <v>1518</v>
      </c>
      <c r="AU101" s="456">
        <v>841</v>
      </c>
      <c r="AV101" s="279">
        <v>0.5540184453227931</v>
      </c>
      <c r="AW101" s="188">
        <v>1519</v>
      </c>
      <c r="AX101" s="456">
        <v>464</v>
      </c>
      <c r="AY101" s="279">
        <v>0.30546412113232391</v>
      </c>
      <c r="AZ101" s="188">
        <v>1518</v>
      </c>
      <c r="BA101" s="454">
        <v>459</v>
      </c>
      <c r="BB101" s="279">
        <v>0.30237154150197626</v>
      </c>
      <c r="BC101" s="188">
        <v>1518</v>
      </c>
      <c r="BD101" s="456">
        <v>347</v>
      </c>
      <c r="BE101" s="279">
        <v>0.22859025032938077</v>
      </c>
      <c r="BF101" s="188">
        <v>1518</v>
      </c>
      <c r="BG101" s="188">
        <v>40</v>
      </c>
      <c r="BH101" s="279">
        <v>2.6350461133069828E-2</v>
      </c>
      <c r="BI101" s="188">
        <v>1517</v>
      </c>
      <c r="BJ101" s="188">
        <v>76</v>
      </c>
      <c r="BK101" s="279">
        <v>5.0098879367172049E-2</v>
      </c>
      <c r="BL101" s="188">
        <v>1515</v>
      </c>
      <c r="BM101" s="188">
        <v>262</v>
      </c>
      <c r="BN101" s="279">
        <v>0.17293729372937294</v>
      </c>
      <c r="BO101" s="188">
        <v>1518</v>
      </c>
      <c r="BP101" s="188">
        <v>123</v>
      </c>
      <c r="BQ101" s="279">
        <v>8.1027667984189727E-2</v>
      </c>
      <c r="BR101" s="188">
        <v>1514</v>
      </c>
      <c r="BS101" s="188">
        <v>160</v>
      </c>
      <c r="BT101" s="279">
        <v>0.10568031704095113</v>
      </c>
    </row>
    <row r="102" spans="38:72">
      <c r="AL102" s="389">
        <v>14</v>
      </c>
      <c r="AM102" s="47" t="s">
        <v>133</v>
      </c>
      <c r="AN102" s="188">
        <v>1407</v>
      </c>
      <c r="AO102" s="188">
        <v>622</v>
      </c>
      <c r="AP102" s="279">
        <v>0.44207533759772566</v>
      </c>
      <c r="AQ102" s="188">
        <v>1397</v>
      </c>
      <c r="AR102" s="188">
        <v>274</v>
      </c>
      <c r="AS102" s="279">
        <v>0.19613457408732998</v>
      </c>
      <c r="AT102" s="188">
        <v>1407</v>
      </c>
      <c r="AU102" s="456">
        <v>916</v>
      </c>
      <c r="AV102" s="279">
        <v>0.65103056147832272</v>
      </c>
      <c r="AW102" s="188">
        <v>1407</v>
      </c>
      <c r="AX102" s="456">
        <v>513</v>
      </c>
      <c r="AY102" s="279">
        <v>0.3646055437100213</v>
      </c>
      <c r="AZ102" s="188">
        <v>1407</v>
      </c>
      <c r="BA102" s="454">
        <v>539</v>
      </c>
      <c r="BB102" s="279">
        <v>0.38308457711442784</v>
      </c>
      <c r="BC102" s="188">
        <v>1406</v>
      </c>
      <c r="BD102" s="456">
        <v>451</v>
      </c>
      <c r="BE102" s="279">
        <v>0.32076813655761022</v>
      </c>
      <c r="BF102" s="188">
        <v>1405</v>
      </c>
      <c r="BG102" s="188">
        <v>46</v>
      </c>
      <c r="BH102" s="279">
        <v>3.2740213523131674E-2</v>
      </c>
      <c r="BI102" s="188">
        <v>1406</v>
      </c>
      <c r="BJ102" s="188">
        <v>122</v>
      </c>
      <c r="BK102" s="279">
        <v>8.6770981507823614E-2</v>
      </c>
      <c r="BL102" s="188">
        <v>1406</v>
      </c>
      <c r="BM102" s="188">
        <v>218</v>
      </c>
      <c r="BN102" s="279">
        <v>0.155049786628734</v>
      </c>
      <c r="BO102" s="188">
        <v>1406</v>
      </c>
      <c r="BP102" s="188">
        <v>150</v>
      </c>
      <c r="BQ102" s="279">
        <v>0.10668563300142248</v>
      </c>
      <c r="BR102" s="188">
        <v>1400</v>
      </c>
      <c r="BS102" s="188">
        <v>180</v>
      </c>
      <c r="BT102" s="279">
        <v>0.12857142857142856</v>
      </c>
    </row>
    <row r="103" spans="38:72">
      <c r="AL103" s="389">
        <v>15</v>
      </c>
      <c r="AM103" s="47" t="s">
        <v>134</v>
      </c>
      <c r="AN103" s="188">
        <v>1844</v>
      </c>
      <c r="AO103" s="188">
        <v>755</v>
      </c>
      <c r="AP103" s="279">
        <v>0.40943600867678959</v>
      </c>
      <c r="AQ103" s="188">
        <v>1833</v>
      </c>
      <c r="AR103" s="188">
        <v>279</v>
      </c>
      <c r="AS103" s="279">
        <v>0.15220949263502456</v>
      </c>
      <c r="AT103" s="188">
        <v>1844</v>
      </c>
      <c r="AU103" s="456">
        <v>1207</v>
      </c>
      <c r="AV103" s="279">
        <v>0.65455531453362259</v>
      </c>
      <c r="AW103" s="188">
        <v>1844</v>
      </c>
      <c r="AX103" s="456">
        <v>502</v>
      </c>
      <c r="AY103" s="279">
        <v>0.27223427331887201</v>
      </c>
      <c r="AZ103" s="188">
        <v>1840</v>
      </c>
      <c r="BA103" s="454">
        <v>569</v>
      </c>
      <c r="BB103" s="279">
        <v>0.30923913043478263</v>
      </c>
      <c r="BC103" s="188">
        <v>1839</v>
      </c>
      <c r="BD103" s="456">
        <v>328</v>
      </c>
      <c r="BE103" s="279">
        <v>0.17835780315388799</v>
      </c>
      <c r="BF103" s="188">
        <v>1844</v>
      </c>
      <c r="BG103" s="188">
        <v>41</v>
      </c>
      <c r="BH103" s="279">
        <v>2.2234273318872018E-2</v>
      </c>
      <c r="BI103" s="188">
        <v>1844</v>
      </c>
      <c r="BJ103" s="188">
        <v>122</v>
      </c>
      <c r="BK103" s="279">
        <v>6.6160520607375276E-2</v>
      </c>
      <c r="BL103" s="188">
        <v>1840</v>
      </c>
      <c r="BM103" s="188">
        <v>478</v>
      </c>
      <c r="BN103" s="279">
        <v>0.25978260869565217</v>
      </c>
      <c r="BO103" s="188">
        <v>1841</v>
      </c>
      <c r="BP103" s="188">
        <v>189</v>
      </c>
      <c r="BQ103" s="279">
        <v>0.10266159695817491</v>
      </c>
      <c r="BR103" s="188">
        <v>1825</v>
      </c>
      <c r="BS103" s="188">
        <v>241</v>
      </c>
      <c r="BT103" s="279">
        <v>0.13205479452054794</v>
      </c>
    </row>
    <row r="104" spans="38:72">
      <c r="AL104" s="389">
        <v>16</v>
      </c>
      <c r="AM104" s="47" t="s">
        <v>61</v>
      </c>
      <c r="AN104" s="188">
        <v>1376</v>
      </c>
      <c r="AO104" s="188">
        <v>613</v>
      </c>
      <c r="AP104" s="279">
        <v>0.44549418604651164</v>
      </c>
      <c r="AQ104" s="188">
        <v>1364</v>
      </c>
      <c r="AR104" s="188">
        <v>211</v>
      </c>
      <c r="AS104" s="279">
        <v>0.15469208211143695</v>
      </c>
      <c r="AT104" s="188">
        <v>1375</v>
      </c>
      <c r="AU104" s="456">
        <v>678</v>
      </c>
      <c r="AV104" s="279">
        <v>0.49309090909090908</v>
      </c>
      <c r="AW104" s="188">
        <v>1376</v>
      </c>
      <c r="AX104" s="456">
        <v>264</v>
      </c>
      <c r="AY104" s="279">
        <v>0.19186046511627908</v>
      </c>
      <c r="AZ104" s="188">
        <v>1372</v>
      </c>
      <c r="BA104" s="454">
        <v>371</v>
      </c>
      <c r="BB104" s="279">
        <v>0.27040816326530615</v>
      </c>
      <c r="BC104" s="188">
        <v>1376</v>
      </c>
      <c r="BD104" s="456">
        <v>160</v>
      </c>
      <c r="BE104" s="279">
        <v>0.11627906976744186</v>
      </c>
      <c r="BF104" s="188">
        <v>1377</v>
      </c>
      <c r="BG104" s="188">
        <v>36</v>
      </c>
      <c r="BH104" s="279">
        <v>2.6143790849673203E-2</v>
      </c>
      <c r="BI104" s="188">
        <v>1377</v>
      </c>
      <c r="BJ104" s="188">
        <v>115</v>
      </c>
      <c r="BK104" s="279">
        <v>8.3514887436456062E-2</v>
      </c>
      <c r="BL104" s="188">
        <v>1377</v>
      </c>
      <c r="BM104" s="188">
        <v>471</v>
      </c>
      <c r="BN104" s="279">
        <v>0.34204793028322439</v>
      </c>
      <c r="BO104" s="188">
        <v>1374</v>
      </c>
      <c r="BP104" s="188">
        <v>112</v>
      </c>
      <c r="BQ104" s="279">
        <v>8.1513828238719069E-2</v>
      </c>
      <c r="BR104" s="188">
        <v>1370</v>
      </c>
      <c r="BS104" s="188">
        <v>159</v>
      </c>
      <c r="BT104" s="279">
        <v>0.11605839416058394</v>
      </c>
    </row>
    <row r="105" spans="38:72">
      <c r="AL105" s="389">
        <v>17</v>
      </c>
      <c r="AM105" s="47" t="s">
        <v>135</v>
      </c>
      <c r="AN105" s="188">
        <v>2039</v>
      </c>
      <c r="AO105" s="188">
        <v>897</v>
      </c>
      <c r="AP105" s="279">
        <v>0.43992153016184404</v>
      </c>
      <c r="AQ105" s="188">
        <v>2028</v>
      </c>
      <c r="AR105" s="188">
        <v>230</v>
      </c>
      <c r="AS105" s="279">
        <v>0.11341222879684418</v>
      </c>
      <c r="AT105" s="188">
        <v>2039</v>
      </c>
      <c r="AU105" s="456">
        <v>1021</v>
      </c>
      <c r="AV105" s="279">
        <v>0.50073565473271209</v>
      </c>
      <c r="AW105" s="188">
        <v>2038</v>
      </c>
      <c r="AX105" s="456">
        <v>421</v>
      </c>
      <c r="AY105" s="279">
        <v>0.20657507360157018</v>
      </c>
      <c r="AZ105" s="188">
        <v>2037</v>
      </c>
      <c r="BA105" s="454">
        <v>528</v>
      </c>
      <c r="BB105" s="279">
        <v>0.25920471281296026</v>
      </c>
      <c r="BC105" s="188">
        <v>2036</v>
      </c>
      <c r="BD105" s="456">
        <v>315</v>
      </c>
      <c r="BE105" s="279">
        <v>0.15471512770137524</v>
      </c>
      <c r="BF105" s="188">
        <v>2038</v>
      </c>
      <c r="BG105" s="188">
        <v>43</v>
      </c>
      <c r="BH105" s="279">
        <v>2.1099116781157997E-2</v>
      </c>
      <c r="BI105" s="188">
        <v>2038</v>
      </c>
      <c r="BJ105" s="188">
        <v>161</v>
      </c>
      <c r="BK105" s="279">
        <v>7.8999018645731112E-2</v>
      </c>
      <c r="BL105" s="188">
        <v>2034</v>
      </c>
      <c r="BM105" s="188">
        <v>770</v>
      </c>
      <c r="BN105" s="279">
        <v>0.37856440511307771</v>
      </c>
      <c r="BO105" s="188">
        <v>2034</v>
      </c>
      <c r="BP105" s="188">
        <v>191</v>
      </c>
      <c r="BQ105" s="279">
        <v>9.3903638151425758E-2</v>
      </c>
      <c r="BR105" s="188">
        <v>2025</v>
      </c>
      <c r="BS105" s="188">
        <v>232</v>
      </c>
      <c r="BT105" s="279">
        <v>0.11456790123456791</v>
      </c>
    </row>
    <row r="106" spans="38:72">
      <c r="AL106" s="389">
        <v>18</v>
      </c>
      <c r="AM106" s="47" t="s">
        <v>62</v>
      </c>
      <c r="AN106" s="188">
        <v>2162</v>
      </c>
      <c r="AO106" s="188">
        <v>995</v>
      </c>
      <c r="AP106" s="279">
        <v>0.46022201665124884</v>
      </c>
      <c r="AQ106" s="188">
        <v>2151</v>
      </c>
      <c r="AR106" s="188">
        <v>273</v>
      </c>
      <c r="AS106" s="279">
        <v>0.12691771269177127</v>
      </c>
      <c r="AT106" s="188">
        <v>2161</v>
      </c>
      <c r="AU106" s="456">
        <v>1302</v>
      </c>
      <c r="AV106" s="279">
        <v>0.60249884312818136</v>
      </c>
      <c r="AW106" s="188">
        <v>2161</v>
      </c>
      <c r="AX106" s="456">
        <v>529</v>
      </c>
      <c r="AY106" s="279">
        <v>0.24479407681628876</v>
      </c>
      <c r="AZ106" s="188">
        <v>2157</v>
      </c>
      <c r="BA106" s="454">
        <v>622</v>
      </c>
      <c r="BB106" s="279">
        <v>0.28836346777932315</v>
      </c>
      <c r="BC106" s="188">
        <v>2160</v>
      </c>
      <c r="BD106" s="456">
        <v>379</v>
      </c>
      <c r="BE106" s="279">
        <v>0.17546296296296296</v>
      </c>
      <c r="BF106" s="188">
        <v>2162</v>
      </c>
      <c r="BG106" s="188">
        <v>57</v>
      </c>
      <c r="BH106" s="279">
        <v>2.6364477335800184E-2</v>
      </c>
      <c r="BI106" s="188">
        <v>2162</v>
      </c>
      <c r="BJ106" s="188">
        <v>148</v>
      </c>
      <c r="BK106" s="279">
        <v>6.8455134135060131E-2</v>
      </c>
      <c r="BL106" s="188">
        <v>2158</v>
      </c>
      <c r="BM106" s="188">
        <v>655</v>
      </c>
      <c r="BN106" s="279">
        <v>0.30352177942539388</v>
      </c>
      <c r="BO106" s="188">
        <v>2158</v>
      </c>
      <c r="BP106" s="188">
        <v>226</v>
      </c>
      <c r="BQ106" s="279">
        <v>0.10472659870250231</v>
      </c>
      <c r="BR106" s="188">
        <v>2154</v>
      </c>
      <c r="BS106" s="188">
        <v>261</v>
      </c>
      <c r="BT106" s="279">
        <v>0.12116991643454039</v>
      </c>
    </row>
    <row r="107" spans="38:72">
      <c r="AL107" s="389">
        <v>19</v>
      </c>
      <c r="AM107" s="47" t="s">
        <v>136</v>
      </c>
      <c r="AN107" s="188">
        <v>712</v>
      </c>
      <c r="AO107" s="188">
        <v>353</v>
      </c>
      <c r="AP107" s="279">
        <v>0.4957865168539326</v>
      </c>
      <c r="AQ107" s="188">
        <v>705</v>
      </c>
      <c r="AR107" s="188">
        <v>104</v>
      </c>
      <c r="AS107" s="279">
        <v>0.14751773049645389</v>
      </c>
      <c r="AT107" s="188">
        <v>711</v>
      </c>
      <c r="AU107" s="456">
        <v>390</v>
      </c>
      <c r="AV107" s="279">
        <v>0.54852320675105481</v>
      </c>
      <c r="AW107" s="188">
        <v>712</v>
      </c>
      <c r="AX107" s="456">
        <v>200</v>
      </c>
      <c r="AY107" s="279">
        <v>0.2808988764044944</v>
      </c>
      <c r="AZ107" s="188">
        <v>710</v>
      </c>
      <c r="BA107" s="454">
        <v>214</v>
      </c>
      <c r="BB107" s="279">
        <v>0.30140845070422534</v>
      </c>
      <c r="BC107" s="188">
        <v>712</v>
      </c>
      <c r="BD107" s="456">
        <v>156</v>
      </c>
      <c r="BE107" s="279">
        <v>0.21910112359550563</v>
      </c>
      <c r="BF107" s="188">
        <v>712</v>
      </c>
      <c r="BG107" s="188">
        <v>18</v>
      </c>
      <c r="BH107" s="279">
        <v>2.5280898876404494E-2</v>
      </c>
      <c r="BI107" s="188">
        <v>712</v>
      </c>
      <c r="BJ107" s="188">
        <v>34</v>
      </c>
      <c r="BK107" s="279">
        <v>4.7752808988764044E-2</v>
      </c>
      <c r="BL107" s="188">
        <v>712</v>
      </c>
      <c r="BM107" s="188">
        <v>213</v>
      </c>
      <c r="BN107" s="279">
        <v>0.2991573033707865</v>
      </c>
      <c r="BO107" s="188">
        <v>712</v>
      </c>
      <c r="BP107" s="188">
        <v>49</v>
      </c>
      <c r="BQ107" s="279">
        <v>6.8820224719101125E-2</v>
      </c>
      <c r="BR107" s="188">
        <v>712</v>
      </c>
      <c r="BS107" s="188">
        <v>82</v>
      </c>
      <c r="BT107" s="279">
        <v>0.1151685393258427</v>
      </c>
    </row>
    <row r="108" spans="38:72">
      <c r="AL108" s="389">
        <v>20</v>
      </c>
      <c r="AM108" s="47" t="s">
        <v>137</v>
      </c>
      <c r="AN108" s="188">
        <v>1862</v>
      </c>
      <c r="AO108" s="188">
        <v>831</v>
      </c>
      <c r="AP108" s="279">
        <v>0.44629430719656282</v>
      </c>
      <c r="AQ108" s="188">
        <v>1853</v>
      </c>
      <c r="AR108" s="188">
        <v>295</v>
      </c>
      <c r="AS108" s="279">
        <v>0.15920129519697787</v>
      </c>
      <c r="AT108" s="188">
        <v>1862</v>
      </c>
      <c r="AU108" s="456">
        <v>1034</v>
      </c>
      <c r="AV108" s="279">
        <v>0.55531686358754029</v>
      </c>
      <c r="AW108" s="188">
        <v>1862</v>
      </c>
      <c r="AX108" s="456">
        <v>412</v>
      </c>
      <c r="AY108" s="279">
        <v>0.22126745435016112</v>
      </c>
      <c r="AZ108" s="188">
        <v>1859</v>
      </c>
      <c r="BA108" s="454">
        <v>362</v>
      </c>
      <c r="BB108" s="279">
        <v>0.19472834857450241</v>
      </c>
      <c r="BC108" s="188">
        <v>1861</v>
      </c>
      <c r="BD108" s="456">
        <v>235</v>
      </c>
      <c r="BE108" s="279">
        <v>0.12627619559376679</v>
      </c>
      <c r="BF108" s="188">
        <v>1862</v>
      </c>
      <c r="BG108" s="188">
        <v>47</v>
      </c>
      <c r="BH108" s="279">
        <v>2.5241675617615467E-2</v>
      </c>
      <c r="BI108" s="188">
        <v>1861</v>
      </c>
      <c r="BJ108" s="188">
        <v>145</v>
      </c>
      <c r="BK108" s="279">
        <v>7.7915099408919941E-2</v>
      </c>
      <c r="BL108" s="188">
        <v>1859</v>
      </c>
      <c r="BM108" s="188">
        <v>323</v>
      </c>
      <c r="BN108" s="279">
        <v>0.17374932759548145</v>
      </c>
      <c r="BO108" s="188">
        <v>1860</v>
      </c>
      <c r="BP108" s="188">
        <v>129</v>
      </c>
      <c r="BQ108" s="279">
        <v>6.9354838709677416E-2</v>
      </c>
      <c r="BR108" s="188">
        <v>1851</v>
      </c>
      <c r="BS108" s="188">
        <v>167</v>
      </c>
      <c r="BT108" s="279">
        <v>9.0221501890869804E-2</v>
      </c>
    </row>
    <row r="109" spans="38:72">
      <c r="AL109" s="389">
        <v>21</v>
      </c>
      <c r="AM109" s="47" t="s">
        <v>138</v>
      </c>
      <c r="AN109" s="188">
        <v>1151</v>
      </c>
      <c r="AO109" s="188">
        <v>533</v>
      </c>
      <c r="AP109" s="279">
        <v>0.46307558644656821</v>
      </c>
      <c r="AQ109" s="188">
        <v>1138</v>
      </c>
      <c r="AR109" s="188">
        <v>217</v>
      </c>
      <c r="AS109" s="279">
        <v>0.19068541300527242</v>
      </c>
      <c r="AT109" s="188">
        <v>1151</v>
      </c>
      <c r="AU109" s="456">
        <v>607</v>
      </c>
      <c r="AV109" s="279">
        <v>0.527367506516073</v>
      </c>
      <c r="AW109" s="188">
        <v>1151</v>
      </c>
      <c r="AX109" s="456">
        <v>289</v>
      </c>
      <c r="AY109" s="279">
        <v>0.2510860121633362</v>
      </c>
      <c r="AZ109" s="188">
        <v>1150</v>
      </c>
      <c r="BA109" s="454">
        <v>378</v>
      </c>
      <c r="BB109" s="279">
        <v>0.32869565217391306</v>
      </c>
      <c r="BC109" s="188">
        <v>1151</v>
      </c>
      <c r="BD109" s="456">
        <v>243</v>
      </c>
      <c r="BE109" s="279">
        <v>0.21112076455256298</v>
      </c>
      <c r="BF109" s="188">
        <v>1151</v>
      </c>
      <c r="BG109" s="188">
        <v>41</v>
      </c>
      <c r="BH109" s="279">
        <v>3.5621198957428324E-2</v>
      </c>
      <c r="BI109" s="188">
        <v>1150</v>
      </c>
      <c r="BJ109" s="188">
        <v>64</v>
      </c>
      <c r="BK109" s="279">
        <v>5.565217391304348E-2</v>
      </c>
      <c r="BL109" s="188">
        <v>1150</v>
      </c>
      <c r="BM109" s="188">
        <v>490</v>
      </c>
      <c r="BN109" s="279">
        <v>0.42608695652173911</v>
      </c>
      <c r="BO109" s="188">
        <v>1149</v>
      </c>
      <c r="BP109" s="188">
        <v>108</v>
      </c>
      <c r="BQ109" s="279">
        <v>9.3994778067885115E-2</v>
      </c>
      <c r="BR109" s="188">
        <v>1139</v>
      </c>
      <c r="BS109" s="188">
        <v>165</v>
      </c>
      <c r="BT109" s="279">
        <v>0.14486391571553994</v>
      </c>
    </row>
    <row r="110" spans="38:72">
      <c r="AL110" s="389">
        <v>22</v>
      </c>
      <c r="AM110" s="47" t="s">
        <v>63</v>
      </c>
      <c r="AN110" s="188">
        <v>1829</v>
      </c>
      <c r="AO110" s="188">
        <v>818</v>
      </c>
      <c r="AP110" s="279">
        <v>0.44723892837616186</v>
      </c>
      <c r="AQ110" s="188">
        <v>1814</v>
      </c>
      <c r="AR110" s="188">
        <v>222</v>
      </c>
      <c r="AS110" s="279">
        <v>0.12238147739801543</v>
      </c>
      <c r="AT110" s="188">
        <v>1829</v>
      </c>
      <c r="AU110" s="456">
        <v>1024</v>
      </c>
      <c r="AV110" s="279">
        <v>0.55986878075451063</v>
      </c>
      <c r="AW110" s="188">
        <v>1829</v>
      </c>
      <c r="AX110" s="456">
        <v>471</v>
      </c>
      <c r="AY110" s="279">
        <v>0.25751776927282666</v>
      </c>
      <c r="AZ110" s="188">
        <v>1828</v>
      </c>
      <c r="BA110" s="454">
        <v>582</v>
      </c>
      <c r="BB110" s="279">
        <v>0.31838074398249455</v>
      </c>
      <c r="BC110" s="188">
        <v>1828</v>
      </c>
      <c r="BD110" s="456">
        <v>289</v>
      </c>
      <c r="BE110" s="279">
        <v>0.15809628008752735</v>
      </c>
      <c r="BF110" s="188">
        <v>1829</v>
      </c>
      <c r="BG110" s="188">
        <v>68</v>
      </c>
      <c r="BH110" s="279">
        <v>3.7178786221979225E-2</v>
      </c>
      <c r="BI110" s="188">
        <v>1828</v>
      </c>
      <c r="BJ110" s="188">
        <v>91</v>
      </c>
      <c r="BK110" s="279">
        <v>4.9781181619256015E-2</v>
      </c>
      <c r="BL110" s="188">
        <v>1828</v>
      </c>
      <c r="BM110" s="188">
        <v>519</v>
      </c>
      <c r="BN110" s="279">
        <v>0.28391684901531727</v>
      </c>
      <c r="BO110" s="188">
        <v>1827</v>
      </c>
      <c r="BP110" s="188">
        <v>214</v>
      </c>
      <c r="BQ110" s="279">
        <v>0.11713191023535852</v>
      </c>
      <c r="BR110" s="188">
        <v>1825</v>
      </c>
      <c r="BS110" s="188">
        <v>268</v>
      </c>
      <c r="BT110" s="279">
        <v>0.14684931506849316</v>
      </c>
    </row>
    <row r="111" spans="38:72">
      <c r="AL111" s="389">
        <v>23</v>
      </c>
      <c r="AM111" s="47" t="s">
        <v>139</v>
      </c>
      <c r="AN111" s="188">
        <v>2556</v>
      </c>
      <c r="AO111" s="188">
        <v>1191</v>
      </c>
      <c r="AP111" s="279">
        <v>0.465962441314554</v>
      </c>
      <c r="AQ111" s="188">
        <v>2557</v>
      </c>
      <c r="AR111" s="188">
        <v>332</v>
      </c>
      <c r="AS111" s="279">
        <v>0.12983965584669535</v>
      </c>
      <c r="AT111" s="188">
        <v>2556</v>
      </c>
      <c r="AU111" s="456">
        <v>1332</v>
      </c>
      <c r="AV111" s="279">
        <v>0.52112676056338025</v>
      </c>
      <c r="AW111" s="188">
        <v>2557</v>
      </c>
      <c r="AX111" s="456">
        <v>616</v>
      </c>
      <c r="AY111" s="279">
        <v>0.24090731325772388</v>
      </c>
      <c r="AZ111" s="188">
        <v>2553</v>
      </c>
      <c r="BA111" s="454">
        <v>678</v>
      </c>
      <c r="BB111" s="279">
        <v>0.26556991774383076</v>
      </c>
      <c r="BC111" s="188">
        <v>2555</v>
      </c>
      <c r="BD111" s="456">
        <v>463</v>
      </c>
      <c r="BE111" s="279">
        <v>0.1812133072407045</v>
      </c>
      <c r="BF111" s="188">
        <v>2557</v>
      </c>
      <c r="BG111" s="188">
        <v>65</v>
      </c>
      <c r="BH111" s="279">
        <v>2.5420414548298787E-2</v>
      </c>
      <c r="BI111" s="188">
        <v>2555</v>
      </c>
      <c r="BJ111" s="188">
        <v>173</v>
      </c>
      <c r="BK111" s="279">
        <v>6.7710371819960855E-2</v>
      </c>
      <c r="BL111" s="188">
        <v>2555</v>
      </c>
      <c r="BM111" s="188">
        <v>591</v>
      </c>
      <c r="BN111" s="279">
        <v>0.23131115459882584</v>
      </c>
      <c r="BO111" s="188">
        <v>2555</v>
      </c>
      <c r="BP111" s="188">
        <v>266</v>
      </c>
      <c r="BQ111" s="279">
        <v>0.10410958904109589</v>
      </c>
      <c r="BR111" s="188">
        <v>2541</v>
      </c>
      <c r="BS111" s="188">
        <v>281</v>
      </c>
      <c r="BT111" s="279">
        <v>0.11058638331365604</v>
      </c>
    </row>
    <row r="112" spans="38:72">
      <c r="AL112" s="389">
        <v>24</v>
      </c>
      <c r="AM112" s="47" t="s">
        <v>140</v>
      </c>
      <c r="AN112" s="188">
        <v>1299</v>
      </c>
      <c r="AO112" s="188">
        <v>566</v>
      </c>
      <c r="AP112" s="279">
        <v>0.4357197844495766</v>
      </c>
      <c r="AQ112" s="188">
        <v>1295</v>
      </c>
      <c r="AR112" s="188">
        <v>172</v>
      </c>
      <c r="AS112" s="279">
        <v>0.13281853281853281</v>
      </c>
      <c r="AT112" s="188">
        <v>1298</v>
      </c>
      <c r="AU112" s="456">
        <v>714</v>
      </c>
      <c r="AV112" s="279">
        <v>0.55007704160246529</v>
      </c>
      <c r="AW112" s="188">
        <v>1299</v>
      </c>
      <c r="AX112" s="456">
        <v>312</v>
      </c>
      <c r="AY112" s="279">
        <v>0.24018475750577367</v>
      </c>
      <c r="AZ112" s="188">
        <v>1299</v>
      </c>
      <c r="BA112" s="454">
        <v>286</v>
      </c>
      <c r="BB112" s="279">
        <v>0.22016936104695919</v>
      </c>
      <c r="BC112" s="188">
        <v>1299</v>
      </c>
      <c r="BD112" s="456">
        <v>175</v>
      </c>
      <c r="BE112" s="279">
        <v>0.13471901462663588</v>
      </c>
      <c r="BF112" s="188">
        <v>1299</v>
      </c>
      <c r="BG112" s="188">
        <v>52</v>
      </c>
      <c r="BH112" s="279">
        <v>4.0030792917628948E-2</v>
      </c>
      <c r="BI112" s="188">
        <v>1299</v>
      </c>
      <c r="BJ112" s="188">
        <v>79</v>
      </c>
      <c r="BK112" s="279">
        <v>6.0816012317167052E-2</v>
      </c>
      <c r="BL112" s="188">
        <v>1299</v>
      </c>
      <c r="BM112" s="188">
        <v>230</v>
      </c>
      <c r="BN112" s="279">
        <v>0.17705927636643573</v>
      </c>
      <c r="BO112" s="188">
        <v>1298</v>
      </c>
      <c r="BP112" s="188">
        <v>156</v>
      </c>
      <c r="BQ112" s="279">
        <v>0.12018489984591679</v>
      </c>
      <c r="BR112" s="188">
        <v>1298</v>
      </c>
      <c r="BS112" s="188">
        <v>159</v>
      </c>
      <c r="BT112" s="279">
        <v>0.12249614791987673</v>
      </c>
    </row>
    <row r="113" spans="38:72">
      <c r="AL113" s="389">
        <v>25</v>
      </c>
      <c r="AM113" s="47" t="s">
        <v>141</v>
      </c>
      <c r="AN113" s="188">
        <v>625</v>
      </c>
      <c r="AO113" s="188">
        <v>261</v>
      </c>
      <c r="AP113" s="279">
        <v>0.41760000000000003</v>
      </c>
      <c r="AQ113" s="188">
        <v>624</v>
      </c>
      <c r="AR113" s="188">
        <v>102</v>
      </c>
      <c r="AS113" s="279">
        <v>0.16346153846153846</v>
      </c>
      <c r="AT113" s="188">
        <v>625</v>
      </c>
      <c r="AU113" s="456">
        <v>362</v>
      </c>
      <c r="AV113" s="279">
        <v>0.57920000000000005</v>
      </c>
      <c r="AW113" s="188">
        <v>625</v>
      </c>
      <c r="AX113" s="456">
        <v>171</v>
      </c>
      <c r="AY113" s="279">
        <v>0.27360000000000001</v>
      </c>
      <c r="AZ113" s="188">
        <v>625</v>
      </c>
      <c r="BA113" s="454">
        <v>162</v>
      </c>
      <c r="BB113" s="279">
        <v>0.25919999999999999</v>
      </c>
      <c r="BC113" s="188">
        <v>625</v>
      </c>
      <c r="BD113" s="456">
        <v>97</v>
      </c>
      <c r="BE113" s="279">
        <v>0.1552</v>
      </c>
      <c r="BF113" s="188">
        <v>625</v>
      </c>
      <c r="BG113" s="188">
        <v>22</v>
      </c>
      <c r="BH113" s="279">
        <v>3.5200000000000002E-2</v>
      </c>
      <c r="BI113" s="188">
        <v>624</v>
      </c>
      <c r="BJ113" s="188">
        <v>45</v>
      </c>
      <c r="BK113" s="279">
        <v>7.2115384615384609E-2</v>
      </c>
      <c r="BL113" s="188">
        <v>625</v>
      </c>
      <c r="BM113" s="188">
        <v>107</v>
      </c>
      <c r="BN113" s="279">
        <v>0.17119999999999999</v>
      </c>
      <c r="BO113" s="188">
        <v>620</v>
      </c>
      <c r="BP113" s="188">
        <v>58</v>
      </c>
      <c r="BQ113" s="279">
        <v>9.3548387096774197E-2</v>
      </c>
      <c r="BR113" s="188">
        <v>624</v>
      </c>
      <c r="BS113" s="188">
        <v>70</v>
      </c>
      <c r="BT113" s="279">
        <v>0.11217948717948718</v>
      </c>
    </row>
    <row r="114" spans="38:72">
      <c r="AL114" s="389">
        <v>26</v>
      </c>
      <c r="AM114" s="47" t="s">
        <v>35</v>
      </c>
      <c r="AN114" s="188">
        <v>8461</v>
      </c>
      <c r="AO114" s="188">
        <v>3412</v>
      </c>
      <c r="AP114" s="279">
        <v>0.40326202576527598</v>
      </c>
      <c r="AQ114" s="188">
        <v>8414</v>
      </c>
      <c r="AR114" s="188">
        <v>1199</v>
      </c>
      <c r="AS114" s="279">
        <v>0.14250059424768244</v>
      </c>
      <c r="AT114" s="188">
        <v>8461</v>
      </c>
      <c r="AU114" s="456">
        <v>4674</v>
      </c>
      <c r="AV114" s="279">
        <v>0.55241697198912654</v>
      </c>
      <c r="AW114" s="188">
        <v>8462</v>
      </c>
      <c r="AX114" s="456">
        <v>1996</v>
      </c>
      <c r="AY114" s="279">
        <v>0.23587804301583551</v>
      </c>
      <c r="AZ114" s="188">
        <v>8451</v>
      </c>
      <c r="BA114" s="454">
        <v>2360</v>
      </c>
      <c r="BB114" s="279">
        <v>0.27925689267542303</v>
      </c>
      <c r="BC114" s="188">
        <v>8454</v>
      </c>
      <c r="BD114" s="456">
        <v>1496</v>
      </c>
      <c r="BE114" s="279">
        <v>0.17695765318192572</v>
      </c>
      <c r="BF114" s="188">
        <v>8462</v>
      </c>
      <c r="BG114" s="188">
        <v>220</v>
      </c>
      <c r="BH114" s="279">
        <v>2.599858189553297E-2</v>
      </c>
      <c r="BI114" s="188">
        <v>8457</v>
      </c>
      <c r="BJ114" s="188">
        <v>603</v>
      </c>
      <c r="BK114" s="279">
        <v>7.1301880099326004E-2</v>
      </c>
      <c r="BL114" s="188">
        <v>8448</v>
      </c>
      <c r="BM114" s="188">
        <v>1928</v>
      </c>
      <c r="BN114" s="279">
        <v>0.22821969696969696</v>
      </c>
      <c r="BO114" s="188">
        <v>8447</v>
      </c>
      <c r="BP114" s="188">
        <v>826</v>
      </c>
      <c r="BQ114" s="279">
        <v>9.7786196282703922E-2</v>
      </c>
      <c r="BR114" s="188">
        <v>8380</v>
      </c>
      <c r="BS114" s="188">
        <v>1124</v>
      </c>
      <c r="BT114" s="279">
        <v>0.1341288782816229</v>
      </c>
    </row>
    <row r="115" spans="38:72">
      <c r="AL115" s="389">
        <v>27</v>
      </c>
      <c r="AM115" s="47" t="s">
        <v>36</v>
      </c>
      <c r="AN115" s="188">
        <v>1288</v>
      </c>
      <c r="AO115" s="188">
        <v>543</v>
      </c>
      <c r="AP115" s="279">
        <v>0.421583850931677</v>
      </c>
      <c r="AQ115" s="188">
        <v>1282</v>
      </c>
      <c r="AR115" s="188">
        <v>159</v>
      </c>
      <c r="AS115" s="279">
        <v>0.12402496099843993</v>
      </c>
      <c r="AT115" s="188">
        <v>1287</v>
      </c>
      <c r="AU115" s="456">
        <v>655</v>
      </c>
      <c r="AV115" s="279">
        <v>0.50893550893550898</v>
      </c>
      <c r="AW115" s="188">
        <v>1288</v>
      </c>
      <c r="AX115" s="456">
        <v>270</v>
      </c>
      <c r="AY115" s="279">
        <v>0.20962732919254659</v>
      </c>
      <c r="AZ115" s="188">
        <v>1286</v>
      </c>
      <c r="BA115" s="454">
        <v>273</v>
      </c>
      <c r="BB115" s="279">
        <v>0.21228615863141523</v>
      </c>
      <c r="BC115" s="188">
        <v>1286</v>
      </c>
      <c r="BD115" s="456">
        <v>178</v>
      </c>
      <c r="BE115" s="279">
        <v>0.13841368584758942</v>
      </c>
      <c r="BF115" s="188">
        <v>1288</v>
      </c>
      <c r="BG115" s="188">
        <v>26</v>
      </c>
      <c r="BH115" s="279">
        <v>2.0186335403726708E-2</v>
      </c>
      <c r="BI115" s="188">
        <v>1287</v>
      </c>
      <c r="BJ115" s="188">
        <v>74</v>
      </c>
      <c r="BK115" s="279">
        <v>5.7498057498057496E-2</v>
      </c>
      <c r="BL115" s="188">
        <v>1284</v>
      </c>
      <c r="BM115" s="188">
        <v>175</v>
      </c>
      <c r="BN115" s="279">
        <v>0.13629283489096572</v>
      </c>
      <c r="BO115" s="188">
        <v>1284</v>
      </c>
      <c r="BP115" s="188">
        <v>78</v>
      </c>
      <c r="BQ115" s="279">
        <v>6.0747663551401869E-2</v>
      </c>
      <c r="BR115" s="188">
        <v>1276</v>
      </c>
      <c r="BS115" s="188">
        <v>124</v>
      </c>
      <c r="BT115" s="279">
        <v>9.7178683385579931E-2</v>
      </c>
    </row>
    <row r="116" spans="38:72">
      <c r="AL116" s="389">
        <v>28</v>
      </c>
      <c r="AM116" s="47" t="s">
        <v>37</v>
      </c>
      <c r="AN116" s="188">
        <v>757</v>
      </c>
      <c r="AO116" s="188">
        <v>313</v>
      </c>
      <c r="AP116" s="279">
        <v>0.4134742404227213</v>
      </c>
      <c r="AQ116" s="188">
        <v>749</v>
      </c>
      <c r="AR116" s="188">
        <v>144</v>
      </c>
      <c r="AS116" s="279">
        <v>0.19225634178905207</v>
      </c>
      <c r="AT116" s="188">
        <v>757</v>
      </c>
      <c r="AU116" s="456">
        <v>379</v>
      </c>
      <c r="AV116" s="279">
        <v>0.50066050198150591</v>
      </c>
      <c r="AW116" s="188">
        <v>757</v>
      </c>
      <c r="AX116" s="456">
        <v>182</v>
      </c>
      <c r="AY116" s="279">
        <v>0.2404227212681638</v>
      </c>
      <c r="AZ116" s="188">
        <v>757</v>
      </c>
      <c r="BA116" s="454">
        <v>201</v>
      </c>
      <c r="BB116" s="279">
        <v>0.26552179656538971</v>
      </c>
      <c r="BC116" s="188">
        <v>757</v>
      </c>
      <c r="BD116" s="456">
        <v>164</v>
      </c>
      <c r="BE116" s="279">
        <v>0.2166446499339498</v>
      </c>
      <c r="BF116" s="188">
        <v>757</v>
      </c>
      <c r="BG116" s="188">
        <v>25</v>
      </c>
      <c r="BH116" s="279">
        <v>3.3025099075297229E-2</v>
      </c>
      <c r="BI116" s="188">
        <v>756</v>
      </c>
      <c r="BJ116" s="188">
        <v>48</v>
      </c>
      <c r="BK116" s="279">
        <v>6.3492063492063489E-2</v>
      </c>
      <c r="BL116" s="188">
        <v>756</v>
      </c>
      <c r="BM116" s="188">
        <v>288</v>
      </c>
      <c r="BN116" s="279">
        <v>0.38095238095238093</v>
      </c>
      <c r="BO116" s="188">
        <v>755</v>
      </c>
      <c r="BP116" s="188">
        <v>66</v>
      </c>
      <c r="BQ116" s="279">
        <v>8.7417218543046363E-2</v>
      </c>
      <c r="BR116" s="188">
        <v>748</v>
      </c>
      <c r="BS116" s="188">
        <v>91</v>
      </c>
      <c r="BT116" s="279">
        <v>0.12165775401069519</v>
      </c>
    </row>
    <row r="117" spans="38:72">
      <c r="AL117" s="389">
        <v>29</v>
      </c>
      <c r="AM117" s="47" t="s">
        <v>38</v>
      </c>
      <c r="AN117" s="188">
        <v>854</v>
      </c>
      <c r="AO117" s="188">
        <v>339</v>
      </c>
      <c r="AP117" s="279">
        <v>0.39695550351288056</v>
      </c>
      <c r="AQ117" s="188">
        <v>850</v>
      </c>
      <c r="AR117" s="188">
        <v>99</v>
      </c>
      <c r="AS117" s="279">
        <v>0.11647058823529412</v>
      </c>
      <c r="AT117" s="188">
        <v>855</v>
      </c>
      <c r="AU117" s="456">
        <v>388</v>
      </c>
      <c r="AV117" s="279">
        <v>0.45380116959064326</v>
      </c>
      <c r="AW117" s="188">
        <v>854</v>
      </c>
      <c r="AX117" s="456">
        <v>133</v>
      </c>
      <c r="AY117" s="279">
        <v>0.15573770491803279</v>
      </c>
      <c r="AZ117" s="188">
        <v>853</v>
      </c>
      <c r="BA117" s="454">
        <v>227</v>
      </c>
      <c r="BB117" s="279">
        <v>0.26611957796014069</v>
      </c>
      <c r="BC117" s="188">
        <v>855</v>
      </c>
      <c r="BD117" s="456">
        <v>93</v>
      </c>
      <c r="BE117" s="279">
        <v>0.10877192982456141</v>
      </c>
      <c r="BF117" s="188">
        <v>855</v>
      </c>
      <c r="BG117" s="188">
        <v>27</v>
      </c>
      <c r="BH117" s="279">
        <v>3.1578947368421054E-2</v>
      </c>
      <c r="BI117" s="188">
        <v>854</v>
      </c>
      <c r="BJ117" s="188">
        <v>69</v>
      </c>
      <c r="BK117" s="279">
        <v>8.0796252927400475E-2</v>
      </c>
      <c r="BL117" s="188">
        <v>853</v>
      </c>
      <c r="BM117" s="188">
        <v>386</v>
      </c>
      <c r="BN117" s="279">
        <v>0.45252051582649472</v>
      </c>
      <c r="BO117" s="188">
        <v>853</v>
      </c>
      <c r="BP117" s="188">
        <v>103</v>
      </c>
      <c r="BQ117" s="279">
        <v>0.12075029308323564</v>
      </c>
      <c r="BR117" s="188">
        <v>845</v>
      </c>
      <c r="BS117" s="188">
        <v>123</v>
      </c>
      <c r="BT117" s="279">
        <v>0.14556213017751479</v>
      </c>
    </row>
    <row r="118" spans="38:72">
      <c r="AL118" s="389">
        <v>30</v>
      </c>
      <c r="AM118" s="47" t="s">
        <v>39</v>
      </c>
      <c r="AN118" s="188">
        <v>1342</v>
      </c>
      <c r="AO118" s="188">
        <v>564</v>
      </c>
      <c r="AP118" s="279">
        <v>0.42026825633383008</v>
      </c>
      <c r="AQ118" s="188">
        <v>1335</v>
      </c>
      <c r="AR118" s="188">
        <v>197</v>
      </c>
      <c r="AS118" s="279">
        <v>0.14756554307116104</v>
      </c>
      <c r="AT118" s="188">
        <v>1341</v>
      </c>
      <c r="AU118" s="456">
        <v>700</v>
      </c>
      <c r="AV118" s="279">
        <v>0.52199850857568975</v>
      </c>
      <c r="AW118" s="188">
        <v>1342</v>
      </c>
      <c r="AX118" s="456">
        <v>259</v>
      </c>
      <c r="AY118" s="279">
        <v>0.19299552906110284</v>
      </c>
      <c r="AZ118" s="188">
        <v>1341</v>
      </c>
      <c r="BA118" s="454">
        <v>363</v>
      </c>
      <c r="BB118" s="279">
        <v>0.27069351230425054</v>
      </c>
      <c r="BC118" s="188">
        <v>1340</v>
      </c>
      <c r="BD118" s="456">
        <v>156</v>
      </c>
      <c r="BE118" s="279">
        <v>0.11641791044776119</v>
      </c>
      <c r="BF118" s="188">
        <v>1341</v>
      </c>
      <c r="BG118" s="188">
        <v>48</v>
      </c>
      <c r="BH118" s="279">
        <v>3.5794183445190156E-2</v>
      </c>
      <c r="BI118" s="188">
        <v>1342</v>
      </c>
      <c r="BJ118" s="188">
        <v>54</v>
      </c>
      <c r="BK118" s="279">
        <v>4.0238450074515646E-2</v>
      </c>
      <c r="BL118" s="188">
        <v>1337</v>
      </c>
      <c r="BM118" s="188">
        <v>207</v>
      </c>
      <c r="BN118" s="279">
        <v>0.15482423335826478</v>
      </c>
      <c r="BO118" s="188">
        <v>1339</v>
      </c>
      <c r="BP118" s="188">
        <v>129</v>
      </c>
      <c r="BQ118" s="279">
        <v>9.6340552651232259E-2</v>
      </c>
      <c r="BR118" s="188">
        <v>1328</v>
      </c>
      <c r="BS118" s="188">
        <v>159</v>
      </c>
      <c r="BT118" s="279">
        <v>0.11972891566265061</v>
      </c>
    </row>
    <row r="119" spans="38:72">
      <c r="AL119" s="389">
        <v>31</v>
      </c>
      <c r="AM119" s="47" t="s">
        <v>40</v>
      </c>
      <c r="AN119" s="188">
        <v>1828</v>
      </c>
      <c r="AO119" s="188">
        <v>635</v>
      </c>
      <c r="AP119" s="279">
        <v>0.34737417943107218</v>
      </c>
      <c r="AQ119" s="188">
        <v>1821</v>
      </c>
      <c r="AR119" s="188">
        <v>244</v>
      </c>
      <c r="AS119" s="279">
        <v>0.13399231191652938</v>
      </c>
      <c r="AT119" s="188">
        <v>1829</v>
      </c>
      <c r="AU119" s="456">
        <v>1266</v>
      </c>
      <c r="AV119" s="279">
        <v>0.69218151995626021</v>
      </c>
      <c r="AW119" s="188">
        <v>1829</v>
      </c>
      <c r="AX119" s="456">
        <v>617</v>
      </c>
      <c r="AY119" s="279">
        <v>0.33734281027884089</v>
      </c>
      <c r="AZ119" s="188">
        <v>1826</v>
      </c>
      <c r="BA119" s="454">
        <v>692</v>
      </c>
      <c r="BB119" s="279">
        <v>0.37897042716319823</v>
      </c>
      <c r="BC119" s="188">
        <v>1824</v>
      </c>
      <c r="BD119" s="456">
        <v>615</v>
      </c>
      <c r="BE119" s="279">
        <v>0.33717105263157893</v>
      </c>
      <c r="BF119" s="188">
        <v>1829</v>
      </c>
      <c r="BG119" s="188">
        <v>34</v>
      </c>
      <c r="BH119" s="279">
        <v>1.8589393110989613E-2</v>
      </c>
      <c r="BI119" s="188">
        <v>1827</v>
      </c>
      <c r="BJ119" s="188">
        <v>130</v>
      </c>
      <c r="BK119" s="279">
        <v>7.1154898741105643E-2</v>
      </c>
      <c r="BL119" s="188">
        <v>1827</v>
      </c>
      <c r="BM119" s="188">
        <v>377</v>
      </c>
      <c r="BN119" s="279">
        <v>0.20634920634920634</v>
      </c>
      <c r="BO119" s="188">
        <v>1828</v>
      </c>
      <c r="BP119" s="188">
        <v>170</v>
      </c>
      <c r="BQ119" s="279">
        <v>9.2997811816192558E-2</v>
      </c>
      <c r="BR119" s="188">
        <v>1810</v>
      </c>
      <c r="BS119" s="188">
        <v>233</v>
      </c>
      <c r="BT119" s="279">
        <v>0.12872928176795581</v>
      </c>
    </row>
    <row r="120" spans="38:72">
      <c r="AL120" s="389">
        <v>32</v>
      </c>
      <c r="AM120" s="47" t="s">
        <v>41</v>
      </c>
      <c r="AN120" s="188">
        <v>1952</v>
      </c>
      <c r="AO120" s="188">
        <v>836</v>
      </c>
      <c r="AP120" s="279">
        <v>0.42827868852459017</v>
      </c>
      <c r="AQ120" s="188">
        <v>1941</v>
      </c>
      <c r="AR120" s="188">
        <v>309</v>
      </c>
      <c r="AS120" s="279">
        <v>0.15919629057187018</v>
      </c>
      <c r="AT120" s="188">
        <v>1952</v>
      </c>
      <c r="AU120" s="456">
        <v>1039</v>
      </c>
      <c r="AV120" s="279">
        <v>0.53227459016393441</v>
      </c>
      <c r="AW120" s="188">
        <v>1952</v>
      </c>
      <c r="AX120" s="456">
        <v>470</v>
      </c>
      <c r="AY120" s="279">
        <v>0.24077868852459017</v>
      </c>
      <c r="AZ120" s="188">
        <v>1949</v>
      </c>
      <c r="BA120" s="454">
        <v>483</v>
      </c>
      <c r="BB120" s="279">
        <v>0.24781939456131349</v>
      </c>
      <c r="BC120" s="188">
        <v>1952</v>
      </c>
      <c r="BD120" s="456">
        <v>252</v>
      </c>
      <c r="BE120" s="279">
        <v>0.12909836065573771</v>
      </c>
      <c r="BF120" s="188">
        <v>1952</v>
      </c>
      <c r="BG120" s="188">
        <v>53</v>
      </c>
      <c r="BH120" s="279">
        <v>2.7151639344262294E-2</v>
      </c>
      <c r="BI120" s="188">
        <v>1952</v>
      </c>
      <c r="BJ120" s="188">
        <v>206</v>
      </c>
      <c r="BK120" s="279">
        <v>0.10553278688524591</v>
      </c>
      <c r="BL120" s="188">
        <v>1952</v>
      </c>
      <c r="BM120" s="188">
        <v>406</v>
      </c>
      <c r="BN120" s="279">
        <v>0.20799180327868852</v>
      </c>
      <c r="BO120" s="188">
        <v>1949</v>
      </c>
      <c r="BP120" s="188">
        <v>250</v>
      </c>
      <c r="BQ120" s="279">
        <v>0.12827090815802974</v>
      </c>
      <c r="BR120" s="188">
        <v>1935</v>
      </c>
      <c r="BS120" s="188">
        <v>346</v>
      </c>
      <c r="BT120" s="279">
        <v>0.17881136950904392</v>
      </c>
    </row>
    <row r="121" spans="38:72">
      <c r="AL121" s="389">
        <v>33</v>
      </c>
      <c r="AM121" s="47" t="s">
        <v>42</v>
      </c>
      <c r="AN121" s="188">
        <v>440</v>
      </c>
      <c r="AO121" s="188">
        <v>182</v>
      </c>
      <c r="AP121" s="279">
        <v>0.41363636363636364</v>
      </c>
      <c r="AQ121" s="188">
        <v>436</v>
      </c>
      <c r="AR121" s="188">
        <v>47</v>
      </c>
      <c r="AS121" s="279">
        <v>0.10779816513761468</v>
      </c>
      <c r="AT121" s="188">
        <v>440</v>
      </c>
      <c r="AU121" s="456">
        <v>247</v>
      </c>
      <c r="AV121" s="279">
        <v>0.5613636363636364</v>
      </c>
      <c r="AW121" s="188">
        <v>440</v>
      </c>
      <c r="AX121" s="456">
        <v>65</v>
      </c>
      <c r="AY121" s="279">
        <v>0.14772727272727273</v>
      </c>
      <c r="AZ121" s="188">
        <v>439</v>
      </c>
      <c r="BA121" s="454">
        <v>121</v>
      </c>
      <c r="BB121" s="279">
        <v>0.27562642369020501</v>
      </c>
      <c r="BC121" s="188">
        <v>440</v>
      </c>
      <c r="BD121" s="456">
        <v>38</v>
      </c>
      <c r="BE121" s="279">
        <v>8.6363636363636365E-2</v>
      </c>
      <c r="BF121" s="188">
        <v>440</v>
      </c>
      <c r="BG121" s="188">
        <v>7</v>
      </c>
      <c r="BH121" s="279">
        <v>1.5909090909090907E-2</v>
      </c>
      <c r="BI121" s="188">
        <v>439</v>
      </c>
      <c r="BJ121" s="188">
        <v>22</v>
      </c>
      <c r="BK121" s="279">
        <v>5.011389521640091E-2</v>
      </c>
      <c r="BL121" s="188">
        <v>439</v>
      </c>
      <c r="BM121" s="188">
        <v>89</v>
      </c>
      <c r="BN121" s="279">
        <v>0.20273348519362186</v>
      </c>
      <c r="BO121" s="188">
        <v>439</v>
      </c>
      <c r="BP121" s="188">
        <v>30</v>
      </c>
      <c r="BQ121" s="279">
        <v>6.8337129840546698E-2</v>
      </c>
      <c r="BR121" s="188">
        <v>438</v>
      </c>
      <c r="BS121" s="188">
        <v>48</v>
      </c>
      <c r="BT121" s="279">
        <v>0.1095890410958904</v>
      </c>
    </row>
    <row r="122" spans="38:72">
      <c r="AL122" s="389">
        <v>34</v>
      </c>
      <c r="AM122" s="47" t="s">
        <v>44</v>
      </c>
      <c r="AN122" s="188">
        <v>2059</v>
      </c>
      <c r="AO122" s="188">
        <v>965</v>
      </c>
      <c r="AP122" s="279">
        <v>0.46867411364740164</v>
      </c>
      <c r="AQ122" s="188">
        <v>2057</v>
      </c>
      <c r="AR122" s="188">
        <v>394</v>
      </c>
      <c r="AS122" s="279">
        <v>0.19154107924161401</v>
      </c>
      <c r="AT122" s="188">
        <v>2059</v>
      </c>
      <c r="AU122" s="456">
        <v>1163</v>
      </c>
      <c r="AV122" s="279">
        <v>0.56483729966002916</v>
      </c>
      <c r="AW122" s="188">
        <v>2058</v>
      </c>
      <c r="AX122" s="456">
        <v>513</v>
      </c>
      <c r="AY122" s="279">
        <v>0.24927113702623907</v>
      </c>
      <c r="AZ122" s="188">
        <v>2056</v>
      </c>
      <c r="BA122" s="454">
        <v>591</v>
      </c>
      <c r="BB122" s="279">
        <v>0.28745136186770426</v>
      </c>
      <c r="BC122" s="188">
        <v>2057</v>
      </c>
      <c r="BD122" s="456">
        <v>328</v>
      </c>
      <c r="BE122" s="279">
        <v>0.15945551774428779</v>
      </c>
      <c r="BF122" s="188">
        <v>2059</v>
      </c>
      <c r="BG122" s="188">
        <v>38</v>
      </c>
      <c r="BH122" s="279">
        <v>1.8455560951918408E-2</v>
      </c>
      <c r="BI122" s="188">
        <v>2059</v>
      </c>
      <c r="BJ122" s="188">
        <v>178</v>
      </c>
      <c r="BK122" s="279">
        <v>8.6449732880038849E-2</v>
      </c>
      <c r="BL122" s="188">
        <v>2059</v>
      </c>
      <c r="BM122" s="188">
        <v>456</v>
      </c>
      <c r="BN122" s="279">
        <v>0.2214667314230209</v>
      </c>
      <c r="BO122" s="188">
        <v>2057</v>
      </c>
      <c r="BP122" s="188">
        <v>183</v>
      </c>
      <c r="BQ122" s="279">
        <v>8.8964511424404466E-2</v>
      </c>
      <c r="BR122" s="188">
        <v>2055</v>
      </c>
      <c r="BS122" s="188">
        <v>288</v>
      </c>
      <c r="BT122" s="279">
        <v>0.14014598540145987</v>
      </c>
    </row>
    <row r="123" spans="38:72">
      <c r="AL123" s="389">
        <v>35</v>
      </c>
      <c r="AM123" s="47" t="s">
        <v>1</v>
      </c>
      <c r="AN123" s="188">
        <v>5032</v>
      </c>
      <c r="AO123" s="188">
        <v>1876</v>
      </c>
      <c r="AP123" s="279">
        <v>0.37281399046104929</v>
      </c>
      <c r="AQ123" s="188">
        <v>5007</v>
      </c>
      <c r="AR123" s="188">
        <v>733</v>
      </c>
      <c r="AS123" s="279">
        <v>0.14639504693429198</v>
      </c>
      <c r="AT123" s="188">
        <v>5031</v>
      </c>
      <c r="AU123" s="456">
        <v>2709</v>
      </c>
      <c r="AV123" s="279">
        <v>0.53846153846153844</v>
      </c>
      <c r="AW123" s="188">
        <v>5031</v>
      </c>
      <c r="AX123" s="456">
        <v>1038</v>
      </c>
      <c r="AY123" s="279">
        <v>0.20632081097197377</v>
      </c>
      <c r="AZ123" s="188">
        <v>5026</v>
      </c>
      <c r="BA123" s="454">
        <v>1235</v>
      </c>
      <c r="BB123" s="279">
        <v>0.24572224432948667</v>
      </c>
      <c r="BC123" s="188">
        <v>5029</v>
      </c>
      <c r="BD123" s="456">
        <v>571</v>
      </c>
      <c r="BE123" s="279">
        <v>0.11354145953469874</v>
      </c>
      <c r="BF123" s="188">
        <v>5031</v>
      </c>
      <c r="BG123" s="188">
        <v>118</v>
      </c>
      <c r="BH123" s="279">
        <v>2.3454581594116477E-2</v>
      </c>
      <c r="BI123" s="188">
        <v>5027</v>
      </c>
      <c r="BJ123" s="188">
        <v>318</v>
      </c>
      <c r="BK123" s="279">
        <v>6.3258404615078576E-2</v>
      </c>
      <c r="BL123" s="188">
        <v>5019</v>
      </c>
      <c r="BM123" s="188">
        <v>1472</v>
      </c>
      <c r="BN123" s="279">
        <v>0.29328551504283723</v>
      </c>
      <c r="BO123" s="188">
        <v>5024</v>
      </c>
      <c r="BP123" s="188">
        <v>579</v>
      </c>
      <c r="BQ123" s="279">
        <v>0.1152468152866242</v>
      </c>
      <c r="BR123" s="188">
        <v>4999</v>
      </c>
      <c r="BS123" s="188">
        <v>725</v>
      </c>
      <c r="BT123" s="279">
        <v>0.14502900580116024</v>
      </c>
    </row>
    <row r="124" spans="38:72">
      <c r="AL124" s="389">
        <v>36</v>
      </c>
      <c r="AM124" s="47" t="s">
        <v>2</v>
      </c>
      <c r="AN124" s="188">
        <v>1370</v>
      </c>
      <c r="AO124" s="188">
        <v>480</v>
      </c>
      <c r="AP124" s="279">
        <v>0.35036496350364965</v>
      </c>
      <c r="AQ124" s="188">
        <v>1365</v>
      </c>
      <c r="AR124" s="188">
        <v>126</v>
      </c>
      <c r="AS124" s="279">
        <v>9.2307692307692313E-2</v>
      </c>
      <c r="AT124" s="188">
        <v>1371</v>
      </c>
      <c r="AU124" s="456">
        <v>806</v>
      </c>
      <c r="AV124" s="279">
        <v>0.58789204959883301</v>
      </c>
      <c r="AW124" s="188">
        <v>1370</v>
      </c>
      <c r="AX124" s="456">
        <v>295</v>
      </c>
      <c r="AY124" s="279">
        <v>0.21532846715328466</v>
      </c>
      <c r="AZ124" s="188">
        <v>1368</v>
      </c>
      <c r="BA124" s="454">
        <v>327</v>
      </c>
      <c r="BB124" s="279">
        <v>0.23903508771929824</v>
      </c>
      <c r="BC124" s="188">
        <v>1370</v>
      </c>
      <c r="BD124" s="456">
        <v>156</v>
      </c>
      <c r="BE124" s="279">
        <v>0.11386861313868613</v>
      </c>
      <c r="BF124" s="188">
        <v>1371</v>
      </c>
      <c r="BG124" s="188">
        <v>29</v>
      </c>
      <c r="BH124" s="279">
        <v>2.1152443471918306E-2</v>
      </c>
      <c r="BI124" s="188">
        <v>1369</v>
      </c>
      <c r="BJ124" s="188">
        <v>66</v>
      </c>
      <c r="BK124" s="279">
        <v>4.8210372534696858E-2</v>
      </c>
      <c r="BL124" s="188">
        <v>1366</v>
      </c>
      <c r="BM124" s="188">
        <v>205</v>
      </c>
      <c r="BN124" s="279">
        <v>0.1500732064421669</v>
      </c>
      <c r="BO124" s="188">
        <v>1370</v>
      </c>
      <c r="BP124" s="188">
        <v>132</v>
      </c>
      <c r="BQ124" s="279">
        <v>9.6350364963503646E-2</v>
      </c>
      <c r="BR124" s="188">
        <v>1360</v>
      </c>
      <c r="BS124" s="188">
        <v>186</v>
      </c>
      <c r="BT124" s="279">
        <v>0.13676470588235295</v>
      </c>
    </row>
    <row r="125" spans="38:72">
      <c r="AL125" s="389">
        <v>37</v>
      </c>
      <c r="AM125" s="47" t="s">
        <v>3</v>
      </c>
      <c r="AN125" s="188">
        <v>6629</v>
      </c>
      <c r="AO125" s="188">
        <v>2273</v>
      </c>
      <c r="AP125" s="279">
        <v>0.34288731332025946</v>
      </c>
      <c r="AQ125" s="188">
        <v>6602</v>
      </c>
      <c r="AR125" s="188">
        <v>627</v>
      </c>
      <c r="AS125" s="279">
        <v>9.4971220842169038E-2</v>
      </c>
      <c r="AT125" s="188">
        <v>6629</v>
      </c>
      <c r="AU125" s="456">
        <v>3605</v>
      </c>
      <c r="AV125" s="279">
        <v>0.54382259767687435</v>
      </c>
      <c r="AW125" s="188">
        <v>6628</v>
      </c>
      <c r="AX125" s="456">
        <v>1305</v>
      </c>
      <c r="AY125" s="279">
        <v>0.19689197344598672</v>
      </c>
      <c r="AZ125" s="188">
        <v>6624</v>
      </c>
      <c r="BA125" s="454">
        <v>1597</v>
      </c>
      <c r="BB125" s="279">
        <v>0.24109299516908211</v>
      </c>
      <c r="BC125" s="188">
        <v>6625</v>
      </c>
      <c r="BD125" s="456">
        <v>980</v>
      </c>
      <c r="BE125" s="279">
        <v>0.14792452830188679</v>
      </c>
      <c r="BF125" s="188">
        <v>6628</v>
      </c>
      <c r="BG125" s="188">
        <v>183</v>
      </c>
      <c r="BH125" s="279">
        <v>2.7610138805069403E-2</v>
      </c>
      <c r="BI125" s="188">
        <v>6628</v>
      </c>
      <c r="BJ125" s="188">
        <v>273</v>
      </c>
      <c r="BK125" s="279">
        <v>4.11888955944478E-2</v>
      </c>
      <c r="BL125" s="188">
        <v>6626</v>
      </c>
      <c r="BM125" s="188">
        <v>1456</v>
      </c>
      <c r="BN125" s="279">
        <v>0.21974041654089949</v>
      </c>
      <c r="BO125" s="188">
        <v>6618</v>
      </c>
      <c r="BP125" s="188">
        <v>637</v>
      </c>
      <c r="BQ125" s="279">
        <v>9.625264430341493E-2</v>
      </c>
      <c r="BR125" s="188">
        <v>6614</v>
      </c>
      <c r="BS125" s="188">
        <v>795</v>
      </c>
      <c r="BT125" s="279">
        <v>0.12019957665557908</v>
      </c>
    </row>
    <row r="126" spans="38:72">
      <c r="AL126" s="389">
        <v>38</v>
      </c>
      <c r="AM126" s="287" t="s">
        <v>45</v>
      </c>
      <c r="AN126" s="188">
        <v>1115</v>
      </c>
      <c r="AO126" s="188">
        <v>538</v>
      </c>
      <c r="AP126" s="279">
        <v>0.48251121076233183</v>
      </c>
      <c r="AQ126" s="188">
        <v>1112</v>
      </c>
      <c r="AR126" s="188">
        <v>173</v>
      </c>
      <c r="AS126" s="279">
        <v>0.15557553956834533</v>
      </c>
      <c r="AT126" s="188">
        <v>1115</v>
      </c>
      <c r="AU126" s="456">
        <v>697</v>
      </c>
      <c r="AV126" s="279">
        <v>0.62511210762331837</v>
      </c>
      <c r="AW126" s="188">
        <v>1115</v>
      </c>
      <c r="AX126" s="456">
        <v>339</v>
      </c>
      <c r="AY126" s="279">
        <v>0.3040358744394619</v>
      </c>
      <c r="AZ126" s="188">
        <v>1114</v>
      </c>
      <c r="BA126" s="454">
        <v>301</v>
      </c>
      <c r="BB126" s="279">
        <v>0.27019748653500897</v>
      </c>
      <c r="BC126" s="188">
        <v>1115</v>
      </c>
      <c r="BD126" s="456">
        <v>300</v>
      </c>
      <c r="BE126" s="279">
        <v>0.26905829596412556</v>
      </c>
      <c r="BF126" s="188">
        <v>1115</v>
      </c>
      <c r="BG126" s="188">
        <v>21</v>
      </c>
      <c r="BH126" s="279">
        <v>1.883408071748879E-2</v>
      </c>
      <c r="BI126" s="188">
        <v>1115</v>
      </c>
      <c r="BJ126" s="188">
        <v>51</v>
      </c>
      <c r="BK126" s="279">
        <v>4.5739910313901344E-2</v>
      </c>
      <c r="BL126" s="188">
        <v>1114</v>
      </c>
      <c r="BM126" s="188">
        <v>248</v>
      </c>
      <c r="BN126" s="279">
        <v>0.22262118491921004</v>
      </c>
      <c r="BO126" s="188">
        <v>1114</v>
      </c>
      <c r="BP126" s="188">
        <v>104</v>
      </c>
      <c r="BQ126" s="279">
        <v>9.33572710951526E-2</v>
      </c>
      <c r="BR126" s="188">
        <v>1111</v>
      </c>
      <c r="BS126" s="188">
        <v>105</v>
      </c>
      <c r="BT126" s="279">
        <v>9.4509450945094511E-2</v>
      </c>
    </row>
    <row r="127" spans="38:72">
      <c r="AL127" s="389">
        <v>39</v>
      </c>
      <c r="AM127" s="287" t="s">
        <v>8</v>
      </c>
      <c r="AN127" s="188">
        <v>6122</v>
      </c>
      <c r="AO127" s="188">
        <v>2349</v>
      </c>
      <c r="AP127" s="279">
        <v>0.38369813786344331</v>
      </c>
      <c r="AQ127" s="188">
        <v>6084</v>
      </c>
      <c r="AR127" s="188">
        <v>773</v>
      </c>
      <c r="AS127" s="279">
        <v>0.12705456936226167</v>
      </c>
      <c r="AT127" s="188">
        <v>6120</v>
      </c>
      <c r="AU127" s="456">
        <v>3330</v>
      </c>
      <c r="AV127" s="279">
        <v>0.54411764705882348</v>
      </c>
      <c r="AW127" s="188">
        <v>6118</v>
      </c>
      <c r="AX127" s="456">
        <v>1246</v>
      </c>
      <c r="AY127" s="279">
        <v>0.20366132723112129</v>
      </c>
      <c r="AZ127" s="188">
        <v>6100</v>
      </c>
      <c r="BA127" s="454">
        <v>1392</v>
      </c>
      <c r="BB127" s="279">
        <v>0.22819672131147542</v>
      </c>
      <c r="BC127" s="188">
        <v>6112</v>
      </c>
      <c r="BD127" s="456">
        <v>877</v>
      </c>
      <c r="BE127" s="279">
        <v>0.14348821989528796</v>
      </c>
      <c r="BF127" s="188">
        <v>6119</v>
      </c>
      <c r="BG127" s="188">
        <v>162</v>
      </c>
      <c r="BH127" s="279">
        <v>2.6474914201666939E-2</v>
      </c>
      <c r="BI127" s="188">
        <v>6116</v>
      </c>
      <c r="BJ127" s="188">
        <v>241</v>
      </c>
      <c r="BK127" s="279">
        <v>3.9404839764551995E-2</v>
      </c>
      <c r="BL127" s="188">
        <v>6115</v>
      </c>
      <c r="BM127" s="188">
        <v>1330</v>
      </c>
      <c r="BN127" s="279">
        <v>0.21749795584627965</v>
      </c>
      <c r="BO127" s="188">
        <v>6114</v>
      </c>
      <c r="BP127" s="188">
        <v>505</v>
      </c>
      <c r="BQ127" s="279">
        <v>8.2597317631665029E-2</v>
      </c>
      <c r="BR127" s="188">
        <v>6070</v>
      </c>
      <c r="BS127" s="188">
        <v>611</v>
      </c>
      <c r="BT127" s="279">
        <v>0.10065897858319604</v>
      </c>
    </row>
    <row r="128" spans="38:72">
      <c r="AL128" s="389">
        <v>40</v>
      </c>
      <c r="AM128" s="287" t="s">
        <v>46</v>
      </c>
      <c r="AN128" s="188">
        <v>1352</v>
      </c>
      <c r="AO128" s="188">
        <v>675</v>
      </c>
      <c r="AP128" s="279">
        <v>0.49926035502958582</v>
      </c>
      <c r="AQ128" s="188">
        <v>1349</v>
      </c>
      <c r="AR128" s="188">
        <v>262</v>
      </c>
      <c r="AS128" s="279">
        <v>0.19421793921423278</v>
      </c>
      <c r="AT128" s="188">
        <v>1352</v>
      </c>
      <c r="AU128" s="456">
        <v>797</v>
      </c>
      <c r="AV128" s="279">
        <v>0.58949704142011838</v>
      </c>
      <c r="AW128" s="188">
        <v>1352</v>
      </c>
      <c r="AX128" s="456">
        <v>372</v>
      </c>
      <c r="AY128" s="279">
        <v>0.27514792899408286</v>
      </c>
      <c r="AZ128" s="188">
        <v>1350</v>
      </c>
      <c r="BA128" s="454">
        <v>335</v>
      </c>
      <c r="BB128" s="279">
        <v>0.24814814814814815</v>
      </c>
      <c r="BC128" s="188">
        <v>1351</v>
      </c>
      <c r="BD128" s="456">
        <v>223</v>
      </c>
      <c r="BE128" s="279">
        <v>0.16506291635825315</v>
      </c>
      <c r="BF128" s="188">
        <v>1351</v>
      </c>
      <c r="BG128" s="188">
        <v>23</v>
      </c>
      <c r="BH128" s="279">
        <v>1.7024426350851222E-2</v>
      </c>
      <c r="BI128" s="188">
        <v>1352</v>
      </c>
      <c r="BJ128" s="188">
        <v>68</v>
      </c>
      <c r="BK128" s="279">
        <v>5.0295857988165681E-2</v>
      </c>
      <c r="BL128" s="188">
        <v>1351</v>
      </c>
      <c r="BM128" s="188">
        <v>237</v>
      </c>
      <c r="BN128" s="279">
        <v>0.17542561065877127</v>
      </c>
      <c r="BO128" s="188">
        <v>1349</v>
      </c>
      <c r="BP128" s="188">
        <v>94</v>
      </c>
      <c r="BQ128" s="279">
        <v>6.9681245366938468E-2</v>
      </c>
      <c r="BR128" s="188">
        <v>1349</v>
      </c>
      <c r="BS128" s="188">
        <v>121</v>
      </c>
      <c r="BT128" s="279">
        <v>8.9696071163825053E-2</v>
      </c>
    </row>
    <row r="129" spans="38:72">
      <c r="AL129" s="389">
        <v>41</v>
      </c>
      <c r="AM129" s="287" t="s">
        <v>13</v>
      </c>
      <c r="AN129" s="188">
        <v>2593</v>
      </c>
      <c r="AO129" s="188">
        <v>1144</v>
      </c>
      <c r="AP129" s="279">
        <v>0.44118781334361745</v>
      </c>
      <c r="AQ129" s="188">
        <v>2578</v>
      </c>
      <c r="AR129" s="188">
        <v>415</v>
      </c>
      <c r="AS129" s="279">
        <v>0.16097750193948798</v>
      </c>
      <c r="AT129" s="188">
        <v>2594</v>
      </c>
      <c r="AU129" s="456">
        <v>1353</v>
      </c>
      <c r="AV129" s="279">
        <v>0.52158828064764839</v>
      </c>
      <c r="AW129" s="188">
        <v>2594</v>
      </c>
      <c r="AX129" s="456">
        <v>577</v>
      </c>
      <c r="AY129" s="279">
        <v>0.22243639167309176</v>
      </c>
      <c r="AZ129" s="188">
        <v>2592</v>
      </c>
      <c r="BA129" s="454">
        <v>717</v>
      </c>
      <c r="BB129" s="279">
        <v>0.27662037037037035</v>
      </c>
      <c r="BC129" s="188">
        <v>2594</v>
      </c>
      <c r="BD129" s="456">
        <v>564</v>
      </c>
      <c r="BE129" s="279">
        <v>0.21742482652274481</v>
      </c>
      <c r="BF129" s="188">
        <v>2593</v>
      </c>
      <c r="BG129" s="188">
        <v>71</v>
      </c>
      <c r="BH129" s="279">
        <v>2.7381411492479753E-2</v>
      </c>
      <c r="BI129" s="188">
        <v>2593</v>
      </c>
      <c r="BJ129" s="188">
        <v>156</v>
      </c>
      <c r="BK129" s="279">
        <v>6.0161974546856921E-2</v>
      </c>
      <c r="BL129" s="188">
        <v>2591</v>
      </c>
      <c r="BM129" s="188">
        <v>502</v>
      </c>
      <c r="BN129" s="279">
        <v>0.19374758780393669</v>
      </c>
      <c r="BO129" s="188">
        <v>2588</v>
      </c>
      <c r="BP129" s="188">
        <v>292</v>
      </c>
      <c r="BQ129" s="279">
        <v>0.11282843894899536</v>
      </c>
      <c r="BR129" s="188">
        <v>2567</v>
      </c>
      <c r="BS129" s="188">
        <v>349</v>
      </c>
      <c r="BT129" s="279">
        <v>0.13595636930268795</v>
      </c>
    </row>
    <row r="130" spans="38:72">
      <c r="AL130" s="389">
        <v>42</v>
      </c>
      <c r="AM130" s="287" t="s">
        <v>14</v>
      </c>
      <c r="AN130" s="188">
        <v>3527</v>
      </c>
      <c r="AO130" s="188">
        <v>1225</v>
      </c>
      <c r="AP130" s="279">
        <v>0.34732066912390136</v>
      </c>
      <c r="AQ130" s="188">
        <v>3499</v>
      </c>
      <c r="AR130" s="188">
        <v>354</v>
      </c>
      <c r="AS130" s="279">
        <v>0.10117176336096027</v>
      </c>
      <c r="AT130" s="188">
        <v>3528</v>
      </c>
      <c r="AU130" s="456">
        <v>1752</v>
      </c>
      <c r="AV130" s="279">
        <v>0.49659863945578231</v>
      </c>
      <c r="AW130" s="188">
        <v>3528</v>
      </c>
      <c r="AX130" s="456">
        <v>706</v>
      </c>
      <c r="AY130" s="279">
        <v>0.20011337868480725</v>
      </c>
      <c r="AZ130" s="188">
        <v>3514</v>
      </c>
      <c r="BA130" s="454">
        <v>759</v>
      </c>
      <c r="BB130" s="279">
        <v>0.2159931701764371</v>
      </c>
      <c r="BC130" s="188">
        <v>3523</v>
      </c>
      <c r="BD130" s="456">
        <v>478</v>
      </c>
      <c r="BE130" s="279">
        <v>0.13567981833664491</v>
      </c>
      <c r="BF130" s="188">
        <v>3528</v>
      </c>
      <c r="BG130" s="188">
        <v>47</v>
      </c>
      <c r="BH130" s="279">
        <v>1.3321995464852607E-2</v>
      </c>
      <c r="BI130" s="188">
        <v>3527</v>
      </c>
      <c r="BJ130" s="188">
        <v>134</v>
      </c>
      <c r="BK130" s="279">
        <v>3.7992628296002265E-2</v>
      </c>
      <c r="BL130" s="188">
        <v>3517</v>
      </c>
      <c r="BM130" s="188">
        <v>567</v>
      </c>
      <c r="BN130" s="279">
        <v>0.1612169462610179</v>
      </c>
      <c r="BO130" s="188">
        <v>3517</v>
      </c>
      <c r="BP130" s="188">
        <v>261</v>
      </c>
      <c r="BQ130" s="279">
        <v>7.4210975263008253E-2</v>
      </c>
      <c r="BR130" s="188">
        <v>3479</v>
      </c>
      <c r="BS130" s="188">
        <v>398</v>
      </c>
      <c r="BT130" s="279">
        <v>0.11440068985340615</v>
      </c>
    </row>
    <row r="131" spans="38:72">
      <c r="AL131" s="389">
        <v>43</v>
      </c>
      <c r="AM131" s="287" t="s">
        <v>9</v>
      </c>
      <c r="AN131" s="188">
        <v>7028</v>
      </c>
      <c r="AO131" s="188">
        <v>2958</v>
      </c>
      <c r="AP131" s="279">
        <v>0.42088787706317587</v>
      </c>
      <c r="AQ131" s="188">
        <v>7015</v>
      </c>
      <c r="AR131" s="188">
        <v>1144</v>
      </c>
      <c r="AS131" s="279">
        <v>0.1630791161796151</v>
      </c>
      <c r="AT131" s="188">
        <v>7028</v>
      </c>
      <c r="AU131" s="456">
        <v>4280</v>
      </c>
      <c r="AV131" s="279">
        <v>0.6089926010244735</v>
      </c>
      <c r="AW131" s="188">
        <v>7025</v>
      </c>
      <c r="AX131" s="456">
        <v>1723</v>
      </c>
      <c r="AY131" s="279">
        <v>0.24526690391459074</v>
      </c>
      <c r="AZ131" s="188">
        <v>7024</v>
      </c>
      <c r="BA131" s="454">
        <v>1848</v>
      </c>
      <c r="BB131" s="279">
        <v>0.2630979498861048</v>
      </c>
      <c r="BC131" s="188">
        <v>7024</v>
      </c>
      <c r="BD131" s="456">
        <v>1249</v>
      </c>
      <c r="BE131" s="279">
        <v>0.17781890660592256</v>
      </c>
      <c r="BF131" s="188">
        <v>7026</v>
      </c>
      <c r="BG131" s="188">
        <v>112</v>
      </c>
      <c r="BH131" s="279">
        <v>1.5940791346427556E-2</v>
      </c>
      <c r="BI131" s="188">
        <v>7025</v>
      </c>
      <c r="BJ131" s="188">
        <v>437</v>
      </c>
      <c r="BK131" s="279">
        <v>6.2206405693950181E-2</v>
      </c>
      <c r="BL131" s="188">
        <v>7025</v>
      </c>
      <c r="BM131" s="188">
        <v>1497</v>
      </c>
      <c r="BN131" s="279">
        <v>0.21309608540925268</v>
      </c>
      <c r="BO131" s="188">
        <v>7022</v>
      </c>
      <c r="BP131" s="188">
        <v>512</v>
      </c>
      <c r="BQ131" s="279">
        <v>7.2913699800626605E-2</v>
      </c>
      <c r="BR131" s="188">
        <v>7007</v>
      </c>
      <c r="BS131" s="188">
        <v>784</v>
      </c>
      <c r="BT131" s="279">
        <v>0.11188811188811189</v>
      </c>
    </row>
    <row r="132" spans="38:72">
      <c r="AL132" s="389">
        <v>44</v>
      </c>
      <c r="AM132" s="287" t="s">
        <v>21</v>
      </c>
      <c r="AN132" s="188">
        <v>6362</v>
      </c>
      <c r="AO132" s="188">
        <v>2763</v>
      </c>
      <c r="AP132" s="279">
        <v>0.43429739075762341</v>
      </c>
      <c r="AQ132" s="188">
        <v>6342</v>
      </c>
      <c r="AR132" s="188">
        <v>630</v>
      </c>
      <c r="AS132" s="279">
        <v>9.9337748344370855E-2</v>
      </c>
      <c r="AT132" s="188">
        <v>6360</v>
      </c>
      <c r="AU132" s="456">
        <v>3304</v>
      </c>
      <c r="AV132" s="279">
        <v>0.51949685534591195</v>
      </c>
      <c r="AW132" s="188">
        <v>6361</v>
      </c>
      <c r="AX132" s="456">
        <v>1374</v>
      </c>
      <c r="AY132" s="279">
        <v>0.21600377299166798</v>
      </c>
      <c r="AZ132" s="188">
        <v>6352</v>
      </c>
      <c r="BA132" s="454">
        <v>1565</v>
      </c>
      <c r="BB132" s="279">
        <v>0.24637909319899245</v>
      </c>
      <c r="BC132" s="188">
        <v>6361</v>
      </c>
      <c r="BD132" s="456">
        <v>879</v>
      </c>
      <c r="BE132" s="279">
        <v>0.13818581983964787</v>
      </c>
      <c r="BF132" s="188">
        <v>6363</v>
      </c>
      <c r="BG132" s="188">
        <v>149</v>
      </c>
      <c r="BH132" s="279">
        <v>2.3416627377023418E-2</v>
      </c>
      <c r="BI132" s="188">
        <v>6361</v>
      </c>
      <c r="BJ132" s="188">
        <v>440</v>
      </c>
      <c r="BK132" s="279">
        <v>6.9171513912906782E-2</v>
      </c>
      <c r="BL132" s="188">
        <v>6349</v>
      </c>
      <c r="BM132" s="188">
        <v>1240</v>
      </c>
      <c r="BN132" s="279">
        <v>0.19530634745629233</v>
      </c>
      <c r="BO132" s="188">
        <v>6358</v>
      </c>
      <c r="BP132" s="188">
        <v>648</v>
      </c>
      <c r="BQ132" s="279">
        <v>0.10191884240327147</v>
      </c>
      <c r="BR132" s="188">
        <v>6342</v>
      </c>
      <c r="BS132" s="188">
        <v>845</v>
      </c>
      <c r="BT132" s="279">
        <v>0.13323872595395775</v>
      </c>
    </row>
    <row r="133" spans="38:72">
      <c r="AL133" s="389">
        <v>45</v>
      </c>
      <c r="AM133" s="287" t="s">
        <v>47</v>
      </c>
      <c r="AN133" s="188">
        <v>1685</v>
      </c>
      <c r="AO133" s="188">
        <v>790</v>
      </c>
      <c r="AP133" s="279">
        <v>0.46884272997032639</v>
      </c>
      <c r="AQ133" s="188">
        <v>1683</v>
      </c>
      <c r="AR133" s="188">
        <v>212</v>
      </c>
      <c r="AS133" s="279">
        <v>0.1259655377302436</v>
      </c>
      <c r="AT133" s="188">
        <v>1685</v>
      </c>
      <c r="AU133" s="456">
        <v>832</v>
      </c>
      <c r="AV133" s="279">
        <v>0.49376854599406528</v>
      </c>
      <c r="AW133" s="188">
        <v>1685</v>
      </c>
      <c r="AX133" s="456">
        <v>379</v>
      </c>
      <c r="AY133" s="279">
        <v>0.22492581602373887</v>
      </c>
      <c r="AZ133" s="188">
        <v>1682</v>
      </c>
      <c r="BA133" s="454">
        <v>448</v>
      </c>
      <c r="BB133" s="279">
        <v>0.26634958382877527</v>
      </c>
      <c r="BC133" s="188">
        <v>1681</v>
      </c>
      <c r="BD133" s="456">
        <v>320</v>
      </c>
      <c r="BE133" s="279">
        <v>0.19036287923854847</v>
      </c>
      <c r="BF133" s="188">
        <v>1685</v>
      </c>
      <c r="BG133" s="188">
        <v>66</v>
      </c>
      <c r="BH133" s="279">
        <v>3.9169139465875372E-2</v>
      </c>
      <c r="BI133" s="188">
        <v>1684</v>
      </c>
      <c r="BJ133" s="188">
        <v>84</v>
      </c>
      <c r="BK133" s="279">
        <v>4.9881235154394299E-2</v>
      </c>
      <c r="BL133" s="188">
        <v>1685</v>
      </c>
      <c r="BM133" s="188">
        <v>519</v>
      </c>
      <c r="BN133" s="279">
        <v>0.30801186943620179</v>
      </c>
      <c r="BO133" s="188">
        <v>1685</v>
      </c>
      <c r="BP133" s="188">
        <v>139</v>
      </c>
      <c r="BQ133" s="279">
        <v>8.2492581602373882E-2</v>
      </c>
      <c r="BR133" s="188">
        <v>1675</v>
      </c>
      <c r="BS133" s="188">
        <v>219</v>
      </c>
      <c r="BT133" s="279">
        <v>0.13074626865671643</v>
      </c>
    </row>
    <row r="134" spans="38:72">
      <c r="AL134" s="389">
        <v>46</v>
      </c>
      <c r="AM134" s="287" t="s">
        <v>25</v>
      </c>
      <c r="AN134" s="188">
        <v>2188</v>
      </c>
      <c r="AO134" s="188">
        <v>903</v>
      </c>
      <c r="AP134" s="279">
        <v>0.41270566727605118</v>
      </c>
      <c r="AQ134" s="188">
        <v>2181</v>
      </c>
      <c r="AR134" s="188">
        <v>208</v>
      </c>
      <c r="AS134" s="279">
        <v>9.5369096744612566E-2</v>
      </c>
      <c r="AT134" s="188">
        <v>2187</v>
      </c>
      <c r="AU134" s="456">
        <v>1313</v>
      </c>
      <c r="AV134" s="279">
        <v>0.60036579789666211</v>
      </c>
      <c r="AW134" s="188">
        <v>2187</v>
      </c>
      <c r="AX134" s="456">
        <v>474</v>
      </c>
      <c r="AY134" s="279">
        <v>0.2167352537722908</v>
      </c>
      <c r="AZ134" s="188">
        <v>2186</v>
      </c>
      <c r="BA134" s="454">
        <v>729</v>
      </c>
      <c r="BB134" s="279">
        <v>0.33348581884720951</v>
      </c>
      <c r="BC134" s="188">
        <v>2187</v>
      </c>
      <c r="BD134" s="456">
        <v>348</v>
      </c>
      <c r="BE134" s="279">
        <v>0.15912208504801098</v>
      </c>
      <c r="BF134" s="188">
        <v>2188</v>
      </c>
      <c r="BG134" s="188">
        <v>38</v>
      </c>
      <c r="BH134" s="279">
        <v>1.736745886654479E-2</v>
      </c>
      <c r="BI134" s="188">
        <v>2187</v>
      </c>
      <c r="BJ134" s="188">
        <v>114</v>
      </c>
      <c r="BK134" s="279">
        <v>5.2126200274348423E-2</v>
      </c>
      <c r="BL134" s="188">
        <v>2186</v>
      </c>
      <c r="BM134" s="188">
        <v>717</v>
      </c>
      <c r="BN134" s="279">
        <v>0.32799634034766695</v>
      </c>
      <c r="BO134" s="188">
        <v>2187</v>
      </c>
      <c r="BP134" s="188">
        <v>182</v>
      </c>
      <c r="BQ134" s="279">
        <v>8.3219021490626433E-2</v>
      </c>
      <c r="BR134" s="188">
        <v>2184</v>
      </c>
      <c r="BS134" s="188">
        <v>221</v>
      </c>
      <c r="BT134" s="279">
        <v>0.10119047619047619</v>
      </c>
    </row>
    <row r="135" spans="38:72">
      <c r="AL135" s="389">
        <v>47</v>
      </c>
      <c r="AM135" s="287" t="s">
        <v>15</v>
      </c>
      <c r="AN135" s="188">
        <v>4425</v>
      </c>
      <c r="AO135" s="188">
        <v>1780</v>
      </c>
      <c r="AP135" s="279">
        <v>0.40225988700564974</v>
      </c>
      <c r="AQ135" s="188">
        <v>4408</v>
      </c>
      <c r="AR135" s="188">
        <v>551</v>
      </c>
      <c r="AS135" s="279">
        <v>0.125</v>
      </c>
      <c r="AT135" s="188">
        <v>4422</v>
      </c>
      <c r="AU135" s="456">
        <v>2442</v>
      </c>
      <c r="AV135" s="279">
        <v>0.55223880597014929</v>
      </c>
      <c r="AW135" s="188">
        <v>4425</v>
      </c>
      <c r="AX135" s="456">
        <v>1028</v>
      </c>
      <c r="AY135" s="279">
        <v>0.23231638418079095</v>
      </c>
      <c r="AZ135" s="188">
        <v>4418</v>
      </c>
      <c r="BA135" s="454">
        <v>1030</v>
      </c>
      <c r="BB135" s="279">
        <v>0.23313716613852423</v>
      </c>
      <c r="BC135" s="188">
        <v>4425</v>
      </c>
      <c r="BD135" s="456">
        <v>706</v>
      </c>
      <c r="BE135" s="279">
        <v>0.15954802259887005</v>
      </c>
      <c r="BF135" s="188">
        <v>4425</v>
      </c>
      <c r="BG135" s="188">
        <v>120</v>
      </c>
      <c r="BH135" s="279">
        <v>2.7118644067796609E-2</v>
      </c>
      <c r="BI135" s="188">
        <v>4421</v>
      </c>
      <c r="BJ135" s="188">
        <v>263</v>
      </c>
      <c r="BK135" s="279">
        <v>5.9488803438136166E-2</v>
      </c>
      <c r="BL135" s="188">
        <v>4423</v>
      </c>
      <c r="BM135" s="188">
        <v>991</v>
      </c>
      <c r="BN135" s="279">
        <v>0.22405607054035723</v>
      </c>
      <c r="BO135" s="188">
        <v>4420</v>
      </c>
      <c r="BP135" s="188">
        <v>426</v>
      </c>
      <c r="BQ135" s="279">
        <v>9.6380090497737561E-2</v>
      </c>
      <c r="BR135" s="188">
        <v>4399</v>
      </c>
      <c r="BS135" s="188">
        <v>526</v>
      </c>
      <c r="BT135" s="279">
        <v>0.11957263014321437</v>
      </c>
    </row>
    <row r="136" spans="38:72">
      <c r="AL136" s="389">
        <v>48</v>
      </c>
      <c r="AM136" s="287" t="s">
        <v>26</v>
      </c>
      <c r="AN136" s="188">
        <v>2836</v>
      </c>
      <c r="AO136" s="188">
        <v>1002</v>
      </c>
      <c r="AP136" s="279">
        <v>0.3533145275035261</v>
      </c>
      <c r="AQ136" s="188">
        <v>2829</v>
      </c>
      <c r="AR136" s="188">
        <v>347</v>
      </c>
      <c r="AS136" s="279">
        <v>0.12265818310357017</v>
      </c>
      <c r="AT136" s="188">
        <v>2834</v>
      </c>
      <c r="AU136" s="456">
        <v>1633</v>
      </c>
      <c r="AV136" s="279">
        <v>0.57621736062103035</v>
      </c>
      <c r="AW136" s="188">
        <v>2835</v>
      </c>
      <c r="AX136" s="456">
        <v>613</v>
      </c>
      <c r="AY136" s="279">
        <v>0.21622574955908289</v>
      </c>
      <c r="AZ136" s="188">
        <v>2832</v>
      </c>
      <c r="BA136" s="454">
        <v>806</v>
      </c>
      <c r="BB136" s="279">
        <v>0.2846045197740113</v>
      </c>
      <c r="BC136" s="188">
        <v>2834</v>
      </c>
      <c r="BD136" s="456">
        <v>381</v>
      </c>
      <c r="BE136" s="279">
        <v>0.13443895553987298</v>
      </c>
      <c r="BF136" s="188">
        <v>2836</v>
      </c>
      <c r="BG136" s="188">
        <v>50</v>
      </c>
      <c r="BH136" s="279">
        <v>1.763046544428773E-2</v>
      </c>
      <c r="BI136" s="188">
        <v>2835</v>
      </c>
      <c r="BJ136" s="188">
        <v>121</v>
      </c>
      <c r="BK136" s="279">
        <v>4.2680776014109349E-2</v>
      </c>
      <c r="BL136" s="188">
        <v>2831</v>
      </c>
      <c r="BM136" s="188">
        <v>518</v>
      </c>
      <c r="BN136" s="279">
        <v>0.18297421405863654</v>
      </c>
      <c r="BO136" s="188">
        <v>2833</v>
      </c>
      <c r="BP136" s="188">
        <v>289</v>
      </c>
      <c r="BQ136" s="279">
        <v>0.10201200141193081</v>
      </c>
      <c r="BR136" s="188">
        <v>2826</v>
      </c>
      <c r="BS136" s="188">
        <v>295</v>
      </c>
      <c r="BT136" s="279">
        <v>0.10438782731776362</v>
      </c>
    </row>
    <row r="137" spans="38:72">
      <c r="AL137" s="389">
        <v>49</v>
      </c>
      <c r="AM137" s="287" t="s">
        <v>27</v>
      </c>
      <c r="AN137" s="188">
        <v>1498</v>
      </c>
      <c r="AO137" s="188">
        <v>653</v>
      </c>
      <c r="AP137" s="279">
        <v>0.43591455273698265</v>
      </c>
      <c r="AQ137" s="188">
        <v>1494</v>
      </c>
      <c r="AR137" s="188">
        <v>184</v>
      </c>
      <c r="AS137" s="279">
        <v>0.12315930388219545</v>
      </c>
      <c r="AT137" s="188">
        <v>1498</v>
      </c>
      <c r="AU137" s="456">
        <v>761</v>
      </c>
      <c r="AV137" s="279">
        <v>0.50801068090787715</v>
      </c>
      <c r="AW137" s="188">
        <v>1497</v>
      </c>
      <c r="AX137" s="456">
        <v>340</v>
      </c>
      <c r="AY137" s="279">
        <v>0.22712090848363392</v>
      </c>
      <c r="AZ137" s="188">
        <v>1497</v>
      </c>
      <c r="BA137" s="454">
        <v>394</v>
      </c>
      <c r="BB137" s="279">
        <v>0.26319305277221111</v>
      </c>
      <c r="BC137" s="188">
        <v>1498</v>
      </c>
      <c r="BD137" s="456">
        <v>285</v>
      </c>
      <c r="BE137" s="279">
        <v>0.19025367156208278</v>
      </c>
      <c r="BF137" s="188">
        <v>1498</v>
      </c>
      <c r="BG137" s="188">
        <v>41</v>
      </c>
      <c r="BH137" s="279">
        <v>2.7369826435246995E-2</v>
      </c>
      <c r="BI137" s="188">
        <v>1498</v>
      </c>
      <c r="BJ137" s="188">
        <v>120</v>
      </c>
      <c r="BK137" s="279">
        <v>8.0106809078771699E-2</v>
      </c>
      <c r="BL137" s="188">
        <v>1496</v>
      </c>
      <c r="BM137" s="188">
        <v>339</v>
      </c>
      <c r="BN137" s="279">
        <v>0.2266042780748663</v>
      </c>
      <c r="BO137" s="188">
        <v>1497</v>
      </c>
      <c r="BP137" s="188">
        <v>134</v>
      </c>
      <c r="BQ137" s="279">
        <v>8.9512358049432195E-2</v>
      </c>
      <c r="BR137" s="188">
        <v>1495</v>
      </c>
      <c r="BS137" s="188">
        <v>198</v>
      </c>
      <c r="BT137" s="279">
        <v>0.13244147157190636</v>
      </c>
    </row>
    <row r="138" spans="38:72">
      <c r="AL138" s="389">
        <v>50</v>
      </c>
      <c r="AM138" s="287" t="s">
        <v>16</v>
      </c>
      <c r="AN138" s="188">
        <v>1964</v>
      </c>
      <c r="AO138" s="188">
        <v>863</v>
      </c>
      <c r="AP138" s="279">
        <v>0.43940936863543789</v>
      </c>
      <c r="AQ138" s="188">
        <v>1956</v>
      </c>
      <c r="AR138" s="188">
        <v>344</v>
      </c>
      <c r="AS138" s="279">
        <v>0.17586912065439672</v>
      </c>
      <c r="AT138" s="188">
        <v>1965</v>
      </c>
      <c r="AU138" s="456">
        <v>1175</v>
      </c>
      <c r="AV138" s="279">
        <v>0.59796437659033075</v>
      </c>
      <c r="AW138" s="188">
        <v>1964</v>
      </c>
      <c r="AX138" s="456">
        <v>601</v>
      </c>
      <c r="AY138" s="279">
        <v>0.3060081466395112</v>
      </c>
      <c r="AZ138" s="188">
        <v>1965</v>
      </c>
      <c r="BA138" s="454">
        <v>508</v>
      </c>
      <c r="BB138" s="279">
        <v>0.2585241730279898</v>
      </c>
      <c r="BC138" s="188">
        <v>1965</v>
      </c>
      <c r="BD138" s="456">
        <v>393</v>
      </c>
      <c r="BE138" s="279">
        <v>0.2</v>
      </c>
      <c r="BF138" s="188">
        <v>1965</v>
      </c>
      <c r="BG138" s="188">
        <v>30</v>
      </c>
      <c r="BH138" s="279">
        <v>1.5267175572519083E-2</v>
      </c>
      <c r="BI138" s="188">
        <v>1961</v>
      </c>
      <c r="BJ138" s="188">
        <v>68</v>
      </c>
      <c r="BK138" s="279">
        <v>3.4676185619581849E-2</v>
      </c>
      <c r="BL138" s="188">
        <v>1962</v>
      </c>
      <c r="BM138" s="188">
        <v>486</v>
      </c>
      <c r="BN138" s="279">
        <v>0.24770642201834864</v>
      </c>
      <c r="BO138" s="188">
        <v>1965</v>
      </c>
      <c r="BP138" s="188">
        <v>179</v>
      </c>
      <c r="BQ138" s="279">
        <v>9.1094147582697196E-2</v>
      </c>
      <c r="BR138" s="188">
        <v>1956</v>
      </c>
      <c r="BS138" s="188">
        <v>261</v>
      </c>
      <c r="BT138" s="279">
        <v>0.1334355828220859</v>
      </c>
    </row>
    <row r="139" spans="38:72">
      <c r="AL139" s="389">
        <v>51</v>
      </c>
      <c r="AM139" s="287" t="s">
        <v>48</v>
      </c>
      <c r="AN139" s="188">
        <v>3972</v>
      </c>
      <c r="AO139" s="188">
        <v>1765</v>
      </c>
      <c r="AP139" s="279">
        <v>0.44436052366565959</v>
      </c>
      <c r="AQ139" s="188">
        <v>3968</v>
      </c>
      <c r="AR139" s="188">
        <v>708</v>
      </c>
      <c r="AS139" s="279">
        <v>0.17842741935483872</v>
      </c>
      <c r="AT139" s="188">
        <v>3972</v>
      </c>
      <c r="AU139" s="456">
        <v>2366</v>
      </c>
      <c r="AV139" s="279">
        <v>0.59566968781470298</v>
      </c>
      <c r="AW139" s="188">
        <v>3972</v>
      </c>
      <c r="AX139" s="456">
        <v>907</v>
      </c>
      <c r="AY139" s="279">
        <v>0.2283484390735146</v>
      </c>
      <c r="AZ139" s="188">
        <v>3970</v>
      </c>
      <c r="BA139" s="454">
        <v>1041</v>
      </c>
      <c r="BB139" s="279">
        <v>0.26221662468513857</v>
      </c>
      <c r="BC139" s="188">
        <v>3971</v>
      </c>
      <c r="BD139" s="456">
        <v>680</v>
      </c>
      <c r="BE139" s="279">
        <v>0.17124150088139009</v>
      </c>
      <c r="BF139" s="188">
        <v>3971</v>
      </c>
      <c r="BG139" s="188">
        <v>106</v>
      </c>
      <c r="BH139" s="279">
        <v>2.6693528078569631E-2</v>
      </c>
      <c r="BI139" s="188">
        <v>3972</v>
      </c>
      <c r="BJ139" s="188">
        <v>332</v>
      </c>
      <c r="BK139" s="279">
        <v>8.3585095669687817E-2</v>
      </c>
      <c r="BL139" s="188">
        <v>3970</v>
      </c>
      <c r="BM139" s="188">
        <v>585</v>
      </c>
      <c r="BN139" s="279">
        <v>0.1473551637279597</v>
      </c>
      <c r="BO139" s="188">
        <v>3967</v>
      </c>
      <c r="BP139" s="188">
        <v>323</v>
      </c>
      <c r="BQ139" s="279">
        <v>8.1421729266448195E-2</v>
      </c>
      <c r="BR139" s="188">
        <v>3965</v>
      </c>
      <c r="BS139" s="188">
        <v>412</v>
      </c>
      <c r="BT139" s="279">
        <v>0.10390920554854981</v>
      </c>
    </row>
    <row r="140" spans="38:72">
      <c r="AL140" s="389">
        <v>52</v>
      </c>
      <c r="AM140" s="287" t="s">
        <v>4</v>
      </c>
      <c r="AN140" s="188">
        <v>3343</v>
      </c>
      <c r="AO140" s="188">
        <v>1155</v>
      </c>
      <c r="AP140" s="279">
        <v>0.34549805563864794</v>
      </c>
      <c r="AQ140" s="188">
        <v>3339</v>
      </c>
      <c r="AR140" s="188">
        <v>375</v>
      </c>
      <c r="AS140" s="279">
        <v>0.11230907457322552</v>
      </c>
      <c r="AT140" s="188">
        <v>3342</v>
      </c>
      <c r="AU140" s="456">
        <v>1688</v>
      </c>
      <c r="AV140" s="279">
        <v>0.50508677438659488</v>
      </c>
      <c r="AW140" s="188">
        <v>3340</v>
      </c>
      <c r="AX140" s="456">
        <v>589</v>
      </c>
      <c r="AY140" s="279">
        <v>0.17634730538922155</v>
      </c>
      <c r="AZ140" s="188">
        <v>3342</v>
      </c>
      <c r="BA140" s="454">
        <v>694</v>
      </c>
      <c r="BB140" s="279">
        <v>0.20766008378216635</v>
      </c>
      <c r="BC140" s="188">
        <v>3342</v>
      </c>
      <c r="BD140" s="456">
        <v>328</v>
      </c>
      <c r="BE140" s="279">
        <v>9.8144823459006589E-2</v>
      </c>
      <c r="BF140" s="188">
        <v>3343</v>
      </c>
      <c r="BG140" s="188">
        <v>64</v>
      </c>
      <c r="BH140" s="279">
        <v>1.9144481005085253E-2</v>
      </c>
      <c r="BI140" s="188">
        <v>3342</v>
      </c>
      <c r="BJ140" s="188">
        <v>172</v>
      </c>
      <c r="BK140" s="279">
        <v>5.1466187911430282E-2</v>
      </c>
      <c r="BL140" s="188">
        <v>3342</v>
      </c>
      <c r="BM140" s="188">
        <v>617</v>
      </c>
      <c r="BN140" s="279">
        <v>0.18461998803111909</v>
      </c>
      <c r="BO140" s="188">
        <v>3338</v>
      </c>
      <c r="BP140" s="188">
        <v>216</v>
      </c>
      <c r="BQ140" s="279">
        <v>6.4709406830437383E-2</v>
      </c>
      <c r="BR140" s="188">
        <v>3338</v>
      </c>
      <c r="BS140" s="188">
        <v>286</v>
      </c>
      <c r="BT140" s="279">
        <v>8.5680047932893952E-2</v>
      </c>
    </row>
    <row r="141" spans="38:72">
      <c r="AL141" s="389">
        <v>53</v>
      </c>
      <c r="AM141" s="287" t="s">
        <v>22</v>
      </c>
      <c r="AN141" s="188">
        <v>1346</v>
      </c>
      <c r="AO141" s="188">
        <v>556</v>
      </c>
      <c r="AP141" s="279">
        <v>0.41307578008915302</v>
      </c>
      <c r="AQ141" s="188">
        <v>1346</v>
      </c>
      <c r="AR141" s="188">
        <v>193</v>
      </c>
      <c r="AS141" s="279">
        <v>0.14338781575037146</v>
      </c>
      <c r="AT141" s="188">
        <v>1345</v>
      </c>
      <c r="AU141" s="456">
        <v>709</v>
      </c>
      <c r="AV141" s="279">
        <v>0.5271375464684015</v>
      </c>
      <c r="AW141" s="188">
        <v>1345</v>
      </c>
      <c r="AX141" s="456">
        <v>281</v>
      </c>
      <c r="AY141" s="279">
        <v>0.20892193308550186</v>
      </c>
      <c r="AZ141" s="188">
        <v>1344</v>
      </c>
      <c r="BA141" s="454">
        <v>351</v>
      </c>
      <c r="BB141" s="279">
        <v>0.2611607142857143</v>
      </c>
      <c r="BC141" s="188">
        <v>1345</v>
      </c>
      <c r="BD141" s="456">
        <v>250</v>
      </c>
      <c r="BE141" s="279">
        <v>0.18587360594795538</v>
      </c>
      <c r="BF141" s="188">
        <v>1346</v>
      </c>
      <c r="BG141" s="188">
        <v>49</v>
      </c>
      <c r="BH141" s="279">
        <v>3.6404160475482915E-2</v>
      </c>
      <c r="BI141" s="188">
        <v>1346</v>
      </c>
      <c r="BJ141" s="188">
        <v>94</v>
      </c>
      <c r="BK141" s="279">
        <v>6.9836552748885589E-2</v>
      </c>
      <c r="BL141" s="188">
        <v>1345</v>
      </c>
      <c r="BM141" s="188">
        <v>578</v>
      </c>
      <c r="BN141" s="279">
        <v>0.42973977695167287</v>
      </c>
      <c r="BO141" s="188">
        <v>1346</v>
      </c>
      <c r="BP141" s="188">
        <v>185</v>
      </c>
      <c r="BQ141" s="279">
        <v>0.13744427934621101</v>
      </c>
      <c r="BR141" s="188">
        <v>1346</v>
      </c>
      <c r="BS141" s="188">
        <v>226</v>
      </c>
      <c r="BT141" s="279">
        <v>0.16790490341753342</v>
      </c>
    </row>
    <row r="142" spans="38:72">
      <c r="AL142" s="389">
        <v>54</v>
      </c>
      <c r="AM142" s="287" t="s">
        <v>28</v>
      </c>
      <c r="AN142" s="188">
        <v>1927</v>
      </c>
      <c r="AO142" s="188">
        <v>783</v>
      </c>
      <c r="AP142" s="279">
        <v>0.4063310845874416</v>
      </c>
      <c r="AQ142" s="188">
        <v>1924</v>
      </c>
      <c r="AR142" s="188">
        <v>258</v>
      </c>
      <c r="AS142" s="279">
        <v>0.1340956340956341</v>
      </c>
      <c r="AT142" s="188">
        <v>1927</v>
      </c>
      <c r="AU142" s="456">
        <v>1052</v>
      </c>
      <c r="AV142" s="279">
        <v>0.54592631032693306</v>
      </c>
      <c r="AW142" s="188">
        <v>1927</v>
      </c>
      <c r="AX142" s="456">
        <v>465</v>
      </c>
      <c r="AY142" s="279">
        <v>0.24130773222625843</v>
      </c>
      <c r="AZ142" s="188">
        <v>1927</v>
      </c>
      <c r="BA142" s="454">
        <v>647</v>
      </c>
      <c r="BB142" s="279">
        <v>0.33575505967825636</v>
      </c>
      <c r="BC142" s="188">
        <v>1924</v>
      </c>
      <c r="BD142" s="456">
        <v>357</v>
      </c>
      <c r="BE142" s="279">
        <v>0.18555093555093555</v>
      </c>
      <c r="BF142" s="188">
        <v>1927</v>
      </c>
      <c r="BG142" s="188">
        <v>36</v>
      </c>
      <c r="BH142" s="279">
        <v>1.8681888946549041E-2</v>
      </c>
      <c r="BI142" s="188">
        <v>1927</v>
      </c>
      <c r="BJ142" s="188">
        <v>91</v>
      </c>
      <c r="BK142" s="279">
        <v>4.7223663725998961E-2</v>
      </c>
      <c r="BL142" s="188">
        <v>1926</v>
      </c>
      <c r="BM142" s="188">
        <v>475</v>
      </c>
      <c r="BN142" s="279">
        <v>0.24662512980269991</v>
      </c>
      <c r="BO142" s="188">
        <v>1926</v>
      </c>
      <c r="BP142" s="188">
        <v>127</v>
      </c>
      <c r="BQ142" s="279">
        <v>6.5939771547248185E-2</v>
      </c>
      <c r="BR142" s="188">
        <v>1922</v>
      </c>
      <c r="BS142" s="188">
        <v>197</v>
      </c>
      <c r="BT142" s="279">
        <v>0.10249739854318418</v>
      </c>
    </row>
    <row r="143" spans="38:72">
      <c r="AL143" s="389">
        <v>55</v>
      </c>
      <c r="AM143" s="287" t="s">
        <v>17</v>
      </c>
      <c r="AN143" s="188">
        <v>1787</v>
      </c>
      <c r="AO143" s="188">
        <v>793</v>
      </c>
      <c r="AP143" s="279">
        <v>0.4437604924454393</v>
      </c>
      <c r="AQ143" s="188">
        <v>1783</v>
      </c>
      <c r="AR143" s="188">
        <v>192</v>
      </c>
      <c r="AS143" s="279">
        <v>0.1076836791923724</v>
      </c>
      <c r="AT143" s="188">
        <v>1787</v>
      </c>
      <c r="AU143" s="456">
        <v>990</v>
      </c>
      <c r="AV143" s="279">
        <v>0.55400111919418016</v>
      </c>
      <c r="AW143" s="188">
        <v>1786</v>
      </c>
      <c r="AX143" s="456">
        <v>308</v>
      </c>
      <c r="AY143" s="279">
        <v>0.17245240761478164</v>
      </c>
      <c r="AZ143" s="188">
        <v>1787</v>
      </c>
      <c r="BA143" s="454">
        <v>389</v>
      </c>
      <c r="BB143" s="279">
        <v>0.21768326804700616</v>
      </c>
      <c r="BC143" s="188">
        <v>1787</v>
      </c>
      <c r="BD143" s="456">
        <v>178</v>
      </c>
      <c r="BE143" s="279">
        <v>9.9608282036933407E-2</v>
      </c>
      <c r="BF143" s="188">
        <v>1787</v>
      </c>
      <c r="BG143" s="188">
        <v>57</v>
      </c>
      <c r="BH143" s="279">
        <v>3.1897034135422497E-2</v>
      </c>
      <c r="BI143" s="188">
        <v>1786</v>
      </c>
      <c r="BJ143" s="188">
        <v>83</v>
      </c>
      <c r="BK143" s="279">
        <v>4.647256438969765E-2</v>
      </c>
      <c r="BL143" s="188">
        <v>1783</v>
      </c>
      <c r="BM143" s="188">
        <v>427</v>
      </c>
      <c r="BN143" s="279">
        <v>0.23948401570386987</v>
      </c>
      <c r="BO143" s="188">
        <v>1786</v>
      </c>
      <c r="BP143" s="188">
        <v>208</v>
      </c>
      <c r="BQ143" s="279">
        <v>0.11646136618141098</v>
      </c>
      <c r="BR143" s="188">
        <v>1782</v>
      </c>
      <c r="BS143" s="188">
        <v>243</v>
      </c>
      <c r="BT143" s="279">
        <v>0.13636363636363635</v>
      </c>
    </row>
    <row r="144" spans="38:72">
      <c r="AL144" s="389">
        <v>56</v>
      </c>
      <c r="AM144" s="287" t="s">
        <v>10</v>
      </c>
      <c r="AN144" s="188">
        <v>1271</v>
      </c>
      <c r="AO144" s="188">
        <v>508</v>
      </c>
      <c r="AP144" s="279">
        <v>0.39968528717545238</v>
      </c>
      <c r="AQ144" s="188">
        <v>1270</v>
      </c>
      <c r="AR144" s="188">
        <v>218</v>
      </c>
      <c r="AS144" s="279">
        <v>0.17165354330708663</v>
      </c>
      <c r="AT144" s="188">
        <v>1271</v>
      </c>
      <c r="AU144" s="456">
        <v>680</v>
      </c>
      <c r="AV144" s="279">
        <v>0.53501180173092056</v>
      </c>
      <c r="AW144" s="188">
        <v>1271</v>
      </c>
      <c r="AX144" s="456">
        <v>326</v>
      </c>
      <c r="AY144" s="279">
        <v>0.25649095200629424</v>
      </c>
      <c r="AZ144" s="188">
        <v>1269</v>
      </c>
      <c r="BA144" s="454">
        <v>332</v>
      </c>
      <c r="BB144" s="279">
        <v>0.26162332545311268</v>
      </c>
      <c r="BC144" s="188">
        <v>1270</v>
      </c>
      <c r="BD144" s="456">
        <v>230</v>
      </c>
      <c r="BE144" s="279">
        <v>0.18110236220472442</v>
      </c>
      <c r="BF144" s="188">
        <v>1271</v>
      </c>
      <c r="BG144" s="188">
        <v>30</v>
      </c>
      <c r="BH144" s="279">
        <v>2.3603461841070025E-2</v>
      </c>
      <c r="BI144" s="188">
        <v>1270</v>
      </c>
      <c r="BJ144" s="188">
        <v>79</v>
      </c>
      <c r="BK144" s="279">
        <v>6.2204724409448818E-2</v>
      </c>
      <c r="BL144" s="188">
        <v>1270</v>
      </c>
      <c r="BM144" s="188">
        <v>478</v>
      </c>
      <c r="BN144" s="279">
        <v>0.37637795275590552</v>
      </c>
      <c r="BO144" s="188">
        <v>1270</v>
      </c>
      <c r="BP144" s="188">
        <v>134</v>
      </c>
      <c r="BQ144" s="279">
        <v>0.10551181102362205</v>
      </c>
      <c r="BR144" s="188">
        <v>1268</v>
      </c>
      <c r="BS144" s="188">
        <v>197</v>
      </c>
      <c r="BT144" s="279">
        <v>0.1553627760252366</v>
      </c>
    </row>
    <row r="145" spans="38:72">
      <c r="AL145" s="389">
        <v>57</v>
      </c>
      <c r="AM145" s="287" t="s">
        <v>49</v>
      </c>
      <c r="AN145" s="188">
        <v>1133</v>
      </c>
      <c r="AO145" s="188">
        <v>505</v>
      </c>
      <c r="AP145" s="279">
        <v>0.44571932921447482</v>
      </c>
      <c r="AQ145" s="188">
        <v>1133</v>
      </c>
      <c r="AR145" s="188">
        <v>128</v>
      </c>
      <c r="AS145" s="279">
        <v>0.11297440423654016</v>
      </c>
      <c r="AT145" s="188">
        <v>1134</v>
      </c>
      <c r="AU145" s="456">
        <v>705</v>
      </c>
      <c r="AV145" s="279">
        <v>0.62169312169312174</v>
      </c>
      <c r="AW145" s="188">
        <v>1134</v>
      </c>
      <c r="AX145" s="456">
        <v>377</v>
      </c>
      <c r="AY145" s="279">
        <v>0.33245149911816579</v>
      </c>
      <c r="AZ145" s="188">
        <v>1134</v>
      </c>
      <c r="BA145" s="454">
        <v>459</v>
      </c>
      <c r="BB145" s="279">
        <v>0.40476190476190477</v>
      </c>
      <c r="BC145" s="188">
        <v>1134</v>
      </c>
      <c r="BD145" s="456">
        <v>373</v>
      </c>
      <c r="BE145" s="279">
        <v>0.3289241622574956</v>
      </c>
      <c r="BF145" s="188">
        <v>1134</v>
      </c>
      <c r="BG145" s="188">
        <v>14</v>
      </c>
      <c r="BH145" s="279">
        <v>1.2345679012345678E-2</v>
      </c>
      <c r="BI145" s="188">
        <v>1133</v>
      </c>
      <c r="BJ145" s="188">
        <v>60</v>
      </c>
      <c r="BK145" s="279">
        <v>5.2956751985878202E-2</v>
      </c>
      <c r="BL145" s="188">
        <v>1132</v>
      </c>
      <c r="BM145" s="188">
        <v>142</v>
      </c>
      <c r="BN145" s="279">
        <v>0.12544169611307421</v>
      </c>
      <c r="BO145" s="188">
        <v>1134</v>
      </c>
      <c r="BP145" s="188">
        <v>78</v>
      </c>
      <c r="BQ145" s="279">
        <v>6.8783068783068779E-2</v>
      </c>
      <c r="BR145" s="188">
        <v>1130</v>
      </c>
      <c r="BS145" s="188">
        <v>110</v>
      </c>
      <c r="BT145" s="279">
        <v>9.7345132743362831E-2</v>
      </c>
    </row>
    <row r="146" spans="38:72">
      <c r="AL146" s="389">
        <v>58</v>
      </c>
      <c r="AM146" s="287" t="s">
        <v>29</v>
      </c>
      <c r="AN146" s="188">
        <v>1365</v>
      </c>
      <c r="AO146" s="188">
        <v>559</v>
      </c>
      <c r="AP146" s="279">
        <v>0.40952380952380951</v>
      </c>
      <c r="AQ146" s="188">
        <v>1358</v>
      </c>
      <c r="AR146" s="188">
        <v>238</v>
      </c>
      <c r="AS146" s="279">
        <v>0.17525773195876287</v>
      </c>
      <c r="AT146" s="188">
        <v>1365</v>
      </c>
      <c r="AU146" s="456">
        <v>824</v>
      </c>
      <c r="AV146" s="279">
        <v>0.60366300366300363</v>
      </c>
      <c r="AW146" s="188">
        <v>1364</v>
      </c>
      <c r="AX146" s="456">
        <v>427</v>
      </c>
      <c r="AY146" s="279">
        <v>0.31304985337243402</v>
      </c>
      <c r="AZ146" s="188">
        <v>1360</v>
      </c>
      <c r="BA146" s="454">
        <v>424</v>
      </c>
      <c r="BB146" s="279">
        <v>0.31176470588235294</v>
      </c>
      <c r="BC146" s="188">
        <v>1364</v>
      </c>
      <c r="BD146" s="456">
        <v>325</v>
      </c>
      <c r="BE146" s="279">
        <v>0.23826979472140764</v>
      </c>
      <c r="BF146" s="188">
        <v>1365</v>
      </c>
      <c r="BG146" s="188">
        <v>37</v>
      </c>
      <c r="BH146" s="279">
        <v>2.7106227106227107E-2</v>
      </c>
      <c r="BI146" s="188">
        <v>1364</v>
      </c>
      <c r="BJ146" s="188">
        <v>82</v>
      </c>
      <c r="BK146" s="279">
        <v>6.0117302052785926E-2</v>
      </c>
      <c r="BL146" s="188">
        <v>1363</v>
      </c>
      <c r="BM146" s="188">
        <v>304</v>
      </c>
      <c r="BN146" s="279">
        <v>0.22303741746148203</v>
      </c>
      <c r="BO146" s="188">
        <v>1364</v>
      </c>
      <c r="BP146" s="188">
        <v>137</v>
      </c>
      <c r="BQ146" s="279">
        <v>0.10043988269794721</v>
      </c>
      <c r="BR146" s="188">
        <v>1357</v>
      </c>
      <c r="BS146" s="188">
        <v>149</v>
      </c>
      <c r="BT146" s="279">
        <v>0.10980103168754606</v>
      </c>
    </row>
    <row r="147" spans="38:72">
      <c r="AL147" s="389">
        <v>59</v>
      </c>
      <c r="AM147" s="287" t="s">
        <v>23</v>
      </c>
      <c r="AN147" s="188">
        <v>7986</v>
      </c>
      <c r="AO147" s="188">
        <v>3661</v>
      </c>
      <c r="AP147" s="279">
        <v>0.458427247683446</v>
      </c>
      <c r="AQ147" s="188">
        <v>7981</v>
      </c>
      <c r="AR147" s="188">
        <v>1223</v>
      </c>
      <c r="AS147" s="279">
        <v>0.15323894248840997</v>
      </c>
      <c r="AT147" s="188">
        <v>7986</v>
      </c>
      <c r="AU147" s="456">
        <v>4130</v>
      </c>
      <c r="AV147" s="279">
        <v>0.51715502128725266</v>
      </c>
      <c r="AW147" s="188">
        <v>7986</v>
      </c>
      <c r="AX147" s="456">
        <v>1625</v>
      </c>
      <c r="AY147" s="279">
        <v>0.20348109191084399</v>
      </c>
      <c r="AZ147" s="188">
        <v>7981</v>
      </c>
      <c r="BA147" s="454">
        <v>2115</v>
      </c>
      <c r="BB147" s="279">
        <v>0.26500438541536148</v>
      </c>
      <c r="BC147" s="188">
        <v>7985</v>
      </c>
      <c r="BD147" s="456">
        <v>1128</v>
      </c>
      <c r="BE147" s="279">
        <v>0.14126487163431434</v>
      </c>
      <c r="BF147" s="188">
        <v>7987</v>
      </c>
      <c r="BG147" s="188">
        <v>231</v>
      </c>
      <c r="BH147" s="279">
        <v>2.8921998247151623E-2</v>
      </c>
      <c r="BI147" s="188">
        <v>7985</v>
      </c>
      <c r="BJ147" s="188">
        <v>630</v>
      </c>
      <c r="BK147" s="279">
        <v>7.8897933625547909E-2</v>
      </c>
      <c r="BL147" s="188">
        <v>7980</v>
      </c>
      <c r="BM147" s="188">
        <v>2217</v>
      </c>
      <c r="BN147" s="279">
        <v>0.27781954887218047</v>
      </c>
      <c r="BO147" s="188">
        <v>7984</v>
      </c>
      <c r="BP147" s="188">
        <v>1043</v>
      </c>
      <c r="BQ147" s="279">
        <v>0.13063627254509019</v>
      </c>
      <c r="BR147" s="188">
        <v>7975</v>
      </c>
      <c r="BS147" s="188">
        <v>1401</v>
      </c>
      <c r="BT147" s="279">
        <v>0.17567398119122257</v>
      </c>
    </row>
    <row r="148" spans="38:72">
      <c r="AL148" s="389">
        <v>60</v>
      </c>
      <c r="AM148" s="287" t="s">
        <v>50</v>
      </c>
      <c r="AN148" s="188">
        <v>856</v>
      </c>
      <c r="AO148" s="188">
        <v>412</v>
      </c>
      <c r="AP148" s="279">
        <v>0.48130841121495327</v>
      </c>
      <c r="AQ148" s="188">
        <v>855</v>
      </c>
      <c r="AR148" s="188">
        <v>124</v>
      </c>
      <c r="AS148" s="279">
        <v>0.14502923976608187</v>
      </c>
      <c r="AT148" s="188">
        <v>856</v>
      </c>
      <c r="AU148" s="456">
        <v>321</v>
      </c>
      <c r="AV148" s="279">
        <v>0.375</v>
      </c>
      <c r="AW148" s="188">
        <v>856</v>
      </c>
      <c r="AX148" s="456">
        <v>124</v>
      </c>
      <c r="AY148" s="279">
        <v>0.14485981308411214</v>
      </c>
      <c r="AZ148" s="188">
        <v>855</v>
      </c>
      <c r="BA148" s="454">
        <v>166</v>
      </c>
      <c r="BB148" s="279">
        <v>0.19415204678362574</v>
      </c>
      <c r="BC148" s="188">
        <v>856</v>
      </c>
      <c r="BD148" s="456">
        <v>88</v>
      </c>
      <c r="BE148" s="279">
        <v>0.10280373831775701</v>
      </c>
      <c r="BF148" s="188">
        <v>855</v>
      </c>
      <c r="BG148" s="188">
        <v>54</v>
      </c>
      <c r="BH148" s="279">
        <v>6.3157894736842107E-2</v>
      </c>
      <c r="BI148" s="188">
        <v>854</v>
      </c>
      <c r="BJ148" s="188">
        <v>84</v>
      </c>
      <c r="BK148" s="279">
        <v>9.8360655737704916E-2</v>
      </c>
      <c r="BL148" s="188">
        <v>855</v>
      </c>
      <c r="BM148" s="188">
        <v>178</v>
      </c>
      <c r="BN148" s="279">
        <v>0.20818713450292398</v>
      </c>
      <c r="BO148" s="188">
        <v>855</v>
      </c>
      <c r="BP148" s="188">
        <v>46</v>
      </c>
      <c r="BQ148" s="279">
        <v>5.3801169590643273E-2</v>
      </c>
      <c r="BR148" s="188">
        <v>854</v>
      </c>
      <c r="BS148" s="188">
        <v>82</v>
      </c>
      <c r="BT148" s="279">
        <v>9.6018735362997654E-2</v>
      </c>
    </row>
    <row r="149" spans="38:72">
      <c r="AL149" s="389">
        <v>61</v>
      </c>
      <c r="AM149" s="287" t="s">
        <v>18</v>
      </c>
      <c r="AN149" s="188">
        <v>816</v>
      </c>
      <c r="AO149" s="188">
        <v>300</v>
      </c>
      <c r="AP149" s="279">
        <v>0.36764705882352944</v>
      </c>
      <c r="AQ149" s="188">
        <v>813</v>
      </c>
      <c r="AR149" s="188">
        <v>145</v>
      </c>
      <c r="AS149" s="279">
        <v>0.17835178351783518</v>
      </c>
      <c r="AT149" s="188">
        <v>816</v>
      </c>
      <c r="AU149" s="456">
        <v>462</v>
      </c>
      <c r="AV149" s="279">
        <v>0.56617647058823528</v>
      </c>
      <c r="AW149" s="188">
        <v>815</v>
      </c>
      <c r="AX149" s="456">
        <v>248</v>
      </c>
      <c r="AY149" s="279">
        <v>0.30429447852760738</v>
      </c>
      <c r="AZ149" s="188">
        <v>814</v>
      </c>
      <c r="BA149" s="454">
        <v>246</v>
      </c>
      <c r="BB149" s="279">
        <v>0.30221130221130221</v>
      </c>
      <c r="BC149" s="188">
        <v>814</v>
      </c>
      <c r="BD149" s="456">
        <v>205</v>
      </c>
      <c r="BE149" s="279">
        <v>0.25184275184275184</v>
      </c>
      <c r="BF149" s="188">
        <v>816</v>
      </c>
      <c r="BG149" s="188">
        <v>19</v>
      </c>
      <c r="BH149" s="279">
        <v>2.3284313725490197E-2</v>
      </c>
      <c r="BI149" s="188">
        <v>815</v>
      </c>
      <c r="BJ149" s="188">
        <v>26</v>
      </c>
      <c r="BK149" s="279">
        <v>3.1901840490797549E-2</v>
      </c>
      <c r="BL149" s="188">
        <v>816</v>
      </c>
      <c r="BM149" s="188">
        <v>172</v>
      </c>
      <c r="BN149" s="279">
        <v>0.2107843137254902</v>
      </c>
      <c r="BO149" s="188">
        <v>815</v>
      </c>
      <c r="BP149" s="188">
        <v>79</v>
      </c>
      <c r="BQ149" s="279">
        <v>9.6932515337423308E-2</v>
      </c>
      <c r="BR149" s="188">
        <v>812</v>
      </c>
      <c r="BS149" s="188">
        <v>87</v>
      </c>
      <c r="BT149" s="279">
        <v>0.10714285714285714</v>
      </c>
    </row>
    <row r="150" spans="38:72">
      <c r="AL150" s="389">
        <v>62</v>
      </c>
      <c r="AM150" s="287" t="s">
        <v>19</v>
      </c>
      <c r="AN150" s="188">
        <v>963</v>
      </c>
      <c r="AO150" s="188">
        <v>357</v>
      </c>
      <c r="AP150" s="279">
        <v>0.37071651090342678</v>
      </c>
      <c r="AQ150" s="188">
        <v>960</v>
      </c>
      <c r="AR150" s="188">
        <v>94</v>
      </c>
      <c r="AS150" s="279">
        <v>9.7916666666666666E-2</v>
      </c>
      <c r="AT150" s="188">
        <v>961</v>
      </c>
      <c r="AU150" s="456">
        <v>445</v>
      </c>
      <c r="AV150" s="279">
        <v>0.46305931321540061</v>
      </c>
      <c r="AW150" s="188">
        <v>963</v>
      </c>
      <c r="AX150" s="456">
        <v>258</v>
      </c>
      <c r="AY150" s="279">
        <v>0.26791277258566976</v>
      </c>
      <c r="AZ150" s="188">
        <v>963</v>
      </c>
      <c r="BA150" s="454">
        <v>241</v>
      </c>
      <c r="BB150" s="279">
        <v>0.25025960539979231</v>
      </c>
      <c r="BC150" s="188">
        <v>959</v>
      </c>
      <c r="BD150" s="456">
        <v>202</v>
      </c>
      <c r="BE150" s="279">
        <v>0.21063607924921793</v>
      </c>
      <c r="BF150" s="188">
        <v>962</v>
      </c>
      <c r="BG150" s="188">
        <v>17</v>
      </c>
      <c r="BH150" s="279">
        <v>1.7671517671517672E-2</v>
      </c>
      <c r="BI150" s="188">
        <v>963</v>
      </c>
      <c r="BJ150" s="188">
        <v>40</v>
      </c>
      <c r="BK150" s="279">
        <v>4.1536863966770511E-2</v>
      </c>
      <c r="BL150" s="188">
        <v>961</v>
      </c>
      <c r="BM150" s="188">
        <v>98</v>
      </c>
      <c r="BN150" s="279">
        <v>0.10197710718002082</v>
      </c>
      <c r="BO150" s="188">
        <v>960</v>
      </c>
      <c r="BP150" s="188">
        <v>65</v>
      </c>
      <c r="BQ150" s="279">
        <v>6.7708333333333329E-2</v>
      </c>
      <c r="BR150" s="188">
        <v>956</v>
      </c>
      <c r="BS150" s="188">
        <v>78</v>
      </c>
      <c r="BT150" s="279">
        <v>8.1589958158995821E-2</v>
      </c>
    </row>
    <row r="151" spans="38:72">
      <c r="AL151" s="389">
        <v>63</v>
      </c>
      <c r="AM151" s="287" t="s">
        <v>30</v>
      </c>
      <c r="AN151" s="188">
        <v>720</v>
      </c>
      <c r="AO151" s="188">
        <v>252</v>
      </c>
      <c r="AP151" s="279">
        <v>0.35</v>
      </c>
      <c r="AQ151" s="188">
        <v>720</v>
      </c>
      <c r="AR151" s="188">
        <v>63</v>
      </c>
      <c r="AS151" s="279">
        <v>8.7499999999999994E-2</v>
      </c>
      <c r="AT151" s="188">
        <v>721</v>
      </c>
      <c r="AU151" s="456">
        <v>351</v>
      </c>
      <c r="AV151" s="279">
        <v>0.4868238557558946</v>
      </c>
      <c r="AW151" s="188">
        <v>721</v>
      </c>
      <c r="AX151" s="456">
        <v>145</v>
      </c>
      <c r="AY151" s="279">
        <v>0.20110957004160887</v>
      </c>
      <c r="AZ151" s="188">
        <v>721</v>
      </c>
      <c r="BA151" s="454">
        <v>208</v>
      </c>
      <c r="BB151" s="279">
        <v>0.28848821081830789</v>
      </c>
      <c r="BC151" s="188">
        <v>721</v>
      </c>
      <c r="BD151" s="456">
        <v>93</v>
      </c>
      <c r="BE151" s="279">
        <v>0.1289875173370319</v>
      </c>
      <c r="BF151" s="188">
        <v>721</v>
      </c>
      <c r="BG151" s="188">
        <v>29</v>
      </c>
      <c r="BH151" s="279">
        <v>4.0221914008321778E-2</v>
      </c>
      <c r="BI151" s="188">
        <v>721</v>
      </c>
      <c r="BJ151" s="188">
        <v>36</v>
      </c>
      <c r="BK151" s="279">
        <v>4.9930651872399444E-2</v>
      </c>
      <c r="BL151" s="188">
        <v>721</v>
      </c>
      <c r="BM151" s="188">
        <v>234</v>
      </c>
      <c r="BN151" s="279">
        <v>0.32454923717059642</v>
      </c>
      <c r="BO151" s="188">
        <v>721</v>
      </c>
      <c r="BP151" s="188">
        <v>94</v>
      </c>
      <c r="BQ151" s="279">
        <v>0.13037447988904299</v>
      </c>
      <c r="BR151" s="188">
        <v>719</v>
      </c>
      <c r="BS151" s="188">
        <v>105</v>
      </c>
      <c r="BT151" s="279">
        <v>0.14603616133518776</v>
      </c>
    </row>
    <row r="152" spans="38:72">
      <c r="AL152" s="389">
        <v>64</v>
      </c>
      <c r="AM152" s="287" t="s">
        <v>51</v>
      </c>
      <c r="AN152" s="188">
        <v>566</v>
      </c>
      <c r="AO152" s="188">
        <v>201</v>
      </c>
      <c r="AP152" s="279">
        <v>0.3551236749116608</v>
      </c>
      <c r="AQ152" s="188">
        <v>565</v>
      </c>
      <c r="AR152" s="188">
        <v>94</v>
      </c>
      <c r="AS152" s="279">
        <v>0.1663716814159292</v>
      </c>
      <c r="AT152" s="188">
        <v>566</v>
      </c>
      <c r="AU152" s="456">
        <v>284</v>
      </c>
      <c r="AV152" s="279">
        <v>0.50176678445229683</v>
      </c>
      <c r="AW152" s="188">
        <v>566</v>
      </c>
      <c r="AX152" s="456">
        <v>126</v>
      </c>
      <c r="AY152" s="279">
        <v>0.22261484098939929</v>
      </c>
      <c r="AZ152" s="188">
        <v>566</v>
      </c>
      <c r="BA152" s="454">
        <v>172</v>
      </c>
      <c r="BB152" s="279">
        <v>0.303886925795053</v>
      </c>
      <c r="BC152" s="188">
        <v>566</v>
      </c>
      <c r="BD152" s="456">
        <v>103</v>
      </c>
      <c r="BE152" s="279">
        <v>0.18197879858657243</v>
      </c>
      <c r="BF152" s="188">
        <v>566</v>
      </c>
      <c r="BG152" s="188">
        <v>10</v>
      </c>
      <c r="BH152" s="279">
        <v>1.7667844522968199E-2</v>
      </c>
      <c r="BI152" s="188">
        <v>565</v>
      </c>
      <c r="BJ152" s="188">
        <v>13</v>
      </c>
      <c r="BK152" s="279">
        <v>2.3008849557522124E-2</v>
      </c>
      <c r="BL152" s="188">
        <v>565</v>
      </c>
      <c r="BM152" s="188">
        <v>136</v>
      </c>
      <c r="BN152" s="279">
        <v>0.24070796460176991</v>
      </c>
      <c r="BO152" s="188">
        <v>566</v>
      </c>
      <c r="BP152" s="188">
        <v>67</v>
      </c>
      <c r="BQ152" s="279">
        <v>0.11837455830388692</v>
      </c>
      <c r="BR152" s="188">
        <v>562</v>
      </c>
      <c r="BS152" s="188">
        <v>89</v>
      </c>
      <c r="BT152" s="279">
        <v>0.15836298932384341</v>
      </c>
    </row>
    <row r="153" spans="38:72">
      <c r="AL153" s="389">
        <v>65</v>
      </c>
      <c r="AM153" s="287" t="s">
        <v>11</v>
      </c>
      <c r="AN153" s="188">
        <v>526</v>
      </c>
      <c r="AO153" s="188">
        <v>185</v>
      </c>
      <c r="AP153" s="279">
        <v>0.35171102661596959</v>
      </c>
      <c r="AQ153" s="188">
        <v>523</v>
      </c>
      <c r="AR153" s="188">
        <v>52</v>
      </c>
      <c r="AS153" s="279">
        <v>9.9426386233269604E-2</v>
      </c>
      <c r="AT153" s="188">
        <v>527</v>
      </c>
      <c r="AU153" s="456">
        <v>255</v>
      </c>
      <c r="AV153" s="279">
        <v>0.4838709677419355</v>
      </c>
      <c r="AW153" s="188">
        <v>526</v>
      </c>
      <c r="AX153" s="456">
        <v>101</v>
      </c>
      <c r="AY153" s="279">
        <v>0.19201520912547529</v>
      </c>
      <c r="AZ153" s="188">
        <v>526</v>
      </c>
      <c r="BA153" s="454">
        <v>91</v>
      </c>
      <c r="BB153" s="279">
        <v>0.17300380228136883</v>
      </c>
      <c r="BC153" s="188">
        <v>527</v>
      </c>
      <c r="BD153" s="456">
        <v>78</v>
      </c>
      <c r="BE153" s="279">
        <v>0.14800759013282733</v>
      </c>
      <c r="BF153" s="188">
        <v>527</v>
      </c>
      <c r="BG153" s="188">
        <v>5</v>
      </c>
      <c r="BH153" s="279">
        <v>9.4876660341555973E-3</v>
      </c>
      <c r="BI153" s="188">
        <v>527</v>
      </c>
      <c r="BJ153" s="188">
        <v>26</v>
      </c>
      <c r="BK153" s="279">
        <v>4.9335863377609111E-2</v>
      </c>
      <c r="BL153" s="188">
        <v>525</v>
      </c>
      <c r="BM153" s="188">
        <v>145</v>
      </c>
      <c r="BN153" s="279">
        <v>0.27619047619047621</v>
      </c>
      <c r="BO153" s="188">
        <v>523</v>
      </c>
      <c r="BP153" s="188">
        <v>31</v>
      </c>
      <c r="BQ153" s="279">
        <v>5.9273422562141492E-2</v>
      </c>
      <c r="BR153" s="188">
        <v>522</v>
      </c>
      <c r="BS153" s="188">
        <v>48</v>
      </c>
      <c r="BT153" s="279">
        <v>9.1954022988505746E-2</v>
      </c>
    </row>
    <row r="154" spans="38:72">
      <c r="AL154" s="389">
        <v>66</v>
      </c>
      <c r="AM154" s="287" t="s">
        <v>5</v>
      </c>
      <c r="AN154" s="188">
        <v>683</v>
      </c>
      <c r="AO154" s="188">
        <v>202</v>
      </c>
      <c r="AP154" s="279">
        <v>0.29575402635431919</v>
      </c>
      <c r="AQ154" s="188">
        <v>682</v>
      </c>
      <c r="AR154" s="188">
        <v>78</v>
      </c>
      <c r="AS154" s="279">
        <v>0.11436950146627566</v>
      </c>
      <c r="AT154" s="188">
        <v>683</v>
      </c>
      <c r="AU154" s="456">
        <v>276</v>
      </c>
      <c r="AV154" s="279">
        <v>0.40409956076134701</v>
      </c>
      <c r="AW154" s="188">
        <v>683</v>
      </c>
      <c r="AX154" s="456">
        <v>60</v>
      </c>
      <c r="AY154" s="279">
        <v>8.7847730600292828E-2</v>
      </c>
      <c r="AZ154" s="188">
        <v>683</v>
      </c>
      <c r="BA154" s="454">
        <v>88</v>
      </c>
      <c r="BB154" s="279">
        <v>0.12884333821376281</v>
      </c>
      <c r="BC154" s="188">
        <v>683</v>
      </c>
      <c r="BD154" s="456">
        <v>27</v>
      </c>
      <c r="BE154" s="279">
        <v>3.9531478770131773E-2</v>
      </c>
      <c r="BF154" s="188">
        <v>683</v>
      </c>
      <c r="BG154" s="188">
        <v>2</v>
      </c>
      <c r="BH154" s="279">
        <v>2.9282576866764276E-3</v>
      </c>
      <c r="BI154" s="188">
        <v>683</v>
      </c>
      <c r="BJ154" s="188">
        <v>20</v>
      </c>
      <c r="BK154" s="279">
        <v>2.9282576866764276E-2</v>
      </c>
      <c r="BL154" s="188">
        <v>683</v>
      </c>
      <c r="BM154" s="188">
        <v>107</v>
      </c>
      <c r="BN154" s="279">
        <v>0.15666178623718888</v>
      </c>
      <c r="BO154" s="188">
        <v>680</v>
      </c>
      <c r="BP154" s="188">
        <v>24</v>
      </c>
      <c r="BQ154" s="279">
        <v>3.5294117647058823E-2</v>
      </c>
      <c r="BR154" s="188">
        <v>681</v>
      </c>
      <c r="BS154" s="188">
        <v>39</v>
      </c>
      <c r="BT154" s="279">
        <v>5.7268722466960353E-2</v>
      </c>
    </row>
    <row r="155" spans="38:72">
      <c r="AL155" s="389">
        <v>67</v>
      </c>
      <c r="AM155" s="287" t="s">
        <v>6</v>
      </c>
      <c r="AN155" s="188">
        <v>179</v>
      </c>
      <c r="AO155" s="188">
        <v>86</v>
      </c>
      <c r="AP155" s="279">
        <v>0.48044692737430167</v>
      </c>
      <c r="AQ155" s="188">
        <v>179</v>
      </c>
      <c r="AR155" s="188">
        <v>26</v>
      </c>
      <c r="AS155" s="279">
        <v>0.14525139664804471</v>
      </c>
      <c r="AT155" s="188">
        <v>179</v>
      </c>
      <c r="AU155" s="456">
        <v>134</v>
      </c>
      <c r="AV155" s="279">
        <v>0.74860335195530725</v>
      </c>
      <c r="AW155" s="188">
        <v>178</v>
      </c>
      <c r="AX155" s="456">
        <v>29</v>
      </c>
      <c r="AY155" s="279">
        <v>0.16292134831460675</v>
      </c>
      <c r="AZ155" s="188">
        <v>179</v>
      </c>
      <c r="BA155" s="454">
        <v>62</v>
      </c>
      <c r="BB155" s="279">
        <v>0.34636871508379891</v>
      </c>
      <c r="BC155" s="188">
        <v>179</v>
      </c>
      <c r="BD155" s="456">
        <v>81</v>
      </c>
      <c r="BE155" s="279">
        <v>0.45251396648044695</v>
      </c>
      <c r="BF155" s="188">
        <v>179</v>
      </c>
      <c r="BG155" s="188">
        <v>14</v>
      </c>
      <c r="BH155" s="279">
        <v>7.8212290502793297E-2</v>
      </c>
      <c r="BI155" s="188">
        <v>178</v>
      </c>
      <c r="BJ155" s="188">
        <v>11</v>
      </c>
      <c r="BK155" s="279">
        <v>6.1797752808988762E-2</v>
      </c>
      <c r="BL155" s="188">
        <v>179</v>
      </c>
      <c r="BM155" s="188">
        <v>29</v>
      </c>
      <c r="BN155" s="279">
        <v>0.16201117318435754</v>
      </c>
      <c r="BO155" s="188">
        <v>179</v>
      </c>
      <c r="BP155" s="188">
        <v>30</v>
      </c>
      <c r="BQ155" s="279">
        <v>0.16759776536312848</v>
      </c>
      <c r="BR155" s="188">
        <v>179</v>
      </c>
      <c r="BS155" s="188">
        <v>57</v>
      </c>
      <c r="BT155" s="279">
        <v>0.31843575418994413</v>
      </c>
    </row>
    <row r="156" spans="38:72">
      <c r="AL156" s="389">
        <v>68</v>
      </c>
      <c r="AM156" s="287" t="s">
        <v>52</v>
      </c>
      <c r="AN156" s="188">
        <v>269</v>
      </c>
      <c r="AO156" s="188">
        <v>125</v>
      </c>
      <c r="AP156" s="279">
        <v>0.46468401486988847</v>
      </c>
      <c r="AQ156" s="188">
        <v>266</v>
      </c>
      <c r="AR156" s="188">
        <v>36</v>
      </c>
      <c r="AS156" s="279">
        <v>0.13533834586466165</v>
      </c>
      <c r="AT156" s="188">
        <v>269</v>
      </c>
      <c r="AU156" s="456">
        <v>133</v>
      </c>
      <c r="AV156" s="279">
        <v>0.49442379182156132</v>
      </c>
      <c r="AW156" s="188">
        <v>269</v>
      </c>
      <c r="AX156" s="456">
        <v>62</v>
      </c>
      <c r="AY156" s="279">
        <v>0.23048327137546468</v>
      </c>
      <c r="AZ156" s="188">
        <v>269</v>
      </c>
      <c r="BA156" s="454">
        <v>47</v>
      </c>
      <c r="BB156" s="279">
        <v>0.17472118959107807</v>
      </c>
      <c r="BC156" s="188">
        <v>269</v>
      </c>
      <c r="BD156" s="456">
        <v>29</v>
      </c>
      <c r="BE156" s="279">
        <v>0.10780669144981413</v>
      </c>
      <c r="BF156" s="188">
        <v>269</v>
      </c>
      <c r="BG156" s="188">
        <v>8</v>
      </c>
      <c r="BH156" s="279">
        <v>2.9739776951672861E-2</v>
      </c>
      <c r="BI156" s="188">
        <v>269</v>
      </c>
      <c r="BJ156" s="188">
        <v>19</v>
      </c>
      <c r="BK156" s="279">
        <v>7.0631970260223054E-2</v>
      </c>
      <c r="BL156" s="188">
        <v>268</v>
      </c>
      <c r="BM156" s="188">
        <v>29</v>
      </c>
      <c r="BN156" s="279">
        <v>0.10820895522388059</v>
      </c>
      <c r="BO156" s="188">
        <v>269</v>
      </c>
      <c r="BP156" s="188">
        <v>8</v>
      </c>
      <c r="BQ156" s="279">
        <v>2.9739776951672861E-2</v>
      </c>
      <c r="BR156" s="188">
        <v>268</v>
      </c>
      <c r="BS156" s="188">
        <v>21</v>
      </c>
      <c r="BT156" s="279">
        <v>7.8358208955223885E-2</v>
      </c>
    </row>
    <row r="157" spans="38:72">
      <c r="AL157" s="389">
        <v>69</v>
      </c>
      <c r="AM157" s="287" t="s">
        <v>53</v>
      </c>
      <c r="AN157" s="188">
        <v>684</v>
      </c>
      <c r="AO157" s="188">
        <v>251</v>
      </c>
      <c r="AP157" s="279">
        <v>0.36695906432748537</v>
      </c>
      <c r="AQ157" s="188">
        <v>680</v>
      </c>
      <c r="AR157" s="188">
        <v>96</v>
      </c>
      <c r="AS157" s="279">
        <v>0.14117647058823529</v>
      </c>
      <c r="AT157" s="188">
        <v>683</v>
      </c>
      <c r="AU157" s="456">
        <v>410</v>
      </c>
      <c r="AV157" s="279">
        <v>0.6002928257686676</v>
      </c>
      <c r="AW157" s="188">
        <v>684</v>
      </c>
      <c r="AX157" s="456">
        <v>182</v>
      </c>
      <c r="AY157" s="279">
        <v>0.26608187134502925</v>
      </c>
      <c r="AZ157" s="188">
        <v>683</v>
      </c>
      <c r="BA157" s="454">
        <v>179</v>
      </c>
      <c r="BB157" s="279">
        <v>0.26207906295754024</v>
      </c>
      <c r="BC157" s="188">
        <v>683</v>
      </c>
      <c r="BD157" s="456">
        <v>132</v>
      </c>
      <c r="BE157" s="279">
        <v>0.19326500732064422</v>
      </c>
      <c r="BF157" s="188">
        <v>684</v>
      </c>
      <c r="BG157" s="188">
        <v>15</v>
      </c>
      <c r="BH157" s="279">
        <v>2.1929824561403508E-2</v>
      </c>
      <c r="BI157" s="188">
        <v>684</v>
      </c>
      <c r="BJ157" s="188">
        <v>35</v>
      </c>
      <c r="BK157" s="279">
        <v>5.1169590643274851E-2</v>
      </c>
      <c r="BL157" s="188">
        <v>684</v>
      </c>
      <c r="BM157" s="188">
        <v>106</v>
      </c>
      <c r="BN157" s="279">
        <v>0.15497076023391812</v>
      </c>
      <c r="BO157" s="188">
        <v>683</v>
      </c>
      <c r="BP157" s="188">
        <v>66</v>
      </c>
      <c r="BQ157" s="279">
        <v>9.6632503660322111E-2</v>
      </c>
      <c r="BR157" s="188">
        <v>681</v>
      </c>
      <c r="BS157" s="188">
        <v>56</v>
      </c>
      <c r="BT157" s="279">
        <v>8.223201174743025E-2</v>
      </c>
    </row>
    <row r="158" spans="38:72">
      <c r="AL158" s="389">
        <v>70</v>
      </c>
      <c r="AM158" s="287" t="s">
        <v>54</v>
      </c>
      <c r="AN158" s="188">
        <v>150</v>
      </c>
      <c r="AO158" s="188">
        <v>80</v>
      </c>
      <c r="AP158" s="279">
        <v>0.53333333333333333</v>
      </c>
      <c r="AQ158" s="188">
        <v>150</v>
      </c>
      <c r="AR158" s="188">
        <v>15</v>
      </c>
      <c r="AS158" s="279">
        <v>0.1</v>
      </c>
      <c r="AT158" s="188">
        <v>150</v>
      </c>
      <c r="AU158" s="456">
        <v>46</v>
      </c>
      <c r="AV158" s="279">
        <v>0.30666666666666664</v>
      </c>
      <c r="AW158" s="188">
        <v>150</v>
      </c>
      <c r="AX158" s="456">
        <v>16</v>
      </c>
      <c r="AY158" s="279">
        <v>0.10666666666666667</v>
      </c>
      <c r="AZ158" s="188">
        <v>150</v>
      </c>
      <c r="BA158" s="454">
        <v>27</v>
      </c>
      <c r="BB158" s="279">
        <v>0.18</v>
      </c>
      <c r="BC158" s="188">
        <v>150</v>
      </c>
      <c r="BD158" s="456">
        <v>14</v>
      </c>
      <c r="BE158" s="279">
        <v>9.3333333333333338E-2</v>
      </c>
      <c r="BF158" s="188">
        <v>150</v>
      </c>
      <c r="BG158" s="188">
        <v>2</v>
      </c>
      <c r="BH158" s="279">
        <v>1.3333333333333334E-2</v>
      </c>
      <c r="BI158" s="188">
        <v>150</v>
      </c>
      <c r="BJ158" s="188">
        <v>10</v>
      </c>
      <c r="BK158" s="279">
        <v>6.6666666666666666E-2</v>
      </c>
      <c r="BL158" s="188">
        <v>150</v>
      </c>
      <c r="BM158" s="188">
        <v>44</v>
      </c>
      <c r="BN158" s="279">
        <v>0.29333333333333333</v>
      </c>
      <c r="BO158" s="188">
        <v>149</v>
      </c>
      <c r="BP158" s="188">
        <v>6</v>
      </c>
      <c r="BQ158" s="279">
        <v>4.0268456375838924E-2</v>
      </c>
      <c r="BR158" s="188">
        <v>149</v>
      </c>
      <c r="BS158" s="188">
        <v>9</v>
      </c>
      <c r="BT158" s="279">
        <v>6.0402684563758392E-2</v>
      </c>
    </row>
    <row r="159" spans="38:72">
      <c r="AL159" s="389">
        <v>71</v>
      </c>
      <c r="AM159" s="287" t="s">
        <v>55</v>
      </c>
      <c r="AN159" s="188">
        <v>113</v>
      </c>
      <c r="AO159" s="188">
        <v>47</v>
      </c>
      <c r="AP159" s="279">
        <v>0.41592920353982299</v>
      </c>
      <c r="AQ159" s="188">
        <v>113</v>
      </c>
      <c r="AR159" s="188">
        <v>11</v>
      </c>
      <c r="AS159" s="279">
        <v>9.7345132743362831E-2</v>
      </c>
      <c r="AT159" s="188">
        <v>113</v>
      </c>
      <c r="AU159" s="456">
        <v>49</v>
      </c>
      <c r="AV159" s="279">
        <v>0.4336283185840708</v>
      </c>
      <c r="AW159" s="188">
        <v>113</v>
      </c>
      <c r="AX159" s="456">
        <v>27</v>
      </c>
      <c r="AY159" s="279">
        <v>0.23893805309734514</v>
      </c>
      <c r="AZ159" s="188">
        <v>113</v>
      </c>
      <c r="BA159" s="454">
        <v>40</v>
      </c>
      <c r="BB159" s="279">
        <v>0.35398230088495575</v>
      </c>
      <c r="BC159" s="188">
        <v>113</v>
      </c>
      <c r="BD159" s="456">
        <v>19</v>
      </c>
      <c r="BE159" s="279">
        <v>0.16814159292035399</v>
      </c>
      <c r="BF159" s="188">
        <v>113</v>
      </c>
      <c r="BG159" s="188">
        <v>1</v>
      </c>
      <c r="BH159" s="279">
        <v>8.8495575221238937E-3</v>
      </c>
      <c r="BI159" s="188">
        <v>113</v>
      </c>
      <c r="BJ159" s="188">
        <v>4</v>
      </c>
      <c r="BK159" s="279">
        <v>3.5398230088495575E-2</v>
      </c>
      <c r="BL159" s="188">
        <v>113</v>
      </c>
      <c r="BM159" s="188">
        <v>20</v>
      </c>
      <c r="BN159" s="279">
        <v>0.17699115044247787</v>
      </c>
      <c r="BO159" s="188">
        <v>113</v>
      </c>
      <c r="BP159" s="188">
        <v>6</v>
      </c>
      <c r="BQ159" s="279">
        <v>5.3097345132743362E-2</v>
      </c>
      <c r="BR159" s="188">
        <v>108</v>
      </c>
      <c r="BS159" s="188">
        <v>8</v>
      </c>
      <c r="BT159" s="279">
        <v>7.407407407407407E-2</v>
      </c>
    </row>
    <row r="160" spans="38:72">
      <c r="AL160" s="389">
        <v>72</v>
      </c>
      <c r="AM160" s="287" t="s">
        <v>31</v>
      </c>
      <c r="AN160" s="188">
        <v>129</v>
      </c>
      <c r="AO160" s="188">
        <v>51</v>
      </c>
      <c r="AP160" s="279">
        <v>0.39534883720930231</v>
      </c>
      <c r="AQ160" s="188">
        <v>129</v>
      </c>
      <c r="AR160" s="188">
        <v>18</v>
      </c>
      <c r="AS160" s="279">
        <v>0.13953488372093023</v>
      </c>
      <c r="AT160" s="188">
        <v>129</v>
      </c>
      <c r="AU160" s="456">
        <v>70</v>
      </c>
      <c r="AV160" s="279">
        <v>0.54263565891472865</v>
      </c>
      <c r="AW160" s="188">
        <v>129</v>
      </c>
      <c r="AX160" s="456">
        <v>37</v>
      </c>
      <c r="AY160" s="279">
        <v>0.2868217054263566</v>
      </c>
      <c r="AZ160" s="188">
        <v>129</v>
      </c>
      <c r="BA160" s="454">
        <v>34</v>
      </c>
      <c r="BB160" s="279">
        <v>0.26356589147286824</v>
      </c>
      <c r="BC160" s="188">
        <v>129</v>
      </c>
      <c r="BD160" s="456">
        <v>25</v>
      </c>
      <c r="BE160" s="279">
        <v>0.19379844961240311</v>
      </c>
      <c r="BF160" s="188">
        <v>129</v>
      </c>
      <c r="BG160" s="188">
        <v>2</v>
      </c>
      <c r="BH160" s="279">
        <v>1.5503875968992248E-2</v>
      </c>
      <c r="BI160" s="188">
        <v>128</v>
      </c>
      <c r="BJ160" s="188">
        <v>8</v>
      </c>
      <c r="BK160" s="279">
        <v>6.25E-2</v>
      </c>
      <c r="BL160" s="188">
        <v>129</v>
      </c>
      <c r="BM160" s="188">
        <v>21</v>
      </c>
      <c r="BN160" s="279">
        <v>0.16279069767441862</v>
      </c>
      <c r="BO160" s="188">
        <v>129</v>
      </c>
      <c r="BP160" s="188">
        <v>20</v>
      </c>
      <c r="BQ160" s="279">
        <v>0.15503875968992248</v>
      </c>
      <c r="BR160" s="188">
        <v>128</v>
      </c>
      <c r="BS160" s="188">
        <v>21</v>
      </c>
      <c r="BT160" s="279">
        <v>0.1640625</v>
      </c>
    </row>
    <row r="161" spans="38:72">
      <c r="AL161" s="389">
        <v>73</v>
      </c>
      <c r="AM161" s="287" t="s">
        <v>32</v>
      </c>
      <c r="AN161" s="188">
        <v>252</v>
      </c>
      <c r="AO161" s="188">
        <v>129</v>
      </c>
      <c r="AP161" s="279">
        <v>0.51190476190476186</v>
      </c>
      <c r="AQ161" s="188">
        <v>252</v>
      </c>
      <c r="AR161" s="188">
        <v>21</v>
      </c>
      <c r="AS161" s="279">
        <v>8.3333333333333329E-2</v>
      </c>
      <c r="AT161" s="188">
        <v>252</v>
      </c>
      <c r="AU161" s="456">
        <v>143</v>
      </c>
      <c r="AV161" s="279">
        <v>0.56746031746031744</v>
      </c>
      <c r="AW161" s="188">
        <v>252</v>
      </c>
      <c r="AX161" s="456">
        <v>52</v>
      </c>
      <c r="AY161" s="279">
        <v>0.20634920634920634</v>
      </c>
      <c r="AZ161" s="188">
        <v>252</v>
      </c>
      <c r="BA161" s="454">
        <v>65</v>
      </c>
      <c r="BB161" s="279">
        <v>0.25793650793650796</v>
      </c>
      <c r="BC161" s="188">
        <v>252</v>
      </c>
      <c r="BD161" s="456">
        <v>46</v>
      </c>
      <c r="BE161" s="279">
        <v>0.18253968253968253</v>
      </c>
      <c r="BF161" s="188">
        <v>252</v>
      </c>
      <c r="BG161" s="188">
        <v>5</v>
      </c>
      <c r="BH161" s="279">
        <v>1.984126984126984E-2</v>
      </c>
      <c r="BI161" s="188">
        <v>252</v>
      </c>
      <c r="BJ161" s="188">
        <v>8</v>
      </c>
      <c r="BK161" s="279">
        <v>3.1746031746031744E-2</v>
      </c>
      <c r="BL161" s="188">
        <v>252</v>
      </c>
      <c r="BM161" s="188">
        <v>75</v>
      </c>
      <c r="BN161" s="279">
        <v>0.29761904761904762</v>
      </c>
      <c r="BO161" s="188">
        <v>252</v>
      </c>
      <c r="BP161" s="188">
        <v>23</v>
      </c>
      <c r="BQ161" s="279">
        <v>9.1269841269841265E-2</v>
      </c>
      <c r="BR161" s="188">
        <v>252</v>
      </c>
      <c r="BS161" s="188">
        <v>34</v>
      </c>
      <c r="BT161" s="279">
        <v>0.13492063492063491</v>
      </c>
    </row>
    <row r="162" spans="38:72">
      <c r="AL162" s="389">
        <v>74</v>
      </c>
      <c r="AM162" s="287" t="s">
        <v>33</v>
      </c>
      <c r="AN162" s="188">
        <v>128</v>
      </c>
      <c r="AO162" s="188">
        <v>55</v>
      </c>
      <c r="AP162" s="279">
        <v>0.4296875</v>
      </c>
      <c r="AQ162" s="188">
        <v>128</v>
      </c>
      <c r="AR162" s="188">
        <v>19</v>
      </c>
      <c r="AS162" s="279">
        <v>0.1484375</v>
      </c>
      <c r="AT162" s="188">
        <v>128</v>
      </c>
      <c r="AU162" s="456">
        <v>76</v>
      </c>
      <c r="AV162" s="279">
        <v>0.59375</v>
      </c>
      <c r="AW162" s="188">
        <v>127</v>
      </c>
      <c r="AX162" s="456">
        <v>31</v>
      </c>
      <c r="AY162" s="279">
        <v>0.24409448818897639</v>
      </c>
      <c r="AZ162" s="188">
        <v>128</v>
      </c>
      <c r="BA162" s="454">
        <v>45</v>
      </c>
      <c r="BB162" s="279">
        <v>0.3515625</v>
      </c>
      <c r="BC162" s="188">
        <v>128</v>
      </c>
      <c r="BD162" s="456">
        <v>14</v>
      </c>
      <c r="BE162" s="279">
        <v>0.109375</v>
      </c>
      <c r="BF162" s="188">
        <v>128</v>
      </c>
      <c r="BG162" s="188">
        <v>3</v>
      </c>
      <c r="BH162" s="279">
        <v>2.34375E-2</v>
      </c>
      <c r="BI162" s="188">
        <v>128</v>
      </c>
      <c r="BJ162" s="188">
        <v>8</v>
      </c>
      <c r="BK162" s="279">
        <v>6.25E-2</v>
      </c>
      <c r="BL162" s="188">
        <v>128</v>
      </c>
      <c r="BM162" s="188">
        <v>37</v>
      </c>
      <c r="BN162" s="279">
        <v>0.2890625</v>
      </c>
      <c r="BO162" s="188">
        <v>128</v>
      </c>
      <c r="BP162" s="188">
        <v>10</v>
      </c>
      <c r="BQ162" s="279">
        <v>7.8125E-2</v>
      </c>
      <c r="BR162" s="188">
        <v>128</v>
      </c>
      <c r="BS162" s="188">
        <v>21</v>
      </c>
      <c r="BT162" s="279">
        <v>0.1640625</v>
      </c>
    </row>
    <row r="163" spans="38:72">
      <c r="AL163" s="498" t="s">
        <v>0</v>
      </c>
      <c r="AM163" s="498"/>
      <c r="AN163" s="391">
        <v>129798</v>
      </c>
      <c r="AO163" s="391">
        <v>54364</v>
      </c>
      <c r="AP163" s="394">
        <v>0.41883542119293055</v>
      </c>
      <c r="AQ163" s="391">
        <v>129323</v>
      </c>
      <c r="AR163" s="391">
        <v>17983</v>
      </c>
      <c r="AS163" s="394">
        <v>0.13905492449138979</v>
      </c>
      <c r="AT163" s="391">
        <v>129788</v>
      </c>
      <c r="AU163" s="457">
        <v>71500</v>
      </c>
      <c r="AV163" s="394">
        <v>0.55089838814066017</v>
      </c>
      <c r="AW163" s="391">
        <v>129779</v>
      </c>
      <c r="AX163" s="457">
        <v>30001</v>
      </c>
      <c r="AY163" s="394">
        <v>0.23116991192719932</v>
      </c>
      <c r="AZ163" s="391">
        <v>129644</v>
      </c>
      <c r="BA163" s="455">
        <v>34308</v>
      </c>
      <c r="BB163" s="394">
        <v>0.26463237789639321</v>
      </c>
      <c r="BC163" s="391">
        <v>129726</v>
      </c>
      <c r="BD163" s="457">
        <v>21416</v>
      </c>
      <c r="BE163" s="394">
        <v>0.16508641290103757</v>
      </c>
      <c r="BF163" s="391">
        <v>129798</v>
      </c>
      <c r="BG163" s="391">
        <v>3255</v>
      </c>
      <c r="BH163" s="394">
        <v>2.507742800351315E-2</v>
      </c>
      <c r="BI163" s="391">
        <v>129754</v>
      </c>
      <c r="BJ163" s="391">
        <v>7921</v>
      </c>
      <c r="BK163" s="394">
        <v>6.1046287590363305E-2</v>
      </c>
      <c r="BL163" s="391">
        <v>129660</v>
      </c>
      <c r="BM163" s="391">
        <v>29859</v>
      </c>
      <c r="BN163" s="394">
        <v>0.23028690421101342</v>
      </c>
      <c r="BO163" s="391">
        <v>129652</v>
      </c>
      <c r="BP163" s="391">
        <v>12395</v>
      </c>
      <c r="BQ163" s="394">
        <v>9.5602073242217631E-2</v>
      </c>
      <c r="BR163" s="391">
        <v>129186</v>
      </c>
      <c r="BS163" s="391">
        <v>16168</v>
      </c>
      <c r="BT163" s="394">
        <v>0.12515288034307123</v>
      </c>
    </row>
  </sheetData>
  <mergeCells count="111">
    <mergeCell ref="AL163:AM163"/>
    <mergeCell ref="AW85:AY87"/>
    <mergeCell ref="AZ85:BB87"/>
    <mergeCell ref="BC85:BE87"/>
    <mergeCell ref="BF85:BH87"/>
    <mergeCell ref="BI85:BK87"/>
    <mergeCell ref="AL85:AL88"/>
    <mergeCell ref="AM85:AM88"/>
    <mergeCell ref="AN85:AP87"/>
    <mergeCell ref="AQ85:AS87"/>
    <mergeCell ref="AT85:AV87"/>
    <mergeCell ref="EO6:EP6"/>
    <mergeCell ref="ER6:ES6"/>
    <mergeCell ref="ET6:EU6"/>
    <mergeCell ref="EW6:EX6"/>
    <mergeCell ref="EY6:EZ6"/>
    <mergeCell ref="EC6:ED6"/>
    <mergeCell ref="EE6:EF6"/>
    <mergeCell ref="EH6:EI6"/>
    <mergeCell ref="EJ6:EK6"/>
    <mergeCell ref="EM6:EN6"/>
    <mergeCell ref="FN6:FO6"/>
    <mergeCell ref="FQ6:FR6"/>
    <mergeCell ref="FS6:FT6"/>
    <mergeCell ref="FV6:FW6"/>
    <mergeCell ref="FX6:FY6"/>
    <mergeCell ref="FB6:FC6"/>
    <mergeCell ref="FD6:FE6"/>
    <mergeCell ref="FG6:FH6"/>
    <mergeCell ref="FI6:FJ6"/>
    <mergeCell ref="FL6:FM6"/>
    <mergeCell ref="DX6:DY6"/>
    <mergeCell ref="DZ6:EA6"/>
    <mergeCell ref="CZ6:DA6"/>
    <mergeCell ref="DB6:DC6"/>
    <mergeCell ref="DF6:DG6"/>
    <mergeCell ref="DH6:DI6"/>
    <mergeCell ref="DL6:DM6"/>
    <mergeCell ref="BL85:BN87"/>
    <mergeCell ref="BO85:BT86"/>
    <mergeCell ref="BO87:BQ87"/>
    <mergeCell ref="BR87:BT87"/>
    <mergeCell ref="DK5:DP5"/>
    <mergeCell ref="DK4:DV4"/>
    <mergeCell ref="DQ5:DV5"/>
    <mergeCell ref="BU4:BZ5"/>
    <mergeCell ref="CA4:CF5"/>
    <mergeCell ref="CG4:CL5"/>
    <mergeCell ref="CM4:CR5"/>
    <mergeCell ref="CS4:CX5"/>
    <mergeCell ref="CJ6:CK6"/>
    <mergeCell ref="CN6:CO6"/>
    <mergeCell ref="CP6:CQ6"/>
    <mergeCell ref="CT6:CU6"/>
    <mergeCell ref="CV6:CW6"/>
    <mergeCell ref="BV6:BW6"/>
    <mergeCell ref="BX6:BY6"/>
    <mergeCell ref="CB6:CC6"/>
    <mergeCell ref="CD6:CE6"/>
    <mergeCell ref="CH6:CI6"/>
    <mergeCell ref="DN6:DO6"/>
    <mergeCell ref="DR6:DS6"/>
    <mergeCell ref="DT6:DU6"/>
    <mergeCell ref="BB4:BC6"/>
    <mergeCell ref="FG4:FK5"/>
    <mergeCell ref="FL4:FP5"/>
    <mergeCell ref="FQ5:FU5"/>
    <mergeCell ref="FV5:FZ5"/>
    <mergeCell ref="FQ4:FZ4"/>
    <mergeCell ref="DX4:EB5"/>
    <mergeCell ref="EC4:EG5"/>
    <mergeCell ref="EH4:EL5"/>
    <mergeCell ref="EM4:EQ5"/>
    <mergeCell ref="ER4:EV5"/>
    <mergeCell ref="EW4:FA5"/>
    <mergeCell ref="FB4:FF5"/>
    <mergeCell ref="BD6:BE6"/>
    <mergeCell ref="BF6:BG6"/>
    <mergeCell ref="BD4:BG5"/>
    <mergeCell ref="BI4:BN5"/>
    <mergeCell ref="BO4:BT5"/>
    <mergeCell ref="BJ6:BK6"/>
    <mergeCell ref="BL6:BM6"/>
    <mergeCell ref="BP6:BQ6"/>
    <mergeCell ref="BR6:BS6"/>
    <mergeCell ref="CY4:DD5"/>
    <mergeCell ref="DE4:DJ5"/>
    <mergeCell ref="GA4:GA6"/>
    <mergeCell ref="B81:C81"/>
    <mergeCell ref="P3:R5"/>
    <mergeCell ref="M3:O5"/>
    <mergeCell ref="J3:L5"/>
    <mergeCell ref="G3:I5"/>
    <mergeCell ref="D3:F5"/>
    <mergeCell ref="C3:C6"/>
    <mergeCell ref="B3:B6"/>
    <mergeCell ref="AH5:AJ5"/>
    <mergeCell ref="AL4:AM6"/>
    <mergeCell ref="AN4:AO6"/>
    <mergeCell ref="AP4:AQ6"/>
    <mergeCell ref="AR4:AS6"/>
    <mergeCell ref="AE5:AG5"/>
    <mergeCell ref="AE3:AJ4"/>
    <mergeCell ref="S3:U5"/>
    <mergeCell ref="AB3:AD5"/>
    <mergeCell ref="Y3:AA5"/>
    <mergeCell ref="V3:X5"/>
    <mergeCell ref="AT4:AU6"/>
    <mergeCell ref="AV4:AW6"/>
    <mergeCell ref="AX4:AY6"/>
    <mergeCell ref="AZ4:BA6"/>
  </mergeCells>
  <phoneticPr fontId="3"/>
  <pageMargins left="0.70866141732283472" right="0.19685039370078741" top="0.59055118110236227" bottom="0.59055118110236227" header="0.31496062992125984" footer="0.31496062992125984"/>
  <pageSetup paperSize="8" scale="74" fitToHeight="0" pageOrder="overThenDown" orientation="landscape" r:id="rId1"/>
  <headerFooter>
    <oddHeader>&amp;R&amp;"ＭＳ 明朝,標準"&amp;12 2-8.歯科健診分析</oddHeader>
  </headerFooter>
  <colBreaks count="1" manualBreakCount="1">
    <brk id="24" max="80" man="1"/>
  </colBreaks>
  <ignoredErrors>
    <ignoredError sqref="EC7:EC49 EH7:EH49 EM7:EM49 ER7:ER49 EW7:EW49 FB7:FB49 FG7:FG49 FL7:FL49 FQ7:FQ49 FV7:FV49 DZ49:EA49 EE49:EF49 EJ49:EK49 EO49:EP49 ET49:EU49 EY49:EZ49 FD49:FE49 FI49:FJ49 FN49:FO49 FS49:FT49 FX49:FY49 DZ7:EA7 EE7:EF7 EJ7:EK7 EO7:EP7 ET7:EU7 EY7:EZ7 FD7:FE7 FI7:FJ7 FN7:FO7 FS7:FT7 FX7:FY7 DZ8:EA8 EE8:EF8 EJ8:EK8 EO8:EP8 ET8:EU8 EY8:EZ8 FD8:FE8 FI8:FJ8 FN8:FO8 FS8:FT8 FX8:FY8 DZ9:EA9 EE9:EF9 EJ9:EK9 EO9:EP9 ET9:EU9 EY9:EZ9 FD9:FE9 FI9:FJ9 FN9:FO9 FS9:FT9 FX9:FY9 DZ10:EA10 EE10:EF10 EJ10:EK10 EO10:EP10 ET10:EU10 EY10:EZ10 FD10:FE10 FI10:FJ10 FN10:FO10 FS10:FT10 FX10:FY10 DZ11:EA11 EE11:EF11 EJ11:EK11 EO11:EP11 ET11:EU11 EY11:EZ11 FD11:FE11 FI11:FJ11 FN11:FO11 FS11:FT11 FX11:FY11 DZ12:EA12 EE12:EF12 EJ12:EK12 EO12:EP12 ET12:EU12 EY12:EZ12 FD12:FE12 FI12:FJ12 FN12:FO12 FS12:FT12 FX12:FY12 DZ13:EA13 EE13:EF13 EJ13:EK13 EO13:EP13 ET13:EU13 EY13:EZ13 FD13:FE13 FI13:FJ13 FN13:FO13 FS13:FT13 FX13:FY13 DZ14:EA14 EE14:EF14 EJ14:EK14 EO14:EP14 ET14:EU14 EY14:EZ14 FD14:FE14 FI14:FJ14 FN14:FO14 FS14:FT14 FX14:FY14 DZ15:EA15 EE15:EF15 EJ15:EK15 EO15:EP15 ET15:EU15 EY15:EZ15 FD15:FE15 FI15:FJ15 FN15:FO15 FS15:FT15 FX15:FY15 DZ16:EA16 EE16:EF16 EJ16:EK16 EO16:EP16 ET16:EU16 EY16:EZ16 FD16:FE16 FI16:FJ16 FN16:FO16 FS16:FT16 FX16:FY16 DZ17:EA17 EE17:EF17 EJ17:EK17 EO17:EP17 ET17:EU17 EY17:EZ17 FD17:FE17 FI17:FJ17 FN17:FO17 FS17:FT17 FX17:FY17 DZ18:EA18 EE18:EF18 EJ18:EK18 EO18:EP18 ET18:EU18 EY18:EZ18 FD18:FE18 FI18:FJ18 FN18:FO18 FS18:FT18 FX18:FY18 DZ19:EA19 EE19:EF19 EJ19:EK19 EO19:EP19 ET19:EU19 EY19:EZ19 FD19:FE19 FI19:FJ19 FN19:FO19 FS19:FT19 FX19:FY19 DZ20:EA20 EE20:EF20 EJ20:EK20 EO20:EP20 ET20:EU20 EY20:EZ20 FD20:FE20 FI20:FJ20 FN20:FO20 FS20:FT20 FX20:FY20 DZ21:EA21 EE21:EF21 EJ21:EK21 EO21:EP21 ET21:EU21 EY21:EZ21 FD21:FE21 FI21:FJ21 FN21:FO21 FS21:FT21 FX21:FY21 DZ22:EA22 EE22:EF22 EJ22:EK22 EO22:EP22 ET22:EU22 EY22:EZ22 FD22:FE22 FI22:FJ22 FN22:FO22 FS22:FT22 FX22:FY22 DZ23:EA23 EE23:EF23 EJ23:EK23 EO23:EP23 ET23:EU23 EY23:EZ23 FD23:FE23 FI23:FJ23 FN23:FO23 FS23:FT23 FX23:FY23 DZ24:EA24 EE24:EF24 EJ24:EK24 EO24:EP24 ET24:EU24 EY24:EZ24 FD24:FE24 FI24:FJ24 FN24:FO24 FS24:FT24 FX24:FY24 DZ25:EA25 EE25:EF25 EJ25:EK25 EO25:EP25 ET25:EU25 EY25:EZ25 FD25:FE25 FI25:FJ25 FN25:FO25 FS25:FT25 FX25:FY25 DZ26:EA26 EE26:EF26 EJ26:EK26 EO26:EP26 ET26:EU26 EY26:EZ26 FD26:FE26 FI26:FJ26 FN26:FO26 FS26:FT26 FX26:FY26 DZ27:EA27 EE27:EF27 EJ27:EK27 EO27:EP27 ET27:EU27 EY27:EZ27 FD27:FE27 FI27:FJ27 FN27:FO27 FS27:FT27 FX27:FY27 DZ28:EA28 EE28:EF28 EJ28:EK28 EO28:EP28 ET28:EU28 EY28:EZ28 FD28:FE28 FI28:FJ28 FN28:FO28 FS28:FT28 FX28:FY28 DZ29:EA29 EE29:EF29 EJ29:EK29 EO29:EP29 ET29:EU29 EY29:EZ29 FD29:FE29 FI29:FJ29 FN29:FO29 FS29:FT29 FX29:FY29 DZ30:EA30 EE30:EF30 EJ30:EK30 EO30:EP30 ET30:EU30 EY30:EZ30 FD30:FE30 FI30:FJ30 FN30:FO30 FS30:FT30 FX30:FY30 DZ31:EA31 EE31:EF31 EJ31:EK31 EO31:EP31 ET31:EU31 EY31:EZ31 FD31:FE31 FI31:FJ31 FN31:FO31 FS31:FT31 FX31:FY31 DZ32:EA32 EE32:EF32 EJ32:EK32 EO32:EP32 ET32:EU32 EY32:EZ32 FD32:FE32 FI32:FJ32 FN32:FO32 FS32:FT32 FX32:FY32 DZ33:EA33 EE33:EF33 EJ33:EK33 EO33:EP33 ET33:EU33 EY33:EZ33 FD33:FE33 FI33:FJ33 FN33:FO33 FS33:FT33 FX33:FY33 DZ34:EA34 EE34:EF34 EJ34:EK34 EO34:EP34 ET34:EU34 EY34:EZ34 FD34:FE34 FI34:FJ34 FN34:FO34 FS34:FT34 FX34:FY34 DZ35:EA35 EE35:EF35 EJ35:EK35 EO35:EP35 ET35:EU35 EY35:EZ35 FD35:FE35 FI35:FJ35 FN35:FO35 FS35:FT35 FX35:FY35 DZ36:EA36 EE36:EF36 EJ36:EK36 EO36:EP36 ET36:EU36 EY36:EZ36 FD36:FE36 FI36:FJ36 FN36:FO36 FS36:FT36 FX36:FY36 DZ37:EA37 EE37:EF37 EJ37:EK37 EO37:EP37 ET37:EU37 EY37:EZ37 FD37:FE37 FI37:FJ37 FN37:FO37 FS37:FT37 FX37:FY37 DZ38:EA38 EE38:EF38 EJ38:EK38 EO38:EP38 ET38:EU38 EY38:EZ38 FD38:FE38 FI38:FJ38 FN38:FO38 FS38:FT38 FX38:FY38 DZ39:EA39 EE39:EF39 EJ39:EK39 EO39:EP39 ET39:EU39 EY39:EZ39 FD39:FE39 FI39:FJ39 FN39:FO39 FS39:FT39 FX39:FY39 DZ40:EA40 EE40:EF40 EJ40:EK40 EO40:EP40 ET40:EU40 EY40:EZ40 FD40:FE40 FI40:FJ40 FN40:FO40 FS40:FT40 FX40:FY40 DZ41:EA41 EE41:EF41 EJ41:EK41 EO41:EP41 ET41:EU41 EY41:EZ41 FD41:FE41 FI41:FJ41 FN41:FO41 FS41:FT41 FX41:FY41 DZ42:EA42 EE42:EF42 EJ42:EK42 EO42:EP42 ET42:EU42 EY42:EZ42 FD42:FE42 FI42:FJ42 FN42:FO42 FS42:FT42 FX42:FY42 DZ43:EA43 EE43:EF43 EJ43:EK43 EO43:EP43 ET43:EU43 EY43:EZ43 FD43:FE43 FI43:FJ43 FN43:FO43 FS43:FT43 FX43:FY43 DZ44:EA44 EE44:EF44 EJ44:EK44 EO44:EP44 ET44:EU44 EY44:EZ44 FD44:FE44 FI44:FJ44 FN44:FO44 FS44:FT44 FX44:FY44 DZ45:EA45 EE45:EF45 EJ45:EK45 EO45:EP45 ET45:EU45 EY45:EZ45 FD45:FE45 FI45:FJ45 FN45:FO45 FS45:FT45 FX45:FY45 DZ46:EA46 EE46:EF46 EJ46:EK46 EO46:EP46 ET46:EU46 EY46:EZ46 FD46:FE46 FI46:FJ46 FN46:FO46 FS46:FT46 FX46:FY46 DZ47:EA47 EE47:EF47 EJ47:EK47 EO47:EP47 ET47:EU47 EY47:EZ47 FD47:FE47 FI47:FJ47 FN47:FO47 FS47:FT47 FX47:FY47 DZ48:EA48 EE48:EF48 EJ48:EK48 EO48:EP48 ET48:EU48 EY48:EZ48 FD48:FE48 FI48:FJ48 FN48:FO48 FS48:FT48 FX48:FY48 BO21 CM15" formula="1"/>
    <ignoredError sqref="AJ7:AJ80 AM7:AM49 AO7:AO49 AQ7:AQ49 AS7:AS49 AU7:AU49 AW7:AW49 AY7:AY49 BA7:BA49 BC7:BC49 BE7:BE49 BG7:BG49" emptyCellReference="1"/>
    <ignoredError sqref="BI7:BI49 BK7:BK49 BM7:BO7 BQ7:BQ49 BS7:BU7 BW7:BW49 BY7:CA7 CC7:CC49 CE7:CG7 CI7:CI49 CK7:CL7 CO7:CO49 CQ7:CS7 CU7:CU49 CW7:CY7 DA7:DA49 DC7:DE7 DG7:DG49 DI7:DK7 DM7:DM49 DO7:DQ7 DS7:DS49 DU7:DV7 DY7:DY49 EB7:EB49 ED7:ED49 EG7:EG49 EI7:EI49 EL7:EL49 EN7:EN49 EQ7:EQ49 ES7:ES49 EV7:EV49 EX7:EX49 FA7:FA49 FC7:FC49 FF7:FF49 FH7:FH49 FK7:FK49 FM7:FM49 FP7:FP49 FR7:FR49 FU7:FU49 FW7:FW49 FZ7:FZ49 BM8:BO8 BS8:BU8 BY8:CA8 CE8:CG8 CK8:CL8 CQ8:CS8 CW8:CY8 DC8:DE8 DI8:DK8 DO8:DQ8 DU8:DV8 BM9:BO9 BS9:BU9 BY9:CA9 CE9:CG9 CK9:CL9 CQ9:CS9 CW9:CY9 DC9:DE9 DI9:DK9 DO9:DQ9 DU9:DV9 BM10:BO10 BS10:BU10 BY10:CA10 CE10:CG10 CK10:CL10 CQ10:CS10 CW10:CY10 DC10:DE10 DI10:DK10 DO10:DQ10 DU10:DV10 BM11:BO11 BS11:BU11 BY11:CA11 CE11:CG11 CK11:CL11 CQ11:CS11 CW11:CY11 DC11:DE11 DI11:DK11 DO11:DQ11 DU11:DV11 BM12:BO12 BS12:BU12 BY12:CA12 CE12:CG12 CK12:CL12 CQ12:CS12 CW12:CY12 DC12:DE12 DI12:DK12 DO12:DQ12 DU12:DV12 BM13:BO13 BS13:BU13 BY13:CA13 CE13:CG13 CK13:CL13 CQ13:CS13 CW13:CY13 DC13:DE13 DI13:DK13 DO13:DQ13 DU13:DV13 BM14:BO14 BS14:BU14 BY14:CA14 CE14:CG14 CK14:CL14 CQ14:CS14 CW14:CY14 DC14:DE14 DI14:DK14 DO14:DQ14 DU14:DV14 BM15:BO15 BS15:BU15 BY15:CA15 CE15:CG15 CK15:CL15 CQ15:CS15 CW15:CY15 DC15:DE15 DI15:DK15 DO15:DQ15 DU15:DV15 BM16:BO16 BS16:BU16 BY16:CA16 CE16:CG16 CK16:CL16 CQ16:CS16 CW16:CY16 DC16:DE16 DI16:DK16 DO16:DQ16 DU16:DV16 BM17:BO17 BS17:BU17 BY17:CA17 CE17:CG17 CK17:CL17 CQ17:CS17 CW17:CY17 DC17:DE17 DI17:DK17 DO17:DQ17 DU17:DV17 BM18:BO18 BS18:BU18 BY18:CA18 CE18:CG18 CK18:CL18 CQ18:CS18 CW18:CY18 DC18:DE18 DI18:DK18 DO18:DQ18 DU18:DV18 BM19:BO19 BS19:BU19 BY19:CA19 CE19:CG19 CK19:CL19 CQ19:CS19 CW19:CY19 DC19:DE19 DI19:DK19 DO19:DQ19 DU19:DV19 BM20:BO20 BS20:BU20 BY20:CA20 CE20:CG20 CK20:CL20 CQ20:CS20 CW20:CY20 DC20:DE20 DI20:DK20 DO20:DQ20 DU20:DV20 BM21:BN21 BS21:BU21 BY21:CA21 CE21:CG21 CK21:CL21 CQ21:CS21 CW21:CY21 DC21:DE21 DI21:DK21 DO21:DQ21 DU21:DV21 BM22:BO22 BS22:BU22 BY22:CA22 CE22:CG22 CK22:CL22 CQ22:CS22 CW22:CY22 DC22:DE22 DI22:DK22 DO22:DQ22 DU22:DV22 BM23:BO23 BS23:BU23 BY23:CA23 CE23:CG23 CK23:CL23 CQ23:CS23 CW23:CY23 DC23:DE23 DI23:DK23 DO23:DQ23 DU23:DV23 BM24:BO24 BS24:BU24 BY24:CA24 CE24:CG24 CK24:CL24 CQ24:CS24 CW24:CY24 DC24:DE24 DI24:DK24 DO24:DQ24 DU24:DV24 BM25:BO25 BS25:BU25 BY25:CA25 CE25:CG25 CK25:CL25 CQ25:CS25 CW25:CY25 DC25:DE25 DI25:DK25 DO25:DQ25 DU25:DV25 BM26:BO26 BS26:BU26 BY26:CA26 CE26:CG26 CK26:CL26 CQ26:CS26 CW26:CY26 DC26:DE26 DI26:DK26 DO26:DQ26 DU26:DV26 BM27:BO27 BS27:BU27 BY27:CA27 CE27:CG27 CK27:CL27 CQ27:CS27 CW27:CY27 DC27:DE27 DI27:DK27 DO27:DQ27 DU27:DV27 BM28:BO28 BS28:BU28 BY28:CA28 CE28:CG28 CK28:CL28 CQ28:CS28 CW28:CY28 DC28:DE28 DI28:DK28 DO28:DQ28 DU28:DV28 BM29:BO29 BS29:BU29 BY29:CA29 CE29:CG29 CK29:CL29 CQ29:CS29 CW29:CY29 DC29:DE29 DI29:DK29 DO29:DQ29 DU29:DV29 BM30:BO30 BS30:BU30 BY30:CA30 CE30:CG30 CK30:CL30 CQ30:CS30 CW30:CY30 DC30:DE30 DI30:DK30 DO30:DQ30 DU30:DV30 BM31:BO31 BS31:BU31 BY31:CA31 CE31:CG31 CK31:CL31 CQ31:CS31 CW31:CY31 DC31:DE31 DI31:DK31 DO31:DQ31 DU31:DV31 BM32:BO32 BS32:BU32 BY32:CA32 CE32:CG32 CK32:CL32 CQ32:CS32 CW32:CY32 DC32:DE32 DI32:DK32 DO32:DQ32 DU32:DV32 BM33:BO33 BS33:BU33 BY33:CA33 CE33:CG33 CK33:CL33 CQ33:CS33 CW33:CY33 DC33:DE33 DI33:DK33 DO33:DQ33 DU33:DV33 BM34:BO34 BS34:BU34 BY34:CA34 CE34:CG34 CK34:CL34 CQ34:CS34 CW34:CY34 DC34:DE34 DI34:DK34 DO34:DQ34 DU34:DV34 BM35:BO35 BS35:BU35 BY35:CA35 CE35:CG35 CK35:CL35 CQ35:CS35 CW35:CY35 DC35:DE35 DI35:DK35 DO35:DQ35 DU35:DV35 BM36:BO36 BS36:BU36 BY36:CA36 CE36:CG36 CK36:CL36 CQ36:CS36 CW36:CY36 DC36:DE36 DI36:DK36 DO36:DQ36 DU36:DV36 BM37:BO37 BS37:BU37 BY37:CA37 CE37:CG37 CK37:CL37 CQ37:CS37 CW37:CY37 DC37:DE37 DI37:DK37 DO37:DQ37 DU37:DV37 BM38:BO38 BS38:BU38 BY38:CA38 CE38:CG38 CK38:CL38 CQ38:CS38 CW38:CY38 DC38:DE38 DI38:DK38 DO38:DQ38 DU38:DV38 BM39:BO39 BS39:BU39 BY39:CA39 CE39:CG39 CK39:CL39 CQ39:CS39 CW39:CY39 DC39:DE39 DI39:DK39 DO39:DQ39 DU39:DV39 BM40:BO40 BS40:BU40 BY40:CA40 CE40:CG40 CK40:CL40 CQ40:CS40 CW40:CY40 DC40:DE40 DI40:DK40 DO40:DQ40 DU40:DV40 BM41:BO41 BS41:BU41 BY41:CA41 CE41:CG41 CK41:CL41 CQ41:CS41 CW41:CY41 DC41:DE41 DI41:DK41 DO41:DQ41 DU41:DV41 BM42:BO42 BS42:BU42 BY42:CA42 CE42:CG42 CK42:CL42 CQ42:CS42 CW42:CY42 DC42:DE42 DI42:DK42 DO42:DQ42 DU42:DV42 BM43:BO43 BS43:BU43 BY43:CA43 CE43:CG43 CK43:CL43 CQ43:CS43 CW43:CY43 DC43:DE43 DI43:DK43 DO43:DQ43 DU43:DV43 BM44:BO44 BS44:BU44 BY44:CA44 CE44:CG44 CK44:CL44 CQ44:CS44 CW44:CY44 DC44:DE44 DI44:DK44 DO44:DQ44 DU44:DV44 BM45:BO45 BS45:BU45 BY45:CA45 CE45:CG45 CK45:CL45 CQ45:CS45 CW45:CY45 DC45:DE45 DI45:DK45 DO45:DQ45 DU45:DV45 BM46:BO46 BS46:BU46 BY46:CA46 CE46:CG46 CK46:CL46 CQ46:CS46 CW46:CY46 DC46:DE46 DI46:DK46 DO46:DQ46 DU46:DV46 BM47:BO47 BS47:BU47 BY47:CA47 CE47:CG47 CK47:CL47 CQ47:CS47 CW47:CY47 DC47:DE47 DI47:DK47 DO47:DQ47 DU47:DV47 BM48:BO48 BS48:BU48 BY48:CA48 CE48:CG48 CK48:CL48 CQ48:CS48 CW48:CY48 DC48:DE48 DI48:DK48 DO48:DQ48 DU48:DV48 BM49:BO49 BS49:BU49 BY49:CA49 CE49:CG49 CK49:CL49 CQ49:CR49 CW49:CY49 DC49:DE49 DI49:DK49 DO49:DQ49 DU49:DV49" evalError="1"/>
    <ignoredError sqref="BJ7:BJ49 BP7:BP49 BV7:BV49 CB7:CB49 CH7:CH49 CN7:CN49 CT7:CT49 CZ7:CZ49 DF7:DF49 DL7:DL49 DR7:DR49" evalError="1" emptyCellReference="1"/>
    <ignoredError sqref="BL7:BL49 BR7:BR49 BX7:BX49 CD7:CD49 CJ7:CJ49 CP7:CP49 CV7:CV49 DB7:DB49 DH7:DH49 DN7:DN49 DT7:DT49" evalError="1"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dimension ref="B1:M80"/>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488</v>
      </c>
      <c r="C1" s="4"/>
      <c r="D1" s="4"/>
      <c r="E1" s="4"/>
      <c r="F1" s="4"/>
      <c r="G1" s="4"/>
      <c r="H1" s="4"/>
      <c r="I1" s="4"/>
      <c r="J1" s="4"/>
      <c r="K1" s="4"/>
      <c r="L1" s="4"/>
    </row>
    <row r="2" spans="2:12" ht="16.5" customHeight="1">
      <c r="B2" s="4" t="s">
        <v>472</v>
      </c>
    </row>
    <row r="79" spans="2:2" ht="16.5" customHeight="1">
      <c r="B79" s="1" t="s">
        <v>511</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489</v>
      </c>
    </row>
    <row r="2" spans="2:15" ht="16.5" customHeight="1">
      <c r="B2" s="9" t="s">
        <v>476</v>
      </c>
    </row>
    <row r="4" spans="2:15" ht="13.5" customHeight="1">
      <c r="B4" s="82"/>
      <c r="C4" s="83"/>
      <c r="D4" s="83"/>
      <c r="E4" s="83"/>
      <c r="F4" s="83"/>
      <c r="G4" s="84"/>
    </row>
    <row r="5" spans="2:15" ht="13.5" customHeight="1">
      <c r="B5" s="85"/>
      <c r="C5" s="86"/>
      <c r="D5" s="161">
        <v>0.47739999999999994</v>
      </c>
      <c r="E5" s="88" t="s">
        <v>223</v>
      </c>
      <c r="F5" s="162">
        <v>0.52500000000000002</v>
      </c>
      <c r="G5" s="90" t="s">
        <v>224</v>
      </c>
    </row>
    <row r="6" spans="2:15">
      <c r="B6" s="85"/>
      <c r="D6" s="161"/>
      <c r="E6" s="88"/>
      <c r="F6" s="162"/>
      <c r="G6" s="90"/>
    </row>
    <row r="7" spans="2:15">
      <c r="B7" s="85"/>
      <c r="C7" s="91"/>
      <c r="D7" s="161">
        <v>0.42979999999999996</v>
      </c>
      <c r="E7" s="88" t="s">
        <v>223</v>
      </c>
      <c r="F7" s="162">
        <v>0.47739999999999994</v>
      </c>
      <c r="G7" s="90" t="s">
        <v>225</v>
      </c>
    </row>
    <row r="8" spans="2:15">
      <c r="B8" s="85"/>
      <c r="D8" s="161"/>
      <c r="E8" s="88"/>
      <c r="F8" s="162"/>
      <c r="G8" s="90"/>
    </row>
    <row r="9" spans="2:15">
      <c r="B9" s="85"/>
      <c r="C9" s="92"/>
      <c r="D9" s="161">
        <v>0.38219999999999998</v>
      </c>
      <c r="E9" s="88" t="s">
        <v>223</v>
      </c>
      <c r="F9" s="162">
        <v>0.42979999999999996</v>
      </c>
      <c r="G9" s="90" t="s">
        <v>225</v>
      </c>
    </row>
    <row r="10" spans="2:15">
      <c r="B10" s="85"/>
      <c r="D10" s="161"/>
      <c r="E10" s="88"/>
      <c r="F10" s="162"/>
      <c r="G10" s="90"/>
    </row>
    <row r="11" spans="2:15">
      <c r="B11" s="85"/>
      <c r="C11" s="93"/>
      <c r="D11" s="161">
        <v>0.33460000000000001</v>
      </c>
      <c r="E11" s="88" t="s">
        <v>223</v>
      </c>
      <c r="F11" s="162">
        <v>0.38219999999999998</v>
      </c>
      <c r="G11" s="90" t="s">
        <v>225</v>
      </c>
    </row>
    <row r="12" spans="2:15">
      <c r="B12" s="85"/>
      <c r="D12" s="161"/>
      <c r="E12" s="88"/>
      <c r="F12" s="162"/>
      <c r="G12" s="90"/>
    </row>
    <row r="13" spans="2:15">
      <c r="B13" s="85"/>
      <c r="C13" s="94"/>
      <c r="D13" s="161">
        <v>0.28699999999999998</v>
      </c>
      <c r="E13" s="88" t="s">
        <v>223</v>
      </c>
      <c r="F13" s="162">
        <v>0.33460000000000001</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dimension ref="B1:M80"/>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491</v>
      </c>
      <c r="C1" s="4"/>
      <c r="D1" s="4"/>
      <c r="E1" s="4"/>
      <c r="F1" s="4"/>
      <c r="G1" s="4"/>
      <c r="H1" s="4"/>
      <c r="I1" s="4"/>
      <c r="J1" s="4"/>
      <c r="K1" s="4"/>
      <c r="L1" s="4"/>
    </row>
    <row r="2" spans="2:12" ht="16.5" customHeight="1">
      <c r="B2" s="4" t="s">
        <v>484</v>
      </c>
    </row>
    <row r="79" spans="2:2" ht="16.5" customHeight="1">
      <c r="B79" s="1" t="s">
        <v>512</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490</v>
      </c>
    </row>
    <row r="2" spans="2:15" ht="16.5" customHeight="1">
      <c r="B2" s="9" t="s">
        <v>476</v>
      </c>
    </row>
    <row r="4" spans="2:15" ht="13.5" customHeight="1">
      <c r="B4" s="82"/>
      <c r="C4" s="83"/>
      <c r="D4" s="83"/>
      <c r="E4" s="83"/>
      <c r="F4" s="83"/>
      <c r="G4" s="84"/>
    </row>
    <row r="5" spans="2:15" ht="13.5" customHeight="1">
      <c r="B5" s="85"/>
      <c r="C5" s="86"/>
      <c r="D5" s="161">
        <v>0.189</v>
      </c>
      <c r="E5" s="88" t="s">
        <v>223</v>
      </c>
      <c r="F5" s="162">
        <v>0.217</v>
      </c>
      <c r="G5" s="90" t="s">
        <v>224</v>
      </c>
    </row>
    <row r="6" spans="2:15">
      <c r="B6" s="85"/>
      <c r="D6" s="161"/>
      <c r="E6" s="88"/>
      <c r="F6" s="162"/>
      <c r="G6" s="90"/>
    </row>
    <row r="7" spans="2:15">
      <c r="B7" s="85"/>
      <c r="C7" s="91"/>
      <c r="D7" s="161">
        <v>0.161</v>
      </c>
      <c r="E7" s="88" t="s">
        <v>223</v>
      </c>
      <c r="F7" s="162">
        <v>0.189</v>
      </c>
      <c r="G7" s="90" t="s">
        <v>225</v>
      </c>
    </row>
    <row r="8" spans="2:15">
      <c r="B8" s="85"/>
      <c r="D8" s="161"/>
      <c r="E8" s="88"/>
      <c r="F8" s="162"/>
      <c r="G8" s="90"/>
    </row>
    <row r="9" spans="2:15">
      <c r="B9" s="85"/>
      <c r="C9" s="92"/>
      <c r="D9" s="161">
        <v>0.13300000000000001</v>
      </c>
      <c r="E9" s="88" t="s">
        <v>223</v>
      </c>
      <c r="F9" s="162">
        <v>0.161</v>
      </c>
      <c r="G9" s="90" t="s">
        <v>225</v>
      </c>
    </row>
    <row r="10" spans="2:15">
      <c r="B10" s="85"/>
      <c r="D10" s="161"/>
      <c r="E10" s="88"/>
      <c r="F10" s="162"/>
      <c r="G10" s="90"/>
    </row>
    <row r="11" spans="2:15">
      <c r="B11" s="85"/>
      <c r="C11" s="93"/>
      <c r="D11" s="161">
        <v>0.105</v>
      </c>
      <c r="E11" s="88" t="s">
        <v>223</v>
      </c>
      <c r="F11" s="162">
        <v>0.13300000000000001</v>
      </c>
      <c r="G11" s="90" t="s">
        <v>225</v>
      </c>
    </row>
    <row r="12" spans="2:15">
      <c r="B12" s="85"/>
      <c r="D12" s="161"/>
      <c r="E12" s="88"/>
      <c r="F12" s="162"/>
      <c r="G12" s="90"/>
    </row>
    <row r="13" spans="2:15">
      <c r="B13" s="85"/>
      <c r="C13" s="94"/>
      <c r="D13" s="161">
        <v>7.6999999999999999E-2</v>
      </c>
      <c r="E13" s="88" t="s">
        <v>223</v>
      </c>
      <c r="F13" s="162">
        <v>0.105</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6"/>
  <dimension ref="B1:M80"/>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492</v>
      </c>
      <c r="C1" s="4"/>
      <c r="D1" s="4"/>
      <c r="E1" s="4"/>
      <c r="F1" s="4"/>
      <c r="G1" s="4"/>
      <c r="H1" s="4"/>
      <c r="I1" s="4"/>
      <c r="J1" s="4"/>
      <c r="K1" s="4"/>
      <c r="L1" s="4"/>
    </row>
    <row r="2" spans="2:12" ht="16.5" customHeight="1">
      <c r="B2" s="4" t="s">
        <v>472</v>
      </c>
    </row>
    <row r="79" spans="2:2" ht="16.5" customHeight="1">
      <c r="B79" s="1" t="s">
        <v>513</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493</v>
      </c>
    </row>
    <row r="2" spans="2:15" ht="16.5" customHeight="1">
      <c r="B2" s="9" t="s">
        <v>476</v>
      </c>
    </row>
    <row r="4" spans="2:15" ht="13.5" customHeight="1">
      <c r="B4" s="82"/>
      <c r="C4" s="83"/>
      <c r="D4" s="83"/>
      <c r="E4" s="83"/>
      <c r="F4" s="83"/>
      <c r="G4" s="84"/>
    </row>
    <row r="5" spans="2:15" ht="13.5" customHeight="1">
      <c r="B5" s="85"/>
      <c r="C5" s="86"/>
      <c r="D5" s="161">
        <v>0.63300000000000001</v>
      </c>
      <c r="E5" s="88" t="s">
        <v>223</v>
      </c>
      <c r="F5" s="162">
        <v>0.69499999999999995</v>
      </c>
      <c r="G5" s="90" t="s">
        <v>224</v>
      </c>
    </row>
    <row r="6" spans="2:15">
      <c r="B6" s="85"/>
      <c r="D6" s="161"/>
      <c r="E6" s="88"/>
      <c r="F6" s="162"/>
      <c r="G6" s="90"/>
    </row>
    <row r="7" spans="2:15">
      <c r="B7" s="85"/>
      <c r="C7" s="91"/>
      <c r="D7" s="161">
        <v>0.57099999999999995</v>
      </c>
      <c r="E7" s="88" t="s">
        <v>223</v>
      </c>
      <c r="F7" s="162">
        <v>0.63300000000000001</v>
      </c>
      <c r="G7" s="90" t="s">
        <v>225</v>
      </c>
    </row>
    <row r="8" spans="2:15">
      <c r="B8" s="85"/>
      <c r="D8" s="161"/>
      <c r="E8" s="88"/>
      <c r="F8" s="162"/>
      <c r="G8" s="90"/>
    </row>
    <row r="9" spans="2:15">
      <c r="B9" s="85"/>
      <c r="C9" s="92"/>
      <c r="D9" s="161">
        <v>0.50900000000000001</v>
      </c>
      <c r="E9" s="88" t="s">
        <v>223</v>
      </c>
      <c r="F9" s="162">
        <v>0.57099999999999995</v>
      </c>
      <c r="G9" s="90" t="s">
        <v>225</v>
      </c>
    </row>
    <row r="10" spans="2:15">
      <c r="B10" s="85"/>
      <c r="D10" s="161"/>
      <c r="E10" s="88"/>
      <c r="F10" s="162"/>
      <c r="G10" s="90"/>
    </row>
    <row r="11" spans="2:15">
      <c r="B11" s="85"/>
      <c r="C11" s="93"/>
      <c r="D11" s="161">
        <v>0.44700000000000001</v>
      </c>
      <c r="E11" s="88" t="s">
        <v>223</v>
      </c>
      <c r="F11" s="162">
        <v>0.50900000000000001</v>
      </c>
      <c r="G11" s="90" t="s">
        <v>225</v>
      </c>
    </row>
    <row r="12" spans="2:15">
      <c r="B12" s="85"/>
      <c r="D12" s="161"/>
      <c r="E12" s="88"/>
      <c r="F12" s="162"/>
      <c r="G12" s="90"/>
    </row>
    <row r="13" spans="2:15">
      <c r="B13" s="85"/>
      <c r="C13" s="94"/>
      <c r="D13" s="161">
        <v>0.38500000000000001</v>
      </c>
      <c r="E13" s="88" t="s">
        <v>223</v>
      </c>
      <c r="F13" s="162">
        <v>0.44700000000000001</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8"/>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494</v>
      </c>
      <c r="C1" s="4"/>
      <c r="D1" s="4"/>
      <c r="E1" s="4"/>
      <c r="F1" s="4"/>
      <c r="G1" s="4"/>
      <c r="H1" s="4"/>
      <c r="I1" s="4"/>
      <c r="J1" s="4"/>
      <c r="K1" s="4"/>
      <c r="L1" s="4"/>
    </row>
    <row r="2" spans="2:12" ht="16.5" customHeight="1">
      <c r="B2" s="4" t="s">
        <v>514</v>
      </c>
    </row>
    <row r="79" spans="2:2" ht="16.5" customHeight="1">
      <c r="B79" s="1" t="s">
        <v>515</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516</v>
      </c>
    </row>
    <row r="2" spans="2:15" ht="16.5" customHeight="1">
      <c r="B2" s="9" t="s">
        <v>476</v>
      </c>
    </row>
    <row r="4" spans="2:15" ht="13.5" customHeight="1">
      <c r="B4" s="82"/>
      <c r="C4" s="83"/>
      <c r="D4" s="83"/>
      <c r="E4" s="83"/>
      <c r="F4" s="83"/>
      <c r="G4" s="84"/>
    </row>
    <row r="5" spans="2:15" ht="13.5" customHeight="1">
      <c r="B5" s="85"/>
      <c r="C5" s="86"/>
      <c r="D5" s="161">
        <v>0.30399999999999999</v>
      </c>
      <c r="E5" s="88" t="s">
        <v>223</v>
      </c>
      <c r="F5" s="162">
        <v>0.35799999999999998</v>
      </c>
      <c r="G5" s="90" t="s">
        <v>224</v>
      </c>
    </row>
    <row r="6" spans="2:15">
      <c r="B6" s="85"/>
      <c r="D6" s="161"/>
      <c r="E6" s="88"/>
      <c r="F6" s="162"/>
      <c r="G6" s="90"/>
    </row>
    <row r="7" spans="2:15">
      <c r="B7" s="85"/>
      <c r="C7" s="91"/>
      <c r="D7" s="161">
        <v>0.24999999999999997</v>
      </c>
      <c r="E7" s="88" t="s">
        <v>223</v>
      </c>
      <c r="F7" s="162">
        <v>0.30399999999999999</v>
      </c>
      <c r="G7" s="90" t="s">
        <v>225</v>
      </c>
    </row>
    <row r="8" spans="2:15">
      <c r="B8" s="85"/>
      <c r="D8" s="161"/>
      <c r="E8" s="88"/>
      <c r="F8" s="162"/>
      <c r="G8" s="90"/>
    </row>
    <row r="9" spans="2:15">
      <c r="B9" s="85"/>
      <c r="C9" s="92"/>
      <c r="D9" s="161">
        <v>0.19599999999999998</v>
      </c>
      <c r="E9" s="88" t="s">
        <v>223</v>
      </c>
      <c r="F9" s="162">
        <v>0.24999999999999997</v>
      </c>
      <c r="G9" s="90" t="s">
        <v>225</v>
      </c>
    </row>
    <row r="10" spans="2:15">
      <c r="B10" s="85"/>
      <c r="D10" s="161"/>
      <c r="E10" s="88"/>
      <c r="F10" s="162"/>
      <c r="G10" s="90"/>
    </row>
    <row r="11" spans="2:15">
      <c r="B11" s="85"/>
      <c r="C11" s="93"/>
      <c r="D11" s="161">
        <v>0.14199999999999999</v>
      </c>
      <c r="E11" s="88" t="s">
        <v>223</v>
      </c>
      <c r="F11" s="162">
        <v>0.19599999999999998</v>
      </c>
      <c r="G11" s="90" t="s">
        <v>225</v>
      </c>
    </row>
    <row r="12" spans="2:15">
      <c r="B12" s="85"/>
      <c r="D12" s="161"/>
      <c r="E12" s="88"/>
      <c r="F12" s="162"/>
      <c r="G12" s="90"/>
    </row>
    <row r="13" spans="2:15">
      <c r="B13" s="85"/>
      <c r="C13" s="94"/>
      <c r="D13" s="161">
        <v>8.7999999999999995E-2</v>
      </c>
      <c r="E13" s="88" t="s">
        <v>223</v>
      </c>
      <c r="F13" s="162">
        <v>0.14199999999999999</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9"/>
  <dimension ref="B1:M80"/>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496</v>
      </c>
      <c r="C1" s="4"/>
      <c r="D1" s="4"/>
      <c r="E1" s="4"/>
      <c r="F1" s="4"/>
      <c r="G1" s="4"/>
      <c r="H1" s="4"/>
      <c r="I1" s="4"/>
      <c r="J1" s="4"/>
      <c r="K1" s="4"/>
      <c r="L1" s="4"/>
    </row>
    <row r="2" spans="2:12" ht="16.5" customHeight="1">
      <c r="B2" s="4" t="s">
        <v>472</v>
      </c>
    </row>
    <row r="79" spans="2:2" ht="16.5" customHeight="1">
      <c r="B79" s="1" t="s">
        <v>517</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AG13"/>
  <sheetViews>
    <sheetView showGridLines="0" zoomScaleNormal="100" zoomScaleSheetLayoutView="100" workbookViewId="0"/>
  </sheetViews>
  <sheetFormatPr defaultColWidth="9" defaultRowHeight="13.5"/>
  <cols>
    <col min="1" max="1" width="4.625" style="1" customWidth="1"/>
    <col min="2" max="2" width="3.625" style="1" customWidth="1"/>
    <col min="3" max="3" width="14" style="1" customWidth="1"/>
    <col min="4" max="27" width="9.625" style="1" customWidth="1"/>
    <col min="28" max="28" width="9" style="1"/>
    <col min="29" max="33" width="12.625" style="1" customWidth="1"/>
    <col min="34" max="16384" width="9" style="1"/>
  </cols>
  <sheetData>
    <row r="1" spans="2:33" ht="16.5" customHeight="1">
      <c r="B1" s="4" t="s">
        <v>201</v>
      </c>
    </row>
    <row r="2" spans="2:33" ht="16.5" customHeight="1">
      <c r="B2" s="4" t="s">
        <v>467</v>
      </c>
      <c r="D2" s="3" t="s">
        <v>446</v>
      </c>
    </row>
    <row r="3" spans="2:33" ht="16.5" customHeight="1">
      <c r="B3" s="490"/>
      <c r="C3" s="492" t="s">
        <v>123</v>
      </c>
      <c r="D3" s="485" t="s">
        <v>65</v>
      </c>
      <c r="E3" s="486"/>
      <c r="F3" s="487"/>
      <c r="G3" s="485" t="s">
        <v>66</v>
      </c>
      <c r="H3" s="486"/>
      <c r="I3" s="487"/>
      <c r="J3" s="485" t="s">
        <v>67</v>
      </c>
      <c r="K3" s="486"/>
      <c r="L3" s="487"/>
      <c r="M3" s="485" t="s">
        <v>68</v>
      </c>
      <c r="N3" s="486"/>
      <c r="O3" s="487"/>
      <c r="P3" s="485" t="s">
        <v>69</v>
      </c>
      <c r="Q3" s="486"/>
      <c r="R3" s="487"/>
      <c r="S3" s="485" t="s">
        <v>70</v>
      </c>
      <c r="T3" s="486"/>
      <c r="U3" s="487"/>
      <c r="V3" s="485" t="s">
        <v>71</v>
      </c>
      <c r="W3" s="486"/>
      <c r="X3" s="487"/>
      <c r="Y3" s="485" t="s">
        <v>64</v>
      </c>
      <c r="Z3" s="486"/>
      <c r="AA3" s="487"/>
      <c r="AC3" s="100" t="s">
        <v>206</v>
      </c>
      <c r="AD3" s="46"/>
    </row>
    <row r="4" spans="2:33" ht="27" customHeight="1">
      <c r="B4" s="491"/>
      <c r="C4" s="492"/>
      <c r="D4" s="446" t="s">
        <v>75</v>
      </c>
      <c r="E4" s="447" t="s">
        <v>72</v>
      </c>
      <c r="F4" s="448" t="s">
        <v>212</v>
      </c>
      <c r="G4" s="446" t="s">
        <v>75</v>
      </c>
      <c r="H4" s="447" t="s">
        <v>72</v>
      </c>
      <c r="I4" s="448" t="s">
        <v>212</v>
      </c>
      <c r="J4" s="446" t="s">
        <v>75</v>
      </c>
      <c r="K4" s="447" t="s">
        <v>72</v>
      </c>
      <c r="L4" s="448" t="s">
        <v>212</v>
      </c>
      <c r="M4" s="446" t="s">
        <v>75</v>
      </c>
      <c r="N4" s="447" t="s">
        <v>72</v>
      </c>
      <c r="O4" s="448" t="s">
        <v>212</v>
      </c>
      <c r="P4" s="446" t="s">
        <v>75</v>
      </c>
      <c r="Q4" s="447" t="s">
        <v>72</v>
      </c>
      <c r="R4" s="448" t="s">
        <v>212</v>
      </c>
      <c r="S4" s="446" t="s">
        <v>75</v>
      </c>
      <c r="T4" s="447" t="s">
        <v>72</v>
      </c>
      <c r="U4" s="448" t="s">
        <v>212</v>
      </c>
      <c r="V4" s="446" t="s">
        <v>75</v>
      </c>
      <c r="W4" s="447" t="s">
        <v>72</v>
      </c>
      <c r="X4" s="448" t="s">
        <v>212</v>
      </c>
      <c r="Y4" s="446" t="s">
        <v>75</v>
      </c>
      <c r="Z4" s="447" t="s">
        <v>72</v>
      </c>
      <c r="AA4" s="448" t="s">
        <v>212</v>
      </c>
      <c r="AC4" s="488" t="s">
        <v>201</v>
      </c>
      <c r="AD4" s="489"/>
      <c r="AF4" s="481" t="s">
        <v>200</v>
      </c>
      <c r="AG4" s="482"/>
    </row>
    <row r="5" spans="2:33" s="14" customFormat="1" ht="13.5" customHeight="1">
      <c r="B5" s="69">
        <v>1</v>
      </c>
      <c r="C5" s="47" t="s">
        <v>175</v>
      </c>
      <c r="D5" s="439">
        <v>91</v>
      </c>
      <c r="E5" s="192">
        <v>15</v>
      </c>
      <c r="F5" s="70">
        <f>IFERROR(E5/D5,"-")</f>
        <v>0.16483516483516483</v>
      </c>
      <c r="G5" s="439">
        <v>245</v>
      </c>
      <c r="H5" s="192">
        <v>35</v>
      </c>
      <c r="I5" s="70">
        <f>IFERROR(H5/G5,"-")</f>
        <v>0.14285714285714285</v>
      </c>
      <c r="J5" s="439">
        <v>51847</v>
      </c>
      <c r="K5" s="192">
        <v>7700</v>
      </c>
      <c r="L5" s="70">
        <f>IFERROR(K5/J5,"-")</f>
        <v>0.14851389665747294</v>
      </c>
      <c r="M5" s="439">
        <v>43981</v>
      </c>
      <c r="N5" s="192">
        <v>6253</v>
      </c>
      <c r="O5" s="70">
        <f>IFERROR(N5/M5,"-")</f>
        <v>0.14217503012664559</v>
      </c>
      <c r="P5" s="439">
        <v>28315</v>
      </c>
      <c r="Q5" s="192">
        <v>2908</v>
      </c>
      <c r="R5" s="70">
        <f>IFERROR(Q5/P5,"-")</f>
        <v>0.1027017481900053</v>
      </c>
      <c r="S5" s="439">
        <v>12565</v>
      </c>
      <c r="T5" s="192">
        <v>851</v>
      </c>
      <c r="U5" s="70">
        <f>IFERROR(T5/S5,"-")</f>
        <v>6.7727815360127341E-2</v>
      </c>
      <c r="V5" s="439">
        <v>4220</v>
      </c>
      <c r="W5" s="192">
        <v>121</v>
      </c>
      <c r="X5" s="70">
        <f>IFERROR(W5/V5,"-")</f>
        <v>2.8672985781990522E-2</v>
      </c>
      <c r="Y5" s="350">
        <f t="shared" ref="Y5:Y13" si="0">SUM(D5,G5,J5,M5,P5,S5,V5)</f>
        <v>141264</v>
      </c>
      <c r="Z5" s="192">
        <f t="shared" ref="Z5:Z13" si="1">SUM(E5,H5,K5,N5,Q5,T5,W5)</f>
        <v>17883</v>
      </c>
      <c r="AA5" s="70">
        <f>IFERROR(Z5/Y5,"-")</f>
        <v>0.1265927624872579</v>
      </c>
      <c r="AC5" s="45" t="str">
        <f t="shared" ref="AC5:AC12" si="2">INDEX($C$5:$C$12,MATCH(AD5,AA$5:AA$12,0))</f>
        <v>三島医療圏</v>
      </c>
      <c r="AD5" s="135">
        <f>LARGE(AA$5:AA$12,ROW(A1))</f>
        <v>0.14374051380066333</v>
      </c>
      <c r="AF5" s="136">
        <f t="shared" ref="AF5:AF12" si="3">$AA$13</f>
        <v>0.11069843599458863</v>
      </c>
      <c r="AG5" s="137">
        <v>0</v>
      </c>
    </row>
    <row r="6" spans="2:33" s="14" customFormat="1" ht="13.5" customHeight="1">
      <c r="B6" s="69">
        <v>2</v>
      </c>
      <c r="C6" s="47" t="s">
        <v>7</v>
      </c>
      <c r="D6" s="439">
        <v>80</v>
      </c>
      <c r="E6" s="192">
        <v>8</v>
      </c>
      <c r="F6" s="70">
        <f t="shared" ref="F6:F13" si="4">IFERROR(E6/D6,"-")</f>
        <v>0.1</v>
      </c>
      <c r="G6" s="439">
        <v>413</v>
      </c>
      <c r="H6" s="192">
        <v>38</v>
      </c>
      <c r="I6" s="70">
        <f t="shared" ref="I6:I13" si="5">IFERROR(H6/G6,"-")</f>
        <v>9.2009685230024216E-2</v>
      </c>
      <c r="J6" s="439">
        <v>41408</v>
      </c>
      <c r="K6" s="192">
        <v>6602</v>
      </c>
      <c r="L6" s="70">
        <f t="shared" ref="L6:L13" si="6">IFERROR(K6/J6,"-")</f>
        <v>0.15943778979907264</v>
      </c>
      <c r="M6" s="439">
        <v>33794</v>
      </c>
      <c r="N6" s="192">
        <v>5456</v>
      </c>
      <c r="O6" s="70">
        <f t="shared" ref="O6:O13" si="7">IFERROR(N6/M6,"-")</f>
        <v>0.16144877788956619</v>
      </c>
      <c r="P6" s="439">
        <v>19690</v>
      </c>
      <c r="Q6" s="192">
        <v>2464</v>
      </c>
      <c r="R6" s="70">
        <f t="shared" ref="R6:R13" si="8">IFERROR(Q6/P6,"-")</f>
        <v>0.12513966480446928</v>
      </c>
      <c r="S6" s="439">
        <v>8590</v>
      </c>
      <c r="T6" s="192">
        <v>671</v>
      </c>
      <c r="U6" s="70">
        <f t="shared" ref="U6:U13" si="9">IFERROR(T6/S6,"-")</f>
        <v>7.8114086146682193E-2</v>
      </c>
      <c r="V6" s="439">
        <v>2759</v>
      </c>
      <c r="W6" s="192">
        <v>103</v>
      </c>
      <c r="X6" s="70">
        <f t="shared" ref="X6:X13" si="10">IFERROR(W6/V6,"-")</f>
        <v>3.7332366799565059E-2</v>
      </c>
      <c r="Y6" s="350">
        <f t="shared" si="0"/>
        <v>106734</v>
      </c>
      <c r="Z6" s="192">
        <f t="shared" si="1"/>
        <v>15342</v>
      </c>
      <c r="AA6" s="70">
        <f t="shared" ref="AA6:AA13" si="11">IFERROR(Z6/Y6,"-")</f>
        <v>0.14374051380066333</v>
      </c>
      <c r="AC6" s="45" t="str">
        <f t="shared" si="2"/>
        <v>中河内医療圏</v>
      </c>
      <c r="AD6" s="135">
        <f>LARGE(AA$5:AA$12,ROW(A2))</f>
        <v>0.13766026314683258</v>
      </c>
      <c r="AF6" s="136">
        <f t="shared" si="3"/>
        <v>0.11069843599458863</v>
      </c>
      <c r="AG6" s="137">
        <v>0</v>
      </c>
    </row>
    <row r="7" spans="2:33" s="14" customFormat="1" ht="13.5" customHeight="1">
      <c r="B7" s="69">
        <v>3</v>
      </c>
      <c r="C7" s="47" t="s">
        <v>12</v>
      </c>
      <c r="D7" s="439">
        <v>195</v>
      </c>
      <c r="E7" s="192">
        <v>11</v>
      </c>
      <c r="F7" s="70">
        <f t="shared" si="4"/>
        <v>5.6410256410256411E-2</v>
      </c>
      <c r="G7" s="439">
        <v>871</v>
      </c>
      <c r="H7" s="192">
        <v>56</v>
      </c>
      <c r="I7" s="70">
        <f t="shared" si="5"/>
        <v>6.4293915040183697E-2</v>
      </c>
      <c r="J7" s="439">
        <v>66679</v>
      </c>
      <c r="K7" s="192">
        <v>7148</v>
      </c>
      <c r="L7" s="70">
        <f t="shared" si="6"/>
        <v>0.10720016796892574</v>
      </c>
      <c r="M7" s="439">
        <v>55504</v>
      </c>
      <c r="N7" s="192">
        <v>5858</v>
      </c>
      <c r="O7" s="70">
        <f t="shared" si="7"/>
        <v>0.10554194292303258</v>
      </c>
      <c r="P7" s="439">
        <v>30677</v>
      </c>
      <c r="Q7" s="192">
        <v>2453</v>
      </c>
      <c r="R7" s="70">
        <f t="shared" si="8"/>
        <v>7.996218665449685E-2</v>
      </c>
      <c r="S7" s="439">
        <v>12186</v>
      </c>
      <c r="T7" s="192">
        <v>566</v>
      </c>
      <c r="U7" s="70">
        <f t="shared" si="9"/>
        <v>4.644674216313803E-2</v>
      </c>
      <c r="V7" s="439">
        <v>3822</v>
      </c>
      <c r="W7" s="192">
        <v>90</v>
      </c>
      <c r="X7" s="70">
        <f t="shared" si="10"/>
        <v>2.3547880690737835E-2</v>
      </c>
      <c r="Y7" s="350">
        <f t="shared" si="0"/>
        <v>169934</v>
      </c>
      <c r="Z7" s="192">
        <f t="shared" si="1"/>
        <v>16182</v>
      </c>
      <c r="AA7" s="70">
        <f t="shared" si="11"/>
        <v>9.5225205079619152E-2</v>
      </c>
      <c r="AC7" s="45" t="str">
        <f t="shared" si="2"/>
        <v>豊能医療圏</v>
      </c>
      <c r="AD7" s="135">
        <f t="shared" ref="AD7:AD12" si="12">LARGE(AA$5:AA$12,ROW(A3))</f>
        <v>0.1265927624872579</v>
      </c>
      <c r="AF7" s="136">
        <f t="shared" si="3"/>
        <v>0.11069843599458863</v>
      </c>
      <c r="AG7" s="137">
        <v>0</v>
      </c>
    </row>
    <row r="8" spans="2:33" s="14" customFormat="1" ht="13.5" customHeight="1">
      <c r="B8" s="69">
        <v>4</v>
      </c>
      <c r="C8" s="47" t="s">
        <v>20</v>
      </c>
      <c r="D8" s="439">
        <v>95</v>
      </c>
      <c r="E8" s="192">
        <v>8</v>
      </c>
      <c r="F8" s="70">
        <f t="shared" si="4"/>
        <v>8.4210526315789472E-2</v>
      </c>
      <c r="G8" s="439">
        <v>297</v>
      </c>
      <c r="H8" s="192">
        <v>25</v>
      </c>
      <c r="I8" s="70">
        <f t="shared" si="5"/>
        <v>8.4175084175084181E-2</v>
      </c>
      <c r="J8" s="439">
        <v>45159</v>
      </c>
      <c r="K8" s="192">
        <v>6995</v>
      </c>
      <c r="L8" s="70">
        <f t="shared" si="6"/>
        <v>0.15489714121216147</v>
      </c>
      <c r="M8" s="439">
        <v>38854</v>
      </c>
      <c r="N8" s="192">
        <v>6030</v>
      </c>
      <c r="O8" s="70">
        <f t="shared" si="7"/>
        <v>0.15519637617748494</v>
      </c>
      <c r="P8" s="439">
        <v>22886</v>
      </c>
      <c r="Q8" s="192">
        <v>2612</v>
      </c>
      <c r="R8" s="70">
        <f t="shared" si="8"/>
        <v>0.11413090972647033</v>
      </c>
      <c r="S8" s="439">
        <v>8848</v>
      </c>
      <c r="T8" s="192">
        <v>619</v>
      </c>
      <c r="U8" s="70">
        <f t="shared" si="9"/>
        <v>6.9959312839059679E-2</v>
      </c>
      <c r="V8" s="439">
        <v>2806</v>
      </c>
      <c r="W8" s="192">
        <v>85</v>
      </c>
      <c r="X8" s="70">
        <f t="shared" si="10"/>
        <v>3.0292230933713471E-2</v>
      </c>
      <c r="Y8" s="350">
        <f t="shared" si="0"/>
        <v>118945</v>
      </c>
      <c r="Z8" s="192">
        <f t="shared" si="1"/>
        <v>16374</v>
      </c>
      <c r="AA8" s="70">
        <f t="shared" si="11"/>
        <v>0.13766026314683258</v>
      </c>
      <c r="AC8" s="45" t="str">
        <f t="shared" si="2"/>
        <v>南河内医療圏</v>
      </c>
      <c r="AD8" s="135">
        <f t="shared" si="12"/>
        <v>0.11784200465425532</v>
      </c>
      <c r="AF8" s="136">
        <f t="shared" si="3"/>
        <v>0.11069843599458863</v>
      </c>
      <c r="AG8" s="137">
        <v>0</v>
      </c>
    </row>
    <row r="9" spans="2:33" s="14" customFormat="1" ht="13.5" customHeight="1">
      <c r="B9" s="69">
        <v>5</v>
      </c>
      <c r="C9" s="47" t="s">
        <v>24</v>
      </c>
      <c r="D9" s="439">
        <v>110</v>
      </c>
      <c r="E9" s="192">
        <v>14</v>
      </c>
      <c r="F9" s="70">
        <f t="shared" si="4"/>
        <v>0.12727272727272726</v>
      </c>
      <c r="G9" s="439">
        <v>446</v>
      </c>
      <c r="H9" s="192">
        <v>35</v>
      </c>
      <c r="I9" s="70">
        <f t="shared" si="5"/>
        <v>7.847533632286996E-2</v>
      </c>
      <c r="J9" s="439">
        <v>36654</v>
      </c>
      <c r="K9" s="192">
        <v>5118</v>
      </c>
      <c r="L9" s="70">
        <f t="shared" si="6"/>
        <v>0.13963005401866099</v>
      </c>
      <c r="M9" s="439">
        <v>30320</v>
      </c>
      <c r="N9" s="192">
        <v>3868</v>
      </c>
      <c r="O9" s="70">
        <f t="shared" si="7"/>
        <v>0.12757255936675463</v>
      </c>
      <c r="P9" s="439">
        <v>18119</v>
      </c>
      <c r="Q9" s="192">
        <v>1773</v>
      </c>
      <c r="R9" s="70">
        <f t="shared" si="8"/>
        <v>9.7853082399690927E-2</v>
      </c>
      <c r="S9" s="439">
        <v>8010</v>
      </c>
      <c r="T9" s="192">
        <v>477</v>
      </c>
      <c r="U9" s="70">
        <f t="shared" si="9"/>
        <v>5.955056179775281E-2</v>
      </c>
      <c r="V9" s="439">
        <v>2597</v>
      </c>
      <c r="W9" s="192">
        <v>58</v>
      </c>
      <c r="X9" s="70">
        <f t="shared" si="10"/>
        <v>2.2333461686561418E-2</v>
      </c>
      <c r="Y9" s="350">
        <f t="shared" si="0"/>
        <v>96256</v>
      </c>
      <c r="Z9" s="192">
        <f t="shared" si="1"/>
        <v>11343</v>
      </c>
      <c r="AA9" s="70">
        <f t="shared" si="11"/>
        <v>0.11784200465425532</v>
      </c>
      <c r="AC9" s="45" t="str">
        <f t="shared" si="2"/>
        <v>泉州医療圏</v>
      </c>
      <c r="AD9" s="135">
        <f>LARGE(AA$5:AA$12,ROW(A5))</f>
        <v>0.1162824710939214</v>
      </c>
      <c r="AF9" s="136">
        <f t="shared" si="3"/>
        <v>0.11069843599458863</v>
      </c>
      <c r="AG9" s="137">
        <v>0</v>
      </c>
    </row>
    <row r="10" spans="2:33" s="14" customFormat="1" ht="13.5" customHeight="1">
      <c r="B10" s="69">
        <v>6</v>
      </c>
      <c r="C10" s="47" t="s">
        <v>34</v>
      </c>
      <c r="D10" s="439">
        <v>359</v>
      </c>
      <c r="E10" s="192">
        <v>20</v>
      </c>
      <c r="F10" s="70">
        <f t="shared" si="4"/>
        <v>5.5710306406685235E-2</v>
      </c>
      <c r="G10" s="439">
        <v>996</v>
      </c>
      <c r="H10" s="192">
        <v>38</v>
      </c>
      <c r="I10" s="70">
        <f t="shared" si="5"/>
        <v>3.8152610441767071E-2</v>
      </c>
      <c r="J10" s="439">
        <v>45569</v>
      </c>
      <c r="K10" s="192">
        <v>3863</v>
      </c>
      <c r="L10" s="70">
        <f t="shared" si="6"/>
        <v>8.4772542737387255E-2</v>
      </c>
      <c r="M10" s="439">
        <v>37672</v>
      </c>
      <c r="N10" s="192">
        <v>3135</v>
      </c>
      <c r="O10" s="70">
        <f t="shared" si="7"/>
        <v>8.3218305372690593E-2</v>
      </c>
      <c r="P10" s="439">
        <v>22190</v>
      </c>
      <c r="Q10" s="192">
        <v>1418</v>
      </c>
      <c r="R10" s="70">
        <f t="shared" si="8"/>
        <v>6.3902658855340244E-2</v>
      </c>
      <c r="S10" s="439">
        <v>9428</v>
      </c>
      <c r="T10" s="192">
        <v>339</v>
      </c>
      <c r="U10" s="70">
        <f t="shared" si="9"/>
        <v>3.5956724649978788E-2</v>
      </c>
      <c r="V10" s="439">
        <v>3202</v>
      </c>
      <c r="W10" s="192">
        <v>49</v>
      </c>
      <c r="X10" s="70">
        <f t="shared" si="10"/>
        <v>1.5302935665209244E-2</v>
      </c>
      <c r="Y10" s="350">
        <f t="shared" si="0"/>
        <v>119416</v>
      </c>
      <c r="Z10" s="192">
        <f t="shared" si="1"/>
        <v>8862</v>
      </c>
      <c r="AA10" s="70">
        <f t="shared" si="11"/>
        <v>7.4211160983452804E-2</v>
      </c>
      <c r="AC10" s="45" t="str">
        <f t="shared" si="2"/>
        <v>大阪市医療圏</v>
      </c>
      <c r="AD10" s="135">
        <f t="shared" si="12"/>
        <v>0.10037879948757869</v>
      </c>
      <c r="AF10" s="136">
        <f t="shared" si="3"/>
        <v>0.11069843599458863</v>
      </c>
      <c r="AG10" s="137">
        <v>0</v>
      </c>
    </row>
    <row r="11" spans="2:33" s="14" customFormat="1" ht="13.5" customHeight="1">
      <c r="B11" s="69">
        <v>7</v>
      </c>
      <c r="C11" s="47" t="s">
        <v>43</v>
      </c>
      <c r="D11" s="439">
        <v>412</v>
      </c>
      <c r="E11" s="192">
        <v>26</v>
      </c>
      <c r="F11" s="70">
        <f t="shared" si="4"/>
        <v>6.3106796116504854E-2</v>
      </c>
      <c r="G11" s="439">
        <v>1001</v>
      </c>
      <c r="H11" s="192">
        <v>87</v>
      </c>
      <c r="I11" s="70">
        <f t="shared" si="5"/>
        <v>8.6913086913086912E-2</v>
      </c>
      <c r="J11" s="439">
        <v>47140</v>
      </c>
      <c r="K11" s="192">
        <v>6373</v>
      </c>
      <c r="L11" s="70">
        <f t="shared" si="6"/>
        <v>0.13519304200254562</v>
      </c>
      <c r="M11" s="439">
        <v>38161</v>
      </c>
      <c r="N11" s="192">
        <v>4922</v>
      </c>
      <c r="O11" s="70">
        <f t="shared" si="7"/>
        <v>0.12897984853646394</v>
      </c>
      <c r="P11" s="439">
        <v>23089</v>
      </c>
      <c r="Q11" s="192">
        <v>2259</v>
      </c>
      <c r="R11" s="70">
        <f t="shared" si="8"/>
        <v>9.783879769587249E-2</v>
      </c>
      <c r="S11" s="439">
        <v>10078</v>
      </c>
      <c r="T11" s="192">
        <v>562</v>
      </c>
      <c r="U11" s="70">
        <f t="shared" si="9"/>
        <v>5.5765032744592179E-2</v>
      </c>
      <c r="V11" s="439">
        <v>3190</v>
      </c>
      <c r="W11" s="192">
        <v>82</v>
      </c>
      <c r="X11" s="70">
        <f t="shared" si="10"/>
        <v>2.5705329153605017E-2</v>
      </c>
      <c r="Y11" s="350">
        <f t="shared" si="0"/>
        <v>123071</v>
      </c>
      <c r="Z11" s="192">
        <f t="shared" si="1"/>
        <v>14311</v>
      </c>
      <c r="AA11" s="70">
        <f t="shared" si="11"/>
        <v>0.1162824710939214</v>
      </c>
      <c r="AC11" s="45" t="str">
        <f t="shared" si="2"/>
        <v>北河内医療圏</v>
      </c>
      <c r="AD11" s="135">
        <f t="shared" si="12"/>
        <v>9.5225205079619152E-2</v>
      </c>
      <c r="AF11" s="136">
        <f t="shared" si="3"/>
        <v>0.11069843599458863</v>
      </c>
      <c r="AG11" s="137">
        <v>0</v>
      </c>
    </row>
    <row r="12" spans="2:33" s="14" customFormat="1" ht="13.5" customHeight="1" thickBot="1">
      <c r="B12" s="69">
        <v>8</v>
      </c>
      <c r="C12" s="47" t="s">
        <v>56</v>
      </c>
      <c r="D12" s="439">
        <v>800</v>
      </c>
      <c r="E12" s="192">
        <v>54</v>
      </c>
      <c r="F12" s="70">
        <f t="shared" si="4"/>
        <v>6.7500000000000004E-2</v>
      </c>
      <c r="G12" s="439">
        <v>2644</v>
      </c>
      <c r="H12" s="192">
        <v>173</v>
      </c>
      <c r="I12" s="70">
        <f t="shared" si="5"/>
        <v>6.5431164901664146E-2</v>
      </c>
      <c r="J12" s="439">
        <v>114245</v>
      </c>
      <c r="K12" s="192">
        <v>12909</v>
      </c>
      <c r="L12" s="70">
        <f t="shared" si="6"/>
        <v>0.1129940041139656</v>
      </c>
      <c r="M12" s="439">
        <v>100377</v>
      </c>
      <c r="N12" s="192">
        <v>11532</v>
      </c>
      <c r="O12" s="70">
        <f t="shared" si="7"/>
        <v>0.11488687647568666</v>
      </c>
      <c r="P12" s="439">
        <v>67791</v>
      </c>
      <c r="Q12" s="192">
        <v>6094</v>
      </c>
      <c r="R12" s="70">
        <f t="shared" si="8"/>
        <v>8.9893938723429365E-2</v>
      </c>
      <c r="S12" s="439">
        <v>30489</v>
      </c>
      <c r="T12" s="192">
        <v>1741</v>
      </c>
      <c r="U12" s="70">
        <f t="shared" si="9"/>
        <v>5.7102561579586084E-2</v>
      </c>
      <c r="V12" s="439">
        <v>9948</v>
      </c>
      <c r="W12" s="192">
        <v>250</v>
      </c>
      <c r="X12" s="70">
        <f t="shared" si="10"/>
        <v>2.5130679533574587E-2</v>
      </c>
      <c r="Y12" s="350">
        <f t="shared" si="0"/>
        <v>326294</v>
      </c>
      <c r="Z12" s="192">
        <f t="shared" si="1"/>
        <v>32753</v>
      </c>
      <c r="AA12" s="70">
        <f t="shared" si="11"/>
        <v>0.10037879948757869</v>
      </c>
      <c r="AC12" s="45" t="str">
        <f t="shared" si="2"/>
        <v>堺市医療圏</v>
      </c>
      <c r="AD12" s="135">
        <f t="shared" si="12"/>
        <v>7.4211160983452804E-2</v>
      </c>
      <c r="AF12" s="136">
        <f t="shared" si="3"/>
        <v>0.11069843599458863</v>
      </c>
      <c r="AG12" s="137">
        <v>999</v>
      </c>
    </row>
    <row r="13" spans="2:33" s="14" customFormat="1" ht="13.5" customHeight="1" thickTop="1">
      <c r="B13" s="483" t="s">
        <v>0</v>
      </c>
      <c r="C13" s="484"/>
      <c r="D13" s="193">
        <f>SUM(D5:D12)</f>
        <v>2142</v>
      </c>
      <c r="E13" s="194">
        <f>SUM(E5:E12)</f>
        <v>156</v>
      </c>
      <c r="F13" s="71">
        <f t="shared" si="4"/>
        <v>7.2829131652661069E-2</v>
      </c>
      <c r="G13" s="193">
        <f>SUM(G5:G12)</f>
        <v>6913</v>
      </c>
      <c r="H13" s="194">
        <f>SUM(H5:H12)</f>
        <v>487</v>
      </c>
      <c r="I13" s="71">
        <f t="shared" si="5"/>
        <v>7.0446983943295238E-2</v>
      </c>
      <c r="J13" s="193">
        <f>SUM(J5:J12)</f>
        <v>448701</v>
      </c>
      <c r="K13" s="194">
        <f>SUM(K5:K12)</f>
        <v>56708</v>
      </c>
      <c r="L13" s="71">
        <f t="shared" si="6"/>
        <v>0.1263826022228611</v>
      </c>
      <c r="M13" s="193">
        <f>SUM(M5:M12)</f>
        <v>378663</v>
      </c>
      <c r="N13" s="194">
        <f>SUM(N5:N12)</f>
        <v>47054</v>
      </c>
      <c r="O13" s="71">
        <f t="shared" si="7"/>
        <v>0.12426352719964719</v>
      </c>
      <c r="P13" s="193">
        <f>SUM(P5:P12)</f>
        <v>232757</v>
      </c>
      <c r="Q13" s="194">
        <f>SUM(Q5:Q12)</f>
        <v>21981</v>
      </c>
      <c r="R13" s="71">
        <f t="shared" si="8"/>
        <v>9.443754645402716E-2</v>
      </c>
      <c r="S13" s="193">
        <f>SUM(S5:S12)</f>
        <v>100194</v>
      </c>
      <c r="T13" s="194">
        <f>SUM(T5:T12)</f>
        <v>5826</v>
      </c>
      <c r="U13" s="71">
        <f t="shared" si="9"/>
        <v>5.8147194442781006E-2</v>
      </c>
      <c r="V13" s="193">
        <f>SUM(V5:V12)</f>
        <v>32544</v>
      </c>
      <c r="W13" s="194">
        <f>SUM(W5:W12)</f>
        <v>838</v>
      </c>
      <c r="X13" s="71">
        <f t="shared" si="10"/>
        <v>2.574975417895772E-2</v>
      </c>
      <c r="Y13" s="193">
        <f t="shared" si="0"/>
        <v>1201914</v>
      </c>
      <c r="Z13" s="194">
        <f t="shared" si="1"/>
        <v>133050</v>
      </c>
      <c r="AA13" s="71">
        <f t="shared" si="11"/>
        <v>0.11069843599458863</v>
      </c>
    </row>
  </sheetData>
  <mergeCells count="13">
    <mergeCell ref="AF4:AG4"/>
    <mergeCell ref="B13:C13"/>
    <mergeCell ref="M3:O3"/>
    <mergeCell ref="P3:R3"/>
    <mergeCell ref="S3:U3"/>
    <mergeCell ref="V3:X3"/>
    <mergeCell ref="AC4:AD4"/>
    <mergeCell ref="Y3:AA3"/>
    <mergeCell ref="B3:B4"/>
    <mergeCell ref="C3:C4"/>
    <mergeCell ref="D3:F3"/>
    <mergeCell ref="G3:I3"/>
    <mergeCell ref="J3:L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F13 AA13 I13 L13 O13 R13 U13 X13" formula="1"/>
    <ignoredError sqref="F5:F12 I5:I12 L5:L12 O5:O12 R5:R12 U5:U12 X5:Z12 D13:E13" emptyCellReference="1"/>
    <ignoredError sqref="AC5:AC12" evalError="1"/>
    <ignoredError sqref="AD5:AD12" evalError="1" emptyCellReference="1"/>
    <ignoredError sqref="G13:H13 J13:K13 M13:N13 P13:Q13 S13:T13 V13:W13" formula="1" emptyCellReferenc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0"/>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497</v>
      </c>
    </row>
    <row r="2" spans="2:15" ht="16.5" customHeight="1">
      <c r="B2" s="9" t="s">
        <v>476</v>
      </c>
    </row>
    <row r="4" spans="2:15" ht="13.5" customHeight="1">
      <c r="B4" s="82"/>
      <c r="C4" s="83"/>
      <c r="D4" s="83"/>
      <c r="E4" s="83"/>
      <c r="F4" s="83"/>
      <c r="G4" s="84"/>
    </row>
    <row r="5" spans="2:15" ht="13.5" customHeight="1">
      <c r="B5" s="85"/>
      <c r="C5" s="86"/>
      <c r="D5" s="161">
        <v>0.40439999999999998</v>
      </c>
      <c r="E5" s="88" t="s">
        <v>223</v>
      </c>
      <c r="F5" s="162">
        <v>0.47699999999999998</v>
      </c>
      <c r="G5" s="90" t="s">
        <v>224</v>
      </c>
    </row>
    <row r="6" spans="2:15">
      <c r="B6" s="85"/>
      <c r="D6" s="161"/>
      <c r="E6" s="88"/>
      <c r="F6" s="162"/>
      <c r="G6" s="90"/>
    </row>
    <row r="7" spans="2:15">
      <c r="B7" s="85"/>
      <c r="C7" s="91"/>
      <c r="D7" s="161">
        <v>0.33179999999999998</v>
      </c>
      <c r="E7" s="88" t="s">
        <v>223</v>
      </c>
      <c r="F7" s="162">
        <v>0.40439999999999998</v>
      </c>
      <c r="G7" s="90" t="s">
        <v>225</v>
      </c>
    </row>
    <row r="8" spans="2:15">
      <c r="B8" s="85"/>
      <c r="D8" s="161"/>
      <c r="E8" s="88"/>
      <c r="F8" s="162"/>
      <c r="G8" s="90"/>
    </row>
    <row r="9" spans="2:15">
      <c r="B9" s="85"/>
      <c r="C9" s="92"/>
      <c r="D9" s="161">
        <v>0.25919999999999999</v>
      </c>
      <c r="E9" s="88" t="s">
        <v>223</v>
      </c>
      <c r="F9" s="162">
        <v>0.33179999999999998</v>
      </c>
      <c r="G9" s="90" t="s">
        <v>225</v>
      </c>
    </row>
    <row r="10" spans="2:15">
      <c r="B10" s="85"/>
      <c r="D10" s="161"/>
      <c r="E10" s="88"/>
      <c r="F10" s="162"/>
      <c r="G10" s="90"/>
    </row>
    <row r="11" spans="2:15">
      <c r="B11" s="85"/>
      <c r="C11" s="93"/>
      <c r="D11" s="161">
        <v>0.18659999999999999</v>
      </c>
      <c r="E11" s="88" t="s">
        <v>223</v>
      </c>
      <c r="F11" s="162">
        <v>0.25919999999999999</v>
      </c>
      <c r="G11" s="90" t="s">
        <v>225</v>
      </c>
    </row>
    <row r="12" spans="2:15">
      <c r="B12" s="85"/>
      <c r="D12" s="161"/>
      <c r="E12" s="88"/>
      <c r="F12" s="162"/>
      <c r="G12" s="90"/>
    </row>
    <row r="13" spans="2:15">
      <c r="B13" s="85"/>
      <c r="C13" s="94"/>
      <c r="D13" s="161">
        <v>0.114</v>
      </c>
      <c r="E13" s="88" t="s">
        <v>223</v>
      </c>
      <c r="F13" s="162">
        <v>0.18659999999999999</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0"/>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498</v>
      </c>
      <c r="C1" s="4"/>
      <c r="D1" s="4"/>
      <c r="E1" s="4"/>
      <c r="F1" s="4"/>
      <c r="G1" s="4"/>
      <c r="H1" s="4"/>
      <c r="I1" s="4"/>
      <c r="J1" s="4"/>
      <c r="K1" s="4"/>
      <c r="L1" s="4"/>
    </row>
    <row r="2" spans="2:12" ht="16.5" customHeight="1">
      <c r="B2" s="4" t="s">
        <v>472</v>
      </c>
    </row>
    <row r="79" spans="2:2" ht="16.5" customHeight="1">
      <c r="B79" s="1" t="s">
        <v>518</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500</v>
      </c>
    </row>
    <row r="2" spans="2:15" ht="16.5" customHeight="1">
      <c r="B2" s="9" t="s">
        <v>476</v>
      </c>
    </row>
    <row r="4" spans="2:15" ht="13.5" customHeight="1">
      <c r="B4" s="82"/>
      <c r="C4" s="83"/>
      <c r="D4" s="83"/>
      <c r="E4" s="83"/>
      <c r="F4" s="83"/>
      <c r="G4" s="84"/>
    </row>
    <row r="5" spans="2:15" ht="13.5" customHeight="1">
      <c r="B5" s="85"/>
      <c r="C5" s="86"/>
      <c r="D5" s="161">
        <v>0.38040000000000002</v>
      </c>
      <c r="E5" s="88" t="s">
        <v>223</v>
      </c>
      <c r="F5" s="162">
        <v>0.46400000000000002</v>
      </c>
      <c r="G5" s="90" t="s">
        <v>224</v>
      </c>
    </row>
    <row r="6" spans="2:15">
      <c r="B6" s="85"/>
      <c r="D6" s="161"/>
      <c r="E6" s="88"/>
      <c r="F6" s="162"/>
      <c r="G6" s="90"/>
    </row>
    <row r="7" spans="2:15">
      <c r="B7" s="85"/>
      <c r="C7" s="91"/>
      <c r="D7" s="161">
        <v>0.29680000000000001</v>
      </c>
      <c r="E7" s="88" t="s">
        <v>223</v>
      </c>
      <c r="F7" s="162">
        <v>0.38040000000000002</v>
      </c>
      <c r="G7" s="90" t="s">
        <v>225</v>
      </c>
    </row>
    <row r="8" spans="2:15">
      <c r="B8" s="85"/>
      <c r="D8" s="161"/>
      <c r="E8" s="88"/>
      <c r="F8" s="162"/>
      <c r="G8" s="90"/>
    </row>
    <row r="9" spans="2:15">
      <c r="B9" s="85"/>
      <c r="C9" s="92"/>
      <c r="D9" s="161">
        <v>0.2132</v>
      </c>
      <c r="E9" s="88" t="s">
        <v>223</v>
      </c>
      <c r="F9" s="162">
        <v>0.29680000000000001</v>
      </c>
      <c r="G9" s="90" t="s">
        <v>225</v>
      </c>
    </row>
    <row r="10" spans="2:15">
      <c r="B10" s="85"/>
      <c r="D10" s="161"/>
      <c r="E10" s="88"/>
      <c r="F10" s="162"/>
      <c r="G10" s="90"/>
    </row>
    <row r="11" spans="2:15">
      <c r="B11" s="85"/>
      <c r="C11" s="93"/>
      <c r="D11" s="161">
        <v>0.12959999999999999</v>
      </c>
      <c r="E11" s="88" t="s">
        <v>223</v>
      </c>
      <c r="F11" s="162">
        <v>0.2132</v>
      </c>
      <c r="G11" s="90" t="s">
        <v>225</v>
      </c>
    </row>
    <row r="12" spans="2:15">
      <c r="B12" s="85"/>
      <c r="D12" s="161"/>
      <c r="E12" s="88"/>
      <c r="F12" s="162"/>
      <c r="G12" s="90"/>
    </row>
    <row r="13" spans="2:15">
      <c r="B13" s="85"/>
      <c r="C13" s="94"/>
      <c r="D13" s="161">
        <v>4.5999999999999999E-2</v>
      </c>
      <c r="E13" s="88" t="s">
        <v>223</v>
      </c>
      <c r="F13" s="162">
        <v>0.12959999999999999</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501</v>
      </c>
      <c r="C1" s="4"/>
      <c r="D1" s="4"/>
      <c r="E1" s="4"/>
      <c r="F1" s="4"/>
      <c r="G1" s="4"/>
      <c r="H1" s="4"/>
      <c r="I1" s="4"/>
      <c r="J1" s="4"/>
      <c r="K1" s="4"/>
      <c r="L1" s="4"/>
    </row>
    <row r="2" spans="2:12" ht="16.5" customHeight="1">
      <c r="B2" s="4" t="s">
        <v>472</v>
      </c>
    </row>
    <row r="79" spans="2:2" ht="16.5" customHeight="1">
      <c r="B79" s="1" t="s">
        <v>519</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502</v>
      </c>
    </row>
    <row r="2" spans="2:15" ht="16.5" customHeight="1">
      <c r="B2" s="9" t="s">
        <v>476</v>
      </c>
    </row>
    <row r="4" spans="2:15" ht="13.5" customHeight="1">
      <c r="B4" s="82"/>
      <c r="C4" s="83"/>
      <c r="D4" s="83"/>
      <c r="E4" s="83"/>
      <c r="F4" s="83"/>
      <c r="G4" s="84"/>
    </row>
    <row r="5" spans="2:15" ht="13.5" customHeight="1">
      <c r="B5" s="85"/>
      <c r="C5" s="86"/>
      <c r="D5" s="161">
        <v>4.5600000000000002E-2</v>
      </c>
      <c r="E5" s="88" t="s">
        <v>223</v>
      </c>
      <c r="F5" s="162">
        <v>5.7000000000000002E-2</v>
      </c>
      <c r="G5" s="90" t="s">
        <v>224</v>
      </c>
    </row>
    <row r="6" spans="2:15">
      <c r="B6" s="85"/>
      <c r="D6" s="161"/>
      <c r="E6" s="88"/>
      <c r="F6" s="162"/>
      <c r="G6" s="90"/>
    </row>
    <row r="7" spans="2:15">
      <c r="B7" s="85"/>
      <c r="C7" s="91"/>
      <c r="D7" s="161">
        <v>3.4200000000000001E-2</v>
      </c>
      <c r="E7" s="88" t="s">
        <v>223</v>
      </c>
      <c r="F7" s="162">
        <v>4.5600000000000002E-2</v>
      </c>
      <c r="G7" s="90" t="s">
        <v>225</v>
      </c>
    </row>
    <row r="8" spans="2:15">
      <c r="B8" s="85"/>
      <c r="D8" s="161"/>
      <c r="E8" s="88"/>
      <c r="F8" s="162"/>
      <c r="G8" s="90"/>
    </row>
    <row r="9" spans="2:15">
      <c r="B9" s="85"/>
      <c r="C9" s="92"/>
      <c r="D9" s="161">
        <v>2.2800000000000001E-2</v>
      </c>
      <c r="E9" s="88" t="s">
        <v>223</v>
      </c>
      <c r="F9" s="162">
        <v>3.4200000000000001E-2</v>
      </c>
      <c r="G9" s="90" t="s">
        <v>225</v>
      </c>
    </row>
    <row r="10" spans="2:15">
      <c r="B10" s="85"/>
      <c r="D10" s="161"/>
      <c r="E10" s="88"/>
      <c r="F10" s="162"/>
      <c r="G10" s="90"/>
    </row>
    <row r="11" spans="2:15">
      <c r="B11" s="85"/>
      <c r="C11" s="93"/>
      <c r="D11" s="161">
        <v>1.14E-2</v>
      </c>
      <c r="E11" s="88" t="s">
        <v>223</v>
      </c>
      <c r="F11" s="162">
        <v>2.2800000000000001E-2</v>
      </c>
      <c r="G11" s="90" t="s">
        <v>225</v>
      </c>
    </row>
    <row r="12" spans="2:15">
      <c r="B12" s="85"/>
      <c r="D12" s="161"/>
      <c r="E12" s="88"/>
      <c r="F12" s="162"/>
      <c r="G12" s="90"/>
    </row>
    <row r="13" spans="2:15">
      <c r="B13" s="85"/>
      <c r="C13" s="94"/>
      <c r="D13" s="161">
        <v>0</v>
      </c>
      <c r="E13" s="88" t="s">
        <v>223</v>
      </c>
      <c r="F13" s="162">
        <v>1.14E-2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417"/>
    </row>
    <row r="17" spans="2:15">
      <c r="B17" s="85"/>
      <c r="O17" s="340"/>
    </row>
    <row r="18" spans="2:15">
      <c r="B18" s="85"/>
      <c r="O18" s="340"/>
    </row>
    <row r="19" spans="2:15">
      <c r="B19" s="85"/>
      <c r="O19" s="340"/>
    </row>
    <row r="20" spans="2:15">
      <c r="B20" s="85"/>
      <c r="O20" s="340"/>
    </row>
    <row r="21" spans="2:15">
      <c r="B21" s="85"/>
      <c r="O21" s="340"/>
    </row>
    <row r="22" spans="2:15">
      <c r="B22" s="85"/>
      <c r="O22" s="340"/>
    </row>
    <row r="23" spans="2:15">
      <c r="B23" s="85"/>
      <c r="O23" s="340"/>
    </row>
    <row r="24" spans="2:15">
      <c r="B24" s="85"/>
      <c r="O24" s="340"/>
    </row>
    <row r="25" spans="2:15">
      <c r="B25" s="85"/>
      <c r="O25" s="340"/>
    </row>
    <row r="26" spans="2:15">
      <c r="B26" s="85"/>
      <c r="O26" s="340"/>
    </row>
    <row r="27" spans="2:15">
      <c r="B27" s="85"/>
      <c r="O27" s="340"/>
    </row>
    <row r="28" spans="2:15">
      <c r="B28" s="85"/>
      <c r="O28" s="340"/>
    </row>
    <row r="29" spans="2:15">
      <c r="B29" s="85"/>
      <c r="O29" s="340"/>
    </row>
    <row r="30" spans="2:15">
      <c r="B30" s="85"/>
      <c r="O30" s="340"/>
    </row>
    <row r="31" spans="2:15">
      <c r="B31" s="85"/>
      <c r="O31" s="340"/>
    </row>
    <row r="32" spans="2:15">
      <c r="B32" s="85"/>
      <c r="O32" s="340"/>
    </row>
    <row r="33" spans="2:15">
      <c r="B33" s="85"/>
      <c r="O33" s="340"/>
    </row>
    <row r="34" spans="2:15">
      <c r="B34" s="85"/>
      <c r="O34" s="340"/>
    </row>
    <row r="35" spans="2:15">
      <c r="B35" s="85"/>
      <c r="O35" s="340"/>
    </row>
    <row r="36" spans="2:15">
      <c r="B36" s="85"/>
      <c r="O36" s="340"/>
    </row>
    <row r="37" spans="2:15">
      <c r="B37" s="85"/>
      <c r="O37" s="340"/>
    </row>
    <row r="38" spans="2:15">
      <c r="B38" s="85"/>
      <c r="O38" s="340"/>
    </row>
    <row r="39" spans="2:15">
      <c r="B39" s="85"/>
      <c r="O39" s="340"/>
    </row>
    <row r="40" spans="2:15">
      <c r="B40" s="85"/>
      <c r="O40" s="340"/>
    </row>
    <row r="41" spans="2:15">
      <c r="B41" s="85"/>
      <c r="O41" s="340"/>
    </row>
    <row r="42" spans="2:15">
      <c r="B42" s="85"/>
      <c r="O42" s="340"/>
    </row>
    <row r="43" spans="2:15">
      <c r="B43" s="85"/>
      <c r="O43" s="340"/>
    </row>
    <row r="44" spans="2:15">
      <c r="B44" s="85"/>
      <c r="O44" s="340"/>
    </row>
    <row r="45" spans="2:15">
      <c r="B45" s="85"/>
      <c r="O45" s="340"/>
    </row>
    <row r="46" spans="2:15">
      <c r="B46" s="85"/>
      <c r="O46" s="340"/>
    </row>
    <row r="47" spans="2:15">
      <c r="B47" s="85"/>
      <c r="O47" s="340"/>
    </row>
    <row r="48" spans="2:15">
      <c r="B48" s="85"/>
      <c r="O48" s="340"/>
    </row>
    <row r="49" spans="2:15">
      <c r="B49" s="85"/>
      <c r="O49" s="340"/>
    </row>
    <row r="50" spans="2:15">
      <c r="B50" s="85"/>
      <c r="O50" s="340"/>
    </row>
    <row r="51" spans="2:15">
      <c r="B51" s="85"/>
      <c r="O51" s="340"/>
    </row>
    <row r="52" spans="2:15">
      <c r="B52" s="85"/>
      <c r="O52" s="340"/>
    </row>
    <row r="53" spans="2:15">
      <c r="B53" s="85"/>
      <c r="O53" s="340"/>
    </row>
    <row r="54" spans="2:15">
      <c r="B54" s="85"/>
      <c r="O54" s="340"/>
    </row>
    <row r="55" spans="2:15">
      <c r="B55" s="85"/>
      <c r="O55" s="340"/>
    </row>
    <row r="56" spans="2:15">
      <c r="B56" s="85"/>
      <c r="O56" s="340"/>
    </row>
    <row r="57" spans="2:15">
      <c r="B57" s="85"/>
      <c r="O57" s="340"/>
    </row>
    <row r="58" spans="2:15">
      <c r="B58" s="85"/>
      <c r="O58" s="340"/>
    </row>
    <row r="59" spans="2:15">
      <c r="B59" s="85"/>
      <c r="O59" s="340"/>
    </row>
    <row r="60" spans="2:15">
      <c r="B60" s="85"/>
      <c r="O60" s="340"/>
    </row>
    <row r="61" spans="2:15">
      <c r="B61" s="85"/>
      <c r="O61" s="340"/>
    </row>
    <row r="62" spans="2:15">
      <c r="B62" s="85"/>
      <c r="O62" s="340"/>
    </row>
    <row r="63" spans="2:15">
      <c r="B63" s="85"/>
      <c r="O63" s="340"/>
    </row>
    <row r="64" spans="2:15">
      <c r="B64" s="85"/>
      <c r="O64" s="340"/>
    </row>
    <row r="65" spans="2:15">
      <c r="B65" s="85"/>
      <c r="O65" s="340"/>
    </row>
    <row r="66" spans="2:15">
      <c r="B66" s="85"/>
      <c r="O66" s="340"/>
    </row>
    <row r="67" spans="2:15">
      <c r="B67" s="85"/>
      <c r="O67" s="340"/>
    </row>
    <row r="68" spans="2:15">
      <c r="B68" s="85"/>
      <c r="O68" s="340"/>
    </row>
    <row r="69" spans="2:15">
      <c r="B69" s="85"/>
      <c r="O69" s="340"/>
    </row>
    <row r="70" spans="2:15">
      <c r="B70" s="85"/>
      <c r="O70" s="340"/>
    </row>
    <row r="71" spans="2:15">
      <c r="B71" s="85"/>
      <c r="O71" s="340"/>
    </row>
    <row r="72" spans="2:15">
      <c r="B72" s="85"/>
      <c r="O72" s="340"/>
    </row>
    <row r="73" spans="2:15">
      <c r="B73" s="85"/>
      <c r="O73" s="340"/>
    </row>
    <row r="74" spans="2:15">
      <c r="B74" s="85"/>
      <c r="O74" s="340"/>
    </row>
    <row r="75" spans="2:15">
      <c r="B75" s="85"/>
      <c r="O75" s="340"/>
    </row>
    <row r="76" spans="2:15">
      <c r="B76" s="85"/>
      <c r="O76" s="340"/>
    </row>
    <row r="77" spans="2:15">
      <c r="B77" s="85"/>
      <c r="O77" s="340"/>
    </row>
    <row r="78" spans="2:15">
      <c r="B78" s="419"/>
      <c r="O78" s="340"/>
    </row>
    <row r="79" spans="2:15">
      <c r="B79" s="419"/>
      <c r="O79" s="340"/>
    </row>
    <row r="80" spans="2:15">
      <c r="B80" s="419"/>
      <c r="O80" s="340"/>
    </row>
    <row r="81" spans="2:15">
      <c r="B81" s="419"/>
      <c r="O81" s="340"/>
    </row>
    <row r="82" spans="2:15">
      <c r="B82" s="419"/>
      <c r="O82" s="340"/>
    </row>
    <row r="83" spans="2:15">
      <c r="B83" s="419"/>
      <c r="O83" s="340"/>
    </row>
    <row r="84" spans="2:15">
      <c r="B84" s="420"/>
      <c r="C84" s="421"/>
      <c r="D84" s="421"/>
      <c r="E84" s="421"/>
      <c r="F84" s="421"/>
      <c r="G84" s="421"/>
      <c r="H84" s="421"/>
      <c r="I84" s="421"/>
      <c r="J84" s="421"/>
      <c r="K84" s="421"/>
      <c r="L84" s="421"/>
      <c r="M84" s="421"/>
      <c r="N84" s="421"/>
      <c r="O84" s="418"/>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4"/>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503</v>
      </c>
      <c r="C1" s="4"/>
      <c r="D1" s="4"/>
      <c r="E1" s="4"/>
      <c r="F1" s="4"/>
      <c r="G1" s="4"/>
      <c r="H1" s="4"/>
      <c r="I1" s="4"/>
      <c r="J1" s="4"/>
      <c r="K1" s="4"/>
      <c r="L1" s="4"/>
    </row>
    <row r="2" spans="2:12" ht="16.5" customHeight="1">
      <c r="B2" s="4" t="s">
        <v>472</v>
      </c>
    </row>
    <row r="79" spans="2:2" ht="16.5" customHeight="1">
      <c r="B79" s="1" t="s">
        <v>520</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521</v>
      </c>
    </row>
    <row r="2" spans="2:15" ht="16.5" customHeight="1">
      <c r="B2" s="9" t="s">
        <v>476</v>
      </c>
    </row>
    <row r="4" spans="2:15" ht="13.5" customHeight="1">
      <c r="B4" s="82"/>
      <c r="C4" s="83"/>
      <c r="D4" s="83"/>
      <c r="E4" s="83"/>
      <c r="F4" s="83"/>
      <c r="G4" s="84"/>
    </row>
    <row r="5" spans="2:15" ht="13.5" customHeight="1">
      <c r="B5" s="85"/>
      <c r="C5" s="86"/>
      <c r="D5" s="161">
        <v>9.8600000000000007E-2</v>
      </c>
      <c r="E5" s="88" t="s">
        <v>223</v>
      </c>
      <c r="F5" s="162">
        <v>0.121</v>
      </c>
      <c r="G5" s="90" t="s">
        <v>224</v>
      </c>
    </row>
    <row r="6" spans="2:15">
      <c r="B6" s="85"/>
      <c r="D6" s="161"/>
      <c r="E6" s="88"/>
      <c r="F6" s="162"/>
      <c r="G6" s="90"/>
    </row>
    <row r="7" spans="2:15">
      <c r="B7" s="85"/>
      <c r="C7" s="91"/>
      <c r="D7" s="161">
        <v>7.6200000000000004E-2</v>
      </c>
      <c r="E7" s="88" t="s">
        <v>223</v>
      </c>
      <c r="F7" s="162">
        <v>9.8600000000000007E-2</v>
      </c>
      <c r="G7" s="90" t="s">
        <v>225</v>
      </c>
    </row>
    <row r="8" spans="2:15">
      <c r="B8" s="85"/>
      <c r="D8" s="161"/>
      <c r="E8" s="88"/>
      <c r="F8" s="162"/>
      <c r="G8" s="90"/>
    </row>
    <row r="9" spans="2:15">
      <c r="B9" s="85"/>
      <c r="C9" s="92"/>
      <c r="D9" s="161">
        <v>5.3800000000000001E-2</v>
      </c>
      <c r="E9" s="88" t="s">
        <v>223</v>
      </c>
      <c r="F9" s="162">
        <v>7.6200000000000004E-2</v>
      </c>
      <c r="G9" s="90" t="s">
        <v>225</v>
      </c>
    </row>
    <row r="10" spans="2:15">
      <c r="B10" s="85"/>
      <c r="D10" s="161"/>
      <c r="E10" s="88"/>
      <c r="F10" s="162"/>
      <c r="G10" s="90"/>
    </row>
    <row r="11" spans="2:15">
      <c r="B11" s="85"/>
      <c r="C11" s="93"/>
      <c r="D11" s="161">
        <v>3.1399999999999997E-2</v>
      </c>
      <c r="E11" s="88" t="s">
        <v>223</v>
      </c>
      <c r="F11" s="162">
        <v>5.3800000000000001E-2</v>
      </c>
      <c r="G11" s="90" t="s">
        <v>225</v>
      </c>
    </row>
    <row r="12" spans="2:15">
      <c r="B12" s="85"/>
      <c r="D12" s="161"/>
      <c r="E12" s="88"/>
      <c r="F12" s="162"/>
      <c r="G12" s="90"/>
    </row>
    <row r="13" spans="2:15">
      <c r="B13" s="85"/>
      <c r="C13" s="94"/>
      <c r="D13" s="161">
        <v>8.9999999999999993E-3</v>
      </c>
      <c r="E13" s="88" t="s">
        <v>223</v>
      </c>
      <c r="F13" s="162">
        <v>3.1399999999999997E-2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505</v>
      </c>
      <c r="C1" s="4"/>
      <c r="D1" s="4"/>
      <c r="E1" s="4"/>
      <c r="F1" s="4"/>
      <c r="G1" s="4"/>
      <c r="H1" s="4"/>
      <c r="I1" s="4"/>
      <c r="J1" s="4"/>
      <c r="K1" s="4"/>
      <c r="L1" s="4"/>
    </row>
    <row r="2" spans="2:12" ht="16.5" customHeight="1">
      <c r="B2" s="4" t="s">
        <v>472</v>
      </c>
    </row>
    <row r="79" spans="2:2" ht="16.5" customHeight="1">
      <c r="B79" s="1" t="s">
        <v>522</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523</v>
      </c>
    </row>
    <row r="2" spans="2:15" ht="16.5" customHeight="1">
      <c r="B2" s="9" t="s">
        <v>524</v>
      </c>
    </row>
    <row r="4" spans="2:15" ht="13.5" customHeight="1">
      <c r="B4" s="82"/>
      <c r="C4" s="83"/>
      <c r="D4" s="83"/>
      <c r="E4" s="83"/>
      <c r="F4" s="83"/>
      <c r="G4" s="84"/>
    </row>
    <row r="5" spans="2:15" ht="13.5" customHeight="1">
      <c r="B5" s="85"/>
      <c r="C5" s="86"/>
      <c r="D5" s="161">
        <v>0.39279999999999998</v>
      </c>
      <c r="E5" s="88" t="s">
        <v>223</v>
      </c>
      <c r="F5" s="162">
        <v>0.47599999999999998</v>
      </c>
      <c r="G5" s="90" t="s">
        <v>224</v>
      </c>
    </row>
    <row r="6" spans="2:15">
      <c r="B6" s="85"/>
      <c r="D6" s="161"/>
      <c r="E6" s="88"/>
      <c r="F6" s="162"/>
      <c r="G6" s="90"/>
    </row>
    <row r="7" spans="2:15">
      <c r="B7" s="85"/>
      <c r="C7" s="91"/>
      <c r="D7" s="161">
        <v>0.30959999999999999</v>
      </c>
      <c r="E7" s="88" t="s">
        <v>223</v>
      </c>
      <c r="F7" s="162">
        <v>0.39279999999999998</v>
      </c>
      <c r="G7" s="90" t="s">
        <v>225</v>
      </c>
    </row>
    <row r="8" spans="2:15">
      <c r="B8" s="85"/>
      <c r="D8" s="161"/>
      <c r="E8" s="88"/>
      <c r="F8" s="162"/>
      <c r="G8" s="90"/>
    </row>
    <row r="9" spans="2:15">
      <c r="B9" s="85"/>
      <c r="C9" s="92"/>
      <c r="D9" s="161">
        <v>0.22639999999999999</v>
      </c>
      <c r="E9" s="88" t="s">
        <v>223</v>
      </c>
      <c r="F9" s="162">
        <v>0.30959999999999999</v>
      </c>
      <c r="G9" s="90" t="s">
        <v>225</v>
      </c>
    </row>
    <row r="10" spans="2:15">
      <c r="B10" s="85"/>
      <c r="D10" s="161"/>
      <c r="E10" s="88"/>
      <c r="F10" s="162"/>
      <c r="G10" s="90"/>
    </row>
    <row r="11" spans="2:15">
      <c r="B11" s="85"/>
      <c r="C11" s="93"/>
      <c r="D11" s="161">
        <v>0.14319999999999999</v>
      </c>
      <c r="E11" s="88" t="s">
        <v>223</v>
      </c>
      <c r="F11" s="162">
        <v>0.22639999999999999</v>
      </c>
      <c r="G11" s="90" t="s">
        <v>225</v>
      </c>
    </row>
    <row r="12" spans="2:15">
      <c r="B12" s="85"/>
      <c r="D12" s="161"/>
      <c r="E12" s="88"/>
      <c r="F12" s="162"/>
      <c r="G12" s="90"/>
    </row>
    <row r="13" spans="2:15">
      <c r="B13" s="85"/>
      <c r="C13" s="94"/>
      <c r="D13" s="161">
        <v>0.06</v>
      </c>
      <c r="E13" s="88" t="s">
        <v>223</v>
      </c>
      <c r="F13" s="162">
        <v>0.14319999999999999</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525</v>
      </c>
      <c r="C1" s="4"/>
      <c r="D1" s="4"/>
      <c r="E1" s="4"/>
      <c r="F1" s="4"/>
      <c r="G1" s="4"/>
      <c r="H1" s="4"/>
      <c r="I1" s="4"/>
      <c r="J1" s="4"/>
      <c r="K1" s="4"/>
      <c r="L1" s="4"/>
    </row>
    <row r="2" spans="2:12" ht="16.5" customHeight="1">
      <c r="B2" s="4" t="s">
        <v>472</v>
      </c>
    </row>
    <row r="79" spans="2:2" ht="16.5" customHeight="1">
      <c r="B79" s="1" t="s">
        <v>543</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4" t="s">
        <v>201</v>
      </c>
      <c r="C1" s="4"/>
      <c r="D1" s="4"/>
      <c r="E1" s="4"/>
      <c r="F1" s="4"/>
      <c r="G1" s="4"/>
      <c r="H1" s="4"/>
      <c r="I1" s="4"/>
      <c r="J1" s="4"/>
      <c r="K1" s="4"/>
      <c r="L1" s="4"/>
    </row>
    <row r="2" spans="2:12" ht="16.5" customHeight="1">
      <c r="B2" s="4" t="s">
        <v>468</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525</v>
      </c>
    </row>
    <row r="2" spans="2:15" ht="16.5" customHeight="1">
      <c r="B2" s="9" t="s">
        <v>476</v>
      </c>
    </row>
    <row r="4" spans="2:15" ht="13.5" customHeight="1">
      <c r="B4" s="82"/>
      <c r="C4" s="83"/>
      <c r="D4" s="83"/>
      <c r="E4" s="83"/>
      <c r="F4" s="83"/>
      <c r="G4" s="84"/>
    </row>
    <row r="5" spans="2:15" ht="13.5" customHeight="1">
      <c r="B5" s="85"/>
      <c r="C5" s="86"/>
      <c r="D5" s="161">
        <v>0.13540000000000002</v>
      </c>
      <c r="E5" s="88" t="s">
        <v>223</v>
      </c>
      <c r="F5" s="162">
        <v>0.16400000000000001</v>
      </c>
      <c r="G5" s="90" t="s">
        <v>224</v>
      </c>
    </row>
    <row r="6" spans="2:15">
      <c r="B6" s="85"/>
      <c r="D6" s="161"/>
      <c r="E6" s="88"/>
      <c r="F6" s="162"/>
      <c r="G6" s="90"/>
    </row>
    <row r="7" spans="2:15">
      <c r="B7" s="85"/>
      <c r="C7" s="91"/>
      <c r="D7" s="161">
        <v>0.10680000000000001</v>
      </c>
      <c r="E7" s="88" t="s">
        <v>223</v>
      </c>
      <c r="F7" s="162">
        <v>0.13540000000000002</v>
      </c>
      <c r="G7" s="90" t="s">
        <v>225</v>
      </c>
    </row>
    <row r="8" spans="2:15">
      <c r="B8" s="85"/>
      <c r="D8" s="161"/>
      <c r="E8" s="88"/>
      <c r="F8" s="162"/>
      <c r="G8" s="90"/>
    </row>
    <row r="9" spans="2:15">
      <c r="B9" s="85"/>
      <c r="C9" s="92"/>
      <c r="D9" s="161">
        <v>7.8200000000000006E-2</v>
      </c>
      <c r="E9" s="88" t="s">
        <v>223</v>
      </c>
      <c r="F9" s="162">
        <v>0.10680000000000001</v>
      </c>
      <c r="G9" s="90" t="s">
        <v>225</v>
      </c>
    </row>
    <row r="10" spans="2:15">
      <c r="B10" s="85"/>
      <c r="D10" s="161"/>
      <c r="E10" s="88"/>
      <c r="F10" s="162"/>
      <c r="G10" s="90"/>
    </row>
    <row r="11" spans="2:15">
      <c r="B11" s="85"/>
      <c r="C11" s="93"/>
      <c r="D11" s="161">
        <v>4.9600000000000005E-2</v>
      </c>
      <c r="E11" s="88" t="s">
        <v>223</v>
      </c>
      <c r="F11" s="162">
        <v>7.8200000000000006E-2</v>
      </c>
      <c r="G11" s="90" t="s">
        <v>225</v>
      </c>
    </row>
    <row r="12" spans="2:15">
      <c r="B12" s="85"/>
      <c r="D12" s="161"/>
      <c r="E12" s="88"/>
      <c r="F12" s="162"/>
      <c r="G12" s="90"/>
    </row>
    <row r="13" spans="2:15">
      <c r="B13" s="85"/>
      <c r="C13" s="94"/>
      <c r="D13" s="161">
        <v>2.1000000000000001E-2</v>
      </c>
      <c r="E13" s="88" t="s">
        <v>223</v>
      </c>
      <c r="F13" s="162">
        <v>4.9600000000000005E-2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1"/>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509</v>
      </c>
      <c r="C1" s="4"/>
      <c r="D1" s="4"/>
      <c r="E1" s="4"/>
      <c r="F1" s="4"/>
      <c r="G1" s="4"/>
      <c r="H1" s="4"/>
      <c r="I1" s="4"/>
      <c r="J1" s="4"/>
      <c r="K1" s="4"/>
      <c r="L1" s="4"/>
    </row>
    <row r="2" spans="2:12" ht="16.5" customHeight="1">
      <c r="B2" s="4" t="s">
        <v>472</v>
      </c>
    </row>
    <row r="79" spans="2:2" ht="16.5" customHeight="1">
      <c r="B79" s="1" t="s">
        <v>544</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509</v>
      </c>
    </row>
    <row r="2" spans="2:15" ht="16.5" customHeight="1">
      <c r="B2" s="9" t="s">
        <v>524</v>
      </c>
    </row>
    <row r="4" spans="2:15" ht="13.5" customHeight="1">
      <c r="B4" s="82"/>
      <c r="C4" s="83"/>
      <c r="D4" s="83"/>
      <c r="E4" s="83"/>
      <c r="F4" s="83"/>
      <c r="G4" s="84"/>
    </row>
    <row r="5" spans="2:15" ht="13.5" customHeight="1">
      <c r="B5" s="85"/>
      <c r="C5" s="86"/>
      <c r="D5" s="161">
        <v>0.16660000000000003</v>
      </c>
      <c r="E5" s="88" t="s">
        <v>223</v>
      </c>
      <c r="F5" s="162">
        <v>0.20300000000000001</v>
      </c>
      <c r="G5" s="90" t="s">
        <v>224</v>
      </c>
    </row>
    <row r="6" spans="2:15">
      <c r="B6" s="85"/>
      <c r="D6" s="161"/>
      <c r="E6" s="88"/>
      <c r="F6" s="162"/>
      <c r="G6" s="90"/>
    </row>
    <row r="7" spans="2:15">
      <c r="B7" s="85"/>
      <c r="C7" s="91"/>
      <c r="D7" s="161">
        <v>0.13020000000000001</v>
      </c>
      <c r="E7" s="88" t="s">
        <v>223</v>
      </c>
      <c r="F7" s="162">
        <v>0.16660000000000003</v>
      </c>
      <c r="G7" s="90" t="s">
        <v>225</v>
      </c>
    </row>
    <row r="8" spans="2:15">
      <c r="B8" s="85"/>
      <c r="D8" s="161"/>
      <c r="E8" s="88"/>
      <c r="F8" s="162"/>
      <c r="G8" s="90"/>
    </row>
    <row r="9" spans="2:15">
      <c r="B9" s="85"/>
      <c r="C9" s="92"/>
      <c r="D9" s="161">
        <v>9.3800000000000008E-2</v>
      </c>
      <c r="E9" s="88" t="s">
        <v>223</v>
      </c>
      <c r="F9" s="162">
        <v>0.13020000000000001</v>
      </c>
      <c r="G9" s="90" t="s">
        <v>225</v>
      </c>
    </row>
    <row r="10" spans="2:15">
      <c r="B10" s="85"/>
      <c r="D10" s="161"/>
      <c r="E10" s="88"/>
      <c r="F10" s="162"/>
      <c r="G10" s="90"/>
    </row>
    <row r="11" spans="2:15">
      <c r="B11" s="85"/>
      <c r="C11" s="93"/>
      <c r="D11" s="161">
        <v>5.7400000000000007E-2</v>
      </c>
      <c r="E11" s="88" t="s">
        <v>223</v>
      </c>
      <c r="F11" s="162">
        <v>9.3800000000000008E-2</v>
      </c>
      <c r="G11" s="90" t="s">
        <v>225</v>
      </c>
    </row>
    <row r="12" spans="2:15">
      <c r="B12" s="85"/>
      <c r="D12" s="161"/>
      <c r="E12" s="88"/>
      <c r="F12" s="162"/>
      <c r="G12" s="90"/>
    </row>
    <row r="13" spans="2:15">
      <c r="B13" s="85"/>
      <c r="C13" s="94"/>
      <c r="D13" s="161">
        <v>2.1000000000000001E-2</v>
      </c>
      <c r="E13" s="88" t="s">
        <v>223</v>
      </c>
      <c r="F13" s="162">
        <v>5.7400000000000007E-2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0"/>
  <dimension ref="B1:P56"/>
  <sheetViews>
    <sheetView showGridLines="0" zoomScaleNormal="100" zoomScaleSheetLayoutView="100" workbookViewId="0"/>
  </sheetViews>
  <sheetFormatPr defaultColWidth="9" defaultRowHeight="13.5"/>
  <cols>
    <col min="1" max="1" width="4.625" style="32" customWidth="1"/>
    <col min="2" max="2" width="12.625" style="32" customWidth="1"/>
    <col min="3" max="14" width="8.875" style="32" customWidth="1"/>
    <col min="15" max="16384" width="9" style="32"/>
  </cols>
  <sheetData>
    <row r="1" spans="2:14" s="1" customFormat="1" ht="16.5" customHeight="1">
      <c r="B1" s="4" t="s">
        <v>526</v>
      </c>
    </row>
    <row r="2" spans="2:14" ht="16.5" customHeight="1">
      <c r="B2" s="4" t="s">
        <v>528</v>
      </c>
    </row>
    <row r="3" spans="2:14" ht="16.5" customHeight="1">
      <c r="B3" s="349" t="s">
        <v>231</v>
      </c>
      <c r="C3" s="562" t="s">
        <v>77</v>
      </c>
      <c r="D3" s="563"/>
      <c r="E3" s="564"/>
      <c r="F3" s="562" t="s">
        <v>78</v>
      </c>
      <c r="G3" s="563"/>
      <c r="H3" s="564"/>
      <c r="I3" s="562" t="s">
        <v>79</v>
      </c>
      <c r="J3" s="563"/>
      <c r="K3" s="564"/>
      <c r="L3" s="562" t="s">
        <v>80</v>
      </c>
      <c r="M3" s="563"/>
      <c r="N3" s="564"/>
    </row>
    <row r="4" spans="2:14" ht="45" customHeight="1">
      <c r="B4" s="348" t="s">
        <v>174</v>
      </c>
      <c r="C4" s="37" t="s">
        <v>226</v>
      </c>
      <c r="D4" s="34" t="s">
        <v>234</v>
      </c>
      <c r="E4" s="65" t="s">
        <v>384</v>
      </c>
      <c r="F4" s="37" t="s">
        <v>226</v>
      </c>
      <c r="G4" s="34" t="s">
        <v>234</v>
      </c>
      <c r="H4" s="65" t="s">
        <v>383</v>
      </c>
      <c r="I4" s="37" t="s">
        <v>226</v>
      </c>
      <c r="J4" s="34" t="s">
        <v>234</v>
      </c>
      <c r="K4" s="65" t="s">
        <v>383</v>
      </c>
      <c r="L4" s="37" t="s">
        <v>226</v>
      </c>
      <c r="M4" s="34" t="s">
        <v>234</v>
      </c>
      <c r="N4" s="65" t="s">
        <v>383</v>
      </c>
    </row>
    <row r="5" spans="2:14" ht="27" customHeight="1">
      <c r="B5" s="363" t="s">
        <v>65</v>
      </c>
      <c r="C5" s="197">
        <f>地区別_EAT10別!$E$37</f>
        <v>154</v>
      </c>
      <c r="D5" s="198">
        <f>地区別_EAT10別!$F$37</f>
        <v>105</v>
      </c>
      <c r="E5" s="174">
        <f>地区別_EAT10別!$G$37</f>
        <v>0.68181818181818177</v>
      </c>
      <c r="F5" s="197">
        <f>地区別_EAT10別!$E$37</f>
        <v>154</v>
      </c>
      <c r="G5" s="198">
        <f>地区別_EAT10別!$F$38</f>
        <v>7</v>
      </c>
      <c r="H5" s="174">
        <f>地区別_EAT10別!$G$38</f>
        <v>4.5454545454545456E-2</v>
      </c>
      <c r="I5" s="197">
        <f>地区別_EAT10別!$E$37</f>
        <v>154</v>
      </c>
      <c r="J5" s="198">
        <f>地区別_EAT10別!$F$39</f>
        <v>12</v>
      </c>
      <c r="K5" s="174">
        <f>地区別_EAT10別!$G$39</f>
        <v>7.792207792207792E-2</v>
      </c>
      <c r="L5" s="197">
        <f>地区別_EAT10別!$E$37</f>
        <v>154</v>
      </c>
      <c r="M5" s="198">
        <f>地区別_EAT10別!$F$40</f>
        <v>30</v>
      </c>
      <c r="N5" s="175">
        <f>地区別_EAT10別!$G$40</f>
        <v>0.19480519480519481</v>
      </c>
    </row>
    <row r="6" spans="2:14" ht="27" customHeight="1">
      <c r="B6" s="363" t="s">
        <v>66</v>
      </c>
      <c r="C6" s="197">
        <f>地区別_EAT10別!$H$37</f>
        <v>479</v>
      </c>
      <c r="D6" s="198">
        <f>地区別_EAT10別!$I$37</f>
        <v>331</v>
      </c>
      <c r="E6" s="173">
        <f>地区別_EAT10別!$J$37</f>
        <v>0.6910229645093946</v>
      </c>
      <c r="F6" s="197">
        <f>地区別_EAT10別!$H$37</f>
        <v>479</v>
      </c>
      <c r="G6" s="198">
        <f>地区別_EAT10別!$I$38</f>
        <v>53</v>
      </c>
      <c r="H6" s="173">
        <f>地区別_EAT10別!$J$38</f>
        <v>0.11064718162839249</v>
      </c>
      <c r="I6" s="197">
        <f>地区別_EAT10別!$H$37</f>
        <v>479</v>
      </c>
      <c r="J6" s="198">
        <f>地区別_EAT10別!$I$39</f>
        <v>34</v>
      </c>
      <c r="K6" s="173">
        <f>地区別_EAT10別!$J$39</f>
        <v>7.0981210855949897E-2</v>
      </c>
      <c r="L6" s="197">
        <f>地区別_EAT10別!$H$37</f>
        <v>479</v>
      </c>
      <c r="M6" s="198">
        <f>地区別_EAT10別!$I$40</f>
        <v>61</v>
      </c>
      <c r="N6" s="173">
        <f>地区別_EAT10別!$J$40</f>
        <v>0.12734864300626306</v>
      </c>
    </row>
    <row r="7" spans="2:14" ht="27" customHeight="1">
      <c r="B7" s="363" t="s">
        <v>67</v>
      </c>
      <c r="C7" s="197">
        <f>地区別_EAT10別!$K$37</f>
        <v>55916</v>
      </c>
      <c r="D7" s="198">
        <f>地区別_EAT10別!$L$37</f>
        <v>43014</v>
      </c>
      <c r="E7" s="173">
        <f>地区別_EAT10別!$M$37</f>
        <v>0.76926103440875604</v>
      </c>
      <c r="F7" s="197">
        <f>地区別_EAT10別!$K$37</f>
        <v>55916</v>
      </c>
      <c r="G7" s="198">
        <f>地区別_EAT10別!$L$38</f>
        <v>5453</v>
      </c>
      <c r="H7" s="173">
        <f>地区別_EAT10別!$M$38</f>
        <v>9.7521281922884326E-2</v>
      </c>
      <c r="I7" s="197">
        <f>地区別_EAT10別!$K$37</f>
        <v>55916</v>
      </c>
      <c r="J7" s="198">
        <f>地区別_EAT10別!$L$39</f>
        <v>2840</v>
      </c>
      <c r="K7" s="173">
        <f>地区別_EAT10別!$M$39</f>
        <v>5.0790471421417842E-2</v>
      </c>
      <c r="L7" s="197">
        <f>地区別_EAT10別!$K$37</f>
        <v>55916</v>
      </c>
      <c r="M7" s="198">
        <f>地区別_EAT10別!$L$40</f>
        <v>4609</v>
      </c>
      <c r="N7" s="173">
        <f>地区別_EAT10別!$M$40</f>
        <v>8.2427212246941842E-2</v>
      </c>
    </row>
    <row r="8" spans="2:14" ht="27" customHeight="1">
      <c r="B8" s="363" t="s">
        <v>68</v>
      </c>
      <c r="C8" s="197">
        <f>地区別_EAT10別!$N$37</f>
        <v>46257</v>
      </c>
      <c r="D8" s="198">
        <f>地区別_EAT10別!$O$37</f>
        <v>34408</v>
      </c>
      <c r="E8" s="173">
        <f>地区別_EAT10別!$P$37</f>
        <v>0.74384417493568544</v>
      </c>
      <c r="F8" s="197">
        <f>地区別_EAT10別!$N$37</f>
        <v>46257</v>
      </c>
      <c r="G8" s="198">
        <f>地区別_EAT10別!$O$38</f>
        <v>4539</v>
      </c>
      <c r="H8" s="173">
        <f>地区別_EAT10別!$P$38</f>
        <v>9.812568908489526E-2</v>
      </c>
      <c r="I8" s="197">
        <f>地区別_EAT10別!$N$37</f>
        <v>46257</v>
      </c>
      <c r="J8" s="198">
        <f>地区別_EAT10別!$O$39</f>
        <v>2570</v>
      </c>
      <c r="K8" s="173">
        <f>地区別_EAT10別!$P$39</f>
        <v>5.5559158613831421E-2</v>
      </c>
      <c r="L8" s="197">
        <f>地区別_EAT10別!$N$37</f>
        <v>46257</v>
      </c>
      <c r="M8" s="198">
        <f>地区別_EAT10別!$O$40</f>
        <v>4740</v>
      </c>
      <c r="N8" s="173">
        <f>地区別_EAT10別!$P$40</f>
        <v>0.10247097736558791</v>
      </c>
    </row>
    <row r="9" spans="2:14" ht="27" customHeight="1">
      <c r="B9" s="363" t="s">
        <v>69</v>
      </c>
      <c r="C9" s="197">
        <f>地区別_EAT10別!$Q$37</f>
        <v>21556</v>
      </c>
      <c r="D9" s="198">
        <f>地区別_EAT10別!$R$37</f>
        <v>15240</v>
      </c>
      <c r="E9" s="173">
        <f>地区別_EAT10別!$S$37</f>
        <v>0.70699573204676192</v>
      </c>
      <c r="F9" s="197">
        <f>地区別_EAT10別!$Q$37</f>
        <v>21556</v>
      </c>
      <c r="G9" s="198">
        <f>地区別_EAT10別!$R$38</f>
        <v>2199</v>
      </c>
      <c r="H9" s="173">
        <f>地区別_EAT10別!$S$38</f>
        <v>0.10201336054926703</v>
      </c>
      <c r="I9" s="197">
        <f>地区別_EAT10別!$Q$37</f>
        <v>21556</v>
      </c>
      <c r="J9" s="198">
        <f>地区別_EAT10別!$R$39</f>
        <v>1287</v>
      </c>
      <c r="K9" s="173">
        <f>地区別_EAT10別!$S$39</f>
        <v>5.9704954537019857E-2</v>
      </c>
      <c r="L9" s="197">
        <f>地区別_EAT10別!$Q$37</f>
        <v>21556</v>
      </c>
      <c r="M9" s="198">
        <f>地区別_EAT10別!$R$40</f>
        <v>2830</v>
      </c>
      <c r="N9" s="173">
        <f>地区別_EAT10別!$S$40</f>
        <v>0.13128595286695119</v>
      </c>
    </row>
    <row r="10" spans="2:14" ht="27" customHeight="1">
      <c r="B10" s="363" t="s">
        <v>70</v>
      </c>
      <c r="C10" s="197">
        <f>地区別_EAT10別!$T$37</f>
        <v>5726</v>
      </c>
      <c r="D10" s="198">
        <f>地区別_EAT10別!$U$37</f>
        <v>3850</v>
      </c>
      <c r="E10" s="173">
        <f>地区別_EAT10別!$V$37</f>
        <v>0.67237163814180934</v>
      </c>
      <c r="F10" s="197">
        <f>地区別_EAT10別!$T$37</f>
        <v>5726</v>
      </c>
      <c r="G10" s="198">
        <f>地区別_EAT10別!$U$38</f>
        <v>607</v>
      </c>
      <c r="H10" s="173">
        <f>地区別_EAT10別!$V$38</f>
        <v>0.10600768424729305</v>
      </c>
      <c r="I10" s="197">
        <f>地区別_EAT10別!$T$37</f>
        <v>5726</v>
      </c>
      <c r="J10" s="198">
        <f>地区別_EAT10別!$U$39</f>
        <v>364</v>
      </c>
      <c r="K10" s="173">
        <f>地区別_EAT10別!$V$39</f>
        <v>6.3569682151589244E-2</v>
      </c>
      <c r="L10" s="197">
        <f>地区別_EAT10別!$T$37</f>
        <v>5726</v>
      </c>
      <c r="M10" s="198">
        <f>地区別_EAT10別!$U$40</f>
        <v>905</v>
      </c>
      <c r="N10" s="173">
        <f>地区別_EAT10別!$V$40</f>
        <v>0.15805099545930842</v>
      </c>
    </row>
    <row r="11" spans="2:14" ht="27" customHeight="1" thickBot="1">
      <c r="B11" s="364" t="s">
        <v>71</v>
      </c>
      <c r="C11" s="197">
        <f>地区別_EAT10別!$W$37</f>
        <v>816</v>
      </c>
      <c r="D11" s="198">
        <f>地区別_EAT10別!$X$37</f>
        <v>501</v>
      </c>
      <c r="E11" s="173">
        <f>地区別_EAT10別!$Y$37</f>
        <v>0.61397058823529416</v>
      </c>
      <c r="F11" s="197">
        <f>地区別_EAT10別!$W$37</f>
        <v>816</v>
      </c>
      <c r="G11" s="198">
        <f>地区別_EAT10別!$X$38</f>
        <v>87</v>
      </c>
      <c r="H11" s="173">
        <f>地区別_EAT10別!$Y$38</f>
        <v>0.10661764705882353</v>
      </c>
      <c r="I11" s="197">
        <f>地区別_EAT10別!$W$37</f>
        <v>816</v>
      </c>
      <c r="J11" s="198">
        <f>地区別_EAT10別!$X$39</f>
        <v>49</v>
      </c>
      <c r="K11" s="173">
        <f>地区別_EAT10別!$Y$39</f>
        <v>6.0049019607843139E-2</v>
      </c>
      <c r="L11" s="197">
        <f>地区別_EAT10別!$W$37</f>
        <v>816</v>
      </c>
      <c r="M11" s="198">
        <f>地区別_EAT10別!$X$40</f>
        <v>179</v>
      </c>
      <c r="N11" s="173">
        <f>地区別_EAT10別!$Y$40</f>
        <v>0.21936274509803921</v>
      </c>
    </row>
    <row r="12" spans="2:14" ht="27" customHeight="1" thickTop="1">
      <c r="B12" s="347" t="s">
        <v>241</v>
      </c>
      <c r="C12" s="200">
        <f>地区別_EAT10別!$Z$37</f>
        <v>130904</v>
      </c>
      <c r="D12" s="201">
        <f>地区別_EAT10別!$AA$37</f>
        <v>97449</v>
      </c>
      <c r="E12" s="176">
        <f>地区別_EAT10別!$AB$37</f>
        <v>0.74443103342907779</v>
      </c>
      <c r="F12" s="200">
        <f>地区別_EAT10別!$Z$37</f>
        <v>130904</v>
      </c>
      <c r="G12" s="201">
        <f>地区別_EAT10別!$AA$38</f>
        <v>12945</v>
      </c>
      <c r="H12" s="176">
        <f>地区別_EAT10別!$AB$38</f>
        <v>9.8889262360202901E-2</v>
      </c>
      <c r="I12" s="200">
        <f>地区別_EAT10別!$Z$37</f>
        <v>130904</v>
      </c>
      <c r="J12" s="201">
        <f>地区別_EAT10別!$AA$39</f>
        <v>7156</v>
      </c>
      <c r="K12" s="176">
        <f>地区別_EAT10別!$AB$39</f>
        <v>5.4666014789464035E-2</v>
      </c>
      <c r="L12" s="200">
        <f>地区別_EAT10別!$Z$37</f>
        <v>130904</v>
      </c>
      <c r="M12" s="201">
        <f>地区別_EAT10別!$AA$40</f>
        <v>13354</v>
      </c>
      <c r="N12" s="176">
        <f>地区別_EAT10別!$AB$40</f>
        <v>0.10201368942125527</v>
      </c>
    </row>
    <row r="13" spans="2:14" ht="13.5" customHeight="1">
      <c r="B13" s="55" t="s">
        <v>440</v>
      </c>
      <c r="C13" s="53"/>
      <c r="D13" s="53"/>
      <c r="E13" s="54"/>
    </row>
    <row r="14" spans="2:14" ht="13.5" customHeight="1">
      <c r="B14" s="307" t="s">
        <v>441</v>
      </c>
      <c r="C14" s="53"/>
      <c r="D14" s="53"/>
      <c r="E14" s="54"/>
    </row>
    <row r="15" spans="2:14" ht="13.5" customHeight="1">
      <c r="B15" s="56" t="s">
        <v>452</v>
      </c>
      <c r="C15" s="53"/>
      <c r="D15" s="53"/>
      <c r="E15" s="54"/>
    </row>
    <row r="16" spans="2:14" ht="13.5" customHeight="1">
      <c r="B16" s="51" t="s">
        <v>235</v>
      </c>
      <c r="C16" s="53"/>
      <c r="D16" s="53"/>
      <c r="E16" s="54"/>
    </row>
    <row r="17" spans="2:16" ht="13.5" customHeight="1">
      <c r="B17" s="51" t="s">
        <v>236</v>
      </c>
      <c r="C17" s="53"/>
      <c r="D17" s="53"/>
      <c r="E17" s="54"/>
    </row>
    <row r="18" spans="2:16" ht="13.5" customHeight="1">
      <c r="B18" s="51"/>
      <c r="C18" s="53"/>
      <c r="D18" s="53"/>
      <c r="E18" s="54"/>
    </row>
    <row r="19" spans="2:16">
      <c r="B19" s="35"/>
    </row>
    <row r="20" spans="2:16" ht="16.5" customHeight="1">
      <c r="B20" s="4" t="s">
        <v>527</v>
      </c>
    </row>
    <row r="21" spans="2:16" ht="16.5" customHeight="1">
      <c r="B21" s="4" t="s">
        <v>528</v>
      </c>
    </row>
    <row r="22" spans="2:16">
      <c r="P22" s="10" t="s">
        <v>368</v>
      </c>
    </row>
    <row r="23" spans="2:16">
      <c r="P23" s="10" t="s">
        <v>369</v>
      </c>
    </row>
    <row r="54" spans="2:14" ht="13.5" customHeight="1">
      <c r="B54" s="55" t="s">
        <v>440</v>
      </c>
      <c r="C54" s="53"/>
      <c r="D54" s="53"/>
      <c r="E54" s="54"/>
    </row>
    <row r="55" spans="2:14" ht="13.5" customHeight="1">
      <c r="B55" s="307" t="s">
        <v>441</v>
      </c>
      <c r="C55" s="53"/>
      <c r="D55" s="53"/>
      <c r="E55" s="54"/>
    </row>
    <row r="56" spans="2:14" ht="13.5" customHeight="1">
      <c r="B56" s="56" t="s">
        <v>452</v>
      </c>
      <c r="C56" s="53"/>
      <c r="D56" s="53"/>
      <c r="E56" s="54"/>
      <c r="N56"/>
    </row>
  </sheetData>
  <mergeCells count="4">
    <mergeCell ref="F3:H3"/>
    <mergeCell ref="I3:K3"/>
    <mergeCell ref="L3:N3"/>
    <mergeCell ref="C3:E3"/>
  </mergeCells>
  <phoneticPr fontId="3"/>
  <pageMargins left="0.70866141732283472" right="0.70866141732283472" top="0.74803149606299213" bottom="0.74803149606299213" header="0.31496062992125984" footer="0.31496062992125984"/>
  <pageSetup paperSize="9" scale="72" fitToHeight="0" orientation="portrait" r:id="rId1"/>
  <headerFooter>
    <oddHeader>&amp;R&amp;"ＭＳ 明朝,標準"&amp;12 2-8.歯科健診分析</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1"/>
  <dimension ref="B1:AV40"/>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28" width="9.625" style="1" customWidth="1"/>
    <col min="29" max="29" width="9" style="1"/>
    <col min="30" max="30" width="12.25" style="1" bestFit="1" customWidth="1"/>
    <col min="31" max="38" width="11.125" style="1" customWidth="1"/>
    <col min="39" max="39" width="9" style="1"/>
    <col min="40" max="40" width="12.25" style="9" customWidth="1"/>
    <col min="41" max="42" width="9" style="9"/>
    <col min="43" max="43" width="12.25" style="9" customWidth="1"/>
    <col min="44" max="44" width="9.375" style="9" bestFit="1" customWidth="1"/>
    <col min="45" max="46" width="9.375" style="9" customWidth="1"/>
    <col min="47" max="48" width="9" style="9"/>
    <col min="49" max="16384" width="9" style="1"/>
  </cols>
  <sheetData>
    <row r="1" spans="2:48" ht="16.5" customHeight="1">
      <c r="B1" s="4" t="s">
        <v>526</v>
      </c>
    </row>
    <row r="2" spans="2:48" ht="16.5" customHeight="1">
      <c r="B2" s="4" t="s">
        <v>467</v>
      </c>
      <c r="D2" s="10" t="s">
        <v>198</v>
      </c>
      <c r="AD2" s="3" t="s">
        <v>340</v>
      </c>
      <c r="AE2" s="437"/>
    </row>
    <row r="3" spans="2:48" ht="16.5" customHeight="1">
      <c r="B3" s="584"/>
      <c r="C3" s="549" t="s">
        <v>123</v>
      </c>
      <c r="D3" s="516" t="s">
        <v>232</v>
      </c>
      <c r="E3" s="490" t="s">
        <v>65</v>
      </c>
      <c r="F3" s="542"/>
      <c r="G3" s="543"/>
      <c r="H3" s="485" t="s">
        <v>66</v>
      </c>
      <c r="I3" s="486"/>
      <c r="J3" s="487"/>
      <c r="K3" s="485" t="s">
        <v>67</v>
      </c>
      <c r="L3" s="486"/>
      <c r="M3" s="487"/>
      <c r="N3" s="485" t="s">
        <v>68</v>
      </c>
      <c r="O3" s="486"/>
      <c r="P3" s="487"/>
      <c r="Q3" s="485" t="s">
        <v>69</v>
      </c>
      <c r="R3" s="486"/>
      <c r="S3" s="487"/>
      <c r="T3" s="485" t="s">
        <v>70</v>
      </c>
      <c r="U3" s="486"/>
      <c r="V3" s="487"/>
      <c r="W3" s="485" t="s">
        <v>71</v>
      </c>
      <c r="X3" s="486"/>
      <c r="Y3" s="487"/>
      <c r="Z3" s="485" t="s">
        <v>64</v>
      </c>
      <c r="AA3" s="486"/>
      <c r="AB3" s="487"/>
      <c r="AD3" s="535" t="s">
        <v>538</v>
      </c>
      <c r="AE3" s="525" t="s">
        <v>341</v>
      </c>
      <c r="AF3" s="525"/>
      <c r="AG3" s="525"/>
      <c r="AH3" s="525"/>
      <c r="AI3" s="525"/>
      <c r="AJ3" s="525"/>
      <c r="AK3" s="525"/>
      <c r="AL3" s="525"/>
      <c r="AN3" s="100" t="s">
        <v>206</v>
      </c>
    </row>
    <row r="4" spans="2:48" ht="45" customHeight="1">
      <c r="B4" s="584"/>
      <c r="C4" s="551"/>
      <c r="D4" s="518"/>
      <c r="E4" s="6" t="s">
        <v>170</v>
      </c>
      <c r="F4" s="11" t="s">
        <v>73</v>
      </c>
      <c r="G4" s="66" t="s">
        <v>213</v>
      </c>
      <c r="H4" s="6" t="s">
        <v>170</v>
      </c>
      <c r="I4" s="11" t="s">
        <v>73</v>
      </c>
      <c r="J4" s="66" t="s">
        <v>213</v>
      </c>
      <c r="K4" s="6" t="s">
        <v>170</v>
      </c>
      <c r="L4" s="11" t="s">
        <v>73</v>
      </c>
      <c r="M4" s="66" t="s">
        <v>213</v>
      </c>
      <c r="N4" s="6" t="s">
        <v>170</v>
      </c>
      <c r="O4" s="11" t="s">
        <v>73</v>
      </c>
      <c r="P4" s="66" t="s">
        <v>213</v>
      </c>
      <c r="Q4" s="6" t="s">
        <v>170</v>
      </c>
      <c r="R4" s="11" t="s">
        <v>73</v>
      </c>
      <c r="S4" s="66" t="s">
        <v>213</v>
      </c>
      <c r="T4" s="6" t="s">
        <v>170</v>
      </c>
      <c r="U4" s="11" t="s">
        <v>73</v>
      </c>
      <c r="V4" s="66" t="s">
        <v>213</v>
      </c>
      <c r="W4" s="6" t="s">
        <v>170</v>
      </c>
      <c r="X4" s="11" t="s">
        <v>73</v>
      </c>
      <c r="Y4" s="66" t="s">
        <v>213</v>
      </c>
      <c r="Z4" s="6" t="s">
        <v>170</v>
      </c>
      <c r="AA4" s="11" t="s">
        <v>73</v>
      </c>
      <c r="AB4" s="66" t="s">
        <v>213</v>
      </c>
      <c r="AD4" s="536"/>
      <c r="AE4" s="436" t="s">
        <v>342</v>
      </c>
      <c r="AF4" s="436" t="s">
        <v>343</v>
      </c>
      <c r="AG4" s="436" t="s">
        <v>344</v>
      </c>
      <c r="AH4" s="436" t="s">
        <v>345</v>
      </c>
      <c r="AI4" s="436" t="s">
        <v>346</v>
      </c>
      <c r="AJ4" s="436" t="s">
        <v>347</v>
      </c>
      <c r="AK4" s="436" t="s">
        <v>348</v>
      </c>
      <c r="AL4" s="436" t="s">
        <v>64</v>
      </c>
      <c r="AN4" s="585" t="s">
        <v>205</v>
      </c>
      <c r="AO4" s="586"/>
      <c r="AQ4" s="499" t="s">
        <v>205</v>
      </c>
      <c r="AR4" s="499"/>
      <c r="AS4" s="499"/>
      <c r="AT4" s="30"/>
      <c r="AU4" s="481" t="s">
        <v>204</v>
      </c>
      <c r="AV4" s="482"/>
    </row>
    <row r="5" spans="2:48" s="14" customFormat="1" ht="13.5" customHeight="1">
      <c r="B5" s="578">
        <v>1</v>
      </c>
      <c r="C5" s="581" t="s">
        <v>178</v>
      </c>
      <c r="D5" s="296" t="s">
        <v>77</v>
      </c>
      <c r="E5" s="577">
        <f>VLOOKUP(C5,$AD$5:$AL$12,2,0)</f>
        <v>15</v>
      </c>
      <c r="F5" s="202">
        <v>10</v>
      </c>
      <c r="G5" s="75">
        <f>IFERROR(F5/E5,"-")</f>
        <v>0.66666666666666663</v>
      </c>
      <c r="H5" s="577">
        <f>VLOOKUP(C5,$AD$5:$AL$12,3,0)</f>
        <v>35</v>
      </c>
      <c r="I5" s="202">
        <v>21</v>
      </c>
      <c r="J5" s="75">
        <f>IFERROR(I5/H5,"-")</f>
        <v>0.6</v>
      </c>
      <c r="K5" s="577">
        <f>VLOOKUP(C5,$AD$5:$AL$12,4,0)</f>
        <v>7585</v>
      </c>
      <c r="L5" s="202">
        <v>5801</v>
      </c>
      <c r="M5" s="75">
        <f>IFERROR(L5/K5,"-")</f>
        <v>0.76479894528675019</v>
      </c>
      <c r="N5" s="577">
        <f>VLOOKUP(C5,$AD$5:$AL$12,5,0)</f>
        <v>6149</v>
      </c>
      <c r="O5" s="202">
        <v>4565</v>
      </c>
      <c r="P5" s="75">
        <f>IFERROR(O5/N5,"-")</f>
        <v>0.74239713774597493</v>
      </c>
      <c r="Q5" s="577">
        <f>VLOOKUP(C5,$AD$5:$AL$12,6,0)</f>
        <v>2841</v>
      </c>
      <c r="R5" s="202">
        <v>1984</v>
      </c>
      <c r="S5" s="75">
        <f>IFERROR(R5/Q5,"-")</f>
        <v>0.698345652939106</v>
      </c>
      <c r="T5" s="577">
        <f>VLOOKUP(C5,$AD$5:$AL$12,7,0)</f>
        <v>829</v>
      </c>
      <c r="U5" s="202">
        <v>542</v>
      </c>
      <c r="V5" s="75">
        <f>IFERROR(U5/T5,"-")</f>
        <v>0.65379975874547647</v>
      </c>
      <c r="W5" s="577">
        <f>VLOOKUP(C5,$AD$5:$AL$12,8,0)</f>
        <v>116</v>
      </c>
      <c r="X5" s="202">
        <v>67</v>
      </c>
      <c r="Y5" s="75">
        <f>IFERROR(X5/W5,"-")</f>
        <v>0.57758620689655171</v>
      </c>
      <c r="Z5" s="577">
        <f>VLOOKUP(C5,$AD$5:$AL$12,9,0)</f>
        <v>17570</v>
      </c>
      <c r="AA5" s="202">
        <f t="shared" ref="AA5:AA10" si="0">SUM(F5,I5,L5,O5,R5,U5,X5)</f>
        <v>12990</v>
      </c>
      <c r="AB5" s="75">
        <f>IFERROR(AA5/Z5,"-")</f>
        <v>0.73932840068298233</v>
      </c>
      <c r="AD5" s="105" t="s">
        <v>175</v>
      </c>
      <c r="AE5" s="137">
        <v>15</v>
      </c>
      <c r="AF5" s="137">
        <v>35</v>
      </c>
      <c r="AG5" s="137">
        <v>7585</v>
      </c>
      <c r="AH5" s="137">
        <v>6149</v>
      </c>
      <c r="AI5" s="137">
        <v>2841</v>
      </c>
      <c r="AJ5" s="137">
        <v>829</v>
      </c>
      <c r="AK5" s="137">
        <v>116</v>
      </c>
      <c r="AL5" s="137">
        <f>SUM(AE5:AK5)</f>
        <v>17570</v>
      </c>
      <c r="AM5" s="257">
        <v>1</v>
      </c>
      <c r="AN5" s="138" t="s">
        <v>175</v>
      </c>
      <c r="AO5" s="139">
        <f>INDEX($AB:$AB,(ROW()+($AM5)*3))</f>
        <v>0.10233352305065452</v>
      </c>
      <c r="AP5" s="13"/>
      <c r="AQ5" s="45" t="str">
        <f t="shared" ref="AQ5:AQ12" si="1">INDEX($AN$5:$AN$12,MATCH(AR5,AO$5:AO$12,0))</f>
        <v>三島医療圏</v>
      </c>
      <c r="AR5" s="337">
        <f>LARGE(AO$5:AO$12,ROW(A1))</f>
        <v>0.11245594200970939</v>
      </c>
      <c r="AS5" s="135">
        <f>ROUND(AR5,3)</f>
        <v>0.112</v>
      </c>
      <c r="AT5" s="57"/>
      <c r="AU5" s="140">
        <f>ROUND($AB$40,3)</f>
        <v>0.10199999999999999</v>
      </c>
      <c r="AV5" s="141">
        <v>0</v>
      </c>
    </row>
    <row r="6" spans="2:48" s="14" customFormat="1" ht="13.5" customHeight="1">
      <c r="B6" s="579"/>
      <c r="C6" s="582"/>
      <c r="D6" s="297" t="s">
        <v>78</v>
      </c>
      <c r="E6" s="566"/>
      <c r="F6" s="203">
        <v>0</v>
      </c>
      <c r="G6" s="16">
        <f>IFERROR(F6/E5,"-")</f>
        <v>0</v>
      </c>
      <c r="H6" s="566"/>
      <c r="I6" s="203">
        <v>4</v>
      </c>
      <c r="J6" s="16">
        <f>IFERROR(I6/H5,"-")</f>
        <v>0.11428571428571428</v>
      </c>
      <c r="K6" s="566"/>
      <c r="L6" s="203">
        <v>759</v>
      </c>
      <c r="M6" s="16">
        <f>IFERROR(L6/K5,"-")</f>
        <v>0.1000659195781147</v>
      </c>
      <c r="N6" s="566"/>
      <c r="O6" s="203">
        <v>582</v>
      </c>
      <c r="P6" s="16">
        <f>IFERROR(O6/N5,"-")</f>
        <v>9.4649536510001631E-2</v>
      </c>
      <c r="Q6" s="566"/>
      <c r="R6" s="203">
        <v>301</v>
      </c>
      <c r="S6" s="16">
        <f>IFERROR(R6/Q5,"-")</f>
        <v>0.10594860964449138</v>
      </c>
      <c r="T6" s="566"/>
      <c r="U6" s="203">
        <v>95</v>
      </c>
      <c r="V6" s="16">
        <f>IFERROR(U6/T5,"-")</f>
        <v>0.11459589867310012</v>
      </c>
      <c r="W6" s="566"/>
      <c r="X6" s="203">
        <v>16</v>
      </c>
      <c r="Y6" s="16">
        <f>IFERROR(X6/W5,"-")</f>
        <v>0.13793103448275862</v>
      </c>
      <c r="Z6" s="566"/>
      <c r="AA6" s="203">
        <f t="shared" si="0"/>
        <v>1757</v>
      </c>
      <c r="AB6" s="16">
        <f>IFERROR(AA6/Z5,"-")</f>
        <v>0.1</v>
      </c>
      <c r="AD6" s="105" t="s">
        <v>7</v>
      </c>
      <c r="AE6" s="137">
        <v>7</v>
      </c>
      <c r="AF6" s="137">
        <v>35</v>
      </c>
      <c r="AG6" s="137">
        <v>6500</v>
      </c>
      <c r="AH6" s="137">
        <v>5357</v>
      </c>
      <c r="AI6" s="137">
        <v>2386</v>
      </c>
      <c r="AJ6" s="137">
        <v>652</v>
      </c>
      <c r="AK6" s="137">
        <v>100</v>
      </c>
      <c r="AL6" s="137">
        <f t="shared" ref="AL6:AL12" si="2">SUM(AE6:AK6)</f>
        <v>15037</v>
      </c>
      <c r="AM6" s="257">
        <v>2</v>
      </c>
      <c r="AN6" s="138" t="s">
        <v>7</v>
      </c>
      <c r="AO6" s="139">
        <f t="shared" ref="AO6:AO12" si="3">INDEX($AB:$AB,(ROW()+($AM6)*3))</f>
        <v>0.11245594200970939</v>
      </c>
      <c r="AP6" s="13"/>
      <c r="AQ6" s="45" t="str">
        <f t="shared" si="1"/>
        <v>南河内医療圏</v>
      </c>
      <c r="AR6" s="337">
        <f>LARGE(AO$5:AO$12,ROW(A2))</f>
        <v>0.10486689970422157</v>
      </c>
      <c r="AS6" s="135">
        <f t="shared" ref="AS6:AS12" si="4">ROUND(AR6,3)</f>
        <v>0.105</v>
      </c>
      <c r="AT6" s="57"/>
      <c r="AU6" s="140">
        <f t="shared" ref="AU6:AU12" si="5">ROUND($AB$40,3)</f>
        <v>0.10199999999999999</v>
      </c>
      <c r="AV6" s="141">
        <v>0</v>
      </c>
    </row>
    <row r="7" spans="2:48" s="14" customFormat="1" ht="13.5" customHeight="1">
      <c r="B7" s="579"/>
      <c r="C7" s="582"/>
      <c r="D7" s="297" t="s">
        <v>79</v>
      </c>
      <c r="E7" s="566"/>
      <c r="F7" s="203">
        <v>2</v>
      </c>
      <c r="G7" s="16">
        <f>IFERROR(F7/E5,"-")</f>
        <v>0.13333333333333333</v>
      </c>
      <c r="H7" s="566"/>
      <c r="I7" s="203">
        <v>4</v>
      </c>
      <c r="J7" s="16">
        <f>IFERROR(I7/H5,"-")</f>
        <v>0.11428571428571428</v>
      </c>
      <c r="K7" s="566"/>
      <c r="L7" s="203">
        <v>421</v>
      </c>
      <c r="M7" s="16">
        <f>IFERROR(L7/K5,"-")</f>
        <v>5.5504284772577454E-2</v>
      </c>
      <c r="N7" s="566"/>
      <c r="O7" s="203">
        <v>351</v>
      </c>
      <c r="P7" s="16">
        <f>IFERROR(O7/N5,"-")</f>
        <v>5.7082452431289642E-2</v>
      </c>
      <c r="Q7" s="566"/>
      <c r="R7" s="203">
        <v>178</v>
      </c>
      <c r="S7" s="16">
        <f>IFERROR(R7/Q5,"-")</f>
        <v>6.2653995072157687E-2</v>
      </c>
      <c r="T7" s="566"/>
      <c r="U7" s="203">
        <v>65</v>
      </c>
      <c r="V7" s="16">
        <f>IFERROR(U7/T5,"-")</f>
        <v>7.840772014475271E-2</v>
      </c>
      <c r="W7" s="566"/>
      <c r="X7" s="203">
        <v>4</v>
      </c>
      <c r="Y7" s="16">
        <f>IFERROR(X7/W5,"-")</f>
        <v>3.4482758620689655E-2</v>
      </c>
      <c r="Z7" s="566"/>
      <c r="AA7" s="203">
        <f t="shared" si="0"/>
        <v>1025</v>
      </c>
      <c r="AB7" s="16">
        <f>IFERROR(AA7/Z5,"-")</f>
        <v>5.8338076266363122E-2</v>
      </c>
      <c r="AD7" s="105" t="s">
        <v>12</v>
      </c>
      <c r="AE7" s="137">
        <v>10</v>
      </c>
      <c r="AF7" s="137">
        <v>56</v>
      </c>
      <c r="AG7" s="137">
        <v>7045</v>
      </c>
      <c r="AH7" s="137">
        <v>5745</v>
      </c>
      <c r="AI7" s="137">
        <v>2402</v>
      </c>
      <c r="AJ7" s="137">
        <v>565</v>
      </c>
      <c r="AK7" s="137">
        <v>86</v>
      </c>
      <c r="AL7" s="137">
        <f t="shared" si="2"/>
        <v>15909</v>
      </c>
      <c r="AM7" s="257">
        <v>3</v>
      </c>
      <c r="AN7" s="138" t="s">
        <v>12</v>
      </c>
      <c r="AO7" s="139">
        <f t="shared" si="3"/>
        <v>0.10277201584009052</v>
      </c>
      <c r="AP7" s="13"/>
      <c r="AQ7" s="45" t="str">
        <f t="shared" si="1"/>
        <v>泉州医療圏</v>
      </c>
      <c r="AR7" s="337">
        <f t="shared" ref="AR7:AR12" si="6">LARGE(AO$5:AO$12,ROW(A3))</f>
        <v>0.10427350427350428</v>
      </c>
      <c r="AS7" s="135">
        <f t="shared" si="4"/>
        <v>0.104</v>
      </c>
      <c r="AT7" s="57"/>
      <c r="AU7" s="140">
        <f t="shared" si="5"/>
        <v>0.10199999999999999</v>
      </c>
      <c r="AV7" s="141">
        <v>0</v>
      </c>
    </row>
    <row r="8" spans="2:48" s="14" customFormat="1" ht="13.5" customHeight="1">
      <c r="B8" s="580"/>
      <c r="C8" s="582"/>
      <c r="D8" s="298" t="s">
        <v>80</v>
      </c>
      <c r="E8" s="567"/>
      <c r="F8" s="204">
        <v>3</v>
      </c>
      <c r="G8" s="17">
        <f>IFERROR(F8/E5,"-")</f>
        <v>0.2</v>
      </c>
      <c r="H8" s="567"/>
      <c r="I8" s="204">
        <v>6</v>
      </c>
      <c r="J8" s="17">
        <f>IFERROR(I8/H5,"-")</f>
        <v>0.17142857142857143</v>
      </c>
      <c r="K8" s="567"/>
      <c r="L8" s="204">
        <v>604</v>
      </c>
      <c r="M8" s="17">
        <f>IFERROR(L8/K5,"-")</f>
        <v>7.9630850362557681E-2</v>
      </c>
      <c r="N8" s="567"/>
      <c r="O8" s="204">
        <v>651</v>
      </c>
      <c r="P8" s="17">
        <f>IFERROR(O8/N5,"-")</f>
        <v>0.10587087331273377</v>
      </c>
      <c r="Q8" s="567"/>
      <c r="R8" s="204">
        <v>378</v>
      </c>
      <c r="S8" s="17">
        <f>IFERROR(R8/Q5,"-")</f>
        <v>0.13305174234424499</v>
      </c>
      <c r="T8" s="567"/>
      <c r="U8" s="204">
        <v>127</v>
      </c>
      <c r="V8" s="17">
        <f>IFERROR(U8/T5,"-")</f>
        <v>0.15319662243667068</v>
      </c>
      <c r="W8" s="567"/>
      <c r="X8" s="204">
        <v>29</v>
      </c>
      <c r="Y8" s="17">
        <f>IFERROR(X8/W5,"-")</f>
        <v>0.25</v>
      </c>
      <c r="Z8" s="567"/>
      <c r="AA8" s="204">
        <f t="shared" si="0"/>
        <v>1798</v>
      </c>
      <c r="AB8" s="17">
        <f>IFERROR(AA8/Z5,"-")</f>
        <v>0.10233352305065452</v>
      </c>
      <c r="AD8" s="105" t="s">
        <v>20</v>
      </c>
      <c r="AE8" s="137">
        <v>8</v>
      </c>
      <c r="AF8" s="137">
        <v>25</v>
      </c>
      <c r="AG8" s="137">
        <v>6921</v>
      </c>
      <c r="AH8" s="137">
        <v>5949</v>
      </c>
      <c r="AI8" s="137">
        <v>2584</v>
      </c>
      <c r="AJ8" s="137">
        <v>610</v>
      </c>
      <c r="AK8" s="137">
        <v>84</v>
      </c>
      <c r="AL8" s="137">
        <f t="shared" si="2"/>
        <v>16181</v>
      </c>
      <c r="AM8" s="257">
        <v>4</v>
      </c>
      <c r="AN8" s="138" t="s">
        <v>20</v>
      </c>
      <c r="AO8" s="139">
        <f t="shared" si="3"/>
        <v>9.3628329522279216E-2</v>
      </c>
      <c r="AP8" s="13"/>
      <c r="AQ8" s="45" t="str">
        <f t="shared" si="1"/>
        <v>北河内医療圏</v>
      </c>
      <c r="AR8" s="337">
        <f t="shared" si="6"/>
        <v>0.10277201584009052</v>
      </c>
      <c r="AS8" s="135">
        <f t="shared" si="4"/>
        <v>0.10299999999999999</v>
      </c>
      <c r="AT8" s="57"/>
      <c r="AU8" s="140">
        <f t="shared" si="5"/>
        <v>0.10199999999999999</v>
      </c>
      <c r="AV8" s="141">
        <v>0</v>
      </c>
    </row>
    <row r="9" spans="2:48" s="14" customFormat="1" ht="13.5" customHeight="1">
      <c r="B9" s="578">
        <v>2</v>
      </c>
      <c r="C9" s="581" t="s">
        <v>82</v>
      </c>
      <c r="D9" s="296" t="s">
        <v>77</v>
      </c>
      <c r="E9" s="577">
        <f t="shared" ref="E9" si="7">VLOOKUP(C9,$AD$5:$AL$12,2,0)</f>
        <v>7</v>
      </c>
      <c r="F9" s="202">
        <v>5</v>
      </c>
      <c r="G9" s="75">
        <f>IFERROR(F9/E9,"-")</f>
        <v>0.7142857142857143</v>
      </c>
      <c r="H9" s="577">
        <f t="shared" ref="H9" si="8">VLOOKUP(C9,$AD$5:$AL$12,3,0)</f>
        <v>35</v>
      </c>
      <c r="I9" s="202">
        <v>28</v>
      </c>
      <c r="J9" s="75">
        <f>IFERROR(I9/H9,"-")</f>
        <v>0.8</v>
      </c>
      <c r="K9" s="577">
        <f t="shared" ref="K9" si="9">VLOOKUP(C9,$AD$5:$AL$12,4,0)</f>
        <v>6500</v>
      </c>
      <c r="L9" s="202">
        <v>4972</v>
      </c>
      <c r="M9" s="75">
        <f>IFERROR(L9/K9,"-")</f>
        <v>0.76492307692307693</v>
      </c>
      <c r="N9" s="577">
        <f t="shared" ref="N9" si="10">VLOOKUP(C9,$AD$5:$AL$12,5,0)</f>
        <v>5357</v>
      </c>
      <c r="O9" s="202">
        <v>3950</v>
      </c>
      <c r="P9" s="75">
        <f>IFERROR(O9/N9,"-")</f>
        <v>0.73735299607989546</v>
      </c>
      <c r="Q9" s="577">
        <f t="shared" ref="Q9" si="11">VLOOKUP(C9,$AD$5:$AL$12,6,0)</f>
        <v>2386</v>
      </c>
      <c r="R9" s="202">
        <v>1644</v>
      </c>
      <c r="S9" s="75">
        <f>IFERROR(R9/Q9,"-")</f>
        <v>0.68901927912824812</v>
      </c>
      <c r="T9" s="577">
        <f t="shared" ref="T9" si="12">VLOOKUP(C9,$AD$5:$AL$12,7,0)</f>
        <v>652</v>
      </c>
      <c r="U9" s="202">
        <v>442</v>
      </c>
      <c r="V9" s="75">
        <f>IFERROR(U9/T9,"-")</f>
        <v>0.67791411042944782</v>
      </c>
      <c r="W9" s="577">
        <f t="shared" ref="W9" si="13">VLOOKUP(C9,$AD$5:$AL$12,8,0)</f>
        <v>100</v>
      </c>
      <c r="X9" s="202">
        <v>60</v>
      </c>
      <c r="Y9" s="75">
        <f>IFERROR(X9/W9,"-")</f>
        <v>0.6</v>
      </c>
      <c r="Z9" s="577">
        <f t="shared" ref="Z9" si="14">VLOOKUP(C9,$AD$5:$AL$12,9,0)</f>
        <v>15037</v>
      </c>
      <c r="AA9" s="202">
        <f t="shared" si="0"/>
        <v>11101</v>
      </c>
      <c r="AB9" s="75">
        <f>IFERROR(AA9/Z9,"-")</f>
        <v>0.73824566070359776</v>
      </c>
      <c r="AD9" s="105" t="s">
        <v>24</v>
      </c>
      <c r="AE9" s="137">
        <v>14</v>
      </c>
      <c r="AF9" s="137">
        <v>33</v>
      </c>
      <c r="AG9" s="137">
        <v>5047</v>
      </c>
      <c r="AH9" s="137">
        <v>3795</v>
      </c>
      <c r="AI9" s="137">
        <v>1739</v>
      </c>
      <c r="AJ9" s="137">
        <v>472</v>
      </c>
      <c r="AK9" s="137">
        <v>57</v>
      </c>
      <c r="AL9" s="137">
        <f t="shared" si="2"/>
        <v>11157</v>
      </c>
      <c r="AM9" s="257">
        <v>5</v>
      </c>
      <c r="AN9" s="138" t="s">
        <v>24</v>
      </c>
      <c r="AO9" s="139">
        <f t="shared" si="3"/>
        <v>0.10486689970422157</v>
      </c>
      <c r="AP9" s="13"/>
      <c r="AQ9" s="45" t="str">
        <f t="shared" si="1"/>
        <v>豊能医療圏</v>
      </c>
      <c r="AR9" s="337">
        <f t="shared" si="6"/>
        <v>0.10233352305065452</v>
      </c>
      <c r="AS9" s="135">
        <f t="shared" si="4"/>
        <v>0.10199999999999999</v>
      </c>
      <c r="AT9" s="57"/>
      <c r="AU9" s="140">
        <f t="shared" si="5"/>
        <v>0.10199999999999999</v>
      </c>
      <c r="AV9" s="141">
        <v>0</v>
      </c>
    </row>
    <row r="10" spans="2:48" s="14" customFormat="1" ht="13.5" customHeight="1">
      <c r="B10" s="579"/>
      <c r="C10" s="582"/>
      <c r="D10" s="297" t="s">
        <v>78</v>
      </c>
      <c r="E10" s="566"/>
      <c r="F10" s="203">
        <v>1</v>
      </c>
      <c r="G10" s="16">
        <f>IFERROR(F10/E9,"-")</f>
        <v>0.14285714285714285</v>
      </c>
      <c r="H10" s="566"/>
      <c r="I10" s="203">
        <v>1</v>
      </c>
      <c r="J10" s="16">
        <f>IFERROR(I10/H9,"-")</f>
        <v>2.8571428571428571E-2</v>
      </c>
      <c r="K10" s="566"/>
      <c r="L10" s="203">
        <v>616</v>
      </c>
      <c r="M10" s="16">
        <f>IFERROR(L10/K9,"-")</f>
        <v>9.4769230769230772E-2</v>
      </c>
      <c r="N10" s="566"/>
      <c r="O10" s="203">
        <v>508</v>
      </c>
      <c r="P10" s="16">
        <f>IFERROR(O10/N9,"-")</f>
        <v>9.4829195445211872E-2</v>
      </c>
      <c r="Q10" s="566"/>
      <c r="R10" s="203">
        <v>246</v>
      </c>
      <c r="S10" s="16">
        <f>IFERROR(R10/Q9,"-")</f>
        <v>0.10310142497904443</v>
      </c>
      <c r="T10" s="566"/>
      <c r="U10" s="203">
        <v>65</v>
      </c>
      <c r="V10" s="16">
        <f>IFERROR(U10/T9,"-")</f>
        <v>9.9693251533742325E-2</v>
      </c>
      <c r="W10" s="566"/>
      <c r="X10" s="203">
        <v>8</v>
      </c>
      <c r="Y10" s="16">
        <f>IFERROR(X10/W9,"-")</f>
        <v>0.08</v>
      </c>
      <c r="Z10" s="566"/>
      <c r="AA10" s="203">
        <f t="shared" si="0"/>
        <v>1445</v>
      </c>
      <c r="AB10" s="16">
        <f>IFERROR(AA10/Z9,"-")</f>
        <v>9.6096295803684242E-2</v>
      </c>
      <c r="AD10" s="105" t="s">
        <v>34</v>
      </c>
      <c r="AE10" s="137">
        <v>20</v>
      </c>
      <c r="AF10" s="137">
        <v>38</v>
      </c>
      <c r="AG10" s="137">
        <v>3820</v>
      </c>
      <c r="AH10" s="137">
        <v>3079</v>
      </c>
      <c r="AI10" s="137">
        <v>1398</v>
      </c>
      <c r="AJ10" s="137">
        <v>333</v>
      </c>
      <c r="AK10" s="137">
        <v>48</v>
      </c>
      <c r="AL10" s="137">
        <f t="shared" si="2"/>
        <v>8736</v>
      </c>
      <c r="AM10" s="257">
        <v>6</v>
      </c>
      <c r="AN10" s="138" t="s">
        <v>34</v>
      </c>
      <c r="AO10" s="139">
        <f t="shared" si="3"/>
        <v>9.844322344322344E-2</v>
      </c>
      <c r="AP10" s="13"/>
      <c r="AQ10" s="45" t="str">
        <f t="shared" si="1"/>
        <v>大阪市医療圏</v>
      </c>
      <c r="AR10" s="337">
        <f t="shared" si="6"/>
        <v>9.9801697961207164E-2</v>
      </c>
      <c r="AS10" s="135">
        <f t="shared" si="4"/>
        <v>0.1</v>
      </c>
      <c r="AT10" s="57"/>
      <c r="AU10" s="140">
        <f t="shared" si="5"/>
        <v>0.10199999999999999</v>
      </c>
      <c r="AV10" s="141">
        <v>0</v>
      </c>
    </row>
    <row r="11" spans="2:48" s="14" customFormat="1" ht="13.5" customHeight="1">
      <c r="B11" s="579"/>
      <c r="C11" s="582"/>
      <c r="D11" s="297" t="s">
        <v>79</v>
      </c>
      <c r="E11" s="566"/>
      <c r="F11" s="203">
        <v>1</v>
      </c>
      <c r="G11" s="16">
        <f>IFERROR(F11/E9,"-")</f>
        <v>0.14285714285714285</v>
      </c>
      <c r="H11" s="566"/>
      <c r="I11" s="203">
        <v>2</v>
      </c>
      <c r="J11" s="16">
        <f>IFERROR(I11/H9,"-")</f>
        <v>5.7142857142857141E-2</v>
      </c>
      <c r="K11" s="566"/>
      <c r="L11" s="203">
        <v>325</v>
      </c>
      <c r="M11" s="16">
        <f>IFERROR(L11/K9,"-")</f>
        <v>0.05</v>
      </c>
      <c r="N11" s="566"/>
      <c r="O11" s="203">
        <v>294</v>
      </c>
      <c r="P11" s="16">
        <f>IFERROR(O11/N9,"-")</f>
        <v>5.4881463505693485E-2</v>
      </c>
      <c r="Q11" s="566"/>
      <c r="R11" s="203">
        <v>151</v>
      </c>
      <c r="S11" s="16">
        <f>IFERROR(R11/Q9,"-")</f>
        <v>6.3285834031852478E-2</v>
      </c>
      <c r="T11" s="566"/>
      <c r="U11" s="203">
        <v>26</v>
      </c>
      <c r="V11" s="16">
        <f>IFERROR(U11/T9,"-")</f>
        <v>3.9877300613496931E-2</v>
      </c>
      <c r="W11" s="566"/>
      <c r="X11" s="203">
        <v>1</v>
      </c>
      <c r="Y11" s="16">
        <f>IFERROR(X11/W9,"-")</f>
        <v>0.01</v>
      </c>
      <c r="Z11" s="566"/>
      <c r="AA11" s="203">
        <f t="shared" ref="AA11:AA36" si="15">SUM(F11,I11,L11,O11,R11,U11,X11)</f>
        <v>800</v>
      </c>
      <c r="AB11" s="16">
        <f>IFERROR(AA11/Z9,"-")</f>
        <v>5.3202101483008579E-2</v>
      </c>
      <c r="AD11" s="105" t="s">
        <v>43</v>
      </c>
      <c r="AE11" s="137">
        <v>26</v>
      </c>
      <c r="AF11" s="137">
        <v>87</v>
      </c>
      <c r="AG11" s="137">
        <v>6263</v>
      </c>
      <c r="AH11" s="137">
        <v>4825</v>
      </c>
      <c r="AI11" s="137">
        <v>2207</v>
      </c>
      <c r="AJ11" s="137">
        <v>551</v>
      </c>
      <c r="AK11" s="137">
        <v>81</v>
      </c>
      <c r="AL11" s="137">
        <f t="shared" si="2"/>
        <v>14040</v>
      </c>
      <c r="AM11" s="257">
        <v>7</v>
      </c>
      <c r="AN11" s="138" t="s">
        <v>43</v>
      </c>
      <c r="AO11" s="139">
        <f t="shared" si="3"/>
        <v>0.10427350427350428</v>
      </c>
      <c r="AP11" s="13"/>
      <c r="AQ11" s="45" t="str">
        <f t="shared" si="1"/>
        <v>堺市医療圏</v>
      </c>
      <c r="AR11" s="337">
        <f t="shared" si="6"/>
        <v>9.844322344322344E-2</v>
      </c>
      <c r="AS11" s="135">
        <f t="shared" si="4"/>
        <v>9.8000000000000004E-2</v>
      </c>
      <c r="AT11" s="57"/>
      <c r="AU11" s="140">
        <f t="shared" si="5"/>
        <v>0.10199999999999999</v>
      </c>
      <c r="AV11" s="141">
        <v>0</v>
      </c>
    </row>
    <row r="12" spans="2:48" s="14" customFormat="1" ht="13.5" customHeight="1">
      <c r="B12" s="580"/>
      <c r="C12" s="582"/>
      <c r="D12" s="298" t="s">
        <v>80</v>
      </c>
      <c r="E12" s="567"/>
      <c r="F12" s="204">
        <v>0</v>
      </c>
      <c r="G12" s="17">
        <f>IFERROR(F12/E9,"-")</f>
        <v>0</v>
      </c>
      <c r="H12" s="566"/>
      <c r="I12" s="204">
        <v>4</v>
      </c>
      <c r="J12" s="17">
        <f>IFERROR(I12/H9,"-")</f>
        <v>0.11428571428571428</v>
      </c>
      <c r="K12" s="567"/>
      <c r="L12" s="204">
        <v>587</v>
      </c>
      <c r="M12" s="17">
        <f>IFERROR(L12/K9,"-")</f>
        <v>9.0307692307692311E-2</v>
      </c>
      <c r="N12" s="566"/>
      <c r="O12" s="204">
        <v>605</v>
      </c>
      <c r="P12" s="17">
        <f>IFERROR(O12/N9,"-")</f>
        <v>0.11293634496919917</v>
      </c>
      <c r="Q12" s="566"/>
      <c r="R12" s="204">
        <v>345</v>
      </c>
      <c r="S12" s="17">
        <f>IFERROR(R12/Q9,"-")</f>
        <v>0.14459346186085498</v>
      </c>
      <c r="T12" s="566"/>
      <c r="U12" s="204">
        <v>119</v>
      </c>
      <c r="V12" s="17">
        <f>IFERROR(U12/T9,"-")</f>
        <v>0.18251533742331288</v>
      </c>
      <c r="W12" s="566"/>
      <c r="X12" s="204">
        <v>31</v>
      </c>
      <c r="Y12" s="17">
        <f>IFERROR(X12/W9,"-")</f>
        <v>0.31</v>
      </c>
      <c r="Z12" s="567"/>
      <c r="AA12" s="204">
        <f>SUM(F12,I12,L12,O12,R12,U12,X12)</f>
        <v>1691</v>
      </c>
      <c r="AB12" s="17">
        <f>IFERROR(AA12/Z9,"-")</f>
        <v>0.11245594200970939</v>
      </c>
      <c r="AD12" s="105" t="s">
        <v>56</v>
      </c>
      <c r="AE12" s="137">
        <v>54</v>
      </c>
      <c r="AF12" s="137">
        <v>170</v>
      </c>
      <c r="AG12" s="137">
        <v>12735</v>
      </c>
      <c r="AH12" s="137">
        <v>11358</v>
      </c>
      <c r="AI12" s="137">
        <v>5999</v>
      </c>
      <c r="AJ12" s="137">
        <v>1714</v>
      </c>
      <c r="AK12" s="137">
        <v>244</v>
      </c>
      <c r="AL12" s="137">
        <f t="shared" si="2"/>
        <v>32274</v>
      </c>
      <c r="AM12" s="257">
        <v>8</v>
      </c>
      <c r="AN12" s="138" t="s">
        <v>56</v>
      </c>
      <c r="AO12" s="139">
        <f t="shared" si="3"/>
        <v>9.9801697961207164E-2</v>
      </c>
      <c r="AP12" s="13"/>
      <c r="AQ12" s="45" t="str">
        <f t="shared" si="1"/>
        <v>中河内医療圏</v>
      </c>
      <c r="AR12" s="337">
        <f t="shared" si="6"/>
        <v>9.3628329522279216E-2</v>
      </c>
      <c r="AS12" s="135">
        <f t="shared" si="4"/>
        <v>9.4E-2</v>
      </c>
      <c r="AT12" s="57"/>
      <c r="AU12" s="140">
        <f t="shared" si="5"/>
        <v>0.10199999999999999</v>
      </c>
      <c r="AV12" s="141">
        <v>999</v>
      </c>
    </row>
    <row r="13" spans="2:48" s="14" customFormat="1" ht="13.5" customHeight="1">
      <c r="B13" s="578">
        <v>3</v>
      </c>
      <c r="C13" s="581" t="s">
        <v>83</v>
      </c>
      <c r="D13" s="296" t="s">
        <v>77</v>
      </c>
      <c r="E13" s="577">
        <f t="shared" ref="E13" si="16">VLOOKUP(C13,$AD$5:$AL$12,2,0)</f>
        <v>10</v>
      </c>
      <c r="F13" s="202">
        <v>7</v>
      </c>
      <c r="G13" s="75">
        <f>IFERROR(F13/E13,"-")</f>
        <v>0.7</v>
      </c>
      <c r="H13" s="577">
        <f t="shared" ref="H13" si="17">VLOOKUP(C13,$AD$5:$AL$12,3,0)</f>
        <v>56</v>
      </c>
      <c r="I13" s="202">
        <v>43</v>
      </c>
      <c r="J13" s="75">
        <f>IFERROR(I13/H13,"-")</f>
        <v>0.7678571428571429</v>
      </c>
      <c r="K13" s="577">
        <f t="shared" ref="K13" si="18">VLOOKUP(C13,$AD$5:$AL$12,4,0)</f>
        <v>7045</v>
      </c>
      <c r="L13" s="202">
        <v>5377</v>
      </c>
      <c r="M13" s="75">
        <f>IFERROR(L13/K13,"-")</f>
        <v>0.76323633782824696</v>
      </c>
      <c r="N13" s="577">
        <f t="shared" ref="N13" si="19">VLOOKUP(C13,$AD$5:$AL$12,5,0)</f>
        <v>5745</v>
      </c>
      <c r="O13" s="202">
        <v>4205</v>
      </c>
      <c r="P13" s="75">
        <f>IFERROR(O13/N13,"-")</f>
        <v>0.73194081810269795</v>
      </c>
      <c r="Q13" s="577">
        <f t="shared" ref="Q13" si="20">VLOOKUP(C13,$AD$5:$AL$12,6,0)</f>
        <v>2402</v>
      </c>
      <c r="R13" s="202">
        <v>1653</v>
      </c>
      <c r="S13" s="75">
        <f>IFERROR(R13/Q13,"-")</f>
        <v>0.68817651956702752</v>
      </c>
      <c r="T13" s="577">
        <f t="shared" ref="T13" si="21">VLOOKUP(C13,$AD$5:$AL$12,7,0)</f>
        <v>565</v>
      </c>
      <c r="U13" s="202">
        <v>369</v>
      </c>
      <c r="V13" s="75">
        <f>IFERROR(U13/T13,"-")</f>
        <v>0.65309734513274331</v>
      </c>
      <c r="W13" s="577">
        <f t="shared" ref="W13" si="22">VLOOKUP(C13,$AD$5:$AL$12,8,0)</f>
        <v>86</v>
      </c>
      <c r="X13" s="202">
        <v>58</v>
      </c>
      <c r="Y13" s="75">
        <f>IFERROR(X13/W13,"-")</f>
        <v>0.67441860465116277</v>
      </c>
      <c r="Z13" s="577">
        <f t="shared" ref="Z13" si="23">VLOOKUP(C13,$AD$5:$AL$12,9,0)</f>
        <v>15909</v>
      </c>
      <c r="AA13" s="202">
        <f t="shared" si="15"/>
        <v>11712</v>
      </c>
      <c r="AB13" s="75">
        <f>IFERROR(AA13/Z13,"-")</f>
        <v>0.73618706392607958</v>
      </c>
    </row>
    <row r="14" spans="2:48" s="14" customFormat="1" ht="13.5" customHeight="1">
      <c r="B14" s="579"/>
      <c r="C14" s="582"/>
      <c r="D14" s="297" t="s">
        <v>78</v>
      </c>
      <c r="E14" s="566"/>
      <c r="F14" s="203">
        <v>0</v>
      </c>
      <c r="G14" s="16">
        <f>IFERROR(F14/E13,"-")</f>
        <v>0</v>
      </c>
      <c r="H14" s="566"/>
      <c r="I14" s="203">
        <v>5</v>
      </c>
      <c r="J14" s="16">
        <f>IFERROR(I14/H13,"-")</f>
        <v>8.9285714285714288E-2</v>
      </c>
      <c r="K14" s="566"/>
      <c r="L14" s="203">
        <v>719</v>
      </c>
      <c r="M14" s="16">
        <f>IFERROR(L14/K13,"-")</f>
        <v>0.10205819730305181</v>
      </c>
      <c r="N14" s="566"/>
      <c r="O14" s="203">
        <v>617</v>
      </c>
      <c r="P14" s="16">
        <f>IFERROR(O14/N13,"-")</f>
        <v>0.10739773716275022</v>
      </c>
      <c r="Q14" s="566"/>
      <c r="R14" s="203">
        <v>260</v>
      </c>
      <c r="S14" s="16">
        <f>IFERROR(R14/Q13,"-")</f>
        <v>0.10824313072439634</v>
      </c>
      <c r="T14" s="566"/>
      <c r="U14" s="203">
        <v>75</v>
      </c>
      <c r="V14" s="16">
        <f>IFERROR(U14/T13,"-")</f>
        <v>0.13274336283185842</v>
      </c>
      <c r="W14" s="566"/>
      <c r="X14" s="203">
        <v>4</v>
      </c>
      <c r="Y14" s="16">
        <f>IFERROR(X14/W13,"-")</f>
        <v>4.6511627906976744E-2</v>
      </c>
      <c r="Z14" s="566"/>
      <c r="AA14" s="203">
        <f t="shared" si="15"/>
        <v>1680</v>
      </c>
      <c r="AB14" s="16">
        <f>IFERROR(AA14/Z13,"-")</f>
        <v>0.10560060343201962</v>
      </c>
    </row>
    <row r="15" spans="2:48" s="14" customFormat="1" ht="13.5" customHeight="1">
      <c r="B15" s="579"/>
      <c r="C15" s="582"/>
      <c r="D15" s="297" t="s">
        <v>79</v>
      </c>
      <c r="E15" s="566"/>
      <c r="F15" s="203">
        <v>2</v>
      </c>
      <c r="G15" s="16">
        <f>IFERROR(F15/E13,"-")</f>
        <v>0.2</v>
      </c>
      <c r="H15" s="566"/>
      <c r="I15" s="203">
        <v>1</v>
      </c>
      <c r="J15" s="16">
        <f>IFERROR(I15/H13,"-")</f>
        <v>1.7857142857142856E-2</v>
      </c>
      <c r="K15" s="566"/>
      <c r="L15" s="203">
        <v>355</v>
      </c>
      <c r="M15" s="16">
        <f>IFERROR(L15/K13,"-")</f>
        <v>5.0390347764371894E-2</v>
      </c>
      <c r="N15" s="566"/>
      <c r="O15" s="203">
        <v>343</v>
      </c>
      <c r="P15" s="16">
        <f>IFERROR(O15/N13,"-")</f>
        <v>5.9704090513489988E-2</v>
      </c>
      <c r="Q15" s="566"/>
      <c r="R15" s="203">
        <v>136</v>
      </c>
      <c r="S15" s="16">
        <f>IFERROR(R15/Q13,"-")</f>
        <v>5.661948376353039E-2</v>
      </c>
      <c r="T15" s="566"/>
      <c r="U15" s="203">
        <v>38</v>
      </c>
      <c r="V15" s="16">
        <f>IFERROR(U15/T13,"-")</f>
        <v>6.7256637168141592E-2</v>
      </c>
      <c r="W15" s="566"/>
      <c r="X15" s="203">
        <v>7</v>
      </c>
      <c r="Y15" s="16">
        <f>IFERROR(X15/W13,"-")</f>
        <v>8.1395348837209308E-2</v>
      </c>
      <c r="Z15" s="566"/>
      <c r="AA15" s="203">
        <f t="shared" si="15"/>
        <v>882</v>
      </c>
      <c r="AB15" s="16">
        <f>IFERROR(AA15/Z13,"-")</f>
        <v>5.5440316801810295E-2</v>
      </c>
    </row>
    <row r="16" spans="2:48" s="14" customFormat="1" ht="13.5" customHeight="1">
      <c r="B16" s="580"/>
      <c r="C16" s="582"/>
      <c r="D16" s="298" t="s">
        <v>80</v>
      </c>
      <c r="E16" s="567"/>
      <c r="F16" s="204">
        <v>1</v>
      </c>
      <c r="G16" s="17">
        <f>IFERROR(F16/E13,"-")</f>
        <v>0.1</v>
      </c>
      <c r="H16" s="566"/>
      <c r="I16" s="204">
        <v>7</v>
      </c>
      <c r="J16" s="17">
        <f>IFERROR(I16/H13,"-")</f>
        <v>0.125</v>
      </c>
      <c r="K16" s="567"/>
      <c r="L16" s="204">
        <v>594</v>
      </c>
      <c r="M16" s="17">
        <f>IFERROR(L16/K13,"-")</f>
        <v>8.4315117104329318E-2</v>
      </c>
      <c r="N16" s="566"/>
      <c r="O16" s="204">
        <v>580</v>
      </c>
      <c r="P16" s="17">
        <f>IFERROR(O16/N13,"-")</f>
        <v>0.10095735422106179</v>
      </c>
      <c r="Q16" s="566"/>
      <c r="R16" s="204">
        <v>353</v>
      </c>
      <c r="S16" s="17">
        <f>IFERROR(R16/Q13,"-")</f>
        <v>0.14696086594504579</v>
      </c>
      <c r="T16" s="566"/>
      <c r="U16" s="204">
        <v>83</v>
      </c>
      <c r="V16" s="17">
        <f>IFERROR(U16/T13,"-")</f>
        <v>0.14690265486725665</v>
      </c>
      <c r="W16" s="566"/>
      <c r="X16" s="204">
        <v>17</v>
      </c>
      <c r="Y16" s="17">
        <f>IFERROR(X16/W13,"-")</f>
        <v>0.19767441860465115</v>
      </c>
      <c r="Z16" s="567"/>
      <c r="AA16" s="204">
        <f t="shared" si="15"/>
        <v>1635</v>
      </c>
      <c r="AB16" s="17">
        <f>IFERROR(AA16/Z13,"-")</f>
        <v>0.10277201584009052</v>
      </c>
    </row>
    <row r="17" spans="2:28" s="14" customFormat="1" ht="13.5" customHeight="1">
      <c r="B17" s="578">
        <v>4</v>
      </c>
      <c r="C17" s="581" t="s">
        <v>84</v>
      </c>
      <c r="D17" s="296" t="s">
        <v>77</v>
      </c>
      <c r="E17" s="577">
        <f t="shared" ref="E17" si="24">VLOOKUP(C17,$AD$5:$AL$12,2,0)</f>
        <v>8</v>
      </c>
      <c r="F17" s="202">
        <v>4</v>
      </c>
      <c r="G17" s="75">
        <f>IFERROR(F17/E17,"-")</f>
        <v>0.5</v>
      </c>
      <c r="H17" s="577">
        <f t="shared" ref="H17" si="25">VLOOKUP(C17,$AD$5:$AL$12,3,0)</f>
        <v>25</v>
      </c>
      <c r="I17" s="202">
        <v>17</v>
      </c>
      <c r="J17" s="75">
        <f>IFERROR(I17/H17,"-")</f>
        <v>0.68</v>
      </c>
      <c r="K17" s="577">
        <f t="shared" ref="K17" si="26">VLOOKUP(C17,$AD$5:$AL$12,4,0)</f>
        <v>6921</v>
      </c>
      <c r="L17" s="202">
        <v>5398</v>
      </c>
      <c r="M17" s="75">
        <f>IFERROR(L17/K17,"-")</f>
        <v>0.77994509463950301</v>
      </c>
      <c r="N17" s="577">
        <f t="shared" ref="N17" si="27">VLOOKUP(C17,$AD$5:$AL$12,5,0)</f>
        <v>5949</v>
      </c>
      <c r="O17" s="202">
        <v>4506</v>
      </c>
      <c r="P17" s="75">
        <f>IFERROR(O17/N17,"-")</f>
        <v>0.75743822491174984</v>
      </c>
      <c r="Q17" s="577">
        <f t="shared" ref="Q17" si="28">VLOOKUP(C17,$AD$5:$AL$12,6,0)</f>
        <v>2584</v>
      </c>
      <c r="R17" s="202">
        <v>1910</v>
      </c>
      <c r="S17" s="75">
        <f>IFERROR(R17/Q17,"-")</f>
        <v>0.73916408668730649</v>
      </c>
      <c r="T17" s="577">
        <f t="shared" ref="T17" si="29">VLOOKUP(C17,$AD$5:$AL$12,7,0)</f>
        <v>610</v>
      </c>
      <c r="U17" s="202">
        <v>421</v>
      </c>
      <c r="V17" s="75">
        <f>IFERROR(U17/T17,"-")</f>
        <v>0.69016393442622948</v>
      </c>
      <c r="W17" s="577">
        <f t="shared" ref="W17" si="30">VLOOKUP(C17,$AD$5:$AL$12,8,0)</f>
        <v>84</v>
      </c>
      <c r="X17" s="202">
        <v>52</v>
      </c>
      <c r="Y17" s="75">
        <f>IFERROR(X17/W17,"-")</f>
        <v>0.61904761904761907</v>
      </c>
      <c r="Z17" s="577">
        <f t="shared" ref="Z17" si="31">VLOOKUP(C17,$AD$5:$AL$12,9,0)</f>
        <v>16181</v>
      </c>
      <c r="AA17" s="202">
        <f t="shared" si="15"/>
        <v>12308</v>
      </c>
      <c r="AB17" s="75">
        <f>IFERROR(AA17/Z17,"-")</f>
        <v>0.76064520116185652</v>
      </c>
    </row>
    <row r="18" spans="2:28" s="14" customFormat="1" ht="13.5" customHeight="1">
      <c r="B18" s="579"/>
      <c r="C18" s="582"/>
      <c r="D18" s="297" t="s">
        <v>78</v>
      </c>
      <c r="E18" s="566"/>
      <c r="F18" s="203">
        <v>1</v>
      </c>
      <c r="G18" s="16">
        <f>IFERROR(F18/E17,"-")</f>
        <v>0.125</v>
      </c>
      <c r="H18" s="566"/>
      <c r="I18" s="203">
        <v>3</v>
      </c>
      <c r="J18" s="16">
        <f>IFERROR(I18/H17,"-")</f>
        <v>0.12</v>
      </c>
      <c r="K18" s="566"/>
      <c r="L18" s="203">
        <v>665</v>
      </c>
      <c r="M18" s="16">
        <f>IFERROR(L18/K17,"-")</f>
        <v>9.6084380869816494E-2</v>
      </c>
      <c r="N18" s="566"/>
      <c r="O18" s="203">
        <v>584</v>
      </c>
      <c r="P18" s="16">
        <f>IFERROR(O18/N17,"-")</f>
        <v>9.8167759287275169E-2</v>
      </c>
      <c r="Q18" s="566"/>
      <c r="R18" s="203">
        <v>238</v>
      </c>
      <c r="S18" s="16">
        <f>IFERROR(R18/Q17,"-")</f>
        <v>9.2105263157894732E-2</v>
      </c>
      <c r="T18" s="566"/>
      <c r="U18" s="203">
        <v>51</v>
      </c>
      <c r="V18" s="16">
        <f>IFERROR(U18/T17,"-")</f>
        <v>8.3606557377049182E-2</v>
      </c>
      <c r="W18" s="566"/>
      <c r="X18" s="203">
        <v>7</v>
      </c>
      <c r="Y18" s="16">
        <f>IFERROR(X18/W17,"-")</f>
        <v>8.3333333333333329E-2</v>
      </c>
      <c r="Z18" s="566"/>
      <c r="AA18" s="203">
        <f t="shared" si="15"/>
        <v>1549</v>
      </c>
      <c r="AB18" s="16">
        <f>IFERROR(AA18/Z17,"-")</f>
        <v>9.5729559359742908E-2</v>
      </c>
    </row>
    <row r="19" spans="2:28" s="14" customFormat="1" ht="13.5" customHeight="1">
      <c r="B19" s="579"/>
      <c r="C19" s="582"/>
      <c r="D19" s="297" t="s">
        <v>79</v>
      </c>
      <c r="E19" s="566"/>
      <c r="F19" s="203">
        <v>0</v>
      </c>
      <c r="G19" s="16">
        <f>IFERROR(F19/E17,"-")</f>
        <v>0</v>
      </c>
      <c r="H19" s="566"/>
      <c r="I19" s="203">
        <v>0</v>
      </c>
      <c r="J19" s="16">
        <f>IFERROR(I19/H17,"-")</f>
        <v>0</v>
      </c>
      <c r="K19" s="566"/>
      <c r="L19" s="203">
        <v>334</v>
      </c>
      <c r="M19" s="16">
        <f>IFERROR(L19/K17,"-")</f>
        <v>4.8258922121080766E-2</v>
      </c>
      <c r="N19" s="566"/>
      <c r="O19" s="203">
        <v>295</v>
      </c>
      <c r="P19" s="16">
        <f>IFERROR(O19/N17,"-")</f>
        <v>4.9588166078332496E-2</v>
      </c>
      <c r="Q19" s="566"/>
      <c r="R19" s="203">
        <v>135</v>
      </c>
      <c r="S19" s="16">
        <f>IFERROR(R19/Q17,"-")</f>
        <v>5.2244582043343653E-2</v>
      </c>
      <c r="T19" s="566"/>
      <c r="U19" s="203">
        <v>42</v>
      </c>
      <c r="V19" s="16">
        <f>IFERROR(U19/T17,"-")</f>
        <v>6.8852459016393447E-2</v>
      </c>
      <c r="W19" s="566"/>
      <c r="X19" s="203">
        <v>3</v>
      </c>
      <c r="Y19" s="16">
        <f>IFERROR(X19/W17,"-")</f>
        <v>3.5714285714285712E-2</v>
      </c>
      <c r="Z19" s="566"/>
      <c r="AA19" s="203">
        <f t="shared" si="15"/>
        <v>809</v>
      </c>
      <c r="AB19" s="16">
        <f>IFERROR(AA19/Z17,"-")</f>
        <v>4.9996909956121376E-2</v>
      </c>
    </row>
    <row r="20" spans="2:28" s="14" customFormat="1" ht="13.5" customHeight="1">
      <c r="B20" s="580"/>
      <c r="C20" s="582"/>
      <c r="D20" s="298" t="s">
        <v>80</v>
      </c>
      <c r="E20" s="567"/>
      <c r="F20" s="204">
        <v>3</v>
      </c>
      <c r="G20" s="17">
        <f>IFERROR(F20/E17,"-")</f>
        <v>0.375</v>
      </c>
      <c r="H20" s="566"/>
      <c r="I20" s="204">
        <v>5</v>
      </c>
      <c r="J20" s="17">
        <f>IFERROR(I20/H17,"-")</f>
        <v>0.2</v>
      </c>
      <c r="K20" s="567"/>
      <c r="L20" s="204">
        <v>524</v>
      </c>
      <c r="M20" s="17">
        <f>IFERROR(L20/K17,"-")</f>
        <v>7.571160236959977E-2</v>
      </c>
      <c r="N20" s="566"/>
      <c r="O20" s="204">
        <v>564</v>
      </c>
      <c r="P20" s="17">
        <f>IFERROR(O20/N17,"-")</f>
        <v>9.4805849722642457E-2</v>
      </c>
      <c r="Q20" s="566"/>
      <c r="R20" s="204">
        <v>301</v>
      </c>
      <c r="S20" s="17">
        <f>IFERROR(R20/Q17,"-")</f>
        <v>0.11648606811145511</v>
      </c>
      <c r="T20" s="566"/>
      <c r="U20" s="204">
        <v>96</v>
      </c>
      <c r="V20" s="17">
        <f>IFERROR(U20/T17,"-")</f>
        <v>0.15737704918032788</v>
      </c>
      <c r="W20" s="566"/>
      <c r="X20" s="204">
        <v>22</v>
      </c>
      <c r="Y20" s="17">
        <f>IFERROR(X20/W17,"-")</f>
        <v>0.26190476190476192</v>
      </c>
      <c r="Z20" s="567"/>
      <c r="AA20" s="204">
        <f t="shared" si="15"/>
        <v>1515</v>
      </c>
      <c r="AB20" s="17">
        <f>IFERROR(AA20/Z17,"-")</f>
        <v>9.3628329522279216E-2</v>
      </c>
    </row>
    <row r="21" spans="2:28" s="14" customFormat="1" ht="13.5" customHeight="1">
      <c r="B21" s="578">
        <v>5</v>
      </c>
      <c r="C21" s="581" t="s">
        <v>161</v>
      </c>
      <c r="D21" s="296" t="s">
        <v>77</v>
      </c>
      <c r="E21" s="577">
        <f t="shared" ref="E21" si="32">VLOOKUP(C21,$AD$5:$AL$12,2,0)</f>
        <v>14</v>
      </c>
      <c r="F21" s="202">
        <v>7</v>
      </c>
      <c r="G21" s="75">
        <f>IFERROR(F21/E21,"-")</f>
        <v>0.5</v>
      </c>
      <c r="H21" s="577">
        <f t="shared" ref="H21" si="33">VLOOKUP(C21,$AD$5:$AL$12,3,0)</f>
        <v>33</v>
      </c>
      <c r="I21" s="202">
        <v>23</v>
      </c>
      <c r="J21" s="75">
        <f>IFERROR(I21/H21,"-")</f>
        <v>0.69696969696969702</v>
      </c>
      <c r="K21" s="577">
        <f t="shared" ref="K21" si="34">VLOOKUP(C21,$AD$5:$AL$12,4,0)</f>
        <v>5047</v>
      </c>
      <c r="L21" s="202">
        <v>3899</v>
      </c>
      <c r="M21" s="75">
        <f>IFERROR(L21/K21,"-")</f>
        <v>0.7725381414701803</v>
      </c>
      <c r="N21" s="577">
        <f t="shared" ref="N21" si="35">VLOOKUP(C21,$AD$5:$AL$12,5,0)</f>
        <v>3795</v>
      </c>
      <c r="O21" s="202">
        <v>2789</v>
      </c>
      <c r="P21" s="75">
        <f>IFERROR(O21/N21,"-")</f>
        <v>0.73491436100131757</v>
      </c>
      <c r="Q21" s="577">
        <f t="shared" ref="Q21" si="36">VLOOKUP(C21,$AD$5:$AL$12,6,0)</f>
        <v>1739</v>
      </c>
      <c r="R21" s="202">
        <v>1209</v>
      </c>
      <c r="S21" s="75">
        <f>IFERROR(R21/Q21,"-")</f>
        <v>0.69522714203565272</v>
      </c>
      <c r="T21" s="577">
        <f t="shared" ref="T21" si="37">VLOOKUP(C21,$AD$5:$AL$12,7,0)</f>
        <v>472</v>
      </c>
      <c r="U21" s="202">
        <v>305</v>
      </c>
      <c r="V21" s="75">
        <f>IFERROR(U21/T21,"-")</f>
        <v>0.64618644067796616</v>
      </c>
      <c r="W21" s="577">
        <f t="shared" ref="W21" si="38">VLOOKUP(C21,$AD$5:$AL$12,8,0)</f>
        <v>57</v>
      </c>
      <c r="X21" s="202">
        <v>39</v>
      </c>
      <c r="Y21" s="75">
        <f>IFERROR(X21/W21,"-")</f>
        <v>0.68421052631578949</v>
      </c>
      <c r="Z21" s="577">
        <f t="shared" ref="Z21" si="39">VLOOKUP(C21,$AD$5:$AL$12,9,0)</f>
        <v>11157</v>
      </c>
      <c r="AA21" s="202">
        <f t="shared" si="15"/>
        <v>8271</v>
      </c>
      <c r="AB21" s="75">
        <f>IFERROR(AA21/Z21,"-")</f>
        <v>0.7413283140629201</v>
      </c>
    </row>
    <row r="22" spans="2:28" s="14" customFormat="1" ht="13.5" customHeight="1">
      <c r="B22" s="579"/>
      <c r="C22" s="582"/>
      <c r="D22" s="297" t="s">
        <v>78</v>
      </c>
      <c r="E22" s="566"/>
      <c r="F22" s="203">
        <v>1</v>
      </c>
      <c r="G22" s="16">
        <f>IFERROR(F22/E21,"-")</f>
        <v>7.1428571428571425E-2</v>
      </c>
      <c r="H22" s="566"/>
      <c r="I22" s="203">
        <v>4</v>
      </c>
      <c r="J22" s="16">
        <f>IFERROR(I22/H21,"-")</f>
        <v>0.12121212121212122</v>
      </c>
      <c r="K22" s="566"/>
      <c r="L22" s="203">
        <v>465</v>
      </c>
      <c r="M22" s="16">
        <f>IFERROR(L22/K21,"-")</f>
        <v>9.2133940955022781E-2</v>
      </c>
      <c r="N22" s="566"/>
      <c r="O22" s="203">
        <v>401</v>
      </c>
      <c r="P22" s="16">
        <f>IFERROR(O22/N21,"-")</f>
        <v>0.10566534914361002</v>
      </c>
      <c r="Q22" s="566"/>
      <c r="R22" s="203">
        <v>192</v>
      </c>
      <c r="S22" s="16">
        <f>IFERROR(R22/Q21,"-")</f>
        <v>0.11040828062104657</v>
      </c>
      <c r="T22" s="566"/>
      <c r="U22" s="203">
        <v>58</v>
      </c>
      <c r="V22" s="16">
        <f>IFERROR(U22/T21,"-")</f>
        <v>0.1228813559322034</v>
      </c>
      <c r="W22" s="566"/>
      <c r="X22" s="203">
        <v>8</v>
      </c>
      <c r="Y22" s="16">
        <f>IFERROR(X22/W21,"-")</f>
        <v>0.14035087719298245</v>
      </c>
      <c r="Z22" s="566"/>
      <c r="AA22" s="203">
        <f t="shared" si="15"/>
        <v>1129</v>
      </c>
      <c r="AB22" s="16">
        <f>IFERROR(AA22/Z21,"-")</f>
        <v>0.10119207672313346</v>
      </c>
    </row>
    <row r="23" spans="2:28" s="14" customFormat="1" ht="13.5" customHeight="1">
      <c r="B23" s="579"/>
      <c r="C23" s="582"/>
      <c r="D23" s="297" t="s">
        <v>79</v>
      </c>
      <c r="E23" s="566"/>
      <c r="F23" s="203">
        <v>3</v>
      </c>
      <c r="G23" s="16">
        <f>IFERROR(F23/E21,"-")</f>
        <v>0.21428571428571427</v>
      </c>
      <c r="H23" s="566"/>
      <c r="I23" s="203">
        <v>4</v>
      </c>
      <c r="J23" s="16">
        <f>IFERROR(I23/H21,"-")</f>
        <v>0.12121212121212122</v>
      </c>
      <c r="K23" s="566"/>
      <c r="L23" s="203">
        <v>250</v>
      </c>
      <c r="M23" s="16">
        <f>IFERROR(L23/K21,"-")</f>
        <v>4.9534376857539135E-2</v>
      </c>
      <c r="N23" s="566"/>
      <c r="O23" s="203">
        <v>199</v>
      </c>
      <c r="P23" s="16">
        <f>IFERROR(O23/N21,"-")</f>
        <v>5.2437417654808957E-2</v>
      </c>
      <c r="Q23" s="566"/>
      <c r="R23" s="203">
        <v>100</v>
      </c>
      <c r="S23" s="16">
        <f>IFERROR(R23/Q21,"-")</f>
        <v>5.7504312823461759E-2</v>
      </c>
      <c r="T23" s="566"/>
      <c r="U23" s="203">
        <v>28</v>
      </c>
      <c r="V23" s="16">
        <f>IFERROR(U23/T21,"-")</f>
        <v>5.9322033898305086E-2</v>
      </c>
      <c r="W23" s="566"/>
      <c r="X23" s="203">
        <v>3</v>
      </c>
      <c r="Y23" s="16">
        <f>IFERROR(X23/W21,"-")</f>
        <v>5.2631578947368418E-2</v>
      </c>
      <c r="Z23" s="566"/>
      <c r="AA23" s="203">
        <f t="shared" si="15"/>
        <v>587</v>
      </c>
      <c r="AB23" s="16">
        <f>IFERROR(AA23/Z21,"-")</f>
        <v>5.2612709509724839E-2</v>
      </c>
    </row>
    <row r="24" spans="2:28" s="14" customFormat="1" ht="13.5" customHeight="1">
      <c r="B24" s="580"/>
      <c r="C24" s="582"/>
      <c r="D24" s="298" t="s">
        <v>80</v>
      </c>
      <c r="E24" s="567"/>
      <c r="F24" s="204">
        <v>3</v>
      </c>
      <c r="G24" s="17">
        <f>IFERROR(F24/E21,"-")</f>
        <v>0.21428571428571427</v>
      </c>
      <c r="H24" s="566"/>
      <c r="I24" s="204">
        <v>2</v>
      </c>
      <c r="J24" s="17">
        <f>IFERROR(I24/H21,"-")</f>
        <v>6.0606060606060608E-2</v>
      </c>
      <c r="K24" s="567"/>
      <c r="L24" s="204">
        <v>433</v>
      </c>
      <c r="M24" s="17">
        <f>IFERROR(L24/K21,"-")</f>
        <v>8.5793540717257782E-2</v>
      </c>
      <c r="N24" s="566"/>
      <c r="O24" s="204">
        <v>406</v>
      </c>
      <c r="P24" s="17">
        <f>IFERROR(O24/N21,"-")</f>
        <v>0.10698287220026351</v>
      </c>
      <c r="Q24" s="566"/>
      <c r="R24" s="204">
        <v>238</v>
      </c>
      <c r="S24" s="17">
        <f>IFERROR(R24/Q21,"-")</f>
        <v>0.13686026451983899</v>
      </c>
      <c r="T24" s="566"/>
      <c r="U24" s="204">
        <v>81</v>
      </c>
      <c r="V24" s="17">
        <f>IFERROR(U24/T21,"-")</f>
        <v>0.17161016949152541</v>
      </c>
      <c r="W24" s="566"/>
      <c r="X24" s="204">
        <v>7</v>
      </c>
      <c r="Y24" s="17">
        <f>IFERROR(X24/W21,"-")</f>
        <v>0.12280701754385964</v>
      </c>
      <c r="Z24" s="567"/>
      <c r="AA24" s="204">
        <f t="shared" si="15"/>
        <v>1170</v>
      </c>
      <c r="AB24" s="17">
        <f>IFERROR(AA24/Z21,"-")</f>
        <v>0.10486689970422157</v>
      </c>
    </row>
    <row r="25" spans="2:28" s="14" customFormat="1" ht="13.5" customHeight="1">
      <c r="B25" s="578">
        <v>6</v>
      </c>
      <c r="C25" s="581" t="s">
        <v>163</v>
      </c>
      <c r="D25" s="296" t="s">
        <v>77</v>
      </c>
      <c r="E25" s="577">
        <f t="shared" ref="E25" si="40">VLOOKUP(C25,$AD$5:$AL$12,2,0)</f>
        <v>20</v>
      </c>
      <c r="F25" s="202">
        <v>14</v>
      </c>
      <c r="G25" s="75">
        <f>IFERROR(F25/E25,"-")</f>
        <v>0.7</v>
      </c>
      <c r="H25" s="577">
        <f t="shared" ref="H25" si="41">VLOOKUP(C25,$AD$5:$AL$12,3,0)</f>
        <v>38</v>
      </c>
      <c r="I25" s="202">
        <v>25</v>
      </c>
      <c r="J25" s="75">
        <f>IFERROR(I25/H25,"-")</f>
        <v>0.65789473684210531</v>
      </c>
      <c r="K25" s="577">
        <f t="shared" ref="K25" si="42">VLOOKUP(C25,$AD$5:$AL$12,4,0)</f>
        <v>3820</v>
      </c>
      <c r="L25" s="202">
        <v>2944</v>
      </c>
      <c r="M25" s="75">
        <f>IFERROR(L25/K25,"-")</f>
        <v>0.77068062827225126</v>
      </c>
      <c r="N25" s="577">
        <f t="shared" ref="N25" si="43">VLOOKUP(C25,$AD$5:$AL$12,5,0)</f>
        <v>3079</v>
      </c>
      <c r="O25" s="202">
        <v>2282</v>
      </c>
      <c r="P25" s="75">
        <f>IFERROR(O25/N25,"-")</f>
        <v>0.74114972393634293</v>
      </c>
      <c r="Q25" s="577">
        <f t="shared" ref="Q25" si="44">VLOOKUP(C25,$AD$5:$AL$12,6,0)</f>
        <v>1398</v>
      </c>
      <c r="R25" s="202">
        <v>998</v>
      </c>
      <c r="S25" s="75">
        <f>IFERROR(R25/Q25,"-")</f>
        <v>0.71387696709585124</v>
      </c>
      <c r="T25" s="577">
        <f t="shared" ref="T25" si="45">VLOOKUP(C25,$AD$5:$AL$12,7,0)</f>
        <v>333</v>
      </c>
      <c r="U25" s="202">
        <v>225</v>
      </c>
      <c r="V25" s="75">
        <f>IFERROR(U25/T25,"-")</f>
        <v>0.67567567567567566</v>
      </c>
      <c r="W25" s="577">
        <f t="shared" ref="W25" si="46">VLOOKUP(C25,$AD$5:$AL$12,8,0)</f>
        <v>48</v>
      </c>
      <c r="X25" s="202">
        <v>31</v>
      </c>
      <c r="Y25" s="75">
        <f>IFERROR(X25/W25,"-")</f>
        <v>0.64583333333333337</v>
      </c>
      <c r="Z25" s="577">
        <f t="shared" ref="Z25" si="47">VLOOKUP(C25,$AD$5:$AL$12,9,0)</f>
        <v>8736</v>
      </c>
      <c r="AA25" s="202">
        <f t="shared" si="15"/>
        <v>6519</v>
      </c>
      <c r="AB25" s="75">
        <f>IFERROR(AA25/Z25,"-")</f>
        <v>0.74622252747252749</v>
      </c>
    </row>
    <row r="26" spans="2:28" s="14" customFormat="1" ht="13.5" customHeight="1">
      <c r="B26" s="579"/>
      <c r="C26" s="582"/>
      <c r="D26" s="297" t="s">
        <v>78</v>
      </c>
      <c r="E26" s="566"/>
      <c r="F26" s="203">
        <v>0</v>
      </c>
      <c r="G26" s="16">
        <f>IFERROR(F26/E25,"-")</f>
        <v>0</v>
      </c>
      <c r="H26" s="566"/>
      <c r="I26" s="203">
        <v>8</v>
      </c>
      <c r="J26" s="16">
        <f>IFERROR(I26/H25,"-")</f>
        <v>0.21052631578947367</v>
      </c>
      <c r="K26" s="566"/>
      <c r="L26" s="203">
        <v>378</v>
      </c>
      <c r="M26" s="16">
        <f>IFERROR(L26/K25,"-")</f>
        <v>9.8952879581151829E-2</v>
      </c>
      <c r="N26" s="566"/>
      <c r="O26" s="203">
        <v>309</v>
      </c>
      <c r="P26" s="16">
        <f>IFERROR(O26/N25,"-")</f>
        <v>0.10035725885027606</v>
      </c>
      <c r="Q26" s="566"/>
      <c r="R26" s="203">
        <v>135</v>
      </c>
      <c r="S26" s="16">
        <f>IFERROR(R26/Q25,"-")</f>
        <v>9.6566523605150209E-2</v>
      </c>
      <c r="T26" s="566"/>
      <c r="U26" s="203">
        <v>32</v>
      </c>
      <c r="V26" s="16">
        <f>IFERROR(U26/T25,"-")</f>
        <v>9.6096096096096095E-2</v>
      </c>
      <c r="W26" s="566"/>
      <c r="X26" s="203">
        <v>4</v>
      </c>
      <c r="Y26" s="16">
        <f>IFERROR(X26/W25,"-")</f>
        <v>8.3333333333333329E-2</v>
      </c>
      <c r="Z26" s="566"/>
      <c r="AA26" s="203">
        <f t="shared" si="15"/>
        <v>866</v>
      </c>
      <c r="AB26" s="16">
        <f>IFERROR(AA26/Z25,"-")</f>
        <v>9.9130036630036625E-2</v>
      </c>
    </row>
    <row r="27" spans="2:28" s="14" customFormat="1" ht="13.5" customHeight="1">
      <c r="B27" s="579"/>
      <c r="C27" s="582"/>
      <c r="D27" s="297" t="s">
        <v>79</v>
      </c>
      <c r="E27" s="566"/>
      <c r="F27" s="203">
        <v>2</v>
      </c>
      <c r="G27" s="16">
        <f>IFERROR(F27/E25,"-")</f>
        <v>0.1</v>
      </c>
      <c r="H27" s="566"/>
      <c r="I27" s="203">
        <v>2</v>
      </c>
      <c r="J27" s="16">
        <f>IFERROR(I27/H25,"-")</f>
        <v>5.2631578947368418E-2</v>
      </c>
      <c r="K27" s="566"/>
      <c r="L27" s="203">
        <v>191</v>
      </c>
      <c r="M27" s="16">
        <f>IFERROR(L27/K25,"-")</f>
        <v>0.05</v>
      </c>
      <c r="N27" s="566"/>
      <c r="O27" s="203">
        <v>183</v>
      </c>
      <c r="P27" s="16">
        <f>IFERROR(O27/N25,"-")</f>
        <v>5.9434881455017866E-2</v>
      </c>
      <c r="Q27" s="566"/>
      <c r="R27" s="203">
        <v>89</v>
      </c>
      <c r="S27" s="16">
        <f>IFERROR(R27/Q25,"-")</f>
        <v>6.3662374821173109E-2</v>
      </c>
      <c r="T27" s="566"/>
      <c r="U27" s="203">
        <v>20</v>
      </c>
      <c r="V27" s="16">
        <f>IFERROR(U27/T25,"-")</f>
        <v>6.006006006006006E-2</v>
      </c>
      <c r="W27" s="566"/>
      <c r="X27" s="203">
        <v>4</v>
      </c>
      <c r="Y27" s="16">
        <f>IFERROR(X27/W25,"-")</f>
        <v>8.3333333333333329E-2</v>
      </c>
      <c r="Z27" s="566"/>
      <c r="AA27" s="203">
        <f t="shared" si="15"/>
        <v>491</v>
      </c>
      <c r="AB27" s="16">
        <f>IFERROR(AA27/Z25,"-")</f>
        <v>5.6204212454212456E-2</v>
      </c>
    </row>
    <row r="28" spans="2:28" s="14" customFormat="1" ht="13.5" customHeight="1">
      <c r="B28" s="580"/>
      <c r="C28" s="582"/>
      <c r="D28" s="298" t="s">
        <v>80</v>
      </c>
      <c r="E28" s="567"/>
      <c r="F28" s="204">
        <v>4</v>
      </c>
      <c r="G28" s="17">
        <f>IFERROR(F28/E25,"-")</f>
        <v>0.2</v>
      </c>
      <c r="H28" s="566"/>
      <c r="I28" s="204">
        <v>3</v>
      </c>
      <c r="J28" s="17">
        <f>IFERROR(I28/H25,"-")</f>
        <v>7.8947368421052627E-2</v>
      </c>
      <c r="K28" s="567"/>
      <c r="L28" s="204">
        <v>307</v>
      </c>
      <c r="M28" s="17">
        <f>IFERROR(L28/K25,"-")</f>
        <v>8.0366492146596857E-2</v>
      </c>
      <c r="N28" s="566"/>
      <c r="O28" s="204">
        <v>305</v>
      </c>
      <c r="P28" s="17">
        <f>IFERROR(O28/N25,"-")</f>
        <v>9.90581357583631E-2</v>
      </c>
      <c r="Q28" s="566"/>
      <c r="R28" s="204">
        <v>176</v>
      </c>
      <c r="S28" s="17">
        <f>IFERROR(R28/Q25,"-")</f>
        <v>0.12589413447782546</v>
      </c>
      <c r="T28" s="566"/>
      <c r="U28" s="204">
        <v>56</v>
      </c>
      <c r="V28" s="17">
        <f>IFERROR(U28/T25,"-")</f>
        <v>0.16816816816816818</v>
      </c>
      <c r="W28" s="566"/>
      <c r="X28" s="204">
        <v>9</v>
      </c>
      <c r="Y28" s="17">
        <f>IFERROR(X28/W25,"-")</f>
        <v>0.1875</v>
      </c>
      <c r="Z28" s="567"/>
      <c r="AA28" s="204">
        <f t="shared" si="15"/>
        <v>860</v>
      </c>
      <c r="AB28" s="17">
        <f>IFERROR(AA28/Z25,"-")</f>
        <v>9.844322344322344E-2</v>
      </c>
    </row>
    <row r="29" spans="2:28" s="14" customFormat="1" ht="13.5" customHeight="1">
      <c r="B29" s="578">
        <v>7</v>
      </c>
      <c r="C29" s="581" t="s">
        <v>164</v>
      </c>
      <c r="D29" s="296" t="s">
        <v>77</v>
      </c>
      <c r="E29" s="577">
        <f t="shared" ref="E29" si="48">VLOOKUP(C29,$AD$5:$AL$12,2,0)</f>
        <v>26</v>
      </c>
      <c r="F29" s="202">
        <v>21</v>
      </c>
      <c r="G29" s="75">
        <f>IFERROR(F29/E29,"-")</f>
        <v>0.80769230769230771</v>
      </c>
      <c r="H29" s="577">
        <f t="shared" ref="H29" si="49">VLOOKUP(C29,$AD$5:$AL$12,3,0)</f>
        <v>87</v>
      </c>
      <c r="I29" s="202">
        <v>57</v>
      </c>
      <c r="J29" s="75">
        <f>IFERROR(I29/H29,"-")</f>
        <v>0.65517241379310343</v>
      </c>
      <c r="K29" s="577">
        <f t="shared" ref="K29" si="50">VLOOKUP(C29,$AD$5:$AL$12,4,0)</f>
        <v>6263</v>
      </c>
      <c r="L29" s="202">
        <v>4809</v>
      </c>
      <c r="M29" s="75">
        <f>IFERROR(L29/K29,"-")</f>
        <v>0.76784288679546542</v>
      </c>
      <c r="N29" s="577">
        <f t="shared" ref="N29" si="51">VLOOKUP(C29,$AD$5:$AL$12,5,0)</f>
        <v>4825</v>
      </c>
      <c r="O29" s="202">
        <v>3581</v>
      </c>
      <c r="P29" s="75">
        <f>IFERROR(O29/N29,"-")</f>
        <v>0.74217616580310886</v>
      </c>
      <c r="Q29" s="577">
        <f t="shared" ref="Q29" si="52">VLOOKUP(C29,$AD$5:$AL$12,6,0)</f>
        <v>2207</v>
      </c>
      <c r="R29" s="202">
        <v>1532</v>
      </c>
      <c r="S29" s="75">
        <f>IFERROR(R29/Q29,"-")</f>
        <v>0.69415496148618039</v>
      </c>
      <c r="T29" s="577">
        <f t="shared" ref="T29" si="53">VLOOKUP(C29,$AD$5:$AL$12,7,0)</f>
        <v>551</v>
      </c>
      <c r="U29" s="202">
        <v>372</v>
      </c>
      <c r="V29" s="75">
        <f>IFERROR(U29/T29,"-")</f>
        <v>0.67513611615245006</v>
      </c>
      <c r="W29" s="577">
        <f t="shared" ref="W29" si="54">VLOOKUP(C29,$AD$5:$AL$12,8,0)</f>
        <v>81</v>
      </c>
      <c r="X29" s="202">
        <v>48</v>
      </c>
      <c r="Y29" s="75">
        <f>IFERROR(X29/W29,"-")</f>
        <v>0.59259259259259256</v>
      </c>
      <c r="Z29" s="577">
        <f t="shared" ref="Z29" si="55">VLOOKUP(C29,$AD$5:$AL$12,9,0)</f>
        <v>14040</v>
      </c>
      <c r="AA29" s="202">
        <f t="shared" si="15"/>
        <v>10420</v>
      </c>
      <c r="AB29" s="75">
        <f>IFERROR(AA29/Z29,"-")</f>
        <v>0.74216524216524216</v>
      </c>
    </row>
    <row r="30" spans="2:28" s="14" customFormat="1" ht="13.5" customHeight="1">
      <c r="B30" s="579"/>
      <c r="C30" s="582"/>
      <c r="D30" s="297" t="s">
        <v>78</v>
      </c>
      <c r="E30" s="566"/>
      <c r="F30" s="203">
        <v>0</v>
      </c>
      <c r="G30" s="16">
        <f>IFERROR(F30/E29,"-")</f>
        <v>0</v>
      </c>
      <c r="H30" s="566"/>
      <c r="I30" s="203">
        <v>10</v>
      </c>
      <c r="J30" s="16">
        <f>IFERROR(I30/H29,"-")</f>
        <v>0.11494252873563218</v>
      </c>
      <c r="K30" s="566"/>
      <c r="L30" s="203">
        <v>597</v>
      </c>
      <c r="M30" s="16">
        <f>IFERROR(L30/K29,"-")</f>
        <v>9.5321730799936139E-2</v>
      </c>
      <c r="N30" s="566"/>
      <c r="O30" s="203">
        <v>443</v>
      </c>
      <c r="P30" s="16">
        <f>IFERROR(O30/N29,"-")</f>
        <v>9.1813471502590671E-2</v>
      </c>
      <c r="Q30" s="566"/>
      <c r="R30" s="203">
        <v>225</v>
      </c>
      <c r="S30" s="16">
        <f>IFERROR(R30/Q29,"-")</f>
        <v>0.10194834617127323</v>
      </c>
      <c r="T30" s="566"/>
      <c r="U30" s="203">
        <v>48</v>
      </c>
      <c r="V30" s="16">
        <f>IFERROR(U30/T29,"-")</f>
        <v>8.7114337568058073E-2</v>
      </c>
      <c r="W30" s="566"/>
      <c r="X30" s="203">
        <v>8</v>
      </c>
      <c r="Y30" s="16">
        <f>IFERROR(X30/W29,"-")</f>
        <v>9.8765432098765427E-2</v>
      </c>
      <c r="Z30" s="566"/>
      <c r="AA30" s="203">
        <f t="shared" si="15"/>
        <v>1331</v>
      </c>
      <c r="AB30" s="16">
        <f>IFERROR(AA30/Z29,"-")</f>
        <v>9.4800569800569806E-2</v>
      </c>
    </row>
    <row r="31" spans="2:28" s="14" customFormat="1" ht="13.5" customHeight="1">
      <c r="B31" s="579"/>
      <c r="C31" s="582"/>
      <c r="D31" s="297" t="s">
        <v>79</v>
      </c>
      <c r="E31" s="566"/>
      <c r="F31" s="203">
        <v>0</v>
      </c>
      <c r="G31" s="16">
        <f>IFERROR(F31/E29,"-")</f>
        <v>0</v>
      </c>
      <c r="H31" s="566"/>
      <c r="I31" s="203">
        <v>7</v>
      </c>
      <c r="J31" s="16">
        <f>IFERROR(I31/H29,"-")</f>
        <v>8.0459770114942528E-2</v>
      </c>
      <c r="K31" s="566"/>
      <c r="L31" s="203">
        <v>348</v>
      </c>
      <c r="M31" s="16">
        <f>IFERROR(L31/K29,"-")</f>
        <v>5.5564425993932617E-2</v>
      </c>
      <c r="N31" s="566"/>
      <c r="O31" s="203">
        <v>269</v>
      </c>
      <c r="P31" s="16">
        <f>IFERROR(O31/N29,"-")</f>
        <v>5.5751295336787562E-2</v>
      </c>
      <c r="Q31" s="566"/>
      <c r="R31" s="203">
        <v>143</v>
      </c>
      <c r="S31" s="16">
        <f>IFERROR(R31/Q29,"-")</f>
        <v>6.4793837788853642E-2</v>
      </c>
      <c r="T31" s="566"/>
      <c r="U31" s="203">
        <v>49</v>
      </c>
      <c r="V31" s="16">
        <f>IFERROR(U31/T29,"-")</f>
        <v>8.8929219600725959E-2</v>
      </c>
      <c r="W31" s="566"/>
      <c r="X31" s="203">
        <v>9</v>
      </c>
      <c r="Y31" s="16">
        <f>IFERROR(X31/W29,"-")</f>
        <v>0.1111111111111111</v>
      </c>
      <c r="Z31" s="566"/>
      <c r="AA31" s="203">
        <f t="shared" si="15"/>
        <v>825</v>
      </c>
      <c r="AB31" s="16">
        <f>IFERROR(AA31/Z29,"-")</f>
        <v>5.876068376068376E-2</v>
      </c>
    </row>
    <row r="32" spans="2:28" s="14" customFormat="1" ht="13.5" customHeight="1">
      <c r="B32" s="580"/>
      <c r="C32" s="582"/>
      <c r="D32" s="298" t="s">
        <v>80</v>
      </c>
      <c r="E32" s="567"/>
      <c r="F32" s="204">
        <v>5</v>
      </c>
      <c r="G32" s="17">
        <f>IFERROR(F32/E29,"-")</f>
        <v>0.19230769230769232</v>
      </c>
      <c r="H32" s="566"/>
      <c r="I32" s="204">
        <v>13</v>
      </c>
      <c r="J32" s="17">
        <f>IFERROR(I32/H29,"-")</f>
        <v>0.14942528735632185</v>
      </c>
      <c r="K32" s="567"/>
      <c r="L32" s="204">
        <v>509</v>
      </c>
      <c r="M32" s="17">
        <f>IFERROR(L32/K29,"-")</f>
        <v>8.1270956410665812E-2</v>
      </c>
      <c r="N32" s="566"/>
      <c r="O32" s="204">
        <v>532</v>
      </c>
      <c r="P32" s="17">
        <f>IFERROR(O32/N29,"-")</f>
        <v>0.11025906735751295</v>
      </c>
      <c r="Q32" s="566"/>
      <c r="R32" s="204">
        <v>307</v>
      </c>
      <c r="S32" s="17">
        <f>IFERROR(R32/Q29,"-")</f>
        <v>0.13910285455369278</v>
      </c>
      <c r="T32" s="566"/>
      <c r="U32" s="204">
        <v>82</v>
      </c>
      <c r="V32" s="17">
        <f>IFERROR(U32/T29,"-")</f>
        <v>0.14882032667876588</v>
      </c>
      <c r="W32" s="566"/>
      <c r="X32" s="204">
        <v>16</v>
      </c>
      <c r="Y32" s="17">
        <f>IFERROR(X32/W29,"-")</f>
        <v>0.19753086419753085</v>
      </c>
      <c r="Z32" s="567"/>
      <c r="AA32" s="204">
        <f t="shared" si="15"/>
        <v>1464</v>
      </c>
      <c r="AB32" s="17">
        <f>IFERROR(AA32/Z29,"-")</f>
        <v>0.10427350427350428</v>
      </c>
    </row>
    <row r="33" spans="2:38" s="14" customFormat="1" ht="13.5" customHeight="1">
      <c r="B33" s="578">
        <v>8</v>
      </c>
      <c r="C33" s="581" t="s">
        <v>166</v>
      </c>
      <c r="D33" s="296" t="s">
        <v>77</v>
      </c>
      <c r="E33" s="577">
        <f t="shared" ref="E33" si="56">VLOOKUP(C33,$AD$5:$AL$12,2,0)</f>
        <v>54</v>
      </c>
      <c r="F33" s="202">
        <v>37</v>
      </c>
      <c r="G33" s="75">
        <f>IFERROR(F33/E33,"-")</f>
        <v>0.68518518518518523</v>
      </c>
      <c r="H33" s="577">
        <f t="shared" ref="H33" si="57">VLOOKUP(C33,$AD$5:$AL$12,3,0)</f>
        <v>170</v>
      </c>
      <c r="I33" s="202">
        <v>117</v>
      </c>
      <c r="J33" s="75">
        <f>IFERROR(I33/H33,"-")</f>
        <v>0.68823529411764706</v>
      </c>
      <c r="K33" s="577">
        <f t="shared" ref="K33" si="58">VLOOKUP(C33,$AD$5:$AL$12,4,0)</f>
        <v>12735</v>
      </c>
      <c r="L33" s="202">
        <v>9814</v>
      </c>
      <c r="M33" s="75">
        <f>IFERROR(L33/K33,"-")</f>
        <v>0.77063211621515504</v>
      </c>
      <c r="N33" s="577">
        <f t="shared" ref="N33" si="59">VLOOKUP(C33,$AD$5:$AL$12,5,0)</f>
        <v>11358</v>
      </c>
      <c r="O33" s="202">
        <v>8530</v>
      </c>
      <c r="P33" s="75">
        <f>IFERROR(O33/N33,"-")</f>
        <v>0.75101250220109173</v>
      </c>
      <c r="Q33" s="577">
        <f t="shared" ref="Q33" si="60">VLOOKUP(C33,$AD$5:$AL$12,6,0)</f>
        <v>5999</v>
      </c>
      <c r="R33" s="202">
        <v>4310</v>
      </c>
      <c r="S33" s="75">
        <f>IFERROR(R33/Q33,"-")</f>
        <v>0.71845307551258542</v>
      </c>
      <c r="T33" s="577">
        <f t="shared" ref="T33" si="61">VLOOKUP(C33,$AD$5:$AL$12,7,0)</f>
        <v>1714</v>
      </c>
      <c r="U33" s="202">
        <v>1174</v>
      </c>
      <c r="V33" s="75">
        <f>IFERROR(U33/T33,"-")</f>
        <v>0.68494749124854137</v>
      </c>
      <c r="W33" s="577">
        <f t="shared" ref="W33" si="62">VLOOKUP(C33,$AD$5:$AL$12,8,0)</f>
        <v>244</v>
      </c>
      <c r="X33" s="202">
        <v>146</v>
      </c>
      <c r="Y33" s="75">
        <f>IFERROR(X33/W33,"-")</f>
        <v>0.59836065573770492</v>
      </c>
      <c r="Z33" s="577">
        <f t="shared" ref="Z33" si="63">VLOOKUP(C33,$AD$5:$AL$12,9,0)</f>
        <v>32274</v>
      </c>
      <c r="AA33" s="202">
        <f t="shared" si="15"/>
        <v>24128</v>
      </c>
      <c r="AB33" s="75">
        <f>IFERROR(AA33/Z33,"-")</f>
        <v>0.74759868624899295</v>
      </c>
    </row>
    <row r="34" spans="2:38" s="14" customFormat="1" ht="13.5" customHeight="1">
      <c r="B34" s="579"/>
      <c r="C34" s="582"/>
      <c r="D34" s="297" t="s">
        <v>78</v>
      </c>
      <c r="E34" s="566"/>
      <c r="F34" s="203">
        <v>4</v>
      </c>
      <c r="G34" s="16">
        <f>IFERROR(F34/E33,"-")</f>
        <v>7.407407407407407E-2</v>
      </c>
      <c r="H34" s="566"/>
      <c r="I34" s="203">
        <v>18</v>
      </c>
      <c r="J34" s="16">
        <f>IFERROR(I34/H33,"-")</f>
        <v>0.10588235294117647</v>
      </c>
      <c r="K34" s="566"/>
      <c r="L34" s="203">
        <v>1254</v>
      </c>
      <c r="M34" s="16">
        <f>IFERROR(L34/K33,"-")</f>
        <v>9.8468786808009426E-2</v>
      </c>
      <c r="N34" s="566"/>
      <c r="O34" s="203">
        <v>1095</v>
      </c>
      <c r="P34" s="16">
        <f>IFERROR(O34/N33,"-")</f>
        <v>9.640781827786582E-2</v>
      </c>
      <c r="Q34" s="566"/>
      <c r="R34" s="203">
        <v>602</v>
      </c>
      <c r="S34" s="16">
        <f>IFERROR(R34/Q33,"-")</f>
        <v>0.10035005834305717</v>
      </c>
      <c r="T34" s="566"/>
      <c r="U34" s="203">
        <v>183</v>
      </c>
      <c r="V34" s="16">
        <f>IFERROR(U34/T33,"-")</f>
        <v>0.10676779463243874</v>
      </c>
      <c r="W34" s="566"/>
      <c r="X34" s="203">
        <v>32</v>
      </c>
      <c r="Y34" s="16">
        <f>IFERROR(X34/W33,"-")</f>
        <v>0.13114754098360656</v>
      </c>
      <c r="Z34" s="566"/>
      <c r="AA34" s="203">
        <f t="shared" si="15"/>
        <v>3188</v>
      </c>
      <c r="AB34" s="16">
        <f>IFERROR(AA34/Z33,"-")</f>
        <v>9.8779203073681598E-2</v>
      </c>
    </row>
    <row r="35" spans="2:38" s="14" customFormat="1" ht="13.5" customHeight="1">
      <c r="B35" s="579"/>
      <c r="C35" s="582"/>
      <c r="D35" s="297" t="s">
        <v>79</v>
      </c>
      <c r="E35" s="566"/>
      <c r="F35" s="203">
        <v>2</v>
      </c>
      <c r="G35" s="16">
        <f>IFERROR(F35/E33,"-")</f>
        <v>3.7037037037037035E-2</v>
      </c>
      <c r="H35" s="566"/>
      <c r="I35" s="203">
        <v>14</v>
      </c>
      <c r="J35" s="16">
        <f>IFERROR(I35/H33,"-")</f>
        <v>8.2352941176470587E-2</v>
      </c>
      <c r="K35" s="566"/>
      <c r="L35" s="203">
        <v>616</v>
      </c>
      <c r="M35" s="16">
        <f>IFERROR(L35/K33,"-")</f>
        <v>4.8370632116215152E-2</v>
      </c>
      <c r="N35" s="566"/>
      <c r="O35" s="203">
        <v>636</v>
      </c>
      <c r="P35" s="16">
        <f>IFERROR(O35/N33,"-")</f>
        <v>5.5995773903856315E-2</v>
      </c>
      <c r="Q35" s="566"/>
      <c r="R35" s="203">
        <v>355</v>
      </c>
      <c r="S35" s="16">
        <f>IFERROR(R35/Q33,"-")</f>
        <v>5.9176529421570263E-2</v>
      </c>
      <c r="T35" s="566"/>
      <c r="U35" s="203">
        <v>96</v>
      </c>
      <c r="V35" s="16">
        <f>IFERROR(U35/T33,"-")</f>
        <v>5.6009334889148193E-2</v>
      </c>
      <c r="W35" s="566"/>
      <c r="X35" s="203">
        <v>18</v>
      </c>
      <c r="Y35" s="16">
        <f>IFERROR(X35/W33,"-")</f>
        <v>7.3770491803278687E-2</v>
      </c>
      <c r="Z35" s="566"/>
      <c r="AA35" s="203">
        <f t="shared" si="15"/>
        <v>1737</v>
      </c>
      <c r="AB35" s="16">
        <f>IFERROR(AA35/Z33,"-")</f>
        <v>5.3820412716118239E-2</v>
      </c>
    </row>
    <row r="36" spans="2:38" s="14" customFormat="1" ht="13.5" customHeight="1" thickBot="1">
      <c r="B36" s="579"/>
      <c r="C36" s="582"/>
      <c r="D36" s="299" t="s">
        <v>80</v>
      </c>
      <c r="E36" s="566"/>
      <c r="F36" s="204">
        <v>11</v>
      </c>
      <c r="G36" s="17">
        <f>IFERROR(F36/E33,"-")</f>
        <v>0.20370370370370369</v>
      </c>
      <c r="H36" s="566"/>
      <c r="I36" s="204">
        <v>21</v>
      </c>
      <c r="J36" s="17">
        <f>IFERROR(I36/H33,"-")</f>
        <v>0.12352941176470589</v>
      </c>
      <c r="K36" s="583"/>
      <c r="L36" s="204">
        <v>1051</v>
      </c>
      <c r="M36" s="17">
        <f>IFERROR(L36/K33,"-")</f>
        <v>8.2528464860620335E-2</v>
      </c>
      <c r="N36" s="566"/>
      <c r="O36" s="204">
        <v>1097</v>
      </c>
      <c r="P36" s="17">
        <f>IFERROR(O36/N33,"-")</f>
        <v>9.6583905617186119E-2</v>
      </c>
      <c r="Q36" s="566"/>
      <c r="R36" s="204">
        <v>732</v>
      </c>
      <c r="S36" s="17">
        <f>IFERROR(R36/Q33,"-")</f>
        <v>0.12202033672278713</v>
      </c>
      <c r="T36" s="566"/>
      <c r="U36" s="204">
        <v>261</v>
      </c>
      <c r="V36" s="17">
        <f>IFERROR(U36/T33,"-")</f>
        <v>0.15227537922987164</v>
      </c>
      <c r="W36" s="566"/>
      <c r="X36" s="204">
        <v>48</v>
      </c>
      <c r="Y36" s="17">
        <f>IFERROR(X36/W33,"-")</f>
        <v>0.19672131147540983</v>
      </c>
      <c r="Z36" s="583"/>
      <c r="AA36" s="204">
        <f t="shared" si="15"/>
        <v>3221</v>
      </c>
      <c r="AB36" s="17">
        <f>IFERROR(AA36/Z33,"-")</f>
        <v>9.9801697961207164E-2</v>
      </c>
    </row>
    <row r="37" spans="2:38" s="14" customFormat="1" ht="13.5" customHeight="1" thickTop="1">
      <c r="B37" s="571" t="s">
        <v>142</v>
      </c>
      <c r="C37" s="572"/>
      <c r="D37" s="300" t="s">
        <v>77</v>
      </c>
      <c r="E37" s="565">
        <f>SUM(AE5:AE12)</f>
        <v>154</v>
      </c>
      <c r="F37" s="205">
        <f>SUM(F5,F9,F13,F17,F21,F25,F29,F33)</f>
        <v>105</v>
      </c>
      <c r="G37" s="15">
        <f>IFERROR(F37/E37,"-")</f>
        <v>0.68181818181818177</v>
      </c>
      <c r="H37" s="565">
        <f>SUM(AF5:AF12)</f>
        <v>479</v>
      </c>
      <c r="I37" s="205">
        <f>SUM(I5,I9,I13,I17,I21,I25,I29,I33)</f>
        <v>331</v>
      </c>
      <c r="J37" s="15">
        <f>IFERROR(I37/H37,"-")</f>
        <v>0.6910229645093946</v>
      </c>
      <c r="K37" s="565">
        <f>SUM(AG5:AG12)</f>
        <v>55916</v>
      </c>
      <c r="L37" s="205">
        <f>SUM(L5,L9,L13,L17,L21,L25,L29,L33)</f>
        <v>43014</v>
      </c>
      <c r="M37" s="15">
        <f>IFERROR(L37/K37,"-")</f>
        <v>0.76926103440875604</v>
      </c>
      <c r="N37" s="565">
        <f>SUM(AH5:AH12)</f>
        <v>46257</v>
      </c>
      <c r="O37" s="205">
        <f>SUM(O5,O9,O13,O17,O21,O25,O29,O33)</f>
        <v>34408</v>
      </c>
      <c r="P37" s="15">
        <f>IFERROR(O37/N37,"-")</f>
        <v>0.74384417493568544</v>
      </c>
      <c r="Q37" s="565">
        <f>SUM(AI5:AI12)</f>
        <v>21556</v>
      </c>
      <c r="R37" s="205">
        <f>SUM(R5,R9,R13,R17,R21,R25,R29,R33)</f>
        <v>15240</v>
      </c>
      <c r="S37" s="15">
        <f>IFERROR(R37/Q37,"-")</f>
        <v>0.70699573204676192</v>
      </c>
      <c r="T37" s="565">
        <f>SUM(AJ5:AJ12)</f>
        <v>5726</v>
      </c>
      <c r="U37" s="205">
        <f>SUM(U5,U9,U13,U17,U21,U25,U29,U33)</f>
        <v>3850</v>
      </c>
      <c r="V37" s="15">
        <f>IFERROR(U37/T37,"-")</f>
        <v>0.67237163814180934</v>
      </c>
      <c r="W37" s="565">
        <f>SUM(AK5:AK12)</f>
        <v>816</v>
      </c>
      <c r="X37" s="205">
        <f>SUM(X5,X9,X13,X17,X21,X25,X29,X33)</f>
        <v>501</v>
      </c>
      <c r="Y37" s="15">
        <f>IFERROR(X37/W37,"-")</f>
        <v>0.61397058823529416</v>
      </c>
      <c r="Z37" s="568">
        <f>SUM(AL5:AL12)</f>
        <v>130904</v>
      </c>
      <c r="AA37" s="205">
        <f>SUM(AA5,AA9,AA13,AA17,AA21,AA25,AA29,AA33)</f>
        <v>97449</v>
      </c>
      <c r="AB37" s="15">
        <f>IFERROR(AA37/Z37,"-")</f>
        <v>0.74443103342907779</v>
      </c>
      <c r="AC37" s="1"/>
      <c r="AD37" s="1"/>
      <c r="AE37" s="1"/>
      <c r="AF37" s="1"/>
      <c r="AG37" s="1"/>
      <c r="AH37" s="1"/>
      <c r="AI37" s="1"/>
      <c r="AJ37" s="1"/>
      <c r="AK37" s="1"/>
      <c r="AL37" s="1"/>
    </row>
    <row r="38" spans="2:38" s="14" customFormat="1" ht="13.5" customHeight="1">
      <c r="B38" s="573"/>
      <c r="C38" s="574"/>
      <c r="D38" s="297" t="s">
        <v>78</v>
      </c>
      <c r="E38" s="566"/>
      <c r="F38" s="203">
        <f>SUM(F6,F10,F14,F18,F22,F26,F30,F34)</f>
        <v>7</v>
      </c>
      <c r="G38" s="16">
        <f>IFERROR(F38/E37,"-")</f>
        <v>4.5454545454545456E-2</v>
      </c>
      <c r="H38" s="566"/>
      <c r="I38" s="203">
        <f>SUM(I6,I10,I14,I18,I22,I26,I30,I34)</f>
        <v>53</v>
      </c>
      <c r="J38" s="16">
        <f>IFERROR(I38/H37,"-")</f>
        <v>0.11064718162839249</v>
      </c>
      <c r="K38" s="566"/>
      <c r="L38" s="203">
        <f>SUM(L6,L10,L14,L18,L22,L26,L30,L34)</f>
        <v>5453</v>
      </c>
      <c r="M38" s="16">
        <f>IFERROR(L38/K37,"-")</f>
        <v>9.7521281922884326E-2</v>
      </c>
      <c r="N38" s="566"/>
      <c r="O38" s="203">
        <f>SUM(O6,O10,O14,O18,O22,O26,O30,O34)</f>
        <v>4539</v>
      </c>
      <c r="P38" s="16">
        <f>IFERROR(O38/N37,"-")</f>
        <v>9.812568908489526E-2</v>
      </c>
      <c r="Q38" s="566"/>
      <c r="R38" s="203">
        <f>SUM(R6,R10,R14,R18,R22,R26,R30,R34)</f>
        <v>2199</v>
      </c>
      <c r="S38" s="16">
        <f>IFERROR(R38/Q37,"-")</f>
        <v>0.10201336054926703</v>
      </c>
      <c r="T38" s="566"/>
      <c r="U38" s="203">
        <f>SUM(U6,U10,U14,U18,U22,U26,U30,U34)</f>
        <v>607</v>
      </c>
      <c r="V38" s="16">
        <f>IFERROR(U38/T37,"-")</f>
        <v>0.10600768424729305</v>
      </c>
      <c r="W38" s="566"/>
      <c r="X38" s="203">
        <f>SUM(X6,X10,X14,X18,X22,X26,X30,X34)</f>
        <v>87</v>
      </c>
      <c r="Y38" s="16">
        <f>IFERROR(X38/W37,"-")</f>
        <v>0.10661764705882353</v>
      </c>
      <c r="Z38" s="569"/>
      <c r="AA38" s="203">
        <f>SUM(AA6,AA10,AA14,AA18,AA22,AA26,AA30,AA34)</f>
        <v>12945</v>
      </c>
      <c r="AB38" s="16">
        <f>IFERROR(AA38/Z37,"-")</f>
        <v>9.8889262360202901E-2</v>
      </c>
    </row>
    <row r="39" spans="2:38" s="14" customFormat="1" ht="13.5" customHeight="1">
      <c r="B39" s="573"/>
      <c r="C39" s="574"/>
      <c r="D39" s="297" t="s">
        <v>79</v>
      </c>
      <c r="E39" s="566"/>
      <c r="F39" s="203">
        <f>SUM(F7,F11,F15,F19,F23,F27,F31,F35)</f>
        <v>12</v>
      </c>
      <c r="G39" s="16">
        <f>IFERROR(F39/E37,"-")</f>
        <v>7.792207792207792E-2</v>
      </c>
      <c r="H39" s="566"/>
      <c r="I39" s="203">
        <f>SUM(I7,I11,I15,I19,I23,I27,I31,I35)</f>
        <v>34</v>
      </c>
      <c r="J39" s="16">
        <f>IFERROR(I39/H37,"-")</f>
        <v>7.0981210855949897E-2</v>
      </c>
      <c r="K39" s="566"/>
      <c r="L39" s="203">
        <f>SUM(L7,L11,L15,L19,L23,L27,L31,L35)</f>
        <v>2840</v>
      </c>
      <c r="M39" s="16">
        <f>IFERROR(L39/K37,"-")</f>
        <v>5.0790471421417842E-2</v>
      </c>
      <c r="N39" s="566"/>
      <c r="O39" s="203">
        <f>SUM(O7,O11,O15,O19,O23,O27,O31,O35)</f>
        <v>2570</v>
      </c>
      <c r="P39" s="16">
        <f>IFERROR(O39/N37,"-")</f>
        <v>5.5559158613831421E-2</v>
      </c>
      <c r="Q39" s="566"/>
      <c r="R39" s="203">
        <f>SUM(R7,R11,R15,R19,R23,R27,R31,R35)</f>
        <v>1287</v>
      </c>
      <c r="S39" s="16">
        <f>IFERROR(R39/Q37,"-")</f>
        <v>5.9704954537019857E-2</v>
      </c>
      <c r="T39" s="566"/>
      <c r="U39" s="203">
        <f>SUM(U7,U11,U15,U19,U23,U27,U31,U35)</f>
        <v>364</v>
      </c>
      <c r="V39" s="16">
        <f>IFERROR(U39/T37,"-")</f>
        <v>6.3569682151589244E-2</v>
      </c>
      <c r="W39" s="566"/>
      <c r="X39" s="203">
        <f>SUM(X7,X11,X15,X19,X23,X27,X31,X35)</f>
        <v>49</v>
      </c>
      <c r="Y39" s="16">
        <f>IFERROR(X39/W37,"-")</f>
        <v>6.0049019607843139E-2</v>
      </c>
      <c r="Z39" s="569"/>
      <c r="AA39" s="203">
        <f>SUM(AA7,AA11,AA15,AA19,AA23,AA27,AA31,AA35)</f>
        <v>7156</v>
      </c>
      <c r="AB39" s="16">
        <f>IFERROR(AA39/Z37,"-")</f>
        <v>5.4666014789464035E-2</v>
      </c>
    </row>
    <row r="40" spans="2:38" s="14" customFormat="1" ht="13.5" customHeight="1">
      <c r="B40" s="575"/>
      <c r="C40" s="576"/>
      <c r="D40" s="298" t="s">
        <v>80</v>
      </c>
      <c r="E40" s="567"/>
      <c r="F40" s="204">
        <f>SUM(F8,F12,F16,F20,F24,F28,F32,F36)</f>
        <v>30</v>
      </c>
      <c r="G40" s="17">
        <f>IFERROR(F40/E37,"-")</f>
        <v>0.19480519480519481</v>
      </c>
      <c r="H40" s="567"/>
      <c r="I40" s="204">
        <f>SUM(I8,I12,I16,I20,I24,I28,I32,I36)</f>
        <v>61</v>
      </c>
      <c r="J40" s="17">
        <f>IFERROR(I40/H37,"-")</f>
        <v>0.12734864300626306</v>
      </c>
      <c r="K40" s="567"/>
      <c r="L40" s="204">
        <f>SUM(L8,L12,L16,L20,L24,L28,L32,L36)</f>
        <v>4609</v>
      </c>
      <c r="M40" s="17">
        <f>IFERROR(L40/K37,"-")</f>
        <v>8.2427212246941842E-2</v>
      </c>
      <c r="N40" s="567"/>
      <c r="O40" s="204">
        <f>SUM(O8,O12,O16,O20,O24,O28,O32,O36)</f>
        <v>4740</v>
      </c>
      <c r="P40" s="17">
        <f>IFERROR(O40/N37,"-")</f>
        <v>0.10247097736558791</v>
      </c>
      <c r="Q40" s="567"/>
      <c r="R40" s="204">
        <f>SUM(R8,R12,R16,R20,R24,R28,R32,R36)</f>
        <v>2830</v>
      </c>
      <c r="S40" s="17">
        <f>IFERROR(R40/Q37,"-")</f>
        <v>0.13128595286695119</v>
      </c>
      <c r="T40" s="567"/>
      <c r="U40" s="204">
        <f>SUM(U8,U12,U16,U20,U24,U28,U32,U36)</f>
        <v>905</v>
      </c>
      <c r="V40" s="17">
        <f>IFERROR(U40/T37,"-")</f>
        <v>0.15805099545930842</v>
      </c>
      <c r="W40" s="567"/>
      <c r="X40" s="204">
        <f>SUM(X8,X12,X16,X20,X24,X28,X32,X36)</f>
        <v>179</v>
      </c>
      <c r="Y40" s="17">
        <f>IFERROR(X40/W37,"-")</f>
        <v>0.21936274509803921</v>
      </c>
      <c r="Z40" s="570"/>
      <c r="AA40" s="204">
        <f>SUM(AA8,AA12,AA16,AA20,AA24,AA28,AA32,AA36)</f>
        <v>13354</v>
      </c>
      <c r="AB40" s="17">
        <f>IFERROR(AA40/Z37,"-")</f>
        <v>0.10201368942125527</v>
      </c>
    </row>
  </sheetData>
  <mergeCells count="105">
    <mergeCell ref="AD3:AD4"/>
    <mergeCell ref="AU4:AV4"/>
    <mergeCell ref="AN4:AO4"/>
    <mergeCell ref="N3:P3"/>
    <mergeCell ref="Q3:S3"/>
    <mergeCell ref="T3:V3"/>
    <mergeCell ref="W3:Y3"/>
    <mergeCell ref="Z3:AB3"/>
    <mergeCell ref="AQ4:AS4"/>
    <mergeCell ref="AE3:AL3"/>
    <mergeCell ref="B9:B12"/>
    <mergeCell ref="C9:C12"/>
    <mergeCell ref="E9:E12"/>
    <mergeCell ref="H9:H12"/>
    <mergeCell ref="K9:K12"/>
    <mergeCell ref="K3:M3"/>
    <mergeCell ref="B3:B4"/>
    <mergeCell ref="C3:C4"/>
    <mergeCell ref="D3:D4"/>
    <mergeCell ref="E3:G3"/>
    <mergeCell ref="H3:J3"/>
    <mergeCell ref="N9:N12"/>
    <mergeCell ref="Q9:Q12"/>
    <mergeCell ref="T9:T12"/>
    <mergeCell ref="W9:W12"/>
    <mergeCell ref="Z9:Z12"/>
    <mergeCell ref="Z13:Z16"/>
    <mergeCell ref="B17:B20"/>
    <mergeCell ref="C17:C20"/>
    <mergeCell ref="E17:E20"/>
    <mergeCell ref="H17:H20"/>
    <mergeCell ref="K17:K20"/>
    <mergeCell ref="N17:N20"/>
    <mergeCell ref="Q17:Q20"/>
    <mergeCell ref="T17:T20"/>
    <mergeCell ref="W17:W20"/>
    <mergeCell ref="Z17:Z20"/>
    <mergeCell ref="B13:B16"/>
    <mergeCell ref="C13:C16"/>
    <mergeCell ref="E13:E16"/>
    <mergeCell ref="H13:H16"/>
    <mergeCell ref="K13:K16"/>
    <mergeCell ref="N13:N16"/>
    <mergeCell ref="Q13:Q16"/>
    <mergeCell ref="T13:T16"/>
    <mergeCell ref="W13:W16"/>
    <mergeCell ref="Z21:Z24"/>
    <mergeCell ref="B25:B28"/>
    <mergeCell ref="C25:C28"/>
    <mergeCell ref="E25:E28"/>
    <mergeCell ref="H25:H28"/>
    <mergeCell ref="K25:K28"/>
    <mergeCell ref="N25:N28"/>
    <mergeCell ref="Q25:Q28"/>
    <mergeCell ref="T25:T28"/>
    <mergeCell ref="W25:W28"/>
    <mergeCell ref="Z25:Z28"/>
    <mergeCell ref="B21:B24"/>
    <mergeCell ref="C21:C24"/>
    <mergeCell ref="E21:E24"/>
    <mergeCell ref="H21:H24"/>
    <mergeCell ref="K21:K24"/>
    <mergeCell ref="N21:N24"/>
    <mergeCell ref="Q21:Q24"/>
    <mergeCell ref="T21:T24"/>
    <mergeCell ref="W21:W24"/>
    <mergeCell ref="B29:B32"/>
    <mergeCell ref="C29:C32"/>
    <mergeCell ref="E29:E32"/>
    <mergeCell ref="H29:H32"/>
    <mergeCell ref="K29:K32"/>
    <mergeCell ref="Z33:Z36"/>
    <mergeCell ref="N29:N32"/>
    <mergeCell ref="Q29:Q32"/>
    <mergeCell ref="T29:T32"/>
    <mergeCell ref="W29:W32"/>
    <mergeCell ref="Z29:Z32"/>
    <mergeCell ref="B33:B36"/>
    <mergeCell ref="C33:C36"/>
    <mergeCell ref="E33:E36"/>
    <mergeCell ref="H33:H36"/>
    <mergeCell ref="K33:K36"/>
    <mergeCell ref="N33:N36"/>
    <mergeCell ref="Q33:Q36"/>
    <mergeCell ref="T33:T36"/>
    <mergeCell ref="W33:W36"/>
    <mergeCell ref="N5:N8"/>
    <mergeCell ref="Q5:Q8"/>
    <mergeCell ref="T5:T8"/>
    <mergeCell ref="W5:W8"/>
    <mergeCell ref="Z5:Z8"/>
    <mergeCell ref="B5:B8"/>
    <mergeCell ref="C5:C8"/>
    <mergeCell ref="E5:E8"/>
    <mergeCell ref="H5:H8"/>
    <mergeCell ref="K5:K8"/>
    <mergeCell ref="Q37:Q40"/>
    <mergeCell ref="T37:T40"/>
    <mergeCell ref="W37:W40"/>
    <mergeCell ref="Z37:Z40"/>
    <mergeCell ref="B37:C40"/>
    <mergeCell ref="E37:E40"/>
    <mergeCell ref="H37:H40"/>
    <mergeCell ref="K37:K40"/>
    <mergeCell ref="N37:N40"/>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E5 G5:H5 J5:K5 M5:N5 P5:Q5 S5:T5 V5:W5 Y5:AA5 AL5:AL12 G6:G36 J6:J36 M6:M36 P6:P36 S6:S36 V6:V36 Y6:Y36 AA6:AA36 E9 H9 K9 N9 Q9 T9 W9 Z9 E13 H13 K13 N13 Q13 T13 W13 Z13 E17 H17 K17 N17 Q17 T17 W17 Z17 E21 H21 K21 N21 Q21 T21 W21 Z21 E25 H25 K25 N25 Q25 T25 W25 Z25 E29 H29 K29 N29 Q29 T29 W29 Z29 E33 H33 K33 N33 Q33 T33 W33 Z33 E37:F37 H37:I37 K37:L37 N37:O37 Q37:R37 T37:U37 W37:X37 F38:F40 I38:I40 L38:L40 O38:O40 R38:R40 U38:U40 X38:X40 AO5:AO12" emptyCellReference="1"/>
    <ignoredError sqref="G37 J37 M37 P37 S37 V37 Y37" formula="1"/>
    <ignoredError sqref="AQ5:AQ12 AS5:AS12 AU5:AU12" evalError="1"/>
    <ignoredError sqref="AR5:AR12" evalError="1" emptyCellReference="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2"/>
  <dimension ref="B1:L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6384" width="9" style="1"/>
  </cols>
  <sheetData>
    <row r="1" spans="2:12" ht="16.5" customHeight="1">
      <c r="B1" s="4" t="s">
        <v>527</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dimension ref="B1:BM384"/>
  <sheetViews>
    <sheetView showGridLines="0" zoomScaleNormal="100" zoomScaleSheetLayoutView="100" workbookViewId="0"/>
  </sheetViews>
  <sheetFormatPr defaultColWidth="9" defaultRowHeight="13.5"/>
  <cols>
    <col min="1" max="1" width="4.625" style="14" customWidth="1"/>
    <col min="2" max="2" width="3.125" style="14" customWidth="1"/>
    <col min="3" max="3" width="12.625" style="14" customWidth="1"/>
    <col min="4" max="28" width="9.625" style="14" customWidth="1"/>
    <col min="29" max="29" width="9" style="14" customWidth="1"/>
    <col min="30" max="30" width="11.25" style="14" customWidth="1"/>
    <col min="31" max="39" width="11" style="14" customWidth="1"/>
    <col min="40" max="40" width="3.125" style="14" customWidth="1"/>
    <col min="41" max="41" width="12.625" style="14" customWidth="1"/>
    <col min="42" max="45" width="9.625" style="14" customWidth="1"/>
    <col min="46" max="46" width="9" style="14"/>
    <col min="47" max="47" width="12.875" style="76" customWidth="1"/>
    <col min="48" max="49" width="9.375" style="154" customWidth="1"/>
    <col min="50" max="50" width="9" style="154" customWidth="1"/>
    <col min="51" max="51" width="12.875" style="154" customWidth="1"/>
    <col min="52" max="53" width="9.375" style="154" customWidth="1"/>
    <col min="54" max="54" width="9" style="76"/>
    <col min="55" max="55" width="12.875" style="76" customWidth="1"/>
    <col min="56" max="60" width="9.375" style="76" customWidth="1"/>
    <col min="61" max="61" width="9" style="76" customWidth="1"/>
    <col min="62" max="65" width="9" style="76"/>
    <col min="66" max="16384" width="9" style="14"/>
  </cols>
  <sheetData>
    <row r="1" spans="2:65" s="1" customFormat="1" ht="16.5" customHeight="1">
      <c r="B1" s="4" t="s">
        <v>526</v>
      </c>
      <c r="AC1" s="14"/>
      <c r="AD1" s="14"/>
      <c r="AE1" s="14"/>
      <c r="AF1" s="14"/>
      <c r="AG1" s="14"/>
      <c r="AH1" s="14"/>
      <c r="AI1" s="14"/>
      <c r="AJ1" s="14"/>
      <c r="AK1" s="14"/>
      <c r="AL1" s="14"/>
      <c r="AM1" s="14"/>
      <c r="AU1" s="76"/>
      <c r="AV1" s="152"/>
      <c r="AW1" s="152"/>
      <c r="AX1" s="152"/>
      <c r="AY1" s="152"/>
      <c r="AZ1" s="152"/>
      <c r="BA1" s="152"/>
      <c r="BB1" s="9"/>
      <c r="BC1" s="9"/>
      <c r="BD1" s="9"/>
      <c r="BE1" s="9"/>
      <c r="BF1" s="9"/>
      <c r="BG1" s="9"/>
      <c r="BH1" s="9"/>
      <c r="BI1" s="9"/>
      <c r="BJ1" s="9"/>
      <c r="BK1" s="9"/>
      <c r="BL1" s="9"/>
      <c r="BM1" s="9"/>
    </row>
    <row r="2" spans="2:65" s="1" customFormat="1" ht="16.5" customHeight="1">
      <c r="B2" s="4" t="s">
        <v>471</v>
      </c>
      <c r="D2" s="10" t="s">
        <v>198</v>
      </c>
      <c r="AC2" s="14"/>
      <c r="AD2" s="164" t="s">
        <v>349</v>
      </c>
      <c r="AE2" s="164"/>
      <c r="AF2" s="164"/>
      <c r="AG2" s="164"/>
      <c r="AH2" s="164"/>
      <c r="AI2" s="164"/>
      <c r="AJ2" s="164"/>
      <c r="AK2" s="164"/>
      <c r="AL2" s="164"/>
      <c r="AM2" s="164"/>
      <c r="AN2" s="3" t="s">
        <v>413</v>
      </c>
      <c r="AP2" s="10"/>
      <c r="AU2" s="253" t="s">
        <v>206</v>
      </c>
      <c r="AV2" s="152"/>
      <c r="AW2" s="152"/>
      <c r="AX2" s="152"/>
      <c r="AY2" s="152"/>
      <c r="AZ2" s="152"/>
      <c r="BA2" s="152"/>
      <c r="BB2" s="9"/>
      <c r="BC2" s="9"/>
      <c r="BD2" s="9"/>
      <c r="BE2" s="9"/>
      <c r="BF2" s="9"/>
      <c r="BG2" s="9"/>
      <c r="BH2" s="9"/>
      <c r="BI2" s="9"/>
      <c r="BJ2" s="9"/>
      <c r="BK2" s="9"/>
      <c r="BL2" s="9"/>
      <c r="BM2" s="9"/>
    </row>
    <row r="3" spans="2:65" s="1" customFormat="1" ht="16.5" customHeight="1">
      <c r="B3" s="584"/>
      <c r="C3" s="549" t="s">
        <v>167</v>
      </c>
      <c r="D3" s="516" t="s">
        <v>232</v>
      </c>
      <c r="E3" s="490" t="s">
        <v>65</v>
      </c>
      <c r="F3" s="542"/>
      <c r="G3" s="543"/>
      <c r="H3" s="485" t="s">
        <v>66</v>
      </c>
      <c r="I3" s="486"/>
      <c r="J3" s="487"/>
      <c r="K3" s="485" t="s">
        <v>67</v>
      </c>
      <c r="L3" s="486"/>
      <c r="M3" s="487"/>
      <c r="N3" s="485" t="s">
        <v>68</v>
      </c>
      <c r="O3" s="486"/>
      <c r="P3" s="487"/>
      <c r="Q3" s="485" t="s">
        <v>69</v>
      </c>
      <c r="R3" s="486"/>
      <c r="S3" s="487"/>
      <c r="T3" s="485" t="s">
        <v>70</v>
      </c>
      <c r="U3" s="486"/>
      <c r="V3" s="487"/>
      <c r="W3" s="485" t="s">
        <v>71</v>
      </c>
      <c r="X3" s="486"/>
      <c r="Y3" s="487"/>
      <c r="Z3" s="485" t="s">
        <v>64</v>
      </c>
      <c r="AA3" s="486"/>
      <c r="AB3" s="487"/>
      <c r="AC3" s="2"/>
      <c r="AD3" s="595" t="s">
        <v>539</v>
      </c>
      <c r="AE3" s="525" t="s">
        <v>341</v>
      </c>
      <c r="AF3" s="525"/>
      <c r="AG3" s="525"/>
      <c r="AH3" s="525"/>
      <c r="AI3" s="525"/>
      <c r="AJ3" s="525"/>
      <c r="AK3" s="525"/>
      <c r="AL3" s="525"/>
      <c r="AM3" s="327"/>
      <c r="AN3" s="594"/>
      <c r="AO3" s="501" t="s">
        <v>167</v>
      </c>
      <c r="AP3" s="499" t="s">
        <v>232</v>
      </c>
      <c r="AQ3" s="500" t="s">
        <v>64</v>
      </c>
      <c r="AR3" s="500"/>
      <c r="AS3" s="500"/>
      <c r="AU3" s="499" t="s">
        <v>205</v>
      </c>
      <c r="AV3" s="499"/>
      <c r="AW3" s="499"/>
      <c r="AX3" s="169"/>
      <c r="AY3" s="499" t="s">
        <v>205</v>
      </c>
      <c r="AZ3" s="499"/>
      <c r="BA3" s="499"/>
      <c r="BB3" s="9"/>
      <c r="BC3" s="499" t="s">
        <v>205</v>
      </c>
      <c r="BD3" s="499"/>
      <c r="BE3" s="499"/>
      <c r="BF3" s="499"/>
      <c r="BG3" s="499"/>
      <c r="BH3" s="499"/>
      <c r="BI3" s="30"/>
      <c r="BJ3" s="481" t="s">
        <v>204</v>
      </c>
      <c r="BK3" s="524"/>
      <c r="BL3" s="482"/>
      <c r="BM3" s="587"/>
    </row>
    <row r="4" spans="2:65" s="1" customFormat="1" ht="45" customHeight="1">
      <c r="B4" s="584"/>
      <c r="C4" s="551"/>
      <c r="D4" s="518"/>
      <c r="E4" s="6" t="s">
        <v>170</v>
      </c>
      <c r="F4" s="11" t="s">
        <v>73</v>
      </c>
      <c r="G4" s="66" t="s">
        <v>213</v>
      </c>
      <c r="H4" s="6" t="s">
        <v>170</v>
      </c>
      <c r="I4" s="11" t="s">
        <v>73</v>
      </c>
      <c r="J4" s="66" t="s">
        <v>213</v>
      </c>
      <c r="K4" s="6" t="s">
        <v>170</v>
      </c>
      <c r="L4" s="11" t="s">
        <v>73</v>
      </c>
      <c r="M4" s="66" t="s">
        <v>213</v>
      </c>
      <c r="N4" s="6" t="s">
        <v>170</v>
      </c>
      <c r="O4" s="11" t="s">
        <v>73</v>
      </c>
      <c r="P4" s="66" t="s">
        <v>213</v>
      </c>
      <c r="Q4" s="6" t="s">
        <v>170</v>
      </c>
      <c r="R4" s="11" t="s">
        <v>73</v>
      </c>
      <c r="S4" s="66" t="s">
        <v>213</v>
      </c>
      <c r="T4" s="6" t="s">
        <v>170</v>
      </c>
      <c r="U4" s="11" t="s">
        <v>73</v>
      </c>
      <c r="V4" s="66" t="s">
        <v>213</v>
      </c>
      <c r="W4" s="6" t="s">
        <v>170</v>
      </c>
      <c r="X4" s="11" t="s">
        <v>73</v>
      </c>
      <c r="Y4" s="66" t="s">
        <v>213</v>
      </c>
      <c r="Z4" s="6" t="s">
        <v>170</v>
      </c>
      <c r="AA4" s="11" t="s">
        <v>73</v>
      </c>
      <c r="AB4" s="66" t="s">
        <v>213</v>
      </c>
      <c r="AC4" s="58"/>
      <c r="AD4" s="596"/>
      <c r="AE4" s="436" t="s">
        <v>342</v>
      </c>
      <c r="AF4" s="436" t="s">
        <v>343</v>
      </c>
      <c r="AG4" s="436" t="s">
        <v>344</v>
      </c>
      <c r="AH4" s="436" t="s">
        <v>345</v>
      </c>
      <c r="AI4" s="436" t="s">
        <v>346</v>
      </c>
      <c r="AJ4" s="436" t="s">
        <v>347</v>
      </c>
      <c r="AK4" s="436" t="s">
        <v>348</v>
      </c>
      <c r="AL4" s="436" t="s">
        <v>64</v>
      </c>
      <c r="AM4" s="58"/>
      <c r="AN4" s="594"/>
      <c r="AO4" s="501"/>
      <c r="AP4" s="500"/>
      <c r="AQ4" s="387" t="s">
        <v>170</v>
      </c>
      <c r="AR4" s="387" t="s">
        <v>73</v>
      </c>
      <c r="AS4" s="395" t="s">
        <v>213</v>
      </c>
      <c r="AU4" s="414" t="s">
        <v>463</v>
      </c>
      <c r="AV4" s="378" t="s">
        <v>428</v>
      </c>
      <c r="AW4" s="378" t="s">
        <v>429</v>
      </c>
      <c r="AX4" s="169"/>
      <c r="AY4" s="414" t="s">
        <v>535</v>
      </c>
      <c r="AZ4" s="378" t="s">
        <v>428</v>
      </c>
      <c r="BA4" s="378" t="s">
        <v>429</v>
      </c>
      <c r="BB4" s="9"/>
      <c r="BC4" s="414" t="s">
        <v>535</v>
      </c>
      <c r="BD4" s="488" t="s">
        <v>428</v>
      </c>
      <c r="BE4" s="489"/>
      <c r="BF4" s="488" t="s">
        <v>429</v>
      </c>
      <c r="BG4" s="489"/>
      <c r="BH4" s="378" t="s">
        <v>431</v>
      </c>
      <c r="BI4" s="30"/>
      <c r="BJ4" s="372" t="s">
        <v>428</v>
      </c>
      <c r="BK4" s="372" t="s">
        <v>429</v>
      </c>
      <c r="BL4" s="372" t="s">
        <v>430</v>
      </c>
      <c r="BM4" s="588"/>
    </row>
    <row r="5" spans="2:65" ht="13.5" customHeight="1">
      <c r="B5" s="578">
        <v>1</v>
      </c>
      <c r="C5" s="581" t="s">
        <v>57</v>
      </c>
      <c r="D5" s="296" t="s">
        <v>77</v>
      </c>
      <c r="E5" s="577">
        <f>VLOOKUP(C5,$AD$5:$AK$78,2,0)</f>
        <v>54</v>
      </c>
      <c r="F5" s="202">
        <v>37</v>
      </c>
      <c r="G5" s="75">
        <f>IFERROR(F5/E5,"-")</f>
        <v>0.68518518518518523</v>
      </c>
      <c r="H5" s="577">
        <f>VLOOKUP(C5,$AD$5:$AK$78,3,0)</f>
        <v>170</v>
      </c>
      <c r="I5" s="202">
        <v>117</v>
      </c>
      <c r="J5" s="75">
        <f>IFERROR(I5/H5,"-")</f>
        <v>0.68823529411764706</v>
      </c>
      <c r="K5" s="577">
        <f>VLOOKUP(C5,$AD$5:$AK$78,4,0)</f>
        <v>12735</v>
      </c>
      <c r="L5" s="202">
        <v>9814</v>
      </c>
      <c r="M5" s="75">
        <f>IFERROR(L5/K5,"-")</f>
        <v>0.77063211621515504</v>
      </c>
      <c r="N5" s="577">
        <f>VLOOKUP(C5,$AD$5:$AK$78,5,0)</f>
        <v>11358</v>
      </c>
      <c r="O5" s="202">
        <v>8530</v>
      </c>
      <c r="P5" s="75">
        <f>IFERROR(O5/N5,"-")</f>
        <v>0.75101250220109173</v>
      </c>
      <c r="Q5" s="577">
        <f>VLOOKUP(C5,$AD$5:$AK$78,6,0)</f>
        <v>5999</v>
      </c>
      <c r="R5" s="202">
        <v>4310</v>
      </c>
      <c r="S5" s="75">
        <f>IFERROR(R5/Q5,"-")</f>
        <v>0.71845307551258542</v>
      </c>
      <c r="T5" s="577">
        <f>VLOOKUP(C5,$AD$5:$AK$78,7,0)</f>
        <v>1714</v>
      </c>
      <c r="U5" s="202">
        <v>1174</v>
      </c>
      <c r="V5" s="75">
        <f>IFERROR(U5/T5,"-")</f>
        <v>0.68494749124854137</v>
      </c>
      <c r="W5" s="577">
        <f>VLOOKUP(C5,$AD$5:$AK$78,8,0)</f>
        <v>244</v>
      </c>
      <c r="X5" s="202">
        <v>146</v>
      </c>
      <c r="Y5" s="75">
        <f>IFERROR(X5/W5,"-")</f>
        <v>0.59836065573770492</v>
      </c>
      <c r="Z5" s="577">
        <f>VLOOKUP(C5,$AD$5:$AL$78,9,0)</f>
        <v>32274</v>
      </c>
      <c r="AA5" s="202">
        <f>SUM(F5,I5,L5,O5,R5,U5,X5)</f>
        <v>24128</v>
      </c>
      <c r="AB5" s="75">
        <f>IFERROR(AA5/Z5,"-")</f>
        <v>0.74759868624899295</v>
      </c>
      <c r="AC5" s="12"/>
      <c r="AD5" s="324" t="s">
        <v>57</v>
      </c>
      <c r="AE5" s="440">
        <v>54</v>
      </c>
      <c r="AF5" s="440">
        <v>170</v>
      </c>
      <c r="AG5" s="440">
        <v>12735</v>
      </c>
      <c r="AH5" s="440">
        <v>11358</v>
      </c>
      <c r="AI5" s="440">
        <v>5999</v>
      </c>
      <c r="AJ5" s="440">
        <v>1714</v>
      </c>
      <c r="AK5" s="440">
        <v>244</v>
      </c>
      <c r="AL5" s="188">
        <f>SUM(AE5:AK5)</f>
        <v>32274</v>
      </c>
      <c r="AM5" s="386"/>
      <c r="AN5" s="589">
        <v>1</v>
      </c>
      <c r="AO5" s="590" t="s">
        <v>57</v>
      </c>
      <c r="AP5" s="396" t="s">
        <v>77</v>
      </c>
      <c r="AQ5" s="592">
        <v>31929</v>
      </c>
      <c r="AR5" s="188">
        <v>23950</v>
      </c>
      <c r="AS5" s="390">
        <v>0.75010178834288577</v>
      </c>
      <c r="AT5" s="290">
        <v>1</v>
      </c>
      <c r="AU5" s="107" t="s">
        <v>57</v>
      </c>
      <c r="AV5" s="385">
        <f>INDEX($AB:$AB,(ROW()+($AT5)*3))</f>
        <v>9.9801697961207164E-2</v>
      </c>
      <c r="AW5" s="385">
        <f>INDEX($AS:$AS,(ROW()+($AT5)*3))</f>
        <v>9.5743681292868546E-2</v>
      </c>
      <c r="AX5" s="170"/>
      <c r="AY5" s="61" t="s">
        <v>57</v>
      </c>
      <c r="AZ5" s="385">
        <f t="shared" ref="AZ5:AZ47" si="0">VLOOKUP(AY5,$AU$5:$AV$78,2,0)</f>
        <v>9.9801697961207164E-2</v>
      </c>
      <c r="BA5" s="385">
        <f>VLOOKUP(AY5,$AU$5:$AW$78,3,0)</f>
        <v>9.5743681292868546E-2</v>
      </c>
      <c r="BB5" s="13"/>
      <c r="BC5" s="105" t="str">
        <f t="shared" ref="BC5:BC47" si="1">INDEX($AY$5:$AY$47,MATCH(BD5,AZ$5:AZ$47,0))</f>
        <v>千早赤阪村</v>
      </c>
      <c r="BD5" s="136">
        <f>LARGE(AZ$5:AZ$47,ROW(A1))</f>
        <v>0.15517241379310345</v>
      </c>
      <c r="BE5" s="136">
        <f>ROUND(BD5,3)</f>
        <v>0.155</v>
      </c>
      <c r="BF5" s="136">
        <f>VLOOKUP(BC5,$AY$5:$BA$47,3,FALSE)</f>
        <v>0.128</v>
      </c>
      <c r="BG5" s="136">
        <f>ROUND(BF5,3)</f>
        <v>0.128</v>
      </c>
      <c r="BH5" s="383">
        <f>(BE5-BG5)*100</f>
        <v>2.6999999999999997</v>
      </c>
      <c r="BI5" s="57"/>
      <c r="BJ5" s="136">
        <f>$AB$304</f>
        <v>0.10201368942125527</v>
      </c>
      <c r="BK5" s="136">
        <f>$AS$304</f>
        <v>9.7887428674300836E-2</v>
      </c>
      <c r="BL5" s="383">
        <f>(ROUND(BJ5,3)-ROUND(BK5,3))*100</f>
        <v>0.39999999999999897</v>
      </c>
      <c r="BM5" s="137">
        <v>0</v>
      </c>
    </row>
    <row r="6" spans="2:65" ht="13.5" customHeight="1">
      <c r="B6" s="579"/>
      <c r="C6" s="582"/>
      <c r="D6" s="297" t="s">
        <v>78</v>
      </c>
      <c r="E6" s="566"/>
      <c r="F6" s="203">
        <v>4</v>
      </c>
      <c r="G6" s="16">
        <f>IFERROR(F6/E5,"-")</f>
        <v>7.407407407407407E-2</v>
      </c>
      <c r="H6" s="566"/>
      <c r="I6" s="203">
        <v>18</v>
      </c>
      <c r="J6" s="16">
        <f>IFERROR(I6/H5,"-")</f>
        <v>0.10588235294117647</v>
      </c>
      <c r="K6" s="566"/>
      <c r="L6" s="203">
        <v>1254</v>
      </c>
      <c r="M6" s="16">
        <f>IFERROR(L6/K5,"-")</f>
        <v>9.8468786808009426E-2</v>
      </c>
      <c r="N6" s="566"/>
      <c r="O6" s="203">
        <v>1095</v>
      </c>
      <c r="P6" s="16">
        <f>IFERROR(O6/N5,"-")</f>
        <v>9.640781827786582E-2</v>
      </c>
      <c r="Q6" s="566"/>
      <c r="R6" s="203">
        <v>602</v>
      </c>
      <c r="S6" s="16">
        <f>IFERROR(R6/Q5,"-")</f>
        <v>0.10035005834305717</v>
      </c>
      <c r="T6" s="566"/>
      <c r="U6" s="203">
        <v>183</v>
      </c>
      <c r="V6" s="16">
        <f>IFERROR(U6/T5,"-")</f>
        <v>0.10676779463243874</v>
      </c>
      <c r="W6" s="566"/>
      <c r="X6" s="203">
        <v>32</v>
      </c>
      <c r="Y6" s="16">
        <f>IFERROR(X6/W5,"-")</f>
        <v>0.13114754098360656</v>
      </c>
      <c r="Z6" s="566"/>
      <c r="AA6" s="203">
        <f t="shared" ref="AA6:AA69" si="2">SUM(F6,I6,L6,O6,R6,U6,X6)</f>
        <v>3188</v>
      </c>
      <c r="AB6" s="16">
        <f>IFERROR(AA6/Z5,"-")</f>
        <v>9.8779203073681598E-2</v>
      </c>
      <c r="AC6" s="12"/>
      <c r="AD6" s="324" t="s">
        <v>124</v>
      </c>
      <c r="AE6" s="440">
        <v>0</v>
      </c>
      <c r="AF6" s="440">
        <v>9</v>
      </c>
      <c r="AG6" s="440">
        <v>527</v>
      </c>
      <c r="AH6" s="440">
        <v>492</v>
      </c>
      <c r="AI6" s="440">
        <v>216</v>
      </c>
      <c r="AJ6" s="440">
        <v>69</v>
      </c>
      <c r="AK6" s="440">
        <v>6</v>
      </c>
      <c r="AL6" s="188">
        <f t="shared" ref="AL6:AL69" si="3">SUM(AE6:AK6)</f>
        <v>1319</v>
      </c>
      <c r="AM6" s="386"/>
      <c r="AN6" s="589"/>
      <c r="AO6" s="590"/>
      <c r="AP6" s="396" t="s">
        <v>78</v>
      </c>
      <c r="AQ6" s="592"/>
      <c r="AR6" s="188">
        <v>3240</v>
      </c>
      <c r="AS6" s="390">
        <v>0.10147514798459081</v>
      </c>
      <c r="AT6" s="290">
        <v>2</v>
      </c>
      <c r="AU6" s="107" t="s">
        <v>124</v>
      </c>
      <c r="AV6" s="385">
        <f t="shared" ref="AV6:AV69" si="4">INDEX($AB:$AB,(ROW()+($AT6)*3))</f>
        <v>8.1880212282031836E-2</v>
      </c>
      <c r="AW6" s="385">
        <f t="shared" ref="AW6:AW69" si="5">INDEX($AS:$AS,(ROW()+($AT6)*3))</f>
        <v>8.5062240663900418E-2</v>
      </c>
      <c r="AX6" s="170"/>
      <c r="AY6" s="61" t="s">
        <v>35</v>
      </c>
      <c r="AZ6" s="385">
        <f t="shared" si="0"/>
        <v>9.844322344322344E-2</v>
      </c>
      <c r="BA6" s="385">
        <f t="shared" ref="BA6:BA47" si="6">VLOOKUP(AY6,$AU$5:$AW$78,3,0)</f>
        <v>9.5739588319770225E-2</v>
      </c>
      <c r="BB6" s="13"/>
      <c r="BC6" s="105" t="str">
        <f t="shared" si="1"/>
        <v>能勢町</v>
      </c>
      <c r="BD6" s="136">
        <f>LARGE(AZ$5:AZ$47,ROW(A2))</f>
        <v>0.14035087719298245</v>
      </c>
      <c r="BE6" s="136">
        <f t="shared" ref="BE6:BE47" si="7">ROUND(BD6,3)</f>
        <v>0.14000000000000001</v>
      </c>
      <c r="BF6" s="136">
        <f t="shared" ref="BF6:BF47" si="8">VLOOKUP(BC6,$AY$5:$BA$47,3,FALSE)</f>
        <v>0.16292134831460675</v>
      </c>
      <c r="BG6" s="136">
        <f t="shared" ref="BG6:BG47" si="9">ROUND(BF6,3)</f>
        <v>0.16300000000000001</v>
      </c>
      <c r="BH6" s="383">
        <f t="shared" ref="BH6:BH47" si="10">(BE6-BG6)*100</f>
        <v>-2.2999999999999994</v>
      </c>
      <c r="BI6" s="57"/>
      <c r="BJ6" s="136">
        <f t="shared" ref="BJ6:BJ47" si="11">$AB$304</f>
        <v>0.10201368942125527</v>
      </c>
      <c r="BK6" s="136">
        <f t="shared" ref="BK6:BK47" si="12">$AS$304</f>
        <v>9.7887428674300836E-2</v>
      </c>
      <c r="BL6" s="383">
        <f t="shared" ref="BL6:BL47" si="13">(ROUND(BJ6,3)-ROUND(BK6,3))*100</f>
        <v>0.39999999999999897</v>
      </c>
      <c r="BM6" s="137">
        <v>0</v>
      </c>
    </row>
    <row r="7" spans="2:65" ht="13.5" customHeight="1">
      <c r="B7" s="579"/>
      <c r="C7" s="582"/>
      <c r="D7" s="297" t="s">
        <v>79</v>
      </c>
      <c r="E7" s="566"/>
      <c r="F7" s="203">
        <v>2</v>
      </c>
      <c r="G7" s="16">
        <f>IFERROR(F7/E5,"-")</f>
        <v>3.7037037037037035E-2</v>
      </c>
      <c r="H7" s="566"/>
      <c r="I7" s="203">
        <v>14</v>
      </c>
      <c r="J7" s="16">
        <f>IFERROR(I7/H5,"-")</f>
        <v>8.2352941176470587E-2</v>
      </c>
      <c r="K7" s="566"/>
      <c r="L7" s="203">
        <v>616</v>
      </c>
      <c r="M7" s="16">
        <f>IFERROR(L7/K5,"-")</f>
        <v>4.8370632116215152E-2</v>
      </c>
      <c r="N7" s="566"/>
      <c r="O7" s="203">
        <v>636</v>
      </c>
      <c r="P7" s="16">
        <f>IFERROR(O7/N5,"-")</f>
        <v>5.5995773903856315E-2</v>
      </c>
      <c r="Q7" s="566"/>
      <c r="R7" s="203">
        <v>355</v>
      </c>
      <c r="S7" s="16">
        <f>IFERROR(R7/Q5,"-")</f>
        <v>5.9176529421570263E-2</v>
      </c>
      <c r="T7" s="566"/>
      <c r="U7" s="203">
        <v>96</v>
      </c>
      <c r="V7" s="16">
        <f>IFERROR(U7/T5,"-")</f>
        <v>5.6009334889148193E-2</v>
      </c>
      <c r="W7" s="566"/>
      <c r="X7" s="203">
        <v>18</v>
      </c>
      <c r="Y7" s="16">
        <f>IFERROR(X7/W5,"-")</f>
        <v>7.3770491803278687E-2</v>
      </c>
      <c r="Z7" s="566"/>
      <c r="AA7" s="203">
        <f t="shared" si="2"/>
        <v>1737</v>
      </c>
      <c r="AB7" s="16">
        <f>IFERROR(AA7/Z5,"-")</f>
        <v>5.3820412716118239E-2</v>
      </c>
      <c r="AC7" s="12"/>
      <c r="AD7" s="324" t="s">
        <v>125</v>
      </c>
      <c r="AE7" s="440">
        <v>2</v>
      </c>
      <c r="AF7" s="440">
        <v>2</v>
      </c>
      <c r="AG7" s="440">
        <v>242</v>
      </c>
      <c r="AH7" s="440">
        <v>165</v>
      </c>
      <c r="AI7" s="440">
        <v>98</v>
      </c>
      <c r="AJ7" s="440">
        <v>32</v>
      </c>
      <c r="AK7" s="440">
        <v>6</v>
      </c>
      <c r="AL7" s="188">
        <f t="shared" si="3"/>
        <v>547</v>
      </c>
      <c r="AM7" s="386"/>
      <c r="AN7" s="589"/>
      <c r="AO7" s="590"/>
      <c r="AP7" s="396" t="s">
        <v>79</v>
      </c>
      <c r="AQ7" s="592"/>
      <c r="AR7" s="188">
        <v>1682</v>
      </c>
      <c r="AS7" s="390">
        <v>5.267938237965486E-2</v>
      </c>
      <c r="AT7" s="290">
        <v>3</v>
      </c>
      <c r="AU7" s="107" t="s">
        <v>125</v>
      </c>
      <c r="AV7" s="385">
        <f t="shared" si="4"/>
        <v>9.8720292504570387E-2</v>
      </c>
      <c r="AW7" s="385">
        <f t="shared" si="5"/>
        <v>8.6372360844529747E-2</v>
      </c>
      <c r="AX7" s="170"/>
      <c r="AY7" s="61" t="s">
        <v>44</v>
      </c>
      <c r="AZ7" s="385">
        <f t="shared" si="0"/>
        <v>9.2391304347826081E-2</v>
      </c>
      <c r="BA7" s="385">
        <f t="shared" si="6"/>
        <v>9.1312931885488641E-2</v>
      </c>
      <c r="BB7" s="13"/>
      <c r="BC7" s="105" t="str">
        <f t="shared" si="1"/>
        <v>摂津市</v>
      </c>
      <c r="BD7" s="136">
        <f t="shared" ref="BD7:BD47" si="14">LARGE(AZ$5:AZ$47,ROW(A3))</f>
        <v>0.12798766383962992</v>
      </c>
      <c r="BE7" s="136">
        <f t="shared" si="7"/>
        <v>0.128</v>
      </c>
      <c r="BF7" s="136">
        <f t="shared" si="8"/>
        <v>0.1208</v>
      </c>
      <c r="BG7" s="136">
        <f t="shared" si="9"/>
        <v>0.121</v>
      </c>
      <c r="BH7" s="383">
        <f t="shared" si="10"/>
        <v>0.70000000000000062</v>
      </c>
      <c r="BI7" s="57"/>
      <c r="BJ7" s="136">
        <f t="shared" si="11"/>
        <v>0.10201368942125527</v>
      </c>
      <c r="BK7" s="136">
        <f t="shared" si="12"/>
        <v>9.7887428674300836E-2</v>
      </c>
      <c r="BL7" s="383">
        <f t="shared" si="13"/>
        <v>0.39999999999999897</v>
      </c>
      <c r="BM7" s="137">
        <v>0</v>
      </c>
    </row>
    <row r="8" spans="2:65" ht="13.5" customHeight="1">
      <c r="B8" s="580"/>
      <c r="C8" s="597"/>
      <c r="D8" s="298" t="s">
        <v>80</v>
      </c>
      <c r="E8" s="567"/>
      <c r="F8" s="204">
        <v>11</v>
      </c>
      <c r="G8" s="17">
        <f>IFERROR(F8/E5,"-")</f>
        <v>0.20370370370370369</v>
      </c>
      <c r="H8" s="567"/>
      <c r="I8" s="204">
        <v>21</v>
      </c>
      <c r="J8" s="17">
        <f>IFERROR(I8/H5,"-")</f>
        <v>0.12352941176470589</v>
      </c>
      <c r="K8" s="567"/>
      <c r="L8" s="204">
        <v>1051</v>
      </c>
      <c r="M8" s="17">
        <f>IFERROR(L8/K5,"-")</f>
        <v>8.2528464860620335E-2</v>
      </c>
      <c r="N8" s="567"/>
      <c r="O8" s="204">
        <v>1097</v>
      </c>
      <c r="P8" s="17">
        <f>IFERROR(O8/N5,"-")</f>
        <v>9.6583905617186119E-2</v>
      </c>
      <c r="Q8" s="567"/>
      <c r="R8" s="204">
        <v>732</v>
      </c>
      <c r="S8" s="17">
        <f>IFERROR(R8/Q5,"-")</f>
        <v>0.12202033672278713</v>
      </c>
      <c r="T8" s="567"/>
      <c r="U8" s="204">
        <v>261</v>
      </c>
      <c r="V8" s="17">
        <f>IFERROR(U8/T5,"-")</f>
        <v>0.15227537922987164</v>
      </c>
      <c r="W8" s="567"/>
      <c r="X8" s="204">
        <v>48</v>
      </c>
      <c r="Y8" s="17">
        <f>IFERROR(X8/W5,"-")</f>
        <v>0.19672131147540983</v>
      </c>
      <c r="Z8" s="567"/>
      <c r="AA8" s="204">
        <f t="shared" si="2"/>
        <v>3221</v>
      </c>
      <c r="AB8" s="17">
        <f>IFERROR(AA8/Z5,"-")</f>
        <v>9.9801697961207164E-2</v>
      </c>
      <c r="AC8" s="12"/>
      <c r="AD8" s="324" t="s">
        <v>126</v>
      </c>
      <c r="AE8" s="440">
        <v>2</v>
      </c>
      <c r="AF8" s="440">
        <v>3</v>
      </c>
      <c r="AG8" s="440">
        <v>200</v>
      </c>
      <c r="AH8" s="440">
        <v>186</v>
      </c>
      <c r="AI8" s="440">
        <v>99</v>
      </c>
      <c r="AJ8" s="440">
        <v>24</v>
      </c>
      <c r="AK8" s="440">
        <v>3</v>
      </c>
      <c r="AL8" s="188">
        <f t="shared" si="3"/>
        <v>517</v>
      </c>
      <c r="AM8" s="386"/>
      <c r="AN8" s="589"/>
      <c r="AO8" s="590"/>
      <c r="AP8" s="396" t="s">
        <v>80</v>
      </c>
      <c r="AQ8" s="592"/>
      <c r="AR8" s="188">
        <v>3057</v>
      </c>
      <c r="AS8" s="390">
        <v>9.5743681292868546E-2</v>
      </c>
      <c r="AT8" s="290">
        <v>4</v>
      </c>
      <c r="AU8" s="107" t="s">
        <v>126</v>
      </c>
      <c r="AV8" s="385">
        <f t="shared" si="4"/>
        <v>9.2843326885880081E-2</v>
      </c>
      <c r="AW8" s="385">
        <f t="shared" si="5"/>
        <v>9.5155709342560554E-2</v>
      </c>
      <c r="AX8" s="170"/>
      <c r="AY8" s="61" t="s">
        <v>1</v>
      </c>
      <c r="AZ8" s="385">
        <f t="shared" si="0"/>
        <v>9.4194312796208532E-2</v>
      </c>
      <c r="BA8" s="385">
        <f t="shared" si="6"/>
        <v>0.1022474185057704</v>
      </c>
      <c r="BB8" s="13"/>
      <c r="BC8" s="105" t="str">
        <f t="shared" si="1"/>
        <v>柏原市</v>
      </c>
      <c r="BD8" s="136">
        <f t="shared" si="14"/>
        <v>0.12689969604863222</v>
      </c>
      <c r="BE8" s="136">
        <f t="shared" si="7"/>
        <v>0.127</v>
      </c>
      <c r="BF8" s="136">
        <f t="shared" si="8"/>
        <v>0.10223880597014925</v>
      </c>
      <c r="BG8" s="136">
        <f t="shared" si="9"/>
        <v>0.10199999999999999</v>
      </c>
      <c r="BH8" s="383">
        <f t="shared" si="10"/>
        <v>2.5000000000000009</v>
      </c>
      <c r="BI8" s="57"/>
      <c r="BJ8" s="136">
        <f t="shared" si="11"/>
        <v>0.10201368942125527</v>
      </c>
      <c r="BK8" s="136">
        <f t="shared" si="12"/>
        <v>9.7887428674300836E-2</v>
      </c>
      <c r="BL8" s="383">
        <f t="shared" si="13"/>
        <v>0.39999999999999897</v>
      </c>
      <c r="BM8" s="137">
        <v>0</v>
      </c>
    </row>
    <row r="9" spans="2:65" ht="13.5" customHeight="1">
      <c r="B9" s="578">
        <v>2</v>
      </c>
      <c r="C9" s="581" t="s">
        <v>124</v>
      </c>
      <c r="D9" s="296" t="s">
        <v>77</v>
      </c>
      <c r="E9" s="577">
        <f t="shared" ref="E9" si="15">VLOOKUP(C9,$AD$5:$AK$78,2,0)</f>
        <v>0</v>
      </c>
      <c r="F9" s="202">
        <v>0</v>
      </c>
      <c r="G9" s="75" t="str">
        <f>IFERROR(F9/E9,"-")</f>
        <v>-</v>
      </c>
      <c r="H9" s="577">
        <f t="shared" ref="H9" si="16">VLOOKUP(C9,$AD$5:$AK$78,3,0)</f>
        <v>9</v>
      </c>
      <c r="I9" s="202">
        <v>8</v>
      </c>
      <c r="J9" s="75">
        <f>IFERROR(I9/H9,"-")</f>
        <v>0.88888888888888884</v>
      </c>
      <c r="K9" s="577">
        <f t="shared" ref="K9" si="17">VLOOKUP(C9,$AD$5:$AK$78,4,0)</f>
        <v>527</v>
      </c>
      <c r="L9" s="202">
        <v>428</v>
      </c>
      <c r="M9" s="75">
        <f>IFERROR(L9/K9,"-")</f>
        <v>0.81214421252371916</v>
      </c>
      <c r="N9" s="577">
        <f t="shared" ref="N9" si="18">VLOOKUP(C9,$AD$5:$AK$78,5,0)</f>
        <v>492</v>
      </c>
      <c r="O9" s="202">
        <v>365</v>
      </c>
      <c r="P9" s="75">
        <f>IFERROR(O9/N9,"-")</f>
        <v>0.74186991869918695</v>
      </c>
      <c r="Q9" s="577">
        <f t="shared" ref="Q9" si="19">VLOOKUP(C9,$AD$5:$AK$78,6,0)</f>
        <v>216</v>
      </c>
      <c r="R9" s="202">
        <v>146</v>
      </c>
      <c r="S9" s="75">
        <f>IFERROR(R9/Q9,"-")</f>
        <v>0.67592592592592593</v>
      </c>
      <c r="T9" s="577">
        <f t="shared" ref="T9" si="20">VLOOKUP(C9,$AD$5:$AK$78,7,0)</f>
        <v>69</v>
      </c>
      <c r="U9" s="202">
        <v>42</v>
      </c>
      <c r="V9" s="75">
        <f>IFERROR(U9/T9,"-")</f>
        <v>0.60869565217391308</v>
      </c>
      <c r="W9" s="577">
        <f t="shared" ref="W9" si="21">VLOOKUP(C9,$AD$5:$AK$78,8,0)</f>
        <v>6</v>
      </c>
      <c r="X9" s="202">
        <v>3</v>
      </c>
      <c r="Y9" s="75">
        <f>IFERROR(X9/W9,"-")</f>
        <v>0.5</v>
      </c>
      <c r="Z9" s="577">
        <f t="shared" ref="Z9" si="22">VLOOKUP(C9,$AD$5:$AL$78,9,0)</f>
        <v>1319</v>
      </c>
      <c r="AA9" s="202">
        <f t="shared" si="2"/>
        <v>992</v>
      </c>
      <c r="AB9" s="75">
        <f>IFERROR(AA9/Z9,"-")</f>
        <v>0.75208491281273693</v>
      </c>
      <c r="AC9" s="12"/>
      <c r="AD9" s="324" t="s">
        <v>127</v>
      </c>
      <c r="AE9" s="440">
        <v>2</v>
      </c>
      <c r="AF9" s="440">
        <v>9</v>
      </c>
      <c r="AG9" s="440">
        <v>360</v>
      </c>
      <c r="AH9" s="440">
        <v>306</v>
      </c>
      <c r="AI9" s="440">
        <v>165</v>
      </c>
      <c r="AJ9" s="440">
        <v>46</v>
      </c>
      <c r="AK9" s="440">
        <v>11</v>
      </c>
      <c r="AL9" s="188">
        <f t="shared" si="3"/>
        <v>899</v>
      </c>
      <c r="AM9" s="386"/>
      <c r="AN9" s="589">
        <v>2</v>
      </c>
      <c r="AO9" s="590" t="s">
        <v>124</v>
      </c>
      <c r="AP9" s="396" t="s">
        <v>77</v>
      </c>
      <c r="AQ9" s="592">
        <v>1446</v>
      </c>
      <c r="AR9" s="188">
        <v>1074</v>
      </c>
      <c r="AS9" s="390">
        <v>0.74273858921161828</v>
      </c>
      <c r="AT9" s="290">
        <v>5</v>
      </c>
      <c r="AU9" s="107" t="s">
        <v>127</v>
      </c>
      <c r="AV9" s="385">
        <f t="shared" si="4"/>
        <v>9.6774193548387094E-2</v>
      </c>
      <c r="AW9" s="385">
        <f t="shared" si="5"/>
        <v>9.4626168224299062E-2</v>
      </c>
      <c r="AX9" s="170"/>
      <c r="AY9" s="61" t="s">
        <v>2</v>
      </c>
      <c r="AZ9" s="385">
        <f t="shared" si="0"/>
        <v>9.0909090909090912E-2</v>
      </c>
      <c r="BA9" s="385">
        <f t="shared" si="6"/>
        <v>9.2056421677802522E-2</v>
      </c>
      <c r="BB9" s="13"/>
      <c r="BC9" s="105" t="str">
        <f t="shared" si="1"/>
        <v>阪南市</v>
      </c>
      <c r="BD9" s="136">
        <f t="shared" si="14"/>
        <v>0.1227364185110664</v>
      </c>
      <c r="BE9" s="136">
        <f t="shared" si="7"/>
        <v>0.123</v>
      </c>
      <c r="BF9" s="136">
        <f t="shared" si="8"/>
        <v>9.9082568807339455E-2</v>
      </c>
      <c r="BG9" s="136">
        <f t="shared" si="9"/>
        <v>9.9000000000000005E-2</v>
      </c>
      <c r="BH9" s="383">
        <f t="shared" si="10"/>
        <v>2.3999999999999995</v>
      </c>
      <c r="BI9" s="57"/>
      <c r="BJ9" s="136">
        <f t="shared" si="11"/>
        <v>0.10201368942125527</v>
      </c>
      <c r="BK9" s="136">
        <f t="shared" si="12"/>
        <v>9.7887428674300836E-2</v>
      </c>
      <c r="BL9" s="383">
        <f t="shared" si="13"/>
        <v>0.39999999999999897</v>
      </c>
      <c r="BM9" s="137">
        <v>0</v>
      </c>
    </row>
    <row r="10" spans="2:65" ht="13.5" customHeight="1">
      <c r="B10" s="579"/>
      <c r="C10" s="582"/>
      <c r="D10" s="297" t="s">
        <v>78</v>
      </c>
      <c r="E10" s="566"/>
      <c r="F10" s="203">
        <v>0</v>
      </c>
      <c r="G10" s="16" t="str">
        <f>IFERROR(F10/E9,"-")</f>
        <v>-</v>
      </c>
      <c r="H10" s="566"/>
      <c r="I10" s="203">
        <v>1</v>
      </c>
      <c r="J10" s="16">
        <f>IFERROR(I10/H9,"-")</f>
        <v>0.1111111111111111</v>
      </c>
      <c r="K10" s="566"/>
      <c r="L10" s="203">
        <v>58</v>
      </c>
      <c r="M10" s="16">
        <f>IFERROR(L10/K9,"-")</f>
        <v>0.11005692599620494</v>
      </c>
      <c r="N10" s="566"/>
      <c r="O10" s="203">
        <v>53</v>
      </c>
      <c r="P10" s="16">
        <f>IFERROR(O10/N9,"-")</f>
        <v>0.10772357723577236</v>
      </c>
      <c r="Q10" s="566"/>
      <c r="R10" s="203">
        <v>34</v>
      </c>
      <c r="S10" s="16">
        <f>IFERROR(R10/Q9,"-")</f>
        <v>0.15740740740740741</v>
      </c>
      <c r="T10" s="566"/>
      <c r="U10" s="203">
        <v>11</v>
      </c>
      <c r="V10" s="16">
        <f>IFERROR(U10/T9,"-")</f>
        <v>0.15942028985507245</v>
      </c>
      <c r="W10" s="566"/>
      <c r="X10" s="203">
        <v>0</v>
      </c>
      <c r="Y10" s="16">
        <f>IFERROR(X10/W9,"-")</f>
        <v>0</v>
      </c>
      <c r="Z10" s="566"/>
      <c r="AA10" s="203">
        <f t="shared" si="2"/>
        <v>157</v>
      </c>
      <c r="AB10" s="16">
        <f>IFERROR(AA10/Z9,"-")</f>
        <v>0.11902956785443518</v>
      </c>
      <c r="AC10" s="12"/>
      <c r="AD10" s="324" t="s">
        <v>128</v>
      </c>
      <c r="AE10" s="440">
        <v>3</v>
      </c>
      <c r="AF10" s="440">
        <v>8</v>
      </c>
      <c r="AG10" s="440">
        <v>666</v>
      </c>
      <c r="AH10" s="440">
        <v>629</v>
      </c>
      <c r="AI10" s="440">
        <v>316</v>
      </c>
      <c r="AJ10" s="440">
        <v>88</v>
      </c>
      <c r="AK10" s="440">
        <v>16</v>
      </c>
      <c r="AL10" s="188">
        <f t="shared" si="3"/>
        <v>1726</v>
      </c>
      <c r="AM10" s="386"/>
      <c r="AN10" s="589"/>
      <c r="AO10" s="590"/>
      <c r="AP10" s="396" t="s">
        <v>78</v>
      </c>
      <c r="AQ10" s="592"/>
      <c r="AR10" s="188">
        <v>174</v>
      </c>
      <c r="AS10" s="390">
        <v>0.12033195020746888</v>
      </c>
      <c r="AT10" s="290">
        <v>6</v>
      </c>
      <c r="AU10" s="107" t="s">
        <v>128</v>
      </c>
      <c r="AV10" s="385">
        <f t="shared" si="4"/>
        <v>0.10312862108922363</v>
      </c>
      <c r="AW10" s="385">
        <f t="shared" si="5"/>
        <v>8.7933247753530161E-2</v>
      </c>
      <c r="AX10" s="170"/>
      <c r="AY10" s="61" t="s">
        <v>3</v>
      </c>
      <c r="AZ10" s="385">
        <f t="shared" si="0"/>
        <v>0.1061525129982669</v>
      </c>
      <c r="BA10" s="385">
        <f t="shared" si="6"/>
        <v>0.10770645013022828</v>
      </c>
      <c r="BB10" s="13"/>
      <c r="BC10" s="105" t="str">
        <f t="shared" si="1"/>
        <v>大阪狭山市</v>
      </c>
      <c r="BD10" s="136">
        <f t="shared" si="14"/>
        <v>0.12082262210796915</v>
      </c>
      <c r="BE10" s="136">
        <f t="shared" si="7"/>
        <v>0.121</v>
      </c>
      <c r="BF10" s="136">
        <f t="shared" si="8"/>
        <v>0.10784313725490197</v>
      </c>
      <c r="BG10" s="136">
        <f t="shared" si="9"/>
        <v>0.108</v>
      </c>
      <c r="BH10" s="383">
        <f t="shared" si="10"/>
        <v>1.2999999999999998</v>
      </c>
      <c r="BI10" s="57"/>
      <c r="BJ10" s="136">
        <f t="shared" si="11"/>
        <v>0.10201368942125527</v>
      </c>
      <c r="BK10" s="136">
        <f t="shared" si="12"/>
        <v>9.7887428674300836E-2</v>
      </c>
      <c r="BL10" s="383">
        <f t="shared" si="13"/>
        <v>0.39999999999999897</v>
      </c>
      <c r="BM10" s="137">
        <v>0</v>
      </c>
    </row>
    <row r="11" spans="2:65" ht="13.5" customHeight="1">
      <c r="B11" s="579"/>
      <c r="C11" s="582"/>
      <c r="D11" s="297" t="s">
        <v>79</v>
      </c>
      <c r="E11" s="566"/>
      <c r="F11" s="203">
        <v>0</v>
      </c>
      <c r="G11" s="16" t="str">
        <f>IFERROR(F11/E9,"-")</f>
        <v>-</v>
      </c>
      <c r="H11" s="566"/>
      <c r="I11" s="203">
        <v>0</v>
      </c>
      <c r="J11" s="16">
        <f>IFERROR(I11/H9,"-")</f>
        <v>0</v>
      </c>
      <c r="K11" s="566"/>
      <c r="L11" s="203">
        <v>15</v>
      </c>
      <c r="M11" s="16">
        <f>IFERROR(L11/K9,"-")</f>
        <v>2.8462998102466792E-2</v>
      </c>
      <c r="N11" s="566"/>
      <c r="O11" s="203">
        <v>30</v>
      </c>
      <c r="P11" s="16">
        <f>IFERROR(O11/N9,"-")</f>
        <v>6.097560975609756E-2</v>
      </c>
      <c r="Q11" s="566"/>
      <c r="R11" s="203">
        <v>12</v>
      </c>
      <c r="S11" s="16">
        <f>IFERROR(R11/Q9,"-")</f>
        <v>5.5555555555555552E-2</v>
      </c>
      <c r="T11" s="566"/>
      <c r="U11" s="203">
        <v>5</v>
      </c>
      <c r="V11" s="16">
        <f>IFERROR(U11/T9,"-")</f>
        <v>7.2463768115942032E-2</v>
      </c>
      <c r="W11" s="566"/>
      <c r="X11" s="203">
        <v>0</v>
      </c>
      <c r="Y11" s="16">
        <f>IFERROR(X11/W9,"-")</f>
        <v>0</v>
      </c>
      <c r="Z11" s="566"/>
      <c r="AA11" s="203">
        <f t="shared" si="2"/>
        <v>62</v>
      </c>
      <c r="AB11" s="16">
        <f>IFERROR(AA11/Z9,"-")</f>
        <v>4.7005307050796058E-2</v>
      </c>
      <c r="AC11" s="12"/>
      <c r="AD11" s="324" t="s">
        <v>129</v>
      </c>
      <c r="AE11" s="440">
        <v>3</v>
      </c>
      <c r="AF11" s="440">
        <v>9</v>
      </c>
      <c r="AG11" s="440">
        <v>459</v>
      </c>
      <c r="AH11" s="440">
        <v>440</v>
      </c>
      <c r="AI11" s="440">
        <v>192</v>
      </c>
      <c r="AJ11" s="440">
        <v>50</v>
      </c>
      <c r="AK11" s="440">
        <v>5</v>
      </c>
      <c r="AL11" s="188">
        <f t="shared" si="3"/>
        <v>1158</v>
      </c>
      <c r="AM11" s="386"/>
      <c r="AN11" s="589"/>
      <c r="AO11" s="590"/>
      <c r="AP11" s="396" t="s">
        <v>79</v>
      </c>
      <c r="AQ11" s="592"/>
      <c r="AR11" s="188">
        <v>75</v>
      </c>
      <c r="AS11" s="390">
        <v>5.1867219917012451E-2</v>
      </c>
      <c r="AT11" s="290">
        <v>7</v>
      </c>
      <c r="AU11" s="107" t="s">
        <v>129</v>
      </c>
      <c r="AV11" s="385">
        <f t="shared" si="4"/>
        <v>0.10362694300518134</v>
      </c>
      <c r="AW11" s="385">
        <f t="shared" si="5"/>
        <v>9.29054054054054E-2</v>
      </c>
      <c r="AX11" s="170"/>
      <c r="AY11" s="73" t="s">
        <v>45</v>
      </c>
      <c r="AZ11" s="385">
        <f t="shared" si="0"/>
        <v>0.1122715404699739</v>
      </c>
      <c r="BA11" s="385">
        <f t="shared" si="6"/>
        <v>0.11101000909918107</v>
      </c>
      <c r="BB11" s="13"/>
      <c r="BC11" s="105" t="str">
        <f t="shared" si="1"/>
        <v>高槻市</v>
      </c>
      <c r="BD11" s="136">
        <f t="shared" si="14"/>
        <v>0.11830508474576271</v>
      </c>
      <c r="BE11" s="136">
        <f t="shared" si="7"/>
        <v>0.11799999999999999</v>
      </c>
      <c r="BF11" s="136">
        <f t="shared" si="8"/>
        <v>0.10679773408863712</v>
      </c>
      <c r="BG11" s="136">
        <f t="shared" si="9"/>
        <v>0.107</v>
      </c>
      <c r="BH11" s="383">
        <f t="shared" si="10"/>
        <v>1.0999999999999996</v>
      </c>
      <c r="BI11" s="57"/>
      <c r="BJ11" s="136">
        <f t="shared" si="11"/>
        <v>0.10201368942125527</v>
      </c>
      <c r="BK11" s="136">
        <f t="shared" si="12"/>
        <v>9.7887428674300836E-2</v>
      </c>
      <c r="BL11" s="383">
        <f t="shared" si="13"/>
        <v>0.39999999999999897</v>
      </c>
      <c r="BM11" s="137">
        <v>0</v>
      </c>
    </row>
    <row r="12" spans="2:65" ht="13.5" customHeight="1">
      <c r="B12" s="580"/>
      <c r="C12" s="597"/>
      <c r="D12" s="298" t="s">
        <v>80</v>
      </c>
      <c r="E12" s="567"/>
      <c r="F12" s="204">
        <v>0</v>
      </c>
      <c r="G12" s="17" t="str">
        <f>IFERROR(F12/E9,"-")</f>
        <v>-</v>
      </c>
      <c r="H12" s="567"/>
      <c r="I12" s="204">
        <v>0</v>
      </c>
      <c r="J12" s="17">
        <f>IFERROR(I12/H9,"-")</f>
        <v>0</v>
      </c>
      <c r="K12" s="567"/>
      <c r="L12" s="204">
        <v>26</v>
      </c>
      <c r="M12" s="17">
        <f>IFERROR(L12/K9,"-")</f>
        <v>4.9335863377609111E-2</v>
      </c>
      <c r="N12" s="567"/>
      <c r="O12" s="204">
        <v>44</v>
      </c>
      <c r="P12" s="17">
        <f>IFERROR(O12/N9,"-")</f>
        <v>8.943089430894309E-2</v>
      </c>
      <c r="Q12" s="567"/>
      <c r="R12" s="204">
        <v>24</v>
      </c>
      <c r="S12" s="17">
        <f>IFERROR(R12/Q9,"-")</f>
        <v>0.1111111111111111</v>
      </c>
      <c r="T12" s="567"/>
      <c r="U12" s="204">
        <v>11</v>
      </c>
      <c r="V12" s="17">
        <f>IFERROR(U12/T9,"-")</f>
        <v>0.15942028985507245</v>
      </c>
      <c r="W12" s="567"/>
      <c r="X12" s="204">
        <v>3</v>
      </c>
      <c r="Y12" s="17">
        <f>IFERROR(X12/W9,"-")</f>
        <v>0.5</v>
      </c>
      <c r="Z12" s="567"/>
      <c r="AA12" s="204">
        <f t="shared" si="2"/>
        <v>108</v>
      </c>
      <c r="AB12" s="17">
        <f>IFERROR(AA12/Z9,"-")</f>
        <v>8.1880212282031836E-2</v>
      </c>
      <c r="AC12" s="12"/>
      <c r="AD12" s="324" t="s">
        <v>58</v>
      </c>
      <c r="AE12" s="440">
        <v>2</v>
      </c>
      <c r="AF12" s="440">
        <v>2</v>
      </c>
      <c r="AG12" s="440">
        <v>178</v>
      </c>
      <c r="AH12" s="440">
        <v>130</v>
      </c>
      <c r="AI12" s="440">
        <v>58</v>
      </c>
      <c r="AJ12" s="440">
        <v>30</v>
      </c>
      <c r="AK12" s="440">
        <v>0</v>
      </c>
      <c r="AL12" s="188">
        <f t="shared" si="3"/>
        <v>400</v>
      </c>
      <c r="AM12" s="386"/>
      <c r="AN12" s="589"/>
      <c r="AO12" s="590"/>
      <c r="AP12" s="396" t="s">
        <v>80</v>
      </c>
      <c r="AQ12" s="592"/>
      <c r="AR12" s="188">
        <v>123</v>
      </c>
      <c r="AS12" s="390">
        <v>8.5062240663900418E-2</v>
      </c>
      <c r="AT12" s="290">
        <v>8</v>
      </c>
      <c r="AU12" s="107" t="s">
        <v>58</v>
      </c>
      <c r="AV12" s="385">
        <f t="shared" si="4"/>
        <v>0.1</v>
      </c>
      <c r="AW12" s="385">
        <f t="shared" si="5"/>
        <v>8.7155963302752298E-2</v>
      </c>
      <c r="AX12" s="170"/>
      <c r="AY12" s="73" t="s">
        <v>8</v>
      </c>
      <c r="AZ12" s="385">
        <f t="shared" si="0"/>
        <v>0.11830508474576271</v>
      </c>
      <c r="BA12" s="385">
        <f t="shared" si="6"/>
        <v>0.10679773408863712</v>
      </c>
      <c r="BB12" s="13"/>
      <c r="BC12" s="105" t="str">
        <f t="shared" si="1"/>
        <v>河南町</v>
      </c>
      <c r="BD12" s="136">
        <f t="shared" si="14"/>
        <v>0.11814345991561181</v>
      </c>
      <c r="BE12" s="136">
        <f t="shared" si="7"/>
        <v>0.11799999999999999</v>
      </c>
      <c r="BF12" s="136">
        <f t="shared" si="8"/>
        <v>9.6774193548387094E-2</v>
      </c>
      <c r="BG12" s="136">
        <f t="shared" si="9"/>
        <v>9.7000000000000003E-2</v>
      </c>
      <c r="BH12" s="383">
        <f t="shared" si="10"/>
        <v>2.0999999999999992</v>
      </c>
      <c r="BI12" s="57"/>
      <c r="BJ12" s="136">
        <f t="shared" si="11"/>
        <v>0.10201368942125527</v>
      </c>
      <c r="BK12" s="136">
        <f t="shared" si="12"/>
        <v>9.7887428674300836E-2</v>
      </c>
      <c r="BL12" s="383">
        <f t="shared" si="13"/>
        <v>0.39999999999999897</v>
      </c>
      <c r="BM12" s="137">
        <v>0</v>
      </c>
    </row>
    <row r="13" spans="2:65" ht="13.5" customHeight="1">
      <c r="B13" s="578">
        <v>3</v>
      </c>
      <c r="C13" s="581" t="s">
        <v>125</v>
      </c>
      <c r="D13" s="296" t="s">
        <v>77</v>
      </c>
      <c r="E13" s="577">
        <f t="shared" ref="E13" si="23">VLOOKUP(C13,$AD$5:$AK$78,2,0)</f>
        <v>2</v>
      </c>
      <c r="F13" s="202">
        <v>1</v>
      </c>
      <c r="G13" s="75">
        <f>IFERROR(F13/E13,"-")</f>
        <v>0.5</v>
      </c>
      <c r="H13" s="577">
        <f t="shared" ref="H13" si="24">VLOOKUP(C13,$AD$5:$AK$78,3,0)</f>
        <v>2</v>
      </c>
      <c r="I13" s="202">
        <v>2</v>
      </c>
      <c r="J13" s="75">
        <f>IFERROR(I13/H13,"-")</f>
        <v>1</v>
      </c>
      <c r="K13" s="577">
        <f t="shared" ref="K13" si="25">VLOOKUP(C13,$AD$5:$AK$78,4,0)</f>
        <v>242</v>
      </c>
      <c r="L13" s="202">
        <v>190</v>
      </c>
      <c r="M13" s="75">
        <f>IFERROR(L13/K13,"-")</f>
        <v>0.78512396694214881</v>
      </c>
      <c r="N13" s="577">
        <f t="shared" ref="N13" si="26">VLOOKUP(C13,$AD$5:$AK$78,5,0)</f>
        <v>165</v>
      </c>
      <c r="O13" s="202">
        <v>117</v>
      </c>
      <c r="P13" s="75">
        <f>IFERROR(O13/N13,"-")</f>
        <v>0.70909090909090911</v>
      </c>
      <c r="Q13" s="577">
        <f t="shared" ref="Q13" si="27">VLOOKUP(C13,$AD$5:$AK$78,6,0)</f>
        <v>98</v>
      </c>
      <c r="R13" s="202">
        <v>70</v>
      </c>
      <c r="S13" s="75">
        <f>IFERROR(R13/Q13,"-")</f>
        <v>0.7142857142857143</v>
      </c>
      <c r="T13" s="577">
        <f t="shared" ref="T13" si="28">VLOOKUP(C13,$AD$5:$AK$78,7,0)</f>
        <v>32</v>
      </c>
      <c r="U13" s="202">
        <v>23</v>
      </c>
      <c r="V13" s="75">
        <f>IFERROR(U13/T13,"-")</f>
        <v>0.71875</v>
      </c>
      <c r="W13" s="577">
        <f t="shared" ref="W13" si="29">VLOOKUP(C13,$AD$5:$AK$78,8,0)</f>
        <v>6</v>
      </c>
      <c r="X13" s="202">
        <v>4</v>
      </c>
      <c r="Y13" s="75">
        <f>IFERROR(X13/W13,"-")</f>
        <v>0.66666666666666663</v>
      </c>
      <c r="Z13" s="577">
        <f t="shared" ref="Z13" si="30">VLOOKUP(C13,$AD$5:$AL$78,9,0)</f>
        <v>547</v>
      </c>
      <c r="AA13" s="202">
        <f t="shared" si="2"/>
        <v>407</v>
      </c>
      <c r="AB13" s="75">
        <f>IFERROR(AA13/Z13,"-")</f>
        <v>0.74405850091407677</v>
      </c>
      <c r="AC13" s="12"/>
      <c r="AD13" s="324" t="s">
        <v>130</v>
      </c>
      <c r="AE13" s="440">
        <v>0</v>
      </c>
      <c r="AF13" s="440">
        <v>1</v>
      </c>
      <c r="AG13" s="440">
        <v>200</v>
      </c>
      <c r="AH13" s="440">
        <v>155</v>
      </c>
      <c r="AI13" s="440">
        <v>84</v>
      </c>
      <c r="AJ13" s="440">
        <v>33</v>
      </c>
      <c r="AK13" s="440">
        <v>3</v>
      </c>
      <c r="AL13" s="188">
        <f t="shared" si="3"/>
        <v>476</v>
      </c>
      <c r="AM13" s="386"/>
      <c r="AN13" s="589">
        <v>3</v>
      </c>
      <c r="AO13" s="590" t="s">
        <v>125</v>
      </c>
      <c r="AP13" s="396" t="s">
        <v>77</v>
      </c>
      <c r="AQ13" s="592">
        <v>521</v>
      </c>
      <c r="AR13" s="188">
        <v>392</v>
      </c>
      <c r="AS13" s="390">
        <v>0.75239923224568139</v>
      </c>
      <c r="AT13" s="290">
        <v>9</v>
      </c>
      <c r="AU13" s="107" t="s">
        <v>130</v>
      </c>
      <c r="AV13" s="385">
        <f t="shared" si="4"/>
        <v>0.11554621848739496</v>
      </c>
      <c r="AW13" s="385">
        <f t="shared" si="5"/>
        <v>0.12162162162162163</v>
      </c>
      <c r="AX13" s="170"/>
      <c r="AY13" s="73" t="s">
        <v>46</v>
      </c>
      <c r="AZ13" s="385">
        <f t="shared" si="0"/>
        <v>9.7421203438395415E-2</v>
      </c>
      <c r="BA13" s="385">
        <f t="shared" si="6"/>
        <v>8.4528301886792459E-2</v>
      </c>
      <c r="BB13" s="13"/>
      <c r="BC13" s="105" t="str">
        <f t="shared" si="1"/>
        <v>泉南市</v>
      </c>
      <c r="BD13" s="136">
        <f t="shared" si="14"/>
        <v>0.11444141689373297</v>
      </c>
      <c r="BE13" s="136">
        <f t="shared" si="7"/>
        <v>0.114</v>
      </c>
      <c r="BF13" s="136">
        <f t="shared" si="8"/>
        <v>9.9879663056558363E-2</v>
      </c>
      <c r="BG13" s="136">
        <f t="shared" si="9"/>
        <v>0.1</v>
      </c>
      <c r="BH13" s="383">
        <f t="shared" si="10"/>
        <v>1.4</v>
      </c>
      <c r="BI13" s="57"/>
      <c r="BJ13" s="136">
        <f t="shared" si="11"/>
        <v>0.10201368942125527</v>
      </c>
      <c r="BK13" s="136">
        <f t="shared" si="12"/>
        <v>9.7887428674300836E-2</v>
      </c>
      <c r="BL13" s="383">
        <f t="shared" si="13"/>
        <v>0.39999999999999897</v>
      </c>
      <c r="BM13" s="137">
        <v>0</v>
      </c>
    </row>
    <row r="14" spans="2:65" ht="13.5" customHeight="1">
      <c r="B14" s="579"/>
      <c r="C14" s="582"/>
      <c r="D14" s="297" t="s">
        <v>78</v>
      </c>
      <c r="E14" s="566"/>
      <c r="F14" s="203">
        <v>1</v>
      </c>
      <c r="G14" s="16">
        <f>IFERROR(F14/E13,"-")</f>
        <v>0.5</v>
      </c>
      <c r="H14" s="566"/>
      <c r="I14" s="203">
        <v>0</v>
      </c>
      <c r="J14" s="16">
        <f>IFERROR(I14/H13,"-")</f>
        <v>0</v>
      </c>
      <c r="K14" s="566"/>
      <c r="L14" s="203">
        <v>21</v>
      </c>
      <c r="M14" s="16">
        <f>IFERROR(L14/K13,"-")</f>
        <v>8.6776859504132234E-2</v>
      </c>
      <c r="N14" s="566"/>
      <c r="O14" s="203">
        <v>20</v>
      </c>
      <c r="P14" s="16">
        <f>IFERROR(O14/N13,"-")</f>
        <v>0.12121212121212122</v>
      </c>
      <c r="Q14" s="566"/>
      <c r="R14" s="203">
        <v>7</v>
      </c>
      <c r="S14" s="16">
        <f>IFERROR(R14/Q13,"-")</f>
        <v>7.1428571428571425E-2</v>
      </c>
      <c r="T14" s="566"/>
      <c r="U14" s="203">
        <v>2</v>
      </c>
      <c r="V14" s="16">
        <f>IFERROR(U14/T13,"-")</f>
        <v>6.25E-2</v>
      </c>
      <c r="W14" s="566"/>
      <c r="X14" s="203">
        <v>1</v>
      </c>
      <c r="Y14" s="16">
        <f>IFERROR(X14/W13,"-")</f>
        <v>0.16666666666666666</v>
      </c>
      <c r="Z14" s="566"/>
      <c r="AA14" s="203">
        <f t="shared" si="2"/>
        <v>52</v>
      </c>
      <c r="AB14" s="16">
        <f>IFERROR(AA14/Z13,"-")</f>
        <v>9.5063985374771481E-2</v>
      </c>
      <c r="AC14" s="12"/>
      <c r="AD14" s="324" t="s">
        <v>59</v>
      </c>
      <c r="AE14" s="440">
        <v>1</v>
      </c>
      <c r="AF14" s="440">
        <v>9</v>
      </c>
      <c r="AG14" s="440">
        <v>566</v>
      </c>
      <c r="AH14" s="440">
        <v>495</v>
      </c>
      <c r="AI14" s="440">
        <v>251</v>
      </c>
      <c r="AJ14" s="440">
        <v>75</v>
      </c>
      <c r="AK14" s="440">
        <v>14</v>
      </c>
      <c r="AL14" s="188">
        <f t="shared" si="3"/>
        <v>1411</v>
      </c>
      <c r="AM14" s="386"/>
      <c r="AN14" s="589"/>
      <c r="AO14" s="590"/>
      <c r="AP14" s="396" t="s">
        <v>78</v>
      </c>
      <c r="AQ14" s="592"/>
      <c r="AR14" s="188">
        <v>43</v>
      </c>
      <c r="AS14" s="390">
        <v>8.253358925143954E-2</v>
      </c>
      <c r="AT14" s="290">
        <v>10</v>
      </c>
      <c r="AU14" s="107" t="s">
        <v>59</v>
      </c>
      <c r="AV14" s="385">
        <f t="shared" si="4"/>
        <v>7.6541459957476965E-2</v>
      </c>
      <c r="AW14" s="385">
        <f t="shared" si="5"/>
        <v>8.5214857975236702E-2</v>
      </c>
      <c r="AX14" s="170"/>
      <c r="AY14" s="73" t="s">
        <v>13</v>
      </c>
      <c r="AZ14" s="385">
        <f t="shared" si="0"/>
        <v>9.9306316173786047E-2</v>
      </c>
      <c r="BA14" s="385">
        <f t="shared" si="6"/>
        <v>9.2469761997658995E-2</v>
      </c>
      <c r="BB14" s="13"/>
      <c r="BC14" s="105" t="str">
        <f t="shared" si="1"/>
        <v>太子町</v>
      </c>
      <c r="BD14" s="136">
        <f t="shared" si="14"/>
        <v>0.11278195488721804</v>
      </c>
      <c r="BE14" s="136">
        <f t="shared" si="7"/>
        <v>0.113</v>
      </c>
      <c r="BF14" s="136">
        <f t="shared" si="8"/>
        <v>0.112</v>
      </c>
      <c r="BG14" s="136">
        <f t="shared" si="9"/>
        <v>0.112</v>
      </c>
      <c r="BH14" s="383">
        <f t="shared" si="10"/>
        <v>0.10000000000000009</v>
      </c>
      <c r="BI14" s="57"/>
      <c r="BJ14" s="136">
        <f t="shared" si="11"/>
        <v>0.10201368942125527</v>
      </c>
      <c r="BK14" s="136">
        <f t="shared" si="12"/>
        <v>9.7887428674300836E-2</v>
      </c>
      <c r="BL14" s="383">
        <f t="shared" si="13"/>
        <v>0.39999999999999897</v>
      </c>
      <c r="BM14" s="137">
        <v>0</v>
      </c>
    </row>
    <row r="15" spans="2:65" ht="13.5" customHeight="1">
      <c r="B15" s="579"/>
      <c r="C15" s="582"/>
      <c r="D15" s="297" t="s">
        <v>79</v>
      </c>
      <c r="E15" s="566"/>
      <c r="F15" s="203">
        <v>0</v>
      </c>
      <c r="G15" s="16">
        <f>IFERROR(F15/E13,"-")</f>
        <v>0</v>
      </c>
      <c r="H15" s="566"/>
      <c r="I15" s="203">
        <v>0</v>
      </c>
      <c r="J15" s="16">
        <f>IFERROR(I15/H13,"-")</f>
        <v>0</v>
      </c>
      <c r="K15" s="566"/>
      <c r="L15" s="203">
        <v>12</v>
      </c>
      <c r="M15" s="16">
        <f>IFERROR(L15/K13,"-")</f>
        <v>4.9586776859504134E-2</v>
      </c>
      <c r="N15" s="566"/>
      <c r="O15" s="203">
        <v>8</v>
      </c>
      <c r="P15" s="16">
        <f>IFERROR(O15/N13,"-")</f>
        <v>4.8484848484848485E-2</v>
      </c>
      <c r="Q15" s="566"/>
      <c r="R15" s="203">
        <v>8</v>
      </c>
      <c r="S15" s="16">
        <f>IFERROR(R15/Q13,"-")</f>
        <v>8.1632653061224483E-2</v>
      </c>
      <c r="T15" s="566"/>
      <c r="U15" s="203">
        <v>5</v>
      </c>
      <c r="V15" s="16">
        <f>IFERROR(U15/T13,"-")</f>
        <v>0.15625</v>
      </c>
      <c r="W15" s="566"/>
      <c r="X15" s="203">
        <v>1</v>
      </c>
      <c r="Y15" s="16">
        <f>IFERROR(X15/W13,"-")</f>
        <v>0.16666666666666666</v>
      </c>
      <c r="Z15" s="566"/>
      <c r="AA15" s="203">
        <f t="shared" si="2"/>
        <v>34</v>
      </c>
      <c r="AB15" s="16">
        <f>IFERROR(AA15/Z13,"-")</f>
        <v>6.2157221206581355E-2</v>
      </c>
      <c r="AC15" s="12"/>
      <c r="AD15" s="324" t="s">
        <v>60</v>
      </c>
      <c r="AE15" s="440">
        <v>5</v>
      </c>
      <c r="AF15" s="440">
        <v>9</v>
      </c>
      <c r="AG15" s="440">
        <v>820</v>
      </c>
      <c r="AH15" s="440">
        <v>663</v>
      </c>
      <c r="AI15" s="440">
        <v>388</v>
      </c>
      <c r="AJ15" s="440">
        <v>113</v>
      </c>
      <c r="AK15" s="440">
        <v>13</v>
      </c>
      <c r="AL15" s="188">
        <f t="shared" si="3"/>
        <v>2011</v>
      </c>
      <c r="AM15" s="386"/>
      <c r="AN15" s="589"/>
      <c r="AO15" s="590"/>
      <c r="AP15" s="396" t="s">
        <v>79</v>
      </c>
      <c r="AQ15" s="592"/>
      <c r="AR15" s="188">
        <v>41</v>
      </c>
      <c r="AS15" s="390">
        <v>7.8694817658349334E-2</v>
      </c>
      <c r="AT15" s="290">
        <v>11</v>
      </c>
      <c r="AU15" s="107" t="s">
        <v>60</v>
      </c>
      <c r="AV15" s="385">
        <f t="shared" si="4"/>
        <v>0.1183490800596718</v>
      </c>
      <c r="AW15" s="385">
        <f t="shared" si="5"/>
        <v>0.10552027357107963</v>
      </c>
      <c r="AX15" s="170"/>
      <c r="AY15" s="73" t="s">
        <v>14</v>
      </c>
      <c r="AZ15" s="385">
        <f t="shared" si="0"/>
        <v>0.11017196152725153</v>
      </c>
      <c r="BA15" s="385">
        <f t="shared" si="6"/>
        <v>0.11756168359941944</v>
      </c>
      <c r="BB15" s="13"/>
      <c r="BC15" s="105" t="str">
        <f t="shared" si="1"/>
        <v>泉大津市</v>
      </c>
      <c r="BD15" s="136">
        <f t="shared" si="14"/>
        <v>0.1122715404699739</v>
      </c>
      <c r="BE15" s="136">
        <f t="shared" si="7"/>
        <v>0.112</v>
      </c>
      <c r="BF15" s="136">
        <f t="shared" si="8"/>
        <v>0.11101000909918107</v>
      </c>
      <c r="BG15" s="136">
        <f t="shared" si="9"/>
        <v>0.111</v>
      </c>
      <c r="BH15" s="383">
        <f t="shared" si="10"/>
        <v>0.10000000000000009</v>
      </c>
      <c r="BI15" s="57"/>
      <c r="BJ15" s="136">
        <f t="shared" si="11"/>
        <v>0.10201368942125527</v>
      </c>
      <c r="BK15" s="136">
        <f t="shared" si="12"/>
        <v>9.7887428674300836E-2</v>
      </c>
      <c r="BL15" s="383">
        <f t="shared" si="13"/>
        <v>0.39999999999999897</v>
      </c>
      <c r="BM15" s="137">
        <v>0</v>
      </c>
    </row>
    <row r="16" spans="2:65" ht="13.5" customHeight="1">
      <c r="B16" s="580"/>
      <c r="C16" s="597"/>
      <c r="D16" s="298" t="s">
        <v>80</v>
      </c>
      <c r="E16" s="567"/>
      <c r="F16" s="204">
        <v>0</v>
      </c>
      <c r="G16" s="17">
        <f>IFERROR(F16/E13,"-")</f>
        <v>0</v>
      </c>
      <c r="H16" s="567"/>
      <c r="I16" s="204">
        <v>0</v>
      </c>
      <c r="J16" s="17">
        <f>IFERROR(I16/H13,"-")</f>
        <v>0</v>
      </c>
      <c r="K16" s="567"/>
      <c r="L16" s="204">
        <v>19</v>
      </c>
      <c r="M16" s="17">
        <f>IFERROR(L16/K13,"-")</f>
        <v>7.8512396694214878E-2</v>
      </c>
      <c r="N16" s="567"/>
      <c r="O16" s="204">
        <v>20</v>
      </c>
      <c r="P16" s="17">
        <f>IFERROR(O16/N13,"-")</f>
        <v>0.12121212121212122</v>
      </c>
      <c r="Q16" s="567"/>
      <c r="R16" s="204">
        <v>13</v>
      </c>
      <c r="S16" s="17">
        <f>IFERROR(R16/Q13,"-")</f>
        <v>0.1326530612244898</v>
      </c>
      <c r="T16" s="567"/>
      <c r="U16" s="204">
        <v>2</v>
      </c>
      <c r="V16" s="17">
        <f>IFERROR(U16/T13,"-")</f>
        <v>6.25E-2</v>
      </c>
      <c r="W16" s="567"/>
      <c r="X16" s="204">
        <v>0</v>
      </c>
      <c r="Y16" s="17">
        <f>IFERROR(X16/W13,"-")</f>
        <v>0</v>
      </c>
      <c r="Z16" s="567"/>
      <c r="AA16" s="204">
        <f t="shared" si="2"/>
        <v>54</v>
      </c>
      <c r="AB16" s="17">
        <f>IFERROR(AA16/Z13,"-")</f>
        <v>9.8720292504570387E-2</v>
      </c>
      <c r="AC16" s="12"/>
      <c r="AD16" s="324" t="s">
        <v>131</v>
      </c>
      <c r="AE16" s="440">
        <v>2</v>
      </c>
      <c r="AF16" s="440">
        <v>7</v>
      </c>
      <c r="AG16" s="440">
        <v>518</v>
      </c>
      <c r="AH16" s="440">
        <v>483</v>
      </c>
      <c r="AI16" s="440">
        <v>322</v>
      </c>
      <c r="AJ16" s="440">
        <v>81</v>
      </c>
      <c r="AK16" s="440">
        <v>12</v>
      </c>
      <c r="AL16" s="188">
        <f t="shared" si="3"/>
        <v>1425</v>
      </c>
      <c r="AM16" s="386"/>
      <c r="AN16" s="589"/>
      <c r="AO16" s="590"/>
      <c r="AP16" s="396" t="s">
        <v>80</v>
      </c>
      <c r="AQ16" s="592"/>
      <c r="AR16" s="188">
        <v>45</v>
      </c>
      <c r="AS16" s="390">
        <v>8.6372360844529747E-2</v>
      </c>
      <c r="AT16" s="290">
        <v>12</v>
      </c>
      <c r="AU16" s="107" t="s">
        <v>131</v>
      </c>
      <c r="AV16" s="385">
        <f t="shared" si="4"/>
        <v>8.4912280701754383E-2</v>
      </c>
      <c r="AW16" s="385">
        <f t="shared" si="5"/>
        <v>8.4345961401000716E-2</v>
      </c>
      <c r="AX16" s="170"/>
      <c r="AY16" s="73" t="s">
        <v>9</v>
      </c>
      <c r="AZ16" s="385">
        <f t="shared" si="0"/>
        <v>0.1051843788270513</v>
      </c>
      <c r="BA16" s="385">
        <f t="shared" si="6"/>
        <v>9.6909300982091273E-2</v>
      </c>
      <c r="BB16" s="13"/>
      <c r="BC16" s="105" t="str">
        <f t="shared" si="1"/>
        <v>和泉市</v>
      </c>
      <c r="BD16" s="136">
        <f t="shared" si="14"/>
        <v>0.11097531165974089</v>
      </c>
      <c r="BE16" s="136">
        <f t="shared" si="7"/>
        <v>0.111</v>
      </c>
      <c r="BF16" s="136">
        <f t="shared" si="8"/>
        <v>0.10785070785070786</v>
      </c>
      <c r="BG16" s="136">
        <f t="shared" si="9"/>
        <v>0.108</v>
      </c>
      <c r="BH16" s="383">
        <f t="shared" si="10"/>
        <v>0.30000000000000027</v>
      </c>
      <c r="BI16" s="57"/>
      <c r="BJ16" s="136">
        <f t="shared" si="11"/>
        <v>0.10201368942125527</v>
      </c>
      <c r="BK16" s="136">
        <f t="shared" si="12"/>
        <v>9.7887428674300836E-2</v>
      </c>
      <c r="BL16" s="383">
        <f t="shared" si="13"/>
        <v>0.39999999999999897</v>
      </c>
      <c r="BM16" s="137">
        <v>0</v>
      </c>
    </row>
    <row r="17" spans="2:65" ht="13.5" customHeight="1">
      <c r="B17" s="578">
        <v>4</v>
      </c>
      <c r="C17" s="581" t="s">
        <v>126</v>
      </c>
      <c r="D17" s="296" t="s">
        <v>77</v>
      </c>
      <c r="E17" s="577">
        <f t="shared" ref="E17" si="31">VLOOKUP(C17,$AD$5:$AK$78,2,0)</f>
        <v>2</v>
      </c>
      <c r="F17" s="202">
        <v>2</v>
      </c>
      <c r="G17" s="75">
        <f>IFERROR(F17/E17,"-")</f>
        <v>1</v>
      </c>
      <c r="H17" s="577">
        <f t="shared" ref="H17" si="32">VLOOKUP(C17,$AD$5:$AK$78,3,0)</f>
        <v>3</v>
      </c>
      <c r="I17" s="202">
        <v>3</v>
      </c>
      <c r="J17" s="75">
        <f>IFERROR(I17/H17,"-")</f>
        <v>1</v>
      </c>
      <c r="K17" s="577">
        <f t="shared" ref="K17" si="33">VLOOKUP(C17,$AD$5:$AK$78,4,0)</f>
        <v>200</v>
      </c>
      <c r="L17" s="202">
        <v>154</v>
      </c>
      <c r="M17" s="75">
        <f>IFERROR(L17/K17,"-")</f>
        <v>0.77</v>
      </c>
      <c r="N17" s="577">
        <f t="shared" ref="N17" si="34">VLOOKUP(C17,$AD$5:$AK$78,5,0)</f>
        <v>186</v>
      </c>
      <c r="O17" s="202">
        <v>139</v>
      </c>
      <c r="P17" s="75">
        <f>IFERROR(O17/N17,"-")</f>
        <v>0.74731182795698925</v>
      </c>
      <c r="Q17" s="577">
        <f t="shared" ref="Q17" si="35">VLOOKUP(C17,$AD$5:$AK$78,6,0)</f>
        <v>99</v>
      </c>
      <c r="R17" s="202">
        <v>77</v>
      </c>
      <c r="S17" s="75">
        <f>IFERROR(R17/Q17,"-")</f>
        <v>0.77777777777777779</v>
      </c>
      <c r="T17" s="577">
        <f t="shared" ref="T17" si="36">VLOOKUP(C17,$AD$5:$AK$78,7,0)</f>
        <v>24</v>
      </c>
      <c r="U17" s="202">
        <v>16</v>
      </c>
      <c r="V17" s="75">
        <f>IFERROR(U17/T17,"-")</f>
        <v>0.66666666666666663</v>
      </c>
      <c r="W17" s="577">
        <f t="shared" ref="W17" si="37">VLOOKUP(C17,$AD$5:$AK$78,8,0)</f>
        <v>3</v>
      </c>
      <c r="X17" s="202">
        <v>2</v>
      </c>
      <c r="Y17" s="75">
        <f>IFERROR(X17/W17,"-")</f>
        <v>0.66666666666666663</v>
      </c>
      <c r="Z17" s="577">
        <f t="shared" ref="Z17" si="38">VLOOKUP(C17,$AD$5:$AL$78,9,0)</f>
        <v>517</v>
      </c>
      <c r="AA17" s="202">
        <f t="shared" si="2"/>
        <v>393</v>
      </c>
      <c r="AB17" s="75">
        <f>IFERROR(AA17/Z17,"-")</f>
        <v>0.76015473887814311</v>
      </c>
      <c r="AC17" s="12"/>
      <c r="AD17" s="324" t="s">
        <v>132</v>
      </c>
      <c r="AE17" s="440">
        <v>1</v>
      </c>
      <c r="AF17" s="440">
        <v>11</v>
      </c>
      <c r="AG17" s="440">
        <v>586</v>
      </c>
      <c r="AH17" s="440">
        <v>525</v>
      </c>
      <c r="AI17" s="440">
        <v>284</v>
      </c>
      <c r="AJ17" s="440">
        <v>87</v>
      </c>
      <c r="AK17" s="440">
        <v>10</v>
      </c>
      <c r="AL17" s="188">
        <f t="shared" si="3"/>
        <v>1504</v>
      </c>
      <c r="AM17" s="386"/>
      <c r="AN17" s="589">
        <v>4</v>
      </c>
      <c r="AO17" s="590" t="s">
        <v>126</v>
      </c>
      <c r="AP17" s="396" t="s">
        <v>77</v>
      </c>
      <c r="AQ17" s="592">
        <v>578</v>
      </c>
      <c r="AR17" s="188">
        <v>426</v>
      </c>
      <c r="AS17" s="390">
        <v>0.73702422145328716</v>
      </c>
      <c r="AT17" s="290">
        <v>13</v>
      </c>
      <c r="AU17" s="107" t="s">
        <v>132</v>
      </c>
      <c r="AV17" s="385">
        <f t="shared" si="4"/>
        <v>0.17220744680851063</v>
      </c>
      <c r="AW17" s="385">
        <f t="shared" si="5"/>
        <v>0.15694164989939638</v>
      </c>
      <c r="AX17" s="170"/>
      <c r="AY17" s="73" t="s">
        <v>21</v>
      </c>
      <c r="AZ17" s="385">
        <f t="shared" si="0"/>
        <v>9.3377275580665414E-2</v>
      </c>
      <c r="BA17" s="385">
        <f t="shared" si="6"/>
        <v>8.5655150453749399E-2</v>
      </c>
      <c r="BB17" s="13"/>
      <c r="BC17" s="105" t="str">
        <f t="shared" si="1"/>
        <v>富田林市</v>
      </c>
      <c r="BD17" s="136">
        <f t="shared" si="14"/>
        <v>0.11080332409972299</v>
      </c>
      <c r="BE17" s="136">
        <f t="shared" si="7"/>
        <v>0.111</v>
      </c>
      <c r="BF17" s="136">
        <f t="shared" si="8"/>
        <v>9.036144578313253E-2</v>
      </c>
      <c r="BG17" s="136">
        <f t="shared" si="9"/>
        <v>0.09</v>
      </c>
      <c r="BH17" s="383">
        <f t="shared" si="10"/>
        <v>2.1000000000000005</v>
      </c>
      <c r="BI17" s="57"/>
      <c r="BJ17" s="136">
        <f t="shared" si="11"/>
        <v>0.10201368942125527</v>
      </c>
      <c r="BK17" s="136">
        <f t="shared" si="12"/>
        <v>9.7887428674300836E-2</v>
      </c>
      <c r="BL17" s="383">
        <f t="shared" si="13"/>
        <v>0.39999999999999897</v>
      </c>
      <c r="BM17" s="137">
        <v>0</v>
      </c>
    </row>
    <row r="18" spans="2:65" ht="13.5" customHeight="1">
      <c r="B18" s="579"/>
      <c r="C18" s="582"/>
      <c r="D18" s="297" t="s">
        <v>78</v>
      </c>
      <c r="E18" s="566"/>
      <c r="F18" s="203">
        <v>0</v>
      </c>
      <c r="G18" s="16">
        <f>IFERROR(F18/E17,"-")</f>
        <v>0</v>
      </c>
      <c r="H18" s="566"/>
      <c r="I18" s="203">
        <v>0</v>
      </c>
      <c r="J18" s="16">
        <f>IFERROR(I18/H17,"-")</f>
        <v>0</v>
      </c>
      <c r="K18" s="566"/>
      <c r="L18" s="203">
        <v>15</v>
      </c>
      <c r="M18" s="16">
        <f>IFERROR(L18/K17,"-")</f>
        <v>7.4999999999999997E-2</v>
      </c>
      <c r="N18" s="566"/>
      <c r="O18" s="203">
        <v>16</v>
      </c>
      <c r="P18" s="16">
        <f>IFERROR(O18/N17,"-")</f>
        <v>8.6021505376344093E-2</v>
      </c>
      <c r="Q18" s="566"/>
      <c r="R18" s="203">
        <v>9</v>
      </c>
      <c r="S18" s="16">
        <f>IFERROR(R18/Q17,"-")</f>
        <v>9.0909090909090912E-2</v>
      </c>
      <c r="T18" s="566"/>
      <c r="U18" s="203">
        <v>0</v>
      </c>
      <c r="V18" s="16">
        <f>IFERROR(U18/T17,"-")</f>
        <v>0</v>
      </c>
      <c r="W18" s="566"/>
      <c r="X18" s="203">
        <v>1</v>
      </c>
      <c r="Y18" s="16">
        <f>IFERROR(X18/W17,"-")</f>
        <v>0.33333333333333331</v>
      </c>
      <c r="Z18" s="566"/>
      <c r="AA18" s="203">
        <f t="shared" si="2"/>
        <v>41</v>
      </c>
      <c r="AB18" s="16">
        <f>IFERROR(AA18/Z17,"-")</f>
        <v>7.9303675048355893E-2</v>
      </c>
      <c r="AC18" s="12"/>
      <c r="AD18" s="324" t="s">
        <v>133</v>
      </c>
      <c r="AE18" s="440">
        <v>1</v>
      </c>
      <c r="AF18" s="440">
        <v>8</v>
      </c>
      <c r="AG18" s="440">
        <v>551</v>
      </c>
      <c r="AH18" s="440">
        <v>491</v>
      </c>
      <c r="AI18" s="440">
        <v>294</v>
      </c>
      <c r="AJ18" s="440">
        <v>97</v>
      </c>
      <c r="AK18" s="440">
        <v>17</v>
      </c>
      <c r="AL18" s="188">
        <f t="shared" si="3"/>
        <v>1459</v>
      </c>
      <c r="AM18" s="386"/>
      <c r="AN18" s="589"/>
      <c r="AO18" s="590"/>
      <c r="AP18" s="396" t="s">
        <v>78</v>
      </c>
      <c r="AQ18" s="592"/>
      <c r="AR18" s="188">
        <v>56</v>
      </c>
      <c r="AS18" s="390">
        <v>9.6885813148788927E-2</v>
      </c>
      <c r="AT18" s="290">
        <v>14</v>
      </c>
      <c r="AU18" s="107" t="s">
        <v>133</v>
      </c>
      <c r="AV18" s="385">
        <f t="shared" si="4"/>
        <v>9.4585332419465387E-2</v>
      </c>
      <c r="AW18" s="385">
        <f t="shared" si="5"/>
        <v>0.10043352601156069</v>
      </c>
      <c r="AX18" s="170"/>
      <c r="AY18" s="73" t="s">
        <v>47</v>
      </c>
      <c r="AZ18" s="385">
        <f t="shared" si="0"/>
        <v>0.11080178173719377</v>
      </c>
      <c r="BA18" s="385">
        <f t="shared" si="6"/>
        <v>9.6072507552870084E-2</v>
      </c>
      <c r="BB18" s="13"/>
      <c r="BC18" s="105" t="str">
        <f t="shared" si="1"/>
        <v>泉佐野市</v>
      </c>
      <c r="BD18" s="136">
        <f t="shared" si="14"/>
        <v>0.11080178173719377</v>
      </c>
      <c r="BE18" s="136">
        <f t="shared" si="7"/>
        <v>0.111</v>
      </c>
      <c r="BF18" s="136">
        <f t="shared" si="8"/>
        <v>9.6072507552870084E-2</v>
      </c>
      <c r="BG18" s="136">
        <f t="shared" si="9"/>
        <v>9.6000000000000002E-2</v>
      </c>
      <c r="BH18" s="383">
        <f t="shared" si="10"/>
        <v>1.5</v>
      </c>
      <c r="BI18" s="57"/>
      <c r="BJ18" s="136">
        <f t="shared" si="11"/>
        <v>0.10201368942125527</v>
      </c>
      <c r="BK18" s="136">
        <f t="shared" si="12"/>
        <v>9.7887428674300836E-2</v>
      </c>
      <c r="BL18" s="383">
        <f t="shared" si="13"/>
        <v>0.39999999999999897</v>
      </c>
      <c r="BM18" s="137">
        <v>0</v>
      </c>
    </row>
    <row r="19" spans="2:65" ht="13.5" customHeight="1">
      <c r="B19" s="579"/>
      <c r="C19" s="582"/>
      <c r="D19" s="297" t="s">
        <v>79</v>
      </c>
      <c r="E19" s="566"/>
      <c r="F19" s="203">
        <v>0</v>
      </c>
      <c r="G19" s="16">
        <f>IFERROR(F19/E17,"-")</f>
        <v>0</v>
      </c>
      <c r="H19" s="566"/>
      <c r="I19" s="203">
        <v>0</v>
      </c>
      <c r="J19" s="16">
        <f>IFERROR(I19/H17,"-")</f>
        <v>0</v>
      </c>
      <c r="K19" s="566"/>
      <c r="L19" s="203">
        <v>18</v>
      </c>
      <c r="M19" s="16">
        <f>IFERROR(L19/K17,"-")</f>
        <v>0.09</v>
      </c>
      <c r="N19" s="566"/>
      <c r="O19" s="203">
        <v>11</v>
      </c>
      <c r="P19" s="16">
        <f>IFERROR(O19/N17,"-")</f>
        <v>5.9139784946236562E-2</v>
      </c>
      <c r="Q19" s="566"/>
      <c r="R19" s="203">
        <v>5</v>
      </c>
      <c r="S19" s="16">
        <f>IFERROR(R19/Q17,"-")</f>
        <v>5.0505050505050504E-2</v>
      </c>
      <c r="T19" s="566"/>
      <c r="U19" s="203">
        <v>1</v>
      </c>
      <c r="V19" s="16">
        <f>IFERROR(U19/T17,"-")</f>
        <v>4.1666666666666664E-2</v>
      </c>
      <c r="W19" s="566"/>
      <c r="X19" s="203">
        <v>0</v>
      </c>
      <c r="Y19" s="16">
        <f>IFERROR(X19/W17,"-")</f>
        <v>0</v>
      </c>
      <c r="Z19" s="566"/>
      <c r="AA19" s="203">
        <f t="shared" si="2"/>
        <v>35</v>
      </c>
      <c r="AB19" s="16">
        <f>IFERROR(AA19/Z17,"-")</f>
        <v>6.7698259187620888E-2</v>
      </c>
      <c r="AC19" s="12"/>
      <c r="AD19" s="324" t="s">
        <v>134</v>
      </c>
      <c r="AE19" s="440">
        <v>2</v>
      </c>
      <c r="AF19" s="440">
        <v>12</v>
      </c>
      <c r="AG19" s="440">
        <v>703</v>
      </c>
      <c r="AH19" s="440">
        <v>588</v>
      </c>
      <c r="AI19" s="440">
        <v>315</v>
      </c>
      <c r="AJ19" s="440">
        <v>96</v>
      </c>
      <c r="AK19" s="440">
        <v>9</v>
      </c>
      <c r="AL19" s="188">
        <f t="shared" si="3"/>
        <v>1725</v>
      </c>
      <c r="AM19" s="386"/>
      <c r="AN19" s="589"/>
      <c r="AO19" s="590"/>
      <c r="AP19" s="396" t="s">
        <v>79</v>
      </c>
      <c r="AQ19" s="592"/>
      <c r="AR19" s="188">
        <v>41</v>
      </c>
      <c r="AS19" s="390">
        <v>7.0934256055363326E-2</v>
      </c>
      <c r="AT19" s="290">
        <v>15</v>
      </c>
      <c r="AU19" s="107" t="s">
        <v>134</v>
      </c>
      <c r="AV19" s="385">
        <f t="shared" si="4"/>
        <v>9.7971014492753625E-2</v>
      </c>
      <c r="AW19" s="385">
        <f t="shared" si="5"/>
        <v>0.10479867622724766</v>
      </c>
      <c r="AX19" s="170"/>
      <c r="AY19" s="73" t="s">
        <v>25</v>
      </c>
      <c r="AZ19" s="385">
        <f t="shared" si="0"/>
        <v>0.11080332409972299</v>
      </c>
      <c r="BA19" s="385">
        <f t="shared" si="6"/>
        <v>9.036144578313253E-2</v>
      </c>
      <c r="BB19" s="13"/>
      <c r="BC19" s="105" t="str">
        <f t="shared" si="1"/>
        <v>枚方市</v>
      </c>
      <c r="BD19" s="136">
        <f t="shared" si="14"/>
        <v>0.11017196152725153</v>
      </c>
      <c r="BE19" s="136">
        <f t="shared" si="7"/>
        <v>0.11</v>
      </c>
      <c r="BF19" s="136">
        <f t="shared" si="8"/>
        <v>0.11756168359941944</v>
      </c>
      <c r="BG19" s="136">
        <f t="shared" si="9"/>
        <v>0.11799999999999999</v>
      </c>
      <c r="BH19" s="383">
        <f t="shared" si="10"/>
        <v>-0.79999999999999938</v>
      </c>
      <c r="BI19" s="57"/>
      <c r="BJ19" s="136">
        <f t="shared" si="11"/>
        <v>0.10201368942125527</v>
      </c>
      <c r="BK19" s="136">
        <f t="shared" si="12"/>
        <v>9.7887428674300836E-2</v>
      </c>
      <c r="BL19" s="383">
        <f t="shared" si="13"/>
        <v>0.39999999999999897</v>
      </c>
      <c r="BM19" s="137">
        <v>0</v>
      </c>
    </row>
    <row r="20" spans="2:65" ht="13.5" customHeight="1">
      <c r="B20" s="580"/>
      <c r="C20" s="597"/>
      <c r="D20" s="298" t="s">
        <v>80</v>
      </c>
      <c r="E20" s="567"/>
      <c r="F20" s="204">
        <v>0</v>
      </c>
      <c r="G20" s="17">
        <f>IFERROR(F20/E17,"-")</f>
        <v>0</v>
      </c>
      <c r="H20" s="567"/>
      <c r="I20" s="204">
        <v>0</v>
      </c>
      <c r="J20" s="17">
        <f>IFERROR(I20/H17,"-")</f>
        <v>0</v>
      </c>
      <c r="K20" s="567"/>
      <c r="L20" s="204">
        <v>13</v>
      </c>
      <c r="M20" s="17">
        <f>IFERROR(L20/K17,"-")</f>
        <v>6.5000000000000002E-2</v>
      </c>
      <c r="N20" s="567"/>
      <c r="O20" s="204">
        <v>20</v>
      </c>
      <c r="P20" s="17">
        <f>IFERROR(O20/N17,"-")</f>
        <v>0.10752688172043011</v>
      </c>
      <c r="Q20" s="567"/>
      <c r="R20" s="204">
        <v>8</v>
      </c>
      <c r="S20" s="17">
        <f>IFERROR(R20/Q17,"-")</f>
        <v>8.0808080808080815E-2</v>
      </c>
      <c r="T20" s="567"/>
      <c r="U20" s="204">
        <v>7</v>
      </c>
      <c r="V20" s="17">
        <f>IFERROR(U20/T17,"-")</f>
        <v>0.29166666666666669</v>
      </c>
      <c r="W20" s="567"/>
      <c r="X20" s="204">
        <v>0</v>
      </c>
      <c r="Y20" s="17">
        <f>IFERROR(X20/W17,"-")</f>
        <v>0</v>
      </c>
      <c r="Z20" s="567"/>
      <c r="AA20" s="204">
        <f t="shared" si="2"/>
        <v>48</v>
      </c>
      <c r="AB20" s="17">
        <f>IFERROR(AA20/Z17,"-")</f>
        <v>9.2843326885880081E-2</v>
      </c>
      <c r="AC20" s="12"/>
      <c r="AD20" s="324" t="s">
        <v>61</v>
      </c>
      <c r="AE20" s="440">
        <v>2</v>
      </c>
      <c r="AF20" s="440">
        <v>5</v>
      </c>
      <c r="AG20" s="440">
        <v>444</v>
      </c>
      <c r="AH20" s="440">
        <v>462</v>
      </c>
      <c r="AI20" s="440">
        <v>294</v>
      </c>
      <c r="AJ20" s="440">
        <v>74</v>
      </c>
      <c r="AK20" s="440">
        <v>10</v>
      </c>
      <c r="AL20" s="188">
        <f t="shared" si="3"/>
        <v>1291</v>
      </c>
      <c r="AM20" s="386"/>
      <c r="AN20" s="589"/>
      <c r="AO20" s="590"/>
      <c r="AP20" s="396" t="s">
        <v>80</v>
      </c>
      <c r="AQ20" s="592"/>
      <c r="AR20" s="188">
        <v>55</v>
      </c>
      <c r="AS20" s="390">
        <v>9.5155709342560554E-2</v>
      </c>
      <c r="AT20" s="290">
        <v>16</v>
      </c>
      <c r="AU20" s="107" t="s">
        <v>61</v>
      </c>
      <c r="AV20" s="385">
        <f t="shared" si="4"/>
        <v>0.104570100697134</v>
      </c>
      <c r="AW20" s="385">
        <f t="shared" si="5"/>
        <v>8.1798084008843031E-2</v>
      </c>
      <c r="AX20" s="170"/>
      <c r="AY20" s="73" t="s">
        <v>15</v>
      </c>
      <c r="AZ20" s="385">
        <f t="shared" si="0"/>
        <v>0.10514491125589755</v>
      </c>
      <c r="BA20" s="385">
        <f t="shared" si="6"/>
        <v>9.7190234914785817E-2</v>
      </c>
      <c r="BB20" s="13"/>
      <c r="BC20" s="105" t="str">
        <f t="shared" si="1"/>
        <v>島本町</v>
      </c>
      <c r="BD20" s="136">
        <f t="shared" si="14"/>
        <v>0.10997963340122199</v>
      </c>
      <c r="BE20" s="136">
        <f t="shared" si="7"/>
        <v>0.11</v>
      </c>
      <c r="BF20" s="136">
        <f t="shared" si="8"/>
        <v>9.4488188976377951E-2</v>
      </c>
      <c r="BG20" s="136">
        <f t="shared" si="9"/>
        <v>9.4E-2</v>
      </c>
      <c r="BH20" s="383">
        <f t="shared" si="10"/>
        <v>1.6</v>
      </c>
      <c r="BI20" s="57"/>
      <c r="BJ20" s="136">
        <f t="shared" si="11"/>
        <v>0.10201368942125527</v>
      </c>
      <c r="BK20" s="136">
        <f t="shared" si="12"/>
        <v>9.7887428674300836E-2</v>
      </c>
      <c r="BL20" s="383">
        <f t="shared" si="13"/>
        <v>0.39999999999999897</v>
      </c>
      <c r="BM20" s="137">
        <v>0</v>
      </c>
    </row>
    <row r="21" spans="2:65" ht="13.5" customHeight="1">
      <c r="B21" s="578">
        <v>5</v>
      </c>
      <c r="C21" s="581" t="s">
        <v>127</v>
      </c>
      <c r="D21" s="296" t="s">
        <v>77</v>
      </c>
      <c r="E21" s="577">
        <f t="shared" ref="E21" si="39">VLOOKUP(C21,$AD$5:$AK$78,2,0)</f>
        <v>2</v>
      </c>
      <c r="F21" s="202">
        <v>2</v>
      </c>
      <c r="G21" s="75">
        <f>IFERROR(F21/E21,"-")</f>
        <v>1</v>
      </c>
      <c r="H21" s="577">
        <f t="shared" ref="H21" si="40">VLOOKUP(C21,$AD$5:$AK$78,3,0)</f>
        <v>9</v>
      </c>
      <c r="I21" s="202">
        <v>8</v>
      </c>
      <c r="J21" s="75">
        <f>IFERROR(I21/H21,"-")</f>
        <v>0.88888888888888884</v>
      </c>
      <c r="K21" s="577">
        <f t="shared" ref="K21" si="41">VLOOKUP(C21,$AD$5:$AK$78,4,0)</f>
        <v>360</v>
      </c>
      <c r="L21" s="202">
        <v>284</v>
      </c>
      <c r="M21" s="75">
        <f>IFERROR(L21/K21,"-")</f>
        <v>0.78888888888888886</v>
      </c>
      <c r="N21" s="577">
        <f t="shared" ref="N21" si="42">VLOOKUP(C21,$AD$5:$AK$78,5,0)</f>
        <v>306</v>
      </c>
      <c r="O21" s="202">
        <v>224</v>
      </c>
      <c r="P21" s="75">
        <f>IFERROR(O21/N21,"-")</f>
        <v>0.73202614379084963</v>
      </c>
      <c r="Q21" s="577">
        <f t="shared" ref="Q21" si="43">VLOOKUP(C21,$AD$5:$AK$78,6,0)</f>
        <v>165</v>
      </c>
      <c r="R21" s="202">
        <v>115</v>
      </c>
      <c r="S21" s="75">
        <f>IFERROR(R21/Q21,"-")</f>
        <v>0.69696969696969702</v>
      </c>
      <c r="T21" s="577">
        <f t="shared" ref="T21" si="44">VLOOKUP(C21,$AD$5:$AK$78,7,0)</f>
        <v>46</v>
      </c>
      <c r="U21" s="202">
        <v>29</v>
      </c>
      <c r="V21" s="75">
        <f>IFERROR(U21/T21,"-")</f>
        <v>0.63043478260869568</v>
      </c>
      <c r="W21" s="577">
        <f t="shared" ref="W21" si="45">VLOOKUP(C21,$AD$5:$AK$78,8,0)</f>
        <v>11</v>
      </c>
      <c r="X21" s="202">
        <v>5</v>
      </c>
      <c r="Y21" s="75">
        <f>IFERROR(X21/W21,"-")</f>
        <v>0.45454545454545453</v>
      </c>
      <c r="Z21" s="577">
        <f t="shared" ref="Z21" si="46">VLOOKUP(C21,$AD$5:$AL$78,9,0)</f>
        <v>899</v>
      </c>
      <c r="AA21" s="202">
        <f t="shared" si="2"/>
        <v>667</v>
      </c>
      <c r="AB21" s="75">
        <f>IFERROR(AA21/Z21,"-")</f>
        <v>0.74193548387096775</v>
      </c>
      <c r="AC21" s="12"/>
      <c r="AD21" s="324" t="s">
        <v>135</v>
      </c>
      <c r="AE21" s="440">
        <v>4</v>
      </c>
      <c r="AF21" s="440">
        <v>8</v>
      </c>
      <c r="AG21" s="440">
        <v>756</v>
      </c>
      <c r="AH21" s="440">
        <v>696</v>
      </c>
      <c r="AI21" s="440">
        <v>415</v>
      </c>
      <c r="AJ21" s="440">
        <v>130</v>
      </c>
      <c r="AK21" s="440">
        <v>17</v>
      </c>
      <c r="AL21" s="188">
        <f t="shared" si="3"/>
        <v>2026</v>
      </c>
      <c r="AM21" s="386"/>
      <c r="AN21" s="589">
        <v>5</v>
      </c>
      <c r="AO21" s="590" t="s">
        <v>127</v>
      </c>
      <c r="AP21" s="396" t="s">
        <v>77</v>
      </c>
      <c r="AQ21" s="592">
        <v>856</v>
      </c>
      <c r="AR21" s="188">
        <v>641</v>
      </c>
      <c r="AS21" s="390">
        <v>0.74883177570093462</v>
      </c>
      <c r="AT21" s="290">
        <v>17</v>
      </c>
      <c r="AU21" s="107" t="s">
        <v>135</v>
      </c>
      <c r="AV21" s="385">
        <f t="shared" si="4"/>
        <v>9.5755182625863772E-2</v>
      </c>
      <c r="AW21" s="385">
        <f t="shared" si="5"/>
        <v>9.1499999999999998E-2</v>
      </c>
      <c r="AX21" s="170"/>
      <c r="AY21" s="73" t="s">
        <v>26</v>
      </c>
      <c r="AZ21" s="385">
        <f t="shared" si="0"/>
        <v>0.10069827269386256</v>
      </c>
      <c r="BA21" s="385">
        <f t="shared" si="6"/>
        <v>9.1239549254816435E-2</v>
      </c>
      <c r="BB21" s="13"/>
      <c r="BC21" s="105" t="str">
        <f t="shared" si="1"/>
        <v>藤井寺市</v>
      </c>
      <c r="BD21" s="136">
        <f t="shared" si="14"/>
        <v>0.10898379970544919</v>
      </c>
      <c r="BE21" s="136">
        <f t="shared" si="7"/>
        <v>0.109</v>
      </c>
      <c r="BF21" s="136">
        <f t="shared" si="8"/>
        <v>9.8518518518518519E-2</v>
      </c>
      <c r="BG21" s="136">
        <f t="shared" si="9"/>
        <v>9.9000000000000005E-2</v>
      </c>
      <c r="BH21" s="383">
        <f t="shared" si="10"/>
        <v>0.99999999999999956</v>
      </c>
      <c r="BI21" s="57"/>
      <c r="BJ21" s="136">
        <f t="shared" si="11"/>
        <v>0.10201368942125527</v>
      </c>
      <c r="BK21" s="136">
        <f t="shared" si="12"/>
        <v>9.7887428674300836E-2</v>
      </c>
      <c r="BL21" s="383">
        <f t="shared" si="13"/>
        <v>0.39999999999999897</v>
      </c>
      <c r="BM21" s="137">
        <v>0</v>
      </c>
    </row>
    <row r="22" spans="2:65" ht="13.5" customHeight="1">
      <c r="B22" s="579"/>
      <c r="C22" s="582"/>
      <c r="D22" s="297" t="s">
        <v>78</v>
      </c>
      <c r="E22" s="566"/>
      <c r="F22" s="203">
        <v>0</v>
      </c>
      <c r="G22" s="16">
        <f>IFERROR(F22/E21,"-")</f>
        <v>0</v>
      </c>
      <c r="H22" s="566"/>
      <c r="I22" s="203">
        <v>1</v>
      </c>
      <c r="J22" s="16">
        <f>IFERROR(I22/H21,"-")</f>
        <v>0.1111111111111111</v>
      </c>
      <c r="K22" s="566"/>
      <c r="L22" s="203">
        <v>35</v>
      </c>
      <c r="M22" s="16">
        <f>IFERROR(L22/K21,"-")</f>
        <v>9.7222222222222224E-2</v>
      </c>
      <c r="N22" s="566"/>
      <c r="O22" s="203">
        <v>33</v>
      </c>
      <c r="P22" s="16">
        <f>IFERROR(O22/N21,"-")</f>
        <v>0.10784313725490197</v>
      </c>
      <c r="Q22" s="566"/>
      <c r="R22" s="203">
        <v>15</v>
      </c>
      <c r="S22" s="16">
        <f>IFERROR(R22/Q21,"-")</f>
        <v>9.0909090909090912E-2</v>
      </c>
      <c r="T22" s="566"/>
      <c r="U22" s="203">
        <v>6</v>
      </c>
      <c r="V22" s="16">
        <f>IFERROR(U22/T21,"-")</f>
        <v>0.13043478260869565</v>
      </c>
      <c r="W22" s="566"/>
      <c r="X22" s="203">
        <v>1</v>
      </c>
      <c r="Y22" s="16">
        <f>IFERROR(X22/W21,"-")</f>
        <v>9.0909090909090912E-2</v>
      </c>
      <c r="Z22" s="566"/>
      <c r="AA22" s="203">
        <f t="shared" si="2"/>
        <v>91</v>
      </c>
      <c r="AB22" s="16">
        <f>IFERROR(AA22/Z21,"-")</f>
        <v>0.10122358175750834</v>
      </c>
      <c r="AC22" s="12"/>
      <c r="AD22" s="324" t="s">
        <v>62</v>
      </c>
      <c r="AE22" s="440">
        <v>4</v>
      </c>
      <c r="AF22" s="440">
        <v>7</v>
      </c>
      <c r="AG22" s="440">
        <v>807</v>
      </c>
      <c r="AH22" s="440">
        <v>770</v>
      </c>
      <c r="AI22" s="440">
        <v>425</v>
      </c>
      <c r="AJ22" s="440">
        <v>127</v>
      </c>
      <c r="AK22" s="440">
        <v>22</v>
      </c>
      <c r="AL22" s="188">
        <f t="shared" si="3"/>
        <v>2162</v>
      </c>
      <c r="AM22" s="386"/>
      <c r="AN22" s="589"/>
      <c r="AO22" s="590"/>
      <c r="AP22" s="396" t="s">
        <v>78</v>
      </c>
      <c r="AQ22" s="592"/>
      <c r="AR22" s="188">
        <v>93</v>
      </c>
      <c r="AS22" s="390">
        <v>0.10864485981308411</v>
      </c>
      <c r="AT22" s="290">
        <v>18</v>
      </c>
      <c r="AU22" s="107" t="s">
        <v>62</v>
      </c>
      <c r="AV22" s="385">
        <f t="shared" si="4"/>
        <v>8.9269195189639217E-2</v>
      </c>
      <c r="AW22" s="385">
        <f t="shared" si="5"/>
        <v>8.6077140169332073E-2</v>
      </c>
      <c r="AX22" s="170"/>
      <c r="AY22" s="73" t="s">
        <v>27</v>
      </c>
      <c r="AZ22" s="385">
        <f t="shared" si="0"/>
        <v>9.711286089238845E-2</v>
      </c>
      <c r="BA22" s="385">
        <f t="shared" si="6"/>
        <v>8.8633288227334239E-2</v>
      </c>
      <c r="BB22" s="13"/>
      <c r="BC22" s="105" t="str">
        <f t="shared" si="1"/>
        <v>門真市</v>
      </c>
      <c r="BD22" s="136">
        <f t="shared" si="14"/>
        <v>0.108155002891845</v>
      </c>
      <c r="BE22" s="136">
        <f t="shared" si="7"/>
        <v>0.108</v>
      </c>
      <c r="BF22" s="136">
        <f t="shared" si="8"/>
        <v>9.9773242630385492E-2</v>
      </c>
      <c r="BG22" s="136">
        <f t="shared" si="9"/>
        <v>0.1</v>
      </c>
      <c r="BH22" s="383">
        <f t="shared" si="10"/>
        <v>0.79999999999999938</v>
      </c>
      <c r="BI22" s="57"/>
      <c r="BJ22" s="136">
        <f t="shared" si="11"/>
        <v>0.10201368942125527</v>
      </c>
      <c r="BK22" s="136">
        <f t="shared" si="12"/>
        <v>9.7887428674300836E-2</v>
      </c>
      <c r="BL22" s="383">
        <f t="shared" si="13"/>
        <v>0.39999999999999897</v>
      </c>
      <c r="BM22" s="137">
        <v>0</v>
      </c>
    </row>
    <row r="23" spans="2:65" ht="13.5" customHeight="1">
      <c r="B23" s="579"/>
      <c r="C23" s="582"/>
      <c r="D23" s="297" t="s">
        <v>79</v>
      </c>
      <c r="E23" s="566"/>
      <c r="F23" s="203">
        <v>0</v>
      </c>
      <c r="G23" s="16">
        <f>IFERROR(F23/E21,"-")</f>
        <v>0</v>
      </c>
      <c r="H23" s="566"/>
      <c r="I23" s="203">
        <v>0</v>
      </c>
      <c r="J23" s="16">
        <f>IFERROR(I23/H21,"-")</f>
        <v>0</v>
      </c>
      <c r="K23" s="566"/>
      <c r="L23" s="203">
        <v>20</v>
      </c>
      <c r="M23" s="16">
        <f>IFERROR(L23/K21,"-")</f>
        <v>5.5555555555555552E-2</v>
      </c>
      <c r="N23" s="566"/>
      <c r="O23" s="203">
        <v>16</v>
      </c>
      <c r="P23" s="16">
        <f>IFERROR(O23/N21,"-")</f>
        <v>5.2287581699346407E-2</v>
      </c>
      <c r="Q23" s="566"/>
      <c r="R23" s="203">
        <v>11</v>
      </c>
      <c r="S23" s="16">
        <f>IFERROR(R23/Q21,"-")</f>
        <v>6.6666666666666666E-2</v>
      </c>
      <c r="T23" s="566"/>
      <c r="U23" s="203">
        <v>5</v>
      </c>
      <c r="V23" s="16">
        <f>IFERROR(U23/T21,"-")</f>
        <v>0.10869565217391304</v>
      </c>
      <c r="W23" s="566"/>
      <c r="X23" s="203">
        <v>2</v>
      </c>
      <c r="Y23" s="16">
        <f>IFERROR(X23/W21,"-")</f>
        <v>0.18181818181818182</v>
      </c>
      <c r="Z23" s="566"/>
      <c r="AA23" s="203">
        <f t="shared" si="2"/>
        <v>54</v>
      </c>
      <c r="AB23" s="16">
        <f>IFERROR(AA23/Z21,"-")</f>
        <v>6.0066740823136816E-2</v>
      </c>
      <c r="AC23" s="12"/>
      <c r="AD23" s="324" t="s">
        <v>136</v>
      </c>
      <c r="AE23" s="440">
        <v>2</v>
      </c>
      <c r="AF23" s="440">
        <v>9</v>
      </c>
      <c r="AG23" s="440">
        <v>280</v>
      </c>
      <c r="AH23" s="440">
        <v>262</v>
      </c>
      <c r="AI23" s="440">
        <v>126</v>
      </c>
      <c r="AJ23" s="440">
        <v>39</v>
      </c>
      <c r="AK23" s="440">
        <v>8</v>
      </c>
      <c r="AL23" s="188">
        <f t="shared" si="3"/>
        <v>726</v>
      </c>
      <c r="AM23" s="386"/>
      <c r="AN23" s="589"/>
      <c r="AO23" s="590"/>
      <c r="AP23" s="396" t="s">
        <v>79</v>
      </c>
      <c r="AQ23" s="592"/>
      <c r="AR23" s="188">
        <v>41</v>
      </c>
      <c r="AS23" s="390">
        <v>4.7897196261682241E-2</v>
      </c>
      <c r="AT23" s="290">
        <v>19</v>
      </c>
      <c r="AU23" s="107" t="s">
        <v>136</v>
      </c>
      <c r="AV23" s="385">
        <f t="shared" si="4"/>
        <v>0.12672176308539945</v>
      </c>
      <c r="AW23" s="385">
        <f t="shared" si="5"/>
        <v>0.12303290414878398</v>
      </c>
      <c r="AX23" s="170"/>
      <c r="AY23" s="73" t="s">
        <v>16</v>
      </c>
      <c r="AZ23" s="385">
        <f t="shared" si="0"/>
        <v>9.5716552088841889E-2</v>
      </c>
      <c r="BA23" s="385">
        <f t="shared" si="6"/>
        <v>0.10662525879917184</v>
      </c>
      <c r="BB23" s="13"/>
      <c r="BC23" s="105" t="str">
        <f t="shared" si="1"/>
        <v>箕面市</v>
      </c>
      <c r="BD23" s="136">
        <f t="shared" si="14"/>
        <v>0.10792019347037485</v>
      </c>
      <c r="BE23" s="136">
        <f t="shared" si="7"/>
        <v>0.108</v>
      </c>
      <c r="BF23" s="136">
        <f t="shared" si="8"/>
        <v>0.11497730711043873</v>
      </c>
      <c r="BG23" s="136">
        <f t="shared" si="9"/>
        <v>0.115</v>
      </c>
      <c r="BH23" s="383">
        <f t="shared" si="10"/>
        <v>-0.70000000000000062</v>
      </c>
      <c r="BI23" s="57"/>
      <c r="BJ23" s="136">
        <f t="shared" si="11"/>
        <v>0.10201368942125527</v>
      </c>
      <c r="BK23" s="136">
        <f t="shared" si="12"/>
        <v>9.7887428674300836E-2</v>
      </c>
      <c r="BL23" s="383">
        <f t="shared" si="13"/>
        <v>0.39999999999999897</v>
      </c>
      <c r="BM23" s="137">
        <v>0</v>
      </c>
    </row>
    <row r="24" spans="2:65" ht="13.5" customHeight="1">
      <c r="B24" s="580"/>
      <c r="C24" s="597"/>
      <c r="D24" s="298" t="s">
        <v>80</v>
      </c>
      <c r="E24" s="567"/>
      <c r="F24" s="204">
        <v>0</v>
      </c>
      <c r="G24" s="17">
        <f>IFERROR(F24/E21,"-")</f>
        <v>0</v>
      </c>
      <c r="H24" s="567"/>
      <c r="I24" s="204">
        <v>0</v>
      </c>
      <c r="J24" s="17">
        <f>IFERROR(I24/H21,"-")</f>
        <v>0</v>
      </c>
      <c r="K24" s="567"/>
      <c r="L24" s="204">
        <v>21</v>
      </c>
      <c r="M24" s="17">
        <f>IFERROR(L24/K21,"-")</f>
        <v>5.8333333333333334E-2</v>
      </c>
      <c r="N24" s="567"/>
      <c r="O24" s="204">
        <v>33</v>
      </c>
      <c r="P24" s="17">
        <f>IFERROR(O24/N21,"-")</f>
        <v>0.10784313725490197</v>
      </c>
      <c r="Q24" s="567"/>
      <c r="R24" s="204">
        <v>24</v>
      </c>
      <c r="S24" s="17">
        <f>IFERROR(R24/Q21,"-")</f>
        <v>0.14545454545454545</v>
      </c>
      <c r="T24" s="567"/>
      <c r="U24" s="204">
        <v>6</v>
      </c>
      <c r="V24" s="17">
        <f>IFERROR(U24/T21,"-")</f>
        <v>0.13043478260869565</v>
      </c>
      <c r="W24" s="567"/>
      <c r="X24" s="204">
        <v>3</v>
      </c>
      <c r="Y24" s="17">
        <f>IFERROR(X24/W21,"-")</f>
        <v>0.27272727272727271</v>
      </c>
      <c r="Z24" s="567"/>
      <c r="AA24" s="204">
        <f t="shared" si="2"/>
        <v>87</v>
      </c>
      <c r="AB24" s="17">
        <f>IFERROR(AA24/Z21,"-")</f>
        <v>9.6774193548387094E-2</v>
      </c>
      <c r="AC24" s="12"/>
      <c r="AD24" s="324" t="s">
        <v>137</v>
      </c>
      <c r="AE24" s="440">
        <v>2</v>
      </c>
      <c r="AF24" s="440">
        <v>6</v>
      </c>
      <c r="AG24" s="440">
        <v>774</v>
      </c>
      <c r="AH24" s="440">
        <v>617</v>
      </c>
      <c r="AI24" s="440">
        <v>335</v>
      </c>
      <c r="AJ24" s="440">
        <v>101</v>
      </c>
      <c r="AK24" s="440">
        <v>15</v>
      </c>
      <c r="AL24" s="188">
        <f t="shared" si="3"/>
        <v>1850</v>
      </c>
      <c r="AM24" s="386"/>
      <c r="AN24" s="589"/>
      <c r="AO24" s="590"/>
      <c r="AP24" s="396" t="s">
        <v>80</v>
      </c>
      <c r="AQ24" s="592"/>
      <c r="AR24" s="188">
        <v>81</v>
      </c>
      <c r="AS24" s="390">
        <v>9.4626168224299062E-2</v>
      </c>
      <c r="AT24" s="290">
        <v>20</v>
      </c>
      <c r="AU24" s="107" t="s">
        <v>137</v>
      </c>
      <c r="AV24" s="385">
        <f t="shared" si="4"/>
        <v>9.8918918918918922E-2</v>
      </c>
      <c r="AW24" s="385">
        <f t="shared" si="5"/>
        <v>0.10577971646673937</v>
      </c>
      <c r="AX24" s="170"/>
      <c r="AY24" s="73" t="s">
        <v>48</v>
      </c>
      <c r="AZ24" s="385">
        <f t="shared" si="0"/>
        <v>0.11097531165974089</v>
      </c>
      <c r="BA24" s="385">
        <f t="shared" si="6"/>
        <v>0.10785070785070786</v>
      </c>
      <c r="BB24" s="13"/>
      <c r="BC24" s="105" t="str">
        <f t="shared" si="1"/>
        <v>吹田市</v>
      </c>
      <c r="BD24" s="136">
        <f t="shared" si="14"/>
        <v>0.1061525129982669</v>
      </c>
      <c r="BE24" s="136">
        <f t="shared" si="7"/>
        <v>0.106</v>
      </c>
      <c r="BF24" s="136">
        <f t="shared" si="8"/>
        <v>0.10770645013022828</v>
      </c>
      <c r="BG24" s="136">
        <f t="shared" si="9"/>
        <v>0.108</v>
      </c>
      <c r="BH24" s="383">
        <f t="shared" si="10"/>
        <v>-0.20000000000000018</v>
      </c>
      <c r="BI24" s="57"/>
      <c r="BJ24" s="136">
        <f t="shared" si="11"/>
        <v>0.10201368942125527</v>
      </c>
      <c r="BK24" s="136">
        <f t="shared" si="12"/>
        <v>9.7887428674300836E-2</v>
      </c>
      <c r="BL24" s="383">
        <f t="shared" si="13"/>
        <v>0.39999999999999897</v>
      </c>
      <c r="BM24" s="137">
        <v>0</v>
      </c>
    </row>
    <row r="25" spans="2:65" ht="13.5" customHeight="1">
      <c r="B25" s="578">
        <v>6</v>
      </c>
      <c r="C25" s="581" t="s">
        <v>128</v>
      </c>
      <c r="D25" s="296" t="s">
        <v>77</v>
      </c>
      <c r="E25" s="577">
        <f t="shared" ref="E25" si="47">VLOOKUP(C25,$AD$5:$AK$78,2,0)</f>
        <v>3</v>
      </c>
      <c r="F25" s="202">
        <v>2</v>
      </c>
      <c r="G25" s="75">
        <f>IFERROR(F25/E25,"-")</f>
        <v>0.66666666666666663</v>
      </c>
      <c r="H25" s="577">
        <f t="shared" ref="H25" si="48">VLOOKUP(C25,$AD$5:$AK$78,3,0)</f>
        <v>8</v>
      </c>
      <c r="I25" s="202">
        <v>5</v>
      </c>
      <c r="J25" s="75">
        <f>IFERROR(I25/H25,"-")</f>
        <v>0.625</v>
      </c>
      <c r="K25" s="577">
        <f t="shared" ref="K25" si="49">VLOOKUP(C25,$AD$5:$AK$78,4,0)</f>
        <v>666</v>
      </c>
      <c r="L25" s="202">
        <v>483</v>
      </c>
      <c r="M25" s="75">
        <f>IFERROR(L25/K25,"-")</f>
        <v>0.72522522522522526</v>
      </c>
      <c r="N25" s="577">
        <f t="shared" ref="N25" si="50">VLOOKUP(C25,$AD$5:$AK$78,5,0)</f>
        <v>629</v>
      </c>
      <c r="O25" s="202">
        <v>475</v>
      </c>
      <c r="P25" s="75">
        <f>IFERROR(O25/N25,"-")</f>
        <v>0.75516693163751991</v>
      </c>
      <c r="Q25" s="577">
        <f t="shared" ref="Q25" si="51">VLOOKUP(C25,$AD$5:$AK$78,6,0)</f>
        <v>316</v>
      </c>
      <c r="R25" s="202">
        <v>222</v>
      </c>
      <c r="S25" s="75">
        <f>IFERROR(R25/Q25,"-")</f>
        <v>0.70253164556962022</v>
      </c>
      <c r="T25" s="577">
        <f t="shared" ref="T25" si="52">VLOOKUP(C25,$AD$5:$AK$78,7,0)</f>
        <v>88</v>
      </c>
      <c r="U25" s="202">
        <v>59</v>
      </c>
      <c r="V25" s="75">
        <f>IFERROR(U25/T25,"-")</f>
        <v>0.67045454545454541</v>
      </c>
      <c r="W25" s="577">
        <f t="shared" ref="W25" si="53">VLOOKUP(C25,$AD$5:$AK$78,8,0)</f>
        <v>16</v>
      </c>
      <c r="X25" s="202">
        <v>9</v>
      </c>
      <c r="Y25" s="75">
        <f>IFERROR(X25/W25,"-")</f>
        <v>0.5625</v>
      </c>
      <c r="Z25" s="577">
        <f t="shared" ref="Z25" si="54">VLOOKUP(C25,$AD$5:$AL$78,9,0)</f>
        <v>1726</v>
      </c>
      <c r="AA25" s="202">
        <f t="shared" si="2"/>
        <v>1255</v>
      </c>
      <c r="AB25" s="75">
        <f>IFERROR(AA25/Z25,"-")</f>
        <v>0.72711471610660483</v>
      </c>
      <c r="AC25" s="12"/>
      <c r="AD25" s="324" t="s">
        <v>138</v>
      </c>
      <c r="AE25" s="440">
        <v>2</v>
      </c>
      <c r="AF25" s="440">
        <v>5</v>
      </c>
      <c r="AG25" s="440">
        <v>484</v>
      </c>
      <c r="AH25" s="440">
        <v>472</v>
      </c>
      <c r="AI25" s="440">
        <v>204</v>
      </c>
      <c r="AJ25" s="440">
        <v>46</v>
      </c>
      <c r="AK25" s="440">
        <v>7</v>
      </c>
      <c r="AL25" s="188">
        <f t="shared" si="3"/>
        <v>1220</v>
      </c>
      <c r="AM25" s="386"/>
      <c r="AN25" s="589">
        <v>6</v>
      </c>
      <c r="AO25" s="590" t="s">
        <v>128</v>
      </c>
      <c r="AP25" s="396" t="s">
        <v>77</v>
      </c>
      <c r="AQ25" s="592">
        <v>1558</v>
      </c>
      <c r="AR25" s="188">
        <v>1159</v>
      </c>
      <c r="AS25" s="390">
        <v>0.74390243902439024</v>
      </c>
      <c r="AT25" s="290">
        <v>21</v>
      </c>
      <c r="AU25" s="107" t="s">
        <v>138</v>
      </c>
      <c r="AV25" s="385">
        <f t="shared" si="4"/>
        <v>9.1803278688524587E-2</v>
      </c>
      <c r="AW25" s="385">
        <f t="shared" si="5"/>
        <v>7.9615048118985121E-2</v>
      </c>
      <c r="AX25" s="170"/>
      <c r="AY25" s="73" t="s">
        <v>4</v>
      </c>
      <c r="AZ25" s="385">
        <f t="shared" si="0"/>
        <v>0.10792019347037485</v>
      </c>
      <c r="BA25" s="385">
        <f t="shared" si="6"/>
        <v>0.11497730711043873</v>
      </c>
      <c r="BB25" s="13"/>
      <c r="BC25" s="105" t="str">
        <f t="shared" si="1"/>
        <v>豊能町</v>
      </c>
      <c r="BD25" s="136">
        <f t="shared" si="14"/>
        <v>0.10583446404341927</v>
      </c>
      <c r="BE25" s="136">
        <f t="shared" si="7"/>
        <v>0.106</v>
      </c>
      <c r="BF25" s="136">
        <f t="shared" si="8"/>
        <v>0.10454545454545454</v>
      </c>
      <c r="BG25" s="136">
        <f t="shared" si="9"/>
        <v>0.105</v>
      </c>
      <c r="BH25" s="383">
        <f t="shared" si="10"/>
        <v>0.10000000000000009</v>
      </c>
      <c r="BI25" s="57"/>
      <c r="BJ25" s="136">
        <f t="shared" si="11"/>
        <v>0.10201368942125527</v>
      </c>
      <c r="BK25" s="136">
        <f t="shared" si="12"/>
        <v>9.7887428674300836E-2</v>
      </c>
      <c r="BL25" s="383">
        <f t="shared" si="13"/>
        <v>0.39999999999999897</v>
      </c>
      <c r="BM25" s="137">
        <v>0</v>
      </c>
    </row>
    <row r="26" spans="2:65" ht="13.5" customHeight="1">
      <c r="B26" s="579"/>
      <c r="C26" s="582"/>
      <c r="D26" s="297" t="s">
        <v>78</v>
      </c>
      <c r="E26" s="566"/>
      <c r="F26" s="203">
        <v>0</v>
      </c>
      <c r="G26" s="16">
        <f>IFERROR(F26/E25,"-")</f>
        <v>0</v>
      </c>
      <c r="H26" s="566"/>
      <c r="I26" s="203">
        <v>1</v>
      </c>
      <c r="J26" s="16">
        <f>IFERROR(I26/H25,"-")</f>
        <v>0.125</v>
      </c>
      <c r="K26" s="566"/>
      <c r="L26" s="203">
        <v>89</v>
      </c>
      <c r="M26" s="16">
        <f>IFERROR(L26/K25,"-")</f>
        <v>0.13363363363363365</v>
      </c>
      <c r="N26" s="566"/>
      <c r="O26" s="203">
        <v>64</v>
      </c>
      <c r="P26" s="16">
        <f>IFERROR(O26/N25,"-")</f>
        <v>0.10174880763116058</v>
      </c>
      <c r="Q26" s="566"/>
      <c r="R26" s="203">
        <v>34</v>
      </c>
      <c r="S26" s="16">
        <f>IFERROR(R26/Q25,"-")</f>
        <v>0.10759493670886076</v>
      </c>
      <c r="T26" s="566"/>
      <c r="U26" s="203">
        <v>10</v>
      </c>
      <c r="V26" s="16">
        <f>IFERROR(U26/T25,"-")</f>
        <v>0.11363636363636363</v>
      </c>
      <c r="W26" s="566"/>
      <c r="X26" s="203">
        <v>2</v>
      </c>
      <c r="Y26" s="16">
        <f>IFERROR(X26/W25,"-")</f>
        <v>0.125</v>
      </c>
      <c r="Z26" s="566"/>
      <c r="AA26" s="203">
        <f t="shared" si="2"/>
        <v>200</v>
      </c>
      <c r="AB26" s="16">
        <f>IFERROR(AA26/Z25,"-")</f>
        <v>0.11587485515643106</v>
      </c>
      <c r="AC26" s="12"/>
      <c r="AD26" s="324" t="s">
        <v>63</v>
      </c>
      <c r="AE26" s="440">
        <v>7</v>
      </c>
      <c r="AF26" s="440">
        <v>11</v>
      </c>
      <c r="AG26" s="440">
        <v>801</v>
      </c>
      <c r="AH26" s="440">
        <v>665</v>
      </c>
      <c r="AI26" s="440">
        <v>301</v>
      </c>
      <c r="AJ26" s="440">
        <v>72</v>
      </c>
      <c r="AK26" s="440">
        <v>13</v>
      </c>
      <c r="AL26" s="188">
        <f t="shared" si="3"/>
        <v>1870</v>
      </c>
      <c r="AM26" s="386"/>
      <c r="AN26" s="589"/>
      <c r="AO26" s="590"/>
      <c r="AP26" s="396" t="s">
        <v>78</v>
      </c>
      <c r="AQ26" s="592"/>
      <c r="AR26" s="188">
        <v>175</v>
      </c>
      <c r="AS26" s="390">
        <v>0.11232349165596919</v>
      </c>
      <c r="AT26" s="290">
        <v>22</v>
      </c>
      <c r="AU26" s="107" t="s">
        <v>63</v>
      </c>
      <c r="AV26" s="385">
        <f t="shared" si="4"/>
        <v>8.6096256684491973E-2</v>
      </c>
      <c r="AW26" s="385">
        <f t="shared" si="5"/>
        <v>9.4894561598224195E-2</v>
      </c>
      <c r="AX26" s="170"/>
      <c r="AY26" s="73" t="s">
        <v>22</v>
      </c>
      <c r="AZ26" s="385">
        <f t="shared" si="0"/>
        <v>0.12689969604863222</v>
      </c>
      <c r="BA26" s="385">
        <f t="shared" si="6"/>
        <v>0.10223880597014925</v>
      </c>
      <c r="BB26" s="13"/>
      <c r="BC26" s="105" t="str">
        <f t="shared" si="1"/>
        <v>茨木市</v>
      </c>
      <c r="BD26" s="136">
        <f t="shared" si="14"/>
        <v>0.1051843788270513</v>
      </c>
      <c r="BE26" s="136">
        <f t="shared" si="7"/>
        <v>0.105</v>
      </c>
      <c r="BF26" s="136">
        <f t="shared" si="8"/>
        <v>9.6909300982091273E-2</v>
      </c>
      <c r="BG26" s="136">
        <f t="shared" si="9"/>
        <v>9.7000000000000003E-2</v>
      </c>
      <c r="BH26" s="383">
        <f t="shared" si="10"/>
        <v>0.79999999999999938</v>
      </c>
      <c r="BI26" s="57"/>
      <c r="BJ26" s="136">
        <f t="shared" si="11"/>
        <v>0.10201368942125527</v>
      </c>
      <c r="BK26" s="136">
        <f t="shared" si="12"/>
        <v>9.7887428674300836E-2</v>
      </c>
      <c r="BL26" s="383">
        <f t="shared" si="13"/>
        <v>0.39999999999999897</v>
      </c>
      <c r="BM26" s="137">
        <v>0</v>
      </c>
    </row>
    <row r="27" spans="2:65" ht="13.5" customHeight="1">
      <c r="B27" s="579"/>
      <c r="C27" s="582"/>
      <c r="D27" s="297" t="s">
        <v>79</v>
      </c>
      <c r="E27" s="566"/>
      <c r="F27" s="203">
        <v>0</v>
      </c>
      <c r="G27" s="16">
        <f>IFERROR(F27/E25,"-")</f>
        <v>0</v>
      </c>
      <c r="H27" s="566"/>
      <c r="I27" s="203">
        <v>0</v>
      </c>
      <c r="J27" s="16">
        <f>IFERROR(I27/H25,"-")</f>
        <v>0</v>
      </c>
      <c r="K27" s="566"/>
      <c r="L27" s="203">
        <v>42</v>
      </c>
      <c r="M27" s="16">
        <f>IFERROR(L27/K25,"-")</f>
        <v>6.3063063063063057E-2</v>
      </c>
      <c r="N27" s="566"/>
      <c r="O27" s="203">
        <v>29</v>
      </c>
      <c r="P27" s="16">
        <f>IFERROR(O27/N25,"-")</f>
        <v>4.6104928457869634E-2</v>
      </c>
      <c r="Q27" s="566"/>
      <c r="R27" s="203">
        <v>17</v>
      </c>
      <c r="S27" s="16">
        <f>IFERROR(R27/Q25,"-")</f>
        <v>5.3797468354430382E-2</v>
      </c>
      <c r="T27" s="566"/>
      <c r="U27" s="203">
        <v>3</v>
      </c>
      <c r="V27" s="16">
        <f>IFERROR(U27/T25,"-")</f>
        <v>3.4090909090909088E-2</v>
      </c>
      <c r="W27" s="566"/>
      <c r="X27" s="203">
        <v>2</v>
      </c>
      <c r="Y27" s="16">
        <f>IFERROR(X27/W25,"-")</f>
        <v>0.125</v>
      </c>
      <c r="Z27" s="566"/>
      <c r="AA27" s="203">
        <f t="shared" si="2"/>
        <v>93</v>
      </c>
      <c r="AB27" s="16">
        <f>IFERROR(AA27/Z25,"-")</f>
        <v>5.3881807647740441E-2</v>
      </c>
      <c r="AC27" s="12"/>
      <c r="AD27" s="324" t="s">
        <v>139</v>
      </c>
      <c r="AE27" s="440">
        <v>4</v>
      </c>
      <c r="AF27" s="440">
        <v>16</v>
      </c>
      <c r="AG27" s="440">
        <v>1027</v>
      </c>
      <c r="AH27" s="440">
        <v>958</v>
      </c>
      <c r="AI27" s="440">
        <v>443</v>
      </c>
      <c r="AJ27" s="440">
        <v>95</v>
      </c>
      <c r="AK27" s="440">
        <v>8</v>
      </c>
      <c r="AL27" s="188">
        <f t="shared" si="3"/>
        <v>2551</v>
      </c>
      <c r="AM27" s="386"/>
      <c r="AN27" s="589"/>
      <c r="AO27" s="590"/>
      <c r="AP27" s="396" t="s">
        <v>79</v>
      </c>
      <c r="AQ27" s="592"/>
      <c r="AR27" s="188">
        <v>87</v>
      </c>
      <c r="AS27" s="390">
        <v>5.58408215661104E-2</v>
      </c>
      <c r="AT27" s="290">
        <v>23</v>
      </c>
      <c r="AU27" s="107" t="s">
        <v>139</v>
      </c>
      <c r="AV27" s="385">
        <f t="shared" si="4"/>
        <v>9.1336730693845555E-2</v>
      </c>
      <c r="AW27" s="385">
        <f t="shared" si="5"/>
        <v>8.2413249211356468E-2</v>
      </c>
      <c r="AX27" s="170"/>
      <c r="AY27" s="73" t="s">
        <v>28</v>
      </c>
      <c r="AZ27" s="385">
        <f t="shared" si="0"/>
        <v>9.651600753295668E-2</v>
      </c>
      <c r="BA27" s="385">
        <f t="shared" si="6"/>
        <v>0.10189075630252101</v>
      </c>
      <c r="BB27" s="13"/>
      <c r="BC27" s="105" t="str">
        <f t="shared" si="1"/>
        <v>寝屋川市</v>
      </c>
      <c r="BD27" s="136">
        <f t="shared" si="14"/>
        <v>0.10514491125589755</v>
      </c>
      <c r="BE27" s="136">
        <f t="shared" si="7"/>
        <v>0.105</v>
      </c>
      <c r="BF27" s="136">
        <f t="shared" si="8"/>
        <v>9.7190234914785817E-2</v>
      </c>
      <c r="BG27" s="136">
        <f t="shared" si="9"/>
        <v>9.7000000000000003E-2</v>
      </c>
      <c r="BH27" s="383">
        <f t="shared" si="10"/>
        <v>0.79999999999999938</v>
      </c>
      <c r="BI27" s="57"/>
      <c r="BJ27" s="136">
        <f t="shared" si="11"/>
        <v>0.10201368942125527</v>
      </c>
      <c r="BK27" s="136">
        <f t="shared" si="12"/>
        <v>9.7887428674300836E-2</v>
      </c>
      <c r="BL27" s="383">
        <f t="shared" si="13"/>
        <v>0.39999999999999897</v>
      </c>
      <c r="BM27" s="137">
        <v>0</v>
      </c>
    </row>
    <row r="28" spans="2:65" ht="13.5" customHeight="1">
      <c r="B28" s="580"/>
      <c r="C28" s="597"/>
      <c r="D28" s="298" t="s">
        <v>80</v>
      </c>
      <c r="E28" s="567"/>
      <c r="F28" s="204">
        <v>1</v>
      </c>
      <c r="G28" s="17">
        <f>IFERROR(F28/E25,"-")</f>
        <v>0.33333333333333331</v>
      </c>
      <c r="H28" s="567"/>
      <c r="I28" s="204">
        <v>2</v>
      </c>
      <c r="J28" s="17">
        <f>IFERROR(I28/H25,"-")</f>
        <v>0.25</v>
      </c>
      <c r="K28" s="567"/>
      <c r="L28" s="204">
        <v>52</v>
      </c>
      <c r="M28" s="17">
        <f>IFERROR(L28/K25,"-")</f>
        <v>7.8078078078078081E-2</v>
      </c>
      <c r="N28" s="567"/>
      <c r="O28" s="204">
        <v>61</v>
      </c>
      <c r="P28" s="17">
        <f>IFERROR(O28/N25,"-")</f>
        <v>9.6979332273449917E-2</v>
      </c>
      <c r="Q28" s="567"/>
      <c r="R28" s="204">
        <v>43</v>
      </c>
      <c r="S28" s="17">
        <f>IFERROR(R28/Q25,"-")</f>
        <v>0.13607594936708861</v>
      </c>
      <c r="T28" s="567"/>
      <c r="U28" s="204">
        <v>16</v>
      </c>
      <c r="V28" s="17">
        <f>IFERROR(U28/T25,"-")</f>
        <v>0.18181818181818182</v>
      </c>
      <c r="W28" s="567"/>
      <c r="X28" s="204">
        <v>3</v>
      </c>
      <c r="Y28" s="17">
        <f>IFERROR(X28/W25,"-")</f>
        <v>0.1875</v>
      </c>
      <c r="Z28" s="567"/>
      <c r="AA28" s="204">
        <f t="shared" si="2"/>
        <v>178</v>
      </c>
      <c r="AB28" s="17">
        <f>IFERROR(AA28/Z25,"-")</f>
        <v>0.10312862108922363</v>
      </c>
      <c r="AC28" s="12"/>
      <c r="AD28" s="324" t="s">
        <v>140</v>
      </c>
      <c r="AE28" s="440">
        <v>1</v>
      </c>
      <c r="AF28" s="440">
        <v>1</v>
      </c>
      <c r="AG28" s="440">
        <v>514</v>
      </c>
      <c r="AH28" s="440">
        <v>486</v>
      </c>
      <c r="AI28" s="440">
        <v>251</v>
      </c>
      <c r="AJ28" s="440">
        <v>67</v>
      </c>
      <c r="AK28" s="440">
        <v>14</v>
      </c>
      <c r="AL28" s="188">
        <f t="shared" si="3"/>
        <v>1334</v>
      </c>
      <c r="AM28" s="386"/>
      <c r="AN28" s="589"/>
      <c r="AO28" s="590"/>
      <c r="AP28" s="396" t="s">
        <v>80</v>
      </c>
      <c r="AQ28" s="592"/>
      <c r="AR28" s="188">
        <v>137</v>
      </c>
      <c r="AS28" s="390">
        <v>8.7933247753530161E-2</v>
      </c>
      <c r="AT28" s="290">
        <v>24</v>
      </c>
      <c r="AU28" s="107" t="s">
        <v>140</v>
      </c>
      <c r="AV28" s="385">
        <f t="shared" si="4"/>
        <v>8.7706146926536735E-2</v>
      </c>
      <c r="AW28" s="385">
        <f t="shared" si="5"/>
        <v>8.7091757387247282E-2</v>
      </c>
      <c r="AX28" s="170"/>
      <c r="AY28" s="73" t="s">
        <v>17</v>
      </c>
      <c r="AZ28" s="385">
        <f t="shared" si="0"/>
        <v>0.108155002891845</v>
      </c>
      <c r="BA28" s="385">
        <f t="shared" si="6"/>
        <v>9.9773242630385492E-2</v>
      </c>
      <c r="BB28" s="13"/>
      <c r="BC28" s="105" t="str">
        <f t="shared" si="1"/>
        <v>岬町</v>
      </c>
      <c r="BD28" s="136">
        <f t="shared" si="14"/>
        <v>0.10476190476190476</v>
      </c>
      <c r="BE28" s="136">
        <f t="shared" si="7"/>
        <v>0.105</v>
      </c>
      <c r="BF28" s="136">
        <f t="shared" si="8"/>
        <v>0.15044247787610621</v>
      </c>
      <c r="BG28" s="136">
        <f t="shared" si="9"/>
        <v>0.15</v>
      </c>
      <c r="BH28" s="383">
        <f t="shared" si="10"/>
        <v>-4.5</v>
      </c>
      <c r="BI28" s="57"/>
      <c r="BJ28" s="136">
        <f t="shared" si="11"/>
        <v>0.10201368942125527</v>
      </c>
      <c r="BK28" s="136">
        <f t="shared" si="12"/>
        <v>9.7887428674300836E-2</v>
      </c>
      <c r="BL28" s="383">
        <f t="shared" si="13"/>
        <v>0.39999999999999897</v>
      </c>
      <c r="BM28" s="137">
        <v>0</v>
      </c>
    </row>
    <row r="29" spans="2:65" ht="13.5" customHeight="1">
      <c r="B29" s="578">
        <v>7</v>
      </c>
      <c r="C29" s="581" t="s">
        <v>129</v>
      </c>
      <c r="D29" s="296" t="s">
        <v>77</v>
      </c>
      <c r="E29" s="577">
        <f t="shared" ref="E29" si="55">VLOOKUP(C29,$AD$5:$AK$78,2,0)</f>
        <v>3</v>
      </c>
      <c r="F29" s="202">
        <v>3</v>
      </c>
      <c r="G29" s="75">
        <f>IFERROR(F29/E29,"-")</f>
        <v>1</v>
      </c>
      <c r="H29" s="577">
        <f t="shared" ref="H29" si="56">VLOOKUP(C29,$AD$5:$AK$78,3,0)</f>
        <v>9</v>
      </c>
      <c r="I29" s="202">
        <v>4</v>
      </c>
      <c r="J29" s="75">
        <f>IFERROR(I29/H29,"-")</f>
        <v>0.44444444444444442</v>
      </c>
      <c r="K29" s="577">
        <f t="shared" ref="K29" si="57">VLOOKUP(C29,$AD$5:$AK$78,4,0)</f>
        <v>459</v>
      </c>
      <c r="L29" s="202">
        <v>351</v>
      </c>
      <c r="M29" s="75">
        <f>IFERROR(L29/K29,"-")</f>
        <v>0.76470588235294112</v>
      </c>
      <c r="N29" s="577">
        <f t="shared" ref="N29" si="58">VLOOKUP(C29,$AD$5:$AK$78,5,0)</f>
        <v>440</v>
      </c>
      <c r="O29" s="202">
        <v>335</v>
      </c>
      <c r="P29" s="75">
        <f>IFERROR(O29/N29,"-")</f>
        <v>0.76136363636363635</v>
      </c>
      <c r="Q29" s="577">
        <f t="shared" ref="Q29" si="59">VLOOKUP(C29,$AD$5:$AK$78,6,0)</f>
        <v>192</v>
      </c>
      <c r="R29" s="202">
        <v>132</v>
      </c>
      <c r="S29" s="75">
        <f>IFERROR(R29/Q29,"-")</f>
        <v>0.6875</v>
      </c>
      <c r="T29" s="577">
        <f t="shared" ref="T29" si="60">VLOOKUP(C29,$AD$5:$AK$78,7,0)</f>
        <v>50</v>
      </c>
      <c r="U29" s="202">
        <v>37</v>
      </c>
      <c r="V29" s="75">
        <f>IFERROR(U29/T29,"-")</f>
        <v>0.74</v>
      </c>
      <c r="W29" s="577">
        <f t="shared" ref="W29" si="61">VLOOKUP(C29,$AD$5:$AK$78,8,0)</f>
        <v>5</v>
      </c>
      <c r="X29" s="202">
        <v>2</v>
      </c>
      <c r="Y29" s="75">
        <f>IFERROR(X29/W29,"-")</f>
        <v>0.4</v>
      </c>
      <c r="Z29" s="577">
        <f t="shared" ref="Z29" si="62">VLOOKUP(C29,$AD$5:$AL$78,9,0)</f>
        <v>1158</v>
      </c>
      <c r="AA29" s="202">
        <f t="shared" si="2"/>
        <v>864</v>
      </c>
      <c r="AB29" s="75">
        <f>IFERROR(AA29/Z29,"-")</f>
        <v>0.74611398963730569</v>
      </c>
      <c r="AC29" s="12"/>
      <c r="AD29" s="324" t="s">
        <v>141</v>
      </c>
      <c r="AE29" s="440">
        <v>0</v>
      </c>
      <c r="AF29" s="440">
        <v>3</v>
      </c>
      <c r="AG29" s="440">
        <v>272</v>
      </c>
      <c r="AH29" s="440">
        <v>222</v>
      </c>
      <c r="AI29" s="440">
        <v>123</v>
      </c>
      <c r="AJ29" s="440">
        <v>42</v>
      </c>
      <c r="AK29" s="440">
        <v>5</v>
      </c>
      <c r="AL29" s="188">
        <f t="shared" si="3"/>
        <v>667</v>
      </c>
      <c r="AM29" s="386"/>
      <c r="AN29" s="589">
        <v>7</v>
      </c>
      <c r="AO29" s="590" t="s">
        <v>129</v>
      </c>
      <c r="AP29" s="396" t="s">
        <v>77</v>
      </c>
      <c r="AQ29" s="592">
        <v>1184</v>
      </c>
      <c r="AR29" s="188">
        <v>920</v>
      </c>
      <c r="AS29" s="390">
        <v>0.77702702702702697</v>
      </c>
      <c r="AT29" s="290">
        <v>25</v>
      </c>
      <c r="AU29" s="107" t="s">
        <v>141</v>
      </c>
      <c r="AV29" s="385">
        <f t="shared" si="4"/>
        <v>0.11694152923538231</v>
      </c>
      <c r="AW29" s="385">
        <f t="shared" si="5"/>
        <v>9.7402597402597407E-2</v>
      </c>
      <c r="AX29" s="170"/>
      <c r="AY29" s="73" t="s">
        <v>10</v>
      </c>
      <c r="AZ29" s="385">
        <f t="shared" si="0"/>
        <v>0.12798766383962992</v>
      </c>
      <c r="BA29" s="385">
        <f t="shared" si="6"/>
        <v>0.1208</v>
      </c>
      <c r="BB29" s="13"/>
      <c r="BC29" s="105" t="str">
        <f t="shared" si="1"/>
        <v>忠岡町</v>
      </c>
      <c r="BD29" s="136">
        <f t="shared" si="14"/>
        <v>0.10135135135135136</v>
      </c>
      <c r="BE29" s="136">
        <f t="shared" si="7"/>
        <v>0.10100000000000001</v>
      </c>
      <c r="BF29" s="136">
        <f t="shared" si="8"/>
        <v>0.10486891385767791</v>
      </c>
      <c r="BG29" s="136">
        <f t="shared" si="9"/>
        <v>0.105</v>
      </c>
      <c r="BH29" s="383">
        <f t="shared" si="10"/>
        <v>-0.39999999999999897</v>
      </c>
      <c r="BI29" s="57"/>
      <c r="BJ29" s="136">
        <f t="shared" si="11"/>
        <v>0.10201368942125527</v>
      </c>
      <c r="BK29" s="136">
        <f t="shared" si="12"/>
        <v>9.7887428674300836E-2</v>
      </c>
      <c r="BL29" s="383">
        <f t="shared" si="13"/>
        <v>0.39999999999999897</v>
      </c>
      <c r="BM29" s="137">
        <v>0</v>
      </c>
    </row>
    <row r="30" spans="2:65" ht="13.5" customHeight="1">
      <c r="B30" s="579"/>
      <c r="C30" s="582"/>
      <c r="D30" s="297" t="s">
        <v>78</v>
      </c>
      <c r="E30" s="566"/>
      <c r="F30" s="203">
        <v>0</v>
      </c>
      <c r="G30" s="16">
        <f>IFERROR(F30/E29,"-")</f>
        <v>0</v>
      </c>
      <c r="H30" s="566"/>
      <c r="I30" s="203">
        <v>3</v>
      </c>
      <c r="J30" s="16">
        <f>IFERROR(I30/H29,"-")</f>
        <v>0.33333333333333331</v>
      </c>
      <c r="K30" s="566"/>
      <c r="L30" s="203">
        <v>42</v>
      </c>
      <c r="M30" s="16">
        <f>IFERROR(L30/K29,"-")</f>
        <v>9.1503267973856203E-2</v>
      </c>
      <c r="N30" s="566"/>
      <c r="O30" s="203">
        <v>36</v>
      </c>
      <c r="P30" s="16">
        <f>IFERROR(O30/N29,"-")</f>
        <v>8.1818181818181818E-2</v>
      </c>
      <c r="Q30" s="566"/>
      <c r="R30" s="203">
        <v>19</v>
      </c>
      <c r="S30" s="16">
        <f>IFERROR(R30/Q29,"-")</f>
        <v>9.8958333333333329E-2</v>
      </c>
      <c r="T30" s="566"/>
      <c r="U30" s="203">
        <v>5</v>
      </c>
      <c r="V30" s="16">
        <f>IFERROR(U30/T29,"-")</f>
        <v>0.1</v>
      </c>
      <c r="W30" s="566"/>
      <c r="X30" s="203">
        <v>2</v>
      </c>
      <c r="Y30" s="16">
        <f>IFERROR(X30/W29,"-")</f>
        <v>0.4</v>
      </c>
      <c r="Z30" s="566"/>
      <c r="AA30" s="203">
        <f t="shared" si="2"/>
        <v>107</v>
      </c>
      <c r="AB30" s="16">
        <f>IFERROR(AA30/Z29,"-")</f>
        <v>9.2400690846286701E-2</v>
      </c>
      <c r="AC30" s="12"/>
      <c r="AD30" s="324" t="s">
        <v>35</v>
      </c>
      <c r="AE30" s="440">
        <v>20</v>
      </c>
      <c r="AF30" s="440">
        <v>38</v>
      </c>
      <c r="AG30" s="440">
        <v>3820</v>
      </c>
      <c r="AH30" s="440">
        <v>3079</v>
      </c>
      <c r="AI30" s="440">
        <v>1398</v>
      </c>
      <c r="AJ30" s="440">
        <v>333</v>
      </c>
      <c r="AK30" s="440">
        <v>48</v>
      </c>
      <c r="AL30" s="188">
        <f t="shared" si="3"/>
        <v>8736</v>
      </c>
      <c r="AM30" s="386"/>
      <c r="AN30" s="589"/>
      <c r="AO30" s="590"/>
      <c r="AP30" s="396" t="s">
        <v>78</v>
      </c>
      <c r="AQ30" s="592"/>
      <c r="AR30" s="188">
        <v>104</v>
      </c>
      <c r="AS30" s="390">
        <v>8.7837837837837843E-2</v>
      </c>
      <c r="AT30" s="290">
        <v>26</v>
      </c>
      <c r="AU30" s="107" t="s">
        <v>35</v>
      </c>
      <c r="AV30" s="385">
        <f t="shared" si="4"/>
        <v>9.844322344322344E-2</v>
      </c>
      <c r="AW30" s="385">
        <f t="shared" si="5"/>
        <v>9.5739588319770225E-2</v>
      </c>
      <c r="AX30" s="170"/>
      <c r="AY30" s="73" t="s">
        <v>49</v>
      </c>
      <c r="AZ30" s="385">
        <f t="shared" si="0"/>
        <v>9.6539162112932606E-2</v>
      </c>
      <c r="BA30" s="385">
        <f t="shared" si="6"/>
        <v>8.8868940754039491E-2</v>
      </c>
      <c r="BB30" s="13"/>
      <c r="BC30" s="105" t="str">
        <f t="shared" si="1"/>
        <v>河内長野市</v>
      </c>
      <c r="BD30" s="136">
        <f t="shared" si="14"/>
        <v>0.10069827269386256</v>
      </c>
      <c r="BE30" s="136">
        <f t="shared" si="7"/>
        <v>0.10100000000000001</v>
      </c>
      <c r="BF30" s="136">
        <f t="shared" si="8"/>
        <v>9.1239549254816435E-2</v>
      </c>
      <c r="BG30" s="136">
        <f t="shared" si="9"/>
        <v>9.0999999999999998E-2</v>
      </c>
      <c r="BH30" s="383">
        <f t="shared" si="10"/>
        <v>1.0000000000000009</v>
      </c>
      <c r="BI30" s="57"/>
      <c r="BJ30" s="136">
        <f t="shared" si="11"/>
        <v>0.10201368942125527</v>
      </c>
      <c r="BK30" s="136">
        <f t="shared" si="12"/>
        <v>9.7887428674300836E-2</v>
      </c>
      <c r="BL30" s="383">
        <f t="shared" si="13"/>
        <v>0.39999999999999897</v>
      </c>
      <c r="BM30" s="137">
        <v>0</v>
      </c>
    </row>
    <row r="31" spans="2:65" ht="13.5" customHeight="1">
      <c r="B31" s="579"/>
      <c r="C31" s="582"/>
      <c r="D31" s="297" t="s">
        <v>79</v>
      </c>
      <c r="E31" s="566"/>
      <c r="F31" s="203">
        <v>0</v>
      </c>
      <c r="G31" s="16">
        <f>IFERROR(F31/E29,"-")</f>
        <v>0</v>
      </c>
      <c r="H31" s="566"/>
      <c r="I31" s="203">
        <v>0</v>
      </c>
      <c r="J31" s="16">
        <f>IFERROR(I31/H29,"-")</f>
        <v>0</v>
      </c>
      <c r="K31" s="566"/>
      <c r="L31" s="203">
        <v>28</v>
      </c>
      <c r="M31" s="16">
        <f>IFERROR(L31/K29,"-")</f>
        <v>6.1002178649237473E-2</v>
      </c>
      <c r="N31" s="566"/>
      <c r="O31" s="203">
        <v>24</v>
      </c>
      <c r="P31" s="16">
        <f>IFERROR(O31/N29,"-")</f>
        <v>5.4545454545454543E-2</v>
      </c>
      <c r="Q31" s="566"/>
      <c r="R31" s="203">
        <v>13</v>
      </c>
      <c r="S31" s="16">
        <f>IFERROR(R31/Q29,"-")</f>
        <v>6.7708333333333329E-2</v>
      </c>
      <c r="T31" s="566"/>
      <c r="U31" s="203">
        <v>2</v>
      </c>
      <c r="V31" s="16">
        <f>IFERROR(U31/T29,"-")</f>
        <v>0.04</v>
      </c>
      <c r="W31" s="566"/>
      <c r="X31" s="203">
        <v>0</v>
      </c>
      <c r="Y31" s="16">
        <f>IFERROR(X31/W29,"-")</f>
        <v>0</v>
      </c>
      <c r="Z31" s="566"/>
      <c r="AA31" s="203">
        <f t="shared" si="2"/>
        <v>67</v>
      </c>
      <c r="AB31" s="16">
        <f>IFERROR(AA31/Z29,"-")</f>
        <v>5.7858376511226252E-2</v>
      </c>
      <c r="AC31" s="12"/>
      <c r="AD31" s="324" t="s">
        <v>36</v>
      </c>
      <c r="AE31" s="440">
        <v>4</v>
      </c>
      <c r="AF31" s="440">
        <v>6</v>
      </c>
      <c r="AG31" s="440">
        <v>561</v>
      </c>
      <c r="AH31" s="440">
        <v>458</v>
      </c>
      <c r="AI31" s="440">
        <v>253</v>
      </c>
      <c r="AJ31" s="440">
        <v>49</v>
      </c>
      <c r="AK31" s="440">
        <v>10</v>
      </c>
      <c r="AL31" s="188">
        <f t="shared" si="3"/>
        <v>1341</v>
      </c>
      <c r="AM31" s="386"/>
      <c r="AN31" s="589"/>
      <c r="AO31" s="590"/>
      <c r="AP31" s="396" t="s">
        <v>79</v>
      </c>
      <c r="AQ31" s="592"/>
      <c r="AR31" s="188">
        <v>50</v>
      </c>
      <c r="AS31" s="390">
        <v>4.2229729729729729E-2</v>
      </c>
      <c r="AT31" s="290">
        <v>27</v>
      </c>
      <c r="AU31" s="107" t="s">
        <v>36</v>
      </c>
      <c r="AV31" s="385">
        <f t="shared" si="4"/>
        <v>9.9925428784489193E-2</v>
      </c>
      <c r="AW31" s="385">
        <f t="shared" si="5"/>
        <v>8.7264150943396221E-2</v>
      </c>
      <c r="AX31" s="170"/>
      <c r="AY31" s="73" t="s">
        <v>29</v>
      </c>
      <c r="AZ31" s="385">
        <f t="shared" si="0"/>
        <v>0.10898379970544919</v>
      </c>
      <c r="BA31" s="385">
        <f t="shared" si="6"/>
        <v>9.8518518518518519E-2</v>
      </c>
      <c r="BB31" s="13"/>
      <c r="BC31" s="105" t="str">
        <f t="shared" si="1"/>
        <v>大阪市</v>
      </c>
      <c r="BD31" s="136">
        <f t="shared" si="14"/>
        <v>9.9801697961207164E-2</v>
      </c>
      <c r="BE31" s="136">
        <f t="shared" si="7"/>
        <v>0.1</v>
      </c>
      <c r="BF31" s="136">
        <f t="shared" si="8"/>
        <v>9.5743681292868546E-2</v>
      </c>
      <c r="BG31" s="136">
        <f t="shared" si="9"/>
        <v>9.6000000000000002E-2</v>
      </c>
      <c r="BH31" s="383">
        <f t="shared" si="10"/>
        <v>0.40000000000000036</v>
      </c>
      <c r="BI31" s="57"/>
      <c r="BJ31" s="136">
        <f t="shared" si="11"/>
        <v>0.10201368942125527</v>
      </c>
      <c r="BK31" s="136">
        <f t="shared" si="12"/>
        <v>9.7887428674300836E-2</v>
      </c>
      <c r="BL31" s="383">
        <f t="shared" si="13"/>
        <v>0.39999999999999897</v>
      </c>
      <c r="BM31" s="137">
        <v>0</v>
      </c>
    </row>
    <row r="32" spans="2:65" ht="13.5" customHeight="1">
      <c r="B32" s="580"/>
      <c r="C32" s="597"/>
      <c r="D32" s="298" t="s">
        <v>80</v>
      </c>
      <c r="E32" s="567"/>
      <c r="F32" s="204">
        <v>0</v>
      </c>
      <c r="G32" s="17">
        <f>IFERROR(F32/E29,"-")</f>
        <v>0</v>
      </c>
      <c r="H32" s="567"/>
      <c r="I32" s="204">
        <v>2</v>
      </c>
      <c r="J32" s="17">
        <f>IFERROR(I32/H29,"-")</f>
        <v>0.22222222222222221</v>
      </c>
      <c r="K32" s="567"/>
      <c r="L32" s="204">
        <v>38</v>
      </c>
      <c r="M32" s="17">
        <f>IFERROR(L32/K29,"-")</f>
        <v>8.2788671023965144E-2</v>
      </c>
      <c r="N32" s="567"/>
      <c r="O32" s="204">
        <v>45</v>
      </c>
      <c r="P32" s="17">
        <f>IFERROR(O32/N29,"-")</f>
        <v>0.10227272727272728</v>
      </c>
      <c r="Q32" s="567"/>
      <c r="R32" s="204">
        <v>28</v>
      </c>
      <c r="S32" s="17">
        <f>IFERROR(R32/Q29,"-")</f>
        <v>0.14583333333333334</v>
      </c>
      <c r="T32" s="567"/>
      <c r="U32" s="204">
        <v>6</v>
      </c>
      <c r="V32" s="17">
        <f>IFERROR(U32/T29,"-")</f>
        <v>0.12</v>
      </c>
      <c r="W32" s="567"/>
      <c r="X32" s="204">
        <v>1</v>
      </c>
      <c r="Y32" s="17">
        <f>IFERROR(X32/W29,"-")</f>
        <v>0.2</v>
      </c>
      <c r="Z32" s="567"/>
      <c r="AA32" s="204">
        <f t="shared" si="2"/>
        <v>120</v>
      </c>
      <c r="AB32" s="17">
        <f>IFERROR(AA32/Z29,"-")</f>
        <v>0.10362694300518134</v>
      </c>
      <c r="AC32" s="12"/>
      <c r="AD32" s="324" t="s">
        <v>37</v>
      </c>
      <c r="AE32" s="440">
        <v>1</v>
      </c>
      <c r="AF32" s="440">
        <v>2</v>
      </c>
      <c r="AG32" s="440">
        <v>375</v>
      </c>
      <c r="AH32" s="440">
        <v>270</v>
      </c>
      <c r="AI32" s="440">
        <v>86</v>
      </c>
      <c r="AJ32" s="440">
        <v>21</v>
      </c>
      <c r="AK32" s="440">
        <v>1</v>
      </c>
      <c r="AL32" s="188">
        <f t="shared" si="3"/>
        <v>756</v>
      </c>
      <c r="AM32" s="386"/>
      <c r="AN32" s="589"/>
      <c r="AO32" s="590"/>
      <c r="AP32" s="396" t="s">
        <v>80</v>
      </c>
      <c r="AQ32" s="592"/>
      <c r="AR32" s="188">
        <v>110</v>
      </c>
      <c r="AS32" s="390">
        <v>9.29054054054054E-2</v>
      </c>
      <c r="AT32" s="290">
        <v>28</v>
      </c>
      <c r="AU32" s="107" t="s">
        <v>37</v>
      </c>
      <c r="AV32" s="385">
        <f t="shared" si="4"/>
        <v>0.10714285714285714</v>
      </c>
      <c r="AW32" s="385">
        <f t="shared" si="5"/>
        <v>9.8118279569892469E-2</v>
      </c>
      <c r="AX32" s="170"/>
      <c r="AY32" s="73" t="s">
        <v>23</v>
      </c>
      <c r="AZ32" s="385">
        <f t="shared" si="0"/>
        <v>8.8661250441540093E-2</v>
      </c>
      <c r="BA32" s="385">
        <f t="shared" si="6"/>
        <v>8.5627299251553976E-2</v>
      </c>
      <c r="BB32" s="13"/>
      <c r="BC32" s="105" t="str">
        <f t="shared" si="1"/>
        <v>守口市</v>
      </c>
      <c r="BD32" s="136">
        <f t="shared" si="14"/>
        <v>9.9306316173786047E-2</v>
      </c>
      <c r="BE32" s="136">
        <f t="shared" si="7"/>
        <v>9.9000000000000005E-2</v>
      </c>
      <c r="BF32" s="136">
        <f t="shared" si="8"/>
        <v>9.2469761997658995E-2</v>
      </c>
      <c r="BG32" s="136">
        <f t="shared" si="9"/>
        <v>9.1999999999999998E-2</v>
      </c>
      <c r="BH32" s="383">
        <f t="shared" si="10"/>
        <v>0.70000000000000062</v>
      </c>
      <c r="BI32" s="57"/>
      <c r="BJ32" s="136">
        <f t="shared" si="11"/>
        <v>0.10201368942125527</v>
      </c>
      <c r="BK32" s="136">
        <f t="shared" si="12"/>
        <v>9.7887428674300836E-2</v>
      </c>
      <c r="BL32" s="383">
        <f t="shared" si="13"/>
        <v>0.39999999999999897</v>
      </c>
      <c r="BM32" s="137">
        <v>0</v>
      </c>
    </row>
    <row r="33" spans="2:65" ht="13.5" customHeight="1">
      <c r="B33" s="578">
        <v>8</v>
      </c>
      <c r="C33" s="581" t="s">
        <v>58</v>
      </c>
      <c r="D33" s="296" t="s">
        <v>77</v>
      </c>
      <c r="E33" s="577">
        <f t="shared" ref="E33" si="63">VLOOKUP(C33,$AD$5:$AK$78,2,0)</f>
        <v>2</v>
      </c>
      <c r="F33" s="202">
        <v>2</v>
      </c>
      <c r="G33" s="75">
        <f>IFERROR(F33/E33,"-")</f>
        <v>1</v>
      </c>
      <c r="H33" s="577">
        <f t="shared" ref="H33" si="64">VLOOKUP(C33,$AD$5:$AK$78,3,0)</f>
        <v>2</v>
      </c>
      <c r="I33" s="202">
        <v>1</v>
      </c>
      <c r="J33" s="75">
        <f>IFERROR(I33/H33,"-")</f>
        <v>0.5</v>
      </c>
      <c r="K33" s="577">
        <f t="shared" ref="K33" si="65">VLOOKUP(C33,$AD$5:$AK$78,4,0)</f>
        <v>178</v>
      </c>
      <c r="L33" s="202">
        <v>142</v>
      </c>
      <c r="M33" s="75">
        <f>IFERROR(L33/K33,"-")</f>
        <v>0.797752808988764</v>
      </c>
      <c r="N33" s="577">
        <f t="shared" ref="N33" si="66">VLOOKUP(C33,$AD$5:$AK$78,5,0)</f>
        <v>130</v>
      </c>
      <c r="O33" s="202">
        <v>92</v>
      </c>
      <c r="P33" s="75">
        <f>IFERROR(O33/N33,"-")</f>
        <v>0.70769230769230773</v>
      </c>
      <c r="Q33" s="577">
        <f t="shared" ref="Q33" si="67">VLOOKUP(C33,$AD$5:$AK$78,6,0)</f>
        <v>58</v>
      </c>
      <c r="R33" s="202">
        <v>48</v>
      </c>
      <c r="S33" s="75">
        <f>IFERROR(R33/Q33,"-")</f>
        <v>0.82758620689655171</v>
      </c>
      <c r="T33" s="577">
        <f t="shared" ref="T33" si="68">VLOOKUP(C33,$AD$5:$AK$78,7,0)</f>
        <v>30</v>
      </c>
      <c r="U33" s="202">
        <v>22</v>
      </c>
      <c r="V33" s="75">
        <f>IFERROR(U33/T33,"-")</f>
        <v>0.73333333333333328</v>
      </c>
      <c r="W33" s="577">
        <f t="shared" ref="W33" si="69">VLOOKUP(C33,$AD$5:$AK$78,8,0)</f>
        <v>0</v>
      </c>
      <c r="X33" s="202">
        <v>0</v>
      </c>
      <c r="Y33" s="75" t="str">
        <f>IFERROR(X33/W33,"-")</f>
        <v>-</v>
      </c>
      <c r="Z33" s="577">
        <f t="shared" ref="Z33" si="70">VLOOKUP(C33,$AD$5:$AL$78,9,0)</f>
        <v>400</v>
      </c>
      <c r="AA33" s="202">
        <f t="shared" si="2"/>
        <v>307</v>
      </c>
      <c r="AB33" s="75">
        <f>IFERROR(AA33/Z33,"-")</f>
        <v>0.76749999999999996</v>
      </c>
      <c r="AC33" s="12"/>
      <c r="AD33" s="324" t="s">
        <v>38</v>
      </c>
      <c r="AE33" s="440">
        <v>1</v>
      </c>
      <c r="AF33" s="440">
        <v>3</v>
      </c>
      <c r="AG33" s="440">
        <v>394</v>
      </c>
      <c r="AH33" s="440">
        <v>295</v>
      </c>
      <c r="AI33" s="440">
        <v>126</v>
      </c>
      <c r="AJ33" s="440">
        <v>37</v>
      </c>
      <c r="AK33" s="440">
        <v>3</v>
      </c>
      <c r="AL33" s="188">
        <f t="shared" si="3"/>
        <v>859</v>
      </c>
      <c r="AM33" s="386"/>
      <c r="AN33" s="589">
        <v>8</v>
      </c>
      <c r="AO33" s="590" t="s">
        <v>58</v>
      </c>
      <c r="AP33" s="396" t="s">
        <v>77</v>
      </c>
      <c r="AQ33" s="592">
        <v>436</v>
      </c>
      <c r="AR33" s="188">
        <v>342</v>
      </c>
      <c r="AS33" s="390">
        <v>0.7844036697247706</v>
      </c>
      <c r="AT33" s="290">
        <v>29</v>
      </c>
      <c r="AU33" s="107" t="s">
        <v>38</v>
      </c>
      <c r="AV33" s="385">
        <f t="shared" si="4"/>
        <v>0.10942956926658906</v>
      </c>
      <c r="AW33" s="385">
        <f t="shared" si="5"/>
        <v>8.8757396449704137E-2</v>
      </c>
      <c r="AX33" s="170"/>
      <c r="AY33" s="73" t="s">
        <v>50</v>
      </c>
      <c r="AZ33" s="385">
        <f t="shared" si="0"/>
        <v>0.11444141689373297</v>
      </c>
      <c r="BA33" s="385">
        <f t="shared" si="6"/>
        <v>9.9879663056558363E-2</v>
      </c>
      <c r="BB33" s="13"/>
      <c r="BC33" s="105" t="str">
        <f t="shared" si="1"/>
        <v>堺市</v>
      </c>
      <c r="BD33" s="136">
        <f t="shared" si="14"/>
        <v>9.844322344322344E-2</v>
      </c>
      <c r="BE33" s="136">
        <f t="shared" si="7"/>
        <v>9.8000000000000004E-2</v>
      </c>
      <c r="BF33" s="136">
        <f t="shared" si="8"/>
        <v>9.5739588319770225E-2</v>
      </c>
      <c r="BG33" s="136">
        <f t="shared" si="9"/>
        <v>9.6000000000000002E-2</v>
      </c>
      <c r="BH33" s="383">
        <f t="shared" si="10"/>
        <v>0.20000000000000018</v>
      </c>
      <c r="BI33" s="57"/>
      <c r="BJ33" s="136">
        <f t="shared" si="11"/>
        <v>0.10201368942125527</v>
      </c>
      <c r="BK33" s="136">
        <f t="shared" si="12"/>
        <v>9.7887428674300836E-2</v>
      </c>
      <c r="BL33" s="383">
        <f t="shared" si="13"/>
        <v>0.39999999999999897</v>
      </c>
      <c r="BM33" s="137">
        <v>0</v>
      </c>
    </row>
    <row r="34" spans="2:65" ht="13.5" customHeight="1">
      <c r="B34" s="579"/>
      <c r="C34" s="582"/>
      <c r="D34" s="297" t="s">
        <v>78</v>
      </c>
      <c r="E34" s="566"/>
      <c r="F34" s="203">
        <v>0</v>
      </c>
      <c r="G34" s="16">
        <f>IFERROR(F34/E33,"-")</f>
        <v>0</v>
      </c>
      <c r="H34" s="566"/>
      <c r="I34" s="203">
        <v>0</v>
      </c>
      <c r="J34" s="16">
        <f>IFERROR(I34/H33,"-")</f>
        <v>0</v>
      </c>
      <c r="K34" s="566"/>
      <c r="L34" s="203">
        <v>14</v>
      </c>
      <c r="M34" s="16">
        <f>IFERROR(L34/K33,"-")</f>
        <v>7.8651685393258425E-2</v>
      </c>
      <c r="N34" s="566"/>
      <c r="O34" s="203">
        <v>11</v>
      </c>
      <c r="P34" s="16">
        <f>IFERROR(O34/N33,"-")</f>
        <v>8.461538461538462E-2</v>
      </c>
      <c r="Q34" s="566"/>
      <c r="R34" s="203">
        <v>2</v>
      </c>
      <c r="S34" s="16">
        <f>IFERROR(R34/Q33,"-")</f>
        <v>3.4482758620689655E-2</v>
      </c>
      <c r="T34" s="566"/>
      <c r="U34" s="203">
        <v>2</v>
      </c>
      <c r="V34" s="16">
        <f>IFERROR(U34/T33,"-")</f>
        <v>6.6666666666666666E-2</v>
      </c>
      <c r="W34" s="566"/>
      <c r="X34" s="203">
        <v>0</v>
      </c>
      <c r="Y34" s="16" t="str">
        <f>IFERROR(X34/W33,"-")</f>
        <v>-</v>
      </c>
      <c r="Z34" s="566"/>
      <c r="AA34" s="203">
        <f t="shared" si="2"/>
        <v>29</v>
      </c>
      <c r="AB34" s="16">
        <f>IFERROR(AA34/Z33,"-")</f>
        <v>7.2499999999999995E-2</v>
      </c>
      <c r="AC34" s="12"/>
      <c r="AD34" s="324" t="s">
        <v>39</v>
      </c>
      <c r="AE34" s="440">
        <v>3</v>
      </c>
      <c r="AF34" s="440">
        <v>6</v>
      </c>
      <c r="AG34" s="440">
        <v>610</v>
      </c>
      <c r="AH34" s="440">
        <v>497</v>
      </c>
      <c r="AI34" s="440">
        <v>250</v>
      </c>
      <c r="AJ34" s="440">
        <v>70</v>
      </c>
      <c r="AK34" s="440">
        <v>9</v>
      </c>
      <c r="AL34" s="188">
        <f t="shared" si="3"/>
        <v>1445</v>
      </c>
      <c r="AM34" s="386"/>
      <c r="AN34" s="589"/>
      <c r="AO34" s="590"/>
      <c r="AP34" s="396" t="s">
        <v>78</v>
      </c>
      <c r="AQ34" s="592"/>
      <c r="AR34" s="188">
        <v>34</v>
      </c>
      <c r="AS34" s="390">
        <v>7.7981651376146793E-2</v>
      </c>
      <c r="AT34" s="290">
        <v>30</v>
      </c>
      <c r="AU34" s="107" t="s">
        <v>39</v>
      </c>
      <c r="AV34" s="385">
        <f t="shared" si="4"/>
        <v>8.3737024221453293E-2</v>
      </c>
      <c r="AW34" s="385">
        <f t="shared" si="5"/>
        <v>8.9947089947089942E-2</v>
      </c>
      <c r="AX34" s="170"/>
      <c r="AY34" s="73" t="s">
        <v>18</v>
      </c>
      <c r="AZ34" s="385">
        <f t="shared" si="0"/>
        <v>9.3708165997322623E-2</v>
      </c>
      <c r="BA34" s="385">
        <f t="shared" si="6"/>
        <v>9.4527363184079602E-2</v>
      </c>
      <c r="BB34" s="13"/>
      <c r="BC34" s="105" t="str">
        <f t="shared" si="1"/>
        <v>貝塚市</v>
      </c>
      <c r="BD34" s="136">
        <f t="shared" si="14"/>
        <v>9.7421203438395415E-2</v>
      </c>
      <c r="BE34" s="136">
        <f t="shared" si="7"/>
        <v>9.7000000000000003E-2</v>
      </c>
      <c r="BF34" s="136">
        <f t="shared" si="8"/>
        <v>8.4528301886792459E-2</v>
      </c>
      <c r="BG34" s="136">
        <f t="shared" si="9"/>
        <v>8.5000000000000006E-2</v>
      </c>
      <c r="BH34" s="383">
        <f t="shared" si="10"/>
        <v>1.1999999999999997</v>
      </c>
      <c r="BI34" s="57"/>
      <c r="BJ34" s="136">
        <f t="shared" si="11"/>
        <v>0.10201368942125527</v>
      </c>
      <c r="BK34" s="136">
        <f t="shared" si="12"/>
        <v>9.7887428674300836E-2</v>
      </c>
      <c r="BL34" s="383">
        <f t="shared" si="13"/>
        <v>0.39999999999999897</v>
      </c>
      <c r="BM34" s="137">
        <v>0</v>
      </c>
    </row>
    <row r="35" spans="2:65" ht="13.5" customHeight="1">
      <c r="B35" s="579"/>
      <c r="C35" s="582"/>
      <c r="D35" s="297" t="s">
        <v>79</v>
      </c>
      <c r="E35" s="566"/>
      <c r="F35" s="203">
        <v>0</v>
      </c>
      <c r="G35" s="16">
        <f>IFERROR(F35/E33,"-")</f>
        <v>0</v>
      </c>
      <c r="H35" s="566"/>
      <c r="I35" s="203">
        <v>1</v>
      </c>
      <c r="J35" s="16">
        <f>IFERROR(I35/H33,"-")</f>
        <v>0.5</v>
      </c>
      <c r="K35" s="566"/>
      <c r="L35" s="203">
        <v>10</v>
      </c>
      <c r="M35" s="16">
        <f>IFERROR(L35/K33,"-")</f>
        <v>5.6179775280898875E-2</v>
      </c>
      <c r="N35" s="566"/>
      <c r="O35" s="203">
        <v>10</v>
      </c>
      <c r="P35" s="16">
        <f>IFERROR(O35/N33,"-")</f>
        <v>7.6923076923076927E-2</v>
      </c>
      <c r="Q35" s="566"/>
      <c r="R35" s="203">
        <v>2</v>
      </c>
      <c r="S35" s="16">
        <f>IFERROR(R35/Q33,"-")</f>
        <v>3.4482758620689655E-2</v>
      </c>
      <c r="T35" s="566"/>
      <c r="U35" s="203">
        <v>1</v>
      </c>
      <c r="V35" s="16">
        <f>IFERROR(U35/T33,"-")</f>
        <v>3.3333333333333333E-2</v>
      </c>
      <c r="W35" s="566"/>
      <c r="X35" s="203">
        <v>0</v>
      </c>
      <c r="Y35" s="16" t="str">
        <f>IFERROR(X35/W33,"-")</f>
        <v>-</v>
      </c>
      <c r="Z35" s="566"/>
      <c r="AA35" s="203">
        <f t="shared" si="2"/>
        <v>24</v>
      </c>
      <c r="AB35" s="16">
        <f>IFERROR(AA35/Z33,"-")</f>
        <v>0.06</v>
      </c>
      <c r="AC35" s="12"/>
      <c r="AD35" s="324" t="s">
        <v>40</v>
      </c>
      <c r="AE35" s="440">
        <v>5</v>
      </c>
      <c r="AF35" s="440">
        <v>6</v>
      </c>
      <c r="AG35" s="440">
        <v>837</v>
      </c>
      <c r="AH35" s="440">
        <v>597</v>
      </c>
      <c r="AI35" s="440">
        <v>235</v>
      </c>
      <c r="AJ35" s="440">
        <v>57</v>
      </c>
      <c r="AK35" s="440">
        <v>7</v>
      </c>
      <c r="AL35" s="188">
        <f t="shared" si="3"/>
        <v>1744</v>
      </c>
      <c r="AM35" s="386"/>
      <c r="AN35" s="589"/>
      <c r="AO35" s="590"/>
      <c r="AP35" s="396" t="s">
        <v>79</v>
      </c>
      <c r="AQ35" s="592"/>
      <c r="AR35" s="188">
        <v>22</v>
      </c>
      <c r="AS35" s="390">
        <v>5.0458715596330278E-2</v>
      </c>
      <c r="AT35" s="290">
        <v>31</v>
      </c>
      <c r="AU35" s="107" t="s">
        <v>40</v>
      </c>
      <c r="AV35" s="385">
        <f t="shared" si="4"/>
        <v>0.11238532110091744</v>
      </c>
      <c r="AW35" s="385">
        <f t="shared" si="5"/>
        <v>0.1018262313226342</v>
      </c>
      <c r="AX35" s="170"/>
      <c r="AY35" s="73" t="s">
        <v>19</v>
      </c>
      <c r="AZ35" s="385">
        <f t="shared" si="0"/>
        <v>8.577633007600434E-2</v>
      </c>
      <c r="BA35" s="385">
        <f t="shared" si="6"/>
        <v>7.7167019027484143E-2</v>
      </c>
      <c r="BB35" s="13"/>
      <c r="BC35" s="105" t="str">
        <f t="shared" si="1"/>
        <v>松原市</v>
      </c>
      <c r="BD35" s="136">
        <f t="shared" si="14"/>
        <v>9.711286089238845E-2</v>
      </c>
      <c r="BE35" s="136">
        <f t="shared" si="7"/>
        <v>9.7000000000000003E-2</v>
      </c>
      <c r="BF35" s="136">
        <f t="shared" si="8"/>
        <v>8.8633288227334239E-2</v>
      </c>
      <c r="BG35" s="136">
        <f t="shared" si="9"/>
        <v>8.8999999999999996E-2</v>
      </c>
      <c r="BH35" s="383">
        <f t="shared" si="10"/>
        <v>0.80000000000000071</v>
      </c>
      <c r="BI35" s="57"/>
      <c r="BJ35" s="136">
        <f t="shared" si="11"/>
        <v>0.10201368942125527</v>
      </c>
      <c r="BK35" s="136">
        <f t="shared" si="12"/>
        <v>9.7887428674300836E-2</v>
      </c>
      <c r="BL35" s="383">
        <f t="shared" si="13"/>
        <v>0.39999999999999897</v>
      </c>
      <c r="BM35" s="137">
        <v>0</v>
      </c>
    </row>
    <row r="36" spans="2:65" ht="13.5" customHeight="1">
      <c r="B36" s="580"/>
      <c r="C36" s="597"/>
      <c r="D36" s="298" t="s">
        <v>80</v>
      </c>
      <c r="E36" s="567"/>
      <c r="F36" s="204">
        <v>0</v>
      </c>
      <c r="G36" s="17">
        <f>IFERROR(F36/E33,"-")</f>
        <v>0</v>
      </c>
      <c r="H36" s="567"/>
      <c r="I36" s="204">
        <v>0</v>
      </c>
      <c r="J36" s="17">
        <f>IFERROR(I36/H33,"-")</f>
        <v>0</v>
      </c>
      <c r="K36" s="567"/>
      <c r="L36" s="204">
        <v>12</v>
      </c>
      <c r="M36" s="17">
        <f>IFERROR(L36/K33,"-")</f>
        <v>6.741573033707865E-2</v>
      </c>
      <c r="N36" s="567"/>
      <c r="O36" s="204">
        <v>17</v>
      </c>
      <c r="P36" s="17">
        <f>IFERROR(O36/N33,"-")</f>
        <v>0.13076923076923078</v>
      </c>
      <c r="Q36" s="567"/>
      <c r="R36" s="204">
        <v>6</v>
      </c>
      <c r="S36" s="17">
        <f>IFERROR(R36/Q33,"-")</f>
        <v>0.10344827586206896</v>
      </c>
      <c r="T36" s="567"/>
      <c r="U36" s="204">
        <v>5</v>
      </c>
      <c r="V36" s="17">
        <f>IFERROR(U36/T33,"-")</f>
        <v>0.16666666666666666</v>
      </c>
      <c r="W36" s="567"/>
      <c r="X36" s="204">
        <v>0</v>
      </c>
      <c r="Y36" s="17" t="str">
        <f>IFERROR(X36/W33,"-")</f>
        <v>-</v>
      </c>
      <c r="Z36" s="567"/>
      <c r="AA36" s="204">
        <f t="shared" si="2"/>
        <v>40</v>
      </c>
      <c r="AB36" s="17">
        <f>IFERROR(AA36/Z33,"-")</f>
        <v>0.1</v>
      </c>
      <c r="AC36" s="12"/>
      <c r="AD36" s="324" t="s">
        <v>41</v>
      </c>
      <c r="AE36" s="440">
        <v>5</v>
      </c>
      <c r="AF36" s="440">
        <v>14</v>
      </c>
      <c r="AG36" s="440">
        <v>855</v>
      </c>
      <c r="AH36" s="440">
        <v>801</v>
      </c>
      <c r="AI36" s="440">
        <v>391</v>
      </c>
      <c r="AJ36" s="440">
        <v>79</v>
      </c>
      <c r="AK36" s="440">
        <v>15</v>
      </c>
      <c r="AL36" s="188">
        <f t="shared" si="3"/>
        <v>2160</v>
      </c>
      <c r="AM36" s="386"/>
      <c r="AN36" s="589"/>
      <c r="AO36" s="590"/>
      <c r="AP36" s="396" t="s">
        <v>80</v>
      </c>
      <c r="AQ36" s="592"/>
      <c r="AR36" s="188">
        <v>38</v>
      </c>
      <c r="AS36" s="390">
        <v>8.7155963302752298E-2</v>
      </c>
      <c r="AT36" s="290">
        <v>32</v>
      </c>
      <c r="AU36" s="107" t="s">
        <v>41</v>
      </c>
      <c r="AV36" s="385">
        <f t="shared" si="4"/>
        <v>9.3981481481481485E-2</v>
      </c>
      <c r="AW36" s="385">
        <f t="shared" si="5"/>
        <v>9.9015033696215657E-2</v>
      </c>
      <c r="AX36" s="170"/>
      <c r="AY36" s="73" t="s">
        <v>30</v>
      </c>
      <c r="AZ36" s="385">
        <f t="shared" si="0"/>
        <v>0.12082262210796915</v>
      </c>
      <c r="BA36" s="385">
        <f t="shared" si="6"/>
        <v>0.10784313725490197</v>
      </c>
      <c r="BB36" s="13"/>
      <c r="BC36" s="105" t="str">
        <f t="shared" si="1"/>
        <v>高石市</v>
      </c>
      <c r="BD36" s="136">
        <f t="shared" si="14"/>
        <v>9.6539162112932606E-2</v>
      </c>
      <c r="BE36" s="136">
        <f t="shared" si="7"/>
        <v>9.7000000000000003E-2</v>
      </c>
      <c r="BF36" s="136">
        <f t="shared" si="8"/>
        <v>8.8868940754039491E-2</v>
      </c>
      <c r="BG36" s="136">
        <f t="shared" si="9"/>
        <v>8.8999999999999996E-2</v>
      </c>
      <c r="BH36" s="383">
        <f t="shared" si="10"/>
        <v>0.80000000000000071</v>
      </c>
      <c r="BI36" s="57"/>
      <c r="BJ36" s="136">
        <f t="shared" si="11"/>
        <v>0.10201368942125527</v>
      </c>
      <c r="BK36" s="136">
        <f t="shared" si="12"/>
        <v>9.7887428674300836E-2</v>
      </c>
      <c r="BL36" s="383">
        <f t="shared" si="13"/>
        <v>0.39999999999999897</v>
      </c>
      <c r="BM36" s="137">
        <v>0</v>
      </c>
    </row>
    <row r="37" spans="2:65" ht="13.5" customHeight="1">
      <c r="B37" s="578">
        <v>9</v>
      </c>
      <c r="C37" s="581" t="s">
        <v>130</v>
      </c>
      <c r="D37" s="296" t="s">
        <v>77</v>
      </c>
      <c r="E37" s="577">
        <f t="shared" ref="E37" si="71">VLOOKUP(C37,$AD$5:$AK$78,2,0)</f>
        <v>0</v>
      </c>
      <c r="F37" s="202">
        <v>0</v>
      </c>
      <c r="G37" s="75" t="str">
        <f>IFERROR(F37/E37,"-")</f>
        <v>-</v>
      </c>
      <c r="H37" s="577">
        <f t="shared" ref="H37" si="72">VLOOKUP(C37,$AD$5:$AK$78,3,0)</f>
        <v>1</v>
      </c>
      <c r="I37" s="202">
        <v>1</v>
      </c>
      <c r="J37" s="75">
        <f>IFERROR(I37/H37,"-")</f>
        <v>1</v>
      </c>
      <c r="K37" s="577">
        <f t="shared" ref="K37" si="73">VLOOKUP(C37,$AD$5:$AK$78,4,0)</f>
        <v>200</v>
      </c>
      <c r="L37" s="202">
        <v>151</v>
      </c>
      <c r="M37" s="75">
        <f>IFERROR(L37/K37,"-")</f>
        <v>0.755</v>
      </c>
      <c r="N37" s="577">
        <f t="shared" ref="N37" si="74">VLOOKUP(C37,$AD$5:$AK$78,5,0)</f>
        <v>155</v>
      </c>
      <c r="O37" s="202">
        <v>114</v>
      </c>
      <c r="P37" s="75">
        <f>IFERROR(O37/N37,"-")</f>
        <v>0.73548387096774193</v>
      </c>
      <c r="Q37" s="577">
        <f t="shared" ref="Q37" si="75">VLOOKUP(C37,$AD$5:$AK$78,6,0)</f>
        <v>84</v>
      </c>
      <c r="R37" s="202">
        <v>58</v>
      </c>
      <c r="S37" s="75">
        <f>IFERROR(R37/Q37,"-")</f>
        <v>0.69047619047619047</v>
      </c>
      <c r="T37" s="577">
        <f t="shared" ref="T37" si="76">VLOOKUP(C37,$AD$5:$AK$78,7,0)</f>
        <v>33</v>
      </c>
      <c r="U37" s="202">
        <v>23</v>
      </c>
      <c r="V37" s="75">
        <f>IFERROR(U37/T37,"-")</f>
        <v>0.69696969696969702</v>
      </c>
      <c r="W37" s="577">
        <f t="shared" ref="W37" si="77">VLOOKUP(C37,$AD$5:$AK$78,8,0)</f>
        <v>3</v>
      </c>
      <c r="X37" s="202">
        <v>1</v>
      </c>
      <c r="Y37" s="75">
        <f>IFERROR(X37/W37,"-")</f>
        <v>0.33333333333333331</v>
      </c>
      <c r="Z37" s="577">
        <f t="shared" ref="Z37" si="78">VLOOKUP(C37,$AD$5:$AL$78,9,0)</f>
        <v>476</v>
      </c>
      <c r="AA37" s="202">
        <f t="shared" si="2"/>
        <v>348</v>
      </c>
      <c r="AB37" s="75">
        <f>IFERROR(AA37/Z37,"-")</f>
        <v>0.73109243697478987</v>
      </c>
      <c r="AC37" s="12"/>
      <c r="AD37" s="324" t="s">
        <v>42</v>
      </c>
      <c r="AE37" s="440">
        <v>1</v>
      </c>
      <c r="AF37" s="440">
        <v>1</v>
      </c>
      <c r="AG37" s="440">
        <v>188</v>
      </c>
      <c r="AH37" s="440">
        <v>161</v>
      </c>
      <c r="AI37" s="440">
        <v>57</v>
      </c>
      <c r="AJ37" s="440">
        <v>20</v>
      </c>
      <c r="AK37" s="440">
        <v>3</v>
      </c>
      <c r="AL37" s="188">
        <f t="shared" si="3"/>
        <v>431</v>
      </c>
      <c r="AM37" s="386"/>
      <c r="AN37" s="589">
        <v>9</v>
      </c>
      <c r="AO37" s="590" t="s">
        <v>130</v>
      </c>
      <c r="AP37" s="396" t="s">
        <v>77</v>
      </c>
      <c r="AQ37" s="592">
        <v>444</v>
      </c>
      <c r="AR37" s="188">
        <v>332</v>
      </c>
      <c r="AS37" s="390">
        <v>0.74774774774774777</v>
      </c>
      <c r="AT37" s="290">
        <v>33</v>
      </c>
      <c r="AU37" s="107" t="s">
        <v>42</v>
      </c>
      <c r="AV37" s="385">
        <f t="shared" si="4"/>
        <v>7.1925754060324823E-2</v>
      </c>
      <c r="AW37" s="385">
        <f t="shared" si="5"/>
        <v>0.10779816513761468</v>
      </c>
      <c r="AX37" s="170"/>
      <c r="AY37" s="73" t="s">
        <v>51</v>
      </c>
      <c r="AZ37" s="385">
        <f t="shared" si="0"/>
        <v>0.1227364185110664</v>
      </c>
      <c r="BA37" s="385">
        <f t="shared" si="6"/>
        <v>9.9082568807339455E-2</v>
      </c>
      <c r="BB37" s="13"/>
      <c r="BC37" s="105" t="str">
        <f t="shared" si="1"/>
        <v>羽曳野市</v>
      </c>
      <c r="BD37" s="136">
        <f t="shared" si="14"/>
        <v>9.651600753295668E-2</v>
      </c>
      <c r="BE37" s="136">
        <f t="shared" si="7"/>
        <v>9.7000000000000003E-2</v>
      </c>
      <c r="BF37" s="136">
        <f t="shared" si="8"/>
        <v>0.10189075630252101</v>
      </c>
      <c r="BG37" s="136">
        <f t="shared" si="9"/>
        <v>0.10199999999999999</v>
      </c>
      <c r="BH37" s="383">
        <f t="shared" si="10"/>
        <v>-0.49999999999999906</v>
      </c>
      <c r="BI37" s="57"/>
      <c r="BJ37" s="136">
        <f t="shared" si="11"/>
        <v>0.10201368942125527</v>
      </c>
      <c r="BK37" s="136">
        <f t="shared" si="12"/>
        <v>9.7887428674300836E-2</v>
      </c>
      <c r="BL37" s="383">
        <f t="shared" si="13"/>
        <v>0.39999999999999897</v>
      </c>
      <c r="BM37" s="137">
        <v>0</v>
      </c>
    </row>
    <row r="38" spans="2:65" ht="13.5" customHeight="1">
      <c r="B38" s="579"/>
      <c r="C38" s="582"/>
      <c r="D38" s="297" t="s">
        <v>78</v>
      </c>
      <c r="E38" s="566"/>
      <c r="F38" s="203">
        <v>0</v>
      </c>
      <c r="G38" s="16" t="str">
        <f>IFERROR(F38/E37,"-")</f>
        <v>-</v>
      </c>
      <c r="H38" s="566"/>
      <c r="I38" s="203">
        <v>0</v>
      </c>
      <c r="J38" s="16">
        <f>IFERROR(I38/H37,"-")</f>
        <v>0</v>
      </c>
      <c r="K38" s="566"/>
      <c r="L38" s="203">
        <v>22</v>
      </c>
      <c r="M38" s="16">
        <f>IFERROR(L38/K37,"-")</f>
        <v>0.11</v>
      </c>
      <c r="N38" s="566"/>
      <c r="O38" s="203">
        <v>14</v>
      </c>
      <c r="P38" s="16">
        <f>IFERROR(O38/N37,"-")</f>
        <v>9.0322580645161285E-2</v>
      </c>
      <c r="Q38" s="566"/>
      <c r="R38" s="203">
        <v>9</v>
      </c>
      <c r="S38" s="16">
        <f>IFERROR(R38/Q37,"-")</f>
        <v>0.10714285714285714</v>
      </c>
      <c r="T38" s="566"/>
      <c r="U38" s="203">
        <v>4</v>
      </c>
      <c r="V38" s="16">
        <f>IFERROR(U38/T37,"-")</f>
        <v>0.12121212121212122</v>
      </c>
      <c r="W38" s="566"/>
      <c r="X38" s="203">
        <v>1</v>
      </c>
      <c r="Y38" s="16">
        <f>IFERROR(X38/W37,"-")</f>
        <v>0.33333333333333331</v>
      </c>
      <c r="Z38" s="566"/>
      <c r="AA38" s="203">
        <f t="shared" si="2"/>
        <v>50</v>
      </c>
      <c r="AB38" s="16">
        <f>IFERROR(AA38/Z37,"-")</f>
        <v>0.10504201680672269</v>
      </c>
      <c r="AC38" s="12"/>
      <c r="AD38" s="324" t="s">
        <v>44</v>
      </c>
      <c r="AE38" s="440">
        <v>4</v>
      </c>
      <c r="AF38" s="440">
        <v>13</v>
      </c>
      <c r="AG38" s="440">
        <v>897</v>
      </c>
      <c r="AH38" s="440">
        <v>675</v>
      </c>
      <c r="AI38" s="440">
        <v>342</v>
      </c>
      <c r="AJ38" s="440">
        <v>79</v>
      </c>
      <c r="AK38" s="440">
        <v>14</v>
      </c>
      <c r="AL38" s="188">
        <f t="shared" si="3"/>
        <v>2024</v>
      </c>
      <c r="AM38" s="386"/>
      <c r="AN38" s="589"/>
      <c r="AO38" s="590"/>
      <c r="AP38" s="396" t="s">
        <v>78</v>
      </c>
      <c r="AQ38" s="592"/>
      <c r="AR38" s="188">
        <v>39</v>
      </c>
      <c r="AS38" s="390">
        <v>8.7837837837837843E-2</v>
      </c>
      <c r="AT38" s="290">
        <v>34</v>
      </c>
      <c r="AU38" s="107" t="s">
        <v>44</v>
      </c>
      <c r="AV38" s="385">
        <f t="shared" si="4"/>
        <v>9.2391304347826081E-2</v>
      </c>
      <c r="AW38" s="385">
        <f t="shared" si="5"/>
        <v>9.1312931885488641E-2</v>
      </c>
      <c r="AX38" s="170"/>
      <c r="AY38" s="73" t="s">
        <v>11</v>
      </c>
      <c r="AZ38" s="385">
        <f t="shared" si="0"/>
        <v>0.10997963340122199</v>
      </c>
      <c r="BA38" s="385">
        <f t="shared" si="6"/>
        <v>9.4488188976377951E-2</v>
      </c>
      <c r="BB38" s="13"/>
      <c r="BC38" s="105" t="str">
        <f t="shared" si="1"/>
        <v>大東市</v>
      </c>
      <c r="BD38" s="136">
        <f t="shared" si="14"/>
        <v>9.5716552088841889E-2</v>
      </c>
      <c r="BE38" s="136">
        <f t="shared" si="7"/>
        <v>9.6000000000000002E-2</v>
      </c>
      <c r="BF38" s="136">
        <f t="shared" si="8"/>
        <v>0.10662525879917184</v>
      </c>
      <c r="BG38" s="136">
        <f t="shared" si="9"/>
        <v>0.107</v>
      </c>
      <c r="BH38" s="383">
        <f t="shared" si="10"/>
        <v>-1.0999999999999996</v>
      </c>
      <c r="BI38" s="57"/>
      <c r="BJ38" s="136">
        <f t="shared" si="11"/>
        <v>0.10201368942125527</v>
      </c>
      <c r="BK38" s="136">
        <f t="shared" si="12"/>
        <v>9.7887428674300836E-2</v>
      </c>
      <c r="BL38" s="383">
        <f t="shared" si="13"/>
        <v>0.39999999999999897</v>
      </c>
      <c r="BM38" s="137">
        <v>0</v>
      </c>
    </row>
    <row r="39" spans="2:65" ht="13.5" customHeight="1">
      <c r="B39" s="579"/>
      <c r="C39" s="582"/>
      <c r="D39" s="297" t="s">
        <v>79</v>
      </c>
      <c r="E39" s="566"/>
      <c r="F39" s="203">
        <v>0</v>
      </c>
      <c r="G39" s="16" t="str">
        <f>IFERROR(F39/E37,"-")</f>
        <v>-</v>
      </c>
      <c r="H39" s="566"/>
      <c r="I39" s="203">
        <v>0</v>
      </c>
      <c r="J39" s="16">
        <f>IFERROR(I39/H37,"-")</f>
        <v>0</v>
      </c>
      <c r="K39" s="566"/>
      <c r="L39" s="203">
        <v>10</v>
      </c>
      <c r="M39" s="16">
        <f>IFERROR(L39/K37,"-")</f>
        <v>0.05</v>
      </c>
      <c r="N39" s="566"/>
      <c r="O39" s="203">
        <v>6</v>
      </c>
      <c r="P39" s="16">
        <f>IFERROR(O39/N37,"-")</f>
        <v>3.870967741935484E-2</v>
      </c>
      <c r="Q39" s="566"/>
      <c r="R39" s="203">
        <v>5</v>
      </c>
      <c r="S39" s="16">
        <f>IFERROR(R39/Q37,"-")</f>
        <v>5.9523809523809521E-2</v>
      </c>
      <c r="T39" s="566"/>
      <c r="U39" s="203">
        <v>1</v>
      </c>
      <c r="V39" s="16">
        <f>IFERROR(U39/T37,"-")</f>
        <v>3.0303030303030304E-2</v>
      </c>
      <c r="W39" s="566"/>
      <c r="X39" s="203">
        <v>1</v>
      </c>
      <c r="Y39" s="16">
        <f>IFERROR(X39/W37,"-")</f>
        <v>0.33333333333333331</v>
      </c>
      <c r="Z39" s="566"/>
      <c r="AA39" s="203">
        <f t="shared" si="2"/>
        <v>23</v>
      </c>
      <c r="AB39" s="16">
        <f>IFERROR(AA39/Z37,"-")</f>
        <v>4.8319327731092439E-2</v>
      </c>
      <c r="AC39" s="12"/>
      <c r="AD39" s="324" t="s">
        <v>1</v>
      </c>
      <c r="AE39" s="440">
        <v>1</v>
      </c>
      <c r="AF39" s="440">
        <v>5</v>
      </c>
      <c r="AG39" s="440">
        <v>2036</v>
      </c>
      <c r="AH39" s="440">
        <v>1888</v>
      </c>
      <c r="AI39" s="440">
        <v>867</v>
      </c>
      <c r="AJ39" s="440">
        <v>243</v>
      </c>
      <c r="AK39" s="440">
        <v>24</v>
      </c>
      <c r="AL39" s="188">
        <f t="shared" si="3"/>
        <v>5064</v>
      </c>
      <c r="AM39" s="386"/>
      <c r="AN39" s="589"/>
      <c r="AO39" s="590"/>
      <c r="AP39" s="396" t="s">
        <v>79</v>
      </c>
      <c r="AQ39" s="592"/>
      <c r="AR39" s="188">
        <v>19</v>
      </c>
      <c r="AS39" s="390">
        <v>4.2792792792792793E-2</v>
      </c>
      <c r="AT39" s="290">
        <v>35</v>
      </c>
      <c r="AU39" s="107" t="s">
        <v>1</v>
      </c>
      <c r="AV39" s="385">
        <f t="shared" si="4"/>
        <v>9.4194312796208532E-2</v>
      </c>
      <c r="AW39" s="385">
        <f t="shared" si="5"/>
        <v>0.1022474185057704</v>
      </c>
      <c r="AX39" s="170"/>
      <c r="AY39" s="73" t="s">
        <v>5</v>
      </c>
      <c r="AZ39" s="385">
        <f t="shared" si="0"/>
        <v>0.10583446404341927</v>
      </c>
      <c r="BA39" s="385">
        <f t="shared" si="6"/>
        <v>0.10454545454545454</v>
      </c>
      <c r="BB39" s="13"/>
      <c r="BC39" s="105" t="str">
        <f t="shared" si="1"/>
        <v>豊中市</v>
      </c>
      <c r="BD39" s="136">
        <f t="shared" si="14"/>
        <v>9.4194312796208532E-2</v>
      </c>
      <c r="BE39" s="136">
        <f t="shared" si="7"/>
        <v>9.4E-2</v>
      </c>
      <c r="BF39" s="136">
        <f t="shared" si="8"/>
        <v>0.1022474185057704</v>
      </c>
      <c r="BG39" s="136">
        <f t="shared" si="9"/>
        <v>0.10199999999999999</v>
      </c>
      <c r="BH39" s="383">
        <f t="shared" si="10"/>
        <v>-0.79999999999999938</v>
      </c>
      <c r="BI39" s="57"/>
      <c r="BJ39" s="136">
        <f t="shared" si="11"/>
        <v>0.10201368942125527</v>
      </c>
      <c r="BK39" s="136">
        <f t="shared" si="12"/>
        <v>9.7887428674300836E-2</v>
      </c>
      <c r="BL39" s="383">
        <f t="shared" si="13"/>
        <v>0.39999999999999897</v>
      </c>
      <c r="BM39" s="137">
        <v>0</v>
      </c>
    </row>
    <row r="40" spans="2:65" ht="13.5" customHeight="1">
      <c r="B40" s="580"/>
      <c r="C40" s="597"/>
      <c r="D40" s="298" t="s">
        <v>80</v>
      </c>
      <c r="E40" s="567"/>
      <c r="F40" s="204">
        <v>0</v>
      </c>
      <c r="G40" s="17" t="str">
        <f>IFERROR(F40/E37,"-")</f>
        <v>-</v>
      </c>
      <c r="H40" s="567"/>
      <c r="I40" s="204">
        <v>0</v>
      </c>
      <c r="J40" s="17">
        <f>IFERROR(I40/H37,"-")</f>
        <v>0</v>
      </c>
      <c r="K40" s="567"/>
      <c r="L40" s="204">
        <v>17</v>
      </c>
      <c r="M40" s="17">
        <f>IFERROR(L40/K37,"-")</f>
        <v>8.5000000000000006E-2</v>
      </c>
      <c r="N40" s="567"/>
      <c r="O40" s="204">
        <v>21</v>
      </c>
      <c r="P40" s="17">
        <f>IFERROR(O40/N37,"-")</f>
        <v>0.13548387096774195</v>
      </c>
      <c r="Q40" s="567"/>
      <c r="R40" s="204">
        <v>12</v>
      </c>
      <c r="S40" s="17">
        <f>IFERROR(R40/Q37,"-")</f>
        <v>0.14285714285714285</v>
      </c>
      <c r="T40" s="567"/>
      <c r="U40" s="204">
        <v>5</v>
      </c>
      <c r="V40" s="17">
        <f>IFERROR(U40/T37,"-")</f>
        <v>0.15151515151515152</v>
      </c>
      <c r="W40" s="567"/>
      <c r="X40" s="204">
        <v>0</v>
      </c>
      <c r="Y40" s="17">
        <f>IFERROR(X40/W37,"-")</f>
        <v>0</v>
      </c>
      <c r="Z40" s="567"/>
      <c r="AA40" s="204">
        <f t="shared" si="2"/>
        <v>55</v>
      </c>
      <c r="AB40" s="17">
        <f>IFERROR(AA40/Z37,"-")</f>
        <v>0.11554621848739496</v>
      </c>
      <c r="AC40" s="12"/>
      <c r="AD40" s="324" t="s">
        <v>2</v>
      </c>
      <c r="AE40" s="440">
        <v>1</v>
      </c>
      <c r="AF40" s="440">
        <v>5</v>
      </c>
      <c r="AG40" s="440">
        <v>546</v>
      </c>
      <c r="AH40" s="440">
        <v>441</v>
      </c>
      <c r="AI40" s="440">
        <v>235</v>
      </c>
      <c r="AJ40" s="440">
        <v>70</v>
      </c>
      <c r="AK40" s="440">
        <v>11</v>
      </c>
      <c r="AL40" s="188">
        <f t="shared" si="3"/>
        <v>1309</v>
      </c>
      <c r="AM40" s="386"/>
      <c r="AN40" s="589"/>
      <c r="AO40" s="590"/>
      <c r="AP40" s="396" t="s">
        <v>80</v>
      </c>
      <c r="AQ40" s="592"/>
      <c r="AR40" s="188">
        <v>54</v>
      </c>
      <c r="AS40" s="390">
        <v>0.12162162162162163</v>
      </c>
      <c r="AT40" s="290">
        <v>36</v>
      </c>
      <c r="AU40" s="107" t="s">
        <v>2</v>
      </c>
      <c r="AV40" s="385">
        <f t="shared" si="4"/>
        <v>9.0909090909090912E-2</v>
      </c>
      <c r="AW40" s="385">
        <f t="shared" si="5"/>
        <v>9.2056421677802522E-2</v>
      </c>
      <c r="AX40" s="170"/>
      <c r="AY40" s="73" t="s">
        <v>6</v>
      </c>
      <c r="AZ40" s="385">
        <f t="shared" si="0"/>
        <v>0.14035087719298245</v>
      </c>
      <c r="BA40" s="385">
        <f t="shared" si="6"/>
        <v>0.16292134831460675</v>
      </c>
      <c r="BB40" s="13"/>
      <c r="BC40" s="105" t="str">
        <f t="shared" si="1"/>
        <v>四條畷市</v>
      </c>
      <c r="BD40" s="136">
        <f t="shared" si="14"/>
        <v>9.3708165997322623E-2</v>
      </c>
      <c r="BE40" s="136">
        <f t="shared" si="7"/>
        <v>9.4E-2</v>
      </c>
      <c r="BF40" s="136">
        <f t="shared" si="8"/>
        <v>9.4527363184079602E-2</v>
      </c>
      <c r="BG40" s="136">
        <f t="shared" si="9"/>
        <v>9.5000000000000001E-2</v>
      </c>
      <c r="BH40" s="383">
        <f t="shared" si="10"/>
        <v>-0.10000000000000009</v>
      </c>
      <c r="BI40" s="57"/>
      <c r="BJ40" s="136">
        <f t="shared" si="11"/>
        <v>0.10201368942125527</v>
      </c>
      <c r="BK40" s="136">
        <f t="shared" si="12"/>
        <v>9.7887428674300836E-2</v>
      </c>
      <c r="BL40" s="383">
        <f t="shared" si="13"/>
        <v>0.39999999999999897</v>
      </c>
      <c r="BM40" s="137">
        <v>0</v>
      </c>
    </row>
    <row r="41" spans="2:65" ht="13.5" customHeight="1">
      <c r="B41" s="578">
        <v>10</v>
      </c>
      <c r="C41" s="581" t="s">
        <v>59</v>
      </c>
      <c r="D41" s="296" t="s">
        <v>77</v>
      </c>
      <c r="E41" s="577">
        <f t="shared" ref="E41" si="79">VLOOKUP(C41,$AD$5:$AK$78,2,0)</f>
        <v>1</v>
      </c>
      <c r="F41" s="202">
        <v>0</v>
      </c>
      <c r="G41" s="75">
        <f>IFERROR(F41/E41,"-")</f>
        <v>0</v>
      </c>
      <c r="H41" s="577">
        <f t="shared" ref="H41" si="80">VLOOKUP(C41,$AD$5:$AK$78,3,0)</f>
        <v>9</v>
      </c>
      <c r="I41" s="202">
        <v>6</v>
      </c>
      <c r="J41" s="75">
        <f>IFERROR(I41/H41,"-")</f>
        <v>0.66666666666666663</v>
      </c>
      <c r="K41" s="577">
        <f t="shared" ref="K41" si="81">VLOOKUP(C41,$AD$5:$AK$78,4,0)</f>
        <v>566</v>
      </c>
      <c r="L41" s="202">
        <v>455</v>
      </c>
      <c r="M41" s="75">
        <f>IFERROR(L41/K41,"-")</f>
        <v>0.80388692579505305</v>
      </c>
      <c r="N41" s="577">
        <f t="shared" ref="N41" si="82">VLOOKUP(C41,$AD$5:$AK$78,5,0)</f>
        <v>495</v>
      </c>
      <c r="O41" s="202">
        <v>382</v>
      </c>
      <c r="P41" s="75">
        <f>IFERROR(O41/N41,"-")</f>
        <v>0.77171717171717169</v>
      </c>
      <c r="Q41" s="577">
        <f t="shared" ref="Q41" si="83">VLOOKUP(C41,$AD$5:$AK$78,6,0)</f>
        <v>251</v>
      </c>
      <c r="R41" s="202">
        <v>189</v>
      </c>
      <c r="S41" s="75">
        <f>IFERROR(R41/Q41,"-")</f>
        <v>0.75298804780876494</v>
      </c>
      <c r="T41" s="577">
        <f t="shared" ref="T41" si="84">VLOOKUP(C41,$AD$5:$AK$78,7,0)</f>
        <v>75</v>
      </c>
      <c r="U41" s="202">
        <v>52</v>
      </c>
      <c r="V41" s="75">
        <f>IFERROR(U41/T41,"-")</f>
        <v>0.69333333333333336</v>
      </c>
      <c r="W41" s="577">
        <f t="shared" ref="W41" si="85">VLOOKUP(C41,$AD$5:$AK$78,8,0)</f>
        <v>14</v>
      </c>
      <c r="X41" s="202">
        <v>12</v>
      </c>
      <c r="Y41" s="75">
        <f>IFERROR(X41/W41,"-")</f>
        <v>0.8571428571428571</v>
      </c>
      <c r="Z41" s="577">
        <f t="shared" ref="Z41" si="86">VLOOKUP(C41,$AD$5:$AL$78,9,0)</f>
        <v>1411</v>
      </c>
      <c r="AA41" s="202">
        <f t="shared" si="2"/>
        <v>1096</v>
      </c>
      <c r="AB41" s="75">
        <f>IFERROR(AA41/Z41,"-")</f>
        <v>0.7767540751240255</v>
      </c>
      <c r="AC41" s="12"/>
      <c r="AD41" s="324" t="s">
        <v>3</v>
      </c>
      <c r="AE41" s="440">
        <v>5</v>
      </c>
      <c r="AF41" s="440">
        <v>10</v>
      </c>
      <c r="AG41" s="440">
        <v>3093</v>
      </c>
      <c r="AH41" s="440">
        <v>2336</v>
      </c>
      <c r="AI41" s="440">
        <v>1133</v>
      </c>
      <c r="AJ41" s="440">
        <v>304</v>
      </c>
      <c r="AK41" s="440">
        <v>43</v>
      </c>
      <c r="AL41" s="188">
        <f t="shared" si="3"/>
        <v>6924</v>
      </c>
      <c r="AM41" s="386"/>
      <c r="AN41" s="589">
        <v>10</v>
      </c>
      <c r="AO41" s="590" t="s">
        <v>59</v>
      </c>
      <c r="AP41" s="396" t="s">
        <v>77</v>
      </c>
      <c r="AQ41" s="592">
        <v>1373</v>
      </c>
      <c r="AR41" s="188">
        <v>1051</v>
      </c>
      <c r="AS41" s="390">
        <v>0.76547705753823747</v>
      </c>
      <c r="AT41" s="290">
        <v>37</v>
      </c>
      <c r="AU41" s="107" t="s">
        <v>3</v>
      </c>
      <c r="AV41" s="385">
        <f t="shared" si="4"/>
        <v>0.1061525129982669</v>
      </c>
      <c r="AW41" s="385">
        <f t="shared" si="5"/>
        <v>0.10770645013022828</v>
      </c>
      <c r="AX41" s="170"/>
      <c r="AY41" s="73" t="s">
        <v>52</v>
      </c>
      <c r="AZ41" s="385">
        <f t="shared" si="0"/>
        <v>0.10135135135135136</v>
      </c>
      <c r="BA41" s="385">
        <f t="shared" si="6"/>
        <v>0.10486891385767791</v>
      </c>
      <c r="BB41" s="13"/>
      <c r="BC41" s="105" t="str">
        <f t="shared" si="1"/>
        <v>八尾市</v>
      </c>
      <c r="BD41" s="136">
        <f t="shared" si="14"/>
        <v>9.3377275580665414E-2</v>
      </c>
      <c r="BE41" s="136">
        <f t="shared" si="7"/>
        <v>9.2999999999999999E-2</v>
      </c>
      <c r="BF41" s="136">
        <f t="shared" si="8"/>
        <v>8.5655150453749399E-2</v>
      </c>
      <c r="BG41" s="136">
        <f t="shared" si="9"/>
        <v>8.5999999999999993E-2</v>
      </c>
      <c r="BH41" s="383">
        <f t="shared" si="10"/>
        <v>0.70000000000000062</v>
      </c>
      <c r="BI41" s="57"/>
      <c r="BJ41" s="136">
        <f t="shared" si="11"/>
        <v>0.10201368942125527</v>
      </c>
      <c r="BK41" s="136">
        <f t="shared" si="12"/>
        <v>9.7887428674300836E-2</v>
      </c>
      <c r="BL41" s="383">
        <f t="shared" si="13"/>
        <v>0.39999999999999897</v>
      </c>
      <c r="BM41" s="137">
        <v>0</v>
      </c>
    </row>
    <row r="42" spans="2:65" ht="13.5" customHeight="1">
      <c r="B42" s="579"/>
      <c r="C42" s="582"/>
      <c r="D42" s="297" t="s">
        <v>78</v>
      </c>
      <c r="E42" s="566"/>
      <c r="F42" s="203">
        <v>0</v>
      </c>
      <c r="G42" s="16">
        <f>IFERROR(F42/E41,"-")</f>
        <v>0</v>
      </c>
      <c r="H42" s="566"/>
      <c r="I42" s="203">
        <v>0</v>
      </c>
      <c r="J42" s="16">
        <f>IFERROR(I42/H41,"-")</f>
        <v>0</v>
      </c>
      <c r="K42" s="566"/>
      <c r="L42" s="203">
        <v>52</v>
      </c>
      <c r="M42" s="16">
        <f>IFERROR(L42/K41,"-")</f>
        <v>9.187279151943463E-2</v>
      </c>
      <c r="N42" s="566"/>
      <c r="O42" s="203">
        <v>56</v>
      </c>
      <c r="P42" s="16">
        <f>IFERROR(O42/N41,"-")</f>
        <v>0.11313131313131314</v>
      </c>
      <c r="Q42" s="566"/>
      <c r="R42" s="203">
        <v>19</v>
      </c>
      <c r="S42" s="16">
        <f>IFERROR(R42/Q41,"-")</f>
        <v>7.5697211155378488E-2</v>
      </c>
      <c r="T42" s="566"/>
      <c r="U42" s="203">
        <v>10</v>
      </c>
      <c r="V42" s="16">
        <f>IFERROR(U42/T41,"-")</f>
        <v>0.13333333333333333</v>
      </c>
      <c r="W42" s="566"/>
      <c r="X42" s="203">
        <v>1</v>
      </c>
      <c r="Y42" s="16">
        <f>IFERROR(X42/W41,"-")</f>
        <v>7.1428571428571425E-2</v>
      </c>
      <c r="Z42" s="566"/>
      <c r="AA42" s="203">
        <f t="shared" si="2"/>
        <v>138</v>
      </c>
      <c r="AB42" s="16">
        <f>IFERROR(AA42/Z41,"-")</f>
        <v>9.7802976612331685E-2</v>
      </c>
      <c r="AC42" s="12"/>
      <c r="AD42" s="324" t="s">
        <v>45</v>
      </c>
      <c r="AE42" s="440">
        <v>2</v>
      </c>
      <c r="AF42" s="440">
        <v>3</v>
      </c>
      <c r="AG42" s="440">
        <v>492</v>
      </c>
      <c r="AH42" s="440">
        <v>391</v>
      </c>
      <c r="AI42" s="440">
        <v>199</v>
      </c>
      <c r="AJ42" s="440">
        <v>54</v>
      </c>
      <c r="AK42" s="440">
        <v>8</v>
      </c>
      <c r="AL42" s="188">
        <f t="shared" si="3"/>
        <v>1149</v>
      </c>
      <c r="AM42" s="386"/>
      <c r="AN42" s="589"/>
      <c r="AO42" s="590"/>
      <c r="AP42" s="396" t="s">
        <v>78</v>
      </c>
      <c r="AQ42" s="592"/>
      <c r="AR42" s="188">
        <v>134</v>
      </c>
      <c r="AS42" s="390">
        <v>9.7596504005826659E-2</v>
      </c>
      <c r="AT42" s="290">
        <v>38</v>
      </c>
      <c r="AU42" s="73" t="s">
        <v>45</v>
      </c>
      <c r="AV42" s="385">
        <f t="shared" si="4"/>
        <v>0.1122715404699739</v>
      </c>
      <c r="AW42" s="385">
        <f t="shared" si="5"/>
        <v>0.11101000909918107</v>
      </c>
      <c r="AX42" s="170"/>
      <c r="AY42" s="73" t="s">
        <v>53</v>
      </c>
      <c r="AZ42" s="385">
        <f t="shared" si="0"/>
        <v>8.0892608089260812E-2</v>
      </c>
      <c r="BA42" s="385">
        <f t="shared" si="6"/>
        <v>9.0773809523809521E-2</v>
      </c>
      <c r="BB42" s="13"/>
      <c r="BC42" s="105" t="str">
        <f t="shared" si="1"/>
        <v>岸和田市</v>
      </c>
      <c r="BD42" s="136">
        <f t="shared" si="14"/>
        <v>9.2391304347826081E-2</v>
      </c>
      <c r="BE42" s="136">
        <f t="shared" si="7"/>
        <v>9.1999999999999998E-2</v>
      </c>
      <c r="BF42" s="136">
        <f t="shared" si="8"/>
        <v>9.1312931885488641E-2</v>
      </c>
      <c r="BG42" s="136">
        <f t="shared" si="9"/>
        <v>9.0999999999999998E-2</v>
      </c>
      <c r="BH42" s="383">
        <f t="shared" si="10"/>
        <v>0.10000000000000009</v>
      </c>
      <c r="BI42" s="57"/>
      <c r="BJ42" s="136">
        <f t="shared" si="11"/>
        <v>0.10201368942125527</v>
      </c>
      <c r="BK42" s="136">
        <f t="shared" si="12"/>
        <v>9.7887428674300836E-2</v>
      </c>
      <c r="BL42" s="383">
        <f t="shared" si="13"/>
        <v>0.39999999999999897</v>
      </c>
      <c r="BM42" s="137">
        <v>0</v>
      </c>
    </row>
    <row r="43" spans="2:65" ht="13.5" customHeight="1">
      <c r="B43" s="579"/>
      <c r="C43" s="582"/>
      <c r="D43" s="297" t="s">
        <v>79</v>
      </c>
      <c r="E43" s="566"/>
      <c r="F43" s="203">
        <v>1</v>
      </c>
      <c r="G43" s="16">
        <f>IFERROR(F43/E41,"-")</f>
        <v>1</v>
      </c>
      <c r="H43" s="566"/>
      <c r="I43" s="203">
        <v>3</v>
      </c>
      <c r="J43" s="16">
        <f>IFERROR(I43/H41,"-")</f>
        <v>0.33333333333333331</v>
      </c>
      <c r="K43" s="566"/>
      <c r="L43" s="203">
        <v>20</v>
      </c>
      <c r="M43" s="16">
        <f>IFERROR(L43/K41,"-")</f>
        <v>3.5335689045936397E-2</v>
      </c>
      <c r="N43" s="566"/>
      <c r="O43" s="203">
        <v>28</v>
      </c>
      <c r="P43" s="16">
        <f>IFERROR(O43/N41,"-")</f>
        <v>5.6565656565656569E-2</v>
      </c>
      <c r="Q43" s="566"/>
      <c r="R43" s="203">
        <v>12</v>
      </c>
      <c r="S43" s="16">
        <f>IFERROR(R43/Q41,"-")</f>
        <v>4.7808764940239043E-2</v>
      </c>
      <c r="T43" s="566"/>
      <c r="U43" s="203">
        <v>5</v>
      </c>
      <c r="V43" s="16">
        <f>IFERROR(U43/T41,"-")</f>
        <v>6.6666666666666666E-2</v>
      </c>
      <c r="W43" s="566"/>
      <c r="X43" s="203">
        <v>0</v>
      </c>
      <c r="Y43" s="16">
        <f>IFERROR(X43/W41,"-")</f>
        <v>0</v>
      </c>
      <c r="Z43" s="566"/>
      <c r="AA43" s="203">
        <f t="shared" si="2"/>
        <v>69</v>
      </c>
      <c r="AB43" s="16">
        <f>IFERROR(AA43/Z41,"-")</f>
        <v>4.8901488306165843E-2</v>
      </c>
      <c r="AC43" s="12"/>
      <c r="AD43" s="324" t="s">
        <v>8</v>
      </c>
      <c r="AE43" s="440">
        <v>4</v>
      </c>
      <c r="AF43" s="440">
        <v>16</v>
      </c>
      <c r="AG43" s="440">
        <v>2506</v>
      </c>
      <c r="AH43" s="440">
        <v>2101</v>
      </c>
      <c r="AI43" s="440">
        <v>957</v>
      </c>
      <c r="AJ43" s="440">
        <v>280</v>
      </c>
      <c r="AK43" s="440">
        <v>36</v>
      </c>
      <c r="AL43" s="188">
        <f t="shared" si="3"/>
        <v>5900</v>
      </c>
      <c r="AM43" s="386"/>
      <c r="AN43" s="589"/>
      <c r="AO43" s="590"/>
      <c r="AP43" s="396" t="s">
        <v>79</v>
      </c>
      <c r="AQ43" s="592"/>
      <c r="AR43" s="188">
        <v>71</v>
      </c>
      <c r="AS43" s="390">
        <v>5.1711580480699196E-2</v>
      </c>
      <c r="AT43" s="290">
        <v>39</v>
      </c>
      <c r="AU43" s="73" t="s">
        <v>8</v>
      </c>
      <c r="AV43" s="385">
        <f t="shared" si="4"/>
        <v>0.11830508474576271</v>
      </c>
      <c r="AW43" s="385">
        <f t="shared" si="5"/>
        <v>0.10679773408863712</v>
      </c>
      <c r="AX43" s="170"/>
      <c r="AY43" s="73" t="s">
        <v>54</v>
      </c>
      <c r="AZ43" s="385">
        <f t="shared" si="0"/>
        <v>6.569343065693431E-2</v>
      </c>
      <c r="BA43" s="385">
        <f t="shared" si="6"/>
        <v>6.0402684563758392E-2</v>
      </c>
      <c r="BB43" s="13"/>
      <c r="BC43" s="105" t="str">
        <f t="shared" si="1"/>
        <v>池田市</v>
      </c>
      <c r="BD43" s="136">
        <f t="shared" si="14"/>
        <v>9.0909090909090912E-2</v>
      </c>
      <c r="BE43" s="136">
        <f t="shared" si="7"/>
        <v>9.0999999999999998E-2</v>
      </c>
      <c r="BF43" s="136">
        <f t="shared" si="8"/>
        <v>9.2056421677802522E-2</v>
      </c>
      <c r="BG43" s="136">
        <f t="shared" si="9"/>
        <v>9.1999999999999998E-2</v>
      </c>
      <c r="BH43" s="383">
        <f t="shared" si="10"/>
        <v>-0.10000000000000009</v>
      </c>
      <c r="BI43" s="57"/>
      <c r="BJ43" s="136">
        <f t="shared" si="11"/>
        <v>0.10201368942125527</v>
      </c>
      <c r="BK43" s="136">
        <f t="shared" si="12"/>
        <v>9.7887428674300836E-2</v>
      </c>
      <c r="BL43" s="383">
        <f t="shared" si="13"/>
        <v>0.39999999999999897</v>
      </c>
      <c r="BM43" s="137">
        <v>0</v>
      </c>
    </row>
    <row r="44" spans="2:65" ht="13.5" customHeight="1">
      <c r="B44" s="580"/>
      <c r="C44" s="597"/>
      <c r="D44" s="298" t="s">
        <v>80</v>
      </c>
      <c r="E44" s="567"/>
      <c r="F44" s="204">
        <v>0</v>
      </c>
      <c r="G44" s="17">
        <f>IFERROR(F44/E41,"-")</f>
        <v>0</v>
      </c>
      <c r="H44" s="567"/>
      <c r="I44" s="204">
        <v>0</v>
      </c>
      <c r="J44" s="17">
        <f>IFERROR(I44/H41,"-")</f>
        <v>0</v>
      </c>
      <c r="K44" s="567"/>
      <c r="L44" s="204">
        <v>39</v>
      </c>
      <c r="M44" s="17">
        <f>IFERROR(L44/K41,"-")</f>
        <v>6.8904593639575976E-2</v>
      </c>
      <c r="N44" s="567"/>
      <c r="O44" s="204">
        <v>29</v>
      </c>
      <c r="P44" s="17">
        <f>IFERROR(O44/N41,"-")</f>
        <v>5.8585858585858588E-2</v>
      </c>
      <c r="Q44" s="567"/>
      <c r="R44" s="204">
        <v>31</v>
      </c>
      <c r="S44" s="17">
        <f>IFERROR(R44/Q41,"-")</f>
        <v>0.12350597609561753</v>
      </c>
      <c r="T44" s="567"/>
      <c r="U44" s="204">
        <v>8</v>
      </c>
      <c r="V44" s="17">
        <f>IFERROR(U44/T41,"-")</f>
        <v>0.10666666666666667</v>
      </c>
      <c r="W44" s="567"/>
      <c r="X44" s="204">
        <v>1</v>
      </c>
      <c r="Y44" s="17">
        <f>IFERROR(X44/W41,"-")</f>
        <v>7.1428571428571425E-2</v>
      </c>
      <c r="Z44" s="567"/>
      <c r="AA44" s="204">
        <f t="shared" si="2"/>
        <v>108</v>
      </c>
      <c r="AB44" s="17">
        <f>IFERROR(AA44/Z41,"-")</f>
        <v>7.6541459957476965E-2</v>
      </c>
      <c r="AC44" s="12"/>
      <c r="AD44" s="324" t="s">
        <v>46</v>
      </c>
      <c r="AE44" s="440">
        <v>2</v>
      </c>
      <c r="AF44" s="440">
        <v>10</v>
      </c>
      <c r="AG44" s="440">
        <v>570</v>
      </c>
      <c r="AH44" s="440">
        <v>500</v>
      </c>
      <c r="AI44" s="440">
        <v>249</v>
      </c>
      <c r="AJ44" s="440">
        <v>60</v>
      </c>
      <c r="AK44" s="440">
        <v>5</v>
      </c>
      <c r="AL44" s="188">
        <f t="shared" si="3"/>
        <v>1396</v>
      </c>
      <c r="AM44" s="386"/>
      <c r="AN44" s="589"/>
      <c r="AO44" s="590"/>
      <c r="AP44" s="396" t="s">
        <v>80</v>
      </c>
      <c r="AQ44" s="592"/>
      <c r="AR44" s="188">
        <v>117</v>
      </c>
      <c r="AS44" s="390">
        <v>8.5214857975236702E-2</v>
      </c>
      <c r="AT44" s="290">
        <v>40</v>
      </c>
      <c r="AU44" s="73" t="s">
        <v>46</v>
      </c>
      <c r="AV44" s="385">
        <f t="shared" si="4"/>
        <v>9.7421203438395415E-2</v>
      </c>
      <c r="AW44" s="385">
        <f t="shared" si="5"/>
        <v>8.4528301886792459E-2</v>
      </c>
      <c r="AX44" s="170"/>
      <c r="AY44" s="73" t="s">
        <v>55</v>
      </c>
      <c r="AZ44" s="385">
        <f t="shared" si="0"/>
        <v>0.10476190476190476</v>
      </c>
      <c r="BA44" s="385">
        <f t="shared" si="6"/>
        <v>0.15044247787610621</v>
      </c>
      <c r="BB44" s="13"/>
      <c r="BC44" s="105" t="str">
        <f t="shared" si="1"/>
        <v>東大阪市</v>
      </c>
      <c r="BD44" s="136">
        <f t="shared" si="14"/>
        <v>8.8661250441540093E-2</v>
      </c>
      <c r="BE44" s="136">
        <f t="shared" si="7"/>
        <v>8.8999999999999996E-2</v>
      </c>
      <c r="BF44" s="136">
        <f t="shared" si="8"/>
        <v>8.5627299251553976E-2</v>
      </c>
      <c r="BG44" s="136">
        <f t="shared" si="9"/>
        <v>8.5999999999999993E-2</v>
      </c>
      <c r="BH44" s="383">
        <f t="shared" si="10"/>
        <v>0.30000000000000027</v>
      </c>
      <c r="BI44" s="57"/>
      <c r="BJ44" s="136">
        <f t="shared" si="11"/>
        <v>0.10201368942125527</v>
      </c>
      <c r="BK44" s="136">
        <f t="shared" si="12"/>
        <v>9.7887428674300836E-2</v>
      </c>
      <c r="BL44" s="383">
        <f t="shared" si="13"/>
        <v>0.39999999999999897</v>
      </c>
      <c r="BM44" s="137">
        <v>0</v>
      </c>
    </row>
    <row r="45" spans="2:65" ht="13.5" customHeight="1">
      <c r="B45" s="578">
        <v>11</v>
      </c>
      <c r="C45" s="581" t="s">
        <v>60</v>
      </c>
      <c r="D45" s="296" t="s">
        <v>77</v>
      </c>
      <c r="E45" s="577">
        <f t="shared" ref="E45" si="87">VLOOKUP(C45,$AD$5:$AK$78,2,0)</f>
        <v>5</v>
      </c>
      <c r="F45" s="202">
        <v>2</v>
      </c>
      <c r="G45" s="75">
        <f>IFERROR(F45/E45,"-")</f>
        <v>0.4</v>
      </c>
      <c r="H45" s="577">
        <f t="shared" ref="H45" si="88">VLOOKUP(C45,$AD$5:$AK$78,3,0)</f>
        <v>9</v>
      </c>
      <c r="I45" s="202">
        <v>5</v>
      </c>
      <c r="J45" s="75">
        <f>IFERROR(I45/H45,"-")</f>
        <v>0.55555555555555558</v>
      </c>
      <c r="K45" s="577">
        <f t="shared" ref="K45" si="89">VLOOKUP(C45,$AD$5:$AK$78,4,0)</f>
        <v>820</v>
      </c>
      <c r="L45" s="202">
        <v>606</v>
      </c>
      <c r="M45" s="75">
        <f>IFERROR(L45/K45,"-")</f>
        <v>0.73902439024390243</v>
      </c>
      <c r="N45" s="577">
        <f t="shared" ref="N45" si="90">VLOOKUP(C45,$AD$5:$AK$78,5,0)</f>
        <v>663</v>
      </c>
      <c r="O45" s="202">
        <v>465</v>
      </c>
      <c r="P45" s="75">
        <f>IFERROR(O45/N45,"-")</f>
        <v>0.70135746606334837</v>
      </c>
      <c r="Q45" s="577">
        <f t="shared" ref="Q45" si="91">VLOOKUP(C45,$AD$5:$AK$78,6,0)</f>
        <v>388</v>
      </c>
      <c r="R45" s="202">
        <v>253</v>
      </c>
      <c r="S45" s="75">
        <f>IFERROR(R45/Q45,"-")</f>
        <v>0.65206185567010311</v>
      </c>
      <c r="T45" s="577">
        <f t="shared" ref="T45" si="92">VLOOKUP(C45,$AD$5:$AK$78,7,0)</f>
        <v>113</v>
      </c>
      <c r="U45" s="202">
        <v>80</v>
      </c>
      <c r="V45" s="75">
        <f>IFERROR(U45/T45,"-")</f>
        <v>0.70796460176991149</v>
      </c>
      <c r="W45" s="577">
        <f t="shared" ref="W45" si="93">VLOOKUP(C45,$AD$5:$AK$78,8,0)</f>
        <v>13</v>
      </c>
      <c r="X45" s="202">
        <v>8</v>
      </c>
      <c r="Y45" s="75">
        <f>IFERROR(X45/W45,"-")</f>
        <v>0.61538461538461542</v>
      </c>
      <c r="Z45" s="577">
        <f t="shared" ref="Z45" si="94">VLOOKUP(C45,$AD$5:$AL$78,9,0)</f>
        <v>2011</v>
      </c>
      <c r="AA45" s="202">
        <f t="shared" si="2"/>
        <v>1419</v>
      </c>
      <c r="AB45" s="75">
        <f>IFERROR(AA45/Z45,"-")</f>
        <v>0.7056190949776231</v>
      </c>
      <c r="AC45" s="12"/>
      <c r="AD45" s="324" t="s">
        <v>13</v>
      </c>
      <c r="AE45" s="440">
        <v>1</v>
      </c>
      <c r="AF45" s="440">
        <v>8</v>
      </c>
      <c r="AG45" s="440">
        <v>1052</v>
      </c>
      <c r="AH45" s="440">
        <v>1051</v>
      </c>
      <c r="AI45" s="440">
        <v>483</v>
      </c>
      <c r="AJ45" s="440">
        <v>123</v>
      </c>
      <c r="AK45" s="440">
        <v>21</v>
      </c>
      <c r="AL45" s="188">
        <f t="shared" si="3"/>
        <v>2739</v>
      </c>
      <c r="AM45" s="386"/>
      <c r="AN45" s="589">
        <v>11</v>
      </c>
      <c r="AO45" s="590" t="s">
        <v>60</v>
      </c>
      <c r="AP45" s="396" t="s">
        <v>77</v>
      </c>
      <c r="AQ45" s="592">
        <v>2047</v>
      </c>
      <c r="AR45" s="188">
        <v>1476</v>
      </c>
      <c r="AS45" s="390">
        <v>0.72105520273571078</v>
      </c>
      <c r="AT45" s="290">
        <v>41</v>
      </c>
      <c r="AU45" s="73" t="s">
        <v>13</v>
      </c>
      <c r="AV45" s="385">
        <f t="shared" si="4"/>
        <v>9.9306316173786047E-2</v>
      </c>
      <c r="AW45" s="385">
        <f t="shared" si="5"/>
        <v>9.2469761997658995E-2</v>
      </c>
      <c r="AX45" s="170"/>
      <c r="AY45" s="73" t="s">
        <v>31</v>
      </c>
      <c r="AZ45" s="385">
        <f t="shared" si="0"/>
        <v>0.11278195488721804</v>
      </c>
      <c r="BA45" s="385">
        <f t="shared" si="6"/>
        <v>0.112</v>
      </c>
      <c r="BB45" s="13"/>
      <c r="BC45" s="105" t="str">
        <f t="shared" si="1"/>
        <v>交野市</v>
      </c>
      <c r="BD45" s="136">
        <f t="shared" si="14"/>
        <v>8.577633007600434E-2</v>
      </c>
      <c r="BE45" s="136">
        <f t="shared" si="7"/>
        <v>8.5999999999999993E-2</v>
      </c>
      <c r="BF45" s="136">
        <f t="shared" si="8"/>
        <v>7.7167019027484143E-2</v>
      </c>
      <c r="BG45" s="136">
        <f t="shared" si="9"/>
        <v>7.6999999999999999E-2</v>
      </c>
      <c r="BH45" s="383">
        <f t="shared" si="10"/>
        <v>0.89999999999999947</v>
      </c>
      <c r="BI45" s="57"/>
      <c r="BJ45" s="136">
        <f t="shared" si="11"/>
        <v>0.10201368942125527</v>
      </c>
      <c r="BK45" s="136">
        <f t="shared" si="12"/>
        <v>9.7887428674300836E-2</v>
      </c>
      <c r="BL45" s="383">
        <f t="shared" si="13"/>
        <v>0.39999999999999897</v>
      </c>
      <c r="BM45" s="137">
        <v>0</v>
      </c>
    </row>
    <row r="46" spans="2:65" ht="13.5" customHeight="1">
      <c r="B46" s="579"/>
      <c r="C46" s="582"/>
      <c r="D46" s="297" t="s">
        <v>78</v>
      </c>
      <c r="E46" s="566"/>
      <c r="F46" s="203">
        <v>0</v>
      </c>
      <c r="G46" s="16">
        <f>IFERROR(F46/E45,"-")</f>
        <v>0</v>
      </c>
      <c r="H46" s="566"/>
      <c r="I46" s="203">
        <v>1</v>
      </c>
      <c r="J46" s="16">
        <f>IFERROR(I46/H45,"-")</f>
        <v>0.1111111111111111</v>
      </c>
      <c r="K46" s="566"/>
      <c r="L46" s="203">
        <v>86</v>
      </c>
      <c r="M46" s="16">
        <f>IFERROR(L46/K45,"-")</f>
        <v>0.1048780487804878</v>
      </c>
      <c r="N46" s="566"/>
      <c r="O46" s="203">
        <v>83</v>
      </c>
      <c r="P46" s="16">
        <f>IFERROR(O46/N45,"-")</f>
        <v>0.12518853695324283</v>
      </c>
      <c r="Q46" s="566"/>
      <c r="R46" s="203">
        <v>45</v>
      </c>
      <c r="S46" s="16">
        <f>IFERROR(R46/Q45,"-")</f>
        <v>0.11597938144329897</v>
      </c>
      <c r="T46" s="566"/>
      <c r="U46" s="203">
        <v>8</v>
      </c>
      <c r="V46" s="16">
        <f>IFERROR(U46/T45,"-")</f>
        <v>7.0796460176991149E-2</v>
      </c>
      <c r="W46" s="566"/>
      <c r="X46" s="203">
        <v>2</v>
      </c>
      <c r="Y46" s="16">
        <f>IFERROR(X46/W45,"-")</f>
        <v>0.15384615384615385</v>
      </c>
      <c r="Z46" s="566"/>
      <c r="AA46" s="203">
        <f t="shared" si="2"/>
        <v>225</v>
      </c>
      <c r="AB46" s="16">
        <f>IFERROR(AA46/Z45,"-")</f>
        <v>0.11188463451019394</v>
      </c>
      <c r="AC46" s="12"/>
      <c r="AD46" s="324" t="s">
        <v>14</v>
      </c>
      <c r="AE46" s="440">
        <v>4</v>
      </c>
      <c r="AF46" s="440">
        <v>11</v>
      </c>
      <c r="AG46" s="440">
        <v>1662</v>
      </c>
      <c r="AH46" s="440">
        <v>1121</v>
      </c>
      <c r="AI46" s="440">
        <v>497</v>
      </c>
      <c r="AJ46" s="440">
        <v>115</v>
      </c>
      <c r="AK46" s="440">
        <v>21</v>
      </c>
      <c r="AL46" s="188">
        <f t="shared" si="3"/>
        <v>3431</v>
      </c>
      <c r="AM46" s="386"/>
      <c r="AN46" s="589"/>
      <c r="AO46" s="590"/>
      <c r="AP46" s="396" t="s">
        <v>78</v>
      </c>
      <c r="AQ46" s="592"/>
      <c r="AR46" s="188">
        <v>222</v>
      </c>
      <c r="AS46" s="390">
        <v>0.10845139228138739</v>
      </c>
      <c r="AT46" s="290">
        <v>42</v>
      </c>
      <c r="AU46" s="73" t="s">
        <v>14</v>
      </c>
      <c r="AV46" s="385">
        <f t="shared" si="4"/>
        <v>0.11017196152725153</v>
      </c>
      <c r="AW46" s="385">
        <f t="shared" si="5"/>
        <v>0.11756168359941944</v>
      </c>
      <c r="AX46" s="170"/>
      <c r="AY46" s="73" t="s">
        <v>32</v>
      </c>
      <c r="AZ46" s="385">
        <f t="shared" si="0"/>
        <v>0.11814345991561181</v>
      </c>
      <c r="BA46" s="385">
        <f t="shared" si="6"/>
        <v>9.6774193548387094E-2</v>
      </c>
      <c r="BB46" s="13"/>
      <c r="BC46" s="105" t="str">
        <f t="shared" si="1"/>
        <v>熊取町</v>
      </c>
      <c r="BD46" s="136">
        <f t="shared" si="14"/>
        <v>8.0892608089260812E-2</v>
      </c>
      <c r="BE46" s="136">
        <f t="shared" si="7"/>
        <v>8.1000000000000003E-2</v>
      </c>
      <c r="BF46" s="136">
        <f t="shared" si="8"/>
        <v>9.0773809523809521E-2</v>
      </c>
      <c r="BG46" s="136">
        <f t="shared" si="9"/>
        <v>9.0999999999999998E-2</v>
      </c>
      <c r="BH46" s="383">
        <f t="shared" si="10"/>
        <v>-0.99999999999999956</v>
      </c>
      <c r="BI46" s="57"/>
      <c r="BJ46" s="136">
        <f t="shared" si="11"/>
        <v>0.10201368942125527</v>
      </c>
      <c r="BK46" s="136">
        <f t="shared" si="12"/>
        <v>9.7887428674300836E-2</v>
      </c>
      <c r="BL46" s="383">
        <f t="shared" si="13"/>
        <v>0.39999999999999897</v>
      </c>
      <c r="BM46" s="137">
        <v>0</v>
      </c>
    </row>
    <row r="47" spans="2:65" ht="13.5" customHeight="1">
      <c r="B47" s="579"/>
      <c r="C47" s="582"/>
      <c r="D47" s="297" t="s">
        <v>79</v>
      </c>
      <c r="E47" s="566"/>
      <c r="F47" s="203">
        <v>0</v>
      </c>
      <c r="G47" s="16">
        <f>IFERROR(F47/E45,"-")</f>
        <v>0</v>
      </c>
      <c r="H47" s="566"/>
      <c r="I47" s="203">
        <v>1</v>
      </c>
      <c r="J47" s="16">
        <f>IFERROR(I47/H45,"-")</f>
        <v>0.1111111111111111</v>
      </c>
      <c r="K47" s="566"/>
      <c r="L47" s="203">
        <v>46</v>
      </c>
      <c r="M47" s="16">
        <f>IFERROR(L47/K45,"-")</f>
        <v>5.6097560975609757E-2</v>
      </c>
      <c r="N47" s="566"/>
      <c r="O47" s="203">
        <v>39</v>
      </c>
      <c r="P47" s="16">
        <f>IFERROR(O47/N45,"-")</f>
        <v>5.8823529411764705E-2</v>
      </c>
      <c r="Q47" s="566"/>
      <c r="R47" s="203">
        <v>33</v>
      </c>
      <c r="S47" s="16">
        <f>IFERROR(R47/Q45,"-")</f>
        <v>8.505154639175258E-2</v>
      </c>
      <c r="T47" s="566"/>
      <c r="U47" s="203">
        <v>9</v>
      </c>
      <c r="V47" s="16">
        <f>IFERROR(U47/T45,"-")</f>
        <v>7.9646017699115043E-2</v>
      </c>
      <c r="W47" s="566"/>
      <c r="X47" s="203">
        <v>1</v>
      </c>
      <c r="Y47" s="16">
        <f>IFERROR(X47/W45,"-")</f>
        <v>7.6923076923076927E-2</v>
      </c>
      <c r="Z47" s="566"/>
      <c r="AA47" s="203">
        <f t="shared" si="2"/>
        <v>129</v>
      </c>
      <c r="AB47" s="16">
        <f>IFERROR(AA47/Z45,"-")</f>
        <v>6.4147190452511188E-2</v>
      </c>
      <c r="AC47" s="12"/>
      <c r="AD47" s="324" t="s">
        <v>9</v>
      </c>
      <c r="AE47" s="440">
        <v>2</v>
      </c>
      <c r="AF47" s="440">
        <v>19</v>
      </c>
      <c r="AG47" s="440">
        <v>3140</v>
      </c>
      <c r="AH47" s="440">
        <v>2636</v>
      </c>
      <c r="AI47" s="440">
        <v>1189</v>
      </c>
      <c r="AJ47" s="440">
        <v>311</v>
      </c>
      <c r="AK47" s="440">
        <v>52</v>
      </c>
      <c r="AL47" s="188">
        <f t="shared" si="3"/>
        <v>7349</v>
      </c>
      <c r="AM47" s="386"/>
      <c r="AN47" s="589"/>
      <c r="AO47" s="590"/>
      <c r="AP47" s="396" t="s">
        <v>79</v>
      </c>
      <c r="AQ47" s="592"/>
      <c r="AR47" s="188">
        <v>133</v>
      </c>
      <c r="AS47" s="390">
        <v>6.4973131411822177E-2</v>
      </c>
      <c r="AT47" s="290">
        <v>43</v>
      </c>
      <c r="AU47" s="73" t="s">
        <v>9</v>
      </c>
      <c r="AV47" s="385">
        <f t="shared" si="4"/>
        <v>0.1051843788270513</v>
      </c>
      <c r="AW47" s="385">
        <f t="shared" si="5"/>
        <v>9.6909300982091273E-2</v>
      </c>
      <c r="AX47" s="170"/>
      <c r="AY47" s="73" t="s">
        <v>33</v>
      </c>
      <c r="AZ47" s="385">
        <f t="shared" si="0"/>
        <v>0.15517241379310345</v>
      </c>
      <c r="BA47" s="385">
        <f t="shared" si="6"/>
        <v>0.128</v>
      </c>
      <c r="BB47" s="13"/>
      <c r="BC47" s="105" t="str">
        <f t="shared" si="1"/>
        <v>田尻町</v>
      </c>
      <c r="BD47" s="136">
        <f t="shared" si="14"/>
        <v>6.569343065693431E-2</v>
      </c>
      <c r="BE47" s="136">
        <f t="shared" si="7"/>
        <v>6.6000000000000003E-2</v>
      </c>
      <c r="BF47" s="136">
        <f t="shared" si="8"/>
        <v>6.0402684563758392E-2</v>
      </c>
      <c r="BG47" s="136">
        <f t="shared" si="9"/>
        <v>0.06</v>
      </c>
      <c r="BH47" s="383">
        <f t="shared" si="10"/>
        <v>0.60000000000000053</v>
      </c>
      <c r="BI47" s="57"/>
      <c r="BJ47" s="136">
        <f t="shared" si="11"/>
        <v>0.10201368942125527</v>
      </c>
      <c r="BK47" s="136">
        <f t="shared" si="12"/>
        <v>9.7887428674300836E-2</v>
      </c>
      <c r="BL47" s="383">
        <f t="shared" si="13"/>
        <v>0.39999999999999897</v>
      </c>
      <c r="BM47" s="137">
        <v>999</v>
      </c>
    </row>
    <row r="48" spans="2:65" ht="13.5" customHeight="1">
      <c r="B48" s="580"/>
      <c r="C48" s="597"/>
      <c r="D48" s="298" t="s">
        <v>80</v>
      </c>
      <c r="E48" s="567"/>
      <c r="F48" s="204">
        <v>3</v>
      </c>
      <c r="G48" s="17">
        <f>IFERROR(F48/E45,"-")</f>
        <v>0.6</v>
      </c>
      <c r="H48" s="567"/>
      <c r="I48" s="204">
        <v>2</v>
      </c>
      <c r="J48" s="17">
        <f>IFERROR(I48/H45,"-")</f>
        <v>0.22222222222222221</v>
      </c>
      <c r="K48" s="567"/>
      <c r="L48" s="204">
        <v>82</v>
      </c>
      <c r="M48" s="17">
        <f>IFERROR(L48/K45,"-")</f>
        <v>0.1</v>
      </c>
      <c r="N48" s="567"/>
      <c r="O48" s="204">
        <v>76</v>
      </c>
      <c r="P48" s="17">
        <f>IFERROR(O48/N45,"-")</f>
        <v>0.11463046757164404</v>
      </c>
      <c r="Q48" s="567"/>
      <c r="R48" s="204">
        <v>57</v>
      </c>
      <c r="S48" s="17">
        <f>IFERROR(R48/Q45,"-")</f>
        <v>0.14690721649484537</v>
      </c>
      <c r="T48" s="567"/>
      <c r="U48" s="204">
        <v>16</v>
      </c>
      <c r="V48" s="17">
        <f>IFERROR(U48/T45,"-")</f>
        <v>0.1415929203539823</v>
      </c>
      <c r="W48" s="567"/>
      <c r="X48" s="204">
        <v>2</v>
      </c>
      <c r="Y48" s="17">
        <f>IFERROR(X48/W45,"-")</f>
        <v>0.15384615384615385</v>
      </c>
      <c r="Z48" s="567"/>
      <c r="AA48" s="204">
        <f t="shared" si="2"/>
        <v>238</v>
      </c>
      <c r="AB48" s="17">
        <f>IFERROR(AA48/Z45,"-")</f>
        <v>0.1183490800596718</v>
      </c>
      <c r="AC48" s="12"/>
      <c r="AD48" s="324" t="s">
        <v>21</v>
      </c>
      <c r="AE48" s="440">
        <v>4</v>
      </c>
      <c r="AF48" s="440">
        <v>12</v>
      </c>
      <c r="AG48" s="440">
        <v>2733</v>
      </c>
      <c r="AH48" s="440">
        <v>2320</v>
      </c>
      <c r="AI48" s="440">
        <v>1014</v>
      </c>
      <c r="AJ48" s="440">
        <v>254</v>
      </c>
      <c r="AK48" s="440">
        <v>35</v>
      </c>
      <c r="AL48" s="188">
        <f t="shared" si="3"/>
        <v>6372</v>
      </c>
      <c r="AM48" s="386"/>
      <c r="AN48" s="589"/>
      <c r="AO48" s="590"/>
      <c r="AP48" s="396" t="s">
        <v>80</v>
      </c>
      <c r="AQ48" s="592"/>
      <c r="AR48" s="188">
        <v>216</v>
      </c>
      <c r="AS48" s="390">
        <v>0.10552027357107963</v>
      </c>
      <c r="AT48" s="290">
        <v>44</v>
      </c>
      <c r="AU48" s="73" t="s">
        <v>21</v>
      </c>
      <c r="AV48" s="385">
        <f t="shared" si="4"/>
        <v>9.3377275580665414E-2</v>
      </c>
      <c r="AW48" s="385">
        <f t="shared" si="5"/>
        <v>8.5655150453749399E-2</v>
      </c>
      <c r="AX48" s="170"/>
      <c r="AY48" s="170"/>
      <c r="AZ48" s="170"/>
      <c r="BA48" s="170"/>
      <c r="BB48" s="13"/>
      <c r="BC48" s="13"/>
      <c r="BD48" s="13"/>
      <c r="BE48" s="13"/>
      <c r="BF48" s="13"/>
      <c r="BG48" s="13"/>
      <c r="BH48" s="13"/>
      <c r="BI48" s="57"/>
    </row>
    <row r="49" spans="2:61" ht="13.5" customHeight="1">
      <c r="B49" s="578">
        <v>12</v>
      </c>
      <c r="C49" s="581" t="s">
        <v>131</v>
      </c>
      <c r="D49" s="296" t="s">
        <v>77</v>
      </c>
      <c r="E49" s="577">
        <f t="shared" ref="E49" si="95">VLOOKUP(C49,$AD$5:$AK$78,2,0)</f>
        <v>2</v>
      </c>
      <c r="F49" s="202">
        <v>2</v>
      </c>
      <c r="G49" s="75">
        <f>IFERROR(F49/E49,"-")</f>
        <v>1</v>
      </c>
      <c r="H49" s="577">
        <f t="shared" ref="H49" si="96">VLOOKUP(C49,$AD$5:$AK$78,3,0)</f>
        <v>7</v>
      </c>
      <c r="I49" s="202">
        <v>5</v>
      </c>
      <c r="J49" s="75">
        <f>IFERROR(I49/H49,"-")</f>
        <v>0.7142857142857143</v>
      </c>
      <c r="K49" s="577">
        <f t="shared" ref="K49" si="97">VLOOKUP(C49,$AD$5:$AK$78,4,0)</f>
        <v>518</v>
      </c>
      <c r="L49" s="202">
        <v>398</v>
      </c>
      <c r="M49" s="75">
        <f>IFERROR(L49/K49,"-")</f>
        <v>0.76833976833976836</v>
      </c>
      <c r="N49" s="577">
        <f t="shared" ref="N49" si="98">VLOOKUP(C49,$AD$5:$AK$78,5,0)</f>
        <v>483</v>
      </c>
      <c r="O49" s="202">
        <v>383</v>
      </c>
      <c r="P49" s="75">
        <f>IFERROR(O49/N49,"-")</f>
        <v>0.79296066252587993</v>
      </c>
      <c r="Q49" s="577">
        <f t="shared" ref="Q49" si="99">VLOOKUP(C49,$AD$5:$AK$78,6,0)</f>
        <v>322</v>
      </c>
      <c r="R49" s="202">
        <v>231</v>
      </c>
      <c r="S49" s="75">
        <f>IFERROR(R49/Q49,"-")</f>
        <v>0.71739130434782605</v>
      </c>
      <c r="T49" s="577">
        <f t="shared" ref="T49" si="100">VLOOKUP(C49,$AD$5:$AK$78,7,0)</f>
        <v>81</v>
      </c>
      <c r="U49" s="202">
        <v>63</v>
      </c>
      <c r="V49" s="75">
        <f>IFERROR(U49/T49,"-")</f>
        <v>0.77777777777777779</v>
      </c>
      <c r="W49" s="577">
        <f t="shared" ref="W49" si="101">VLOOKUP(C49,$AD$5:$AK$78,8,0)</f>
        <v>12</v>
      </c>
      <c r="X49" s="202">
        <v>11</v>
      </c>
      <c r="Y49" s="75">
        <f>IFERROR(X49/W49,"-")</f>
        <v>0.91666666666666663</v>
      </c>
      <c r="Z49" s="577">
        <f t="shared" ref="Z49" si="102">VLOOKUP(C49,$AD$5:$AL$78,9,0)</f>
        <v>1425</v>
      </c>
      <c r="AA49" s="202">
        <f t="shared" si="2"/>
        <v>1093</v>
      </c>
      <c r="AB49" s="75">
        <f>IFERROR(AA49/Z49,"-")</f>
        <v>0.76701754385964915</v>
      </c>
      <c r="AC49" s="12"/>
      <c r="AD49" s="324" t="s">
        <v>47</v>
      </c>
      <c r="AE49" s="440">
        <v>6</v>
      </c>
      <c r="AF49" s="440">
        <v>17</v>
      </c>
      <c r="AG49" s="440">
        <v>781</v>
      </c>
      <c r="AH49" s="440">
        <v>608</v>
      </c>
      <c r="AI49" s="440">
        <v>304</v>
      </c>
      <c r="AJ49" s="440">
        <v>69</v>
      </c>
      <c r="AK49" s="440">
        <v>11</v>
      </c>
      <c r="AL49" s="188">
        <f t="shared" si="3"/>
        <v>1796</v>
      </c>
      <c r="AM49" s="386"/>
      <c r="AN49" s="589">
        <v>12</v>
      </c>
      <c r="AO49" s="590" t="s">
        <v>131</v>
      </c>
      <c r="AP49" s="396" t="s">
        <v>77</v>
      </c>
      <c r="AQ49" s="592">
        <v>1399</v>
      </c>
      <c r="AR49" s="188">
        <v>1055</v>
      </c>
      <c r="AS49" s="390">
        <v>0.75411007862759116</v>
      </c>
      <c r="AT49" s="290">
        <v>45</v>
      </c>
      <c r="AU49" s="73" t="s">
        <v>47</v>
      </c>
      <c r="AV49" s="385">
        <f t="shared" si="4"/>
        <v>0.11080178173719377</v>
      </c>
      <c r="AW49" s="385">
        <f t="shared" si="5"/>
        <v>9.6072507552870084E-2</v>
      </c>
      <c r="AX49" s="170"/>
      <c r="AY49" s="170"/>
      <c r="AZ49" s="170"/>
      <c r="BA49" s="170"/>
      <c r="BB49" s="13"/>
      <c r="BI49" s="57"/>
    </row>
    <row r="50" spans="2:61" ht="13.5" customHeight="1">
      <c r="B50" s="579"/>
      <c r="C50" s="582"/>
      <c r="D50" s="297" t="s">
        <v>78</v>
      </c>
      <c r="E50" s="566"/>
      <c r="F50" s="203">
        <v>0</v>
      </c>
      <c r="G50" s="16">
        <f>IFERROR(F50/E49,"-")</f>
        <v>0</v>
      </c>
      <c r="H50" s="566"/>
      <c r="I50" s="203">
        <v>1</v>
      </c>
      <c r="J50" s="16">
        <f>IFERROR(I50/H49,"-")</f>
        <v>0.14285714285714285</v>
      </c>
      <c r="K50" s="566"/>
      <c r="L50" s="203">
        <v>58</v>
      </c>
      <c r="M50" s="16">
        <f>IFERROR(L50/K49,"-")</f>
        <v>0.11196911196911197</v>
      </c>
      <c r="N50" s="566"/>
      <c r="O50" s="203">
        <v>36</v>
      </c>
      <c r="P50" s="16">
        <f>IFERROR(O50/N49,"-")</f>
        <v>7.4534161490683232E-2</v>
      </c>
      <c r="Q50" s="566"/>
      <c r="R50" s="203">
        <v>41</v>
      </c>
      <c r="S50" s="16">
        <f>IFERROR(R50/Q49,"-")</f>
        <v>0.12732919254658384</v>
      </c>
      <c r="T50" s="566"/>
      <c r="U50" s="203">
        <v>5</v>
      </c>
      <c r="V50" s="16">
        <f>IFERROR(U50/T49,"-")</f>
        <v>6.1728395061728392E-2</v>
      </c>
      <c r="W50" s="566"/>
      <c r="X50" s="203">
        <v>1</v>
      </c>
      <c r="Y50" s="16">
        <f>IFERROR(X50/W49,"-")</f>
        <v>8.3333333333333329E-2</v>
      </c>
      <c r="Z50" s="566"/>
      <c r="AA50" s="203">
        <f t="shared" si="2"/>
        <v>142</v>
      </c>
      <c r="AB50" s="16">
        <f>IFERROR(AA50/Z49,"-")</f>
        <v>9.9649122807017543E-2</v>
      </c>
      <c r="AC50" s="12"/>
      <c r="AD50" s="324" t="s">
        <v>25</v>
      </c>
      <c r="AE50" s="440">
        <v>3</v>
      </c>
      <c r="AF50" s="440">
        <v>5</v>
      </c>
      <c r="AG50" s="440">
        <v>927</v>
      </c>
      <c r="AH50" s="440">
        <v>758</v>
      </c>
      <c r="AI50" s="440">
        <v>374</v>
      </c>
      <c r="AJ50" s="440">
        <v>82</v>
      </c>
      <c r="AK50" s="440">
        <v>17</v>
      </c>
      <c r="AL50" s="188">
        <f t="shared" si="3"/>
        <v>2166</v>
      </c>
      <c r="AM50" s="386"/>
      <c r="AN50" s="589"/>
      <c r="AO50" s="590"/>
      <c r="AP50" s="396" t="s">
        <v>78</v>
      </c>
      <c r="AQ50" s="592"/>
      <c r="AR50" s="188">
        <v>143</v>
      </c>
      <c r="AS50" s="390">
        <v>0.10221586847748391</v>
      </c>
      <c r="AT50" s="290">
        <v>46</v>
      </c>
      <c r="AU50" s="73" t="s">
        <v>25</v>
      </c>
      <c r="AV50" s="385">
        <f t="shared" si="4"/>
        <v>0.11080332409972299</v>
      </c>
      <c r="AW50" s="385">
        <f t="shared" si="5"/>
        <v>9.036144578313253E-2</v>
      </c>
      <c r="AX50" s="170"/>
      <c r="AY50" s="170"/>
      <c r="AZ50" s="170"/>
      <c r="BA50" s="170"/>
      <c r="BB50" s="13"/>
      <c r="BI50" s="57"/>
    </row>
    <row r="51" spans="2:61" ht="13.5" customHeight="1">
      <c r="B51" s="579"/>
      <c r="C51" s="582"/>
      <c r="D51" s="297" t="s">
        <v>79</v>
      </c>
      <c r="E51" s="566"/>
      <c r="F51" s="203">
        <v>0</v>
      </c>
      <c r="G51" s="16">
        <f>IFERROR(F51/E49,"-")</f>
        <v>0</v>
      </c>
      <c r="H51" s="566"/>
      <c r="I51" s="203">
        <v>1</v>
      </c>
      <c r="J51" s="16">
        <f>IFERROR(I51/H49,"-")</f>
        <v>0.14285714285714285</v>
      </c>
      <c r="K51" s="566"/>
      <c r="L51" s="203">
        <v>20</v>
      </c>
      <c r="M51" s="16">
        <f>IFERROR(L51/K49,"-")</f>
        <v>3.8610038610038609E-2</v>
      </c>
      <c r="N51" s="566"/>
      <c r="O51" s="203">
        <v>24</v>
      </c>
      <c r="P51" s="16">
        <f>IFERROR(O51/N49,"-")</f>
        <v>4.9689440993788817E-2</v>
      </c>
      <c r="Q51" s="566"/>
      <c r="R51" s="203">
        <v>21</v>
      </c>
      <c r="S51" s="16">
        <f>IFERROR(R51/Q49,"-")</f>
        <v>6.5217391304347824E-2</v>
      </c>
      <c r="T51" s="566"/>
      <c r="U51" s="203">
        <v>3</v>
      </c>
      <c r="V51" s="16">
        <f>IFERROR(U51/T49,"-")</f>
        <v>3.7037037037037035E-2</v>
      </c>
      <c r="W51" s="566"/>
      <c r="X51" s="203">
        <v>0</v>
      </c>
      <c r="Y51" s="16">
        <f>IFERROR(X51/W49,"-")</f>
        <v>0</v>
      </c>
      <c r="Z51" s="566"/>
      <c r="AA51" s="203">
        <f t="shared" si="2"/>
        <v>69</v>
      </c>
      <c r="AB51" s="16">
        <f>IFERROR(AA51/Z49,"-")</f>
        <v>4.8421052631578948E-2</v>
      </c>
      <c r="AC51" s="12"/>
      <c r="AD51" s="324" t="s">
        <v>15</v>
      </c>
      <c r="AE51" s="440">
        <v>3</v>
      </c>
      <c r="AF51" s="440">
        <v>21</v>
      </c>
      <c r="AG51" s="440">
        <v>2004</v>
      </c>
      <c r="AH51" s="440">
        <v>1601</v>
      </c>
      <c r="AI51" s="440">
        <v>660</v>
      </c>
      <c r="AJ51" s="440">
        <v>145</v>
      </c>
      <c r="AK51" s="440">
        <v>17</v>
      </c>
      <c r="AL51" s="188">
        <f t="shared" si="3"/>
        <v>4451</v>
      </c>
      <c r="AM51" s="386"/>
      <c r="AN51" s="589"/>
      <c r="AO51" s="590"/>
      <c r="AP51" s="396" t="s">
        <v>79</v>
      </c>
      <c r="AQ51" s="592"/>
      <c r="AR51" s="188">
        <v>83</v>
      </c>
      <c r="AS51" s="390">
        <v>5.9328091493924234E-2</v>
      </c>
      <c r="AT51" s="290">
        <v>47</v>
      </c>
      <c r="AU51" s="73" t="s">
        <v>15</v>
      </c>
      <c r="AV51" s="385">
        <f t="shared" si="4"/>
        <v>0.10514491125589755</v>
      </c>
      <c r="AW51" s="385">
        <f t="shared" si="5"/>
        <v>9.7190234914785817E-2</v>
      </c>
      <c r="AX51" s="170"/>
      <c r="AY51" s="170"/>
      <c r="AZ51" s="170"/>
      <c r="BA51" s="170"/>
      <c r="BB51" s="13"/>
      <c r="BI51" s="57"/>
    </row>
    <row r="52" spans="2:61" ht="13.5" customHeight="1">
      <c r="B52" s="580"/>
      <c r="C52" s="597"/>
      <c r="D52" s="298" t="s">
        <v>80</v>
      </c>
      <c r="E52" s="567"/>
      <c r="F52" s="204">
        <v>0</v>
      </c>
      <c r="G52" s="17">
        <f>IFERROR(F52/E49,"-")</f>
        <v>0</v>
      </c>
      <c r="H52" s="567"/>
      <c r="I52" s="204">
        <v>0</v>
      </c>
      <c r="J52" s="17">
        <f>IFERROR(I52/H49,"-")</f>
        <v>0</v>
      </c>
      <c r="K52" s="567"/>
      <c r="L52" s="204">
        <v>42</v>
      </c>
      <c r="M52" s="17">
        <f>IFERROR(L52/K49,"-")</f>
        <v>8.1081081081081086E-2</v>
      </c>
      <c r="N52" s="567"/>
      <c r="O52" s="204">
        <v>40</v>
      </c>
      <c r="P52" s="17">
        <f>IFERROR(O52/N49,"-")</f>
        <v>8.2815734989648032E-2</v>
      </c>
      <c r="Q52" s="567"/>
      <c r="R52" s="204">
        <v>29</v>
      </c>
      <c r="S52" s="17">
        <f>IFERROR(R52/Q49,"-")</f>
        <v>9.0062111801242239E-2</v>
      </c>
      <c r="T52" s="567"/>
      <c r="U52" s="204">
        <v>10</v>
      </c>
      <c r="V52" s="17">
        <f>IFERROR(U52/T49,"-")</f>
        <v>0.12345679012345678</v>
      </c>
      <c r="W52" s="567"/>
      <c r="X52" s="204">
        <v>0</v>
      </c>
      <c r="Y52" s="17">
        <f>IFERROR(X52/W49,"-")</f>
        <v>0</v>
      </c>
      <c r="Z52" s="567"/>
      <c r="AA52" s="204">
        <f t="shared" si="2"/>
        <v>121</v>
      </c>
      <c r="AB52" s="17">
        <f>IFERROR(AA52/Z49,"-")</f>
        <v>8.4912280701754383E-2</v>
      </c>
      <c r="AC52" s="12"/>
      <c r="AD52" s="324" t="s">
        <v>26</v>
      </c>
      <c r="AE52" s="440">
        <v>4</v>
      </c>
      <c r="AF52" s="440">
        <v>11</v>
      </c>
      <c r="AG52" s="440">
        <v>1287</v>
      </c>
      <c r="AH52" s="440">
        <v>860</v>
      </c>
      <c r="AI52" s="440">
        <v>422</v>
      </c>
      <c r="AJ52" s="440">
        <v>122</v>
      </c>
      <c r="AK52" s="440">
        <v>15</v>
      </c>
      <c r="AL52" s="188">
        <f t="shared" si="3"/>
        <v>2721</v>
      </c>
      <c r="AM52" s="386"/>
      <c r="AN52" s="589"/>
      <c r="AO52" s="590"/>
      <c r="AP52" s="396" t="s">
        <v>80</v>
      </c>
      <c r="AQ52" s="592"/>
      <c r="AR52" s="188">
        <v>118</v>
      </c>
      <c r="AS52" s="390">
        <v>8.4345961401000716E-2</v>
      </c>
      <c r="AT52" s="290">
        <v>48</v>
      </c>
      <c r="AU52" s="73" t="s">
        <v>26</v>
      </c>
      <c r="AV52" s="385">
        <f t="shared" si="4"/>
        <v>0.10069827269386256</v>
      </c>
      <c r="AW52" s="385">
        <f t="shared" si="5"/>
        <v>9.1239549254816435E-2</v>
      </c>
      <c r="AX52" s="170"/>
      <c r="AY52" s="170"/>
      <c r="AZ52" s="170"/>
      <c r="BA52" s="170"/>
      <c r="BB52" s="13"/>
      <c r="BI52" s="57"/>
    </row>
    <row r="53" spans="2:61" ht="13.5" customHeight="1">
      <c r="B53" s="578">
        <v>13</v>
      </c>
      <c r="C53" s="581" t="s">
        <v>132</v>
      </c>
      <c r="D53" s="296" t="s">
        <v>77</v>
      </c>
      <c r="E53" s="577">
        <f t="shared" ref="E53" si="103">VLOOKUP(C53,$AD$5:$AK$78,2,0)</f>
        <v>1</v>
      </c>
      <c r="F53" s="202">
        <v>0</v>
      </c>
      <c r="G53" s="75">
        <f>IFERROR(F53/E53,"-")</f>
        <v>0</v>
      </c>
      <c r="H53" s="577">
        <f t="shared" ref="H53" si="104">VLOOKUP(C53,$AD$5:$AK$78,3,0)</f>
        <v>11</v>
      </c>
      <c r="I53" s="202">
        <v>7</v>
      </c>
      <c r="J53" s="75">
        <f>IFERROR(I53/H53,"-")</f>
        <v>0.63636363636363635</v>
      </c>
      <c r="K53" s="577">
        <f t="shared" ref="K53" si="105">VLOOKUP(C53,$AD$5:$AK$78,4,0)</f>
        <v>586</v>
      </c>
      <c r="L53" s="202">
        <v>427</v>
      </c>
      <c r="M53" s="75">
        <f>IFERROR(L53/K53,"-")</f>
        <v>0.72866894197952214</v>
      </c>
      <c r="N53" s="577">
        <f t="shared" ref="N53" si="106">VLOOKUP(C53,$AD$5:$AK$78,5,0)</f>
        <v>525</v>
      </c>
      <c r="O53" s="202">
        <v>354</v>
      </c>
      <c r="P53" s="75">
        <f>IFERROR(O53/N53,"-")</f>
        <v>0.67428571428571427</v>
      </c>
      <c r="Q53" s="577">
        <f t="shared" ref="Q53" si="107">VLOOKUP(C53,$AD$5:$AK$78,6,0)</f>
        <v>284</v>
      </c>
      <c r="R53" s="202">
        <v>197</v>
      </c>
      <c r="S53" s="75">
        <f>IFERROR(R53/Q53,"-")</f>
        <v>0.69366197183098588</v>
      </c>
      <c r="T53" s="577">
        <f t="shared" ref="T53" si="108">VLOOKUP(C53,$AD$5:$AK$78,7,0)</f>
        <v>87</v>
      </c>
      <c r="U53" s="202">
        <v>50</v>
      </c>
      <c r="V53" s="75">
        <f>IFERROR(U53/T53,"-")</f>
        <v>0.57471264367816088</v>
      </c>
      <c r="W53" s="577">
        <f t="shared" ref="W53" si="109">VLOOKUP(C53,$AD$5:$AK$78,8,0)</f>
        <v>10</v>
      </c>
      <c r="X53" s="202">
        <v>5</v>
      </c>
      <c r="Y53" s="75">
        <f>IFERROR(X53/W53,"-")</f>
        <v>0.5</v>
      </c>
      <c r="Z53" s="577">
        <f t="shared" ref="Z53" si="110">VLOOKUP(C53,$AD$5:$AL$78,9,0)</f>
        <v>1504</v>
      </c>
      <c r="AA53" s="202">
        <f t="shared" si="2"/>
        <v>1040</v>
      </c>
      <c r="AB53" s="75">
        <f>IFERROR(AA53/Z53,"-")</f>
        <v>0.69148936170212771</v>
      </c>
      <c r="AC53" s="12"/>
      <c r="AD53" s="324" t="s">
        <v>27</v>
      </c>
      <c r="AE53" s="440">
        <v>0</v>
      </c>
      <c r="AF53" s="440">
        <v>3</v>
      </c>
      <c r="AG53" s="440">
        <v>716</v>
      </c>
      <c r="AH53" s="440">
        <v>532</v>
      </c>
      <c r="AI53" s="440">
        <v>221</v>
      </c>
      <c r="AJ53" s="440">
        <v>44</v>
      </c>
      <c r="AK53" s="440">
        <v>8</v>
      </c>
      <c r="AL53" s="188">
        <f t="shared" si="3"/>
        <v>1524</v>
      </c>
      <c r="AM53" s="386"/>
      <c r="AN53" s="589">
        <v>13</v>
      </c>
      <c r="AO53" s="590" t="s">
        <v>132</v>
      </c>
      <c r="AP53" s="396" t="s">
        <v>77</v>
      </c>
      <c r="AQ53" s="592">
        <v>1491</v>
      </c>
      <c r="AR53" s="188">
        <v>1061</v>
      </c>
      <c r="AS53" s="390">
        <v>0.71160295103957072</v>
      </c>
      <c r="AT53" s="290">
        <v>49</v>
      </c>
      <c r="AU53" s="73" t="s">
        <v>27</v>
      </c>
      <c r="AV53" s="385">
        <f t="shared" si="4"/>
        <v>9.711286089238845E-2</v>
      </c>
      <c r="AW53" s="385">
        <f t="shared" si="5"/>
        <v>8.8633288227334239E-2</v>
      </c>
      <c r="AX53" s="170"/>
      <c r="AY53" s="170"/>
      <c r="AZ53" s="170"/>
      <c r="BA53" s="170"/>
      <c r="BB53" s="13"/>
      <c r="BI53" s="57"/>
    </row>
    <row r="54" spans="2:61" ht="13.5" customHeight="1">
      <c r="B54" s="579"/>
      <c r="C54" s="582"/>
      <c r="D54" s="297" t="s">
        <v>78</v>
      </c>
      <c r="E54" s="566"/>
      <c r="F54" s="203">
        <v>0</v>
      </c>
      <c r="G54" s="16">
        <f>IFERROR(F54/E53,"-")</f>
        <v>0</v>
      </c>
      <c r="H54" s="566"/>
      <c r="I54" s="203">
        <v>1</v>
      </c>
      <c r="J54" s="16">
        <f>IFERROR(I54/H53,"-")</f>
        <v>9.0909090909090912E-2</v>
      </c>
      <c r="K54" s="566"/>
      <c r="L54" s="203">
        <v>41</v>
      </c>
      <c r="M54" s="16">
        <f>IFERROR(L54/K53,"-")</f>
        <v>6.9965870307167236E-2</v>
      </c>
      <c r="N54" s="566"/>
      <c r="O54" s="203">
        <v>55</v>
      </c>
      <c r="P54" s="16">
        <f>IFERROR(O54/N53,"-")</f>
        <v>0.10476190476190476</v>
      </c>
      <c r="Q54" s="566"/>
      <c r="R54" s="203">
        <v>19</v>
      </c>
      <c r="S54" s="16">
        <f>IFERROR(R54/Q53,"-")</f>
        <v>6.6901408450704219E-2</v>
      </c>
      <c r="T54" s="566"/>
      <c r="U54" s="203">
        <v>12</v>
      </c>
      <c r="V54" s="16">
        <f>IFERROR(U54/T53,"-")</f>
        <v>0.13793103448275862</v>
      </c>
      <c r="W54" s="566"/>
      <c r="X54" s="203">
        <v>3</v>
      </c>
      <c r="Y54" s="16">
        <f>IFERROR(X54/W53,"-")</f>
        <v>0.3</v>
      </c>
      <c r="Z54" s="566"/>
      <c r="AA54" s="203">
        <f t="shared" si="2"/>
        <v>131</v>
      </c>
      <c r="AB54" s="16">
        <f>IFERROR(AA54/Z53,"-")</f>
        <v>8.7101063829787231E-2</v>
      </c>
      <c r="AC54" s="12"/>
      <c r="AD54" s="324" t="s">
        <v>16</v>
      </c>
      <c r="AE54" s="440">
        <v>1</v>
      </c>
      <c r="AF54" s="440">
        <v>7</v>
      </c>
      <c r="AG54" s="440">
        <v>823</v>
      </c>
      <c r="AH54" s="440">
        <v>721</v>
      </c>
      <c r="AI54" s="440">
        <v>263</v>
      </c>
      <c r="AJ54" s="440">
        <v>69</v>
      </c>
      <c r="AK54" s="440">
        <v>7</v>
      </c>
      <c r="AL54" s="188">
        <f t="shared" si="3"/>
        <v>1891</v>
      </c>
      <c r="AM54" s="386"/>
      <c r="AN54" s="589"/>
      <c r="AO54" s="590"/>
      <c r="AP54" s="396" t="s">
        <v>78</v>
      </c>
      <c r="AQ54" s="592"/>
      <c r="AR54" s="188">
        <v>127</v>
      </c>
      <c r="AS54" s="390">
        <v>8.5177733065057007E-2</v>
      </c>
      <c r="AT54" s="290">
        <v>50</v>
      </c>
      <c r="AU54" s="73" t="s">
        <v>16</v>
      </c>
      <c r="AV54" s="385">
        <f t="shared" si="4"/>
        <v>9.5716552088841889E-2</v>
      </c>
      <c r="AW54" s="385">
        <f t="shared" si="5"/>
        <v>0.10662525879917184</v>
      </c>
      <c r="AX54" s="170"/>
      <c r="AY54" s="170"/>
      <c r="AZ54" s="170"/>
      <c r="BA54" s="170"/>
      <c r="BB54" s="13"/>
      <c r="BI54" s="57"/>
    </row>
    <row r="55" spans="2:61" ht="13.5" customHeight="1">
      <c r="B55" s="579"/>
      <c r="C55" s="582"/>
      <c r="D55" s="297" t="s">
        <v>79</v>
      </c>
      <c r="E55" s="566"/>
      <c r="F55" s="203">
        <v>0</v>
      </c>
      <c r="G55" s="16">
        <f>IFERROR(F55/E53,"-")</f>
        <v>0</v>
      </c>
      <c r="H55" s="566"/>
      <c r="I55" s="203">
        <v>1</v>
      </c>
      <c r="J55" s="16">
        <f>IFERROR(I55/H53,"-")</f>
        <v>9.0909090909090912E-2</v>
      </c>
      <c r="K55" s="566"/>
      <c r="L55" s="203">
        <v>21</v>
      </c>
      <c r="M55" s="16">
        <f>IFERROR(L55/K53,"-")</f>
        <v>3.5836177474402729E-2</v>
      </c>
      <c r="N55" s="566"/>
      <c r="O55" s="203">
        <v>30</v>
      </c>
      <c r="P55" s="16">
        <f>IFERROR(O55/N53,"-")</f>
        <v>5.7142857142857141E-2</v>
      </c>
      <c r="Q55" s="566"/>
      <c r="R55" s="203">
        <v>18</v>
      </c>
      <c r="S55" s="16">
        <f>IFERROR(R55/Q53,"-")</f>
        <v>6.3380281690140844E-2</v>
      </c>
      <c r="T55" s="566"/>
      <c r="U55" s="203">
        <v>4</v>
      </c>
      <c r="V55" s="16">
        <f>IFERROR(U55/T53,"-")</f>
        <v>4.5977011494252873E-2</v>
      </c>
      <c r="W55" s="566"/>
      <c r="X55" s="203">
        <v>0</v>
      </c>
      <c r="Y55" s="16">
        <f>IFERROR(X55/W53,"-")</f>
        <v>0</v>
      </c>
      <c r="Z55" s="566"/>
      <c r="AA55" s="203">
        <f t="shared" si="2"/>
        <v>74</v>
      </c>
      <c r="AB55" s="16">
        <f>IFERROR(AA55/Z53,"-")</f>
        <v>4.920212765957447E-2</v>
      </c>
      <c r="AC55" s="12"/>
      <c r="AD55" s="324" t="s">
        <v>48</v>
      </c>
      <c r="AE55" s="440">
        <v>6</v>
      </c>
      <c r="AF55" s="440">
        <v>23</v>
      </c>
      <c r="AG55" s="440">
        <v>1856</v>
      </c>
      <c r="AH55" s="440">
        <v>1420</v>
      </c>
      <c r="AI55" s="440">
        <v>610</v>
      </c>
      <c r="AJ55" s="440">
        <v>150</v>
      </c>
      <c r="AK55" s="440">
        <v>26</v>
      </c>
      <c r="AL55" s="188">
        <f t="shared" si="3"/>
        <v>4091</v>
      </c>
      <c r="AM55" s="386"/>
      <c r="AN55" s="589"/>
      <c r="AO55" s="590"/>
      <c r="AP55" s="396" t="s">
        <v>79</v>
      </c>
      <c r="AQ55" s="592"/>
      <c r="AR55" s="188">
        <v>69</v>
      </c>
      <c r="AS55" s="390">
        <v>4.6277665995975853E-2</v>
      </c>
      <c r="AT55" s="290">
        <v>51</v>
      </c>
      <c r="AU55" s="73" t="s">
        <v>48</v>
      </c>
      <c r="AV55" s="385">
        <f t="shared" si="4"/>
        <v>0.11097531165974089</v>
      </c>
      <c r="AW55" s="385">
        <f t="shared" si="5"/>
        <v>0.10785070785070786</v>
      </c>
      <c r="AX55" s="170"/>
      <c r="AY55" s="170"/>
      <c r="AZ55" s="170"/>
      <c r="BA55" s="170"/>
      <c r="BB55" s="13"/>
      <c r="BI55" s="57"/>
    </row>
    <row r="56" spans="2:61" ht="13.5" customHeight="1">
      <c r="B56" s="580"/>
      <c r="C56" s="597"/>
      <c r="D56" s="298" t="s">
        <v>80</v>
      </c>
      <c r="E56" s="567"/>
      <c r="F56" s="204">
        <v>1</v>
      </c>
      <c r="G56" s="17">
        <f>IFERROR(F56/E53,"-")</f>
        <v>1</v>
      </c>
      <c r="H56" s="567"/>
      <c r="I56" s="204">
        <v>2</v>
      </c>
      <c r="J56" s="17">
        <f>IFERROR(I56/H53,"-")</f>
        <v>0.18181818181818182</v>
      </c>
      <c r="K56" s="567"/>
      <c r="L56" s="204">
        <v>97</v>
      </c>
      <c r="M56" s="17">
        <f>IFERROR(L56/K53,"-")</f>
        <v>0.16552901023890784</v>
      </c>
      <c r="N56" s="567"/>
      <c r="O56" s="204">
        <v>86</v>
      </c>
      <c r="P56" s="17">
        <f>IFERROR(O56/N53,"-")</f>
        <v>0.16380952380952382</v>
      </c>
      <c r="Q56" s="567"/>
      <c r="R56" s="204">
        <v>50</v>
      </c>
      <c r="S56" s="17">
        <f>IFERROR(R56/Q53,"-")</f>
        <v>0.176056338028169</v>
      </c>
      <c r="T56" s="567"/>
      <c r="U56" s="204">
        <v>21</v>
      </c>
      <c r="V56" s="17">
        <f>IFERROR(U56/T53,"-")</f>
        <v>0.2413793103448276</v>
      </c>
      <c r="W56" s="567"/>
      <c r="X56" s="204">
        <v>2</v>
      </c>
      <c r="Y56" s="17">
        <f>IFERROR(X56/W53,"-")</f>
        <v>0.2</v>
      </c>
      <c r="Z56" s="567"/>
      <c r="AA56" s="204">
        <f t="shared" si="2"/>
        <v>259</v>
      </c>
      <c r="AB56" s="17">
        <f>IFERROR(AA56/Z53,"-")</f>
        <v>0.17220744680851063</v>
      </c>
      <c r="AC56" s="12"/>
      <c r="AD56" s="324" t="s">
        <v>4</v>
      </c>
      <c r="AE56" s="440">
        <v>0</v>
      </c>
      <c r="AF56" s="440">
        <v>3</v>
      </c>
      <c r="AG56" s="440">
        <v>1444</v>
      </c>
      <c r="AH56" s="440">
        <v>1175</v>
      </c>
      <c r="AI56" s="440">
        <v>484</v>
      </c>
      <c r="AJ56" s="440">
        <v>169</v>
      </c>
      <c r="AK56" s="440">
        <v>33</v>
      </c>
      <c r="AL56" s="188">
        <f t="shared" si="3"/>
        <v>3308</v>
      </c>
      <c r="AM56" s="386"/>
      <c r="AN56" s="589"/>
      <c r="AO56" s="590"/>
      <c r="AP56" s="396" t="s">
        <v>80</v>
      </c>
      <c r="AQ56" s="592"/>
      <c r="AR56" s="188">
        <v>234</v>
      </c>
      <c r="AS56" s="390">
        <v>0.15694164989939638</v>
      </c>
      <c r="AT56" s="290">
        <v>52</v>
      </c>
      <c r="AU56" s="73" t="s">
        <v>4</v>
      </c>
      <c r="AV56" s="385">
        <f t="shared" si="4"/>
        <v>0.10792019347037485</v>
      </c>
      <c r="AW56" s="385">
        <f t="shared" si="5"/>
        <v>0.11497730711043873</v>
      </c>
      <c r="AX56" s="170"/>
      <c r="AY56" s="170"/>
      <c r="AZ56" s="170"/>
      <c r="BA56" s="170"/>
      <c r="BB56" s="13"/>
      <c r="BI56" s="57"/>
    </row>
    <row r="57" spans="2:61" ht="13.5" customHeight="1">
      <c r="B57" s="578">
        <v>14</v>
      </c>
      <c r="C57" s="581" t="s">
        <v>133</v>
      </c>
      <c r="D57" s="296" t="s">
        <v>77</v>
      </c>
      <c r="E57" s="577">
        <f t="shared" ref="E57" si="111">VLOOKUP(C57,$AD$5:$AK$78,2,0)</f>
        <v>1</v>
      </c>
      <c r="F57" s="202">
        <v>1</v>
      </c>
      <c r="G57" s="75">
        <f>IFERROR(F57/E57,"-")</f>
        <v>1</v>
      </c>
      <c r="H57" s="577">
        <f t="shared" ref="H57" si="112">VLOOKUP(C57,$AD$5:$AK$78,3,0)</f>
        <v>8</v>
      </c>
      <c r="I57" s="202">
        <v>4</v>
      </c>
      <c r="J57" s="75">
        <f>IFERROR(I57/H57,"-")</f>
        <v>0.5</v>
      </c>
      <c r="K57" s="577">
        <f t="shared" ref="K57" si="113">VLOOKUP(C57,$AD$5:$AK$78,4,0)</f>
        <v>551</v>
      </c>
      <c r="L57" s="202">
        <v>432</v>
      </c>
      <c r="M57" s="75">
        <f>IFERROR(L57/K57,"-")</f>
        <v>0.78402903811252267</v>
      </c>
      <c r="N57" s="577">
        <f t="shared" ref="N57" si="114">VLOOKUP(C57,$AD$5:$AK$78,5,0)</f>
        <v>491</v>
      </c>
      <c r="O57" s="202">
        <v>366</v>
      </c>
      <c r="P57" s="75">
        <f>IFERROR(O57/N57,"-")</f>
        <v>0.74541751527494904</v>
      </c>
      <c r="Q57" s="577">
        <f t="shared" ref="Q57" si="115">VLOOKUP(C57,$AD$5:$AK$78,6,0)</f>
        <v>294</v>
      </c>
      <c r="R57" s="202">
        <v>214</v>
      </c>
      <c r="S57" s="75">
        <f>IFERROR(R57/Q57,"-")</f>
        <v>0.72789115646258506</v>
      </c>
      <c r="T57" s="577">
        <f t="shared" ref="T57" si="116">VLOOKUP(C57,$AD$5:$AK$78,7,0)</f>
        <v>97</v>
      </c>
      <c r="U57" s="202">
        <v>75</v>
      </c>
      <c r="V57" s="75">
        <f>IFERROR(U57/T57,"-")</f>
        <v>0.77319587628865982</v>
      </c>
      <c r="W57" s="577">
        <f t="shared" ref="W57" si="117">VLOOKUP(C57,$AD$5:$AK$78,8,0)</f>
        <v>17</v>
      </c>
      <c r="X57" s="202">
        <v>6</v>
      </c>
      <c r="Y57" s="75">
        <f>IFERROR(X57/W57,"-")</f>
        <v>0.35294117647058826</v>
      </c>
      <c r="Z57" s="577">
        <f t="shared" ref="Z57" si="118">VLOOKUP(C57,$AD$5:$AL$78,9,0)</f>
        <v>1459</v>
      </c>
      <c r="AA57" s="202">
        <f t="shared" si="2"/>
        <v>1098</v>
      </c>
      <c r="AB57" s="75">
        <f>IFERROR(AA57/Z57,"-")</f>
        <v>0.75257025359835505</v>
      </c>
      <c r="AC57" s="12"/>
      <c r="AD57" s="324" t="s">
        <v>22</v>
      </c>
      <c r="AE57" s="440">
        <v>3</v>
      </c>
      <c r="AF57" s="440">
        <v>5</v>
      </c>
      <c r="AG57" s="440">
        <v>567</v>
      </c>
      <c r="AH57" s="440">
        <v>505</v>
      </c>
      <c r="AI57" s="440">
        <v>185</v>
      </c>
      <c r="AJ57" s="440">
        <v>44</v>
      </c>
      <c r="AK57" s="440">
        <v>7</v>
      </c>
      <c r="AL57" s="188">
        <f t="shared" si="3"/>
        <v>1316</v>
      </c>
      <c r="AM57" s="386"/>
      <c r="AN57" s="589">
        <v>14</v>
      </c>
      <c r="AO57" s="590" t="s">
        <v>133</v>
      </c>
      <c r="AP57" s="396" t="s">
        <v>77</v>
      </c>
      <c r="AQ57" s="592">
        <v>1384</v>
      </c>
      <c r="AR57" s="188">
        <v>1036</v>
      </c>
      <c r="AS57" s="390">
        <v>0.74855491329479773</v>
      </c>
      <c r="AT57" s="290">
        <v>53</v>
      </c>
      <c r="AU57" s="73" t="s">
        <v>22</v>
      </c>
      <c r="AV57" s="385">
        <f t="shared" si="4"/>
        <v>0.12689969604863222</v>
      </c>
      <c r="AW57" s="385">
        <f t="shared" si="5"/>
        <v>0.10223880597014925</v>
      </c>
      <c r="AX57" s="170"/>
      <c r="AY57" s="170"/>
      <c r="AZ57" s="170"/>
      <c r="BA57" s="170"/>
      <c r="BB57" s="13"/>
      <c r="BI57" s="57"/>
    </row>
    <row r="58" spans="2:61" ht="13.5" customHeight="1">
      <c r="B58" s="579"/>
      <c r="C58" s="582"/>
      <c r="D58" s="297" t="s">
        <v>78</v>
      </c>
      <c r="E58" s="566"/>
      <c r="F58" s="203">
        <v>0</v>
      </c>
      <c r="G58" s="16">
        <f>IFERROR(F58/E57,"-")</f>
        <v>0</v>
      </c>
      <c r="H58" s="566"/>
      <c r="I58" s="203">
        <v>1</v>
      </c>
      <c r="J58" s="16">
        <f>IFERROR(I58/H57,"-")</f>
        <v>0.125</v>
      </c>
      <c r="K58" s="566"/>
      <c r="L58" s="203">
        <v>53</v>
      </c>
      <c r="M58" s="16">
        <f>IFERROR(L58/K57,"-")</f>
        <v>9.6188747731397461E-2</v>
      </c>
      <c r="N58" s="566"/>
      <c r="O58" s="203">
        <v>53</v>
      </c>
      <c r="P58" s="16">
        <f>IFERROR(O58/N57,"-")</f>
        <v>0.1079429735234216</v>
      </c>
      <c r="Q58" s="566"/>
      <c r="R58" s="203">
        <v>29</v>
      </c>
      <c r="S58" s="16">
        <f>IFERROR(R58/Q57,"-")</f>
        <v>9.8639455782312924E-2</v>
      </c>
      <c r="T58" s="566"/>
      <c r="U58" s="203">
        <v>7</v>
      </c>
      <c r="V58" s="16">
        <f>IFERROR(U58/T57,"-")</f>
        <v>7.2164948453608241E-2</v>
      </c>
      <c r="W58" s="566"/>
      <c r="X58" s="203">
        <v>4</v>
      </c>
      <c r="Y58" s="16">
        <f>IFERROR(X58/W57,"-")</f>
        <v>0.23529411764705882</v>
      </c>
      <c r="Z58" s="566"/>
      <c r="AA58" s="203">
        <f t="shared" si="2"/>
        <v>147</v>
      </c>
      <c r="AB58" s="16">
        <f>IFERROR(AA58/Z57,"-")</f>
        <v>0.10075394105551748</v>
      </c>
      <c r="AC58" s="12"/>
      <c r="AD58" s="324" t="s">
        <v>28</v>
      </c>
      <c r="AE58" s="440">
        <v>2</v>
      </c>
      <c r="AF58" s="440">
        <v>8</v>
      </c>
      <c r="AG58" s="440">
        <v>934</v>
      </c>
      <c r="AH58" s="440">
        <v>769</v>
      </c>
      <c r="AI58" s="440">
        <v>310</v>
      </c>
      <c r="AJ58" s="440">
        <v>95</v>
      </c>
      <c r="AK58" s="440">
        <v>6</v>
      </c>
      <c r="AL58" s="188">
        <f t="shared" si="3"/>
        <v>2124</v>
      </c>
      <c r="AM58" s="386"/>
      <c r="AN58" s="589"/>
      <c r="AO58" s="590"/>
      <c r="AP58" s="396" t="s">
        <v>78</v>
      </c>
      <c r="AQ58" s="592"/>
      <c r="AR58" s="188">
        <v>135</v>
      </c>
      <c r="AS58" s="390">
        <v>9.7543352601156069E-2</v>
      </c>
      <c r="AT58" s="290">
        <v>54</v>
      </c>
      <c r="AU58" s="73" t="s">
        <v>28</v>
      </c>
      <c r="AV58" s="385">
        <f t="shared" si="4"/>
        <v>9.651600753295668E-2</v>
      </c>
      <c r="AW58" s="385">
        <f t="shared" si="5"/>
        <v>0.10189075630252101</v>
      </c>
      <c r="AX58" s="170"/>
      <c r="AY58" s="170"/>
      <c r="AZ58" s="170"/>
      <c r="BA58" s="170"/>
      <c r="BB58" s="13"/>
      <c r="BI58" s="57"/>
    </row>
    <row r="59" spans="2:61" ht="13.5" customHeight="1">
      <c r="B59" s="579"/>
      <c r="C59" s="582"/>
      <c r="D59" s="297" t="s">
        <v>79</v>
      </c>
      <c r="E59" s="566"/>
      <c r="F59" s="203">
        <v>0</v>
      </c>
      <c r="G59" s="16">
        <f>IFERROR(F59/E57,"-")</f>
        <v>0</v>
      </c>
      <c r="H59" s="566"/>
      <c r="I59" s="203">
        <v>2</v>
      </c>
      <c r="J59" s="16">
        <f>IFERROR(I59/H57,"-")</f>
        <v>0.25</v>
      </c>
      <c r="K59" s="566"/>
      <c r="L59" s="203">
        <v>23</v>
      </c>
      <c r="M59" s="16">
        <f>IFERROR(L59/K57,"-")</f>
        <v>4.1742286751361164E-2</v>
      </c>
      <c r="N59" s="566"/>
      <c r="O59" s="203">
        <v>25</v>
      </c>
      <c r="P59" s="16">
        <f>IFERROR(O59/N57,"-")</f>
        <v>5.0916496945010187E-2</v>
      </c>
      <c r="Q59" s="566"/>
      <c r="R59" s="203">
        <v>18</v>
      </c>
      <c r="S59" s="16">
        <f>IFERROR(R59/Q57,"-")</f>
        <v>6.1224489795918366E-2</v>
      </c>
      <c r="T59" s="566"/>
      <c r="U59" s="203">
        <v>3</v>
      </c>
      <c r="V59" s="16">
        <f>IFERROR(U59/T57,"-")</f>
        <v>3.0927835051546393E-2</v>
      </c>
      <c r="W59" s="566"/>
      <c r="X59" s="203">
        <v>5</v>
      </c>
      <c r="Y59" s="16">
        <f>IFERROR(X59/W57,"-")</f>
        <v>0.29411764705882354</v>
      </c>
      <c r="Z59" s="566"/>
      <c r="AA59" s="203">
        <f t="shared" si="2"/>
        <v>76</v>
      </c>
      <c r="AB59" s="16">
        <f>IFERROR(AA59/Z57,"-")</f>
        <v>5.20904729266621E-2</v>
      </c>
      <c r="AC59" s="12"/>
      <c r="AD59" s="324" t="s">
        <v>17</v>
      </c>
      <c r="AE59" s="440">
        <v>1</v>
      </c>
      <c r="AF59" s="440">
        <v>6</v>
      </c>
      <c r="AG59" s="440">
        <v>725</v>
      </c>
      <c r="AH59" s="440">
        <v>655</v>
      </c>
      <c r="AI59" s="440">
        <v>270</v>
      </c>
      <c r="AJ59" s="440">
        <v>62</v>
      </c>
      <c r="AK59" s="440">
        <v>10</v>
      </c>
      <c r="AL59" s="188">
        <f t="shared" si="3"/>
        <v>1729</v>
      </c>
      <c r="AM59" s="386"/>
      <c r="AN59" s="589"/>
      <c r="AO59" s="590"/>
      <c r="AP59" s="396" t="s">
        <v>79</v>
      </c>
      <c r="AQ59" s="592"/>
      <c r="AR59" s="188">
        <v>74</v>
      </c>
      <c r="AS59" s="390">
        <v>5.346820809248555E-2</v>
      </c>
      <c r="AT59" s="290">
        <v>55</v>
      </c>
      <c r="AU59" s="73" t="s">
        <v>17</v>
      </c>
      <c r="AV59" s="385">
        <f t="shared" si="4"/>
        <v>0.108155002891845</v>
      </c>
      <c r="AW59" s="385">
        <f t="shared" si="5"/>
        <v>9.9773242630385492E-2</v>
      </c>
      <c r="AX59" s="170"/>
      <c r="AY59" s="170"/>
      <c r="AZ59" s="170"/>
      <c r="BA59" s="170"/>
      <c r="BB59" s="13"/>
      <c r="BI59" s="57"/>
    </row>
    <row r="60" spans="2:61" ht="13.5" customHeight="1">
      <c r="B60" s="580"/>
      <c r="C60" s="597"/>
      <c r="D60" s="298" t="s">
        <v>80</v>
      </c>
      <c r="E60" s="567"/>
      <c r="F60" s="204">
        <v>0</v>
      </c>
      <c r="G60" s="17">
        <f>IFERROR(F60/E57,"-")</f>
        <v>0</v>
      </c>
      <c r="H60" s="567"/>
      <c r="I60" s="204">
        <v>1</v>
      </c>
      <c r="J60" s="17">
        <f>IFERROR(I60/H57,"-")</f>
        <v>0.125</v>
      </c>
      <c r="K60" s="567"/>
      <c r="L60" s="204">
        <v>43</v>
      </c>
      <c r="M60" s="17">
        <f>IFERROR(L60/K57,"-")</f>
        <v>7.8039927404718698E-2</v>
      </c>
      <c r="N60" s="567"/>
      <c r="O60" s="204">
        <v>47</v>
      </c>
      <c r="P60" s="17">
        <f>IFERROR(O60/N57,"-")</f>
        <v>9.5723014256619138E-2</v>
      </c>
      <c r="Q60" s="567"/>
      <c r="R60" s="204">
        <v>33</v>
      </c>
      <c r="S60" s="17">
        <f>IFERROR(R60/Q57,"-")</f>
        <v>0.11224489795918367</v>
      </c>
      <c r="T60" s="567"/>
      <c r="U60" s="204">
        <v>12</v>
      </c>
      <c r="V60" s="17">
        <f>IFERROR(U60/T57,"-")</f>
        <v>0.12371134020618557</v>
      </c>
      <c r="W60" s="567"/>
      <c r="X60" s="204">
        <v>2</v>
      </c>
      <c r="Y60" s="17">
        <f>IFERROR(X60/W57,"-")</f>
        <v>0.11764705882352941</v>
      </c>
      <c r="Z60" s="567"/>
      <c r="AA60" s="204">
        <f t="shared" si="2"/>
        <v>138</v>
      </c>
      <c r="AB60" s="17">
        <f>IFERROR(AA60/Z57,"-")</f>
        <v>9.4585332419465387E-2</v>
      </c>
      <c r="AC60" s="12"/>
      <c r="AD60" s="324" t="s">
        <v>10</v>
      </c>
      <c r="AE60" s="440">
        <v>1</v>
      </c>
      <c r="AF60" s="440">
        <v>0</v>
      </c>
      <c r="AG60" s="440">
        <v>618</v>
      </c>
      <c r="AH60" s="440">
        <v>451</v>
      </c>
      <c r="AI60" s="440">
        <v>178</v>
      </c>
      <c r="AJ60" s="440">
        <v>43</v>
      </c>
      <c r="AK60" s="440">
        <v>6</v>
      </c>
      <c r="AL60" s="188">
        <f t="shared" si="3"/>
        <v>1297</v>
      </c>
      <c r="AM60" s="386"/>
      <c r="AN60" s="589"/>
      <c r="AO60" s="590"/>
      <c r="AP60" s="396" t="s">
        <v>80</v>
      </c>
      <c r="AQ60" s="592"/>
      <c r="AR60" s="188">
        <v>139</v>
      </c>
      <c r="AS60" s="390">
        <v>0.10043352601156069</v>
      </c>
      <c r="AT60" s="290">
        <v>56</v>
      </c>
      <c r="AU60" s="73" t="s">
        <v>10</v>
      </c>
      <c r="AV60" s="385">
        <f t="shared" si="4"/>
        <v>0.12798766383962992</v>
      </c>
      <c r="AW60" s="385">
        <f t="shared" si="5"/>
        <v>0.1208</v>
      </c>
      <c r="AX60" s="170"/>
      <c r="AY60" s="170"/>
      <c r="AZ60" s="170"/>
      <c r="BA60" s="170"/>
      <c r="BB60" s="13"/>
      <c r="BI60" s="57"/>
    </row>
    <row r="61" spans="2:61" ht="13.5" customHeight="1">
      <c r="B61" s="578">
        <v>15</v>
      </c>
      <c r="C61" s="581" t="s">
        <v>134</v>
      </c>
      <c r="D61" s="296" t="s">
        <v>77</v>
      </c>
      <c r="E61" s="577">
        <f t="shared" ref="E61" si="119">VLOOKUP(C61,$AD$5:$AK$78,2,0)</f>
        <v>2</v>
      </c>
      <c r="F61" s="202">
        <v>2</v>
      </c>
      <c r="G61" s="75">
        <f>IFERROR(F61/E61,"-")</f>
        <v>1</v>
      </c>
      <c r="H61" s="577">
        <f t="shared" ref="H61" si="120">VLOOKUP(C61,$AD$5:$AK$78,3,0)</f>
        <v>12</v>
      </c>
      <c r="I61" s="202">
        <v>7</v>
      </c>
      <c r="J61" s="75">
        <f>IFERROR(I61/H61,"-")</f>
        <v>0.58333333333333337</v>
      </c>
      <c r="K61" s="577">
        <f t="shared" ref="K61" si="121">VLOOKUP(C61,$AD$5:$AK$78,4,0)</f>
        <v>703</v>
      </c>
      <c r="L61" s="202">
        <v>539</v>
      </c>
      <c r="M61" s="75">
        <f>IFERROR(L61/K61,"-")</f>
        <v>0.76671408250355622</v>
      </c>
      <c r="N61" s="577">
        <f t="shared" ref="N61" si="122">VLOOKUP(C61,$AD$5:$AK$78,5,0)</f>
        <v>588</v>
      </c>
      <c r="O61" s="202">
        <v>437</v>
      </c>
      <c r="P61" s="75">
        <f>IFERROR(O61/N61,"-")</f>
        <v>0.74319727891156462</v>
      </c>
      <c r="Q61" s="577">
        <f t="shared" ref="Q61" si="123">VLOOKUP(C61,$AD$5:$AK$78,6,0)</f>
        <v>315</v>
      </c>
      <c r="R61" s="202">
        <v>220</v>
      </c>
      <c r="S61" s="75">
        <f>IFERROR(R61/Q61,"-")</f>
        <v>0.69841269841269837</v>
      </c>
      <c r="T61" s="577">
        <f t="shared" ref="T61" si="124">VLOOKUP(C61,$AD$5:$AK$78,7,0)</f>
        <v>96</v>
      </c>
      <c r="U61" s="202">
        <v>66</v>
      </c>
      <c r="V61" s="75">
        <f>IFERROR(U61/T61,"-")</f>
        <v>0.6875</v>
      </c>
      <c r="W61" s="577">
        <f t="shared" ref="W61" si="125">VLOOKUP(C61,$AD$5:$AK$78,8,0)</f>
        <v>9</v>
      </c>
      <c r="X61" s="202">
        <v>7</v>
      </c>
      <c r="Y61" s="75">
        <f>IFERROR(X61/W61,"-")</f>
        <v>0.77777777777777779</v>
      </c>
      <c r="Z61" s="577">
        <f t="shared" ref="Z61" si="126">VLOOKUP(C61,$AD$5:$AL$78,9,0)</f>
        <v>1725</v>
      </c>
      <c r="AA61" s="202">
        <f t="shared" si="2"/>
        <v>1278</v>
      </c>
      <c r="AB61" s="75">
        <f>IFERROR(AA61/Z61,"-")</f>
        <v>0.74086956521739133</v>
      </c>
      <c r="AC61" s="12"/>
      <c r="AD61" s="324" t="s">
        <v>49</v>
      </c>
      <c r="AE61" s="440">
        <v>1</v>
      </c>
      <c r="AF61" s="440">
        <v>4</v>
      </c>
      <c r="AG61" s="440">
        <v>463</v>
      </c>
      <c r="AH61" s="440">
        <v>390</v>
      </c>
      <c r="AI61" s="440">
        <v>184</v>
      </c>
      <c r="AJ61" s="440">
        <v>47</v>
      </c>
      <c r="AK61" s="440">
        <v>9</v>
      </c>
      <c r="AL61" s="188">
        <f t="shared" si="3"/>
        <v>1098</v>
      </c>
      <c r="AM61" s="386"/>
      <c r="AN61" s="589">
        <v>15</v>
      </c>
      <c r="AO61" s="590" t="s">
        <v>134</v>
      </c>
      <c r="AP61" s="396" t="s">
        <v>77</v>
      </c>
      <c r="AQ61" s="592">
        <v>1813</v>
      </c>
      <c r="AR61" s="188">
        <v>1298</v>
      </c>
      <c r="AS61" s="390">
        <v>0.71594043022614451</v>
      </c>
      <c r="AT61" s="290">
        <v>57</v>
      </c>
      <c r="AU61" s="73" t="s">
        <v>49</v>
      </c>
      <c r="AV61" s="385">
        <f t="shared" si="4"/>
        <v>9.6539162112932606E-2</v>
      </c>
      <c r="AW61" s="385">
        <f t="shared" si="5"/>
        <v>8.8868940754039491E-2</v>
      </c>
      <c r="AX61" s="170"/>
      <c r="AY61" s="170"/>
      <c r="AZ61" s="170"/>
      <c r="BA61" s="170"/>
      <c r="BB61" s="13"/>
      <c r="BI61" s="57"/>
    </row>
    <row r="62" spans="2:61" ht="13.5" customHeight="1">
      <c r="B62" s="579"/>
      <c r="C62" s="582"/>
      <c r="D62" s="297" t="s">
        <v>78</v>
      </c>
      <c r="E62" s="566"/>
      <c r="F62" s="203">
        <v>0</v>
      </c>
      <c r="G62" s="16">
        <f>IFERROR(F62/E61,"-")</f>
        <v>0</v>
      </c>
      <c r="H62" s="566"/>
      <c r="I62" s="203">
        <v>2</v>
      </c>
      <c r="J62" s="16">
        <f>IFERROR(I62/H61,"-")</f>
        <v>0.16666666666666666</v>
      </c>
      <c r="K62" s="566"/>
      <c r="L62" s="203">
        <v>65</v>
      </c>
      <c r="M62" s="16">
        <f>IFERROR(L62/K61,"-")</f>
        <v>9.2460881934566141E-2</v>
      </c>
      <c r="N62" s="566"/>
      <c r="O62" s="203">
        <v>50</v>
      </c>
      <c r="P62" s="16">
        <f>IFERROR(O62/N61,"-")</f>
        <v>8.5034013605442174E-2</v>
      </c>
      <c r="Q62" s="566"/>
      <c r="R62" s="203">
        <v>35</v>
      </c>
      <c r="S62" s="16">
        <f>IFERROR(R62/Q61,"-")</f>
        <v>0.1111111111111111</v>
      </c>
      <c r="T62" s="566"/>
      <c r="U62" s="203">
        <v>10</v>
      </c>
      <c r="V62" s="16">
        <f>IFERROR(U62/T61,"-")</f>
        <v>0.10416666666666667</v>
      </c>
      <c r="W62" s="566"/>
      <c r="X62" s="203">
        <v>1</v>
      </c>
      <c r="Y62" s="16">
        <f>IFERROR(X62/W61,"-")</f>
        <v>0.1111111111111111</v>
      </c>
      <c r="Z62" s="566"/>
      <c r="AA62" s="203">
        <f t="shared" si="2"/>
        <v>163</v>
      </c>
      <c r="AB62" s="16">
        <f>IFERROR(AA62/Z61,"-")</f>
        <v>9.4492753623188402E-2</v>
      </c>
      <c r="AC62" s="12"/>
      <c r="AD62" s="324" t="s">
        <v>29</v>
      </c>
      <c r="AE62" s="440">
        <v>1</v>
      </c>
      <c r="AF62" s="440">
        <v>4</v>
      </c>
      <c r="AG62" s="440">
        <v>595</v>
      </c>
      <c r="AH62" s="440">
        <v>448</v>
      </c>
      <c r="AI62" s="440">
        <v>237</v>
      </c>
      <c r="AJ62" s="440">
        <v>68</v>
      </c>
      <c r="AK62" s="440">
        <v>5</v>
      </c>
      <c r="AL62" s="188">
        <f t="shared" si="3"/>
        <v>1358</v>
      </c>
      <c r="AM62" s="386"/>
      <c r="AN62" s="589"/>
      <c r="AO62" s="590"/>
      <c r="AP62" s="396" t="s">
        <v>78</v>
      </c>
      <c r="AQ62" s="592"/>
      <c r="AR62" s="188">
        <v>222</v>
      </c>
      <c r="AS62" s="390">
        <v>0.12244897959183673</v>
      </c>
      <c r="AT62" s="290">
        <v>58</v>
      </c>
      <c r="AU62" s="73" t="s">
        <v>29</v>
      </c>
      <c r="AV62" s="385">
        <f t="shared" si="4"/>
        <v>0.10898379970544919</v>
      </c>
      <c r="AW62" s="385">
        <f t="shared" si="5"/>
        <v>9.8518518518518519E-2</v>
      </c>
      <c r="AX62" s="170"/>
      <c r="AY62" s="170"/>
      <c r="AZ62" s="170"/>
      <c r="BA62" s="170"/>
      <c r="BB62" s="13"/>
      <c r="BI62" s="57"/>
    </row>
    <row r="63" spans="2:61" ht="13.5" customHeight="1">
      <c r="B63" s="579"/>
      <c r="C63" s="582"/>
      <c r="D63" s="297" t="s">
        <v>79</v>
      </c>
      <c r="E63" s="566"/>
      <c r="F63" s="203">
        <v>0</v>
      </c>
      <c r="G63" s="16">
        <f>IFERROR(F63/E61,"-")</f>
        <v>0</v>
      </c>
      <c r="H63" s="566"/>
      <c r="I63" s="203">
        <v>1</v>
      </c>
      <c r="J63" s="16">
        <f>IFERROR(I63/H61,"-")</f>
        <v>8.3333333333333329E-2</v>
      </c>
      <c r="K63" s="566"/>
      <c r="L63" s="203">
        <v>38</v>
      </c>
      <c r="M63" s="16">
        <f>IFERROR(L63/K61,"-")</f>
        <v>5.4054054054054057E-2</v>
      </c>
      <c r="N63" s="566"/>
      <c r="O63" s="203">
        <v>45</v>
      </c>
      <c r="P63" s="16">
        <f>IFERROR(O63/N61,"-")</f>
        <v>7.6530612244897961E-2</v>
      </c>
      <c r="Q63" s="566"/>
      <c r="R63" s="203">
        <v>23</v>
      </c>
      <c r="S63" s="16">
        <f>IFERROR(R63/Q61,"-")</f>
        <v>7.301587301587302E-2</v>
      </c>
      <c r="T63" s="566"/>
      <c r="U63" s="203">
        <v>8</v>
      </c>
      <c r="V63" s="16">
        <f>IFERROR(U63/T61,"-")</f>
        <v>8.3333333333333329E-2</v>
      </c>
      <c r="W63" s="566"/>
      <c r="X63" s="203">
        <v>0</v>
      </c>
      <c r="Y63" s="16">
        <f>IFERROR(X63/W61,"-")</f>
        <v>0</v>
      </c>
      <c r="Z63" s="566"/>
      <c r="AA63" s="203">
        <f t="shared" si="2"/>
        <v>115</v>
      </c>
      <c r="AB63" s="16">
        <f>IFERROR(AA63/Z61,"-")</f>
        <v>6.6666666666666666E-2</v>
      </c>
      <c r="AC63" s="12"/>
      <c r="AD63" s="324" t="s">
        <v>23</v>
      </c>
      <c r="AE63" s="440">
        <v>1</v>
      </c>
      <c r="AF63" s="440">
        <v>8</v>
      </c>
      <c r="AG63" s="440">
        <v>3621</v>
      </c>
      <c r="AH63" s="440">
        <v>3124</v>
      </c>
      <c r="AI63" s="440">
        <v>1385</v>
      </c>
      <c r="AJ63" s="440">
        <v>312</v>
      </c>
      <c r="AK63" s="440">
        <v>42</v>
      </c>
      <c r="AL63" s="188">
        <f t="shared" si="3"/>
        <v>8493</v>
      </c>
      <c r="AM63" s="386"/>
      <c r="AN63" s="589"/>
      <c r="AO63" s="590"/>
      <c r="AP63" s="396" t="s">
        <v>79</v>
      </c>
      <c r="AQ63" s="592"/>
      <c r="AR63" s="188">
        <v>103</v>
      </c>
      <c r="AS63" s="390">
        <v>5.6811913954771101E-2</v>
      </c>
      <c r="AT63" s="290">
        <v>59</v>
      </c>
      <c r="AU63" s="73" t="s">
        <v>23</v>
      </c>
      <c r="AV63" s="385">
        <f t="shared" si="4"/>
        <v>8.8661250441540093E-2</v>
      </c>
      <c r="AW63" s="385">
        <f t="shared" si="5"/>
        <v>8.5627299251553976E-2</v>
      </c>
      <c r="AX63" s="170"/>
      <c r="AY63" s="170"/>
      <c r="AZ63" s="170"/>
      <c r="BA63" s="170"/>
      <c r="BB63" s="13"/>
      <c r="BI63" s="57"/>
    </row>
    <row r="64" spans="2:61" ht="13.5" customHeight="1">
      <c r="B64" s="580"/>
      <c r="C64" s="597"/>
      <c r="D64" s="298" t="s">
        <v>80</v>
      </c>
      <c r="E64" s="567"/>
      <c r="F64" s="204">
        <v>0</v>
      </c>
      <c r="G64" s="17">
        <f>IFERROR(F64/E61,"-")</f>
        <v>0</v>
      </c>
      <c r="H64" s="567"/>
      <c r="I64" s="204">
        <v>2</v>
      </c>
      <c r="J64" s="17">
        <f>IFERROR(I64/H61,"-")</f>
        <v>0.16666666666666666</v>
      </c>
      <c r="K64" s="567"/>
      <c r="L64" s="204">
        <v>61</v>
      </c>
      <c r="M64" s="17">
        <f>IFERROR(L64/K61,"-")</f>
        <v>8.6770981507823614E-2</v>
      </c>
      <c r="N64" s="567"/>
      <c r="O64" s="204">
        <v>56</v>
      </c>
      <c r="P64" s="17">
        <f>IFERROR(O64/N61,"-")</f>
        <v>9.5238095238095233E-2</v>
      </c>
      <c r="Q64" s="567"/>
      <c r="R64" s="204">
        <v>37</v>
      </c>
      <c r="S64" s="17">
        <f>IFERROR(R64/Q61,"-")</f>
        <v>0.11746031746031746</v>
      </c>
      <c r="T64" s="567"/>
      <c r="U64" s="204">
        <v>12</v>
      </c>
      <c r="V64" s="17">
        <f>IFERROR(U64/T61,"-")</f>
        <v>0.125</v>
      </c>
      <c r="W64" s="567"/>
      <c r="X64" s="204">
        <v>1</v>
      </c>
      <c r="Y64" s="17">
        <f>IFERROR(X64/W61,"-")</f>
        <v>0.1111111111111111</v>
      </c>
      <c r="Z64" s="567"/>
      <c r="AA64" s="204">
        <f t="shared" si="2"/>
        <v>169</v>
      </c>
      <c r="AB64" s="17">
        <f>IFERROR(AA64/Z61,"-")</f>
        <v>9.7971014492753625E-2</v>
      </c>
      <c r="AC64" s="12"/>
      <c r="AD64" s="324" t="s">
        <v>50</v>
      </c>
      <c r="AE64" s="440">
        <v>2</v>
      </c>
      <c r="AF64" s="440">
        <v>3</v>
      </c>
      <c r="AG64" s="440">
        <v>332</v>
      </c>
      <c r="AH64" s="440">
        <v>262</v>
      </c>
      <c r="AI64" s="440">
        <v>105</v>
      </c>
      <c r="AJ64" s="440">
        <v>25</v>
      </c>
      <c r="AK64" s="440">
        <v>5</v>
      </c>
      <c r="AL64" s="188">
        <f t="shared" si="3"/>
        <v>734</v>
      </c>
      <c r="AM64" s="386"/>
      <c r="AN64" s="589"/>
      <c r="AO64" s="590"/>
      <c r="AP64" s="396" t="s">
        <v>80</v>
      </c>
      <c r="AQ64" s="592"/>
      <c r="AR64" s="188">
        <v>190</v>
      </c>
      <c r="AS64" s="390">
        <v>0.10479867622724766</v>
      </c>
      <c r="AT64" s="290">
        <v>60</v>
      </c>
      <c r="AU64" s="73" t="s">
        <v>50</v>
      </c>
      <c r="AV64" s="385">
        <f t="shared" si="4"/>
        <v>0.11444141689373297</v>
      </c>
      <c r="AW64" s="385">
        <f t="shared" si="5"/>
        <v>9.9879663056558363E-2</v>
      </c>
      <c r="AX64" s="170"/>
      <c r="AY64" s="170"/>
      <c r="AZ64" s="170"/>
      <c r="BA64" s="170"/>
      <c r="BB64" s="13"/>
      <c r="BI64" s="57"/>
    </row>
    <row r="65" spans="2:61" ht="13.5" customHeight="1">
      <c r="B65" s="578">
        <v>16</v>
      </c>
      <c r="C65" s="581" t="s">
        <v>61</v>
      </c>
      <c r="D65" s="296" t="s">
        <v>77</v>
      </c>
      <c r="E65" s="577">
        <f t="shared" ref="E65" si="127">VLOOKUP(C65,$AD$5:$AK$78,2,0)</f>
        <v>2</v>
      </c>
      <c r="F65" s="202">
        <v>1</v>
      </c>
      <c r="G65" s="75">
        <f>IFERROR(F65/E65,"-")</f>
        <v>0.5</v>
      </c>
      <c r="H65" s="577">
        <f t="shared" ref="H65" si="128">VLOOKUP(C65,$AD$5:$AK$78,3,0)</f>
        <v>5</v>
      </c>
      <c r="I65" s="202">
        <v>3</v>
      </c>
      <c r="J65" s="75">
        <f>IFERROR(I65/H65,"-")</f>
        <v>0.6</v>
      </c>
      <c r="K65" s="577">
        <f t="shared" ref="K65" si="129">VLOOKUP(C65,$AD$5:$AK$78,4,0)</f>
        <v>444</v>
      </c>
      <c r="L65" s="202">
        <v>347</v>
      </c>
      <c r="M65" s="75">
        <f>IFERROR(L65/K65,"-")</f>
        <v>0.78153153153153154</v>
      </c>
      <c r="N65" s="577">
        <f t="shared" ref="N65" si="130">VLOOKUP(C65,$AD$5:$AK$78,5,0)</f>
        <v>462</v>
      </c>
      <c r="O65" s="202">
        <v>352</v>
      </c>
      <c r="P65" s="75">
        <f>IFERROR(O65/N65,"-")</f>
        <v>0.76190476190476186</v>
      </c>
      <c r="Q65" s="577">
        <f t="shared" ref="Q65" si="131">VLOOKUP(C65,$AD$5:$AK$78,6,0)</f>
        <v>294</v>
      </c>
      <c r="R65" s="202">
        <v>218</v>
      </c>
      <c r="S65" s="75">
        <f>IFERROR(R65/Q65,"-")</f>
        <v>0.74149659863945583</v>
      </c>
      <c r="T65" s="577">
        <f t="shared" ref="T65" si="132">VLOOKUP(C65,$AD$5:$AK$78,7,0)</f>
        <v>74</v>
      </c>
      <c r="U65" s="202">
        <v>55</v>
      </c>
      <c r="V65" s="75">
        <f>IFERROR(U65/T65,"-")</f>
        <v>0.7432432432432432</v>
      </c>
      <c r="W65" s="577">
        <f t="shared" ref="W65" si="133">VLOOKUP(C65,$AD$5:$AK$78,8,0)</f>
        <v>10</v>
      </c>
      <c r="X65" s="202">
        <v>5</v>
      </c>
      <c r="Y65" s="75">
        <f>IFERROR(X65/W65,"-")</f>
        <v>0.5</v>
      </c>
      <c r="Z65" s="577">
        <f t="shared" ref="Z65" si="134">VLOOKUP(C65,$AD$5:$AL$78,9,0)</f>
        <v>1291</v>
      </c>
      <c r="AA65" s="202">
        <f t="shared" si="2"/>
        <v>981</v>
      </c>
      <c r="AB65" s="75">
        <f>IFERROR(AA65/Z65,"-")</f>
        <v>0.75987606506584049</v>
      </c>
      <c r="AC65" s="12"/>
      <c r="AD65" s="324" t="s">
        <v>18</v>
      </c>
      <c r="AE65" s="440">
        <v>0</v>
      </c>
      <c r="AF65" s="440">
        <v>1</v>
      </c>
      <c r="AG65" s="440">
        <v>366</v>
      </c>
      <c r="AH65" s="440">
        <v>257</v>
      </c>
      <c r="AI65" s="440">
        <v>99</v>
      </c>
      <c r="AJ65" s="440">
        <v>20</v>
      </c>
      <c r="AK65" s="440">
        <v>4</v>
      </c>
      <c r="AL65" s="188">
        <f t="shared" si="3"/>
        <v>747</v>
      </c>
      <c r="AM65" s="386"/>
      <c r="AN65" s="589">
        <v>16</v>
      </c>
      <c r="AO65" s="590" t="s">
        <v>61</v>
      </c>
      <c r="AP65" s="396" t="s">
        <v>77</v>
      </c>
      <c r="AQ65" s="592">
        <v>1357</v>
      </c>
      <c r="AR65" s="188">
        <v>1023</v>
      </c>
      <c r="AS65" s="390">
        <v>0.75386882829771551</v>
      </c>
      <c r="AT65" s="290">
        <v>61</v>
      </c>
      <c r="AU65" s="73" t="s">
        <v>18</v>
      </c>
      <c r="AV65" s="385">
        <f t="shared" si="4"/>
        <v>9.3708165997322623E-2</v>
      </c>
      <c r="AW65" s="385">
        <f t="shared" si="5"/>
        <v>9.4527363184079602E-2</v>
      </c>
      <c r="AX65" s="170"/>
      <c r="AY65" s="170"/>
      <c r="AZ65" s="170"/>
      <c r="BA65" s="170"/>
      <c r="BB65" s="13"/>
      <c r="BI65" s="57"/>
    </row>
    <row r="66" spans="2:61" ht="13.5" customHeight="1">
      <c r="B66" s="579"/>
      <c r="C66" s="582"/>
      <c r="D66" s="297" t="s">
        <v>78</v>
      </c>
      <c r="E66" s="566"/>
      <c r="F66" s="203">
        <v>1</v>
      </c>
      <c r="G66" s="16">
        <f>IFERROR(F66/E65,"-")</f>
        <v>0.5</v>
      </c>
      <c r="H66" s="566"/>
      <c r="I66" s="203">
        <v>0</v>
      </c>
      <c r="J66" s="16">
        <f>IFERROR(I66/H65,"-")</f>
        <v>0</v>
      </c>
      <c r="K66" s="566"/>
      <c r="L66" s="203">
        <v>42</v>
      </c>
      <c r="M66" s="16">
        <f>IFERROR(L66/K65,"-")</f>
        <v>9.45945945945946E-2</v>
      </c>
      <c r="N66" s="566"/>
      <c r="O66" s="203">
        <v>38</v>
      </c>
      <c r="P66" s="16">
        <f>IFERROR(O66/N65,"-")</f>
        <v>8.2251082251082255E-2</v>
      </c>
      <c r="Q66" s="566"/>
      <c r="R66" s="203">
        <v>25</v>
      </c>
      <c r="S66" s="16">
        <f>IFERROR(R66/Q65,"-")</f>
        <v>8.5034013605442174E-2</v>
      </c>
      <c r="T66" s="566"/>
      <c r="U66" s="203">
        <v>7</v>
      </c>
      <c r="V66" s="16">
        <f>IFERROR(U66/T65,"-")</f>
        <v>9.45945945945946E-2</v>
      </c>
      <c r="W66" s="566"/>
      <c r="X66" s="203">
        <v>1</v>
      </c>
      <c r="Y66" s="16">
        <f>IFERROR(X66/W65,"-")</f>
        <v>0.1</v>
      </c>
      <c r="Z66" s="566"/>
      <c r="AA66" s="203">
        <f t="shared" si="2"/>
        <v>114</v>
      </c>
      <c r="AB66" s="16">
        <f>IFERROR(AA66/Z65,"-")</f>
        <v>8.8303640588690932E-2</v>
      </c>
      <c r="AC66" s="12"/>
      <c r="AD66" s="324" t="s">
        <v>19</v>
      </c>
      <c r="AE66" s="440">
        <v>0</v>
      </c>
      <c r="AF66" s="440">
        <v>2</v>
      </c>
      <c r="AG66" s="440">
        <v>413</v>
      </c>
      <c r="AH66" s="440">
        <v>339</v>
      </c>
      <c r="AI66" s="440">
        <v>130</v>
      </c>
      <c r="AJ66" s="440">
        <v>31</v>
      </c>
      <c r="AK66" s="440">
        <v>6</v>
      </c>
      <c r="AL66" s="188">
        <f t="shared" si="3"/>
        <v>921</v>
      </c>
      <c r="AM66" s="386"/>
      <c r="AN66" s="589"/>
      <c r="AO66" s="590"/>
      <c r="AP66" s="396" t="s">
        <v>78</v>
      </c>
      <c r="AQ66" s="592"/>
      <c r="AR66" s="188">
        <v>136</v>
      </c>
      <c r="AS66" s="390">
        <v>0.10022107590272661</v>
      </c>
      <c r="AT66" s="290">
        <v>62</v>
      </c>
      <c r="AU66" s="73" t="s">
        <v>19</v>
      </c>
      <c r="AV66" s="385">
        <f t="shared" si="4"/>
        <v>8.577633007600434E-2</v>
      </c>
      <c r="AW66" s="385">
        <f t="shared" si="5"/>
        <v>7.7167019027484143E-2</v>
      </c>
      <c r="AX66" s="170"/>
      <c r="AY66" s="170"/>
      <c r="AZ66" s="170"/>
      <c r="BA66" s="170"/>
      <c r="BB66" s="13"/>
      <c r="BI66" s="57"/>
    </row>
    <row r="67" spans="2:61" ht="13.5" customHeight="1">
      <c r="B67" s="579"/>
      <c r="C67" s="582"/>
      <c r="D67" s="297" t="s">
        <v>79</v>
      </c>
      <c r="E67" s="566"/>
      <c r="F67" s="203">
        <v>0</v>
      </c>
      <c r="G67" s="16">
        <f>IFERROR(F67/E65,"-")</f>
        <v>0</v>
      </c>
      <c r="H67" s="566"/>
      <c r="I67" s="203">
        <v>0</v>
      </c>
      <c r="J67" s="16">
        <f>IFERROR(I67/H65,"-")</f>
        <v>0</v>
      </c>
      <c r="K67" s="566"/>
      <c r="L67" s="203">
        <v>17</v>
      </c>
      <c r="M67" s="16">
        <f>IFERROR(L67/K65,"-")</f>
        <v>3.8288288288288286E-2</v>
      </c>
      <c r="N67" s="566"/>
      <c r="O67" s="203">
        <v>27</v>
      </c>
      <c r="P67" s="16">
        <f>IFERROR(O67/N65,"-")</f>
        <v>5.844155844155844E-2</v>
      </c>
      <c r="Q67" s="566"/>
      <c r="R67" s="203">
        <v>14</v>
      </c>
      <c r="S67" s="16">
        <f>IFERROR(R67/Q65,"-")</f>
        <v>4.7619047619047616E-2</v>
      </c>
      <c r="T67" s="566"/>
      <c r="U67" s="203">
        <v>2</v>
      </c>
      <c r="V67" s="16">
        <f>IFERROR(U67/T65,"-")</f>
        <v>2.7027027027027029E-2</v>
      </c>
      <c r="W67" s="566"/>
      <c r="X67" s="203">
        <v>1</v>
      </c>
      <c r="Y67" s="16">
        <f>IFERROR(X67/W65,"-")</f>
        <v>0.1</v>
      </c>
      <c r="Z67" s="566"/>
      <c r="AA67" s="203">
        <f t="shared" si="2"/>
        <v>61</v>
      </c>
      <c r="AB67" s="16">
        <f>IFERROR(AA67/Z65,"-")</f>
        <v>4.7250193648334625E-2</v>
      </c>
      <c r="AC67" s="12"/>
      <c r="AD67" s="324" t="s">
        <v>30</v>
      </c>
      <c r="AE67" s="440">
        <v>3</v>
      </c>
      <c r="AF67" s="440">
        <v>1</v>
      </c>
      <c r="AG67" s="440">
        <v>362</v>
      </c>
      <c r="AH67" s="440">
        <v>262</v>
      </c>
      <c r="AI67" s="440">
        <v>102</v>
      </c>
      <c r="AJ67" s="440">
        <v>46</v>
      </c>
      <c r="AK67" s="440">
        <v>2</v>
      </c>
      <c r="AL67" s="188">
        <f t="shared" si="3"/>
        <v>778</v>
      </c>
      <c r="AM67" s="386"/>
      <c r="AN67" s="589"/>
      <c r="AO67" s="590"/>
      <c r="AP67" s="396" t="s">
        <v>79</v>
      </c>
      <c r="AQ67" s="592"/>
      <c r="AR67" s="188">
        <v>87</v>
      </c>
      <c r="AS67" s="390">
        <v>6.411201179071481E-2</v>
      </c>
      <c r="AT67" s="290">
        <v>63</v>
      </c>
      <c r="AU67" s="73" t="s">
        <v>30</v>
      </c>
      <c r="AV67" s="385">
        <f t="shared" si="4"/>
        <v>0.12082262210796915</v>
      </c>
      <c r="AW67" s="385">
        <f t="shared" si="5"/>
        <v>0.10784313725490197</v>
      </c>
      <c r="AX67" s="170"/>
      <c r="AY67" s="170"/>
      <c r="AZ67" s="170"/>
      <c r="BA67" s="170"/>
      <c r="BB67" s="13"/>
      <c r="BI67" s="57"/>
    </row>
    <row r="68" spans="2:61" ht="13.5" customHeight="1">
      <c r="B68" s="580"/>
      <c r="C68" s="597"/>
      <c r="D68" s="298" t="s">
        <v>80</v>
      </c>
      <c r="E68" s="567"/>
      <c r="F68" s="204">
        <v>0</v>
      </c>
      <c r="G68" s="17">
        <f>IFERROR(F68/E65,"-")</f>
        <v>0</v>
      </c>
      <c r="H68" s="567"/>
      <c r="I68" s="204">
        <v>2</v>
      </c>
      <c r="J68" s="17">
        <f>IFERROR(I68/H65,"-")</f>
        <v>0.4</v>
      </c>
      <c r="K68" s="567"/>
      <c r="L68" s="204">
        <v>38</v>
      </c>
      <c r="M68" s="17">
        <f>IFERROR(L68/K65,"-")</f>
        <v>8.5585585585585586E-2</v>
      </c>
      <c r="N68" s="567"/>
      <c r="O68" s="204">
        <v>45</v>
      </c>
      <c r="P68" s="17">
        <f>IFERROR(O68/N65,"-")</f>
        <v>9.7402597402597407E-2</v>
      </c>
      <c r="Q68" s="567"/>
      <c r="R68" s="204">
        <v>37</v>
      </c>
      <c r="S68" s="17">
        <f>IFERROR(R68/Q65,"-")</f>
        <v>0.12585034013605442</v>
      </c>
      <c r="T68" s="567"/>
      <c r="U68" s="204">
        <v>10</v>
      </c>
      <c r="V68" s="17">
        <f>IFERROR(U68/T65,"-")</f>
        <v>0.13513513513513514</v>
      </c>
      <c r="W68" s="567"/>
      <c r="X68" s="204">
        <v>3</v>
      </c>
      <c r="Y68" s="17">
        <f>IFERROR(X68/W65,"-")</f>
        <v>0.3</v>
      </c>
      <c r="Z68" s="567"/>
      <c r="AA68" s="204">
        <f t="shared" si="2"/>
        <v>135</v>
      </c>
      <c r="AB68" s="17">
        <f>IFERROR(AA68/Z65,"-")</f>
        <v>0.104570100697134</v>
      </c>
      <c r="AC68" s="12"/>
      <c r="AD68" s="324" t="s">
        <v>51</v>
      </c>
      <c r="AE68" s="440">
        <v>2</v>
      </c>
      <c r="AF68" s="440">
        <v>7</v>
      </c>
      <c r="AG68" s="440">
        <v>276</v>
      </c>
      <c r="AH68" s="440">
        <v>158</v>
      </c>
      <c r="AI68" s="440">
        <v>43</v>
      </c>
      <c r="AJ68" s="440">
        <v>10</v>
      </c>
      <c r="AK68" s="440">
        <v>1</v>
      </c>
      <c r="AL68" s="188">
        <f t="shared" si="3"/>
        <v>497</v>
      </c>
      <c r="AM68" s="386"/>
      <c r="AN68" s="589"/>
      <c r="AO68" s="590"/>
      <c r="AP68" s="396" t="s">
        <v>80</v>
      </c>
      <c r="AQ68" s="592"/>
      <c r="AR68" s="188">
        <v>111</v>
      </c>
      <c r="AS68" s="390">
        <v>8.1798084008843031E-2</v>
      </c>
      <c r="AT68" s="290">
        <v>64</v>
      </c>
      <c r="AU68" s="73" t="s">
        <v>51</v>
      </c>
      <c r="AV68" s="385">
        <f t="shared" si="4"/>
        <v>0.1227364185110664</v>
      </c>
      <c r="AW68" s="385">
        <f t="shared" si="5"/>
        <v>9.9082568807339455E-2</v>
      </c>
      <c r="AX68" s="170"/>
      <c r="AY68" s="170"/>
      <c r="AZ68" s="170"/>
      <c r="BA68" s="170"/>
      <c r="BB68" s="13"/>
      <c r="BI68" s="57"/>
    </row>
    <row r="69" spans="2:61" ht="13.5" customHeight="1">
      <c r="B69" s="578">
        <v>17</v>
      </c>
      <c r="C69" s="581" t="s">
        <v>135</v>
      </c>
      <c r="D69" s="296" t="s">
        <v>77</v>
      </c>
      <c r="E69" s="577">
        <f t="shared" ref="E69" si="135">VLOOKUP(C69,$AD$5:$AK$78,2,0)</f>
        <v>4</v>
      </c>
      <c r="F69" s="202">
        <v>4</v>
      </c>
      <c r="G69" s="75">
        <f>IFERROR(F69/E69,"-")</f>
        <v>1</v>
      </c>
      <c r="H69" s="577">
        <f t="shared" ref="H69" si="136">VLOOKUP(C69,$AD$5:$AK$78,3,0)</f>
        <v>8</v>
      </c>
      <c r="I69" s="202">
        <v>6</v>
      </c>
      <c r="J69" s="75">
        <f>IFERROR(I69/H69,"-")</f>
        <v>0.75</v>
      </c>
      <c r="K69" s="577">
        <f t="shared" ref="K69" si="137">VLOOKUP(C69,$AD$5:$AK$78,4,0)</f>
        <v>756</v>
      </c>
      <c r="L69" s="202">
        <v>593</v>
      </c>
      <c r="M69" s="75">
        <f>IFERROR(L69/K69,"-")</f>
        <v>0.78439153439153442</v>
      </c>
      <c r="N69" s="577">
        <f t="shared" ref="N69" si="138">VLOOKUP(C69,$AD$5:$AK$78,5,0)</f>
        <v>696</v>
      </c>
      <c r="O69" s="202">
        <v>539</v>
      </c>
      <c r="P69" s="75">
        <f>IFERROR(O69/N69,"-")</f>
        <v>0.77442528735632188</v>
      </c>
      <c r="Q69" s="577">
        <f t="shared" ref="Q69" si="139">VLOOKUP(C69,$AD$5:$AK$78,6,0)</f>
        <v>415</v>
      </c>
      <c r="R69" s="202">
        <v>294</v>
      </c>
      <c r="S69" s="75">
        <f>IFERROR(R69/Q69,"-")</f>
        <v>0.70843373493975903</v>
      </c>
      <c r="T69" s="577">
        <f t="shared" ref="T69" si="140">VLOOKUP(C69,$AD$5:$AK$78,7,0)</f>
        <v>130</v>
      </c>
      <c r="U69" s="202">
        <v>83</v>
      </c>
      <c r="V69" s="75">
        <f>IFERROR(U69/T69,"-")</f>
        <v>0.63846153846153841</v>
      </c>
      <c r="W69" s="577">
        <f t="shared" ref="W69" si="141">VLOOKUP(C69,$AD$5:$AK$78,8,0)</f>
        <v>17</v>
      </c>
      <c r="X69" s="202">
        <v>8</v>
      </c>
      <c r="Y69" s="75">
        <f>IFERROR(X69/W69,"-")</f>
        <v>0.47058823529411764</v>
      </c>
      <c r="Z69" s="577">
        <f t="shared" ref="Z69" si="142">VLOOKUP(C69,$AD$5:$AL$78,9,0)</f>
        <v>2026</v>
      </c>
      <c r="AA69" s="202">
        <f t="shared" si="2"/>
        <v>1527</v>
      </c>
      <c r="AB69" s="75">
        <f>IFERROR(AA69/Z69,"-")</f>
        <v>0.75370187561697932</v>
      </c>
      <c r="AC69" s="12"/>
      <c r="AD69" s="324" t="s">
        <v>11</v>
      </c>
      <c r="AE69" s="440">
        <v>0</v>
      </c>
      <c r="AF69" s="440">
        <v>0</v>
      </c>
      <c r="AG69" s="440">
        <v>236</v>
      </c>
      <c r="AH69" s="440">
        <v>169</v>
      </c>
      <c r="AI69" s="440">
        <v>62</v>
      </c>
      <c r="AJ69" s="440">
        <v>18</v>
      </c>
      <c r="AK69" s="440">
        <v>6</v>
      </c>
      <c r="AL69" s="188">
        <f t="shared" si="3"/>
        <v>491</v>
      </c>
      <c r="AM69" s="386"/>
      <c r="AN69" s="589">
        <v>17</v>
      </c>
      <c r="AO69" s="590" t="s">
        <v>135</v>
      </c>
      <c r="AP69" s="396" t="s">
        <v>77</v>
      </c>
      <c r="AQ69" s="592">
        <v>2000</v>
      </c>
      <c r="AR69" s="188">
        <v>1508</v>
      </c>
      <c r="AS69" s="390">
        <v>0.754</v>
      </c>
      <c r="AT69" s="290">
        <v>65</v>
      </c>
      <c r="AU69" s="73" t="s">
        <v>11</v>
      </c>
      <c r="AV69" s="385">
        <f t="shared" si="4"/>
        <v>0.10997963340122199</v>
      </c>
      <c r="AW69" s="385">
        <f t="shared" si="5"/>
        <v>9.4488188976377951E-2</v>
      </c>
      <c r="AX69" s="170"/>
      <c r="AY69" s="170"/>
      <c r="AZ69" s="170"/>
      <c r="BA69" s="170"/>
      <c r="BB69" s="13"/>
      <c r="BI69" s="57"/>
    </row>
    <row r="70" spans="2:61" ht="13.5" customHeight="1">
      <c r="B70" s="579"/>
      <c r="C70" s="582"/>
      <c r="D70" s="297" t="s">
        <v>78</v>
      </c>
      <c r="E70" s="566"/>
      <c r="F70" s="203">
        <v>0</v>
      </c>
      <c r="G70" s="16">
        <f>IFERROR(F70/E69,"-")</f>
        <v>0</v>
      </c>
      <c r="H70" s="566"/>
      <c r="I70" s="203">
        <v>0</v>
      </c>
      <c r="J70" s="16">
        <f>IFERROR(I70/H69,"-")</f>
        <v>0</v>
      </c>
      <c r="K70" s="566"/>
      <c r="L70" s="203">
        <v>77</v>
      </c>
      <c r="M70" s="16">
        <f>IFERROR(L70/K69,"-")</f>
        <v>0.10185185185185185</v>
      </c>
      <c r="N70" s="566"/>
      <c r="O70" s="203">
        <v>71</v>
      </c>
      <c r="P70" s="16">
        <f>IFERROR(O70/N69,"-")</f>
        <v>0.10201149425287356</v>
      </c>
      <c r="Q70" s="566"/>
      <c r="R70" s="203">
        <v>42</v>
      </c>
      <c r="S70" s="16">
        <f>IFERROR(R70/Q69,"-")</f>
        <v>0.10120481927710843</v>
      </c>
      <c r="T70" s="566"/>
      <c r="U70" s="203">
        <v>14</v>
      </c>
      <c r="V70" s="16">
        <f>IFERROR(U70/T69,"-")</f>
        <v>0.1076923076923077</v>
      </c>
      <c r="W70" s="566"/>
      <c r="X70" s="203">
        <v>3</v>
      </c>
      <c r="Y70" s="16">
        <f>IFERROR(X70/W69,"-")</f>
        <v>0.17647058823529413</v>
      </c>
      <c r="Z70" s="566"/>
      <c r="AA70" s="203">
        <f t="shared" ref="AA70:AA133" si="143">SUM(F70,I70,L70,O70,R70,U70,X70)</f>
        <v>207</v>
      </c>
      <c r="AB70" s="16">
        <f>IFERROR(AA70/Z69,"-")</f>
        <v>0.10217176702862783</v>
      </c>
      <c r="AC70" s="12"/>
      <c r="AD70" s="324" t="s">
        <v>5</v>
      </c>
      <c r="AE70" s="440">
        <v>1</v>
      </c>
      <c r="AF70" s="440">
        <v>0</v>
      </c>
      <c r="AG70" s="440">
        <v>366</v>
      </c>
      <c r="AH70" s="440">
        <v>235</v>
      </c>
      <c r="AI70" s="440">
        <v>97</v>
      </c>
      <c r="AJ70" s="440">
        <v>33</v>
      </c>
      <c r="AK70" s="440">
        <v>5</v>
      </c>
      <c r="AL70" s="188">
        <f t="shared" ref="AL70:AL78" si="144">SUM(AE70:AK70)</f>
        <v>737</v>
      </c>
      <c r="AM70" s="386"/>
      <c r="AN70" s="589"/>
      <c r="AO70" s="590"/>
      <c r="AP70" s="396" t="s">
        <v>78</v>
      </c>
      <c r="AQ70" s="592"/>
      <c r="AR70" s="188">
        <v>204</v>
      </c>
      <c r="AS70" s="390">
        <v>0.10199999999999999</v>
      </c>
      <c r="AT70" s="290">
        <v>66</v>
      </c>
      <c r="AU70" s="73" t="s">
        <v>5</v>
      </c>
      <c r="AV70" s="385">
        <f t="shared" ref="AV70:AV78" si="145">INDEX($AB:$AB,(ROW()+($AT70)*3))</f>
        <v>0.10583446404341927</v>
      </c>
      <c r="AW70" s="385">
        <f t="shared" ref="AW70:AW78" si="146">INDEX($AS:$AS,(ROW()+($AT70)*3))</f>
        <v>0.10454545454545454</v>
      </c>
      <c r="AX70" s="170"/>
      <c r="AY70" s="170"/>
      <c r="AZ70" s="170"/>
      <c r="BA70" s="170"/>
      <c r="BB70" s="13"/>
      <c r="BI70" s="57"/>
    </row>
    <row r="71" spans="2:61" ht="13.5" customHeight="1">
      <c r="B71" s="579"/>
      <c r="C71" s="582"/>
      <c r="D71" s="297" t="s">
        <v>79</v>
      </c>
      <c r="E71" s="566"/>
      <c r="F71" s="203">
        <v>0</v>
      </c>
      <c r="G71" s="16">
        <f>IFERROR(F71/E69,"-")</f>
        <v>0</v>
      </c>
      <c r="H71" s="566"/>
      <c r="I71" s="203">
        <v>1</v>
      </c>
      <c r="J71" s="16">
        <f>IFERROR(I71/H69,"-")</f>
        <v>0.125</v>
      </c>
      <c r="K71" s="566"/>
      <c r="L71" s="203">
        <v>30</v>
      </c>
      <c r="M71" s="16">
        <f>IFERROR(L71/K69,"-")</f>
        <v>3.968253968253968E-2</v>
      </c>
      <c r="N71" s="566"/>
      <c r="O71" s="203">
        <v>37</v>
      </c>
      <c r="P71" s="16">
        <f>IFERROR(O71/N69,"-")</f>
        <v>5.3160919540229883E-2</v>
      </c>
      <c r="Q71" s="566"/>
      <c r="R71" s="203">
        <v>25</v>
      </c>
      <c r="S71" s="16">
        <f>IFERROR(R71/Q69,"-")</f>
        <v>6.0240963855421686E-2</v>
      </c>
      <c r="T71" s="566"/>
      <c r="U71" s="203">
        <v>5</v>
      </c>
      <c r="V71" s="16">
        <f>IFERROR(U71/T69,"-")</f>
        <v>3.8461538461538464E-2</v>
      </c>
      <c r="W71" s="566"/>
      <c r="X71" s="203">
        <v>0</v>
      </c>
      <c r="Y71" s="16">
        <f>IFERROR(X71/W69,"-")</f>
        <v>0</v>
      </c>
      <c r="Z71" s="566"/>
      <c r="AA71" s="203">
        <f t="shared" si="143"/>
        <v>98</v>
      </c>
      <c r="AB71" s="16">
        <f>IFERROR(AA71/Z69,"-")</f>
        <v>4.8371174728529122E-2</v>
      </c>
      <c r="AC71" s="12"/>
      <c r="AD71" s="324" t="s">
        <v>6</v>
      </c>
      <c r="AE71" s="440">
        <v>7</v>
      </c>
      <c r="AF71" s="440">
        <v>12</v>
      </c>
      <c r="AG71" s="440">
        <v>100</v>
      </c>
      <c r="AH71" s="440">
        <v>74</v>
      </c>
      <c r="AI71" s="440">
        <v>25</v>
      </c>
      <c r="AJ71" s="440">
        <v>10</v>
      </c>
      <c r="AK71" s="440">
        <v>0</v>
      </c>
      <c r="AL71" s="188">
        <f t="shared" si="144"/>
        <v>228</v>
      </c>
      <c r="AM71" s="386"/>
      <c r="AN71" s="589"/>
      <c r="AO71" s="590"/>
      <c r="AP71" s="396" t="s">
        <v>79</v>
      </c>
      <c r="AQ71" s="592"/>
      <c r="AR71" s="188">
        <v>105</v>
      </c>
      <c r="AS71" s="390">
        <v>5.2499999999999998E-2</v>
      </c>
      <c r="AT71" s="290">
        <v>67</v>
      </c>
      <c r="AU71" s="73" t="s">
        <v>6</v>
      </c>
      <c r="AV71" s="385">
        <f t="shared" si="145"/>
        <v>0.14035087719298245</v>
      </c>
      <c r="AW71" s="385">
        <f t="shared" si="146"/>
        <v>0.16292134831460675</v>
      </c>
      <c r="AX71" s="170"/>
      <c r="AY71" s="170"/>
      <c r="AZ71" s="170"/>
      <c r="BA71" s="170"/>
      <c r="BB71" s="13"/>
      <c r="BI71" s="57"/>
    </row>
    <row r="72" spans="2:61" ht="13.5" customHeight="1">
      <c r="B72" s="580"/>
      <c r="C72" s="597"/>
      <c r="D72" s="298" t="s">
        <v>80</v>
      </c>
      <c r="E72" s="567"/>
      <c r="F72" s="204">
        <v>0</v>
      </c>
      <c r="G72" s="17">
        <f>IFERROR(F72/E69,"-")</f>
        <v>0</v>
      </c>
      <c r="H72" s="567"/>
      <c r="I72" s="204">
        <v>1</v>
      </c>
      <c r="J72" s="17">
        <f>IFERROR(I72/H69,"-")</f>
        <v>0.125</v>
      </c>
      <c r="K72" s="567"/>
      <c r="L72" s="204">
        <v>56</v>
      </c>
      <c r="M72" s="17">
        <f>IFERROR(L72/K69,"-")</f>
        <v>7.407407407407407E-2</v>
      </c>
      <c r="N72" s="567"/>
      <c r="O72" s="204">
        <v>49</v>
      </c>
      <c r="P72" s="17">
        <f>IFERROR(O72/N69,"-")</f>
        <v>7.040229885057471E-2</v>
      </c>
      <c r="Q72" s="567"/>
      <c r="R72" s="204">
        <v>54</v>
      </c>
      <c r="S72" s="17">
        <f>IFERROR(R72/Q69,"-")</f>
        <v>0.13012048192771083</v>
      </c>
      <c r="T72" s="567"/>
      <c r="U72" s="204">
        <v>28</v>
      </c>
      <c r="V72" s="17">
        <f>IFERROR(U72/T69,"-")</f>
        <v>0.2153846153846154</v>
      </c>
      <c r="W72" s="567"/>
      <c r="X72" s="204">
        <v>6</v>
      </c>
      <c r="Y72" s="17">
        <f>IFERROR(X72/W69,"-")</f>
        <v>0.35294117647058826</v>
      </c>
      <c r="Z72" s="567"/>
      <c r="AA72" s="204">
        <f t="shared" si="143"/>
        <v>194</v>
      </c>
      <c r="AB72" s="17">
        <f>IFERROR(AA72/Z69,"-")</f>
        <v>9.5755182625863772E-2</v>
      </c>
      <c r="AC72" s="12"/>
      <c r="AD72" s="324" t="s">
        <v>52</v>
      </c>
      <c r="AE72" s="440">
        <v>0</v>
      </c>
      <c r="AF72" s="440">
        <v>0</v>
      </c>
      <c r="AG72" s="440">
        <v>126</v>
      </c>
      <c r="AH72" s="440">
        <v>99</v>
      </c>
      <c r="AI72" s="440">
        <v>59</v>
      </c>
      <c r="AJ72" s="440">
        <v>12</v>
      </c>
      <c r="AK72" s="440">
        <v>0</v>
      </c>
      <c r="AL72" s="188">
        <f t="shared" si="144"/>
        <v>296</v>
      </c>
      <c r="AM72" s="386"/>
      <c r="AN72" s="589"/>
      <c r="AO72" s="590"/>
      <c r="AP72" s="396" t="s">
        <v>80</v>
      </c>
      <c r="AQ72" s="592"/>
      <c r="AR72" s="188">
        <v>183</v>
      </c>
      <c r="AS72" s="390">
        <v>9.1499999999999998E-2</v>
      </c>
      <c r="AT72" s="290">
        <v>68</v>
      </c>
      <c r="AU72" s="73" t="s">
        <v>52</v>
      </c>
      <c r="AV72" s="385">
        <f t="shared" si="145"/>
        <v>0.10135135135135136</v>
      </c>
      <c r="AW72" s="385">
        <f t="shared" si="146"/>
        <v>0.10486891385767791</v>
      </c>
      <c r="AX72" s="170"/>
      <c r="AY72" s="170"/>
      <c r="AZ72" s="170"/>
      <c r="BA72" s="170"/>
      <c r="BB72" s="13"/>
      <c r="BI72" s="57"/>
    </row>
    <row r="73" spans="2:61" ht="13.5" customHeight="1">
      <c r="B73" s="578">
        <v>18</v>
      </c>
      <c r="C73" s="581" t="s">
        <v>62</v>
      </c>
      <c r="D73" s="296" t="s">
        <v>77</v>
      </c>
      <c r="E73" s="577">
        <f t="shared" ref="E73" si="147">VLOOKUP(C73,$AD$5:$AK$78,2,0)</f>
        <v>4</v>
      </c>
      <c r="F73" s="202">
        <v>2</v>
      </c>
      <c r="G73" s="75">
        <f>IFERROR(F73/E73,"-")</f>
        <v>0.5</v>
      </c>
      <c r="H73" s="577">
        <f t="shared" ref="H73" si="148">VLOOKUP(C73,$AD$5:$AK$78,3,0)</f>
        <v>7</v>
      </c>
      <c r="I73" s="202">
        <v>5</v>
      </c>
      <c r="J73" s="75">
        <f>IFERROR(I73/H73,"-")</f>
        <v>0.7142857142857143</v>
      </c>
      <c r="K73" s="577">
        <f t="shared" ref="K73" si="149">VLOOKUP(C73,$AD$5:$AK$78,4,0)</f>
        <v>807</v>
      </c>
      <c r="L73" s="202">
        <v>640</v>
      </c>
      <c r="M73" s="75">
        <f>IFERROR(L73/K73,"-")</f>
        <v>0.79306071871127637</v>
      </c>
      <c r="N73" s="577">
        <f t="shared" ref="N73" si="150">VLOOKUP(C73,$AD$5:$AK$78,5,0)</f>
        <v>770</v>
      </c>
      <c r="O73" s="202">
        <v>592</v>
      </c>
      <c r="P73" s="75">
        <f>IFERROR(O73/N73,"-")</f>
        <v>0.76883116883116887</v>
      </c>
      <c r="Q73" s="577">
        <f t="shared" ref="Q73" si="151">VLOOKUP(C73,$AD$5:$AK$78,6,0)</f>
        <v>425</v>
      </c>
      <c r="R73" s="202">
        <v>321</v>
      </c>
      <c r="S73" s="75">
        <f>IFERROR(R73/Q73,"-")</f>
        <v>0.75529411764705878</v>
      </c>
      <c r="T73" s="577">
        <f t="shared" ref="T73" si="152">VLOOKUP(C73,$AD$5:$AK$78,7,0)</f>
        <v>127</v>
      </c>
      <c r="U73" s="202">
        <v>91</v>
      </c>
      <c r="V73" s="75">
        <f>IFERROR(U73/T73,"-")</f>
        <v>0.71653543307086609</v>
      </c>
      <c r="W73" s="577">
        <f t="shared" ref="W73" si="153">VLOOKUP(C73,$AD$5:$AK$78,8,0)</f>
        <v>22</v>
      </c>
      <c r="X73" s="202">
        <v>16</v>
      </c>
      <c r="Y73" s="75">
        <f>IFERROR(X73/W73,"-")</f>
        <v>0.72727272727272729</v>
      </c>
      <c r="Z73" s="577">
        <f t="shared" ref="Z73" si="154">VLOOKUP(C73,$AD$5:$AL$78,9,0)</f>
        <v>2162</v>
      </c>
      <c r="AA73" s="202">
        <f t="shared" si="143"/>
        <v>1667</v>
      </c>
      <c r="AB73" s="75">
        <f>IFERROR(AA73/Z73,"-")</f>
        <v>0.77104532839963003</v>
      </c>
      <c r="AC73" s="12"/>
      <c r="AD73" s="324" t="s">
        <v>53</v>
      </c>
      <c r="AE73" s="440">
        <v>1</v>
      </c>
      <c r="AF73" s="440">
        <v>6</v>
      </c>
      <c r="AG73" s="440">
        <v>348</v>
      </c>
      <c r="AH73" s="440">
        <v>247</v>
      </c>
      <c r="AI73" s="440">
        <v>82</v>
      </c>
      <c r="AJ73" s="440">
        <v>31</v>
      </c>
      <c r="AK73" s="440">
        <v>2</v>
      </c>
      <c r="AL73" s="188">
        <f t="shared" si="144"/>
        <v>717</v>
      </c>
      <c r="AM73" s="386"/>
      <c r="AN73" s="589">
        <v>18</v>
      </c>
      <c r="AO73" s="590" t="s">
        <v>62</v>
      </c>
      <c r="AP73" s="396" t="s">
        <v>77</v>
      </c>
      <c r="AQ73" s="592">
        <v>2126</v>
      </c>
      <c r="AR73" s="188">
        <v>1639</v>
      </c>
      <c r="AS73" s="390">
        <v>0.77093132643461904</v>
      </c>
      <c r="AT73" s="290">
        <v>69</v>
      </c>
      <c r="AU73" s="73" t="s">
        <v>53</v>
      </c>
      <c r="AV73" s="385">
        <f t="shared" si="145"/>
        <v>8.0892608089260812E-2</v>
      </c>
      <c r="AW73" s="385">
        <f t="shared" si="146"/>
        <v>9.0773809523809521E-2</v>
      </c>
      <c r="AX73" s="170"/>
      <c r="AY73" s="170"/>
      <c r="AZ73" s="170"/>
      <c r="BA73" s="170"/>
      <c r="BB73" s="13"/>
      <c r="BI73" s="57"/>
    </row>
    <row r="74" spans="2:61" ht="13.5" customHeight="1">
      <c r="B74" s="579"/>
      <c r="C74" s="582"/>
      <c r="D74" s="297" t="s">
        <v>78</v>
      </c>
      <c r="E74" s="566"/>
      <c r="F74" s="203">
        <v>0</v>
      </c>
      <c r="G74" s="16">
        <f>IFERROR(F74/E73,"-")</f>
        <v>0</v>
      </c>
      <c r="H74" s="566"/>
      <c r="I74" s="203">
        <v>1</v>
      </c>
      <c r="J74" s="16">
        <f>IFERROR(I74/H73,"-")</f>
        <v>0.14285714285714285</v>
      </c>
      <c r="K74" s="566"/>
      <c r="L74" s="203">
        <v>66</v>
      </c>
      <c r="M74" s="16">
        <f>IFERROR(L74/K73,"-")</f>
        <v>8.1784386617100371E-2</v>
      </c>
      <c r="N74" s="566"/>
      <c r="O74" s="203">
        <v>65</v>
      </c>
      <c r="P74" s="16">
        <f>IFERROR(O74/N73,"-")</f>
        <v>8.4415584415584416E-2</v>
      </c>
      <c r="Q74" s="566"/>
      <c r="R74" s="203">
        <v>33</v>
      </c>
      <c r="S74" s="16">
        <f>IFERROR(R74/Q73,"-")</f>
        <v>7.7647058823529416E-2</v>
      </c>
      <c r="T74" s="566"/>
      <c r="U74" s="203">
        <v>10</v>
      </c>
      <c r="V74" s="16">
        <f>IFERROR(U74/T73,"-")</f>
        <v>7.874015748031496E-2</v>
      </c>
      <c r="W74" s="566"/>
      <c r="X74" s="203">
        <v>1</v>
      </c>
      <c r="Y74" s="16">
        <f>IFERROR(X74/W73,"-")</f>
        <v>4.5454545454545456E-2</v>
      </c>
      <c r="Z74" s="566"/>
      <c r="AA74" s="203">
        <f t="shared" si="143"/>
        <v>176</v>
      </c>
      <c r="AB74" s="16">
        <f>IFERROR(AA74/Z73,"-")</f>
        <v>8.1406105457909342E-2</v>
      </c>
      <c r="AC74" s="12"/>
      <c r="AD74" s="324" t="s">
        <v>54</v>
      </c>
      <c r="AE74" s="440">
        <v>0</v>
      </c>
      <c r="AF74" s="440">
        <v>1</v>
      </c>
      <c r="AG74" s="440">
        <v>59</v>
      </c>
      <c r="AH74" s="440">
        <v>50</v>
      </c>
      <c r="AI74" s="440">
        <v>18</v>
      </c>
      <c r="AJ74" s="440">
        <v>9</v>
      </c>
      <c r="AK74" s="440">
        <v>0</v>
      </c>
      <c r="AL74" s="188">
        <f t="shared" si="144"/>
        <v>137</v>
      </c>
      <c r="AM74" s="386"/>
      <c r="AN74" s="589"/>
      <c r="AO74" s="590"/>
      <c r="AP74" s="396" t="s">
        <v>78</v>
      </c>
      <c r="AQ74" s="592"/>
      <c r="AR74" s="188">
        <v>200</v>
      </c>
      <c r="AS74" s="390">
        <v>9.4073377234242708E-2</v>
      </c>
      <c r="AT74" s="290">
        <v>70</v>
      </c>
      <c r="AU74" s="73" t="s">
        <v>54</v>
      </c>
      <c r="AV74" s="385">
        <f t="shared" si="145"/>
        <v>6.569343065693431E-2</v>
      </c>
      <c r="AW74" s="385">
        <f t="shared" si="146"/>
        <v>6.0402684563758392E-2</v>
      </c>
      <c r="AX74" s="170"/>
      <c r="AY74" s="170"/>
      <c r="AZ74" s="170"/>
      <c r="BA74" s="170"/>
      <c r="BB74" s="13"/>
      <c r="BI74" s="57"/>
    </row>
    <row r="75" spans="2:61" ht="13.5" customHeight="1">
      <c r="B75" s="579"/>
      <c r="C75" s="582"/>
      <c r="D75" s="297" t="s">
        <v>79</v>
      </c>
      <c r="E75" s="566"/>
      <c r="F75" s="203">
        <v>1</v>
      </c>
      <c r="G75" s="16">
        <f>IFERROR(F75/E73,"-")</f>
        <v>0.25</v>
      </c>
      <c r="H75" s="566"/>
      <c r="I75" s="203">
        <v>1</v>
      </c>
      <c r="J75" s="16">
        <f>IFERROR(I75/H73,"-")</f>
        <v>0.14285714285714285</v>
      </c>
      <c r="K75" s="566"/>
      <c r="L75" s="203">
        <v>44</v>
      </c>
      <c r="M75" s="16">
        <f>IFERROR(L75/K73,"-")</f>
        <v>5.4522924411400248E-2</v>
      </c>
      <c r="N75" s="566"/>
      <c r="O75" s="203">
        <v>44</v>
      </c>
      <c r="P75" s="16">
        <f>IFERROR(O75/N73,"-")</f>
        <v>5.7142857142857141E-2</v>
      </c>
      <c r="Q75" s="566"/>
      <c r="R75" s="203">
        <v>26</v>
      </c>
      <c r="S75" s="16">
        <f>IFERROR(R75/Q73,"-")</f>
        <v>6.1176470588235297E-2</v>
      </c>
      <c r="T75" s="566"/>
      <c r="U75" s="203">
        <v>9</v>
      </c>
      <c r="V75" s="16">
        <f>IFERROR(U75/T73,"-")</f>
        <v>7.0866141732283464E-2</v>
      </c>
      <c r="W75" s="566"/>
      <c r="X75" s="203">
        <v>1</v>
      </c>
      <c r="Y75" s="16">
        <f>IFERROR(X75/W73,"-")</f>
        <v>4.5454545454545456E-2</v>
      </c>
      <c r="Z75" s="566"/>
      <c r="AA75" s="203">
        <f t="shared" si="143"/>
        <v>126</v>
      </c>
      <c r="AB75" s="16">
        <f>IFERROR(AA75/Z73,"-")</f>
        <v>5.8279370952821465E-2</v>
      </c>
      <c r="AC75" s="12"/>
      <c r="AD75" s="324" t="s">
        <v>55</v>
      </c>
      <c r="AE75" s="440">
        <v>0</v>
      </c>
      <c r="AF75" s="440">
        <v>0</v>
      </c>
      <c r="AG75" s="440">
        <v>63</v>
      </c>
      <c r="AH75" s="440">
        <v>25</v>
      </c>
      <c r="AI75" s="440">
        <v>12</v>
      </c>
      <c r="AJ75" s="440">
        <v>5</v>
      </c>
      <c r="AK75" s="440">
        <v>0</v>
      </c>
      <c r="AL75" s="188">
        <f t="shared" si="144"/>
        <v>105</v>
      </c>
      <c r="AM75" s="386"/>
      <c r="AN75" s="589"/>
      <c r="AO75" s="590"/>
      <c r="AP75" s="396" t="s">
        <v>79</v>
      </c>
      <c r="AQ75" s="592"/>
      <c r="AR75" s="188">
        <v>104</v>
      </c>
      <c r="AS75" s="390">
        <v>4.8918156161806212E-2</v>
      </c>
      <c r="AT75" s="290">
        <v>71</v>
      </c>
      <c r="AU75" s="73" t="s">
        <v>55</v>
      </c>
      <c r="AV75" s="385">
        <f t="shared" si="145"/>
        <v>0.10476190476190476</v>
      </c>
      <c r="AW75" s="385">
        <f t="shared" si="146"/>
        <v>0.15044247787610621</v>
      </c>
      <c r="AX75" s="170"/>
      <c r="AY75" s="170"/>
      <c r="AZ75" s="170"/>
      <c r="BA75" s="170"/>
      <c r="BB75" s="13"/>
      <c r="BI75" s="57"/>
    </row>
    <row r="76" spans="2:61" ht="13.5" customHeight="1">
      <c r="B76" s="580"/>
      <c r="C76" s="597"/>
      <c r="D76" s="298" t="s">
        <v>80</v>
      </c>
      <c r="E76" s="567"/>
      <c r="F76" s="204">
        <v>1</v>
      </c>
      <c r="G76" s="17">
        <f>IFERROR(F76/E73,"-")</f>
        <v>0.25</v>
      </c>
      <c r="H76" s="567"/>
      <c r="I76" s="204">
        <v>0</v>
      </c>
      <c r="J76" s="17">
        <f>IFERROR(I76/H73,"-")</f>
        <v>0</v>
      </c>
      <c r="K76" s="567"/>
      <c r="L76" s="204">
        <v>57</v>
      </c>
      <c r="M76" s="17">
        <f>IFERROR(L76/K73,"-")</f>
        <v>7.0631970260223054E-2</v>
      </c>
      <c r="N76" s="567"/>
      <c r="O76" s="204">
        <v>69</v>
      </c>
      <c r="P76" s="17">
        <f>IFERROR(O76/N73,"-")</f>
        <v>8.9610389610389612E-2</v>
      </c>
      <c r="Q76" s="567"/>
      <c r="R76" s="204">
        <v>45</v>
      </c>
      <c r="S76" s="17">
        <f>IFERROR(R76/Q73,"-")</f>
        <v>0.10588235294117647</v>
      </c>
      <c r="T76" s="567"/>
      <c r="U76" s="204">
        <v>17</v>
      </c>
      <c r="V76" s="17">
        <f>IFERROR(U76/T73,"-")</f>
        <v>0.13385826771653545</v>
      </c>
      <c r="W76" s="567"/>
      <c r="X76" s="204">
        <v>4</v>
      </c>
      <c r="Y76" s="17">
        <f>IFERROR(X76/W73,"-")</f>
        <v>0.18181818181818182</v>
      </c>
      <c r="Z76" s="567"/>
      <c r="AA76" s="204">
        <f t="shared" si="143"/>
        <v>193</v>
      </c>
      <c r="AB76" s="17">
        <f>IFERROR(AA76/Z73,"-")</f>
        <v>8.9269195189639217E-2</v>
      </c>
      <c r="AC76" s="12"/>
      <c r="AD76" s="324" t="s">
        <v>31</v>
      </c>
      <c r="AE76" s="440">
        <v>0</v>
      </c>
      <c r="AF76" s="440">
        <v>1</v>
      </c>
      <c r="AG76" s="440">
        <v>69</v>
      </c>
      <c r="AH76" s="440">
        <v>43</v>
      </c>
      <c r="AI76" s="440">
        <v>16</v>
      </c>
      <c r="AJ76" s="440">
        <v>3</v>
      </c>
      <c r="AK76" s="440">
        <v>1</v>
      </c>
      <c r="AL76" s="188">
        <f t="shared" si="144"/>
        <v>133</v>
      </c>
      <c r="AM76" s="386"/>
      <c r="AN76" s="589"/>
      <c r="AO76" s="590"/>
      <c r="AP76" s="396" t="s">
        <v>80</v>
      </c>
      <c r="AQ76" s="592"/>
      <c r="AR76" s="188">
        <v>183</v>
      </c>
      <c r="AS76" s="390">
        <v>8.6077140169332073E-2</v>
      </c>
      <c r="AT76" s="290">
        <v>72</v>
      </c>
      <c r="AU76" s="73" t="s">
        <v>31</v>
      </c>
      <c r="AV76" s="385">
        <f t="shared" si="145"/>
        <v>0.11278195488721804</v>
      </c>
      <c r="AW76" s="385">
        <f t="shared" si="146"/>
        <v>0.112</v>
      </c>
      <c r="AX76" s="170"/>
      <c r="AY76" s="170"/>
      <c r="AZ76" s="170"/>
      <c r="BA76" s="170"/>
      <c r="BB76" s="13"/>
      <c r="BI76" s="57"/>
    </row>
    <row r="77" spans="2:61" ht="13.5" customHeight="1">
      <c r="B77" s="578">
        <v>19</v>
      </c>
      <c r="C77" s="581" t="s">
        <v>136</v>
      </c>
      <c r="D77" s="296" t="s">
        <v>77</v>
      </c>
      <c r="E77" s="577">
        <f t="shared" ref="E77" si="155">VLOOKUP(C77,$AD$5:$AK$78,2,0)</f>
        <v>2</v>
      </c>
      <c r="F77" s="202">
        <v>2</v>
      </c>
      <c r="G77" s="75">
        <f>IFERROR(F77/E77,"-")</f>
        <v>1</v>
      </c>
      <c r="H77" s="577">
        <f t="shared" ref="H77" si="156">VLOOKUP(C77,$AD$5:$AK$78,3,0)</f>
        <v>9</v>
      </c>
      <c r="I77" s="202">
        <v>6</v>
      </c>
      <c r="J77" s="75">
        <f>IFERROR(I77/H77,"-")</f>
        <v>0.66666666666666663</v>
      </c>
      <c r="K77" s="577">
        <f t="shared" ref="K77" si="157">VLOOKUP(C77,$AD$5:$AK$78,4,0)</f>
        <v>280</v>
      </c>
      <c r="L77" s="202">
        <v>213</v>
      </c>
      <c r="M77" s="75">
        <f>IFERROR(L77/K77,"-")</f>
        <v>0.76071428571428568</v>
      </c>
      <c r="N77" s="577">
        <f t="shared" ref="N77" si="158">VLOOKUP(C77,$AD$5:$AK$78,5,0)</f>
        <v>262</v>
      </c>
      <c r="O77" s="202">
        <v>188</v>
      </c>
      <c r="P77" s="75">
        <f>IFERROR(O77/N77,"-")</f>
        <v>0.71755725190839692</v>
      </c>
      <c r="Q77" s="577">
        <f t="shared" ref="Q77" si="159">VLOOKUP(C77,$AD$5:$AK$78,6,0)</f>
        <v>126</v>
      </c>
      <c r="R77" s="202">
        <v>84</v>
      </c>
      <c r="S77" s="75">
        <f>IFERROR(R77/Q77,"-")</f>
        <v>0.66666666666666663</v>
      </c>
      <c r="T77" s="577">
        <f t="shared" ref="T77" si="160">VLOOKUP(C77,$AD$5:$AK$78,7,0)</f>
        <v>39</v>
      </c>
      <c r="U77" s="202">
        <v>26</v>
      </c>
      <c r="V77" s="75">
        <f>IFERROR(U77/T77,"-")</f>
        <v>0.66666666666666663</v>
      </c>
      <c r="W77" s="577">
        <f t="shared" ref="W77" si="161">VLOOKUP(C77,$AD$5:$AK$78,8,0)</f>
        <v>8</v>
      </c>
      <c r="X77" s="202">
        <v>5</v>
      </c>
      <c r="Y77" s="75">
        <f>IFERROR(X77/W77,"-")</f>
        <v>0.625</v>
      </c>
      <c r="Z77" s="577">
        <f t="shared" ref="Z77" si="162">VLOOKUP(C77,$AD$5:$AL$78,9,0)</f>
        <v>726</v>
      </c>
      <c r="AA77" s="202">
        <f t="shared" si="143"/>
        <v>524</v>
      </c>
      <c r="AB77" s="75">
        <f>IFERROR(AA77/Z77,"-")</f>
        <v>0.721763085399449</v>
      </c>
      <c r="AC77" s="12"/>
      <c r="AD77" s="324" t="s">
        <v>32</v>
      </c>
      <c r="AE77" s="440">
        <v>0</v>
      </c>
      <c r="AF77" s="440">
        <v>0</v>
      </c>
      <c r="AG77" s="440">
        <v>101</v>
      </c>
      <c r="AH77" s="440">
        <v>82</v>
      </c>
      <c r="AI77" s="440">
        <v>42</v>
      </c>
      <c r="AJ77" s="440">
        <v>10</v>
      </c>
      <c r="AK77" s="440">
        <v>2</v>
      </c>
      <c r="AL77" s="188">
        <f t="shared" si="144"/>
        <v>237</v>
      </c>
      <c r="AM77" s="386"/>
      <c r="AN77" s="589">
        <v>19</v>
      </c>
      <c r="AO77" s="590" t="s">
        <v>136</v>
      </c>
      <c r="AP77" s="396" t="s">
        <v>77</v>
      </c>
      <c r="AQ77" s="592">
        <v>699</v>
      </c>
      <c r="AR77" s="188">
        <v>504</v>
      </c>
      <c r="AS77" s="390">
        <v>0.72103004291845496</v>
      </c>
      <c r="AT77" s="290">
        <v>73</v>
      </c>
      <c r="AU77" s="73" t="s">
        <v>32</v>
      </c>
      <c r="AV77" s="385">
        <f t="shared" si="145"/>
        <v>0.11814345991561181</v>
      </c>
      <c r="AW77" s="385">
        <f t="shared" si="146"/>
        <v>9.6774193548387094E-2</v>
      </c>
      <c r="AX77" s="170"/>
      <c r="AY77" s="170"/>
      <c r="AZ77" s="170"/>
      <c r="BA77" s="170"/>
      <c r="BB77" s="13"/>
      <c r="BI77" s="57"/>
    </row>
    <row r="78" spans="2:61" ht="13.5" customHeight="1">
      <c r="B78" s="579"/>
      <c r="C78" s="582"/>
      <c r="D78" s="297" t="s">
        <v>78</v>
      </c>
      <c r="E78" s="566"/>
      <c r="F78" s="203">
        <v>0</v>
      </c>
      <c r="G78" s="16">
        <f>IFERROR(F78/E77,"-")</f>
        <v>0</v>
      </c>
      <c r="H78" s="566"/>
      <c r="I78" s="203">
        <v>0</v>
      </c>
      <c r="J78" s="16">
        <f>IFERROR(I78/H77,"-")</f>
        <v>0</v>
      </c>
      <c r="K78" s="566"/>
      <c r="L78" s="203">
        <v>28</v>
      </c>
      <c r="M78" s="16">
        <f>IFERROR(L78/K77,"-")</f>
        <v>0.1</v>
      </c>
      <c r="N78" s="566"/>
      <c r="O78" s="203">
        <v>22</v>
      </c>
      <c r="P78" s="16">
        <f>IFERROR(O78/N77,"-")</f>
        <v>8.3969465648854963E-2</v>
      </c>
      <c r="Q78" s="566"/>
      <c r="R78" s="203">
        <v>18</v>
      </c>
      <c r="S78" s="16">
        <f>IFERROR(R78/Q77,"-")</f>
        <v>0.14285714285714285</v>
      </c>
      <c r="T78" s="566"/>
      <c r="U78" s="203">
        <v>5</v>
      </c>
      <c r="V78" s="16">
        <f>IFERROR(U78/T77,"-")</f>
        <v>0.12820512820512819</v>
      </c>
      <c r="W78" s="566"/>
      <c r="X78" s="203">
        <v>1</v>
      </c>
      <c r="Y78" s="16">
        <f>IFERROR(X78/W77,"-")</f>
        <v>0.125</v>
      </c>
      <c r="Z78" s="566"/>
      <c r="AA78" s="203">
        <f t="shared" si="143"/>
        <v>74</v>
      </c>
      <c r="AB78" s="16">
        <f>IFERROR(AA78/Z77,"-")</f>
        <v>0.10192837465564739</v>
      </c>
      <c r="AC78" s="12"/>
      <c r="AD78" s="324" t="s">
        <v>33</v>
      </c>
      <c r="AE78" s="440">
        <v>1</v>
      </c>
      <c r="AF78" s="440">
        <v>0</v>
      </c>
      <c r="AG78" s="440">
        <v>56</v>
      </c>
      <c r="AH78" s="440">
        <v>41</v>
      </c>
      <c r="AI78" s="440">
        <v>15</v>
      </c>
      <c r="AJ78" s="440">
        <v>2</v>
      </c>
      <c r="AK78" s="440">
        <v>1</v>
      </c>
      <c r="AL78" s="188">
        <f t="shared" si="144"/>
        <v>116</v>
      </c>
      <c r="AM78" s="386"/>
      <c r="AN78" s="589"/>
      <c r="AO78" s="590"/>
      <c r="AP78" s="396" t="s">
        <v>78</v>
      </c>
      <c r="AQ78" s="592"/>
      <c r="AR78" s="188">
        <v>72</v>
      </c>
      <c r="AS78" s="390">
        <v>0.10300429184549356</v>
      </c>
      <c r="AT78" s="290">
        <v>74</v>
      </c>
      <c r="AU78" s="73" t="s">
        <v>33</v>
      </c>
      <c r="AV78" s="385">
        <f t="shared" si="145"/>
        <v>0.15517241379310345</v>
      </c>
      <c r="AW78" s="385">
        <f t="shared" si="146"/>
        <v>0.128</v>
      </c>
      <c r="AX78" s="170"/>
      <c r="AY78" s="170"/>
      <c r="AZ78" s="170"/>
      <c r="BA78" s="170"/>
      <c r="BB78" s="13"/>
      <c r="BI78" s="57"/>
    </row>
    <row r="79" spans="2:61" ht="13.5" customHeight="1">
      <c r="B79" s="579"/>
      <c r="C79" s="582"/>
      <c r="D79" s="297" t="s">
        <v>79</v>
      </c>
      <c r="E79" s="566"/>
      <c r="F79" s="203">
        <v>0</v>
      </c>
      <c r="G79" s="16">
        <f>IFERROR(F79/E77,"-")</f>
        <v>0</v>
      </c>
      <c r="H79" s="566"/>
      <c r="I79" s="203">
        <v>1</v>
      </c>
      <c r="J79" s="16">
        <f>IFERROR(I79/H77,"-")</f>
        <v>0.1111111111111111</v>
      </c>
      <c r="K79" s="566"/>
      <c r="L79" s="203">
        <v>11</v>
      </c>
      <c r="M79" s="16">
        <f>IFERROR(L79/K77,"-")</f>
        <v>3.9285714285714285E-2</v>
      </c>
      <c r="N79" s="566"/>
      <c r="O79" s="203">
        <v>16</v>
      </c>
      <c r="P79" s="16">
        <f>IFERROR(O79/N77,"-")</f>
        <v>6.1068702290076333E-2</v>
      </c>
      <c r="Q79" s="566"/>
      <c r="R79" s="203">
        <v>7</v>
      </c>
      <c r="S79" s="16">
        <f>IFERROR(R79/Q77,"-")</f>
        <v>5.5555555555555552E-2</v>
      </c>
      <c r="T79" s="566"/>
      <c r="U79" s="203">
        <v>1</v>
      </c>
      <c r="V79" s="16">
        <f>IFERROR(U79/T77,"-")</f>
        <v>2.564102564102564E-2</v>
      </c>
      <c r="W79" s="566"/>
      <c r="X79" s="203">
        <v>0</v>
      </c>
      <c r="Y79" s="16">
        <f>IFERROR(X79/W77,"-")</f>
        <v>0</v>
      </c>
      <c r="Z79" s="566"/>
      <c r="AA79" s="203">
        <f t="shared" si="143"/>
        <v>36</v>
      </c>
      <c r="AB79" s="16">
        <f>IFERROR(AA79/Z77,"-")</f>
        <v>4.9586776859504134E-2</v>
      </c>
      <c r="AC79" s="12"/>
      <c r="AD79" s="12"/>
      <c r="AE79" s="12"/>
      <c r="AF79" s="12"/>
      <c r="AG79" s="12"/>
      <c r="AH79" s="12"/>
      <c r="AI79" s="12"/>
      <c r="AJ79" s="12"/>
      <c r="AK79" s="12"/>
      <c r="AL79" s="12"/>
      <c r="AM79" s="12"/>
      <c r="AN79" s="589"/>
      <c r="AO79" s="590"/>
      <c r="AP79" s="396" t="s">
        <v>79</v>
      </c>
      <c r="AQ79" s="592"/>
      <c r="AR79" s="188">
        <v>37</v>
      </c>
      <c r="AS79" s="390">
        <v>5.2932761087267528E-2</v>
      </c>
      <c r="AV79" s="153"/>
      <c r="AW79" s="153"/>
      <c r="AX79" s="153"/>
      <c r="AY79" s="153"/>
      <c r="AZ79" s="153"/>
      <c r="BA79" s="153"/>
      <c r="BB79" s="13"/>
      <c r="BI79" s="13"/>
    </row>
    <row r="80" spans="2:61" ht="13.5" customHeight="1">
      <c r="B80" s="580"/>
      <c r="C80" s="597"/>
      <c r="D80" s="298" t="s">
        <v>80</v>
      </c>
      <c r="E80" s="567"/>
      <c r="F80" s="204">
        <v>0</v>
      </c>
      <c r="G80" s="17">
        <f>IFERROR(F80/E77,"-")</f>
        <v>0</v>
      </c>
      <c r="H80" s="567"/>
      <c r="I80" s="204">
        <v>2</v>
      </c>
      <c r="J80" s="17">
        <f>IFERROR(I80/H77,"-")</f>
        <v>0.22222222222222221</v>
      </c>
      <c r="K80" s="567"/>
      <c r="L80" s="204">
        <v>28</v>
      </c>
      <c r="M80" s="17">
        <f>IFERROR(L80/K77,"-")</f>
        <v>0.1</v>
      </c>
      <c r="N80" s="567"/>
      <c r="O80" s="204">
        <v>36</v>
      </c>
      <c r="P80" s="17">
        <f>IFERROR(O80/N77,"-")</f>
        <v>0.13740458015267176</v>
      </c>
      <c r="Q80" s="567"/>
      <c r="R80" s="204">
        <v>17</v>
      </c>
      <c r="S80" s="17">
        <f>IFERROR(R80/Q77,"-")</f>
        <v>0.13492063492063491</v>
      </c>
      <c r="T80" s="567"/>
      <c r="U80" s="204">
        <v>7</v>
      </c>
      <c r="V80" s="17">
        <f>IFERROR(U80/T77,"-")</f>
        <v>0.17948717948717949</v>
      </c>
      <c r="W80" s="567"/>
      <c r="X80" s="204">
        <v>2</v>
      </c>
      <c r="Y80" s="17">
        <f>IFERROR(X80/W77,"-")</f>
        <v>0.25</v>
      </c>
      <c r="Z80" s="567"/>
      <c r="AA80" s="204">
        <f t="shared" si="143"/>
        <v>92</v>
      </c>
      <c r="AB80" s="17">
        <f>IFERROR(AA80/Z77,"-")</f>
        <v>0.12672176308539945</v>
      </c>
      <c r="AN80" s="589"/>
      <c r="AO80" s="590"/>
      <c r="AP80" s="396" t="s">
        <v>80</v>
      </c>
      <c r="AQ80" s="592"/>
      <c r="AR80" s="188">
        <v>86</v>
      </c>
      <c r="AS80" s="390">
        <v>0.12303290414878398</v>
      </c>
    </row>
    <row r="81" spans="2:65" ht="13.5" customHeight="1">
      <c r="B81" s="578">
        <v>20</v>
      </c>
      <c r="C81" s="581" t="s">
        <v>137</v>
      </c>
      <c r="D81" s="296" t="s">
        <v>77</v>
      </c>
      <c r="E81" s="577">
        <f t="shared" ref="E81" si="163">VLOOKUP(C81,$AD$5:$AK$78,2,0)</f>
        <v>2</v>
      </c>
      <c r="F81" s="202">
        <v>1</v>
      </c>
      <c r="G81" s="75">
        <f>IFERROR(F81/E81,"-")</f>
        <v>0.5</v>
      </c>
      <c r="H81" s="577">
        <f t="shared" ref="H81" si="164">VLOOKUP(C81,$AD$5:$AK$78,3,0)</f>
        <v>6</v>
      </c>
      <c r="I81" s="202">
        <v>4</v>
      </c>
      <c r="J81" s="75">
        <f>IFERROR(I81/H81,"-")</f>
        <v>0.66666666666666663</v>
      </c>
      <c r="K81" s="577">
        <f t="shared" ref="K81" si="165">VLOOKUP(C81,$AD$5:$AK$78,4,0)</f>
        <v>774</v>
      </c>
      <c r="L81" s="202">
        <v>587</v>
      </c>
      <c r="M81" s="75">
        <f>IFERROR(L81/K81,"-")</f>
        <v>0.75839793281653745</v>
      </c>
      <c r="N81" s="577">
        <f t="shared" ref="N81" si="166">VLOOKUP(C81,$AD$5:$AK$78,5,0)</f>
        <v>617</v>
      </c>
      <c r="O81" s="202">
        <v>471</v>
      </c>
      <c r="P81" s="75">
        <f>IFERROR(O81/N81,"-")</f>
        <v>0.76337115072933548</v>
      </c>
      <c r="Q81" s="577">
        <f t="shared" ref="Q81" si="167">VLOOKUP(C81,$AD$5:$AK$78,6,0)</f>
        <v>335</v>
      </c>
      <c r="R81" s="202">
        <v>247</v>
      </c>
      <c r="S81" s="75">
        <f>IFERROR(R81/Q81,"-")</f>
        <v>0.73731343283582085</v>
      </c>
      <c r="T81" s="577">
        <f t="shared" ref="T81" si="168">VLOOKUP(C81,$AD$5:$AK$78,7,0)</f>
        <v>101</v>
      </c>
      <c r="U81" s="202">
        <v>69</v>
      </c>
      <c r="V81" s="75">
        <f>IFERROR(U81/T81,"-")</f>
        <v>0.68316831683168322</v>
      </c>
      <c r="W81" s="577">
        <f t="shared" ref="W81" si="169">VLOOKUP(C81,$AD$5:$AK$78,8,0)</f>
        <v>15</v>
      </c>
      <c r="X81" s="202">
        <v>8</v>
      </c>
      <c r="Y81" s="75">
        <f>IFERROR(X81/W81,"-")</f>
        <v>0.53333333333333333</v>
      </c>
      <c r="Z81" s="577">
        <f t="shared" ref="Z81" si="170">VLOOKUP(C81,$AD$5:$AL$78,9,0)</f>
        <v>1850</v>
      </c>
      <c r="AA81" s="202">
        <f t="shared" si="143"/>
        <v>1387</v>
      </c>
      <c r="AB81" s="75">
        <f>IFERROR(AA81/Z81,"-")</f>
        <v>0.74972972972972973</v>
      </c>
      <c r="AN81" s="589">
        <v>20</v>
      </c>
      <c r="AO81" s="590" t="s">
        <v>137</v>
      </c>
      <c r="AP81" s="396" t="s">
        <v>77</v>
      </c>
      <c r="AQ81" s="592">
        <v>1834</v>
      </c>
      <c r="AR81" s="188">
        <v>1393</v>
      </c>
      <c r="AS81" s="390">
        <v>0.75954198473282442</v>
      </c>
    </row>
    <row r="82" spans="2:65" ht="13.5" customHeight="1">
      <c r="B82" s="579"/>
      <c r="C82" s="582"/>
      <c r="D82" s="297" t="s">
        <v>78</v>
      </c>
      <c r="E82" s="566"/>
      <c r="F82" s="203">
        <v>0</v>
      </c>
      <c r="G82" s="16">
        <f>IFERROR(F82/E81,"-")</f>
        <v>0</v>
      </c>
      <c r="H82" s="566"/>
      <c r="I82" s="203">
        <v>1</v>
      </c>
      <c r="J82" s="16">
        <f>IFERROR(I82/H81,"-")</f>
        <v>0.16666666666666666</v>
      </c>
      <c r="K82" s="566"/>
      <c r="L82" s="203">
        <v>78</v>
      </c>
      <c r="M82" s="16">
        <f>IFERROR(L82/K81,"-")</f>
        <v>0.10077519379844961</v>
      </c>
      <c r="N82" s="566"/>
      <c r="O82" s="203">
        <v>60</v>
      </c>
      <c r="P82" s="16">
        <f>IFERROR(O82/N81,"-")</f>
        <v>9.7244732576985418E-2</v>
      </c>
      <c r="Q82" s="566"/>
      <c r="R82" s="203">
        <v>37</v>
      </c>
      <c r="S82" s="16">
        <f>IFERROR(R82/Q81,"-")</f>
        <v>0.11044776119402985</v>
      </c>
      <c r="T82" s="566"/>
      <c r="U82" s="203">
        <v>11</v>
      </c>
      <c r="V82" s="16">
        <f>IFERROR(U82/T81,"-")</f>
        <v>0.10891089108910891</v>
      </c>
      <c r="W82" s="566"/>
      <c r="X82" s="203">
        <v>1</v>
      </c>
      <c r="Y82" s="16">
        <f>IFERROR(X82/W81,"-")</f>
        <v>6.6666666666666666E-2</v>
      </c>
      <c r="Z82" s="566"/>
      <c r="AA82" s="203">
        <f t="shared" si="143"/>
        <v>188</v>
      </c>
      <c r="AB82" s="16">
        <f>IFERROR(AA82/Z81,"-")</f>
        <v>0.10162162162162162</v>
      </c>
      <c r="AN82" s="589"/>
      <c r="AO82" s="590"/>
      <c r="AP82" s="396" t="s">
        <v>78</v>
      </c>
      <c r="AQ82" s="592"/>
      <c r="AR82" s="188">
        <v>172</v>
      </c>
      <c r="AS82" s="390">
        <v>9.3784078516902944E-2</v>
      </c>
    </row>
    <row r="83" spans="2:65" ht="13.5" customHeight="1">
      <c r="B83" s="579"/>
      <c r="C83" s="582"/>
      <c r="D83" s="297" t="s">
        <v>79</v>
      </c>
      <c r="E83" s="566"/>
      <c r="F83" s="203">
        <v>0</v>
      </c>
      <c r="G83" s="16">
        <f>IFERROR(F83/E81,"-")</f>
        <v>0</v>
      </c>
      <c r="H83" s="566"/>
      <c r="I83" s="203">
        <v>1</v>
      </c>
      <c r="J83" s="16">
        <f>IFERROR(I83/H81,"-")</f>
        <v>0.16666666666666666</v>
      </c>
      <c r="K83" s="566"/>
      <c r="L83" s="203">
        <v>40</v>
      </c>
      <c r="M83" s="16">
        <f>IFERROR(L83/K81,"-")</f>
        <v>5.1679586563307491E-2</v>
      </c>
      <c r="N83" s="566"/>
      <c r="O83" s="203">
        <v>29</v>
      </c>
      <c r="P83" s="16">
        <f>IFERROR(O83/N81,"-")</f>
        <v>4.7001620745542948E-2</v>
      </c>
      <c r="Q83" s="566"/>
      <c r="R83" s="203">
        <v>18</v>
      </c>
      <c r="S83" s="16">
        <f>IFERROR(R83/Q81,"-")</f>
        <v>5.3731343283582089E-2</v>
      </c>
      <c r="T83" s="566"/>
      <c r="U83" s="203">
        <v>3</v>
      </c>
      <c r="V83" s="16">
        <f>IFERROR(U83/T81,"-")</f>
        <v>2.9702970297029702E-2</v>
      </c>
      <c r="W83" s="566"/>
      <c r="X83" s="203">
        <v>1</v>
      </c>
      <c r="Y83" s="16">
        <f>IFERROR(X83/W81,"-")</f>
        <v>6.6666666666666666E-2</v>
      </c>
      <c r="Z83" s="566"/>
      <c r="AA83" s="203">
        <f t="shared" si="143"/>
        <v>92</v>
      </c>
      <c r="AB83" s="16">
        <f>IFERROR(AA83/Z81,"-")</f>
        <v>4.9729729729729728E-2</v>
      </c>
      <c r="AH83" s="76"/>
      <c r="AI83" s="154"/>
      <c r="AJ83" s="154"/>
      <c r="AK83" s="154"/>
      <c r="AL83" s="154"/>
      <c r="AM83" s="154"/>
      <c r="AN83" s="589"/>
      <c r="AO83" s="590"/>
      <c r="AP83" s="396" t="s">
        <v>79</v>
      </c>
      <c r="AQ83" s="592"/>
      <c r="AR83" s="188">
        <v>75</v>
      </c>
      <c r="AS83" s="390">
        <v>4.0894220283533261E-2</v>
      </c>
      <c r="AT83" s="76"/>
      <c r="AV83" s="76"/>
      <c r="AW83" s="76"/>
      <c r="AX83" s="76"/>
      <c r="AY83" s="76"/>
      <c r="AZ83" s="76"/>
      <c r="BA83" s="76"/>
      <c r="BH83" s="14"/>
      <c r="BI83" s="14"/>
      <c r="BJ83" s="14"/>
      <c r="BK83" s="14"/>
      <c r="BL83" s="14"/>
      <c r="BM83" s="14"/>
    </row>
    <row r="84" spans="2:65" ht="13.5" customHeight="1">
      <c r="B84" s="580"/>
      <c r="C84" s="597"/>
      <c r="D84" s="298" t="s">
        <v>80</v>
      </c>
      <c r="E84" s="567"/>
      <c r="F84" s="204">
        <v>1</v>
      </c>
      <c r="G84" s="17">
        <f>IFERROR(F84/E81,"-")</f>
        <v>0.5</v>
      </c>
      <c r="H84" s="567"/>
      <c r="I84" s="204">
        <v>0</v>
      </c>
      <c r="J84" s="17">
        <f>IFERROR(I84/H81,"-")</f>
        <v>0</v>
      </c>
      <c r="K84" s="567"/>
      <c r="L84" s="204">
        <v>69</v>
      </c>
      <c r="M84" s="17">
        <f>IFERROR(L84/K81,"-")</f>
        <v>8.9147286821705432E-2</v>
      </c>
      <c r="N84" s="567"/>
      <c r="O84" s="204">
        <v>57</v>
      </c>
      <c r="P84" s="17">
        <f>IFERROR(O84/N81,"-")</f>
        <v>9.2382495948136148E-2</v>
      </c>
      <c r="Q84" s="567"/>
      <c r="R84" s="204">
        <v>33</v>
      </c>
      <c r="S84" s="17">
        <f>IFERROR(R84/Q81,"-")</f>
        <v>9.8507462686567168E-2</v>
      </c>
      <c r="T84" s="567"/>
      <c r="U84" s="204">
        <v>18</v>
      </c>
      <c r="V84" s="17">
        <f>IFERROR(U84/T81,"-")</f>
        <v>0.17821782178217821</v>
      </c>
      <c r="W84" s="567"/>
      <c r="X84" s="204">
        <v>5</v>
      </c>
      <c r="Y84" s="17">
        <f>IFERROR(X84/W81,"-")</f>
        <v>0.33333333333333331</v>
      </c>
      <c r="Z84" s="567"/>
      <c r="AA84" s="204">
        <f t="shared" si="143"/>
        <v>183</v>
      </c>
      <c r="AB84" s="17">
        <f>IFERROR(AA84/Z81,"-")</f>
        <v>9.8918918918918922E-2</v>
      </c>
      <c r="AH84" s="76"/>
      <c r="AI84" s="154"/>
      <c r="AJ84" s="154"/>
      <c r="AK84" s="154"/>
      <c r="AL84" s="154"/>
      <c r="AM84" s="154"/>
      <c r="AN84" s="589"/>
      <c r="AO84" s="590"/>
      <c r="AP84" s="396" t="s">
        <v>80</v>
      </c>
      <c r="AQ84" s="592"/>
      <c r="AR84" s="188">
        <v>194</v>
      </c>
      <c r="AS84" s="390">
        <v>0.10577971646673937</v>
      </c>
      <c r="AT84" s="76"/>
      <c r="AV84" s="76"/>
      <c r="AW84" s="76"/>
      <c r="AX84" s="76"/>
      <c r="AY84" s="76"/>
      <c r="AZ84" s="76"/>
      <c r="BA84" s="76"/>
      <c r="BH84" s="14"/>
      <c r="BI84" s="14"/>
      <c r="BJ84" s="14"/>
      <c r="BK84" s="14"/>
      <c r="BL84" s="14"/>
      <c r="BM84" s="14"/>
    </row>
    <row r="85" spans="2:65" ht="13.5" customHeight="1">
      <c r="B85" s="578">
        <v>21</v>
      </c>
      <c r="C85" s="581" t="s">
        <v>138</v>
      </c>
      <c r="D85" s="296" t="s">
        <v>77</v>
      </c>
      <c r="E85" s="577">
        <f t="shared" ref="E85" si="171">VLOOKUP(C85,$AD$5:$AK$78,2,0)</f>
        <v>2</v>
      </c>
      <c r="F85" s="202">
        <v>1</v>
      </c>
      <c r="G85" s="75">
        <f>IFERROR(F85/E85,"-")</f>
        <v>0.5</v>
      </c>
      <c r="H85" s="577">
        <f t="shared" ref="H85" si="172">VLOOKUP(C85,$AD$5:$AK$78,3,0)</f>
        <v>5</v>
      </c>
      <c r="I85" s="202">
        <v>5</v>
      </c>
      <c r="J85" s="75">
        <f>IFERROR(I85/H85,"-")</f>
        <v>1</v>
      </c>
      <c r="K85" s="577">
        <f t="shared" ref="K85" si="173">VLOOKUP(C85,$AD$5:$AK$78,4,0)</f>
        <v>484</v>
      </c>
      <c r="L85" s="202">
        <v>364</v>
      </c>
      <c r="M85" s="75">
        <f>IFERROR(L85/K85,"-")</f>
        <v>0.75206611570247939</v>
      </c>
      <c r="N85" s="577">
        <f t="shared" ref="N85" si="174">VLOOKUP(C85,$AD$5:$AK$78,5,0)</f>
        <v>472</v>
      </c>
      <c r="O85" s="202">
        <v>359</v>
      </c>
      <c r="P85" s="75">
        <f>IFERROR(O85/N85,"-")</f>
        <v>0.76059322033898302</v>
      </c>
      <c r="Q85" s="577">
        <f t="shared" ref="Q85" si="175">VLOOKUP(C85,$AD$5:$AK$78,6,0)</f>
        <v>204</v>
      </c>
      <c r="R85" s="202">
        <v>149</v>
      </c>
      <c r="S85" s="75">
        <f>IFERROR(R85/Q85,"-")</f>
        <v>0.73039215686274506</v>
      </c>
      <c r="T85" s="577">
        <f t="shared" ref="T85" si="176">VLOOKUP(C85,$AD$5:$AK$78,7,0)</f>
        <v>46</v>
      </c>
      <c r="U85" s="202">
        <v>32</v>
      </c>
      <c r="V85" s="75">
        <f>IFERROR(U85/T85,"-")</f>
        <v>0.69565217391304346</v>
      </c>
      <c r="W85" s="577">
        <f t="shared" ref="W85" si="177">VLOOKUP(C85,$AD$5:$AK$78,8,0)</f>
        <v>7</v>
      </c>
      <c r="X85" s="202">
        <v>5</v>
      </c>
      <c r="Y85" s="75">
        <f>IFERROR(X85/W85,"-")</f>
        <v>0.7142857142857143</v>
      </c>
      <c r="Z85" s="577">
        <f t="shared" ref="Z85" si="178">VLOOKUP(C85,$AD$5:$AL$78,9,0)</f>
        <v>1220</v>
      </c>
      <c r="AA85" s="202">
        <f t="shared" si="143"/>
        <v>915</v>
      </c>
      <c r="AB85" s="75">
        <f>IFERROR(AA85/Z85,"-")</f>
        <v>0.75</v>
      </c>
      <c r="AH85" s="76"/>
      <c r="AI85" s="154"/>
      <c r="AJ85" s="154"/>
      <c r="AK85" s="154"/>
      <c r="AL85" s="154"/>
      <c r="AM85" s="154"/>
      <c r="AN85" s="589">
        <v>21</v>
      </c>
      <c r="AO85" s="590" t="s">
        <v>138</v>
      </c>
      <c r="AP85" s="396" t="s">
        <v>77</v>
      </c>
      <c r="AQ85" s="592">
        <v>1143</v>
      </c>
      <c r="AR85" s="188">
        <v>876</v>
      </c>
      <c r="AS85" s="390">
        <v>0.76640419947506566</v>
      </c>
      <c r="AT85" s="76"/>
      <c r="AV85" s="76"/>
      <c r="AW85" s="76"/>
      <c r="AX85" s="76"/>
      <c r="AY85" s="76"/>
      <c r="AZ85" s="76"/>
      <c r="BA85" s="76"/>
      <c r="BH85" s="14"/>
      <c r="BI85" s="14"/>
      <c r="BJ85" s="14"/>
      <c r="BK85" s="14"/>
      <c r="BL85" s="14"/>
      <c r="BM85" s="14"/>
    </row>
    <row r="86" spans="2:65" ht="13.5" customHeight="1">
      <c r="B86" s="579"/>
      <c r="C86" s="582"/>
      <c r="D86" s="297" t="s">
        <v>78</v>
      </c>
      <c r="E86" s="566"/>
      <c r="F86" s="203">
        <v>0</v>
      </c>
      <c r="G86" s="16">
        <f>IFERROR(F86/E85,"-")</f>
        <v>0</v>
      </c>
      <c r="H86" s="566"/>
      <c r="I86" s="203">
        <v>0</v>
      </c>
      <c r="J86" s="16">
        <f>IFERROR(I86/H85,"-")</f>
        <v>0</v>
      </c>
      <c r="K86" s="566"/>
      <c r="L86" s="203">
        <v>46</v>
      </c>
      <c r="M86" s="16">
        <f>IFERROR(L86/K85,"-")</f>
        <v>9.5041322314049589E-2</v>
      </c>
      <c r="N86" s="566"/>
      <c r="O86" s="203">
        <v>50</v>
      </c>
      <c r="P86" s="16">
        <f>IFERROR(O86/N85,"-")</f>
        <v>0.1059322033898305</v>
      </c>
      <c r="Q86" s="566"/>
      <c r="R86" s="203">
        <v>22</v>
      </c>
      <c r="S86" s="16">
        <f>IFERROR(R86/Q85,"-")</f>
        <v>0.10784313725490197</v>
      </c>
      <c r="T86" s="566"/>
      <c r="U86" s="203">
        <v>7</v>
      </c>
      <c r="V86" s="16">
        <f>IFERROR(U86/T85,"-")</f>
        <v>0.15217391304347827</v>
      </c>
      <c r="W86" s="566"/>
      <c r="X86" s="203">
        <v>0</v>
      </c>
      <c r="Y86" s="16">
        <f>IFERROR(X86/W85,"-")</f>
        <v>0</v>
      </c>
      <c r="Z86" s="566"/>
      <c r="AA86" s="203">
        <f t="shared" si="143"/>
        <v>125</v>
      </c>
      <c r="AB86" s="16">
        <f>IFERROR(AA86/Z85,"-")</f>
        <v>0.10245901639344263</v>
      </c>
      <c r="AH86" s="76"/>
      <c r="AI86" s="154"/>
      <c r="AJ86" s="154"/>
      <c r="AK86" s="154"/>
      <c r="AL86" s="154"/>
      <c r="AM86" s="154"/>
      <c r="AN86" s="589"/>
      <c r="AO86" s="590"/>
      <c r="AP86" s="396" t="s">
        <v>78</v>
      </c>
      <c r="AQ86" s="592"/>
      <c r="AR86" s="188">
        <v>121</v>
      </c>
      <c r="AS86" s="390">
        <v>0.10586176727909011</v>
      </c>
      <c r="AT86" s="76"/>
      <c r="AV86" s="76"/>
      <c r="AW86" s="76"/>
      <c r="AX86" s="76"/>
      <c r="AY86" s="76"/>
      <c r="AZ86" s="76"/>
      <c r="BA86" s="76"/>
      <c r="BH86" s="14"/>
      <c r="BI86" s="14"/>
      <c r="BJ86" s="14"/>
      <c r="BK86" s="14"/>
      <c r="BL86" s="14"/>
      <c r="BM86" s="14"/>
    </row>
    <row r="87" spans="2:65" ht="13.5" customHeight="1">
      <c r="B87" s="579"/>
      <c r="C87" s="582"/>
      <c r="D87" s="297" t="s">
        <v>79</v>
      </c>
      <c r="E87" s="566"/>
      <c r="F87" s="203">
        <v>0</v>
      </c>
      <c r="G87" s="16">
        <f>IFERROR(F87/E85,"-")</f>
        <v>0</v>
      </c>
      <c r="H87" s="566"/>
      <c r="I87" s="203">
        <v>0</v>
      </c>
      <c r="J87" s="16">
        <f>IFERROR(I87/H85,"-")</f>
        <v>0</v>
      </c>
      <c r="K87" s="566"/>
      <c r="L87" s="203">
        <v>26</v>
      </c>
      <c r="M87" s="16">
        <f>IFERROR(L87/K85,"-")</f>
        <v>5.3719008264462811E-2</v>
      </c>
      <c r="N87" s="566"/>
      <c r="O87" s="203">
        <v>29</v>
      </c>
      <c r="P87" s="16">
        <f>IFERROR(O87/N85,"-")</f>
        <v>6.1440677966101698E-2</v>
      </c>
      <c r="Q87" s="566"/>
      <c r="R87" s="203">
        <v>9</v>
      </c>
      <c r="S87" s="16">
        <f>IFERROR(R87/Q85,"-")</f>
        <v>4.4117647058823532E-2</v>
      </c>
      <c r="T87" s="566"/>
      <c r="U87" s="203">
        <v>2</v>
      </c>
      <c r="V87" s="16">
        <f>IFERROR(U87/T85,"-")</f>
        <v>4.3478260869565216E-2</v>
      </c>
      <c r="W87" s="566"/>
      <c r="X87" s="203">
        <v>2</v>
      </c>
      <c r="Y87" s="16">
        <f>IFERROR(X87/W85,"-")</f>
        <v>0.2857142857142857</v>
      </c>
      <c r="Z87" s="566"/>
      <c r="AA87" s="203">
        <f t="shared" si="143"/>
        <v>68</v>
      </c>
      <c r="AB87" s="16">
        <f>IFERROR(AA87/Z85,"-")</f>
        <v>5.5737704918032788E-2</v>
      </c>
      <c r="AH87" s="76"/>
      <c r="AI87" s="154"/>
      <c r="AJ87" s="154"/>
      <c r="AK87" s="154"/>
      <c r="AL87" s="154"/>
      <c r="AM87" s="154"/>
      <c r="AN87" s="589"/>
      <c r="AO87" s="590"/>
      <c r="AP87" s="396" t="s">
        <v>79</v>
      </c>
      <c r="AQ87" s="592"/>
      <c r="AR87" s="188">
        <v>55</v>
      </c>
      <c r="AS87" s="390">
        <v>4.8118985126859144E-2</v>
      </c>
      <c r="AT87" s="76"/>
      <c r="AV87" s="76"/>
      <c r="AW87" s="76"/>
      <c r="AX87" s="76"/>
      <c r="AY87" s="76"/>
      <c r="AZ87" s="76"/>
      <c r="BA87" s="76"/>
      <c r="BH87" s="14"/>
      <c r="BI87" s="14"/>
      <c r="BJ87" s="14"/>
      <c r="BK87" s="14"/>
      <c r="BL87" s="14"/>
      <c r="BM87" s="14"/>
    </row>
    <row r="88" spans="2:65" ht="13.5" customHeight="1">
      <c r="B88" s="580"/>
      <c r="C88" s="597"/>
      <c r="D88" s="298" t="s">
        <v>80</v>
      </c>
      <c r="E88" s="567"/>
      <c r="F88" s="204">
        <v>1</v>
      </c>
      <c r="G88" s="17">
        <f>IFERROR(F88/E85,"-")</f>
        <v>0.5</v>
      </c>
      <c r="H88" s="567"/>
      <c r="I88" s="204">
        <v>0</v>
      </c>
      <c r="J88" s="17">
        <f>IFERROR(I88/H85,"-")</f>
        <v>0</v>
      </c>
      <c r="K88" s="567"/>
      <c r="L88" s="204">
        <v>48</v>
      </c>
      <c r="M88" s="17">
        <f>IFERROR(L88/K85,"-")</f>
        <v>9.9173553719008267E-2</v>
      </c>
      <c r="N88" s="567"/>
      <c r="O88" s="204">
        <v>34</v>
      </c>
      <c r="P88" s="17">
        <f>IFERROR(O88/N85,"-")</f>
        <v>7.2033898305084748E-2</v>
      </c>
      <c r="Q88" s="567"/>
      <c r="R88" s="204">
        <v>24</v>
      </c>
      <c r="S88" s="17">
        <f>IFERROR(R88/Q85,"-")</f>
        <v>0.11764705882352941</v>
      </c>
      <c r="T88" s="567"/>
      <c r="U88" s="204">
        <v>5</v>
      </c>
      <c r="V88" s="17">
        <f>IFERROR(U88/T85,"-")</f>
        <v>0.10869565217391304</v>
      </c>
      <c r="W88" s="567"/>
      <c r="X88" s="204">
        <v>0</v>
      </c>
      <c r="Y88" s="17">
        <f>IFERROR(X88/W85,"-")</f>
        <v>0</v>
      </c>
      <c r="Z88" s="567"/>
      <c r="AA88" s="204">
        <f t="shared" si="143"/>
        <v>112</v>
      </c>
      <c r="AB88" s="17">
        <f>IFERROR(AA88/Z85,"-")</f>
        <v>9.1803278688524587E-2</v>
      </c>
      <c r="AH88" s="76"/>
      <c r="AI88" s="154"/>
      <c r="AJ88" s="154"/>
      <c r="AK88" s="154"/>
      <c r="AL88" s="154"/>
      <c r="AM88" s="154"/>
      <c r="AN88" s="589"/>
      <c r="AO88" s="590"/>
      <c r="AP88" s="396" t="s">
        <v>80</v>
      </c>
      <c r="AQ88" s="592"/>
      <c r="AR88" s="188">
        <v>91</v>
      </c>
      <c r="AS88" s="390">
        <v>7.9615048118985121E-2</v>
      </c>
      <c r="AT88" s="76"/>
      <c r="AV88" s="76"/>
      <c r="AW88" s="76"/>
      <c r="AX88" s="76"/>
      <c r="AY88" s="76"/>
      <c r="AZ88" s="76"/>
      <c r="BA88" s="76"/>
      <c r="BH88" s="14"/>
      <c r="BI88" s="14"/>
      <c r="BJ88" s="14"/>
      <c r="BK88" s="14"/>
      <c r="BL88" s="14"/>
      <c r="BM88" s="14"/>
    </row>
    <row r="89" spans="2:65" ht="13.5" customHeight="1">
      <c r="B89" s="578">
        <v>22</v>
      </c>
      <c r="C89" s="581" t="s">
        <v>63</v>
      </c>
      <c r="D89" s="296" t="s">
        <v>77</v>
      </c>
      <c r="E89" s="577">
        <f t="shared" ref="E89" si="179">VLOOKUP(C89,$AD$5:$AK$78,2,0)</f>
        <v>7</v>
      </c>
      <c r="F89" s="202">
        <v>5</v>
      </c>
      <c r="G89" s="75">
        <f>IFERROR(F89/E89,"-")</f>
        <v>0.7142857142857143</v>
      </c>
      <c r="H89" s="577">
        <f t="shared" ref="H89" si="180">VLOOKUP(C89,$AD$5:$AK$78,3,0)</f>
        <v>11</v>
      </c>
      <c r="I89" s="202">
        <v>6</v>
      </c>
      <c r="J89" s="75">
        <f>IFERROR(I89/H89,"-")</f>
        <v>0.54545454545454541</v>
      </c>
      <c r="K89" s="577">
        <f t="shared" ref="K89" si="181">VLOOKUP(C89,$AD$5:$AK$78,4,0)</f>
        <v>801</v>
      </c>
      <c r="L89" s="202">
        <v>606</v>
      </c>
      <c r="M89" s="75">
        <f>IFERROR(L89/K89,"-")</f>
        <v>0.75655430711610483</v>
      </c>
      <c r="N89" s="577">
        <f t="shared" ref="N89" si="182">VLOOKUP(C89,$AD$5:$AK$78,5,0)</f>
        <v>665</v>
      </c>
      <c r="O89" s="202">
        <v>484</v>
      </c>
      <c r="P89" s="75">
        <f>IFERROR(O89/N89,"-")</f>
        <v>0.72781954887218048</v>
      </c>
      <c r="Q89" s="577">
        <f t="shared" ref="Q89" si="183">VLOOKUP(C89,$AD$5:$AK$78,6,0)</f>
        <v>301</v>
      </c>
      <c r="R89" s="202">
        <v>224</v>
      </c>
      <c r="S89" s="75">
        <f>IFERROR(R89/Q89,"-")</f>
        <v>0.7441860465116279</v>
      </c>
      <c r="T89" s="577">
        <f t="shared" ref="T89" si="184">VLOOKUP(C89,$AD$5:$AK$78,7,0)</f>
        <v>72</v>
      </c>
      <c r="U89" s="202">
        <v>51</v>
      </c>
      <c r="V89" s="75">
        <f>IFERROR(U89/T89,"-")</f>
        <v>0.70833333333333337</v>
      </c>
      <c r="W89" s="577">
        <f t="shared" ref="W89" si="185">VLOOKUP(C89,$AD$5:$AK$78,8,0)</f>
        <v>13</v>
      </c>
      <c r="X89" s="202">
        <v>9</v>
      </c>
      <c r="Y89" s="75">
        <f>IFERROR(X89/W89,"-")</f>
        <v>0.69230769230769229</v>
      </c>
      <c r="Z89" s="577">
        <f t="shared" ref="Z89" si="186">VLOOKUP(C89,$AD$5:$AL$78,9,0)</f>
        <v>1870</v>
      </c>
      <c r="AA89" s="202">
        <f t="shared" si="143"/>
        <v>1385</v>
      </c>
      <c r="AB89" s="75">
        <f>IFERROR(AA89/Z89,"-")</f>
        <v>0.74064171122994649</v>
      </c>
      <c r="AH89" s="76"/>
      <c r="AI89" s="154"/>
      <c r="AJ89" s="154"/>
      <c r="AK89" s="154"/>
      <c r="AL89" s="154"/>
      <c r="AM89" s="154"/>
      <c r="AN89" s="589">
        <v>22</v>
      </c>
      <c r="AO89" s="590" t="s">
        <v>63</v>
      </c>
      <c r="AP89" s="396" t="s">
        <v>77</v>
      </c>
      <c r="AQ89" s="592">
        <v>1802</v>
      </c>
      <c r="AR89" s="188">
        <v>1347</v>
      </c>
      <c r="AS89" s="390">
        <v>0.74750277469478354</v>
      </c>
      <c r="AT89" s="76"/>
      <c r="AV89" s="76"/>
      <c r="AW89" s="76"/>
      <c r="AX89" s="76"/>
      <c r="AY89" s="76"/>
      <c r="AZ89" s="76"/>
      <c r="BA89" s="76"/>
      <c r="BH89" s="14"/>
      <c r="BI89" s="14"/>
      <c r="BJ89" s="14"/>
      <c r="BK89" s="14"/>
      <c r="BL89" s="14"/>
      <c r="BM89" s="14"/>
    </row>
    <row r="90" spans="2:65" ht="13.5" customHeight="1">
      <c r="B90" s="579"/>
      <c r="C90" s="582"/>
      <c r="D90" s="297" t="s">
        <v>78</v>
      </c>
      <c r="E90" s="566"/>
      <c r="F90" s="203">
        <v>1</v>
      </c>
      <c r="G90" s="16">
        <f>IFERROR(F90/E89,"-")</f>
        <v>0.14285714285714285</v>
      </c>
      <c r="H90" s="566"/>
      <c r="I90" s="203">
        <v>3</v>
      </c>
      <c r="J90" s="16">
        <f>IFERROR(I90/H89,"-")</f>
        <v>0.27272727272727271</v>
      </c>
      <c r="K90" s="566"/>
      <c r="L90" s="203">
        <v>92</v>
      </c>
      <c r="M90" s="16">
        <f>IFERROR(L90/K89,"-")</f>
        <v>0.11485642946317104</v>
      </c>
      <c r="N90" s="566"/>
      <c r="O90" s="203">
        <v>72</v>
      </c>
      <c r="P90" s="16">
        <f>IFERROR(O90/N89,"-")</f>
        <v>0.10827067669172932</v>
      </c>
      <c r="Q90" s="566"/>
      <c r="R90" s="203">
        <v>32</v>
      </c>
      <c r="S90" s="16">
        <f>IFERROR(R90/Q89,"-")</f>
        <v>0.10631229235880399</v>
      </c>
      <c r="T90" s="566"/>
      <c r="U90" s="203">
        <v>6</v>
      </c>
      <c r="V90" s="16">
        <f>IFERROR(U90/T89,"-")</f>
        <v>8.3333333333333329E-2</v>
      </c>
      <c r="W90" s="566"/>
      <c r="X90" s="203">
        <v>2</v>
      </c>
      <c r="Y90" s="16">
        <f>IFERROR(X90/W89,"-")</f>
        <v>0.15384615384615385</v>
      </c>
      <c r="Z90" s="566"/>
      <c r="AA90" s="203">
        <f t="shared" si="143"/>
        <v>208</v>
      </c>
      <c r="AB90" s="16">
        <f>IFERROR(AA90/Z89,"-")</f>
        <v>0.11122994652406418</v>
      </c>
      <c r="AH90" s="76"/>
      <c r="AI90" s="154"/>
      <c r="AJ90" s="154"/>
      <c r="AK90" s="154"/>
      <c r="AL90" s="154"/>
      <c r="AM90" s="154"/>
      <c r="AN90" s="589"/>
      <c r="AO90" s="590"/>
      <c r="AP90" s="396" t="s">
        <v>78</v>
      </c>
      <c r="AQ90" s="592"/>
      <c r="AR90" s="188">
        <v>183</v>
      </c>
      <c r="AS90" s="390">
        <v>0.10155382907880134</v>
      </c>
      <c r="AT90" s="76"/>
      <c r="AV90" s="76"/>
      <c r="AW90" s="76"/>
      <c r="AX90" s="76"/>
      <c r="AY90" s="76"/>
      <c r="AZ90" s="76"/>
      <c r="BA90" s="76"/>
      <c r="BH90" s="14"/>
      <c r="BI90" s="14"/>
      <c r="BJ90" s="14"/>
      <c r="BK90" s="14"/>
      <c r="BL90" s="14"/>
      <c r="BM90" s="14"/>
    </row>
    <row r="91" spans="2:65" ht="13.5" customHeight="1">
      <c r="B91" s="579"/>
      <c r="C91" s="582"/>
      <c r="D91" s="297" t="s">
        <v>79</v>
      </c>
      <c r="E91" s="566"/>
      <c r="F91" s="203">
        <v>0</v>
      </c>
      <c r="G91" s="16">
        <f>IFERROR(F91/E89,"-")</f>
        <v>0</v>
      </c>
      <c r="H91" s="566"/>
      <c r="I91" s="203">
        <v>0</v>
      </c>
      <c r="J91" s="16">
        <f>IFERROR(I91/H89,"-")</f>
        <v>0</v>
      </c>
      <c r="K91" s="566"/>
      <c r="L91" s="203">
        <v>44</v>
      </c>
      <c r="M91" s="16">
        <f>IFERROR(L91/K89,"-")</f>
        <v>5.4931335830212237E-2</v>
      </c>
      <c r="N91" s="566"/>
      <c r="O91" s="203">
        <v>48</v>
      </c>
      <c r="P91" s="16">
        <f>IFERROR(O91/N89,"-")</f>
        <v>7.2180451127819553E-2</v>
      </c>
      <c r="Q91" s="566"/>
      <c r="R91" s="203">
        <v>18</v>
      </c>
      <c r="S91" s="16">
        <f>IFERROR(R91/Q89,"-")</f>
        <v>5.9800664451827246E-2</v>
      </c>
      <c r="T91" s="566"/>
      <c r="U91" s="203">
        <v>6</v>
      </c>
      <c r="V91" s="16">
        <f>IFERROR(U91/T89,"-")</f>
        <v>8.3333333333333329E-2</v>
      </c>
      <c r="W91" s="566"/>
      <c r="X91" s="203">
        <v>0</v>
      </c>
      <c r="Y91" s="16">
        <f>IFERROR(X91/W89,"-")</f>
        <v>0</v>
      </c>
      <c r="Z91" s="566"/>
      <c r="AA91" s="203">
        <f t="shared" si="143"/>
        <v>116</v>
      </c>
      <c r="AB91" s="16">
        <f>IFERROR(AA91/Z89,"-")</f>
        <v>6.2032085561497328E-2</v>
      </c>
      <c r="AH91" s="76"/>
      <c r="AI91" s="154"/>
      <c r="AJ91" s="154"/>
      <c r="AK91" s="154"/>
      <c r="AL91" s="154"/>
      <c r="AM91" s="154"/>
      <c r="AN91" s="589"/>
      <c r="AO91" s="590"/>
      <c r="AP91" s="396" t="s">
        <v>79</v>
      </c>
      <c r="AQ91" s="592"/>
      <c r="AR91" s="188">
        <v>101</v>
      </c>
      <c r="AS91" s="390">
        <v>5.6048834628190901E-2</v>
      </c>
      <c r="AT91" s="76"/>
      <c r="AV91" s="76"/>
      <c r="AW91" s="76"/>
      <c r="AX91" s="76"/>
      <c r="AY91" s="76"/>
      <c r="AZ91" s="76"/>
      <c r="BA91" s="76"/>
      <c r="BH91" s="14"/>
      <c r="BI91" s="14"/>
      <c r="BJ91" s="14"/>
      <c r="BK91" s="14"/>
      <c r="BL91" s="14"/>
      <c r="BM91" s="14"/>
    </row>
    <row r="92" spans="2:65" ht="13.5" customHeight="1">
      <c r="B92" s="580"/>
      <c r="C92" s="597"/>
      <c r="D92" s="298" t="s">
        <v>80</v>
      </c>
      <c r="E92" s="567"/>
      <c r="F92" s="204">
        <v>1</v>
      </c>
      <c r="G92" s="17">
        <f>IFERROR(F92/E89,"-")</f>
        <v>0.14285714285714285</v>
      </c>
      <c r="H92" s="567"/>
      <c r="I92" s="204">
        <v>2</v>
      </c>
      <c r="J92" s="17">
        <f>IFERROR(I92/H89,"-")</f>
        <v>0.18181818181818182</v>
      </c>
      <c r="K92" s="567"/>
      <c r="L92" s="204">
        <v>59</v>
      </c>
      <c r="M92" s="17">
        <f>IFERROR(L92/K89,"-")</f>
        <v>7.365792759051186E-2</v>
      </c>
      <c r="N92" s="567"/>
      <c r="O92" s="204">
        <v>61</v>
      </c>
      <c r="P92" s="17">
        <f>IFERROR(O92/N89,"-")</f>
        <v>9.1729323308270674E-2</v>
      </c>
      <c r="Q92" s="567"/>
      <c r="R92" s="204">
        <v>27</v>
      </c>
      <c r="S92" s="17">
        <f>IFERROR(R92/Q89,"-")</f>
        <v>8.9700996677740868E-2</v>
      </c>
      <c r="T92" s="567"/>
      <c r="U92" s="204">
        <v>9</v>
      </c>
      <c r="V92" s="17">
        <f>IFERROR(U92/T89,"-")</f>
        <v>0.125</v>
      </c>
      <c r="W92" s="567"/>
      <c r="X92" s="204">
        <v>2</v>
      </c>
      <c r="Y92" s="17">
        <f>IFERROR(X92/W89,"-")</f>
        <v>0.15384615384615385</v>
      </c>
      <c r="Z92" s="567"/>
      <c r="AA92" s="204">
        <f t="shared" si="143"/>
        <v>161</v>
      </c>
      <c r="AB92" s="17">
        <f>IFERROR(AA92/Z89,"-")</f>
        <v>8.6096256684491973E-2</v>
      </c>
      <c r="AH92" s="76"/>
      <c r="AI92" s="154"/>
      <c r="AJ92" s="154"/>
      <c r="AK92" s="154"/>
      <c r="AL92" s="154"/>
      <c r="AM92" s="154"/>
      <c r="AN92" s="589"/>
      <c r="AO92" s="590"/>
      <c r="AP92" s="396" t="s">
        <v>80</v>
      </c>
      <c r="AQ92" s="592"/>
      <c r="AR92" s="188">
        <v>171</v>
      </c>
      <c r="AS92" s="390">
        <v>9.4894561598224195E-2</v>
      </c>
      <c r="AT92" s="76"/>
      <c r="AV92" s="76"/>
      <c r="AW92" s="76"/>
      <c r="AX92" s="76"/>
      <c r="AY92" s="76"/>
      <c r="AZ92" s="76"/>
      <c r="BA92" s="76"/>
      <c r="BH92" s="14"/>
      <c r="BI92" s="14"/>
      <c r="BJ92" s="14"/>
      <c r="BK92" s="14"/>
      <c r="BL92" s="14"/>
      <c r="BM92" s="14"/>
    </row>
    <row r="93" spans="2:65" ht="13.5" customHeight="1">
      <c r="B93" s="578">
        <v>23</v>
      </c>
      <c r="C93" s="581" t="s">
        <v>139</v>
      </c>
      <c r="D93" s="296" t="s">
        <v>77</v>
      </c>
      <c r="E93" s="577">
        <f t="shared" ref="E93" si="187">VLOOKUP(C93,$AD$5:$AK$78,2,0)</f>
        <v>4</v>
      </c>
      <c r="F93" s="202">
        <v>2</v>
      </c>
      <c r="G93" s="75">
        <f>IFERROR(F93/E93,"-")</f>
        <v>0.5</v>
      </c>
      <c r="H93" s="577">
        <f t="shared" ref="H93" si="188">VLOOKUP(C93,$AD$5:$AK$78,3,0)</f>
        <v>16</v>
      </c>
      <c r="I93" s="202">
        <v>13</v>
      </c>
      <c r="J93" s="75">
        <f>IFERROR(I93/H93,"-")</f>
        <v>0.8125</v>
      </c>
      <c r="K93" s="577">
        <f t="shared" ref="K93" si="189">VLOOKUP(C93,$AD$5:$AK$78,4,0)</f>
        <v>1027</v>
      </c>
      <c r="L93" s="202">
        <v>821</v>
      </c>
      <c r="M93" s="75">
        <f>IFERROR(L93/K93,"-")</f>
        <v>0.79941577409931841</v>
      </c>
      <c r="N93" s="577">
        <f t="shared" ref="N93" si="190">VLOOKUP(C93,$AD$5:$AK$78,5,0)</f>
        <v>958</v>
      </c>
      <c r="O93" s="202">
        <v>741</v>
      </c>
      <c r="P93" s="75">
        <f>IFERROR(O93/N93,"-")</f>
        <v>0.77348643006263051</v>
      </c>
      <c r="Q93" s="577">
        <f t="shared" ref="Q93" si="191">VLOOKUP(C93,$AD$5:$AK$78,6,0)</f>
        <v>443</v>
      </c>
      <c r="R93" s="202">
        <v>324</v>
      </c>
      <c r="S93" s="75">
        <f>IFERROR(R93/Q93,"-")</f>
        <v>0.73137697516930023</v>
      </c>
      <c r="T93" s="577">
        <f t="shared" ref="T93" si="192">VLOOKUP(C93,$AD$5:$AK$78,7,0)</f>
        <v>95</v>
      </c>
      <c r="U93" s="202">
        <v>60</v>
      </c>
      <c r="V93" s="75">
        <f>IFERROR(U93/T93,"-")</f>
        <v>0.63157894736842102</v>
      </c>
      <c r="W93" s="577">
        <f t="shared" ref="W93" si="193">VLOOKUP(C93,$AD$5:$AK$78,8,0)</f>
        <v>8</v>
      </c>
      <c r="X93" s="202">
        <v>2</v>
      </c>
      <c r="Y93" s="75">
        <f>IFERROR(X93/W93,"-")</f>
        <v>0.25</v>
      </c>
      <c r="Z93" s="577">
        <f t="shared" ref="Z93" si="194">VLOOKUP(C93,$AD$5:$AL$78,9,0)</f>
        <v>2551</v>
      </c>
      <c r="AA93" s="202">
        <f t="shared" si="143"/>
        <v>1963</v>
      </c>
      <c r="AB93" s="75">
        <f>IFERROR(AA93/Z93,"-")</f>
        <v>0.76950215601724814</v>
      </c>
      <c r="AH93" s="76"/>
      <c r="AI93" s="154"/>
      <c r="AJ93" s="154"/>
      <c r="AK93" s="154"/>
      <c r="AL93" s="154"/>
      <c r="AM93" s="154"/>
      <c r="AN93" s="589">
        <v>23</v>
      </c>
      <c r="AO93" s="590" t="s">
        <v>139</v>
      </c>
      <c r="AP93" s="396" t="s">
        <v>77</v>
      </c>
      <c r="AQ93" s="592">
        <v>2536</v>
      </c>
      <c r="AR93" s="188">
        <v>1961</v>
      </c>
      <c r="AS93" s="390">
        <v>0.7732649842271293</v>
      </c>
      <c r="AT93" s="76"/>
      <c r="AV93" s="76"/>
      <c r="AW93" s="76"/>
      <c r="AX93" s="76"/>
      <c r="AY93" s="76"/>
      <c r="AZ93" s="76"/>
      <c r="BA93" s="76"/>
      <c r="BH93" s="14"/>
      <c r="BI93" s="14"/>
      <c r="BJ93" s="14"/>
      <c r="BK93" s="14"/>
      <c r="BL93" s="14"/>
      <c r="BM93" s="14"/>
    </row>
    <row r="94" spans="2:65" ht="13.5" customHeight="1">
      <c r="B94" s="579"/>
      <c r="C94" s="582"/>
      <c r="D94" s="297" t="s">
        <v>78</v>
      </c>
      <c r="E94" s="566"/>
      <c r="F94" s="203">
        <v>1</v>
      </c>
      <c r="G94" s="16">
        <f>IFERROR(F94/E93,"-")</f>
        <v>0.25</v>
      </c>
      <c r="H94" s="566"/>
      <c r="I94" s="203">
        <v>0</v>
      </c>
      <c r="J94" s="16">
        <f>IFERROR(I94/H93,"-")</f>
        <v>0</v>
      </c>
      <c r="K94" s="566"/>
      <c r="L94" s="203">
        <v>89</v>
      </c>
      <c r="M94" s="16">
        <f>IFERROR(L94/K93,"-")</f>
        <v>8.6660175267770201E-2</v>
      </c>
      <c r="N94" s="566"/>
      <c r="O94" s="203">
        <v>87</v>
      </c>
      <c r="P94" s="16">
        <f>IFERROR(O94/N93,"-")</f>
        <v>9.0814196242171186E-2</v>
      </c>
      <c r="Q94" s="566"/>
      <c r="R94" s="203">
        <v>45</v>
      </c>
      <c r="S94" s="16">
        <f>IFERROR(R94/Q93,"-")</f>
        <v>0.10158013544018059</v>
      </c>
      <c r="T94" s="566"/>
      <c r="U94" s="203">
        <v>20</v>
      </c>
      <c r="V94" s="16">
        <f>IFERROR(U94/T93,"-")</f>
        <v>0.21052631578947367</v>
      </c>
      <c r="W94" s="566"/>
      <c r="X94" s="203">
        <v>2</v>
      </c>
      <c r="Y94" s="16">
        <f>IFERROR(X94/W93,"-")</f>
        <v>0.25</v>
      </c>
      <c r="Z94" s="566"/>
      <c r="AA94" s="203">
        <f t="shared" si="143"/>
        <v>244</v>
      </c>
      <c r="AB94" s="16">
        <f>IFERROR(AA94/Z93,"-")</f>
        <v>9.5648765190121526E-2</v>
      </c>
      <c r="AH94" s="76"/>
      <c r="AI94" s="154"/>
      <c r="AJ94" s="154"/>
      <c r="AK94" s="154"/>
      <c r="AL94" s="154"/>
      <c r="AM94" s="154"/>
      <c r="AN94" s="589"/>
      <c r="AO94" s="590"/>
      <c r="AP94" s="396" t="s">
        <v>78</v>
      </c>
      <c r="AQ94" s="592"/>
      <c r="AR94" s="188">
        <v>256</v>
      </c>
      <c r="AS94" s="390">
        <v>0.10094637223974763</v>
      </c>
      <c r="AT94" s="76"/>
      <c r="AV94" s="76"/>
      <c r="AW94" s="76"/>
      <c r="AX94" s="76"/>
      <c r="AY94" s="76"/>
      <c r="AZ94" s="76"/>
      <c r="BA94" s="76"/>
      <c r="BH94" s="14"/>
      <c r="BI94" s="14"/>
      <c r="BJ94" s="14"/>
      <c r="BK94" s="14"/>
      <c r="BL94" s="14"/>
      <c r="BM94" s="14"/>
    </row>
    <row r="95" spans="2:65" ht="13.5" customHeight="1">
      <c r="B95" s="579"/>
      <c r="C95" s="582"/>
      <c r="D95" s="297" t="s">
        <v>79</v>
      </c>
      <c r="E95" s="566"/>
      <c r="F95" s="203">
        <v>0</v>
      </c>
      <c r="G95" s="16">
        <f>IFERROR(F95/E93,"-")</f>
        <v>0</v>
      </c>
      <c r="H95" s="566"/>
      <c r="I95" s="203">
        <v>0</v>
      </c>
      <c r="J95" s="16">
        <f>IFERROR(I95/H93,"-")</f>
        <v>0</v>
      </c>
      <c r="K95" s="566"/>
      <c r="L95" s="203">
        <v>40</v>
      </c>
      <c r="M95" s="16">
        <f>IFERROR(L95/K93,"-")</f>
        <v>3.8948393378773129E-2</v>
      </c>
      <c r="N95" s="566"/>
      <c r="O95" s="203">
        <v>43</v>
      </c>
      <c r="P95" s="16">
        <f>IFERROR(O95/N93,"-")</f>
        <v>4.4885177453027142E-2</v>
      </c>
      <c r="Q95" s="566"/>
      <c r="R95" s="203">
        <v>22</v>
      </c>
      <c r="S95" s="16">
        <f>IFERROR(R95/Q93,"-")</f>
        <v>4.9661399548532728E-2</v>
      </c>
      <c r="T95" s="566"/>
      <c r="U95" s="203">
        <v>5</v>
      </c>
      <c r="V95" s="16">
        <f>IFERROR(U95/T93,"-")</f>
        <v>5.2631578947368418E-2</v>
      </c>
      <c r="W95" s="566"/>
      <c r="X95" s="203">
        <v>1</v>
      </c>
      <c r="Y95" s="16">
        <f>IFERROR(X95/W93,"-")</f>
        <v>0.125</v>
      </c>
      <c r="Z95" s="566"/>
      <c r="AA95" s="203">
        <f t="shared" si="143"/>
        <v>111</v>
      </c>
      <c r="AB95" s="16">
        <f>IFERROR(AA95/Z93,"-")</f>
        <v>4.3512348098784792E-2</v>
      </c>
      <c r="AH95" s="76"/>
      <c r="AI95" s="154"/>
      <c r="AJ95" s="154"/>
      <c r="AK95" s="154"/>
      <c r="AL95" s="154"/>
      <c r="AM95" s="154"/>
      <c r="AN95" s="589"/>
      <c r="AO95" s="590"/>
      <c r="AP95" s="396" t="s">
        <v>79</v>
      </c>
      <c r="AQ95" s="592"/>
      <c r="AR95" s="188">
        <v>110</v>
      </c>
      <c r="AS95" s="390">
        <v>4.3375394321766562E-2</v>
      </c>
      <c r="AT95" s="76"/>
      <c r="AV95" s="76"/>
      <c r="AW95" s="76"/>
      <c r="AX95" s="76"/>
      <c r="AY95" s="76"/>
      <c r="AZ95" s="76"/>
      <c r="BA95" s="76"/>
      <c r="BH95" s="14"/>
      <c r="BI95" s="14"/>
      <c r="BJ95" s="14"/>
      <c r="BK95" s="14"/>
      <c r="BL95" s="14"/>
      <c r="BM95" s="14"/>
    </row>
    <row r="96" spans="2:65" ht="13.5" customHeight="1">
      <c r="B96" s="580"/>
      <c r="C96" s="597"/>
      <c r="D96" s="298" t="s">
        <v>80</v>
      </c>
      <c r="E96" s="567"/>
      <c r="F96" s="204">
        <v>1</v>
      </c>
      <c r="G96" s="17">
        <f>IFERROR(F96/E93,"-")</f>
        <v>0.25</v>
      </c>
      <c r="H96" s="567"/>
      <c r="I96" s="204">
        <v>3</v>
      </c>
      <c r="J96" s="17">
        <f>IFERROR(I96/H93,"-")</f>
        <v>0.1875</v>
      </c>
      <c r="K96" s="567"/>
      <c r="L96" s="204">
        <v>77</v>
      </c>
      <c r="M96" s="17">
        <f>IFERROR(L96/K93,"-")</f>
        <v>7.4975657254138267E-2</v>
      </c>
      <c r="N96" s="567"/>
      <c r="O96" s="204">
        <v>87</v>
      </c>
      <c r="P96" s="17">
        <f>IFERROR(O96/N93,"-")</f>
        <v>9.0814196242171186E-2</v>
      </c>
      <c r="Q96" s="567"/>
      <c r="R96" s="204">
        <v>52</v>
      </c>
      <c r="S96" s="17">
        <f>IFERROR(R96/Q93,"-")</f>
        <v>0.11738148984198646</v>
      </c>
      <c r="T96" s="567"/>
      <c r="U96" s="204">
        <v>10</v>
      </c>
      <c r="V96" s="17">
        <f>IFERROR(U96/T93,"-")</f>
        <v>0.10526315789473684</v>
      </c>
      <c r="W96" s="567"/>
      <c r="X96" s="204">
        <v>3</v>
      </c>
      <c r="Y96" s="17">
        <f>IFERROR(X96/W93,"-")</f>
        <v>0.375</v>
      </c>
      <c r="Z96" s="567"/>
      <c r="AA96" s="204">
        <f t="shared" si="143"/>
        <v>233</v>
      </c>
      <c r="AB96" s="17">
        <f>IFERROR(AA96/Z93,"-")</f>
        <v>9.1336730693845555E-2</v>
      </c>
      <c r="AH96" s="76"/>
      <c r="AI96" s="154"/>
      <c r="AJ96" s="154"/>
      <c r="AK96" s="154"/>
      <c r="AL96" s="154"/>
      <c r="AM96" s="154"/>
      <c r="AN96" s="589"/>
      <c r="AO96" s="590"/>
      <c r="AP96" s="396" t="s">
        <v>80</v>
      </c>
      <c r="AQ96" s="592"/>
      <c r="AR96" s="188">
        <v>209</v>
      </c>
      <c r="AS96" s="390">
        <v>8.2413249211356468E-2</v>
      </c>
      <c r="AT96" s="76"/>
      <c r="AV96" s="76"/>
      <c r="AW96" s="76"/>
      <c r="AX96" s="76"/>
      <c r="AY96" s="76"/>
      <c r="AZ96" s="76"/>
      <c r="BA96" s="76"/>
      <c r="BH96" s="14"/>
      <c r="BI96" s="14"/>
      <c r="BJ96" s="14"/>
      <c r="BK96" s="14"/>
      <c r="BL96" s="14"/>
      <c r="BM96" s="14"/>
    </row>
    <row r="97" spans="2:65" ht="13.5" customHeight="1">
      <c r="B97" s="578">
        <v>24</v>
      </c>
      <c r="C97" s="581" t="s">
        <v>140</v>
      </c>
      <c r="D97" s="296" t="s">
        <v>77</v>
      </c>
      <c r="E97" s="577">
        <f t="shared" ref="E97" si="195">VLOOKUP(C97,$AD$5:$AK$78,2,0)</f>
        <v>1</v>
      </c>
      <c r="F97" s="202">
        <v>0</v>
      </c>
      <c r="G97" s="75">
        <f>IFERROR(F97/E97,"-")</f>
        <v>0</v>
      </c>
      <c r="H97" s="577">
        <f t="shared" ref="H97" si="196">VLOOKUP(C97,$AD$5:$AK$78,3,0)</f>
        <v>1</v>
      </c>
      <c r="I97" s="202">
        <v>1</v>
      </c>
      <c r="J97" s="75">
        <f>IFERROR(I97/H97,"-")</f>
        <v>1</v>
      </c>
      <c r="K97" s="577">
        <f t="shared" ref="K97" si="197">VLOOKUP(C97,$AD$5:$AK$78,4,0)</f>
        <v>514</v>
      </c>
      <c r="L97" s="202">
        <v>397</v>
      </c>
      <c r="M97" s="75">
        <f>IFERROR(L97/K97,"-")</f>
        <v>0.77237354085603116</v>
      </c>
      <c r="N97" s="577">
        <f t="shared" ref="N97" si="198">VLOOKUP(C97,$AD$5:$AK$78,5,0)</f>
        <v>486</v>
      </c>
      <c r="O97" s="202">
        <v>390</v>
      </c>
      <c r="P97" s="75">
        <f>IFERROR(O97/N97,"-")</f>
        <v>0.80246913580246915</v>
      </c>
      <c r="Q97" s="577">
        <f t="shared" ref="Q97" si="199">VLOOKUP(C97,$AD$5:$AK$78,6,0)</f>
        <v>251</v>
      </c>
      <c r="R97" s="202">
        <v>188</v>
      </c>
      <c r="S97" s="75">
        <f>IFERROR(R97/Q97,"-")</f>
        <v>0.74900398406374502</v>
      </c>
      <c r="T97" s="577">
        <f t="shared" ref="T97" si="200">VLOOKUP(C97,$AD$5:$AK$78,7,0)</f>
        <v>67</v>
      </c>
      <c r="U97" s="202">
        <v>46</v>
      </c>
      <c r="V97" s="75">
        <f>IFERROR(U97/T97,"-")</f>
        <v>0.68656716417910446</v>
      </c>
      <c r="W97" s="577">
        <f t="shared" ref="W97" si="201">VLOOKUP(C97,$AD$5:$AK$78,8,0)</f>
        <v>14</v>
      </c>
      <c r="X97" s="202">
        <v>10</v>
      </c>
      <c r="Y97" s="75">
        <f>IFERROR(X97/W97,"-")</f>
        <v>0.7142857142857143</v>
      </c>
      <c r="Z97" s="577">
        <f t="shared" ref="Z97" si="202">VLOOKUP(C97,$AD$5:$AL$78,9,0)</f>
        <v>1334</v>
      </c>
      <c r="AA97" s="202">
        <f t="shared" si="143"/>
        <v>1032</v>
      </c>
      <c r="AB97" s="75">
        <f>IFERROR(AA97/Z97,"-")</f>
        <v>0.77361319340329837</v>
      </c>
      <c r="AH97" s="76"/>
      <c r="AI97" s="154"/>
      <c r="AJ97" s="154"/>
      <c r="AK97" s="154"/>
      <c r="AL97" s="154"/>
      <c r="AM97" s="154"/>
      <c r="AN97" s="589">
        <v>24</v>
      </c>
      <c r="AO97" s="590" t="s">
        <v>140</v>
      </c>
      <c r="AP97" s="396" t="s">
        <v>77</v>
      </c>
      <c r="AQ97" s="592">
        <v>1286</v>
      </c>
      <c r="AR97" s="188">
        <v>965</v>
      </c>
      <c r="AS97" s="390">
        <v>0.75038880248833595</v>
      </c>
      <c r="AT97" s="76"/>
      <c r="AV97" s="76"/>
      <c r="AW97" s="76"/>
      <c r="AX97" s="76"/>
      <c r="AY97" s="76"/>
      <c r="AZ97" s="76"/>
      <c r="BA97" s="76"/>
      <c r="BH97" s="14"/>
      <c r="BI97" s="14"/>
      <c r="BJ97" s="14"/>
      <c r="BK97" s="14"/>
      <c r="BL97" s="14"/>
      <c r="BM97" s="14"/>
    </row>
    <row r="98" spans="2:65" ht="13.5" customHeight="1">
      <c r="B98" s="579"/>
      <c r="C98" s="582"/>
      <c r="D98" s="297" t="s">
        <v>78</v>
      </c>
      <c r="E98" s="566"/>
      <c r="F98" s="203">
        <v>0</v>
      </c>
      <c r="G98" s="16">
        <f>IFERROR(F98/E97,"-")</f>
        <v>0</v>
      </c>
      <c r="H98" s="566"/>
      <c r="I98" s="203">
        <v>0</v>
      </c>
      <c r="J98" s="16">
        <f>IFERROR(I98/H97,"-")</f>
        <v>0</v>
      </c>
      <c r="K98" s="566"/>
      <c r="L98" s="203">
        <v>59</v>
      </c>
      <c r="M98" s="16">
        <f>IFERROR(L98/K97,"-")</f>
        <v>0.11478599221789883</v>
      </c>
      <c r="N98" s="566"/>
      <c r="O98" s="203">
        <v>34</v>
      </c>
      <c r="P98" s="16">
        <f>IFERROR(O98/N97,"-")</f>
        <v>6.9958847736625515E-2</v>
      </c>
      <c r="Q98" s="566"/>
      <c r="R98" s="203">
        <v>20</v>
      </c>
      <c r="S98" s="16">
        <f>IFERROR(R98/Q97,"-")</f>
        <v>7.9681274900398405E-2</v>
      </c>
      <c r="T98" s="566"/>
      <c r="U98" s="203">
        <v>5</v>
      </c>
      <c r="V98" s="16">
        <f>IFERROR(U98/T97,"-")</f>
        <v>7.4626865671641784E-2</v>
      </c>
      <c r="W98" s="566"/>
      <c r="X98" s="203">
        <v>1</v>
      </c>
      <c r="Y98" s="16">
        <f>IFERROR(X98/W97,"-")</f>
        <v>7.1428571428571425E-2</v>
      </c>
      <c r="Z98" s="566"/>
      <c r="AA98" s="203">
        <f t="shared" si="143"/>
        <v>119</v>
      </c>
      <c r="AB98" s="16">
        <f>IFERROR(AA98/Z97,"-")</f>
        <v>8.9205397301349326E-2</v>
      </c>
      <c r="AH98" s="76"/>
      <c r="AI98" s="154"/>
      <c r="AJ98" s="154"/>
      <c r="AK98" s="154"/>
      <c r="AL98" s="154"/>
      <c r="AM98" s="154"/>
      <c r="AN98" s="589"/>
      <c r="AO98" s="590"/>
      <c r="AP98" s="396" t="s">
        <v>78</v>
      </c>
      <c r="AQ98" s="592"/>
      <c r="AR98" s="188">
        <v>137</v>
      </c>
      <c r="AS98" s="390">
        <v>0.10653188180404355</v>
      </c>
      <c r="AT98" s="76"/>
      <c r="AV98" s="76"/>
      <c r="AW98" s="76"/>
      <c r="AX98" s="76"/>
      <c r="AY98" s="76"/>
      <c r="AZ98" s="76"/>
      <c r="BA98" s="76"/>
      <c r="BH98" s="14"/>
      <c r="BI98" s="14"/>
      <c r="BJ98" s="14"/>
      <c r="BK98" s="14"/>
      <c r="BL98" s="14"/>
      <c r="BM98" s="14"/>
    </row>
    <row r="99" spans="2:65" ht="13.5" customHeight="1">
      <c r="B99" s="579"/>
      <c r="C99" s="582"/>
      <c r="D99" s="297" t="s">
        <v>79</v>
      </c>
      <c r="E99" s="566"/>
      <c r="F99" s="203">
        <v>0</v>
      </c>
      <c r="G99" s="16">
        <f>IFERROR(F99/E97,"-")</f>
        <v>0</v>
      </c>
      <c r="H99" s="566"/>
      <c r="I99" s="203">
        <v>0</v>
      </c>
      <c r="J99" s="16">
        <f>IFERROR(I99/H97,"-")</f>
        <v>0</v>
      </c>
      <c r="K99" s="566"/>
      <c r="L99" s="203">
        <v>26</v>
      </c>
      <c r="M99" s="16">
        <f>IFERROR(L99/K97,"-")</f>
        <v>5.0583657587548639E-2</v>
      </c>
      <c r="N99" s="566"/>
      <c r="O99" s="203">
        <v>23</v>
      </c>
      <c r="P99" s="16">
        <f>IFERROR(O99/N97,"-")</f>
        <v>4.7325102880658436E-2</v>
      </c>
      <c r="Q99" s="566"/>
      <c r="R99" s="203">
        <v>12</v>
      </c>
      <c r="S99" s="16">
        <f>IFERROR(R99/Q97,"-")</f>
        <v>4.7808764940239043E-2</v>
      </c>
      <c r="T99" s="566"/>
      <c r="U99" s="203">
        <v>5</v>
      </c>
      <c r="V99" s="16">
        <f>IFERROR(U99/T97,"-")</f>
        <v>7.4626865671641784E-2</v>
      </c>
      <c r="W99" s="566"/>
      <c r="X99" s="203">
        <v>0</v>
      </c>
      <c r="Y99" s="16">
        <f>IFERROR(X99/W97,"-")</f>
        <v>0</v>
      </c>
      <c r="Z99" s="566"/>
      <c r="AA99" s="203">
        <f t="shared" si="143"/>
        <v>66</v>
      </c>
      <c r="AB99" s="16">
        <f>IFERROR(AA99/Z97,"-")</f>
        <v>4.9475262368815595E-2</v>
      </c>
      <c r="AH99" s="76"/>
      <c r="AI99" s="154"/>
      <c r="AJ99" s="154"/>
      <c r="AK99" s="154"/>
      <c r="AL99" s="154"/>
      <c r="AM99" s="154"/>
      <c r="AN99" s="589"/>
      <c r="AO99" s="590"/>
      <c r="AP99" s="396" t="s">
        <v>79</v>
      </c>
      <c r="AQ99" s="592"/>
      <c r="AR99" s="188">
        <v>72</v>
      </c>
      <c r="AS99" s="390">
        <v>5.5987558320373249E-2</v>
      </c>
      <c r="AT99" s="76"/>
      <c r="AV99" s="76"/>
      <c r="AW99" s="76"/>
      <c r="AX99" s="76"/>
      <c r="AY99" s="76"/>
      <c r="AZ99" s="76"/>
      <c r="BA99" s="76"/>
      <c r="BH99" s="14"/>
      <c r="BI99" s="14"/>
      <c r="BJ99" s="14"/>
      <c r="BK99" s="14"/>
      <c r="BL99" s="14"/>
      <c r="BM99" s="14"/>
    </row>
    <row r="100" spans="2:65" ht="13.5" customHeight="1">
      <c r="B100" s="580"/>
      <c r="C100" s="597"/>
      <c r="D100" s="298" t="s">
        <v>80</v>
      </c>
      <c r="E100" s="567"/>
      <c r="F100" s="204">
        <v>1</v>
      </c>
      <c r="G100" s="17">
        <f>IFERROR(F100/E97,"-")</f>
        <v>1</v>
      </c>
      <c r="H100" s="567"/>
      <c r="I100" s="204">
        <v>0</v>
      </c>
      <c r="J100" s="17">
        <f>IFERROR(I100/H97,"-")</f>
        <v>0</v>
      </c>
      <c r="K100" s="567"/>
      <c r="L100" s="204">
        <v>32</v>
      </c>
      <c r="M100" s="17">
        <f>IFERROR(L100/K97,"-")</f>
        <v>6.2256809338521402E-2</v>
      </c>
      <c r="N100" s="567"/>
      <c r="O100" s="204">
        <v>39</v>
      </c>
      <c r="P100" s="17">
        <f>IFERROR(O100/N97,"-")</f>
        <v>8.0246913580246909E-2</v>
      </c>
      <c r="Q100" s="567"/>
      <c r="R100" s="204">
        <v>31</v>
      </c>
      <c r="S100" s="17">
        <f>IFERROR(R100/Q97,"-")</f>
        <v>0.12350597609561753</v>
      </c>
      <c r="T100" s="567"/>
      <c r="U100" s="204">
        <v>11</v>
      </c>
      <c r="V100" s="17">
        <f>IFERROR(U100/T97,"-")</f>
        <v>0.16417910447761194</v>
      </c>
      <c r="W100" s="567"/>
      <c r="X100" s="204">
        <v>3</v>
      </c>
      <c r="Y100" s="17">
        <f>IFERROR(X100/W97,"-")</f>
        <v>0.21428571428571427</v>
      </c>
      <c r="Z100" s="567"/>
      <c r="AA100" s="204">
        <f t="shared" si="143"/>
        <v>117</v>
      </c>
      <c r="AB100" s="17">
        <f>IFERROR(AA100/Z97,"-")</f>
        <v>8.7706146926536735E-2</v>
      </c>
      <c r="AH100" s="76"/>
      <c r="AI100" s="154"/>
      <c r="AJ100" s="154"/>
      <c r="AK100" s="154"/>
      <c r="AL100" s="154"/>
      <c r="AM100" s="154"/>
      <c r="AN100" s="589"/>
      <c r="AO100" s="590"/>
      <c r="AP100" s="396" t="s">
        <v>80</v>
      </c>
      <c r="AQ100" s="592"/>
      <c r="AR100" s="188">
        <v>112</v>
      </c>
      <c r="AS100" s="390">
        <v>8.7091757387247282E-2</v>
      </c>
      <c r="AT100" s="76"/>
      <c r="AV100" s="76"/>
      <c r="AW100" s="76"/>
      <c r="AX100" s="76"/>
      <c r="AY100" s="76"/>
      <c r="AZ100" s="76"/>
      <c r="BA100" s="76"/>
      <c r="BH100" s="14"/>
      <c r="BI100" s="14"/>
      <c r="BJ100" s="14"/>
      <c r="BK100" s="14"/>
      <c r="BL100" s="14"/>
      <c r="BM100" s="14"/>
    </row>
    <row r="101" spans="2:65" ht="13.5" customHeight="1">
      <c r="B101" s="578">
        <v>25</v>
      </c>
      <c r="C101" s="581" t="s">
        <v>141</v>
      </c>
      <c r="D101" s="296" t="s">
        <v>77</v>
      </c>
      <c r="E101" s="577">
        <f t="shared" ref="E101" si="203">VLOOKUP(C101,$AD$5:$AK$78,2,0)</f>
        <v>0</v>
      </c>
      <c r="F101" s="202">
        <v>0</v>
      </c>
      <c r="G101" s="75" t="str">
        <f>IFERROR(F101/E101,"-")</f>
        <v>-</v>
      </c>
      <c r="H101" s="577">
        <f t="shared" ref="H101" si="204">VLOOKUP(C101,$AD$5:$AK$78,3,0)</f>
        <v>3</v>
      </c>
      <c r="I101" s="202">
        <v>2</v>
      </c>
      <c r="J101" s="75">
        <f>IFERROR(I101/H101,"-")</f>
        <v>0.66666666666666663</v>
      </c>
      <c r="K101" s="577">
        <f t="shared" ref="K101" si="205">VLOOKUP(C101,$AD$5:$AK$78,4,0)</f>
        <v>272</v>
      </c>
      <c r="L101" s="202">
        <v>206</v>
      </c>
      <c r="M101" s="75">
        <f>IFERROR(L101/K101,"-")</f>
        <v>0.75735294117647056</v>
      </c>
      <c r="N101" s="577">
        <f t="shared" ref="N101" si="206">VLOOKUP(C101,$AD$5:$AK$78,5,0)</f>
        <v>222</v>
      </c>
      <c r="O101" s="202">
        <v>166</v>
      </c>
      <c r="P101" s="75">
        <f>IFERROR(O101/N101,"-")</f>
        <v>0.74774774774774777</v>
      </c>
      <c r="Q101" s="577">
        <f t="shared" ref="Q101" si="207">VLOOKUP(C101,$AD$5:$AK$78,6,0)</f>
        <v>123</v>
      </c>
      <c r="R101" s="202">
        <v>89</v>
      </c>
      <c r="S101" s="75">
        <f>IFERROR(R101/Q101,"-")</f>
        <v>0.72357723577235777</v>
      </c>
      <c r="T101" s="577">
        <f t="shared" ref="T101" si="208">VLOOKUP(C101,$AD$5:$AK$78,7,0)</f>
        <v>42</v>
      </c>
      <c r="U101" s="202">
        <v>24</v>
      </c>
      <c r="V101" s="75">
        <f>IFERROR(U101/T101,"-")</f>
        <v>0.5714285714285714</v>
      </c>
      <c r="W101" s="577">
        <f t="shared" ref="W101" si="209">VLOOKUP(C101,$AD$5:$AK$78,8,0)</f>
        <v>5</v>
      </c>
      <c r="X101" s="202">
        <v>3</v>
      </c>
      <c r="Y101" s="75">
        <f>IFERROR(X101/W101,"-")</f>
        <v>0.6</v>
      </c>
      <c r="Z101" s="577">
        <f t="shared" ref="Z101" si="210">VLOOKUP(C101,$AD$5:$AL$78,9,0)</f>
        <v>667</v>
      </c>
      <c r="AA101" s="202">
        <f t="shared" si="143"/>
        <v>490</v>
      </c>
      <c r="AB101" s="75">
        <f>IFERROR(AA101/Z101,"-")</f>
        <v>0.73463268365817092</v>
      </c>
      <c r="AH101" s="76"/>
      <c r="AI101" s="154"/>
      <c r="AJ101" s="154"/>
      <c r="AK101" s="154"/>
      <c r="AL101" s="154"/>
      <c r="AM101" s="154"/>
      <c r="AN101" s="589">
        <v>25</v>
      </c>
      <c r="AO101" s="590" t="s">
        <v>141</v>
      </c>
      <c r="AP101" s="396" t="s">
        <v>77</v>
      </c>
      <c r="AQ101" s="592">
        <v>616</v>
      </c>
      <c r="AR101" s="188">
        <v>471</v>
      </c>
      <c r="AS101" s="390">
        <v>0.76461038961038963</v>
      </c>
      <c r="AT101" s="76"/>
      <c r="AV101" s="76"/>
      <c r="AW101" s="76"/>
      <c r="AX101" s="76"/>
      <c r="AY101" s="76"/>
      <c r="AZ101" s="76"/>
      <c r="BA101" s="76"/>
      <c r="BH101" s="14"/>
      <c r="BI101" s="14"/>
      <c r="BJ101" s="14"/>
      <c r="BK101" s="14"/>
      <c r="BL101" s="14"/>
      <c r="BM101" s="14"/>
    </row>
    <row r="102" spans="2:65" ht="13.5" customHeight="1">
      <c r="B102" s="579"/>
      <c r="C102" s="582"/>
      <c r="D102" s="297" t="s">
        <v>78</v>
      </c>
      <c r="E102" s="566"/>
      <c r="F102" s="203">
        <v>0</v>
      </c>
      <c r="G102" s="16" t="str">
        <f>IFERROR(F102/E101,"-")</f>
        <v>-</v>
      </c>
      <c r="H102" s="566"/>
      <c r="I102" s="203">
        <v>1</v>
      </c>
      <c r="J102" s="16">
        <f>IFERROR(I102/H101,"-")</f>
        <v>0.33333333333333331</v>
      </c>
      <c r="K102" s="566"/>
      <c r="L102" s="203">
        <v>26</v>
      </c>
      <c r="M102" s="16">
        <f>IFERROR(L102/K101,"-")</f>
        <v>9.5588235294117641E-2</v>
      </c>
      <c r="N102" s="566"/>
      <c r="O102" s="203">
        <v>16</v>
      </c>
      <c r="P102" s="16">
        <f>IFERROR(O102/N101,"-")</f>
        <v>7.2072072072072071E-2</v>
      </c>
      <c r="Q102" s="566"/>
      <c r="R102" s="203">
        <v>11</v>
      </c>
      <c r="S102" s="16">
        <f>IFERROR(R102/Q101,"-")</f>
        <v>8.943089430894309E-2</v>
      </c>
      <c r="T102" s="566"/>
      <c r="U102" s="203">
        <v>6</v>
      </c>
      <c r="V102" s="16">
        <f>IFERROR(U102/T101,"-")</f>
        <v>0.14285714285714285</v>
      </c>
      <c r="W102" s="566"/>
      <c r="X102" s="203">
        <v>0</v>
      </c>
      <c r="Y102" s="16">
        <f>IFERROR(X102/W101,"-")</f>
        <v>0</v>
      </c>
      <c r="Z102" s="566"/>
      <c r="AA102" s="203">
        <f t="shared" si="143"/>
        <v>60</v>
      </c>
      <c r="AB102" s="16">
        <f>IFERROR(AA102/Z101,"-")</f>
        <v>8.9955022488755629E-2</v>
      </c>
      <c r="AH102" s="76"/>
      <c r="AI102" s="154"/>
      <c r="AJ102" s="154"/>
      <c r="AK102" s="154"/>
      <c r="AL102" s="154"/>
      <c r="AM102" s="154"/>
      <c r="AN102" s="589"/>
      <c r="AO102" s="590"/>
      <c r="AP102" s="396" t="s">
        <v>78</v>
      </c>
      <c r="AQ102" s="592"/>
      <c r="AR102" s="188">
        <v>58</v>
      </c>
      <c r="AS102" s="390">
        <v>9.4155844155844159E-2</v>
      </c>
      <c r="AT102" s="76"/>
      <c r="AV102" s="76"/>
      <c r="AW102" s="76"/>
      <c r="AX102" s="76"/>
      <c r="AY102" s="76"/>
      <c r="AZ102" s="76"/>
      <c r="BA102" s="76"/>
      <c r="BH102" s="14"/>
      <c r="BI102" s="14"/>
      <c r="BJ102" s="14"/>
      <c r="BK102" s="14"/>
      <c r="BL102" s="14"/>
      <c r="BM102" s="14"/>
    </row>
    <row r="103" spans="2:65" ht="13.5" customHeight="1">
      <c r="B103" s="579"/>
      <c r="C103" s="582"/>
      <c r="D103" s="297" t="s">
        <v>79</v>
      </c>
      <c r="E103" s="566"/>
      <c r="F103" s="203">
        <v>0</v>
      </c>
      <c r="G103" s="16" t="str">
        <f>IFERROR(F103/E101,"-")</f>
        <v>-</v>
      </c>
      <c r="H103" s="566"/>
      <c r="I103" s="203">
        <v>0</v>
      </c>
      <c r="J103" s="16">
        <f>IFERROR(I103/H101,"-")</f>
        <v>0</v>
      </c>
      <c r="K103" s="566"/>
      <c r="L103" s="203">
        <v>15</v>
      </c>
      <c r="M103" s="16">
        <f>IFERROR(L103/K101,"-")</f>
        <v>5.514705882352941E-2</v>
      </c>
      <c r="N103" s="566"/>
      <c r="O103" s="203">
        <v>15</v>
      </c>
      <c r="P103" s="16">
        <f>IFERROR(O103/N101,"-")</f>
        <v>6.7567567567567571E-2</v>
      </c>
      <c r="Q103" s="566"/>
      <c r="R103" s="203">
        <v>6</v>
      </c>
      <c r="S103" s="16">
        <f>IFERROR(R103/Q101,"-")</f>
        <v>4.878048780487805E-2</v>
      </c>
      <c r="T103" s="566"/>
      <c r="U103" s="203">
        <v>3</v>
      </c>
      <c r="V103" s="16">
        <f>IFERROR(U103/T101,"-")</f>
        <v>7.1428571428571425E-2</v>
      </c>
      <c r="W103" s="566"/>
      <c r="X103" s="203">
        <v>0</v>
      </c>
      <c r="Y103" s="16">
        <f>IFERROR(X103/W101,"-")</f>
        <v>0</v>
      </c>
      <c r="Z103" s="566"/>
      <c r="AA103" s="203">
        <f t="shared" si="143"/>
        <v>39</v>
      </c>
      <c r="AB103" s="16">
        <f>IFERROR(AA103/Z101,"-")</f>
        <v>5.8470764617691157E-2</v>
      </c>
      <c r="AH103" s="76"/>
      <c r="AI103" s="154"/>
      <c r="AJ103" s="154"/>
      <c r="AK103" s="154"/>
      <c r="AL103" s="154"/>
      <c r="AM103" s="154"/>
      <c r="AN103" s="589"/>
      <c r="AO103" s="590"/>
      <c r="AP103" s="396" t="s">
        <v>79</v>
      </c>
      <c r="AQ103" s="592"/>
      <c r="AR103" s="188">
        <v>27</v>
      </c>
      <c r="AS103" s="390">
        <v>4.3831168831168832E-2</v>
      </c>
      <c r="AT103" s="76"/>
      <c r="AV103" s="76"/>
      <c r="AW103" s="76"/>
      <c r="AX103" s="76"/>
      <c r="AY103" s="76"/>
      <c r="AZ103" s="76"/>
      <c r="BA103" s="76"/>
      <c r="BH103" s="14"/>
      <c r="BI103" s="14"/>
      <c r="BJ103" s="14"/>
      <c r="BK103" s="14"/>
      <c r="BL103" s="14"/>
      <c r="BM103" s="14"/>
    </row>
    <row r="104" spans="2:65" ht="13.5" customHeight="1">
      <c r="B104" s="580"/>
      <c r="C104" s="597"/>
      <c r="D104" s="298" t="s">
        <v>80</v>
      </c>
      <c r="E104" s="567"/>
      <c r="F104" s="204">
        <v>0</v>
      </c>
      <c r="G104" s="17" t="str">
        <f>IFERROR(F104/E101,"-")</f>
        <v>-</v>
      </c>
      <c r="H104" s="567"/>
      <c r="I104" s="204">
        <v>0</v>
      </c>
      <c r="J104" s="17">
        <f>IFERROR(I104/H101,"-")</f>
        <v>0</v>
      </c>
      <c r="K104" s="567"/>
      <c r="L104" s="204">
        <v>25</v>
      </c>
      <c r="M104" s="17">
        <f>IFERROR(L104/K101,"-")</f>
        <v>9.1911764705882359E-2</v>
      </c>
      <c r="N104" s="567"/>
      <c r="O104" s="204">
        <v>25</v>
      </c>
      <c r="P104" s="17">
        <f>IFERROR(O104/N101,"-")</f>
        <v>0.11261261261261261</v>
      </c>
      <c r="Q104" s="567"/>
      <c r="R104" s="204">
        <v>17</v>
      </c>
      <c r="S104" s="17">
        <f>IFERROR(R104/Q101,"-")</f>
        <v>0.13821138211382114</v>
      </c>
      <c r="T104" s="567"/>
      <c r="U104" s="204">
        <v>9</v>
      </c>
      <c r="V104" s="17">
        <f>IFERROR(U104/T101,"-")</f>
        <v>0.21428571428571427</v>
      </c>
      <c r="W104" s="567"/>
      <c r="X104" s="204">
        <v>2</v>
      </c>
      <c r="Y104" s="17">
        <f>IFERROR(X104/W101,"-")</f>
        <v>0.4</v>
      </c>
      <c r="Z104" s="567"/>
      <c r="AA104" s="204">
        <f t="shared" si="143"/>
        <v>78</v>
      </c>
      <c r="AB104" s="17">
        <f>IFERROR(AA104/Z101,"-")</f>
        <v>0.11694152923538231</v>
      </c>
      <c r="AH104" s="76"/>
      <c r="AI104" s="154"/>
      <c r="AJ104" s="154"/>
      <c r="AK104" s="154"/>
      <c r="AL104" s="154"/>
      <c r="AM104" s="154"/>
      <c r="AN104" s="589"/>
      <c r="AO104" s="590"/>
      <c r="AP104" s="396" t="s">
        <v>80</v>
      </c>
      <c r="AQ104" s="592"/>
      <c r="AR104" s="188">
        <v>60</v>
      </c>
      <c r="AS104" s="390">
        <v>9.7402597402597407E-2</v>
      </c>
      <c r="AT104" s="76"/>
      <c r="AV104" s="76"/>
      <c r="AW104" s="76"/>
      <c r="AX104" s="76"/>
      <c r="AY104" s="76"/>
      <c r="AZ104" s="76"/>
      <c r="BA104" s="76"/>
      <c r="BH104" s="14"/>
      <c r="BI104" s="14"/>
      <c r="BJ104" s="14"/>
      <c r="BK104" s="14"/>
      <c r="BL104" s="14"/>
      <c r="BM104" s="14"/>
    </row>
    <row r="105" spans="2:65" ht="13.5" customHeight="1">
      <c r="B105" s="578">
        <v>26</v>
      </c>
      <c r="C105" s="581" t="s">
        <v>35</v>
      </c>
      <c r="D105" s="296" t="s">
        <v>77</v>
      </c>
      <c r="E105" s="577">
        <f t="shared" ref="E105" si="211">VLOOKUP(C105,$AD$5:$AK$78,2,0)</f>
        <v>20</v>
      </c>
      <c r="F105" s="202">
        <v>14</v>
      </c>
      <c r="G105" s="75">
        <f>IFERROR(F105/E105,"-")</f>
        <v>0.7</v>
      </c>
      <c r="H105" s="577">
        <f t="shared" ref="H105" si="212">VLOOKUP(C105,$AD$5:$AK$78,3,0)</f>
        <v>38</v>
      </c>
      <c r="I105" s="202">
        <v>25</v>
      </c>
      <c r="J105" s="75">
        <f>IFERROR(I105/H105,"-")</f>
        <v>0.65789473684210531</v>
      </c>
      <c r="K105" s="577">
        <f t="shared" ref="K105" si="213">VLOOKUP(C105,$AD$5:$AK$78,4,0)</f>
        <v>3820</v>
      </c>
      <c r="L105" s="202">
        <v>2944</v>
      </c>
      <c r="M105" s="75">
        <f>IFERROR(L105/K105,"-")</f>
        <v>0.77068062827225126</v>
      </c>
      <c r="N105" s="577">
        <f t="shared" ref="N105" si="214">VLOOKUP(C105,$AD$5:$AK$78,5,0)</f>
        <v>3079</v>
      </c>
      <c r="O105" s="202">
        <v>2282</v>
      </c>
      <c r="P105" s="75">
        <f>IFERROR(O105/N105,"-")</f>
        <v>0.74114972393634293</v>
      </c>
      <c r="Q105" s="577">
        <f t="shared" ref="Q105" si="215">VLOOKUP(C105,$AD$5:$AK$78,6,0)</f>
        <v>1398</v>
      </c>
      <c r="R105" s="202">
        <v>998</v>
      </c>
      <c r="S105" s="75">
        <f>IFERROR(R105/Q105,"-")</f>
        <v>0.71387696709585124</v>
      </c>
      <c r="T105" s="577">
        <f t="shared" ref="T105" si="216">VLOOKUP(C105,$AD$5:$AK$78,7,0)</f>
        <v>333</v>
      </c>
      <c r="U105" s="202">
        <v>225</v>
      </c>
      <c r="V105" s="75">
        <f>IFERROR(U105/T105,"-")</f>
        <v>0.67567567567567566</v>
      </c>
      <c r="W105" s="577">
        <f t="shared" ref="W105" si="217">VLOOKUP(C105,$AD$5:$AK$78,8,0)</f>
        <v>48</v>
      </c>
      <c r="X105" s="202">
        <v>31</v>
      </c>
      <c r="Y105" s="75">
        <f>IFERROR(X105/W105,"-")</f>
        <v>0.64583333333333337</v>
      </c>
      <c r="Z105" s="577">
        <f t="shared" ref="Z105" si="218">VLOOKUP(C105,$AD$5:$AL$78,9,0)</f>
        <v>8736</v>
      </c>
      <c r="AA105" s="202">
        <f t="shared" si="143"/>
        <v>6519</v>
      </c>
      <c r="AB105" s="75">
        <f>IFERROR(AA105/Z105,"-")</f>
        <v>0.74622252747252749</v>
      </c>
      <c r="AH105" s="76"/>
      <c r="AI105" s="154"/>
      <c r="AJ105" s="154"/>
      <c r="AK105" s="154"/>
      <c r="AL105" s="154"/>
      <c r="AM105" s="154"/>
      <c r="AN105" s="589">
        <v>26</v>
      </c>
      <c r="AO105" s="590" t="s">
        <v>35</v>
      </c>
      <c r="AP105" s="396" t="s">
        <v>77</v>
      </c>
      <c r="AQ105" s="592">
        <v>8356</v>
      </c>
      <c r="AR105" s="188">
        <v>6183</v>
      </c>
      <c r="AS105" s="390">
        <v>0.73994734322642408</v>
      </c>
      <c r="AT105" s="76"/>
      <c r="AV105" s="76"/>
      <c r="AW105" s="76"/>
      <c r="AX105" s="76"/>
      <c r="AY105" s="76"/>
      <c r="AZ105" s="76"/>
      <c r="BA105" s="76"/>
      <c r="BH105" s="14"/>
      <c r="BI105" s="14"/>
      <c r="BJ105" s="14"/>
      <c r="BK105" s="14"/>
      <c r="BL105" s="14"/>
      <c r="BM105" s="14"/>
    </row>
    <row r="106" spans="2:65" ht="13.5" customHeight="1">
      <c r="B106" s="579"/>
      <c r="C106" s="582"/>
      <c r="D106" s="297" t="s">
        <v>78</v>
      </c>
      <c r="E106" s="566"/>
      <c r="F106" s="203">
        <v>0</v>
      </c>
      <c r="G106" s="16">
        <f>IFERROR(F106/E105,"-")</f>
        <v>0</v>
      </c>
      <c r="H106" s="566"/>
      <c r="I106" s="203">
        <v>8</v>
      </c>
      <c r="J106" s="16">
        <f>IFERROR(I106/H105,"-")</f>
        <v>0.21052631578947367</v>
      </c>
      <c r="K106" s="566"/>
      <c r="L106" s="203">
        <v>378</v>
      </c>
      <c r="M106" s="16">
        <f>IFERROR(L106/K105,"-")</f>
        <v>9.8952879581151829E-2</v>
      </c>
      <c r="N106" s="566"/>
      <c r="O106" s="203">
        <v>309</v>
      </c>
      <c r="P106" s="16">
        <f>IFERROR(O106/N105,"-")</f>
        <v>0.10035725885027606</v>
      </c>
      <c r="Q106" s="566"/>
      <c r="R106" s="203">
        <v>135</v>
      </c>
      <c r="S106" s="16">
        <f>IFERROR(R106/Q105,"-")</f>
        <v>9.6566523605150209E-2</v>
      </c>
      <c r="T106" s="566"/>
      <c r="U106" s="203">
        <v>32</v>
      </c>
      <c r="V106" s="16">
        <f>IFERROR(U106/T105,"-")</f>
        <v>9.6096096096096095E-2</v>
      </c>
      <c r="W106" s="566"/>
      <c r="X106" s="203">
        <v>4</v>
      </c>
      <c r="Y106" s="16">
        <f>IFERROR(X106/W105,"-")</f>
        <v>8.3333333333333329E-2</v>
      </c>
      <c r="Z106" s="566"/>
      <c r="AA106" s="203">
        <f t="shared" si="143"/>
        <v>866</v>
      </c>
      <c r="AB106" s="16">
        <f>IFERROR(AA106/Z105,"-")</f>
        <v>9.9130036630036625E-2</v>
      </c>
      <c r="AH106" s="76"/>
      <c r="AI106" s="154"/>
      <c r="AJ106" s="154"/>
      <c r="AK106" s="154"/>
      <c r="AL106" s="154"/>
      <c r="AM106" s="154"/>
      <c r="AN106" s="589"/>
      <c r="AO106" s="590"/>
      <c r="AP106" s="396" t="s">
        <v>78</v>
      </c>
      <c r="AQ106" s="592"/>
      <c r="AR106" s="188">
        <v>854</v>
      </c>
      <c r="AS106" s="390">
        <v>0.10220201053135472</v>
      </c>
      <c r="AT106" s="76"/>
      <c r="AV106" s="76"/>
      <c r="AW106" s="76"/>
      <c r="AX106" s="76"/>
      <c r="AY106" s="76"/>
      <c r="AZ106" s="76"/>
      <c r="BA106" s="76"/>
      <c r="BH106" s="14"/>
      <c r="BI106" s="14"/>
      <c r="BJ106" s="14"/>
      <c r="BK106" s="14"/>
      <c r="BL106" s="14"/>
      <c r="BM106" s="14"/>
    </row>
    <row r="107" spans="2:65" ht="13.5" customHeight="1">
      <c r="B107" s="579"/>
      <c r="C107" s="582"/>
      <c r="D107" s="297" t="s">
        <v>79</v>
      </c>
      <c r="E107" s="566"/>
      <c r="F107" s="203">
        <v>2</v>
      </c>
      <c r="G107" s="16">
        <f>IFERROR(F107/E105,"-")</f>
        <v>0.1</v>
      </c>
      <c r="H107" s="566"/>
      <c r="I107" s="203">
        <v>2</v>
      </c>
      <c r="J107" s="16">
        <f>IFERROR(I107/H105,"-")</f>
        <v>5.2631578947368418E-2</v>
      </c>
      <c r="K107" s="566"/>
      <c r="L107" s="203">
        <v>191</v>
      </c>
      <c r="M107" s="16">
        <f>IFERROR(L107/K105,"-")</f>
        <v>0.05</v>
      </c>
      <c r="N107" s="566"/>
      <c r="O107" s="203">
        <v>183</v>
      </c>
      <c r="P107" s="16">
        <f>IFERROR(O107/N105,"-")</f>
        <v>5.9434881455017866E-2</v>
      </c>
      <c r="Q107" s="566"/>
      <c r="R107" s="203">
        <v>89</v>
      </c>
      <c r="S107" s="16">
        <f>IFERROR(R107/Q105,"-")</f>
        <v>6.3662374821173109E-2</v>
      </c>
      <c r="T107" s="566"/>
      <c r="U107" s="203">
        <v>20</v>
      </c>
      <c r="V107" s="16">
        <f>IFERROR(U107/T105,"-")</f>
        <v>6.006006006006006E-2</v>
      </c>
      <c r="W107" s="566"/>
      <c r="X107" s="203">
        <v>4</v>
      </c>
      <c r="Y107" s="16">
        <f>IFERROR(X107/W105,"-")</f>
        <v>8.3333333333333329E-2</v>
      </c>
      <c r="Z107" s="566"/>
      <c r="AA107" s="203">
        <f t="shared" si="143"/>
        <v>491</v>
      </c>
      <c r="AB107" s="16">
        <f>IFERROR(AA107/Z105,"-")</f>
        <v>5.6204212454212456E-2</v>
      </c>
      <c r="AH107" s="76"/>
      <c r="AI107" s="154"/>
      <c r="AJ107" s="154"/>
      <c r="AK107" s="154"/>
      <c r="AL107" s="154"/>
      <c r="AM107" s="154"/>
      <c r="AN107" s="589"/>
      <c r="AO107" s="590"/>
      <c r="AP107" s="396" t="s">
        <v>79</v>
      </c>
      <c r="AQ107" s="592"/>
      <c r="AR107" s="188">
        <v>519</v>
      </c>
      <c r="AS107" s="390">
        <v>6.2111057922450932E-2</v>
      </c>
      <c r="AT107" s="76"/>
      <c r="AV107" s="76"/>
      <c r="AW107" s="76"/>
      <c r="AX107" s="76"/>
      <c r="AY107" s="76"/>
      <c r="AZ107" s="76"/>
      <c r="BA107" s="76"/>
      <c r="BH107" s="14"/>
      <c r="BI107" s="14"/>
      <c r="BJ107" s="14"/>
      <c r="BK107" s="14"/>
      <c r="BL107" s="14"/>
      <c r="BM107" s="14"/>
    </row>
    <row r="108" spans="2:65" ht="13.5" customHeight="1">
      <c r="B108" s="580"/>
      <c r="C108" s="597"/>
      <c r="D108" s="298" t="s">
        <v>80</v>
      </c>
      <c r="E108" s="567"/>
      <c r="F108" s="204">
        <v>4</v>
      </c>
      <c r="G108" s="17">
        <f>IFERROR(F108/E105,"-")</f>
        <v>0.2</v>
      </c>
      <c r="H108" s="567"/>
      <c r="I108" s="204">
        <v>3</v>
      </c>
      <c r="J108" s="17">
        <f>IFERROR(I108/H105,"-")</f>
        <v>7.8947368421052627E-2</v>
      </c>
      <c r="K108" s="567"/>
      <c r="L108" s="204">
        <v>307</v>
      </c>
      <c r="M108" s="17">
        <f>IFERROR(L108/K105,"-")</f>
        <v>8.0366492146596857E-2</v>
      </c>
      <c r="N108" s="567"/>
      <c r="O108" s="204">
        <v>305</v>
      </c>
      <c r="P108" s="17">
        <f>IFERROR(O108/N105,"-")</f>
        <v>9.90581357583631E-2</v>
      </c>
      <c r="Q108" s="567"/>
      <c r="R108" s="204">
        <v>176</v>
      </c>
      <c r="S108" s="17">
        <f>IFERROR(R108/Q105,"-")</f>
        <v>0.12589413447782546</v>
      </c>
      <c r="T108" s="567"/>
      <c r="U108" s="204">
        <v>56</v>
      </c>
      <c r="V108" s="17">
        <f>IFERROR(U108/T105,"-")</f>
        <v>0.16816816816816818</v>
      </c>
      <c r="W108" s="567"/>
      <c r="X108" s="204">
        <v>9</v>
      </c>
      <c r="Y108" s="17">
        <f>IFERROR(X108/W105,"-")</f>
        <v>0.1875</v>
      </c>
      <c r="Z108" s="567"/>
      <c r="AA108" s="204">
        <f t="shared" si="143"/>
        <v>860</v>
      </c>
      <c r="AB108" s="17">
        <f>IFERROR(AA108/Z105,"-")</f>
        <v>9.844322344322344E-2</v>
      </c>
      <c r="AH108" s="76"/>
      <c r="AI108" s="154"/>
      <c r="AJ108" s="154"/>
      <c r="AK108" s="154"/>
      <c r="AL108" s="154"/>
      <c r="AM108" s="154"/>
      <c r="AN108" s="589"/>
      <c r="AO108" s="590"/>
      <c r="AP108" s="396" t="s">
        <v>80</v>
      </c>
      <c r="AQ108" s="592"/>
      <c r="AR108" s="188">
        <v>800</v>
      </c>
      <c r="AS108" s="390">
        <v>9.5739588319770225E-2</v>
      </c>
      <c r="AT108" s="76"/>
      <c r="AV108" s="76"/>
      <c r="AW108" s="76"/>
      <c r="AX108" s="76"/>
      <c r="AY108" s="76"/>
      <c r="AZ108" s="76"/>
      <c r="BA108" s="76"/>
      <c r="BH108" s="14"/>
      <c r="BI108" s="14"/>
      <c r="BJ108" s="14"/>
      <c r="BK108" s="14"/>
      <c r="BL108" s="14"/>
      <c r="BM108" s="14"/>
    </row>
    <row r="109" spans="2:65" ht="13.5" customHeight="1">
      <c r="B109" s="578">
        <v>27</v>
      </c>
      <c r="C109" s="581" t="s">
        <v>36</v>
      </c>
      <c r="D109" s="296" t="s">
        <v>77</v>
      </c>
      <c r="E109" s="577">
        <f t="shared" ref="E109" si="219">VLOOKUP(C109,$AD$5:$AK$78,2,0)</f>
        <v>4</v>
      </c>
      <c r="F109" s="202">
        <v>2</v>
      </c>
      <c r="G109" s="75">
        <f>IFERROR(F109/E109,"-")</f>
        <v>0.5</v>
      </c>
      <c r="H109" s="577">
        <f t="shared" ref="H109" si="220">VLOOKUP(C109,$AD$5:$AK$78,3,0)</f>
        <v>6</v>
      </c>
      <c r="I109" s="202">
        <v>4</v>
      </c>
      <c r="J109" s="75">
        <f>IFERROR(I109/H109,"-")</f>
        <v>0.66666666666666663</v>
      </c>
      <c r="K109" s="577">
        <f t="shared" ref="K109" si="221">VLOOKUP(C109,$AD$5:$AK$78,4,0)</f>
        <v>561</v>
      </c>
      <c r="L109" s="202">
        <v>441</v>
      </c>
      <c r="M109" s="75">
        <f>IFERROR(L109/K109,"-")</f>
        <v>0.78609625668449201</v>
      </c>
      <c r="N109" s="577">
        <f t="shared" ref="N109" si="222">VLOOKUP(C109,$AD$5:$AK$78,5,0)</f>
        <v>458</v>
      </c>
      <c r="O109" s="202">
        <v>347</v>
      </c>
      <c r="P109" s="75">
        <f>IFERROR(O109/N109,"-")</f>
        <v>0.75764192139737996</v>
      </c>
      <c r="Q109" s="577">
        <f t="shared" ref="Q109" si="223">VLOOKUP(C109,$AD$5:$AK$78,6,0)</f>
        <v>253</v>
      </c>
      <c r="R109" s="202">
        <v>168</v>
      </c>
      <c r="S109" s="75">
        <f>IFERROR(R109/Q109,"-")</f>
        <v>0.66403162055335974</v>
      </c>
      <c r="T109" s="577">
        <f t="shared" ref="T109" si="224">VLOOKUP(C109,$AD$5:$AK$78,7,0)</f>
        <v>49</v>
      </c>
      <c r="U109" s="202">
        <v>30</v>
      </c>
      <c r="V109" s="75">
        <f>IFERROR(U109/T109,"-")</f>
        <v>0.61224489795918369</v>
      </c>
      <c r="W109" s="577">
        <f t="shared" ref="W109" si="225">VLOOKUP(C109,$AD$5:$AK$78,8,0)</f>
        <v>10</v>
      </c>
      <c r="X109" s="202">
        <v>6</v>
      </c>
      <c r="Y109" s="75">
        <f>IFERROR(X109/W109,"-")</f>
        <v>0.6</v>
      </c>
      <c r="Z109" s="577">
        <f t="shared" ref="Z109" si="226">VLOOKUP(C109,$AD$5:$AL$78,9,0)</f>
        <v>1341</v>
      </c>
      <c r="AA109" s="202">
        <f t="shared" si="143"/>
        <v>998</v>
      </c>
      <c r="AB109" s="75">
        <f>IFERROR(AA109/Z109,"-")</f>
        <v>0.74422073079791196</v>
      </c>
      <c r="AH109" s="76"/>
      <c r="AI109" s="154"/>
      <c r="AJ109" s="154"/>
      <c r="AK109" s="154"/>
      <c r="AL109" s="154"/>
      <c r="AM109" s="154"/>
      <c r="AN109" s="589">
        <v>27</v>
      </c>
      <c r="AO109" s="590" t="s">
        <v>36</v>
      </c>
      <c r="AP109" s="396" t="s">
        <v>77</v>
      </c>
      <c r="AQ109" s="592">
        <v>1272</v>
      </c>
      <c r="AR109" s="188">
        <v>950</v>
      </c>
      <c r="AS109" s="390">
        <v>0.74685534591194969</v>
      </c>
      <c r="AT109" s="76"/>
      <c r="AV109" s="76"/>
      <c r="AW109" s="76"/>
      <c r="AX109" s="76"/>
      <c r="AY109" s="76"/>
      <c r="AZ109" s="76"/>
      <c r="BA109" s="76"/>
      <c r="BH109" s="14"/>
      <c r="BI109" s="14"/>
      <c r="BJ109" s="14"/>
      <c r="BK109" s="14"/>
      <c r="BL109" s="14"/>
      <c r="BM109" s="14"/>
    </row>
    <row r="110" spans="2:65" ht="13.5" customHeight="1">
      <c r="B110" s="579"/>
      <c r="C110" s="582"/>
      <c r="D110" s="297" t="s">
        <v>78</v>
      </c>
      <c r="E110" s="566"/>
      <c r="F110" s="203">
        <v>0</v>
      </c>
      <c r="G110" s="16">
        <f>IFERROR(F110/E109,"-")</f>
        <v>0</v>
      </c>
      <c r="H110" s="566"/>
      <c r="I110" s="203">
        <v>2</v>
      </c>
      <c r="J110" s="16">
        <f>IFERROR(I110/H109,"-")</f>
        <v>0.33333333333333331</v>
      </c>
      <c r="K110" s="566"/>
      <c r="L110" s="203">
        <v>60</v>
      </c>
      <c r="M110" s="16">
        <f>IFERROR(L110/K109,"-")</f>
        <v>0.10695187165775401</v>
      </c>
      <c r="N110" s="566"/>
      <c r="O110" s="203">
        <v>39</v>
      </c>
      <c r="P110" s="16">
        <f>IFERROR(O110/N109,"-")</f>
        <v>8.5152838427947602E-2</v>
      </c>
      <c r="Q110" s="566"/>
      <c r="R110" s="203">
        <v>24</v>
      </c>
      <c r="S110" s="16">
        <f>IFERROR(R110/Q109,"-")</f>
        <v>9.4861660079051377E-2</v>
      </c>
      <c r="T110" s="566"/>
      <c r="U110" s="203">
        <v>3</v>
      </c>
      <c r="V110" s="16">
        <f>IFERROR(U110/T109,"-")</f>
        <v>6.1224489795918366E-2</v>
      </c>
      <c r="W110" s="566"/>
      <c r="X110" s="203">
        <v>1</v>
      </c>
      <c r="Y110" s="16">
        <f>IFERROR(X110/W109,"-")</f>
        <v>0.1</v>
      </c>
      <c r="Z110" s="566"/>
      <c r="AA110" s="203">
        <f t="shared" si="143"/>
        <v>129</v>
      </c>
      <c r="AB110" s="16">
        <f>IFERROR(AA110/Z109,"-")</f>
        <v>9.6196868008948541E-2</v>
      </c>
      <c r="AH110" s="76"/>
      <c r="AI110" s="154"/>
      <c r="AJ110" s="154"/>
      <c r="AK110" s="154"/>
      <c r="AL110" s="154"/>
      <c r="AM110" s="154"/>
      <c r="AN110" s="589"/>
      <c r="AO110" s="590"/>
      <c r="AP110" s="396" t="s">
        <v>78</v>
      </c>
      <c r="AQ110" s="592"/>
      <c r="AR110" s="188">
        <v>143</v>
      </c>
      <c r="AS110" s="390">
        <v>0.11242138364779874</v>
      </c>
      <c r="AT110" s="76"/>
      <c r="AV110" s="76"/>
      <c r="AW110" s="76"/>
      <c r="AX110" s="76"/>
      <c r="AY110" s="76"/>
      <c r="AZ110" s="76"/>
      <c r="BA110" s="76"/>
      <c r="BH110" s="14"/>
      <c r="BI110" s="14"/>
      <c r="BJ110" s="14"/>
      <c r="BK110" s="14"/>
      <c r="BL110" s="14"/>
      <c r="BM110" s="14"/>
    </row>
    <row r="111" spans="2:65" ht="13.5" customHeight="1">
      <c r="B111" s="579"/>
      <c r="C111" s="582"/>
      <c r="D111" s="297" t="s">
        <v>79</v>
      </c>
      <c r="E111" s="566"/>
      <c r="F111" s="203">
        <v>1</v>
      </c>
      <c r="G111" s="16">
        <f>IFERROR(F111/E109,"-")</f>
        <v>0.25</v>
      </c>
      <c r="H111" s="566"/>
      <c r="I111" s="203">
        <v>0</v>
      </c>
      <c r="J111" s="16">
        <f>IFERROR(I111/H109,"-")</f>
        <v>0</v>
      </c>
      <c r="K111" s="566"/>
      <c r="L111" s="203">
        <v>21</v>
      </c>
      <c r="M111" s="16">
        <f>IFERROR(L111/K109,"-")</f>
        <v>3.7433155080213901E-2</v>
      </c>
      <c r="N111" s="566"/>
      <c r="O111" s="203">
        <v>27</v>
      </c>
      <c r="P111" s="16">
        <f>IFERROR(O111/N109,"-")</f>
        <v>5.8951965065502182E-2</v>
      </c>
      <c r="Q111" s="566"/>
      <c r="R111" s="203">
        <v>27</v>
      </c>
      <c r="S111" s="16">
        <f>IFERROR(R111/Q109,"-")</f>
        <v>0.1067193675889328</v>
      </c>
      <c r="T111" s="566"/>
      <c r="U111" s="203">
        <v>4</v>
      </c>
      <c r="V111" s="16">
        <f>IFERROR(U111/T109,"-")</f>
        <v>8.1632653061224483E-2</v>
      </c>
      <c r="W111" s="566"/>
      <c r="X111" s="203">
        <v>0</v>
      </c>
      <c r="Y111" s="16">
        <f>IFERROR(X111/W109,"-")</f>
        <v>0</v>
      </c>
      <c r="Z111" s="566"/>
      <c r="AA111" s="203">
        <f t="shared" si="143"/>
        <v>80</v>
      </c>
      <c r="AB111" s="16">
        <f>IFERROR(AA111/Z109,"-")</f>
        <v>5.9656972408650262E-2</v>
      </c>
      <c r="AH111" s="76"/>
      <c r="AI111" s="154"/>
      <c r="AJ111" s="154"/>
      <c r="AK111" s="154"/>
      <c r="AL111" s="154"/>
      <c r="AM111" s="154"/>
      <c r="AN111" s="589"/>
      <c r="AO111" s="590"/>
      <c r="AP111" s="396" t="s">
        <v>79</v>
      </c>
      <c r="AQ111" s="592"/>
      <c r="AR111" s="188">
        <v>68</v>
      </c>
      <c r="AS111" s="390">
        <v>5.3459119496855348E-2</v>
      </c>
      <c r="AT111" s="76"/>
      <c r="AV111" s="76"/>
      <c r="AW111" s="76"/>
      <c r="AX111" s="76"/>
      <c r="AY111" s="76"/>
      <c r="AZ111" s="76"/>
      <c r="BA111" s="76"/>
      <c r="BH111" s="14"/>
      <c r="BI111" s="14"/>
      <c r="BJ111" s="14"/>
      <c r="BK111" s="14"/>
      <c r="BL111" s="14"/>
      <c r="BM111" s="14"/>
    </row>
    <row r="112" spans="2:65" ht="13.5" customHeight="1">
      <c r="B112" s="580"/>
      <c r="C112" s="597"/>
      <c r="D112" s="298" t="s">
        <v>80</v>
      </c>
      <c r="E112" s="567"/>
      <c r="F112" s="204">
        <v>1</v>
      </c>
      <c r="G112" s="17">
        <f>IFERROR(F112/E109,"-")</f>
        <v>0.25</v>
      </c>
      <c r="H112" s="567"/>
      <c r="I112" s="204">
        <v>0</v>
      </c>
      <c r="J112" s="17">
        <f>IFERROR(I112/H109,"-")</f>
        <v>0</v>
      </c>
      <c r="K112" s="567"/>
      <c r="L112" s="204">
        <v>39</v>
      </c>
      <c r="M112" s="17">
        <f>IFERROR(L112/K109,"-")</f>
        <v>6.9518716577540107E-2</v>
      </c>
      <c r="N112" s="567"/>
      <c r="O112" s="204">
        <v>45</v>
      </c>
      <c r="P112" s="17">
        <f>IFERROR(O112/N109,"-")</f>
        <v>9.8253275109170299E-2</v>
      </c>
      <c r="Q112" s="567"/>
      <c r="R112" s="204">
        <v>34</v>
      </c>
      <c r="S112" s="17">
        <f>IFERROR(R112/Q109,"-")</f>
        <v>0.13438735177865613</v>
      </c>
      <c r="T112" s="567"/>
      <c r="U112" s="204">
        <v>12</v>
      </c>
      <c r="V112" s="17">
        <f>IFERROR(U112/T109,"-")</f>
        <v>0.24489795918367346</v>
      </c>
      <c r="W112" s="567"/>
      <c r="X112" s="204">
        <v>3</v>
      </c>
      <c r="Y112" s="17">
        <f>IFERROR(X112/W109,"-")</f>
        <v>0.3</v>
      </c>
      <c r="Z112" s="567"/>
      <c r="AA112" s="204">
        <f t="shared" si="143"/>
        <v>134</v>
      </c>
      <c r="AB112" s="17">
        <f>IFERROR(AA112/Z109,"-")</f>
        <v>9.9925428784489193E-2</v>
      </c>
      <c r="AH112" s="76"/>
      <c r="AI112" s="154"/>
      <c r="AJ112" s="154"/>
      <c r="AK112" s="154"/>
      <c r="AL112" s="154"/>
      <c r="AM112" s="154"/>
      <c r="AN112" s="589"/>
      <c r="AO112" s="590"/>
      <c r="AP112" s="396" t="s">
        <v>80</v>
      </c>
      <c r="AQ112" s="592"/>
      <c r="AR112" s="188">
        <v>111</v>
      </c>
      <c r="AS112" s="390">
        <v>8.7264150943396221E-2</v>
      </c>
      <c r="AT112" s="76"/>
      <c r="AV112" s="76"/>
      <c r="AW112" s="76"/>
      <c r="AX112" s="76"/>
      <c r="AY112" s="76"/>
      <c r="AZ112" s="76"/>
      <c r="BA112" s="76"/>
      <c r="BH112" s="14"/>
      <c r="BI112" s="14"/>
      <c r="BJ112" s="14"/>
      <c r="BK112" s="14"/>
      <c r="BL112" s="14"/>
      <c r="BM112" s="14"/>
    </row>
    <row r="113" spans="2:65" ht="13.5" customHeight="1">
      <c r="B113" s="578">
        <v>28</v>
      </c>
      <c r="C113" s="581" t="s">
        <v>37</v>
      </c>
      <c r="D113" s="296" t="s">
        <v>77</v>
      </c>
      <c r="E113" s="577">
        <f t="shared" ref="E113" si="227">VLOOKUP(C113,$AD$5:$AK$78,2,0)</f>
        <v>1</v>
      </c>
      <c r="F113" s="202">
        <v>1</v>
      </c>
      <c r="G113" s="75">
        <f>IFERROR(F113/E113,"-")</f>
        <v>1</v>
      </c>
      <c r="H113" s="577">
        <f t="shared" ref="H113" si="228">VLOOKUP(C113,$AD$5:$AK$78,3,0)</f>
        <v>2</v>
      </c>
      <c r="I113" s="202">
        <v>2</v>
      </c>
      <c r="J113" s="75">
        <f>IFERROR(I113/H113,"-")</f>
        <v>1</v>
      </c>
      <c r="K113" s="577">
        <f t="shared" ref="K113" si="229">VLOOKUP(C113,$AD$5:$AK$78,4,0)</f>
        <v>375</v>
      </c>
      <c r="L113" s="202">
        <v>277</v>
      </c>
      <c r="M113" s="75">
        <f>IFERROR(L113/K113,"-")</f>
        <v>0.73866666666666669</v>
      </c>
      <c r="N113" s="577">
        <f t="shared" ref="N113" si="230">VLOOKUP(C113,$AD$5:$AK$78,5,0)</f>
        <v>270</v>
      </c>
      <c r="O113" s="202">
        <v>186</v>
      </c>
      <c r="P113" s="75">
        <f>IFERROR(O113/N113,"-")</f>
        <v>0.68888888888888888</v>
      </c>
      <c r="Q113" s="577">
        <f t="shared" ref="Q113" si="231">VLOOKUP(C113,$AD$5:$AK$78,6,0)</f>
        <v>86</v>
      </c>
      <c r="R113" s="202">
        <v>54</v>
      </c>
      <c r="S113" s="75">
        <f>IFERROR(R113/Q113,"-")</f>
        <v>0.62790697674418605</v>
      </c>
      <c r="T113" s="577">
        <f t="shared" ref="T113" si="232">VLOOKUP(C113,$AD$5:$AK$78,7,0)</f>
        <v>21</v>
      </c>
      <c r="U113" s="202">
        <v>13</v>
      </c>
      <c r="V113" s="75">
        <f>IFERROR(U113/T113,"-")</f>
        <v>0.61904761904761907</v>
      </c>
      <c r="W113" s="577">
        <f t="shared" ref="W113" si="233">VLOOKUP(C113,$AD$5:$AK$78,8,0)</f>
        <v>1</v>
      </c>
      <c r="X113" s="202">
        <v>1</v>
      </c>
      <c r="Y113" s="75">
        <f>IFERROR(X113/W113,"-")</f>
        <v>1</v>
      </c>
      <c r="Z113" s="577">
        <f t="shared" ref="Z113" si="234">VLOOKUP(C113,$AD$5:$AL$78,9,0)</f>
        <v>756</v>
      </c>
      <c r="AA113" s="202">
        <f t="shared" si="143"/>
        <v>534</v>
      </c>
      <c r="AB113" s="75">
        <f>IFERROR(AA113/Z113,"-")</f>
        <v>0.70634920634920639</v>
      </c>
      <c r="AH113" s="76"/>
      <c r="AI113" s="154"/>
      <c r="AJ113" s="154"/>
      <c r="AK113" s="154"/>
      <c r="AL113" s="154"/>
      <c r="AM113" s="154"/>
      <c r="AN113" s="589">
        <v>28</v>
      </c>
      <c r="AO113" s="590" t="s">
        <v>37</v>
      </c>
      <c r="AP113" s="396" t="s">
        <v>77</v>
      </c>
      <c r="AQ113" s="592">
        <v>744</v>
      </c>
      <c r="AR113" s="188">
        <v>541</v>
      </c>
      <c r="AS113" s="390">
        <v>0.72715053763440862</v>
      </c>
      <c r="AT113" s="76"/>
      <c r="AV113" s="76"/>
      <c r="AW113" s="76"/>
      <c r="AX113" s="76"/>
      <c r="AY113" s="76"/>
      <c r="AZ113" s="76"/>
      <c r="BA113" s="76"/>
      <c r="BH113" s="14"/>
      <c r="BI113" s="14"/>
      <c r="BJ113" s="14"/>
      <c r="BK113" s="14"/>
      <c r="BL113" s="14"/>
      <c r="BM113" s="14"/>
    </row>
    <row r="114" spans="2:65" ht="13.5" customHeight="1">
      <c r="B114" s="579"/>
      <c r="C114" s="582"/>
      <c r="D114" s="297" t="s">
        <v>78</v>
      </c>
      <c r="E114" s="566"/>
      <c r="F114" s="203">
        <v>0</v>
      </c>
      <c r="G114" s="16">
        <f>IFERROR(F114/E113,"-")</f>
        <v>0</v>
      </c>
      <c r="H114" s="566"/>
      <c r="I114" s="203">
        <v>0</v>
      </c>
      <c r="J114" s="16">
        <f>IFERROR(I114/H113,"-")</f>
        <v>0</v>
      </c>
      <c r="K114" s="566"/>
      <c r="L114" s="203">
        <v>35</v>
      </c>
      <c r="M114" s="16">
        <f>IFERROR(L114/K113,"-")</f>
        <v>9.3333333333333338E-2</v>
      </c>
      <c r="N114" s="566"/>
      <c r="O114" s="203">
        <v>35</v>
      </c>
      <c r="P114" s="16">
        <f>IFERROR(O114/N113,"-")</f>
        <v>0.12962962962962962</v>
      </c>
      <c r="Q114" s="566"/>
      <c r="R114" s="203">
        <v>14</v>
      </c>
      <c r="S114" s="16">
        <f>IFERROR(R114/Q113,"-")</f>
        <v>0.16279069767441862</v>
      </c>
      <c r="T114" s="566"/>
      <c r="U114" s="203">
        <v>4</v>
      </c>
      <c r="V114" s="16">
        <f>IFERROR(U114/T113,"-")</f>
        <v>0.19047619047619047</v>
      </c>
      <c r="W114" s="566"/>
      <c r="X114" s="203">
        <v>0</v>
      </c>
      <c r="Y114" s="16">
        <f>IFERROR(X114/W113,"-")</f>
        <v>0</v>
      </c>
      <c r="Z114" s="566"/>
      <c r="AA114" s="203">
        <f t="shared" si="143"/>
        <v>88</v>
      </c>
      <c r="AB114" s="16">
        <f>IFERROR(AA114/Z113,"-")</f>
        <v>0.1164021164021164</v>
      </c>
      <c r="AH114" s="76"/>
      <c r="AI114" s="154"/>
      <c r="AJ114" s="154"/>
      <c r="AK114" s="154"/>
      <c r="AL114" s="154"/>
      <c r="AM114" s="154"/>
      <c r="AN114" s="589"/>
      <c r="AO114" s="590"/>
      <c r="AP114" s="396" t="s">
        <v>78</v>
      </c>
      <c r="AQ114" s="592"/>
      <c r="AR114" s="188">
        <v>84</v>
      </c>
      <c r="AS114" s="390">
        <v>0.11290322580645161</v>
      </c>
      <c r="AT114" s="76"/>
      <c r="AV114" s="76"/>
      <c r="AW114" s="76"/>
      <c r="AX114" s="76"/>
      <c r="AY114" s="76"/>
      <c r="AZ114" s="76"/>
      <c r="BA114" s="76"/>
      <c r="BH114" s="14"/>
      <c r="BI114" s="14"/>
      <c r="BJ114" s="14"/>
      <c r="BK114" s="14"/>
      <c r="BL114" s="14"/>
      <c r="BM114" s="14"/>
    </row>
    <row r="115" spans="2:65" ht="13.5" customHeight="1">
      <c r="B115" s="579"/>
      <c r="C115" s="582"/>
      <c r="D115" s="297" t="s">
        <v>79</v>
      </c>
      <c r="E115" s="566"/>
      <c r="F115" s="203">
        <v>0</v>
      </c>
      <c r="G115" s="16">
        <f>IFERROR(F115/E113,"-")</f>
        <v>0</v>
      </c>
      <c r="H115" s="566"/>
      <c r="I115" s="203">
        <v>0</v>
      </c>
      <c r="J115" s="16">
        <f>IFERROR(I115/H113,"-")</f>
        <v>0</v>
      </c>
      <c r="K115" s="566"/>
      <c r="L115" s="203">
        <v>31</v>
      </c>
      <c r="M115" s="16">
        <f>IFERROR(L115/K113,"-")</f>
        <v>8.2666666666666666E-2</v>
      </c>
      <c r="N115" s="566"/>
      <c r="O115" s="203">
        <v>17</v>
      </c>
      <c r="P115" s="16">
        <f>IFERROR(O115/N113,"-")</f>
        <v>6.2962962962962957E-2</v>
      </c>
      <c r="Q115" s="566"/>
      <c r="R115" s="203">
        <v>4</v>
      </c>
      <c r="S115" s="16">
        <f>IFERROR(R115/Q113,"-")</f>
        <v>4.6511627906976744E-2</v>
      </c>
      <c r="T115" s="566"/>
      <c r="U115" s="203">
        <v>1</v>
      </c>
      <c r="V115" s="16">
        <f>IFERROR(U115/T113,"-")</f>
        <v>4.7619047619047616E-2</v>
      </c>
      <c r="W115" s="566"/>
      <c r="X115" s="203">
        <v>0</v>
      </c>
      <c r="Y115" s="16">
        <f>IFERROR(X115/W113,"-")</f>
        <v>0</v>
      </c>
      <c r="Z115" s="566"/>
      <c r="AA115" s="203">
        <f t="shared" si="143"/>
        <v>53</v>
      </c>
      <c r="AB115" s="16">
        <f>IFERROR(AA115/Z113,"-")</f>
        <v>7.0105820105820102E-2</v>
      </c>
      <c r="AH115" s="76"/>
      <c r="AI115" s="154"/>
      <c r="AJ115" s="154"/>
      <c r="AK115" s="154"/>
      <c r="AL115" s="154"/>
      <c r="AM115" s="154"/>
      <c r="AN115" s="589"/>
      <c r="AO115" s="590"/>
      <c r="AP115" s="396" t="s">
        <v>79</v>
      </c>
      <c r="AQ115" s="592"/>
      <c r="AR115" s="188">
        <v>46</v>
      </c>
      <c r="AS115" s="390">
        <v>6.1827956989247312E-2</v>
      </c>
      <c r="AT115" s="76"/>
      <c r="AV115" s="76"/>
      <c r="AW115" s="76"/>
      <c r="AX115" s="76"/>
      <c r="AY115" s="76"/>
      <c r="AZ115" s="76"/>
      <c r="BA115" s="76"/>
      <c r="BH115" s="14"/>
      <c r="BI115" s="14"/>
      <c r="BJ115" s="14"/>
      <c r="BK115" s="14"/>
      <c r="BL115" s="14"/>
      <c r="BM115" s="14"/>
    </row>
    <row r="116" spans="2:65" ht="13.5" customHeight="1">
      <c r="B116" s="580"/>
      <c r="C116" s="597"/>
      <c r="D116" s="298" t="s">
        <v>80</v>
      </c>
      <c r="E116" s="567"/>
      <c r="F116" s="204">
        <v>0</v>
      </c>
      <c r="G116" s="17">
        <f>IFERROR(F116/E113,"-")</f>
        <v>0</v>
      </c>
      <c r="H116" s="567"/>
      <c r="I116" s="204">
        <v>0</v>
      </c>
      <c r="J116" s="17">
        <f>IFERROR(I116/H113,"-")</f>
        <v>0</v>
      </c>
      <c r="K116" s="567"/>
      <c r="L116" s="204">
        <v>32</v>
      </c>
      <c r="M116" s="17">
        <f>IFERROR(L116/K113,"-")</f>
        <v>8.533333333333333E-2</v>
      </c>
      <c r="N116" s="567"/>
      <c r="O116" s="204">
        <v>32</v>
      </c>
      <c r="P116" s="17">
        <f>IFERROR(O116/N113,"-")</f>
        <v>0.11851851851851852</v>
      </c>
      <c r="Q116" s="567"/>
      <c r="R116" s="204">
        <v>14</v>
      </c>
      <c r="S116" s="17">
        <f>IFERROR(R116/Q113,"-")</f>
        <v>0.16279069767441862</v>
      </c>
      <c r="T116" s="567"/>
      <c r="U116" s="204">
        <v>3</v>
      </c>
      <c r="V116" s="17">
        <f>IFERROR(U116/T113,"-")</f>
        <v>0.14285714285714285</v>
      </c>
      <c r="W116" s="567"/>
      <c r="X116" s="204">
        <v>0</v>
      </c>
      <c r="Y116" s="17">
        <f>IFERROR(X116/W113,"-")</f>
        <v>0</v>
      </c>
      <c r="Z116" s="567"/>
      <c r="AA116" s="204">
        <f t="shared" si="143"/>
        <v>81</v>
      </c>
      <c r="AB116" s="17">
        <f>IFERROR(AA116/Z113,"-")</f>
        <v>0.10714285714285714</v>
      </c>
      <c r="AH116" s="76"/>
      <c r="AI116" s="154"/>
      <c r="AJ116" s="154"/>
      <c r="AK116" s="154"/>
      <c r="AL116" s="154"/>
      <c r="AM116" s="154"/>
      <c r="AN116" s="589"/>
      <c r="AO116" s="590"/>
      <c r="AP116" s="396" t="s">
        <v>80</v>
      </c>
      <c r="AQ116" s="592"/>
      <c r="AR116" s="188">
        <v>73</v>
      </c>
      <c r="AS116" s="390">
        <v>9.8118279569892469E-2</v>
      </c>
      <c r="AT116" s="76"/>
      <c r="AV116" s="76"/>
      <c r="AW116" s="76"/>
      <c r="AX116" s="76"/>
      <c r="AY116" s="76"/>
      <c r="AZ116" s="76"/>
      <c r="BA116" s="76"/>
      <c r="BH116" s="14"/>
      <c r="BI116" s="14"/>
      <c r="BJ116" s="14"/>
      <c r="BK116" s="14"/>
      <c r="BL116" s="14"/>
      <c r="BM116" s="14"/>
    </row>
    <row r="117" spans="2:65" ht="13.5" customHeight="1">
      <c r="B117" s="578">
        <v>29</v>
      </c>
      <c r="C117" s="581" t="s">
        <v>38</v>
      </c>
      <c r="D117" s="296" t="s">
        <v>77</v>
      </c>
      <c r="E117" s="577">
        <f t="shared" ref="E117" si="235">VLOOKUP(C117,$AD$5:$AK$78,2,0)</f>
        <v>1</v>
      </c>
      <c r="F117" s="202">
        <v>1</v>
      </c>
      <c r="G117" s="75">
        <f>IFERROR(F117/E117,"-")</f>
        <v>1</v>
      </c>
      <c r="H117" s="577">
        <f t="shared" ref="H117" si="236">VLOOKUP(C117,$AD$5:$AK$78,3,0)</f>
        <v>3</v>
      </c>
      <c r="I117" s="202">
        <v>1</v>
      </c>
      <c r="J117" s="75">
        <f>IFERROR(I117/H117,"-")</f>
        <v>0.33333333333333331</v>
      </c>
      <c r="K117" s="577">
        <f t="shared" ref="K117" si="237">VLOOKUP(C117,$AD$5:$AK$78,4,0)</f>
        <v>394</v>
      </c>
      <c r="L117" s="202">
        <v>284</v>
      </c>
      <c r="M117" s="75">
        <f>IFERROR(L117/K117,"-")</f>
        <v>0.7208121827411168</v>
      </c>
      <c r="N117" s="577">
        <f t="shared" ref="N117" si="238">VLOOKUP(C117,$AD$5:$AK$78,5,0)</f>
        <v>295</v>
      </c>
      <c r="O117" s="202">
        <v>220</v>
      </c>
      <c r="P117" s="75">
        <f>IFERROR(O117/N117,"-")</f>
        <v>0.74576271186440679</v>
      </c>
      <c r="Q117" s="577">
        <f t="shared" ref="Q117" si="239">VLOOKUP(C117,$AD$5:$AK$78,6,0)</f>
        <v>126</v>
      </c>
      <c r="R117" s="202">
        <v>96</v>
      </c>
      <c r="S117" s="75">
        <f>IFERROR(R117/Q117,"-")</f>
        <v>0.76190476190476186</v>
      </c>
      <c r="T117" s="577">
        <f t="shared" ref="T117" si="240">VLOOKUP(C117,$AD$5:$AK$78,7,0)</f>
        <v>37</v>
      </c>
      <c r="U117" s="202">
        <v>26</v>
      </c>
      <c r="V117" s="75">
        <f>IFERROR(U117/T117,"-")</f>
        <v>0.70270270270270274</v>
      </c>
      <c r="W117" s="577">
        <f t="shared" ref="W117" si="241">VLOOKUP(C117,$AD$5:$AK$78,8,0)</f>
        <v>3</v>
      </c>
      <c r="X117" s="202">
        <v>3</v>
      </c>
      <c r="Y117" s="75">
        <f>IFERROR(X117/W117,"-")</f>
        <v>1</v>
      </c>
      <c r="Z117" s="577">
        <f t="shared" ref="Z117" si="242">VLOOKUP(C117,$AD$5:$AL$78,9,0)</f>
        <v>859</v>
      </c>
      <c r="AA117" s="202">
        <f t="shared" si="143"/>
        <v>631</v>
      </c>
      <c r="AB117" s="75">
        <f>IFERROR(AA117/Z117,"-")</f>
        <v>0.73457508731082655</v>
      </c>
      <c r="AH117" s="76"/>
      <c r="AI117" s="154"/>
      <c r="AJ117" s="154"/>
      <c r="AK117" s="154"/>
      <c r="AL117" s="154"/>
      <c r="AM117" s="154"/>
      <c r="AN117" s="589">
        <v>29</v>
      </c>
      <c r="AO117" s="590" t="s">
        <v>38</v>
      </c>
      <c r="AP117" s="396" t="s">
        <v>77</v>
      </c>
      <c r="AQ117" s="592">
        <v>845</v>
      </c>
      <c r="AR117" s="188">
        <v>621</v>
      </c>
      <c r="AS117" s="390">
        <v>0.73491124260355034</v>
      </c>
      <c r="AT117" s="76"/>
      <c r="AV117" s="76"/>
      <c r="AW117" s="76"/>
      <c r="AX117" s="76"/>
      <c r="AY117" s="76"/>
      <c r="AZ117" s="76"/>
      <c r="BA117" s="76"/>
      <c r="BH117" s="14"/>
      <c r="BI117" s="14"/>
      <c r="BJ117" s="14"/>
      <c r="BK117" s="14"/>
      <c r="BL117" s="14"/>
      <c r="BM117" s="14"/>
    </row>
    <row r="118" spans="2:65" ht="13.5" customHeight="1">
      <c r="B118" s="579"/>
      <c r="C118" s="582"/>
      <c r="D118" s="297" t="s">
        <v>78</v>
      </c>
      <c r="E118" s="566"/>
      <c r="F118" s="203">
        <v>0</v>
      </c>
      <c r="G118" s="16">
        <f>IFERROR(F118/E117,"-")</f>
        <v>0</v>
      </c>
      <c r="H118" s="566"/>
      <c r="I118" s="203">
        <v>0</v>
      </c>
      <c r="J118" s="16">
        <f>IFERROR(I118/H117,"-")</f>
        <v>0</v>
      </c>
      <c r="K118" s="566"/>
      <c r="L118" s="203">
        <v>48</v>
      </c>
      <c r="M118" s="16">
        <f>IFERROR(L118/K117,"-")</f>
        <v>0.12182741116751269</v>
      </c>
      <c r="N118" s="566"/>
      <c r="O118" s="203">
        <v>29</v>
      </c>
      <c r="P118" s="16">
        <f>IFERROR(O118/N117,"-")</f>
        <v>9.8305084745762716E-2</v>
      </c>
      <c r="Q118" s="566"/>
      <c r="R118" s="203">
        <v>11</v>
      </c>
      <c r="S118" s="16">
        <f>IFERROR(R118/Q117,"-")</f>
        <v>8.7301587301587297E-2</v>
      </c>
      <c r="T118" s="566"/>
      <c r="U118" s="203">
        <v>4</v>
      </c>
      <c r="V118" s="16">
        <f>IFERROR(U118/T117,"-")</f>
        <v>0.10810810810810811</v>
      </c>
      <c r="W118" s="566"/>
      <c r="X118" s="203">
        <v>0</v>
      </c>
      <c r="Y118" s="16">
        <f>IFERROR(X118/W117,"-")</f>
        <v>0</v>
      </c>
      <c r="Z118" s="566"/>
      <c r="AA118" s="203">
        <f t="shared" si="143"/>
        <v>92</v>
      </c>
      <c r="AB118" s="16">
        <f>IFERROR(AA118/Z117,"-")</f>
        <v>0.10710128055878929</v>
      </c>
      <c r="AH118" s="76"/>
      <c r="AI118" s="154"/>
      <c r="AJ118" s="154"/>
      <c r="AK118" s="154"/>
      <c r="AL118" s="154"/>
      <c r="AM118" s="154"/>
      <c r="AN118" s="589"/>
      <c r="AO118" s="590"/>
      <c r="AP118" s="396" t="s">
        <v>78</v>
      </c>
      <c r="AQ118" s="592"/>
      <c r="AR118" s="188">
        <v>90</v>
      </c>
      <c r="AS118" s="390">
        <v>0.10650887573964497</v>
      </c>
      <c r="AT118" s="76"/>
      <c r="AV118" s="76"/>
      <c r="AW118" s="76"/>
      <c r="AX118" s="76"/>
      <c r="AY118" s="76"/>
      <c r="AZ118" s="76"/>
      <c r="BA118" s="76"/>
      <c r="BH118" s="14"/>
      <c r="BI118" s="14"/>
      <c r="BJ118" s="14"/>
      <c r="BK118" s="14"/>
      <c r="BL118" s="14"/>
      <c r="BM118" s="14"/>
    </row>
    <row r="119" spans="2:65" ht="13.5" customHeight="1">
      <c r="B119" s="579"/>
      <c r="C119" s="582"/>
      <c r="D119" s="297" t="s">
        <v>79</v>
      </c>
      <c r="E119" s="566"/>
      <c r="F119" s="203">
        <v>0</v>
      </c>
      <c r="G119" s="16">
        <f>IFERROR(F119/E117,"-")</f>
        <v>0</v>
      </c>
      <c r="H119" s="566"/>
      <c r="I119" s="203">
        <v>1</v>
      </c>
      <c r="J119" s="16">
        <f>IFERROR(I119/H117,"-")</f>
        <v>0.33333333333333331</v>
      </c>
      <c r="K119" s="566"/>
      <c r="L119" s="203">
        <v>18</v>
      </c>
      <c r="M119" s="16">
        <f>IFERROR(L119/K117,"-")</f>
        <v>4.5685279187817257E-2</v>
      </c>
      <c r="N119" s="566"/>
      <c r="O119" s="203">
        <v>16</v>
      </c>
      <c r="P119" s="16">
        <f>IFERROR(O119/N117,"-")</f>
        <v>5.4237288135593219E-2</v>
      </c>
      <c r="Q119" s="566"/>
      <c r="R119" s="203">
        <v>6</v>
      </c>
      <c r="S119" s="16">
        <f>IFERROR(R119/Q117,"-")</f>
        <v>4.7619047619047616E-2</v>
      </c>
      <c r="T119" s="566"/>
      <c r="U119" s="203">
        <v>1</v>
      </c>
      <c r="V119" s="16">
        <f>IFERROR(U119/T117,"-")</f>
        <v>2.7027027027027029E-2</v>
      </c>
      <c r="W119" s="566"/>
      <c r="X119" s="203">
        <v>0</v>
      </c>
      <c r="Y119" s="16">
        <f>IFERROR(X119/W117,"-")</f>
        <v>0</v>
      </c>
      <c r="Z119" s="566"/>
      <c r="AA119" s="203">
        <f t="shared" si="143"/>
        <v>42</v>
      </c>
      <c r="AB119" s="16">
        <f>IFERROR(AA119/Z117,"-")</f>
        <v>4.8894062863795114E-2</v>
      </c>
      <c r="AH119" s="76"/>
      <c r="AI119" s="154"/>
      <c r="AJ119" s="154"/>
      <c r="AK119" s="154"/>
      <c r="AL119" s="154"/>
      <c r="AM119" s="154"/>
      <c r="AN119" s="589"/>
      <c r="AO119" s="590"/>
      <c r="AP119" s="396" t="s">
        <v>79</v>
      </c>
      <c r="AQ119" s="592"/>
      <c r="AR119" s="188">
        <v>59</v>
      </c>
      <c r="AS119" s="390">
        <v>6.982248520710059E-2</v>
      </c>
      <c r="AT119" s="76"/>
      <c r="AV119" s="76"/>
      <c r="AW119" s="76"/>
      <c r="AX119" s="76"/>
      <c r="AY119" s="76"/>
      <c r="AZ119" s="76"/>
      <c r="BA119" s="76"/>
      <c r="BH119" s="14"/>
      <c r="BI119" s="14"/>
      <c r="BJ119" s="14"/>
      <c r="BK119" s="14"/>
      <c r="BL119" s="14"/>
      <c r="BM119" s="14"/>
    </row>
    <row r="120" spans="2:65" ht="13.5" customHeight="1">
      <c r="B120" s="580"/>
      <c r="C120" s="597"/>
      <c r="D120" s="298" t="s">
        <v>80</v>
      </c>
      <c r="E120" s="567"/>
      <c r="F120" s="204">
        <v>0</v>
      </c>
      <c r="G120" s="17">
        <f>IFERROR(F120/E117,"-")</f>
        <v>0</v>
      </c>
      <c r="H120" s="567"/>
      <c r="I120" s="204">
        <v>1</v>
      </c>
      <c r="J120" s="17">
        <f>IFERROR(I120/H117,"-")</f>
        <v>0.33333333333333331</v>
      </c>
      <c r="K120" s="567"/>
      <c r="L120" s="204">
        <v>44</v>
      </c>
      <c r="M120" s="17">
        <f>IFERROR(L120/K117,"-")</f>
        <v>0.1116751269035533</v>
      </c>
      <c r="N120" s="567"/>
      <c r="O120" s="204">
        <v>30</v>
      </c>
      <c r="P120" s="17">
        <f>IFERROR(O120/N117,"-")</f>
        <v>0.10169491525423729</v>
      </c>
      <c r="Q120" s="567"/>
      <c r="R120" s="204">
        <v>13</v>
      </c>
      <c r="S120" s="17">
        <f>IFERROR(R120/Q117,"-")</f>
        <v>0.10317460317460317</v>
      </c>
      <c r="T120" s="567"/>
      <c r="U120" s="204">
        <v>6</v>
      </c>
      <c r="V120" s="17">
        <f>IFERROR(U120/T117,"-")</f>
        <v>0.16216216216216217</v>
      </c>
      <c r="W120" s="567"/>
      <c r="X120" s="204">
        <v>0</v>
      </c>
      <c r="Y120" s="17">
        <f>IFERROR(X120/W117,"-")</f>
        <v>0</v>
      </c>
      <c r="Z120" s="567"/>
      <c r="AA120" s="204">
        <f t="shared" si="143"/>
        <v>94</v>
      </c>
      <c r="AB120" s="17">
        <f>IFERROR(AA120/Z117,"-")</f>
        <v>0.10942956926658906</v>
      </c>
      <c r="AH120" s="76"/>
      <c r="AI120" s="154"/>
      <c r="AJ120" s="154"/>
      <c r="AK120" s="154"/>
      <c r="AL120" s="154"/>
      <c r="AM120" s="154"/>
      <c r="AN120" s="589"/>
      <c r="AO120" s="590"/>
      <c r="AP120" s="396" t="s">
        <v>80</v>
      </c>
      <c r="AQ120" s="592"/>
      <c r="AR120" s="188">
        <v>75</v>
      </c>
      <c r="AS120" s="390">
        <v>8.8757396449704137E-2</v>
      </c>
      <c r="AT120" s="76"/>
      <c r="AV120" s="76"/>
      <c r="AW120" s="76"/>
      <c r="AX120" s="76"/>
      <c r="AY120" s="76"/>
      <c r="AZ120" s="76"/>
      <c r="BA120" s="76"/>
      <c r="BH120" s="14"/>
      <c r="BI120" s="14"/>
      <c r="BJ120" s="14"/>
      <c r="BK120" s="14"/>
      <c r="BL120" s="14"/>
      <c r="BM120" s="14"/>
    </row>
    <row r="121" spans="2:65" ht="13.5" customHeight="1">
      <c r="B121" s="578">
        <v>30</v>
      </c>
      <c r="C121" s="581" t="s">
        <v>39</v>
      </c>
      <c r="D121" s="296" t="s">
        <v>77</v>
      </c>
      <c r="E121" s="577">
        <f t="shared" ref="E121" si="243">VLOOKUP(C121,$AD$5:$AK$78,2,0)</f>
        <v>3</v>
      </c>
      <c r="F121" s="202">
        <v>2</v>
      </c>
      <c r="G121" s="75">
        <f>IFERROR(F121/E121,"-")</f>
        <v>0.66666666666666663</v>
      </c>
      <c r="H121" s="577">
        <f t="shared" ref="H121" si="244">VLOOKUP(C121,$AD$5:$AK$78,3,0)</f>
        <v>6</v>
      </c>
      <c r="I121" s="202">
        <v>4</v>
      </c>
      <c r="J121" s="75">
        <f>IFERROR(I121/H121,"-")</f>
        <v>0.66666666666666663</v>
      </c>
      <c r="K121" s="577">
        <f t="shared" ref="K121" si="245">VLOOKUP(C121,$AD$5:$AK$78,4,0)</f>
        <v>610</v>
      </c>
      <c r="L121" s="202">
        <v>475</v>
      </c>
      <c r="M121" s="75">
        <f>IFERROR(L121/K121,"-")</f>
        <v>0.77868852459016391</v>
      </c>
      <c r="N121" s="577">
        <f t="shared" ref="N121" si="246">VLOOKUP(C121,$AD$5:$AK$78,5,0)</f>
        <v>497</v>
      </c>
      <c r="O121" s="202">
        <v>374</v>
      </c>
      <c r="P121" s="75">
        <f>IFERROR(O121/N121,"-")</f>
        <v>0.7525150905432596</v>
      </c>
      <c r="Q121" s="577">
        <f t="shared" ref="Q121" si="247">VLOOKUP(C121,$AD$5:$AK$78,6,0)</f>
        <v>250</v>
      </c>
      <c r="R121" s="202">
        <v>191</v>
      </c>
      <c r="S121" s="75">
        <f>IFERROR(R121/Q121,"-")</f>
        <v>0.76400000000000001</v>
      </c>
      <c r="T121" s="577">
        <f t="shared" ref="T121" si="248">VLOOKUP(C121,$AD$5:$AK$78,7,0)</f>
        <v>70</v>
      </c>
      <c r="U121" s="202">
        <v>50</v>
      </c>
      <c r="V121" s="75">
        <f>IFERROR(U121/T121,"-")</f>
        <v>0.7142857142857143</v>
      </c>
      <c r="W121" s="577">
        <f t="shared" ref="W121" si="249">VLOOKUP(C121,$AD$5:$AK$78,8,0)</f>
        <v>9</v>
      </c>
      <c r="X121" s="202">
        <v>7</v>
      </c>
      <c r="Y121" s="75">
        <f>IFERROR(X121/W121,"-")</f>
        <v>0.77777777777777779</v>
      </c>
      <c r="Z121" s="577">
        <f t="shared" ref="Z121" si="250">VLOOKUP(C121,$AD$5:$AL$78,9,0)</f>
        <v>1445</v>
      </c>
      <c r="AA121" s="202">
        <f t="shared" si="143"/>
        <v>1103</v>
      </c>
      <c r="AB121" s="75">
        <f>IFERROR(AA121/Z121,"-")</f>
        <v>0.76332179930795852</v>
      </c>
      <c r="AH121" s="76"/>
      <c r="AI121" s="154"/>
      <c r="AJ121" s="154"/>
      <c r="AK121" s="154"/>
      <c r="AL121" s="154"/>
      <c r="AM121" s="154"/>
      <c r="AN121" s="589">
        <v>30</v>
      </c>
      <c r="AO121" s="590" t="s">
        <v>39</v>
      </c>
      <c r="AP121" s="396" t="s">
        <v>77</v>
      </c>
      <c r="AQ121" s="592">
        <v>1323</v>
      </c>
      <c r="AR121" s="188">
        <v>978</v>
      </c>
      <c r="AS121" s="390">
        <v>0.73922902494331066</v>
      </c>
      <c r="AT121" s="76"/>
      <c r="AV121" s="76"/>
      <c r="AW121" s="76"/>
      <c r="AX121" s="76"/>
      <c r="AY121" s="76"/>
      <c r="AZ121" s="76"/>
      <c r="BA121" s="76"/>
      <c r="BH121" s="14"/>
      <c r="BI121" s="14"/>
      <c r="BJ121" s="14"/>
      <c r="BK121" s="14"/>
      <c r="BL121" s="14"/>
      <c r="BM121" s="14"/>
    </row>
    <row r="122" spans="2:65" ht="13.5" customHeight="1">
      <c r="B122" s="579"/>
      <c r="C122" s="582"/>
      <c r="D122" s="297" t="s">
        <v>78</v>
      </c>
      <c r="E122" s="566"/>
      <c r="F122" s="203">
        <v>0</v>
      </c>
      <c r="G122" s="16">
        <f>IFERROR(F122/E121,"-")</f>
        <v>0</v>
      </c>
      <c r="H122" s="566"/>
      <c r="I122" s="203">
        <v>1</v>
      </c>
      <c r="J122" s="16">
        <f>IFERROR(I122/H121,"-")</f>
        <v>0.16666666666666666</v>
      </c>
      <c r="K122" s="566"/>
      <c r="L122" s="203">
        <v>60</v>
      </c>
      <c r="M122" s="16">
        <f>IFERROR(L122/K121,"-")</f>
        <v>9.8360655737704916E-2</v>
      </c>
      <c r="N122" s="566"/>
      <c r="O122" s="203">
        <v>58</v>
      </c>
      <c r="P122" s="16">
        <f>IFERROR(O122/N121,"-")</f>
        <v>0.11670020120724346</v>
      </c>
      <c r="Q122" s="566"/>
      <c r="R122" s="203">
        <v>25</v>
      </c>
      <c r="S122" s="16">
        <f>IFERROR(R122/Q121,"-")</f>
        <v>0.1</v>
      </c>
      <c r="T122" s="566"/>
      <c r="U122" s="203">
        <v>5</v>
      </c>
      <c r="V122" s="16">
        <f>IFERROR(U122/T121,"-")</f>
        <v>7.1428571428571425E-2</v>
      </c>
      <c r="W122" s="566"/>
      <c r="X122" s="203">
        <v>1</v>
      </c>
      <c r="Y122" s="16">
        <f>IFERROR(X122/W121,"-")</f>
        <v>0.1111111111111111</v>
      </c>
      <c r="Z122" s="566"/>
      <c r="AA122" s="203">
        <f t="shared" si="143"/>
        <v>150</v>
      </c>
      <c r="AB122" s="16">
        <f>IFERROR(AA122/Z121,"-")</f>
        <v>0.10380622837370242</v>
      </c>
      <c r="AH122" s="76"/>
      <c r="AI122" s="154"/>
      <c r="AJ122" s="154"/>
      <c r="AK122" s="154"/>
      <c r="AL122" s="154"/>
      <c r="AM122" s="154"/>
      <c r="AN122" s="589"/>
      <c r="AO122" s="590"/>
      <c r="AP122" s="396" t="s">
        <v>78</v>
      </c>
      <c r="AQ122" s="592"/>
      <c r="AR122" s="188">
        <v>145</v>
      </c>
      <c r="AS122" s="390">
        <v>0.10959939531368103</v>
      </c>
      <c r="AT122" s="76"/>
      <c r="AV122" s="76"/>
      <c r="AW122" s="76"/>
      <c r="AX122" s="76"/>
      <c r="AY122" s="76"/>
      <c r="AZ122" s="76"/>
      <c r="BA122" s="76"/>
      <c r="BH122" s="14"/>
      <c r="BI122" s="14"/>
      <c r="BJ122" s="14"/>
      <c r="BK122" s="14"/>
      <c r="BL122" s="14"/>
      <c r="BM122" s="14"/>
    </row>
    <row r="123" spans="2:65" ht="13.5" customHeight="1">
      <c r="B123" s="579"/>
      <c r="C123" s="582"/>
      <c r="D123" s="297" t="s">
        <v>79</v>
      </c>
      <c r="E123" s="566"/>
      <c r="F123" s="203">
        <v>0</v>
      </c>
      <c r="G123" s="16">
        <f>IFERROR(F123/E121,"-")</f>
        <v>0</v>
      </c>
      <c r="H123" s="566"/>
      <c r="I123" s="203">
        <v>0</v>
      </c>
      <c r="J123" s="16">
        <f>IFERROR(I123/H121,"-")</f>
        <v>0</v>
      </c>
      <c r="K123" s="566"/>
      <c r="L123" s="203">
        <v>31</v>
      </c>
      <c r="M123" s="16">
        <f>IFERROR(L123/K121,"-")</f>
        <v>5.0819672131147541E-2</v>
      </c>
      <c r="N123" s="566"/>
      <c r="O123" s="203">
        <v>25</v>
      </c>
      <c r="P123" s="16">
        <f>IFERROR(O123/N121,"-")</f>
        <v>5.030181086519115E-2</v>
      </c>
      <c r="Q123" s="566"/>
      <c r="R123" s="203">
        <v>9</v>
      </c>
      <c r="S123" s="16">
        <f>IFERROR(R123/Q121,"-")</f>
        <v>3.5999999999999997E-2</v>
      </c>
      <c r="T123" s="566"/>
      <c r="U123" s="203">
        <v>5</v>
      </c>
      <c r="V123" s="16">
        <f>IFERROR(U123/T121,"-")</f>
        <v>7.1428571428571425E-2</v>
      </c>
      <c r="W123" s="566"/>
      <c r="X123" s="203">
        <v>1</v>
      </c>
      <c r="Y123" s="16">
        <f>IFERROR(X123/W121,"-")</f>
        <v>0.1111111111111111</v>
      </c>
      <c r="Z123" s="566"/>
      <c r="AA123" s="203">
        <f t="shared" si="143"/>
        <v>71</v>
      </c>
      <c r="AB123" s="16">
        <f>IFERROR(AA123/Z121,"-")</f>
        <v>4.9134948096885817E-2</v>
      </c>
      <c r="AH123" s="76"/>
      <c r="AI123" s="154"/>
      <c r="AJ123" s="154"/>
      <c r="AK123" s="154"/>
      <c r="AL123" s="154"/>
      <c r="AM123" s="154"/>
      <c r="AN123" s="589"/>
      <c r="AO123" s="590"/>
      <c r="AP123" s="396" t="s">
        <v>79</v>
      </c>
      <c r="AQ123" s="592"/>
      <c r="AR123" s="188">
        <v>81</v>
      </c>
      <c r="AS123" s="390">
        <v>6.1224489795918366E-2</v>
      </c>
      <c r="AT123" s="76"/>
      <c r="AV123" s="76"/>
      <c r="AW123" s="76"/>
      <c r="AX123" s="76"/>
      <c r="AY123" s="76"/>
      <c r="AZ123" s="76"/>
      <c r="BA123" s="76"/>
      <c r="BH123" s="14"/>
      <c r="BI123" s="14"/>
      <c r="BJ123" s="14"/>
      <c r="BK123" s="14"/>
      <c r="BL123" s="14"/>
      <c r="BM123" s="14"/>
    </row>
    <row r="124" spans="2:65" ht="13.5" customHeight="1">
      <c r="B124" s="580"/>
      <c r="C124" s="597"/>
      <c r="D124" s="298" t="s">
        <v>80</v>
      </c>
      <c r="E124" s="567"/>
      <c r="F124" s="204">
        <v>1</v>
      </c>
      <c r="G124" s="17">
        <f>IFERROR(F124/E121,"-")</f>
        <v>0.33333333333333331</v>
      </c>
      <c r="H124" s="567"/>
      <c r="I124" s="204">
        <v>1</v>
      </c>
      <c r="J124" s="17">
        <f>IFERROR(I124/H121,"-")</f>
        <v>0.16666666666666666</v>
      </c>
      <c r="K124" s="567"/>
      <c r="L124" s="204">
        <v>44</v>
      </c>
      <c r="M124" s="17">
        <f>IFERROR(L124/K121,"-")</f>
        <v>7.2131147540983612E-2</v>
      </c>
      <c r="N124" s="567"/>
      <c r="O124" s="204">
        <v>40</v>
      </c>
      <c r="P124" s="17">
        <f>IFERROR(O124/N121,"-")</f>
        <v>8.0482897384305835E-2</v>
      </c>
      <c r="Q124" s="567"/>
      <c r="R124" s="204">
        <v>25</v>
      </c>
      <c r="S124" s="17">
        <f>IFERROR(R124/Q121,"-")</f>
        <v>0.1</v>
      </c>
      <c r="T124" s="567"/>
      <c r="U124" s="204">
        <v>10</v>
      </c>
      <c r="V124" s="17">
        <f>IFERROR(U124/T121,"-")</f>
        <v>0.14285714285714285</v>
      </c>
      <c r="W124" s="567"/>
      <c r="X124" s="204">
        <v>0</v>
      </c>
      <c r="Y124" s="17">
        <f>IFERROR(X124/W121,"-")</f>
        <v>0</v>
      </c>
      <c r="Z124" s="567"/>
      <c r="AA124" s="204">
        <f t="shared" si="143"/>
        <v>121</v>
      </c>
      <c r="AB124" s="17">
        <f>IFERROR(AA124/Z121,"-")</f>
        <v>8.3737024221453293E-2</v>
      </c>
      <c r="AH124" s="76"/>
      <c r="AI124" s="154"/>
      <c r="AJ124" s="154"/>
      <c r="AK124" s="154"/>
      <c r="AL124" s="154"/>
      <c r="AM124" s="154"/>
      <c r="AN124" s="589"/>
      <c r="AO124" s="590"/>
      <c r="AP124" s="396" t="s">
        <v>80</v>
      </c>
      <c r="AQ124" s="592"/>
      <c r="AR124" s="188">
        <v>119</v>
      </c>
      <c r="AS124" s="390">
        <v>8.9947089947089942E-2</v>
      </c>
      <c r="AT124" s="76"/>
      <c r="AV124" s="76"/>
      <c r="AW124" s="76"/>
      <c r="AX124" s="76"/>
      <c r="AY124" s="76"/>
      <c r="AZ124" s="76"/>
      <c r="BA124" s="76"/>
      <c r="BH124" s="14"/>
      <c r="BI124" s="14"/>
      <c r="BJ124" s="14"/>
      <c r="BK124" s="14"/>
      <c r="BL124" s="14"/>
      <c r="BM124" s="14"/>
    </row>
    <row r="125" spans="2:65" ht="13.5" customHeight="1">
      <c r="B125" s="578">
        <v>31</v>
      </c>
      <c r="C125" s="581" t="s">
        <v>40</v>
      </c>
      <c r="D125" s="296" t="s">
        <v>77</v>
      </c>
      <c r="E125" s="577">
        <f t="shared" ref="E125" si="251">VLOOKUP(C125,$AD$5:$AK$78,2,0)</f>
        <v>5</v>
      </c>
      <c r="F125" s="202">
        <v>4</v>
      </c>
      <c r="G125" s="75">
        <f>IFERROR(F125/E125,"-")</f>
        <v>0.8</v>
      </c>
      <c r="H125" s="577">
        <f t="shared" ref="H125" si="252">VLOOKUP(C125,$AD$5:$AK$78,3,0)</f>
        <v>6</v>
      </c>
      <c r="I125" s="202">
        <v>3</v>
      </c>
      <c r="J125" s="75">
        <f>IFERROR(I125/H125,"-")</f>
        <v>0.5</v>
      </c>
      <c r="K125" s="577">
        <f t="shared" ref="K125" si="253">VLOOKUP(C125,$AD$5:$AK$78,4,0)</f>
        <v>837</v>
      </c>
      <c r="L125" s="202">
        <v>635</v>
      </c>
      <c r="M125" s="75">
        <f>IFERROR(L125/K125,"-")</f>
        <v>0.75866188769414578</v>
      </c>
      <c r="N125" s="577">
        <f t="shared" ref="N125" si="254">VLOOKUP(C125,$AD$5:$AK$78,5,0)</f>
        <v>597</v>
      </c>
      <c r="O125" s="202">
        <v>425</v>
      </c>
      <c r="P125" s="75">
        <f>IFERROR(O125/N125,"-")</f>
        <v>0.71189279731993305</v>
      </c>
      <c r="Q125" s="577">
        <f t="shared" ref="Q125" si="255">VLOOKUP(C125,$AD$5:$AK$78,6,0)</f>
        <v>235</v>
      </c>
      <c r="R125" s="202">
        <v>149</v>
      </c>
      <c r="S125" s="75">
        <f>IFERROR(R125/Q125,"-")</f>
        <v>0.63404255319148939</v>
      </c>
      <c r="T125" s="577">
        <f t="shared" ref="T125" si="256">VLOOKUP(C125,$AD$5:$AK$78,7,0)</f>
        <v>57</v>
      </c>
      <c r="U125" s="202">
        <v>36</v>
      </c>
      <c r="V125" s="75">
        <f>IFERROR(U125/T125,"-")</f>
        <v>0.63157894736842102</v>
      </c>
      <c r="W125" s="577">
        <f t="shared" ref="W125" si="257">VLOOKUP(C125,$AD$5:$AK$78,8,0)</f>
        <v>7</v>
      </c>
      <c r="X125" s="202">
        <v>1</v>
      </c>
      <c r="Y125" s="75">
        <f>IFERROR(X125/W125,"-")</f>
        <v>0.14285714285714285</v>
      </c>
      <c r="Z125" s="577">
        <f t="shared" ref="Z125" si="258">VLOOKUP(C125,$AD$5:$AL$78,9,0)</f>
        <v>1744</v>
      </c>
      <c r="AA125" s="202">
        <f t="shared" si="143"/>
        <v>1253</v>
      </c>
      <c r="AB125" s="75">
        <f>IFERROR(AA125/Z125,"-")</f>
        <v>0.71846330275229353</v>
      </c>
      <c r="AH125" s="76"/>
      <c r="AI125" s="154"/>
      <c r="AJ125" s="154"/>
      <c r="AK125" s="154"/>
      <c r="AL125" s="154"/>
      <c r="AM125" s="154"/>
      <c r="AN125" s="589">
        <v>31</v>
      </c>
      <c r="AO125" s="590" t="s">
        <v>40</v>
      </c>
      <c r="AP125" s="396" t="s">
        <v>77</v>
      </c>
      <c r="AQ125" s="592">
        <v>1807</v>
      </c>
      <c r="AR125" s="188">
        <v>1331</v>
      </c>
      <c r="AS125" s="390">
        <v>0.73657996679579418</v>
      </c>
      <c r="AT125" s="76"/>
      <c r="AV125" s="76"/>
      <c r="AW125" s="76"/>
      <c r="AX125" s="76"/>
      <c r="AY125" s="76"/>
      <c r="AZ125" s="76"/>
      <c r="BA125" s="76"/>
      <c r="BH125" s="14"/>
      <c r="BI125" s="14"/>
      <c r="BJ125" s="14"/>
      <c r="BK125" s="14"/>
      <c r="BL125" s="14"/>
      <c r="BM125" s="14"/>
    </row>
    <row r="126" spans="2:65" ht="13.5" customHeight="1">
      <c r="B126" s="579"/>
      <c r="C126" s="582"/>
      <c r="D126" s="297" t="s">
        <v>78</v>
      </c>
      <c r="E126" s="566"/>
      <c r="F126" s="203">
        <v>0</v>
      </c>
      <c r="G126" s="16">
        <f>IFERROR(F126/E125,"-")</f>
        <v>0</v>
      </c>
      <c r="H126" s="566"/>
      <c r="I126" s="203">
        <v>3</v>
      </c>
      <c r="J126" s="16">
        <f>IFERROR(I126/H125,"-")</f>
        <v>0.5</v>
      </c>
      <c r="K126" s="566"/>
      <c r="L126" s="203">
        <v>90</v>
      </c>
      <c r="M126" s="16">
        <f>IFERROR(L126/K125,"-")</f>
        <v>0.10752688172043011</v>
      </c>
      <c r="N126" s="566"/>
      <c r="O126" s="203">
        <v>67</v>
      </c>
      <c r="P126" s="16">
        <f>IFERROR(O126/N125,"-")</f>
        <v>0.11222780569514237</v>
      </c>
      <c r="Q126" s="566"/>
      <c r="R126" s="203">
        <v>33</v>
      </c>
      <c r="S126" s="16">
        <f>IFERROR(R126/Q125,"-")</f>
        <v>0.14042553191489363</v>
      </c>
      <c r="T126" s="566"/>
      <c r="U126" s="203">
        <v>6</v>
      </c>
      <c r="V126" s="16">
        <f>IFERROR(U126/T125,"-")</f>
        <v>0.10526315789473684</v>
      </c>
      <c r="W126" s="566"/>
      <c r="X126" s="203">
        <v>1</v>
      </c>
      <c r="Y126" s="16">
        <f>IFERROR(X126/W125,"-")</f>
        <v>0.14285714285714285</v>
      </c>
      <c r="Z126" s="566"/>
      <c r="AA126" s="203">
        <f t="shared" si="143"/>
        <v>200</v>
      </c>
      <c r="AB126" s="16">
        <f>IFERROR(AA126/Z125,"-")</f>
        <v>0.11467889908256881</v>
      </c>
      <c r="AH126" s="76"/>
      <c r="AI126" s="154"/>
      <c r="AJ126" s="154"/>
      <c r="AK126" s="154"/>
      <c r="AL126" s="154"/>
      <c r="AM126" s="154"/>
      <c r="AN126" s="589"/>
      <c r="AO126" s="590"/>
      <c r="AP126" s="396" t="s">
        <v>78</v>
      </c>
      <c r="AQ126" s="592"/>
      <c r="AR126" s="188">
        <v>174</v>
      </c>
      <c r="AS126" s="390">
        <v>9.6292197011621478E-2</v>
      </c>
      <c r="AT126" s="76"/>
      <c r="AV126" s="76"/>
      <c r="AW126" s="76"/>
      <c r="AX126" s="76"/>
      <c r="AY126" s="76"/>
      <c r="AZ126" s="76"/>
      <c r="BA126" s="76"/>
      <c r="BH126" s="14"/>
      <c r="BI126" s="14"/>
      <c r="BJ126" s="14"/>
      <c r="BK126" s="14"/>
      <c r="BL126" s="14"/>
      <c r="BM126" s="14"/>
    </row>
    <row r="127" spans="2:65" ht="13.5" customHeight="1">
      <c r="B127" s="579"/>
      <c r="C127" s="582"/>
      <c r="D127" s="297" t="s">
        <v>79</v>
      </c>
      <c r="E127" s="566"/>
      <c r="F127" s="203">
        <v>0</v>
      </c>
      <c r="G127" s="16">
        <f>IFERROR(F127/E125,"-")</f>
        <v>0</v>
      </c>
      <c r="H127" s="566"/>
      <c r="I127" s="203">
        <v>0</v>
      </c>
      <c r="J127" s="16">
        <f>IFERROR(I127/H125,"-")</f>
        <v>0</v>
      </c>
      <c r="K127" s="566"/>
      <c r="L127" s="203">
        <v>41</v>
      </c>
      <c r="M127" s="16">
        <f>IFERROR(L127/K125,"-")</f>
        <v>4.8984468339307051E-2</v>
      </c>
      <c r="N127" s="566"/>
      <c r="O127" s="203">
        <v>35</v>
      </c>
      <c r="P127" s="16">
        <f>IFERROR(O127/N125,"-")</f>
        <v>5.8626465661641543E-2</v>
      </c>
      <c r="Q127" s="566"/>
      <c r="R127" s="203">
        <v>15</v>
      </c>
      <c r="S127" s="16">
        <f>IFERROR(R127/Q125,"-")</f>
        <v>6.3829787234042548E-2</v>
      </c>
      <c r="T127" s="566"/>
      <c r="U127" s="203">
        <v>3</v>
      </c>
      <c r="V127" s="16">
        <f>IFERROR(U127/T125,"-")</f>
        <v>5.2631578947368418E-2</v>
      </c>
      <c r="W127" s="566"/>
      <c r="X127" s="203">
        <v>1</v>
      </c>
      <c r="Y127" s="16">
        <f>IFERROR(X127/W125,"-")</f>
        <v>0.14285714285714285</v>
      </c>
      <c r="Z127" s="566"/>
      <c r="AA127" s="203">
        <f t="shared" si="143"/>
        <v>95</v>
      </c>
      <c r="AB127" s="16">
        <f>IFERROR(AA127/Z125,"-")</f>
        <v>5.4472477064220183E-2</v>
      </c>
      <c r="AH127" s="76"/>
      <c r="AI127" s="154"/>
      <c r="AJ127" s="154"/>
      <c r="AK127" s="154"/>
      <c r="AL127" s="154"/>
      <c r="AM127" s="154"/>
      <c r="AN127" s="589"/>
      <c r="AO127" s="590"/>
      <c r="AP127" s="396" t="s">
        <v>79</v>
      </c>
      <c r="AQ127" s="592"/>
      <c r="AR127" s="188">
        <v>118</v>
      </c>
      <c r="AS127" s="390">
        <v>6.5301604869950194E-2</v>
      </c>
      <c r="AT127" s="76"/>
      <c r="AV127" s="76"/>
      <c r="AW127" s="76"/>
      <c r="AX127" s="76"/>
      <c r="AY127" s="76"/>
      <c r="AZ127" s="76"/>
      <c r="BA127" s="76"/>
      <c r="BH127" s="14"/>
      <c r="BI127" s="14"/>
      <c r="BJ127" s="14"/>
      <c r="BK127" s="14"/>
      <c r="BL127" s="14"/>
      <c r="BM127" s="14"/>
    </row>
    <row r="128" spans="2:65" ht="13.5" customHeight="1">
      <c r="B128" s="580"/>
      <c r="C128" s="597"/>
      <c r="D128" s="298" t="s">
        <v>80</v>
      </c>
      <c r="E128" s="567"/>
      <c r="F128" s="204">
        <v>1</v>
      </c>
      <c r="G128" s="17">
        <f>IFERROR(F128/E125,"-")</f>
        <v>0.2</v>
      </c>
      <c r="H128" s="567"/>
      <c r="I128" s="204">
        <v>0</v>
      </c>
      <c r="J128" s="17">
        <f>IFERROR(I128/H125,"-")</f>
        <v>0</v>
      </c>
      <c r="K128" s="567"/>
      <c r="L128" s="204">
        <v>71</v>
      </c>
      <c r="M128" s="17">
        <f>IFERROR(L128/K125,"-")</f>
        <v>8.4826762246117085E-2</v>
      </c>
      <c r="N128" s="567"/>
      <c r="O128" s="204">
        <v>70</v>
      </c>
      <c r="P128" s="17">
        <f>IFERROR(O128/N125,"-")</f>
        <v>0.11725293132328309</v>
      </c>
      <c r="Q128" s="567"/>
      <c r="R128" s="204">
        <v>38</v>
      </c>
      <c r="S128" s="17">
        <f>IFERROR(R128/Q125,"-")</f>
        <v>0.16170212765957448</v>
      </c>
      <c r="T128" s="567"/>
      <c r="U128" s="204">
        <v>12</v>
      </c>
      <c r="V128" s="17">
        <f>IFERROR(U128/T125,"-")</f>
        <v>0.21052631578947367</v>
      </c>
      <c r="W128" s="567"/>
      <c r="X128" s="204">
        <v>4</v>
      </c>
      <c r="Y128" s="17">
        <f>IFERROR(X128/W125,"-")</f>
        <v>0.5714285714285714</v>
      </c>
      <c r="Z128" s="567"/>
      <c r="AA128" s="204">
        <f t="shared" si="143"/>
        <v>196</v>
      </c>
      <c r="AB128" s="17">
        <f>IFERROR(AA128/Z125,"-")</f>
        <v>0.11238532110091744</v>
      </c>
      <c r="AH128" s="76"/>
      <c r="AI128" s="154"/>
      <c r="AJ128" s="154"/>
      <c r="AK128" s="154"/>
      <c r="AL128" s="154"/>
      <c r="AM128" s="154"/>
      <c r="AN128" s="589"/>
      <c r="AO128" s="590"/>
      <c r="AP128" s="396" t="s">
        <v>80</v>
      </c>
      <c r="AQ128" s="592"/>
      <c r="AR128" s="188">
        <v>184</v>
      </c>
      <c r="AS128" s="390">
        <v>0.1018262313226342</v>
      </c>
      <c r="AT128" s="76"/>
      <c r="AV128" s="76"/>
      <c r="AW128" s="76"/>
      <c r="AX128" s="76"/>
      <c r="AY128" s="76"/>
      <c r="AZ128" s="76"/>
      <c r="BA128" s="76"/>
      <c r="BH128" s="14"/>
      <c r="BI128" s="14"/>
      <c r="BJ128" s="14"/>
      <c r="BK128" s="14"/>
      <c r="BL128" s="14"/>
      <c r="BM128" s="14"/>
    </row>
    <row r="129" spans="2:65" ht="13.5" customHeight="1">
      <c r="B129" s="578">
        <v>32</v>
      </c>
      <c r="C129" s="581" t="s">
        <v>41</v>
      </c>
      <c r="D129" s="296" t="s">
        <v>77</v>
      </c>
      <c r="E129" s="577">
        <f t="shared" ref="E129" si="259">VLOOKUP(C129,$AD$5:$AK$78,2,0)</f>
        <v>5</v>
      </c>
      <c r="F129" s="202">
        <v>4</v>
      </c>
      <c r="G129" s="75">
        <f>IFERROR(F129/E129,"-")</f>
        <v>0.8</v>
      </c>
      <c r="H129" s="577">
        <f t="shared" ref="H129" si="260">VLOOKUP(C129,$AD$5:$AK$78,3,0)</f>
        <v>14</v>
      </c>
      <c r="I129" s="202">
        <v>10</v>
      </c>
      <c r="J129" s="75">
        <f>IFERROR(I129/H129,"-")</f>
        <v>0.7142857142857143</v>
      </c>
      <c r="K129" s="577">
        <f t="shared" ref="K129" si="261">VLOOKUP(C129,$AD$5:$AK$78,4,0)</f>
        <v>855</v>
      </c>
      <c r="L129" s="202">
        <v>681</v>
      </c>
      <c r="M129" s="75">
        <f>IFERROR(L129/K129,"-")</f>
        <v>0.79649122807017547</v>
      </c>
      <c r="N129" s="577">
        <f t="shared" ref="N129" si="262">VLOOKUP(C129,$AD$5:$AK$78,5,0)</f>
        <v>801</v>
      </c>
      <c r="O129" s="202">
        <v>600</v>
      </c>
      <c r="P129" s="75">
        <f>IFERROR(O129/N129,"-")</f>
        <v>0.74906367041198507</v>
      </c>
      <c r="Q129" s="577">
        <f t="shared" ref="Q129" si="263">VLOOKUP(C129,$AD$5:$AK$78,6,0)</f>
        <v>391</v>
      </c>
      <c r="R129" s="202">
        <v>296</v>
      </c>
      <c r="S129" s="75">
        <f>IFERROR(R129/Q129,"-")</f>
        <v>0.75703324808184147</v>
      </c>
      <c r="T129" s="577">
        <f t="shared" ref="T129" si="264">VLOOKUP(C129,$AD$5:$AK$78,7,0)</f>
        <v>79</v>
      </c>
      <c r="U129" s="202">
        <v>55</v>
      </c>
      <c r="V129" s="75">
        <f>IFERROR(U129/T129,"-")</f>
        <v>0.69620253164556967</v>
      </c>
      <c r="W129" s="577">
        <f t="shared" ref="W129" si="265">VLOOKUP(C129,$AD$5:$AK$78,8,0)</f>
        <v>15</v>
      </c>
      <c r="X129" s="202">
        <v>11</v>
      </c>
      <c r="Y129" s="75">
        <f>IFERROR(X129/W129,"-")</f>
        <v>0.73333333333333328</v>
      </c>
      <c r="Z129" s="577">
        <f t="shared" ref="Z129" si="266">VLOOKUP(C129,$AD$5:$AL$78,9,0)</f>
        <v>2160</v>
      </c>
      <c r="AA129" s="202">
        <f t="shared" si="143"/>
        <v>1657</v>
      </c>
      <c r="AB129" s="75">
        <f>IFERROR(AA129/Z129,"-")</f>
        <v>0.76712962962962961</v>
      </c>
      <c r="AH129" s="76"/>
      <c r="AI129" s="154"/>
      <c r="AJ129" s="154"/>
      <c r="AK129" s="154"/>
      <c r="AL129" s="154"/>
      <c r="AM129" s="154"/>
      <c r="AN129" s="589">
        <v>32</v>
      </c>
      <c r="AO129" s="590" t="s">
        <v>41</v>
      </c>
      <c r="AP129" s="396" t="s">
        <v>77</v>
      </c>
      <c r="AQ129" s="592">
        <v>1929</v>
      </c>
      <c r="AR129" s="188">
        <v>1442</v>
      </c>
      <c r="AS129" s="390">
        <v>0.74753758424053918</v>
      </c>
      <c r="AT129" s="76"/>
      <c r="AV129" s="76"/>
      <c r="AW129" s="76"/>
      <c r="AX129" s="76"/>
      <c r="AY129" s="76"/>
      <c r="AZ129" s="76"/>
      <c r="BA129" s="76"/>
      <c r="BH129" s="14"/>
      <c r="BI129" s="14"/>
      <c r="BJ129" s="14"/>
      <c r="BK129" s="14"/>
      <c r="BL129" s="14"/>
      <c r="BM129" s="14"/>
    </row>
    <row r="130" spans="2:65" ht="13.5" customHeight="1">
      <c r="B130" s="579"/>
      <c r="C130" s="582"/>
      <c r="D130" s="297" t="s">
        <v>78</v>
      </c>
      <c r="E130" s="566"/>
      <c r="F130" s="203">
        <v>0</v>
      </c>
      <c r="G130" s="16">
        <f>IFERROR(F130/E129,"-")</f>
        <v>0</v>
      </c>
      <c r="H130" s="566"/>
      <c r="I130" s="203">
        <v>2</v>
      </c>
      <c r="J130" s="16">
        <f>IFERROR(I130/H129,"-")</f>
        <v>0.14285714285714285</v>
      </c>
      <c r="K130" s="566"/>
      <c r="L130" s="203">
        <v>68</v>
      </c>
      <c r="M130" s="16">
        <f>IFERROR(L130/K129,"-")</f>
        <v>7.9532163742690065E-2</v>
      </c>
      <c r="N130" s="566"/>
      <c r="O130" s="203">
        <v>68</v>
      </c>
      <c r="P130" s="16">
        <f>IFERROR(O130/N129,"-")</f>
        <v>8.4893882646691635E-2</v>
      </c>
      <c r="Q130" s="566"/>
      <c r="R130" s="203">
        <v>25</v>
      </c>
      <c r="S130" s="16">
        <f>IFERROR(R130/Q129,"-")</f>
        <v>6.3938618925831206E-2</v>
      </c>
      <c r="T130" s="566"/>
      <c r="U130" s="203">
        <v>8</v>
      </c>
      <c r="V130" s="16">
        <f>IFERROR(U130/T129,"-")</f>
        <v>0.10126582278481013</v>
      </c>
      <c r="W130" s="566"/>
      <c r="X130" s="203">
        <v>1</v>
      </c>
      <c r="Y130" s="16">
        <f>IFERROR(X130/W129,"-")</f>
        <v>6.6666666666666666E-2</v>
      </c>
      <c r="Z130" s="566"/>
      <c r="AA130" s="203">
        <f t="shared" si="143"/>
        <v>172</v>
      </c>
      <c r="AB130" s="16">
        <f>IFERROR(AA130/Z129,"-")</f>
        <v>7.9629629629629634E-2</v>
      </c>
      <c r="AH130" s="76"/>
      <c r="AI130" s="154"/>
      <c r="AJ130" s="154"/>
      <c r="AK130" s="154"/>
      <c r="AL130" s="154"/>
      <c r="AM130" s="154"/>
      <c r="AN130" s="589"/>
      <c r="AO130" s="590"/>
      <c r="AP130" s="396" t="s">
        <v>78</v>
      </c>
      <c r="AQ130" s="592"/>
      <c r="AR130" s="188">
        <v>175</v>
      </c>
      <c r="AS130" s="390">
        <v>9.0720580611715909E-2</v>
      </c>
      <c r="AT130" s="76"/>
      <c r="AV130" s="76"/>
      <c r="AW130" s="76"/>
      <c r="AX130" s="76"/>
      <c r="AY130" s="76"/>
      <c r="AZ130" s="76"/>
      <c r="BA130" s="76"/>
      <c r="BH130" s="14"/>
      <c r="BI130" s="14"/>
      <c r="BJ130" s="14"/>
      <c r="BK130" s="14"/>
      <c r="BL130" s="14"/>
      <c r="BM130" s="14"/>
    </row>
    <row r="131" spans="2:65" ht="13.5" customHeight="1">
      <c r="B131" s="579"/>
      <c r="C131" s="582"/>
      <c r="D131" s="297" t="s">
        <v>79</v>
      </c>
      <c r="E131" s="566"/>
      <c r="F131" s="203">
        <v>1</v>
      </c>
      <c r="G131" s="16">
        <f>IFERROR(F131/E129,"-")</f>
        <v>0.2</v>
      </c>
      <c r="H131" s="566"/>
      <c r="I131" s="203">
        <v>1</v>
      </c>
      <c r="J131" s="16">
        <f>IFERROR(I131/H129,"-")</f>
        <v>7.1428571428571425E-2</v>
      </c>
      <c r="K131" s="566"/>
      <c r="L131" s="203">
        <v>40</v>
      </c>
      <c r="M131" s="16">
        <f>IFERROR(L131/K129,"-")</f>
        <v>4.6783625730994149E-2</v>
      </c>
      <c r="N131" s="566"/>
      <c r="O131" s="203">
        <v>55</v>
      </c>
      <c r="P131" s="16">
        <f>IFERROR(O131/N129,"-")</f>
        <v>6.8664169787765295E-2</v>
      </c>
      <c r="Q131" s="566"/>
      <c r="R131" s="203">
        <v>23</v>
      </c>
      <c r="S131" s="16">
        <f>IFERROR(R131/Q129,"-")</f>
        <v>5.8823529411764705E-2</v>
      </c>
      <c r="T131" s="566"/>
      <c r="U131" s="203">
        <v>6</v>
      </c>
      <c r="V131" s="16">
        <f>IFERROR(U131/T129,"-")</f>
        <v>7.5949367088607597E-2</v>
      </c>
      <c r="W131" s="566"/>
      <c r="X131" s="203">
        <v>2</v>
      </c>
      <c r="Y131" s="16">
        <f>IFERROR(X131/W129,"-")</f>
        <v>0.13333333333333333</v>
      </c>
      <c r="Z131" s="566"/>
      <c r="AA131" s="203">
        <f t="shared" si="143"/>
        <v>128</v>
      </c>
      <c r="AB131" s="16">
        <f>IFERROR(AA131/Z129,"-")</f>
        <v>5.9259259259259262E-2</v>
      </c>
      <c r="AH131" s="76"/>
      <c r="AI131" s="154"/>
      <c r="AJ131" s="154"/>
      <c r="AK131" s="154"/>
      <c r="AL131" s="154"/>
      <c r="AM131" s="154"/>
      <c r="AN131" s="589"/>
      <c r="AO131" s="590"/>
      <c r="AP131" s="396" t="s">
        <v>79</v>
      </c>
      <c r="AQ131" s="592"/>
      <c r="AR131" s="188">
        <v>121</v>
      </c>
      <c r="AS131" s="390">
        <v>6.2726801451529285E-2</v>
      </c>
      <c r="AT131" s="76"/>
      <c r="AV131" s="76"/>
      <c r="AW131" s="76"/>
      <c r="AX131" s="76"/>
      <c r="AY131" s="76"/>
      <c r="AZ131" s="76"/>
      <c r="BA131" s="76"/>
      <c r="BH131" s="14"/>
      <c r="BI131" s="14"/>
      <c r="BJ131" s="14"/>
      <c r="BK131" s="14"/>
      <c r="BL131" s="14"/>
      <c r="BM131" s="14"/>
    </row>
    <row r="132" spans="2:65" ht="13.5" customHeight="1">
      <c r="B132" s="580"/>
      <c r="C132" s="597"/>
      <c r="D132" s="298" t="s">
        <v>80</v>
      </c>
      <c r="E132" s="567"/>
      <c r="F132" s="204">
        <v>0</v>
      </c>
      <c r="G132" s="17">
        <f>IFERROR(F132/E129,"-")</f>
        <v>0</v>
      </c>
      <c r="H132" s="567"/>
      <c r="I132" s="204">
        <v>1</v>
      </c>
      <c r="J132" s="17">
        <f>IFERROR(I132/H129,"-")</f>
        <v>7.1428571428571425E-2</v>
      </c>
      <c r="K132" s="567"/>
      <c r="L132" s="204">
        <v>66</v>
      </c>
      <c r="M132" s="17">
        <f>IFERROR(L132/K129,"-")</f>
        <v>7.7192982456140355E-2</v>
      </c>
      <c r="N132" s="567"/>
      <c r="O132" s="204">
        <v>78</v>
      </c>
      <c r="P132" s="17">
        <f>IFERROR(O132/N129,"-")</f>
        <v>9.7378277153558054E-2</v>
      </c>
      <c r="Q132" s="567"/>
      <c r="R132" s="204">
        <v>47</v>
      </c>
      <c r="S132" s="17">
        <f>IFERROR(R132/Q129,"-")</f>
        <v>0.12020460358056266</v>
      </c>
      <c r="T132" s="567"/>
      <c r="U132" s="204">
        <v>10</v>
      </c>
      <c r="V132" s="17">
        <f>IFERROR(U132/T129,"-")</f>
        <v>0.12658227848101267</v>
      </c>
      <c r="W132" s="567"/>
      <c r="X132" s="204">
        <v>1</v>
      </c>
      <c r="Y132" s="17">
        <f>IFERROR(X132/W129,"-")</f>
        <v>6.6666666666666666E-2</v>
      </c>
      <c r="Z132" s="567"/>
      <c r="AA132" s="204">
        <f t="shared" si="143"/>
        <v>203</v>
      </c>
      <c r="AB132" s="17">
        <f>IFERROR(AA132/Z129,"-")</f>
        <v>9.3981481481481485E-2</v>
      </c>
      <c r="AH132" s="76"/>
      <c r="AI132" s="154"/>
      <c r="AJ132" s="154"/>
      <c r="AK132" s="154"/>
      <c r="AL132" s="154"/>
      <c r="AM132" s="154"/>
      <c r="AN132" s="589"/>
      <c r="AO132" s="590"/>
      <c r="AP132" s="396" t="s">
        <v>80</v>
      </c>
      <c r="AQ132" s="592"/>
      <c r="AR132" s="188">
        <v>191</v>
      </c>
      <c r="AS132" s="390">
        <v>9.9015033696215657E-2</v>
      </c>
      <c r="AT132" s="76"/>
      <c r="AV132" s="76"/>
      <c r="AW132" s="76"/>
      <c r="AX132" s="76"/>
      <c r="AY132" s="76"/>
      <c r="AZ132" s="76"/>
      <c r="BA132" s="76"/>
      <c r="BH132" s="14"/>
      <c r="BI132" s="14"/>
      <c r="BJ132" s="14"/>
      <c r="BK132" s="14"/>
      <c r="BL132" s="14"/>
      <c r="BM132" s="14"/>
    </row>
    <row r="133" spans="2:65" ht="13.5" customHeight="1">
      <c r="B133" s="578">
        <v>33</v>
      </c>
      <c r="C133" s="581" t="s">
        <v>42</v>
      </c>
      <c r="D133" s="296" t="s">
        <v>77</v>
      </c>
      <c r="E133" s="577">
        <f t="shared" ref="E133" si="267">VLOOKUP(C133,$AD$5:$AK$78,2,0)</f>
        <v>1</v>
      </c>
      <c r="F133" s="202">
        <v>0</v>
      </c>
      <c r="G133" s="75">
        <f>IFERROR(F133/E133,"-")</f>
        <v>0</v>
      </c>
      <c r="H133" s="577">
        <f t="shared" ref="H133" si="268">VLOOKUP(C133,$AD$5:$AK$78,3,0)</f>
        <v>1</v>
      </c>
      <c r="I133" s="202">
        <v>1</v>
      </c>
      <c r="J133" s="75">
        <f>IFERROR(I133/H133,"-")</f>
        <v>1</v>
      </c>
      <c r="K133" s="577">
        <f t="shared" ref="K133" si="269">VLOOKUP(C133,$AD$5:$AK$78,4,0)</f>
        <v>188</v>
      </c>
      <c r="L133" s="202">
        <v>151</v>
      </c>
      <c r="M133" s="75">
        <f>IFERROR(L133/K133,"-")</f>
        <v>0.80319148936170215</v>
      </c>
      <c r="N133" s="577">
        <f t="shared" ref="N133" si="270">VLOOKUP(C133,$AD$5:$AK$78,5,0)</f>
        <v>161</v>
      </c>
      <c r="O133" s="202">
        <v>130</v>
      </c>
      <c r="P133" s="75">
        <f>IFERROR(O133/N133,"-")</f>
        <v>0.80745341614906829</v>
      </c>
      <c r="Q133" s="577">
        <f t="shared" ref="Q133" si="271">VLOOKUP(C133,$AD$5:$AK$78,6,0)</f>
        <v>57</v>
      </c>
      <c r="R133" s="202">
        <v>44</v>
      </c>
      <c r="S133" s="75">
        <f>IFERROR(R133/Q133,"-")</f>
        <v>0.77192982456140347</v>
      </c>
      <c r="T133" s="577">
        <f t="shared" ref="T133" si="272">VLOOKUP(C133,$AD$5:$AK$78,7,0)</f>
        <v>20</v>
      </c>
      <c r="U133" s="202">
        <v>15</v>
      </c>
      <c r="V133" s="75">
        <f>IFERROR(U133/T133,"-")</f>
        <v>0.75</v>
      </c>
      <c r="W133" s="577">
        <f t="shared" ref="W133" si="273">VLOOKUP(C133,$AD$5:$AK$78,8,0)</f>
        <v>3</v>
      </c>
      <c r="X133" s="202">
        <v>2</v>
      </c>
      <c r="Y133" s="75">
        <f>IFERROR(X133/W133,"-")</f>
        <v>0.66666666666666663</v>
      </c>
      <c r="Z133" s="577">
        <f t="shared" ref="Z133" si="274">VLOOKUP(C133,$AD$5:$AL$78,9,0)</f>
        <v>431</v>
      </c>
      <c r="AA133" s="202">
        <f t="shared" si="143"/>
        <v>343</v>
      </c>
      <c r="AB133" s="75">
        <f>IFERROR(AA133/Z133,"-")</f>
        <v>0.79582366589327147</v>
      </c>
      <c r="AH133" s="76"/>
      <c r="AI133" s="154"/>
      <c r="AJ133" s="154"/>
      <c r="AK133" s="154"/>
      <c r="AL133" s="154"/>
      <c r="AM133" s="154"/>
      <c r="AN133" s="589">
        <v>33</v>
      </c>
      <c r="AO133" s="590" t="s">
        <v>42</v>
      </c>
      <c r="AP133" s="396" t="s">
        <v>77</v>
      </c>
      <c r="AQ133" s="592">
        <v>436</v>
      </c>
      <c r="AR133" s="188">
        <v>320</v>
      </c>
      <c r="AS133" s="390">
        <v>0.73394495412844041</v>
      </c>
      <c r="AT133" s="76"/>
      <c r="AV133" s="76"/>
      <c r="AW133" s="76"/>
      <c r="AX133" s="76"/>
      <c r="AY133" s="76"/>
      <c r="AZ133" s="76"/>
      <c r="BA133" s="76"/>
      <c r="BH133" s="14"/>
      <c r="BI133" s="14"/>
      <c r="BJ133" s="14"/>
      <c r="BK133" s="14"/>
      <c r="BL133" s="14"/>
      <c r="BM133" s="14"/>
    </row>
    <row r="134" spans="2:65" ht="13.5" customHeight="1">
      <c r="B134" s="579"/>
      <c r="C134" s="582"/>
      <c r="D134" s="297" t="s">
        <v>78</v>
      </c>
      <c r="E134" s="566"/>
      <c r="F134" s="203">
        <v>0</v>
      </c>
      <c r="G134" s="16">
        <f>IFERROR(F134/E133,"-")</f>
        <v>0</v>
      </c>
      <c r="H134" s="566"/>
      <c r="I134" s="203">
        <v>0</v>
      </c>
      <c r="J134" s="16">
        <f>IFERROR(I134/H133,"-")</f>
        <v>0</v>
      </c>
      <c r="K134" s="566"/>
      <c r="L134" s="203">
        <v>17</v>
      </c>
      <c r="M134" s="16">
        <f>IFERROR(L134/K133,"-")</f>
        <v>9.0425531914893623E-2</v>
      </c>
      <c r="N134" s="566"/>
      <c r="O134" s="203">
        <v>13</v>
      </c>
      <c r="P134" s="16">
        <f>IFERROR(O134/N133,"-")</f>
        <v>8.0745341614906832E-2</v>
      </c>
      <c r="Q134" s="566"/>
      <c r="R134" s="203">
        <v>3</v>
      </c>
      <c r="S134" s="16">
        <f>IFERROR(R134/Q133,"-")</f>
        <v>5.2631578947368418E-2</v>
      </c>
      <c r="T134" s="566"/>
      <c r="U134" s="203">
        <v>2</v>
      </c>
      <c r="V134" s="16">
        <f>IFERROR(U134/T133,"-")</f>
        <v>0.1</v>
      </c>
      <c r="W134" s="566"/>
      <c r="X134" s="203">
        <v>0</v>
      </c>
      <c r="Y134" s="16">
        <f>IFERROR(X134/W133,"-")</f>
        <v>0</v>
      </c>
      <c r="Z134" s="566"/>
      <c r="AA134" s="203">
        <f t="shared" ref="AA134:AA197" si="275">SUM(F134,I134,L134,O134,R134,U134,X134)</f>
        <v>35</v>
      </c>
      <c r="AB134" s="16">
        <f>IFERROR(AA134/Z133,"-")</f>
        <v>8.1206496519721574E-2</v>
      </c>
      <c r="AH134" s="76"/>
      <c r="AI134" s="154"/>
      <c r="AJ134" s="154"/>
      <c r="AK134" s="154"/>
      <c r="AL134" s="154"/>
      <c r="AM134" s="154"/>
      <c r="AN134" s="589"/>
      <c r="AO134" s="590"/>
      <c r="AP134" s="396" t="s">
        <v>78</v>
      </c>
      <c r="AQ134" s="592"/>
      <c r="AR134" s="188">
        <v>43</v>
      </c>
      <c r="AS134" s="390">
        <v>9.862385321100918E-2</v>
      </c>
      <c r="AT134" s="76"/>
      <c r="AV134" s="76"/>
      <c r="AW134" s="76"/>
      <c r="AX134" s="76"/>
      <c r="AY134" s="76"/>
      <c r="AZ134" s="76"/>
      <c r="BA134" s="76"/>
      <c r="BH134" s="14"/>
      <c r="BI134" s="14"/>
      <c r="BJ134" s="14"/>
      <c r="BK134" s="14"/>
      <c r="BL134" s="14"/>
      <c r="BM134" s="14"/>
    </row>
    <row r="135" spans="2:65" ht="13.5" customHeight="1">
      <c r="B135" s="579"/>
      <c r="C135" s="582"/>
      <c r="D135" s="297" t="s">
        <v>79</v>
      </c>
      <c r="E135" s="566"/>
      <c r="F135" s="203">
        <v>0</v>
      </c>
      <c r="G135" s="16">
        <f>IFERROR(F135/E133,"-")</f>
        <v>0</v>
      </c>
      <c r="H135" s="566"/>
      <c r="I135" s="203">
        <v>0</v>
      </c>
      <c r="J135" s="16">
        <f>IFERROR(I135/H133,"-")</f>
        <v>0</v>
      </c>
      <c r="K135" s="566"/>
      <c r="L135" s="203">
        <v>9</v>
      </c>
      <c r="M135" s="16">
        <f>IFERROR(L135/K133,"-")</f>
        <v>4.7872340425531915E-2</v>
      </c>
      <c r="N135" s="566"/>
      <c r="O135" s="203">
        <v>8</v>
      </c>
      <c r="P135" s="16">
        <f>IFERROR(O135/N133,"-")</f>
        <v>4.9689440993788817E-2</v>
      </c>
      <c r="Q135" s="566"/>
      <c r="R135" s="203">
        <v>5</v>
      </c>
      <c r="S135" s="16">
        <f>IFERROR(R135/Q133,"-")</f>
        <v>8.771929824561403E-2</v>
      </c>
      <c r="T135" s="566"/>
      <c r="U135" s="203">
        <v>0</v>
      </c>
      <c r="V135" s="16">
        <f>IFERROR(U135/T133,"-")</f>
        <v>0</v>
      </c>
      <c r="W135" s="566"/>
      <c r="X135" s="203">
        <v>0</v>
      </c>
      <c r="Y135" s="16">
        <f>IFERROR(X135/W133,"-")</f>
        <v>0</v>
      </c>
      <c r="Z135" s="566"/>
      <c r="AA135" s="203">
        <f t="shared" si="275"/>
        <v>22</v>
      </c>
      <c r="AB135" s="16">
        <f>IFERROR(AA135/Z133,"-")</f>
        <v>5.1044083526682132E-2</v>
      </c>
      <c r="AH135" s="76"/>
      <c r="AI135" s="154"/>
      <c r="AJ135" s="154"/>
      <c r="AK135" s="154"/>
      <c r="AL135" s="154"/>
      <c r="AM135" s="154"/>
      <c r="AN135" s="589"/>
      <c r="AO135" s="590"/>
      <c r="AP135" s="396" t="s">
        <v>79</v>
      </c>
      <c r="AQ135" s="592"/>
      <c r="AR135" s="188">
        <v>26</v>
      </c>
      <c r="AS135" s="390">
        <v>5.9633027522935783E-2</v>
      </c>
      <c r="AT135" s="76"/>
      <c r="AV135" s="76"/>
      <c r="AW135" s="76"/>
      <c r="AX135" s="76"/>
      <c r="AY135" s="76"/>
      <c r="AZ135" s="76"/>
      <c r="BA135" s="76"/>
      <c r="BH135" s="14"/>
      <c r="BI135" s="14"/>
      <c r="BJ135" s="14"/>
      <c r="BK135" s="14"/>
      <c r="BL135" s="14"/>
      <c r="BM135" s="14"/>
    </row>
    <row r="136" spans="2:65" ht="13.5" customHeight="1">
      <c r="B136" s="580"/>
      <c r="C136" s="597"/>
      <c r="D136" s="298" t="s">
        <v>80</v>
      </c>
      <c r="E136" s="567"/>
      <c r="F136" s="204">
        <v>1</v>
      </c>
      <c r="G136" s="17">
        <f>IFERROR(F136/E133,"-")</f>
        <v>1</v>
      </c>
      <c r="H136" s="567"/>
      <c r="I136" s="204">
        <v>0</v>
      </c>
      <c r="J136" s="17">
        <f>IFERROR(I136/H133,"-")</f>
        <v>0</v>
      </c>
      <c r="K136" s="567"/>
      <c r="L136" s="204">
        <v>11</v>
      </c>
      <c r="M136" s="17">
        <f>IFERROR(L136/K133,"-")</f>
        <v>5.8510638297872342E-2</v>
      </c>
      <c r="N136" s="567"/>
      <c r="O136" s="204">
        <v>10</v>
      </c>
      <c r="P136" s="17">
        <f>IFERROR(O136/N133,"-")</f>
        <v>6.2111801242236024E-2</v>
      </c>
      <c r="Q136" s="567"/>
      <c r="R136" s="204">
        <v>5</v>
      </c>
      <c r="S136" s="17">
        <f>IFERROR(R136/Q133,"-")</f>
        <v>8.771929824561403E-2</v>
      </c>
      <c r="T136" s="567"/>
      <c r="U136" s="204">
        <v>3</v>
      </c>
      <c r="V136" s="17">
        <f>IFERROR(U136/T133,"-")</f>
        <v>0.15</v>
      </c>
      <c r="W136" s="567"/>
      <c r="X136" s="204">
        <v>1</v>
      </c>
      <c r="Y136" s="17">
        <f>IFERROR(X136/W133,"-")</f>
        <v>0.33333333333333331</v>
      </c>
      <c r="Z136" s="567"/>
      <c r="AA136" s="204">
        <f t="shared" si="275"/>
        <v>31</v>
      </c>
      <c r="AB136" s="17">
        <f>IFERROR(AA136/Z133,"-")</f>
        <v>7.1925754060324823E-2</v>
      </c>
      <c r="AH136" s="76"/>
      <c r="AI136" s="154"/>
      <c r="AJ136" s="154"/>
      <c r="AK136" s="154"/>
      <c r="AL136" s="154"/>
      <c r="AM136" s="154"/>
      <c r="AN136" s="589"/>
      <c r="AO136" s="590"/>
      <c r="AP136" s="396" t="s">
        <v>80</v>
      </c>
      <c r="AQ136" s="592"/>
      <c r="AR136" s="188">
        <v>47</v>
      </c>
      <c r="AS136" s="390">
        <v>0.10779816513761468</v>
      </c>
      <c r="AT136" s="76"/>
      <c r="AV136" s="76"/>
      <c r="AW136" s="76"/>
      <c r="AX136" s="76"/>
      <c r="AY136" s="76"/>
      <c r="AZ136" s="76"/>
      <c r="BA136" s="76"/>
      <c r="BH136" s="14"/>
      <c r="BI136" s="14"/>
      <c r="BJ136" s="14"/>
      <c r="BK136" s="14"/>
      <c r="BL136" s="14"/>
      <c r="BM136" s="14"/>
    </row>
    <row r="137" spans="2:65" ht="13.5" customHeight="1">
      <c r="B137" s="578">
        <v>34</v>
      </c>
      <c r="C137" s="581" t="s">
        <v>44</v>
      </c>
      <c r="D137" s="296" t="s">
        <v>77</v>
      </c>
      <c r="E137" s="577">
        <f t="shared" ref="E137" si="276">VLOOKUP(C137,$AD$5:$AK$78,2,0)</f>
        <v>4</v>
      </c>
      <c r="F137" s="202">
        <v>2</v>
      </c>
      <c r="G137" s="75">
        <f>IFERROR(F137/E137,"-")</f>
        <v>0.5</v>
      </c>
      <c r="H137" s="577">
        <f t="shared" ref="H137" si="277">VLOOKUP(C137,$AD$5:$AK$78,3,0)</f>
        <v>13</v>
      </c>
      <c r="I137" s="202">
        <v>11</v>
      </c>
      <c r="J137" s="75">
        <f>IFERROR(I137/H137,"-")</f>
        <v>0.84615384615384615</v>
      </c>
      <c r="K137" s="577">
        <f t="shared" ref="K137" si="278">VLOOKUP(C137,$AD$5:$AK$78,4,0)</f>
        <v>897</v>
      </c>
      <c r="L137" s="202">
        <v>704</v>
      </c>
      <c r="M137" s="75">
        <f>IFERROR(L137/K137,"-")</f>
        <v>0.78483835005574132</v>
      </c>
      <c r="N137" s="577">
        <f t="shared" ref="N137" si="279">VLOOKUP(C137,$AD$5:$AK$78,5,0)</f>
        <v>675</v>
      </c>
      <c r="O137" s="202">
        <v>495</v>
      </c>
      <c r="P137" s="75">
        <f>IFERROR(O137/N137,"-")</f>
        <v>0.73333333333333328</v>
      </c>
      <c r="Q137" s="577">
        <f t="shared" ref="Q137" si="280">VLOOKUP(C137,$AD$5:$AK$78,6,0)</f>
        <v>342</v>
      </c>
      <c r="R137" s="202">
        <v>251</v>
      </c>
      <c r="S137" s="75">
        <f>IFERROR(R137/Q137,"-")</f>
        <v>0.73391812865497075</v>
      </c>
      <c r="T137" s="577">
        <f t="shared" ref="T137" si="281">VLOOKUP(C137,$AD$5:$AK$78,7,0)</f>
        <v>79</v>
      </c>
      <c r="U137" s="202">
        <v>55</v>
      </c>
      <c r="V137" s="75">
        <f>IFERROR(U137/T137,"-")</f>
        <v>0.69620253164556967</v>
      </c>
      <c r="W137" s="577">
        <f t="shared" ref="W137" si="282">VLOOKUP(C137,$AD$5:$AK$78,8,0)</f>
        <v>14</v>
      </c>
      <c r="X137" s="202">
        <v>9</v>
      </c>
      <c r="Y137" s="75">
        <f>IFERROR(X137/W137,"-")</f>
        <v>0.6428571428571429</v>
      </c>
      <c r="Z137" s="577">
        <f t="shared" ref="Z137" si="283">VLOOKUP(C137,$AD$5:$AL$78,9,0)</f>
        <v>2024</v>
      </c>
      <c r="AA137" s="202">
        <f t="shared" si="275"/>
        <v>1527</v>
      </c>
      <c r="AB137" s="75">
        <f>IFERROR(AA137/Z137,"-")</f>
        <v>0.75444664031620556</v>
      </c>
      <c r="AH137" s="76"/>
      <c r="AI137" s="154"/>
      <c r="AJ137" s="154"/>
      <c r="AK137" s="154"/>
      <c r="AL137" s="154"/>
      <c r="AM137" s="154"/>
      <c r="AN137" s="589">
        <v>34</v>
      </c>
      <c r="AO137" s="590" t="s">
        <v>44</v>
      </c>
      <c r="AP137" s="396" t="s">
        <v>77</v>
      </c>
      <c r="AQ137" s="592">
        <v>2026</v>
      </c>
      <c r="AR137" s="188">
        <v>1541</v>
      </c>
      <c r="AS137" s="390">
        <v>0.76061204343534061</v>
      </c>
      <c r="AT137" s="76"/>
      <c r="AV137" s="76"/>
      <c r="AW137" s="76"/>
      <c r="AX137" s="76"/>
      <c r="AY137" s="76"/>
      <c r="AZ137" s="76"/>
      <c r="BA137" s="76"/>
      <c r="BH137" s="14"/>
      <c r="BI137" s="14"/>
      <c r="BJ137" s="14"/>
      <c r="BK137" s="14"/>
      <c r="BL137" s="14"/>
      <c r="BM137" s="14"/>
    </row>
    <row r="138" spans="2:65" ht="13.5" customHeight="1">
      <c r="B138" s="579"/>
      <c r="C138" s="582"/>
      <c r="D138" s="297" t="s">
        <v>78</v>
      </c>
      <c r="E138" s="566"/>
      <c r="F138" s="203">
        <v>0</v>
      </c>
      <c r="G138" s="16">
        <f>IFERROR(F138/E137,"-")</f>
        <v>0</v>
      </c>
      <c r="H138" s="566"/>
      <c r="I138" s="203">
        <v>0</v>
      </c>
      <c r="J138" s="16">
        <f>IFERROR(I138/H137,"-")</f>
        <v>0</v>
      </c>
      <c r="K138" s="566"/>
      <c r="L138" s="203">
        <v>91</v>
      </c>
      <c r="M138" s="16">
        <f>IFERROR(L138/K137,"-")</f>
        <v>0.10144927536231885</v>
      </c>
      <c r="N138" s="566"/>
      <c r="O138" s="203">
        <v>69</v>
      </c>
      <c r="P138" s="16">
        <f>IFERROR(O138/N137,"-")</f>
        <v>0.10222222222222223</v>
      </c>
      <c r="Q138" s="566"/>
      <c r="R138" s="203">
        <v>38</v>
      </c>
      <c r="S138" s="16">
        <f>IFERROR(R138/Q137,"-")</f>
        <v>0.1111111111111111</v>
      </c>
      <c r="T138" s="566"/>
      <c r="U138" s="203">
        <v>5</v>
      </c>
      <c r="V138" s="16">
        <f>IFERROR(U138/T137,"-")</f>
        <v>6.3291139240506333E-2</v>
      </c>
      <c r="W138" s="566"/>
      <c r="X138" s="203">
        <v>2</v>
      </c>
      <c r="Y138" s="16">
        <f>IFERROR(X138/W137,"-")</f>
        <v>0.14285714285714285</v>
      </c>
      <c r="Z138" s="566"/>
      <c r="AA138" s="203">
        <f t="shared" si="275"/>
        <v>205</v>
      </c>
      <c r="AB138" s="16">
        <f>IFERROR(AA138/Z137,"-")</f>
        <v>0.10128458498023715</v>
      </c>
      <c r="AH138" s="76"/>
      <c r="AI138" s="154"/>
      <c r="AJ138" s="154"/>
      <c r="AK138" s="154"/>
      <c r="AL138" s="154"/>
      <c r="AM138" s="154"/>
      <c r="AN138" s="589"/>
      <c r="AO138" s="590"/>
      <c r="AP138" s="396" t="s">
        <v>78</v>
      </c>
      <c r="AQ138" s="592"/>
      <c r="AR138" s="188">
        <v>200</v>
      </c>
      <c r="AS138" s="390">
        <v>9.8716683119447188E-2</v>
      </c>
      <c r="AT138" s="76"/>
      <c r="AV138" s="76"/>
      <c r="AW138" s="76"/>
      <c r="AX138" s="76"/>
      <c r="AY138" s="76"/>
      <c r="AZ138" s="76"/>
      <c r="BA138" s="76"/>
      <c r="BH138" s="14"/>
      <c r="BI138" s="14"/>
      <c r="BJ138" s="14"/>
      <c r="BK138" s="14"/>
      <c r="BL138" s="14"/>
      <c r="BM138" s="14"/>
    </row>
    <row r="139" spans="2:65" ht="13.5" customHeight="1">
      <c r="B139" s="579"/>
      <c r="C139" s="582"/>
      <c r="D139" s="297" t="s">
        <v>79</v>
      </c>
      <c r="E139" s="566"/>
      <c r="F139" s="203">
        <v>0</v>
      </c>
      <c r="G139" s="16">
        <f>IFERROR(F139/E137,"-")</f>
        <v>0</v>
      </c>
      <c r="H139" s="566"/>
      <c r="I139" s="203">
        <v>1</v>
      </c>
      <c r="J139" s="16">
        <f>IFERROR(I139/H137,"-")</f>
        <v>7.6923076923076927E-2</v>
      </c>
      <c r="K139" s="566"/>
      <c r="L139" s="203">
        <v>37</v>
      </c>
      <c r="M139" s="16">
        <f>IFERROR(L139/K137,"-")</f>
        <v>4.1248606465997768E-2</v>
      </c>
      <c r="N139" s="566"/>
      <c r="O139" s="203">
        <v>41</v>
      </c>
      <c r="P139" s="16">
        <f>IFERROR(O139/N137,"-")</f>
        <v>6.0740740740740741E-2</v>
      </c>
      <c r="Q139" s="566"/>
      <c r="R139" s="203">
        <v>18</v>
      </c>
      <c r="S139" s="16">
        <f>IFERROR(R139/Q137,"-")</f>
        <v>5.2631578947368418E-2</v>
      </c>
      <c r="T139" s="566"/>
      <c r="U139" s="203">
        <v>6</v>
      </c>
      <c r="V139" s="16">
        <f>IFERROR(U139/T137,"-")</f>
        <v>7.5949367088607597E-2</v>
      </c>
      <c r="W139" s="566"/>
      <c r="X139" s="203">
        <v>2</v>
      </c>
      <c r="Y139" s="16">
        <f>IFERROR(X139/W137,"-")</f>
        <v>0.14285714285714285</v>
      </c>
      <c r="Z139" s="566"/>
      <c r="AA139" s="203">
        <f t="shared" si="275"/>
        <v>105</v>
      </c>
      <c r="AB139" s="16">
        <f>IFERROR(AA139/Z137,"-")</f>
        <v>5.1877470355731224E-2</v>
      </c>
      <c r="AH139" s="76"/>
      <c r="AI139" s="154"/>
      <c r="AJ139" s="154"/>
      <c r="AK139" s="154"/>
      <c r="AL139" s="154"/>
      <c r="AM139" s="154"/>
      <c r="AN139" s="589"/>
      <c r="AO139" s="590"/>
      <c r="AP139" s="396" t="s">
        <v>79</v>
      </c>
      <c r="AQ139" s="592"/>
      <c r="AR139" s="188">
        <v>100</v>
      </c>
      <c r="AS139" s="390">
        <v>4.9358341559723594E-2</v>
      </c>
      <c r="AT139" s="76"/>
      <c r="AV139" s="76"/>
      <c r="AW139" s="76"/>
      <c r="AX139" s="76"/>
      <c r="AY139" s="76"/>
      <c r="AZ139" s="76"/>
      <c r="BA139" s="76"/>
      <c r="BH139" s="14"/>
      <c r="BI139" s="14"/>
      <c r="BJ139" s="14"/>
      <c r="BK139" s="14"/>
      <c r="BL139" s="14"/>
      <c r="BM139" s="14"/>
    </row>
    <row r="140" spans="2:65" ht="13.5" customHeight="1">
      <c r="B140" s="580"/>
      <c r="C140" s="597"/>
      <c r="D140" s="298" t="s">
        <v>80</v>
      </c>
      <c r="E140" s="567"/>
      <c r="F140" s="204">
        <v>2</v>
      </c>
      <c r="G140" s="17">
        <f>IFERROR(F140/E137,"-")</f>
        <v>0.5</v>
      </c>
      <c r="H140" s="567"/>
      <c r="I140" s="204">
        <v>1</v>
      </c>
      <c r="J140" s="17">
        <f>IFERROR(I140/H137,"-")</f>
        <v>7.6923076923076927E-2</v>
      </c>
      <c r="K140" s="567"/>
      <c r="L140" s="204">
        <v>65</v>
      </c>
      <c r="M140" s="17">
        <f>IFERROR(L140/K137,"-")</f>
        <v>7.2463768115942032E-2</v>
      </c>
      <c r="N140" s="567"/>
      <c r="O140" s="204">
        <v>70</v>
      </c>
      <c r="P140" s="17">
        <f>IFERROR(O140/N137,"-")</f>
        <v>0.1037037037037037</v>
      </c>
      <c r="Q140" s="567"/>
      <c r="R140" s="204">
        <v>35</v>
      </c>
      <c r="S140" s="17">
        <f>IFERROR(R140/Q137,"-")</f>
        <v>0.1023391812865497</v>
      </c>
      <c r="T140" s="567"/>
      <c r="U140" s="204">
        <v>13</v>
      </c>
      <c r="V140" s="17">
        <f>IFERROR(U140/T137,"-")</f>
        <v>0.16455696202531644</v>
      </c>
      <c r="W140" s="567"/>
      <c r="X140" s="204">
        <v>1</v>
      </c>
      <c r="Y140" s="17">
        <f>IFERROR(X140/W137,"-")</f>
        <v>7.1428571428571425E-2</v>
      </c>
      <c r="Z140" s="567"/>
      <c r="AA140" s="204">
        <f t="shared" si="275"/>
        <v>187</v>
      </c>
      <c r="AB140" s="17">
        <f>IFERROR(AA140/Z137,"-")</f>
        <v>9.2391304347826081E-2</v>
      </c>
      <c r="AH140" s="76"/>
      <c r="AI140" s="154"/>
      <c r="AJ140" s="154"/>
      <c r="AK140" s="154"/>
      <c r="AL140" s="154"/>
      <c r="AM140" s="154"/>
      <c r="AN140" s="589"/>
      <c r="AO140" s="590"/>
      <c r="AP140" s="396" t="s">
        <v>80</v>
      </c>
      <c r="AQ140" s="592"/>
      <c r="AR140" s="188">
        <v>185</v>
      </c>
      <c r="AS140" s="390">
        <v>9.1312931885488641E-2</v>
      </c>
      <c r="AT140" s="76"/>
      <c r="AV140" s="76"/>
      <c r="AW140" s="76"/>
      <c r="AX140" s="76"/>
      <c r="AY140" s="76"/>
      <c r="AZ140" s="76"/>
      <c r="BA140" s="76"/>
      <c r="BH140" s="14"/>
      <c r="BI140" s="14"/>
      <c r="BJ140" s="14"/>
      <c r="BK140" s="14"/>
      <c r="BL140" s="14"/>
      <c r="BM140" s="14"/>
    </row>
    <row r="141" spans="2:65" ht="13.5" customHeight="1">
      <c r="B141" s="578">
        <v>35</v>
      </c>
      <c r="C141" s="581" t="s">
        <v>1</v>
      </c>
      <c r="D141" s="296" t="s">
        <v>77</v>
      </c>
      <c r="E141" s="577">
        <f t="shared" ref="E141" si="284">VLOOKUP(C141,$AD$5:$AK$78,2,0)</f>
        <v>1</v>
      </c>
      <c r="F141" s="202">
        <v>1</v>
      </c>
      <c r="G141" s="75">
        <f>IFERROR(F141/E141,"-")</f>
        <v>1</v>
      </c>
      <c r="H141" s="577">
        <f t="shared" ref="H141" si="285">VLOOKUP(C141,$AD$5:$AK$78,3,0)</f>
        <v>5</v>
      </c>
      <c r="I141" s="202">
        <v>2</v>
      </c>
      <c r="J141" s="75">
        <f>IFERROR(I141/H141,"-")</f>
        <v>0.4</v>
      </c>
      <c r="K141" s="577">
        <f t="shared" ref="K141" si="286">VLOOKUP(C141,$AD$5:$AK$78,4,0)</f>
        <v>2036</v>
      </c>
      <c r="L141" s="202">
        <v>1569</v>
      </c>
      <c r="M141" s="75">
        <f>IFERROR(L141/K141,"-")</f>
        <v>0.77062868369351667</v>
      </c>
      <c r="N141" s="577">
        <f t="shared" ref="N141" si="287">VLOOKUP(C141,$AD$5:$AK$78,5,0)</f>
        <v>1888</v>
      </c>
      <c r="O141" s="202">
        <v>1445</v>
      </c>
      <c r="P141" s="75">
        <f>IFERROR(O141/N141,"-")</f>
        <v>0.76536016949152541</v>
      </c>
      <c r="Q141" s="577">
        <f t="shared" ref="Q141" si="288">VLOOKUP(C141,$AD$5:$AK$78,6,0)</f>
        <v>867</v>
      </c>
      <c r="R141" s="202">
        <v>613</v>
      </c>
      <c r="S141" s="75">
        <f>IFERROR(R141/Q141,"-")</f>
        <v>0.70703575547866204</v>
      </c>
      <c r="T141" s="577">
        <f t="shared" ref="T141" si="289">VLOOKUP(C141,$AD$5:$AK$78,7,0)</f>
        <v>243</v>
      </c>
      <c r="U141" s="202">
        <v>158</v>
      </c>
      <c r="V141" s="75">
        <f>IFERROR(U141/T141,"-")</f>
        <v>0.65020576131687247</v>
      </c>
      <c r="W141" s="577">
        <f t="shared" ref="W141" si="290">VLOOKUP(C141,$AD$5:$AK$78,8,0)</f>
        <v>24</v>
      </c>
      <c r="X141" s="202">
        <v>16</v>
      </c>
      <c r="Y141" s="75">
        <f>IFERROR(X141/W141,"-")</f>
        <v>0.66666666666666663</v>
      </c>
      <c r="Z141" s="577">
        <f t="shared" ref="Z141" si="291">VLOOKUP(C141,$AD$5:$AL$78,9,0)</f>
        <v>5064</v>
      </c>
      <c r="AA141" s="202">
        <f t="shared" si="275"/>
        <v>3804</v>
      </c>
      <c r="AB141" s="75">
        <f>IFERROR(AA141/Z141,"-")</f>
        <v>0.75118483412322279</v>
      </c>
      <c r="AH141" s="76"/>
      <c r="AI141" s="154"/>
      <c r="AJ141" s="154"/>
      <c r="AK141" s="154"/>
      <c r="AL141" s="154"/>
      <c r="AM141" s="154"/>
      <c r="AN141" s="589">
        <v>35</v>
      </c>
      <c r="AO141" s="590" t="s">
        <v>1</v>
      </c>
      <c r="AP141" s="396" t="s">
        <v>77</v>
      </c>
      <c r="AQ141" s="592">
        <v>4939</v>
      </c>
      <c r="AR141" s="188">
        <v>3647</v>
      </c>
      <c r="AS141" s="390">
        <v>0.73840858473375182</v>
      </c>
      <c r="AT141" s="76"/>
      <c r="AV141" s="76"/>
      <c r="AW141" s="76"/>
      <c r="AX141" s="76"/>
      <c r="AY141" s="76"/>
      <c r="AZ141" s="76"/>
      <c r="BA141" s="76"/>
      <c r="BH141" s="14"/>
      <c r="BI141" s="14"/>
      <c r="BJ141" s="14"/>
      <c r="BK141" s="14"/>
      <c r="BL141" s="14"/>
      <c r="BM141" s="14"/>
    </row>
    <row r="142" spans="2:65" ht="13.5" customHeight="1">
      <c r="B142" s="579"/>
      <c r="C142" s="582"/>
      <c r="D142" s="297" t="s">
        <v>78</v>
      </c>
      <c r="E142" s="566"/>
      <c r="F142" s="203">
        <v>0</v>
      </c>
      <c r="G142" s="16">
        <f>IFERROR(F142/E141,"-")</f>
        <v>0</v>
      </c>
      <c r="H142" s="566"/>
      <c r="I142" s="203">
        <v>1</v>
      </c>
      <c r="J142" s="16">
        <f>IFERROR(I142/H141,"-")</f>
        <v>0.2</v>
      </c>
      <c r="K142" s="566"/>
      <c r="L142" s="203">
        <v>206</v>
      </c>
      <c r="M142" s="16">
        <f>IFERROR(L142/K141,"-")</f>
        <v>0.10117878192534381</v>
      </c>
      <c r="N142" s="566"/>
      <c r="O142" s="203">
        <v>171</v>
      </c>
      <c r="P142" s="16">
        <f>IFERROR(O142/N141,"-")</f>
        <v>9.0572033898305079E-2</v>
      </c>
      <c r="Q142" s="566"/>
      <c r="R142" s="203">
        <v>85</v>
      </c>
      <c r="S142" s="16">
        <f>IFERROR(R142/Q141,"-")</f>
        <v>9.8039215686274508E-2</v>
      </c>
      <c r="T142" s="566"/>
      <c r="U142" s="203">
        <v>22</v>
      </c>
      <c r="V142" s="16">
        <f>IFERROR(U142/T141,"-")</f>
        <v>9.0534979423868317E-2</v>
      </c>
      <c r="W142" s="566"/>
      <c r="X142" s="203">
        <v>2</v>
      </c>
      <c r="Y142" s="16">
        <f>IFERROR(X142/W141,"-")</f>
        <v>8.3333333333333329E-2</v>
      </c>
      <c r="Z142" s="566"/>
      <c r="AA142" s="203">
        <f t="shared" si="275"/>
        <v>487</v>
      </c>
      <c r="AB142" s="16">
        <f>IFERROR(AA142/Z141,"-")</f>
        <v>9.6169036334913111E-2</v>
      </c>
      <c r="AH142" s="76"/>
      <c r="AI142" s="154"/>
      <c r="AJ142" s="154"/>
      <c r="AK142" s="154"/>
      <c r="AL142" s="154"/>
      <c r="AM142" s="154"/>
      <c r="AN142" s="589"/>
      <c r="AO142" s="590"/>
      <c r="AP142" s="396" t="s">
        <v>78</v>
      </c>
      <c r="AQ142" s="592"/>
      <c r="AR142" s="188">
        <v>519</v>
      </c>
      <c r="AS142" s="390">
        <v>0.10508200040494027</v>
      </c>
      <c r="AT142" s="76"/>
      <c r="AV142" s="76"/>
      <c r="AW142" s="76"/>
      <c r="AX142" s="76"/>
      <c r="AY142" s="76"/>
      <c r="AZ142" s="76"/>
      <c r="BA142" s="76"/>
      <c r="BH142" s="14"/>
      <c r="BI142" s="14"/>
      <c r="BJ142" s="14"/>
      <c r="BK142" s="14"/>
      <c r="BL142" s="14"/>
      <c r="BM142" s="14"/>
    </row>
    <row r="143" spans="2:65" ht="13.5" customHeight="1">
      <c r="B143" s="579"/>
      <c r="C143" s="582"/>
      <c r="D143" s="297" t="s">
        <v>79</v>
      </c>
      <c r="E143" s="566"/>
      <c r="F143" s="203">
        <v>0</v>
      </c>
      <c r="G143" s="16">
        <f>IFERROR(F143/E141,"-")</f>
        <v>0</v>
      </c>
      <c r="H143" s="566"/>
      <c r="I143" s="203">
        <v>0</v>
      </c>
      <c r="J143" s="16">
        <f>IFERROR(I143/H141,"-")</f>
        <v>0</v>
      </c>
      <c r="K143" s="566"/>
      <c r="L143" s="203">
        <v>112</v>
      </c>
      <c r="M143" s="16">
        <f>IFERROR(L143/K141,"-")</f>
        <v>5.50098231827112E-2</v>
      </c>
      <c r="N143" s="566"/>
      <c r="O143" s="203">
        <v>99</v>
      </c>
      <c r="P143" s="16">
        <f>IFERROR(O143/N141,"-")</f>
        <v>5.2436440677966101E-2</v>
      </c>
      <c r="Q143" s="566"/>
      <c r="R143" s="203">
        <v>63</v>
      </c>
      <c r="S143" s="16">
        <f>IFERROR(R143/Q141,"-")</f>
        <v>7.2664359861591699E-2</v>
      </c>
      <c r="T143" s="566"/>
      <c r="U143" s="203">
        <v>21</v>
      </c>
      <c r="V143" s="16">
        <f>IFERROR(U143/T141,"-")</f>
        <v>8.6419753086419748E-2</v>
      </c>
      <c r="W143" s="566"/>
      <c r="X143" s="203">
        <v>1</v>
      </c>
      <c r="Y143" s="16">
        <f>IFERROR(X143/W141,"-")</f>
        <v>4.1666666666666664E-2</v>
      </c>
      <c r="Z143" s="566"/>
      <c r="AA143" s="203">
        <f t="shared" si="275"/>
        <v>296</v>
      </c>
      <c r="AB143" s="16">
        <f>IFERROR(AA143/Z141,"-")</f>
        <v>5.845181674565561E-2</v>
      </c>
      <c r="AH143" s="76"/>
      <c r="AI143" s="154"/>
      <c r="AJ143" s="154"/>
      <c r="AK143" s="154"/>
      <c r="AL143" s="154"/>
      <c r="AM143" s="154"/>
      <c r="AN143" s="589"/>
      <c r="AO143" s="590"/>
      <c r="AP143" s="396" t="s">
        <v>79</v>
      </c>
      <c r="AQ143" s="592"/>
      <c r="AR143" s="188">
        <v>268</v>
      </c>
      <c r="AS143" s="390">
        <v>5.4261996355537558E-2</v>
      </c>
      <c r="AT143" s="76"/>
      <c r="AV143" s="76"/>
      <c r="AW143" s="76"/>
      <c r="AX143" s="76"/>
      <c r="AY143" s="76"/>
      <c r="AZ143" s="76"/>
      <c r="BA143" s="76"/>
      <c r="BH143" s="14"/>
      <c r="BI143" s="14"/>
      <c r="BJ143" s="14"/>
      <c r="BK143" s="14"/>
      <c r="BL143" s="14"/>
      <c r="BM143" s="14"/>
    </row>
    <row r="144" spans="2:65" ht="13.5" customHeight="1">
      <c r="B144" s="580"/>
      <c r="C144" s="597"/>
      <c r="D144" s="298" t="s">
        <v>80</v>
      </c>
      <c r="E144" s="567"/>
      <c r="F144" s="204">
        <v>0</v>
      </c>
      <c r="G144" s="17">
        <f>IFERROR(F144/E141,"-")</f>
        <v>0</v>
      </c>
      <c r="H144" s="567"/>
      <c r="I144" s="204">
        <v>2</v>
      </c>
      <c r="J144" s="17">
        <f>IFERROR(I144/H141,"-")</f>
        <v>0.4</v>
      </c>
      <c r="K144" s="567"/>
      <c r="L144" s="204">
        <v>149</v>
      </c>
      <c r="M144" s="17">
        <f>IFERROR(L144/K141,"-")</f>
        <v>7.3182711198428285E-2</v>
      </c>
      <c r="N144" s="567"/>
      <c r="O144" s="204">
        <v>173</v>
      </c>
      <c r="P144" s="17">
        <f>IFERROR(O144/N141,"-")</f>
        <v>9.1631355932203395E-2</v>
      </c>
      <c r="Q144" s="567"/>
      <c r="R144" s="204">
        <v>106</v>
      </c>
      <c r="S144" s="17">
        <f>IFERROR(R144/Q141,"-")</f>
        <v>0.12226066897347174</v>
      </c>
      <c r="T144" s="567"/>
      <c r="U144" s="204">
        <v>42</v>
      </c>
      <c r="V144" s="17">
        <f>IFERROR(U144/T141,"-")</f>
        <v>0.1728395061728395</v>
      </c>
      <c r="W144" s="567"/>
      <c r="X144" s="204">
        <v>5</v>
      </c>
      <c r="Y144" s="17">
        <f>IFERROR(X144/W141,"-")</f>
        <v>0.20833333333333334</v>
      </c>
      <c r="Z144" s="567"/>
      <c r="AA144" s="204">
        <f t="shared" si="275"/>
        <v>477</v>
      </c>
      <c r="AB144" s="17">
        <f>IFERROR(AA144/Z141,"-")</f>
        <v>9.4194312796208532E-2</v>
      </c>
      <c r="AH144" s="76"/>
      <c r="AI144" s="154"/>
      <c r="AJ144" s="154"/>
      <c r="AK144" s="154"/>
      <c r="AL144" s="154"/>
      <c r="AM144" s="154"/>
      <c r="AN144" s="589"/>
      <c r="AO144" s="590"/>
      <c r="AP144" s="396" t="s">
        <v>80</v>
      </c>
      <c r="AQ144" s="592"/>
      <c r="AR144" s="188">
        <v>505</v>
      </c>
      <c r="AS144" s="390">
        <v>0.1022474185057704</v>
      </c>
      <c r="AT144" s="76"/>
      <c r="AV144" s="76"/>
      <c r="AW144" s="76"/>
      <c r="AX144" s="76"/>
      <c r="AY144" s="76"/>
      <c r="AZ144" s="76"/>
      <c r="BA144" s="76"/>
      <c r="BH144" s="14"/>
      <c r="BI144" s="14"/>
      <c r="BJ144" s="14"/>
      <c r="BK144" s="14"/>
      <c r="BL144" s="14"/>
      <c r="BM144" s="14"/>
    </row>
    <row r="145" spans="2:65" ht="13.5" customHeight="1">
      <c r="B145" s="578">
        <v>36</v>
      </c>
      <c r="C145" s="581" t="s">
        <v>2</v>
      </c>
      <c r="D145" s="296" t="s">
        <v>77</v>
      </c>
      <c r="E145" s="577">
        <f t="shared" ref="E145" si="292">VLOOKUP(C145,$AD$5:$AK$78,2,0)</f>
        <v>1</v>
      </c>
      <c r="F145" s="202">
        <v>1</v>
      </c>
      <c r="G145" s="75">
        <f>IFERROR(F145/E145,"-")</f>
        <v>1</v>
      </c>
      <c r="H145" s="577">
        <f t="shared" ref="H145" si="293">VLOOKUP(C145,$AD$5:$AK$78,3,0)</f>
        <v>5</v>
      </c>
      <c r="I145" s="202">
        <v>5</v>
      </c>
      <c r="J145" s="75">
        <f>IFERROR(I145/H145,"-")</f>
        <v>1</v>
      </c>
      <c r="K145" s="577">
        <f t="shared" ref="K145" si="294">VLOOKUP(C145,$AD$5:$AK$78,4,0)</f>
        <v>546</v>
      </c>
      <c r="L145" s="202">
        <v>419</v>
      </c>
      <c r="M145" s="75">
        <f>IFERROR(L145/K145,"-")</f>
        <v>0.76739926739926745</v>
      </c>
      <c r="N145" s="577">
        <f t="shared" ref="N145" si="295">VLOOKUP(C145,$AD$5:$AK$78,5,0)</f>
        <v>441</v>
      </c>
      <c r="O145" s="202">
        <v>321</v>
      </c>
      <c r="P145" s="75">
        <f>IFERROR(O145/N145,"-")</f>
        <v>0.72789115646258506</v>
      </c>
      <c r="Q145" s="577">
        <f t="shared" ref="Q145" si="296">VLOOKUP(C145,$AD$5:$AK$78,6,0)</f>
        <v>235</v>
      </c>
      <c r="R145" s="202">
        <v>169</v>
      </c>
      <c r="S145" s="75">
        <f>IFERROR(R145/Q145,"-")</f>
        <v>0.7191489361702128</v>
      </c>
      <c r="T145" s="577">
        <f t="shared" ref="T145" si="297">VLOOKUP(C145,$AD$5:$AK$78,7,0)</f>
        <v>70</v>
      </c>
      <c r="U145" s="202">
        <v>44</v>
      </c>
      <c r="V145" s="75">
        <f>IFERROR(U145/T145,"-")</f>
        <v>0.62857142857142856</v>
      </c>
      <c r="W145" s="577">
        <f t="shared" ref="W145" si="298">VLOOKUP(C145,$AD$5:$AK$78,8,0)</f>
        <v>11</v>
      </c>
      <c r="X145" s="202">
        <v>4</v>
      </c>
      <c r="Y145" s="75">
        <f>IFERROR(X145/W145,"-")</f>
        <v>0.36363636363636365</v>
      </c>
      <c r="Z145" s="577">
        <f t="shared" ref="Z145" si="299">VLOOKUP(C145,$AD$5:$AL$78,9,0)</f>
        <v>1309</v>
      </c>
      <c r="AA145" s="202">
        <f t="shared" si="275"/>
        <v>963</v>
      </c>
      <c r="AB145" s="75">
        <f>IFERROR(AA145/Z145,"-")</f>
        <v>0.73567608861726508</v>
      </c>
      <c r="AH145" s="76"/>
      <c r="AI145" s="154"/>
      <c r="AJ145" s="154"/>
      <c r="AK145" s="154"/>
      <c r="AL145" s="154"/>
      <c r="AM145" s="154"/>
      <c r="AN145" s="589">
        <v>36</v>
      </c>
      <c r="AO145" s="590" t="s">
        <v>2</v>
      </c>
      <c r="AP145" s="396" t="s">
        <v>77</v>
      </c>
      <c r="AQ145" s="592">
        <v>1347</v>
      </c>
      <c r="AR145" s="188">
        <v>973</v>
      </c>
      <c r="AS145" s="390">
        <v>0.72234595397178913</v>
      </c>
      <c r="AT145" s="76"/>
      <c r="AV145" s="76"/>
      <c r="AW145" s="76"/>
      <c r="AX145" s="76"/>
      <c r="AY145" s="76"/>
      <c r="AZ145" s="76"/>
      <c r="BA145" s="76"/>
      <c r="BH145" s="14"/>
      <c r="BI145" s="14"/>
      <c r="BJ145" s="14"/>
      <c r="BK145" s="14"/>
      <c r="BL145" s="14"/>
      <c r="BM145" s="14"/>
    </row>
    <row r="146" spans="2:65" ht="13.5" customHeight="1">
      <c r="B146" s="579"/>
      <c r="C146" s="582"/>
      <c r="D146" s="297" t="s">
        <v>78</v>
      </c>
      <c r="E146" s="566"/>
      <c r="F146" s="203">
        <v>0</v>
      </c>
      <c r="G146" s="16">
        <f>IFERROR(F146/E145,"-")</f>
        <v>0</v>
      </c>
      <c r="H146" s="566"/>
      <c r="I146" s="203">
        <v>0</v>
      </c>
      <c r="J146" s="16">
        <f>IFERROR(I146/H145,"-")</f>
        <v>0</v>
      </c>
      <c r="K146" s="566"/>
      <c r="L146" s="203">
        <v>70</v>
      </c>
      <c r="M146" s="16">
        <f>IFERROR(L146/K145,"-")</f>
        <v>0.12820512820512819</v>
      </c>
      <c r="N146" s="566"/>
      <c r="O146" s="203">
        <v>49</v>
      </c>
      <c r="P146" s="16">
        <f>IFERROR(O146/N145,"-")</f>
        <v>0.1111111111111111</v>
      </c>
      <c r="Q146" s="566"/>
      <c r="R146" s="203">
        <v>26</v>
      </c>
      <c r="S146" s="16">
        <f>IFERROR(R146/Q145,"-")</f>
        <v>0.11063829787234042</v>
      </c>
      <c r="T146" s="566"/>
      <c r="U146" s="203">
        <v>9</v>
      </c>
      <c r="V146" s="16">
        <f>IFERROR(U146/T145,"-")</f>
        <v>0.12857142857142856</v>
      </c>
      <c r="W146" s="566"/>
      <c r="X146" s="203">
        <v>2</v>
      </c>
      <c r="Y146" s="16">
        <f>IFERROR(X146/W145,"-")</f>
        <v>0.18181818181818182</v>
      </c>
      <c r="Z146" s="566"/>
      <c r="AA146" s="203">
        <f t="shared" si="275"/>
        <v>156</v>
      </c>
      <c r="AB146" s="16">
        <f>IFERROR(AA146/Z145,"-")</f>
        <v>0.11917494270435447</v>
      </c>
      <c r="AH146" s="76"/>
      <c r="AI146" s="154"/>
      <c r="AJ146" s="154"/>
      <c r="AK146" s="154"/>
      <c r="AL146" s="154"/>
      <c r="AM146" s="154"/>
      <c r="AN146" s="589"/>
      <c r="AO146" s="590"/>
      <c r="AP146" s="396" t="s">
        <v>78</v>
      </c>
      <c r="AQ146" s="592"/>
      <c r="AR146" s="188">
        <v>165</v>
      </c>
      <c r="AS146" s="390">
        <v>0.12249443207126949</v>
      </c>
      <c r="AT146" s="76"/>
      <c r="AV146" s="76"/>
      <c r="AW146" s="76"/>
      <c r="AX146" s="76"/>
      <c r="AY146" s="76"/>
      <c r="AZ146" s="76"/>
      <c r="BA146" s="76"/>
      <c r="BH146" s="14"/>
      <c r="BI146" s="14"/>
      <c r="BJ146" s="14"/>
      <c r="BK146" s="14"/>
      <c r="BL146" s="14"/>
      <c r="BM146" s="14"/>
    </row>
    <row r="147" spans="2:65" ht="13.5" customHeight="1">
      <c r="B147" s="579"/>
      <c r="C147" s="582"/>
      <c r="D147" s="297" t="s">
        <v>79</v>
      </c>
      <c r="E147" s="566"/>
      <c r="F147" s="203">
        <v>0</v>
      </c>
      <c r="G147" s="16">
        <f>IFERROR(F147/E145,"-")</f>
        <v>0</v>
      </c>
      <c r="H147" s="566"/>
      <c r="I147" s="203">
        <v>0</v>
      </c>
      <c r="J147" s="16">
        <f>IFERROR(I147/H145,"-")</f>
        <v>0</v>
      </c>
      <c r="K147" s="566"/>
      <c r="L147" s="203">
        <v>21</v>
      </c>
      <c r="M147" s="16">
        <f>IFERROR(L147/K145,"-")</f>
        <v>3.8461538461538464E-2</v>
      </c>
      <c r="N147" s="566"/>
      <c r="O147" s="203">
        <v>29</v>
      </c>
      <c r="P147" s="16">
        <f>IFERROR(O147/N145,"-")</f>
        <v>6.5759637188208611E-2</v>
      </c>
      <c r="Q147" s="566"/>
      <c r="R147" s="203">
        <v>15</v>
      </c>
      <c r="S147" s="16">
        <f>IFERROR(R147/Q145,"-")</f>
        <v>6.3829787234042548E-2</v>
      </c>
      <c r="T147" s="566"/>
      <c r="U147" s="203">
        <v>5</v>
      </c>
      <c r="V147" s="16">
        <f>IFERROR(U147/T145,"-")</f>
        <v>7.1428571428571425E-2</v>
      </c>
      <c r="W147" s="566"/>
      <c r="X147" s="203">
        <v>1</v>
      </c>
      <c r="Y147" s="16">
        <f>IFERROR(X147/W145,"-")</f>
        <v>9.0909090909090912E-2</v>
      </c>
      <c r="Z147" s="566"/>
      <c r="AA147" s="203">
        <f t="shared" si="275"/>
        <v>71</v>
      </c>
      <c r="AB147" s="16">
        <f>IFERROR(AA147/Z145,"-")</f>
        <v>5.4239877769289534E-2</v>
      </c>
      <c r="AH147" s="76"/>
      <c r="AI147" s="154"/>
      <c r="AJ147" s="154"/>
      <c r="AK147" s="154"/>
      <c r="AL147" s="154"/>
      <c r="AM147" s="154"/>
      <c r="AN147" s="589"/>
      <c r="AO147" s="590"/>
      <c r="AP147" s="396" t="s">
        <v>79</v>
      </c>
      <c r="AQ147" s="592"/>
      <c r="AR147" s="188">
        <v>85</v>
      </c>
      <c r="AS147" s="390">
        <v>6.3103192279138826E-2</v>
      </c>
      <c r="AT147" s="76"/>
      <c r="AV147" s="76"/>
      <c r="AW147" s="76"/>
      <c r="AX147" s="76"/>
      <c r="AY147" s="76"/>
      <c r="AZ147" s="76"/>
      <c r="BA147" s="76"/>
      <c r="BH147" s="14"/>
      <c r="BI147" s="14"/>
      <c r="BJ147" s="14"/>
      <c r="BK147" s="14"/>
      <c r="BL147" s="14"/>
      <c r="BM147" s="14"/>
    </row>
    <row r="148" spans="2:65" ht="13.5" customHeight="1">
      <c r="B148" s="580"/>
      <c r="C148" s="597"/>
      <c r="D148" s="298" t="s">
        <v>80</v>
      </c>
      <c r="E148" s="567"/>
      <c r="F148" s="204">
        <v>0</v>
      </c>
      <c r="G148" s="17">
        <f>IFERROR(F148/E145,"-")</f>
        <v>0</v>
      </c>
      <c r="H148" s="567"/>
      <c r="I148" s="204">
        <v>0</v>
      </c>
      <c r="J148" s="17">
        <f>IFERROR(I148/H145,"-")</f>
        <v>0</v>
      </c>
      <c r="K148" s="567"/>
      <c r="L148" s="204">
        <v>36</v>
      </c>
      <c r="M148" s="17">
        <f>IFERROR(L148/K145,"-")</f>
        <v>6.5934065934065936E-2</v>
      </c>
      <c r="N148" s="567"/>
      <c r="O148" s="204">
        <v>42</v>
      </c>
      <c r="P148" s="17">
        <f>IFERROR(O148/N145,"-")</f>
        <v>9.5238095238095233E-2</v>
      </c>
      <c r="Q148" s="567"/>
      <c r="R148" s="204">
        <v>25</v>
      </c>
      <c r="S148" s="17">
        <f>IFERROR(R148/Q145,"-")</f>
        <v>0.10638297872340426</v>
      </c>
      <c r="T148" s="567"/>
      <c r="U148" s="204">
        <v>12</v>
      </c>
      <c r="V148" s="17">
        <f>IFERROR(U148/T145,"-")</f>
        <v>0.17142857142857143</v>
      </c>
      <c r="W148" s="567"/>
      <c r="X148" s="204">
        <v>4</v>
      </c>
      <c r="Y148" s="17">
        <f>IFERROR(X148/W145,"-")</f>
        <v>0.36363636363636365</v>
      </c>
      <c r="Z148" s="567"/>
      <c r="AA148" s="204">
        <f t="shared" si="275"/>
        <v>119</v>
      </c>
      <c r="AB148" s="17">
        <f>IFERROR(AA148/Z145,"-")</f>
        <v>9.0909090909090912E-2</v>
      </c>
      <c r="AH148" s="76"/>
      <c r="AI148" s="154"/>
      <c r="AJ148" s="154"/>
      <c r="AK148" s="154"/>
      <c r="AL148" s="154"/>
      <c r="AM148" s="154"/>
      <c r="AN148" s="589"/>
      <c r="AO148" s="590"/>
      <c r="AP148" s="396" t="s">
        <v>80</v>
      </c>
      <c r="AQ148" s="592"/>
      <c r="AR148" s="188">
        <v>124</v>
      </c>
      <c r="AS148" s="390">
        <v>9.2056421677802522E-2</v>
      </c>
      <c r="AT148" s="76"/>
      <c r="AV148" s="76"/>
      <c r="AW148" s="76"/>
      <c r="AX148" s="76"/>
      <c r="AY148" s="76"/>
      <c r="AZ148" s="76"/>
      <c r="BA148" s="76"/>
      <c r="BH148" s="14"/>
      <c r="BI148" s="14"/>
      <c r="BJ148" s="14"/>
      <c r="BK148" s="14"/>
      <c r="BL148" s="14"/>
      <c r="BM148" s="14"/>
    </row>
    <row r="149" spans="2:65" ht="13.5" customHeight="1">
      <c r="B149" s="578">
        <v>37</v>
      </c>
      <c r="C149" s="581" t="s">
        <v>3</v>
      </c>
      <c r="D149" s="296" t="s">
        <v>77</v>
      </c>
      <c r="E149" s="577">
        <f t="shared" ref="E149" si="300">VLOOKUP(C149,$AD$5:$AK$78,2,0)</f>
        <v>5</v>
      </c>
      <c r="F149" s="202">
        <v>2</v>
      </c>
      <c r="G149" s="75">
        <f>IFERROR(F149/E149,"-")</f>
        <v>0.4</v>
      </c>
      <c r="H149" s="577">
        <f t="shared" ref="H149" si="301">VLOOKUP(C149,$AD$5:$AK$78,3,0)</f>
        <v>10</v>
      </c>
      <c r="I149" s="202">
        <v>7</v>
      </c>
      <c r="J149" s="75">
        <f>IFERROR(I149/H149,"-")</f>
        <v>0.7</v>
      </c>
      <c r="K149" s="577">
        <f t="shared" ref="K149" si="302">VLOOKUP(C149,$AD$5:$AK$78,4,0)</f>
        <v>3093</v>
      </c>
      <c r="L149" s="202">
        <v>2360</v>
      </c>
      <c r="M149" s="75">
        <f>IFERROR(L149/K149,"-")</f>
        <v>0.76301325573876499</v>
      </c>
      <c r="N149" s="577">
        <f t="shared" ref="N149" si="303">VLOOKUP(C149,$AD$5:$AK$78,5,0)</f>
        <v>2336</v>
      </c>
      <c r="O149" s="202">
        <v>1716</v>
      </c>
      <c r="P149" s="75">
        <f>IFERROR(O149/N149,"-")</f>
        <v>0.7345890410958904</v>
      </c>
      <c r="Q149" s="577">
        <f t="shared" ref="Q149" si="304">VLOOKUP(C149,$AD$5:$AK$78,6,0)</f>
        <v>1133</v>
      </c>
      <c r="R149" s="202">
        <v>776</v>
      </c>
      <c r="S149" s="75">
        <f>IFERROR(R149/Q149,"-")</f>
        <v>0.68490732568402468</v>
      </c>
      <c r="T149" s="577">
        <f t="shared" ref="T149" si="305">VLOOKUP(C149,$AD$5:$AK$78,7,0)</f>
        <v>304</v>
      </c>
      <c r="U149" s="202">
        <v>196</v>
      </c>
      <c r="V149" s="75">
        <f>IFERROR(U149/T149,"-")</f>
        <v>0.64473684210526316</v>
      </c>
      <c r="W149" s="577">
        <f t="shared" ref="W149" si="306">VLOOKUP(C149,$AD$5:$AK$78,8,0)</f>
        <v>43</v>
      </c>
      <c r="X149" s="202">
        <v>26</v>
      </c>
      <c r="Y149" s="75">
        <f>IFERROR(X149/W149,"-")</f>
        <v>0.60465116279069764</v>
      </c>
      <c r="Z149" s="577">
        <f t="shared" ref="Z149" si="307">VLOOKUP(C149,$AD$5:$AL$78,9,0)</f>
        <v>6924</v>
      </c>
      <c r="AA149" s="202">
        <f t="shared" si="275"/>
        <v>5083</v>
      </c>
      <c r="AB149" s="75">
        <f>IFERROR(AA149/Z149,"-")</f>
        <v>0.73411322934719814</v>
      </c>
      <c r="AH149" s="76"/>
      <c r="AI149" s="154"/>
      <c r="AJ149" s="154"/>
      <c r="AK149" s="154"/>
      <c r="AL149" s="154"/>
      <c r="AM149" s="154"/>
      <c r="AN149" s="589">
        <v>37</v>
      </c>
      <c r="AO149" s="590" t="s">
        <v>3</v>
      </c>
      <c r="AP149" s="396" t="s">
        <v>77</v>
      </c>
      <c r="AQ149" s="592">
        <v>6527</v>
      </c>
      <c r="AR149" s="188">
        <v>4785</v>
      </c>
      <c r="AS149" s="390">
        <v>0.73310862570859503</v>
      </c>
      <c r="AT149" s="76"/>
      <c r="AV149" s="76"/>
      <c r="AW149" s="76"/>
      <c r="AX149" s="76"/>
      <c r="AY149" s="76"/>
      <c r="AZ149" s="76"/>
      <c r="BA149" s="76"/>
      <c r="BH149" s="14"/>
      <c r="BI149" s="14"/>
      <c r="BJ149" s="14"/>
      <c r="BK149" s="14"/>
      <c r="BL149" s="14"/>
      <c r="BM149" s="14"/>
    </row>
    <row r="150" spans="2:65" ht="13.5" customHeight="1">
      <c r="B150" s="579"/>
      <c r="C150" s="582"/>
      <c r="D150" s="297" t="s">
        <v>78</v>
      </c>
      <c r="E150" s="566"/>
      <c r="F150" s="203">
        <v>0</v>
      </c>
      <c r="G150" s="16">
        <f>IFERROR(F150/E149,"-")</f>
        <v>0</v>
      </c>
      <c r="H150" s="566"/>
      <c r="I150" s="203">
        <v>1</v>
      </c>
      <c r="J150" s="16">
        <f>IFERROR(I150/H149,"-")</f>
        <v>0.1</v>
      </c>
      <c r="K150" s="566"/>
      <c r="L150" s="203">
        <v>304</v>
      </c>
      <c r="M150" s="16">
        <f>IFERROR(L150/K149,"-")</f>
        <v>9.8286453281603625E-2</v>
      </c>
      <c r="N150" s="566"/>
      <c r="O150" s="203">
        <v>228</v>
      </c>
      <c r="P150" s="16">
        <f>IFERROR(O150/N149,"-")</f>
        <v>9.7602739726027399E-2</v>
      </c>
      <c r="Q150" s="566"/>
      <c r="R150" s="203">
        <v>132</v>
      </c>
      <c r="S150" s="16">
        <f>IFERROR(R150/Q149,"-")</f>
        <v>0.11650485436893204</v>
      </c>
      <c r="T150" s="566"/>
      <c r="U150" s="203">
        <v>38</v>
      </c>
      <c r="V150" s="16">
        <f>IFERROR(U150/T149,"-")</f>
        <v>0.125</v>
      </c>
      <c r="W150" s="566"/>
      <c r="X150" s="203">
        <v>7</v>
      </c>
      <c r="Y150" s="16">
        <f>IFERROR(X150/W149,"-")</f>
        <v>0.16279069767441862</v>
      </c>
      <c r="Z150" s="566"/>
      <c r="AA150" s="203">
        <f t="shared" si="275"/>
        <v>710</v>
      </c>
      <c r="AB150" s="16">
        <f>IFERROR(AA150/Z149,"-")</f>
        <v>0.1025418833044483</v>
      </c>
      <c r="AH150" s="76"/>
      <c r="AI150" s="154"/>
      <c r="AJ150" s="154"/>
      <c r="AK150" s="154"/>
      <c r="AL150" s="154"/>
      <c r="AM150" s="154"/>
      <c r="AN150" s="589"/>
      <c r="AO150" s="590"/>
      <c r="AP150" s="396" t="s">
        <v>78</v>
      </c>
      <c r="AQ150" s="592"/>
      <c r="AR150" s="188">
        <v>668</v>
      </c>
      <c r="AS150" s="390">
        <v>0.10234410908533782</v>
      </c>
      <c r="AT150" s="76"/>
      <c r="AV150" s="76"/>
      <c r="AW150" s="76"/>
      <c r="AX150" s="76"/>
      <c r="AY150" s="76"/>
      <c r="AZ150" s="76"/>
      <c r="BA150" s="76"/>
      <c r="BH150" s="14"/>
      <c r="BI150" s="14"/>
      <c r="BJ150" s="14"/>
      <c r="BK150" s="14"/>
      <c r="BL150" s="14"/>
      <c r="BM150" s="14"/>
    </row>
    <row r="151" spans="2:65" ht="13.5" customHeight="1">
      <c r="B151" s="579"/>
      <c r="C151" s="582"/>
      <c r="D151" s="297" t="s">
        <v>79</v>
      </c>
      <c r="E151" s="566"/>
      <c r="F151" s="203">
        <v>2</v>
      </c>
      <c r="G151" s="16">
        <f>IFERROR(F151/E149,"-")</f>
        <v>0.4</v>
      </c>
      <c r="H151" s="566"/>
      <c r="I151" s="203">
        <v>1</v>
      </c>
      <c r="J151" s="16">
        <f>IFERROR(I151/H149,"-")</f>
        <v>0.1</v>
      </c>
      <c r="K151" s="566"/>
      <c r="L151" s="203">
        <v>168</v>
      </c>
      <c r="M151" s="16">
        <f>IFERROR(L151/K149,"-")</f>
        <v>5.4316197866149371E-2</v>
      </c>
      <c r="N151" s="566"/>
      <c r="O151" s="203">
        <v>136</v>
      </c>
      <c r="P151" s="16">
        <f>IFERROR(O151/N149,"-")</f>
        <v>5.8219178082191778E-2</v>
      </c>
      <c r="Q151" s="566"/>
      <c r="R151" s="203">
        <v>64</v>
      </c>
      <c r="S151" s="16">
        <f>IFERROR(R151/Q149,"-")</f>
        <v>5.6487202118270081E-2</v>
      </c>
      <c r="T151" s="566"/>
      <c r="U151" s="203">
        <v>25</v>
      </c>
      <c r="V151" s="16">
        <f>IFERROR(U151/T149,"-")</f>
        <v>8.2236842105263164E-2</v>
      </c>
      <c r="W151" s="566"/>
      <c r="X151" s="203">
        <v>0</v>
      </c>
      <c r="Y151" s="16">
        <f>IFERROR(X151/W149,"-")</f>
        <v>0</v>
      </c>
      <c r="Z151" s="566"/>
      <c r="AA151" s="203">
        <f t="shared" si="275"/>
        <v>396</v>
      </c>
      <c r="AB151" s="16">
        <f>IFERROR(AA151/Z149,"-")</f>
        <v>5.7192374350086658E-2</v>
      </c>
      <c r="AH151" s="76"/>
      <c r="AI151" s="154"/>
      <c r="AJ151" s="154"/>
      <c r="AK151" s="154"/>
      <c r="AL151" s="154"/>
      <c r="AM151" s="154"/>
      <c r="AN151" s="589"/>
      <c r="AO151" s="590"/>
      <c r="AP151" s="396" t="s">
        <v>79</v>
      </c>
      <c r="AQ151" s="592"/>
      <c r="AR151" s="188">
        <v>371</v>
      </c>
      <c r="AS151" s="390">
        <v>5.6840815075838824E-2</v>
      </c>
      <c r="AT151" s="76"/>
      <c r="AV151" s="76"/>
      <c r="AW151" s="76"/>
      <c r="AX151" s="76"/>
      <c r="AY151" s="76"/>
      <c r="AZ151" s="76"/>
      <c r="BA151" s="76"/>
      <c r="BH151" s="14"/>
      <c r="BI151" s="14"/>
      <c r="BJ151" s="14"/>
      <c r="BK151" s="14"/>
      <c r="BL151" s="14"/>
      <c r="BM151" s="14"/>
    </row>
    <row r="152" spans="2:65" ht="13.5" customHeight="1">
      <c r="B152" s="580"/>
      <c r="C152" s="597"/>
      <c r="D152" s="298" t="s">
        <v>80</v>
      </c>
      <c r="E152" s="567"/>
      <c r="F152" s="204">
        <v>1</v>
      </c>
      <c r="G152" s="17">
        <f>IFERROR(F152/E149,"-")</f>
        <v>0.2</v>
      </c>
      <c r="H152" s="567"/>
      <c r="I152" s="204">
        <v>1</v>
      </c>
      <c r="J152" s="17">
        <f>IFERROR(I152/H149,"-")</f>
        <v>0.1</v>
      </c>
      <c r="K152" s="567"/>
      <c r="L152" s="204">
        <v>261</v>
      </c>
      <c r="M152" s="17">
        <f>IFERROR(L152/K149,"-")</f>
        <v>8.438409311348205E-2</v>
      </c>
      <c r="N152" s="567"/>
      <c r="O152" s="204">
        <v>256</v>
      </c>
      <c r="P152" s="17">
        <f>IFERROR(O152/N149,"-")</f>
        <v>0.1095890410958904</v>
      </c>
      <c r="Q152" s="567"/>
      <c r="R152" s="204">
        <v>161</v>
      </c>
      <c r="S152" s="17">
        <f>IFERROR(R152/Q149,"-")</f>
        <v>0.14210061782877317</v>
      </c>
      <c r="T152" s="567"/>
      <c r="U152" s="204">
        <v>45</v>
      </c>
      <c r="V152" s="17">
        <f>IFERROR(U152/T149,"-")</f>
        <v>0.14802631578947367</v>
      </c>
      <c r="W152" s="567"/>
      <c r="X152" s="204">
        <v>10</v>
      </c>
      <c r="Y152" s="17">
        <f>IFERROR(X152/W149,"-")</f>
        <v>0.23255813953488372</v>
      </c>
      <c r="Z152" s="567"/>
      <c r="AA152" s="204">
        <f t="shared" si="275"/>
        <v>735</v>
      </c>
      <c r="AB152" s="17">
        <f>IFERROR(AA152/Z149,"-")</f>
        <v>0.1061525129982669</v>
      </c>
      <c r="AH152" s="76"/>
      <c r="AI152" s="154"/>
      <c r="AJ152" s="154"/>
      <c r="AK152" s="154"/>
      <c r="AL152" s="154"/>
      <c r="AM152" s="154"/>
      <c r="AN152" s="589"/>
      <c r="AO152" s="590"/>
      <c r="AP152" s="396" t="s">
        <v>80</v>
      </c>
      <c r="AQ152" s="592"/>
      <c r="AR152" s="188">
        <v>703</v>
      </c>
      <c r="AS152" s="390">
        <v>0.10770645013022828</v>
      </c>
      <c r="AT152" s="76"/>
      <c r="AV152" s="76"/>
      <c r="AW152" s="76"/>
      <c r="AX152" s="76"/>
      <c r="AY152" s="76"/>
      <c r="AZ152" s="76"/>
      <c r="BA152" s="76"/>
      <c r="BH152" s="14"/>
      <c r="BI152" s="14"/>
      <c r="BJ152" s="14"/>
      <c r="BK152" s="14"/>
      <c r="BL152" s="14"/>
      <c r="BM152" s="14"/>
    </row>
    <row r="153" spans="2:65" ht="13.5" customHeight="1">
      <c r="B153" s="578">
        <v>38</v>
      </c>
      <c r="C153" s="581" t="s">
        <v>45</v>
      </c>
      <c r="D153" s="296" t="s">
        <v>77</v>
      </c>
      <c r="E153" s="577">
        <f t="shared" ref="E153" si="308">VLOOKUP(C153,$AD$5:$AK$78,2,0)</f>
        <v>2</v>
      </c>
      <c r="F153" s="202">
        <v>2</v>
      </c>
      <c r="G153" s="75">
        <f>IFERROR(F153/E153,"-")</f>
        <v>1</v>
      </c>
      <c r="H153" s="577">
        <f t="shared" ref="H153" si="309">VLOOKUP(C153,$AD$5:$AK$78,3,0)</f>
        <v>3</v>
      </c>
      <c r="I153" s="202">
        <v>1</v>
      </c>
      <c r="J153" s="75">
        <f>IFERROR(I153/H153,"-")</f>
        <v>0.33333333333333331</v>
      </c>
      <c r="K153" s="577">
        <f t="shared" ref="K153" si="310">VLOOKUP(C153,$AD$5:$AK$78,4,0)</f>
        <v>492</v>
      </c>
      <c r="L153" s="202">
        <v>360</v>
      </c>
      <c r="M153" s="75">
        <f>IFERROR(L153/K153,"-")</f>
        <v>0.73170731707317072</v>
      </c>
      <c r="N153" s="577">
        <f t="shared" ref="N153" si="311">VLOOKUP(C153,$AD$5:$AK$78,5,0)</f>
        <v>391</v>
      </c>
      <c r="O153" s="202">
        <v>261</v>
      </c>
      <c r="P153" s="75">
        <f>IFERROR(O153/N153,"-")</f>
        <v>0.6675191815856778</v>
      </c>
      <c r="Q153" s="577">
        <f t="shared" ref="Q153" si="312">VLOOKUP(C153,$AD$5:$AK$78,6,0)</f>
        <v>199</v>
      </c>
      <c r="R153" s="202">
        <v>129</v>
      </c>
      <c r="S153" s="75">
        <f>IFERROR(R153/Q153,"-")</f>
        <v>0.64824120603015079</v>
      </c>
      <c r="T153" s="577">
        <f t="shared" ref="T153" si="313">VLOOKUP(C153,$AD$5:$AK$78,7,0)</f>
        <v>54</v>
      </c>
      <c r="U153" s="202">
        <v>30</v>
      </c>
      <c r="V153" s="75">
        <f>IFERROR(U153/T153,"-")</f>
        <v>0.55555555555555558</v>
      </c>
      <c r="W153" s="577">
        <f t="shared" ref="W153" si="314">VLOOKUP(C153,$AD$5:$AK$78,8,0)</f>
        <v>8</v>
      </c>
      <c r="X153" s="202">
        <v>4</v>
      </c>
      <c r="Y153" s="75">
        <f>IFERROR(X153/W153,"-")</f>
        <v>0.5</v>
      </c>
      <c r="Z153" s="577">
        <f t="shared" ref="Z153" si="315">VLOOKUP(C153,$AD$5:$AL$78,9,0)</f>
        <v>1149</v>
      </c>
      <c r="AA153" s="202">
        <f t="shared" si="275"/>
        <v>787</v>
      </c>
      <c r="AB153" s="75">
        <f>IFERROR(AA153/Z153,"-")</f>
        <v>0.68494342906875549</v>
      </c>
      <c r="AH153" s="76"/>
      <c r="AI153" s="154"/>
      <c r="AJ153" s="154"/>
      <c r="AK153" s="154"/>
      <c r="AL153" s="154"/>
      <c r="AM153" s="154"/>
      <c r="AN153" s="589">
        <v>38</v>
      </c>
      <c r="AO153" s="590" t="s">
        <v>45</v>
      </c>
      <c r="AP153" s="396" t="s">
        <v>77</v>
      </c>
      <c r="AQ153" s="592">
        <v>1099</v>
      </c>
      <c r="AR153" s="188">
        <v>772</v>
      </c>
      <c r="AS153" s="390">
        <v>0.70245677888989988</v>
      </c>
      <c r="AT153" s="76"/>
      <c r="AV153" s="76"/>
      <c r="AW153" s="76"/>
      <c r="AX153" s="76"/>
      <c r="AY153" s="76"/>
      <c r="AZ153" s="76"/>
      <c r="BA153" s="76"/>
      <c r="BH153" s="14"/>
      <c r="BI153" s="14"/>
      <c r="BJ153" s="14"/>
      <c r="BK153" s="14"/>
      <c r="BL153" s="14"/>
      <c r="BM153" s="14"/>
    </row>
    <row r="154" spans="2:65" ht="13.5" customHeight="1">
      <c r="B154" s="579"/>
      <c r="C154" s="582"/>
      <c r="D154" s="297" t="s">
        <v>78</v>
      </c>
      <c r="E154" s="566"/>
      <c r="F154" s="203">
        <v>0</v>
      </c>
      <c r="G154" s="16">
        <f>IFERROR(F154/E153,"-")</f>
        <v>0</v>
      </c>
      <c r="H154" s="566"/>
      <c r="I154" s="203">
        <v>1</v>
      </c>
      <c r="J154" s="16">
        <f>IFERROR(I154/H153,"-")</f>
        <v>0.33333333333333331</v>
      </c>
      <c r="K154" s="566"/>
      <c r="L154" s="203">
        <v>50</v>
      </c>
      <c r="M154" s="16">
        <f>IFERROR(L154/K153,"-")</f>
        <v>0.1016260162601626</v>
      </c>
      <c r="N154" s="566"/>
      <c r="O154" s="203">
        <v>42</v>
      </c>
      <c r="P154" s="16">
        <f>IFERROR(O154/N153,"-")</f>
        <v>0.10741687979539642</v>
      </c>
      <c r="Q154" s="566"/>
      <c r="R154" s="203">
        <v>15</v>
      </c>
      <c r="S154" s="16">
        <f>IFERROR(R154/Q153,"-")</f>
        <v>7.5376884422110546E-2</v>
      </c>
      <c r="T154" s="566"/>
      <c r="U154" s="203">
        <v>7</v>
      </c>
      <c r="V154" s="16">
        <f>IFERROR(U154/T153,"-")</f>
        <v>0.12962962962962962</v>
      </c>
      <c r="W154" s="566"/>
      <c r="X154" s="203">
        <v>1</v>
      </c>
      <c r="Y154" s="16">
        <f>IFERROR(X154/W153,"-")</f>
        <v>0.125</v>
      </c>
      <c r="Z154" s="566"/>
      <c r="AA154" s="203">
        <f t="shared" si="275"/>
        <v>116</v>
      </c>
      <c r="AB154" s="16">
        <f>IFERROR(AA154/Z153,"-")</f>
        <v>0.10095735422106179</v>
      </c>
      <c r="AH154" s="76"/>
      <c r="AI154" s="154"/>
      <c r="AJ154" s="154"/>
      <c r="AK154" s="154"/>
      <c r="AL154" s="154"/>
      <c r="AM154" s="154"/>
      <c r="AN154" s="589"/>
      <c r="AO154" s="590"/>
      <c r="AP154" s="396" t="s">
        <v>78</v>
      </c>
      <c r="AQ154" s="592"/>
      <c r="AR154" s="188">
        <v>112</v>
      </c>
      <c r="AS154" s="390">
        <v>0.10191082802547771</v>
      </c>
      <c r="AT154" s="76"/>
      <c r="AV154" s="76"/>
      <c r="AW154" s="76"/>
      <c r="AX154" s="76"/>
      <c r="AY154" s="76"/>
      <c r="AZ154" s="76"/>
      <c r="BA154" s="76"/>
      <c r="BH154" s="14"/>
      <c r="BI154" s="14"/>
      <c r="BJ154" s="14"/>
      <c r="BK154" s="14"/>
      <c r="BL154" s="14"/>
      <c r="BM154" s="14"/>
    </row>
    <row r="155" spans="2:65" ht="13.5" customHeight="1">
      <c r="B155" s="579"/>
      <c r="C155" s="582"/>
      <c r="D155" s="297" t="s">
        <v>79</v>
      </c>
      <c r="E155" s="566"/>
      <c r="F155" s="203">
        <v>0</v>
      </c>
      <c r="G155" s="16">
        <f>IFERROR(F155/E153,"-")</f>
        <v>0</v>
      </c>
      <c r="H155" s="566"/>
      <c r="I155" s="203">
        <v>1</v>
      </c>
      <c r="J155" s="16">
        <f>IFERROR(I155/H153,"-")</f>
        <v>0.33333333333333331</v>
      </c>
      <c r="K155" s="566"/>
      <c r="L155" s="203">
        <v>44</v>
      </c>
      <c r="M155" s="16">
        <f>IFERROR(L155/K153,"-")</f>
        <v>8.943089430894309E-2</v>
      </c>
      <c r="N155" s="566"/>
      <c r="O155" s="203">
        <v>36</v>
      </c>
      <c r="P155" s="16">
        <f>IFERROR(O155/N153,"-")</f>
        <v>9.2071611253196933E-2</v>
      </c>
      <c r="Q155" s="566"/>
      <c r="R155" s="203">
        <v>24</v>
      </c>
      <c r="S155" s="16">
        <f>IFERROR(R155/Q153,"-")</f>
        <v>0.12060301507537688</v>
      </c>
      <c r="T155" s="566"/>
      <c r="U155" s="203">
        <v>10</v>
      </c>
      <c r="V155" s="16">
        <f>IFERROR(U155/T153,"-")</f>
        <v>0.18518518518518517</v>
      </c>
      <c r="W155" s="566"/>
      <c r="X155" s="203">
        <v>2</v>
      </c>
      <c r="Y155" s="16">
        <f>IFERROR(X155/W153,"-")</f>
        <v>0.25</v>
      </c>
      <c r="Z155" s="566"/>
      <c r="AA155" s="203">
        <f t="shared" si="275"/>
        <v>117</v>
      </c>
      <c r="AB155" s="16">
        <f>IFERROR(AA155/Z153,"-")</f>
        <v>0.10182767624020887</v>
      </c>
      <c r="AH155" s="76"/>
      <c r="AI155" s="154"/>
      <c r="AJ155" s="154"/>
      <c r="AK155" s="154"/>
      <c r="AL155" s="154"/>
      <c r="AM155" s="154"/>
      <c r="AN155" s="589"/>
      <c r="AO155" s="590"/>
      <c r="AP155" s="396" t="s">
        <v>79</v>
      </c>
      <c r="AQ155" s="592"/>
      <c r="AR155" s="188">
        <v>93</v>
      </c>
      <c r="AS155" s="390">
        <v>8.4622383985441307E-2</v>
      </c>
      <c r="AT155" s="76"/>
      <c r="AV155" s="76"/>
      <c r="AW155" s="76"/>
      <c r="AX155" s="76"/>
      <c r="AY155" s="76"/>
      <c r="AZ155" s="76"/>
      <c r="BA155" s="76"/>
      <c r="BH155" s="14"/>
      <c r="BI155" s="14"/>
      <c r="BJ155" s="14"/>
      <c r="BK155" s="14"/>
      <c r="BL155" s="14"/>
      <c r="BM155" s="14"/>
    </row>
    <row r="156" spans="2:65" ht="13.5" customHeight="1">
      <c r="B156" s="580"/>
      <c r="C156" s="597"/>
      <c r="D156" s="298" t="s">
        <v>80</v>
      </c>
      <c r="E156" s="567"/>
      <c r="F156" s="204">
        <v>0</v>
      </c>
      <c r="G156" s="17">
        <f>IFERROR(F156/E153,"-")</f>
        <v>0</v>
      </c>
      <c r="H156" s="567"/>
      <c r="I156" s="204">
        <v>0</v>
      </c>
      <c r="J156" s="17">
        <f>IFERROR(I156/H153,"-")</f>
        <v>0</v>
      </c>
      <c r="K156" s="567"/>
      <c r="L156" s="204">
        <v>38</v>
      </c>
      <c r="M156" s="17">
        <f>IFERROR(L156/K153,"-")</f>
        <v>7.7235772357723581E-2</v>
      </c>
      <c r="N156" s="567"/>
      <c r="O156" s="204">
        <v>52</v>
      </c>
      <c r="P156" s="17">
        <f>IFERROR(O156/N153,"-")</f>
        <v>0.13299232736572891</v>
      </c>
      <c r="Q156" s="567"/>
      <c r="R156" s="204">
        <v>31</v>
      </c>
      <c r="S156" s="17">
        <f>IFERROR(R156/Q153,"-")</f>
        <v>0.15577889447236182</v>
      </c>
      <c r="T156" s="567"/>
      <c r="U156" s="204">
        <v>7</v>
      </c>
      <c r="V156" s="17">
        <f>IFERROR(U156/T153,"-")</f>
        <v>0.12962962962962962</v>
      </c>
      <c r="W156" s="567"/>
      <c r="X156" s="204">
        <v>1</v>
      </c>
      <c r="Y156" s="17">
        <f>IFERROR(X156/W153,"-")</f>
        <v>0.125</v>
      </c>
      <c r="Z156" s="567"/>
      <c r="AA156" s="204">
        <f t="shared" si="275"/>
        <v>129</v>
      </c>
      <c r="AB156" s="17">
        <f>IFERROR(AA156/Z153,"-")</f>
        <v>0.1122715404699739</v>
      </c>
      <c r="AH156" s="76"/>
      <c r="AI156" s="154"/>
      <c r="AJ156" s="154"/>
      <c r="AK156" s="154"/>
      <c r="AL156" s="154"/>
      <c r="AM156" s="154"/>
      <c r="AN156" s="589"/>
      <c r="AO156" s="590"/>
      <c r="AP156" s="396" t="s">
        <v>80</v>
      </c>
      <c r="AQ156" s="592"/>
      <c r="AR156" s="188">
        <v>122</v>
      </c>
      <c r="AS156" s="390">
        <v>0.11101000909918107</v>
      </c>
      <c r="AT156" s="76"/>
      <c r="AV156" s="76"/>
      <c r="AW156" s="76"/>
      <c r="AX156" s="76"/>
      <c r="AY156" s="76"/>
      <c r="AZ156" s="76"/>
      <c r="BA156" s="76"/>
      <c r="BH156" s="14"/>
      <c r="BI156" s="14"/>
      <c r="BJ156" s="14"/>
      <c r="BK156" s="14"/>
      <c r="BL156" s="14"/>
      <c r="BM156" s="14"/>
    </row>
    <row r="157" spans="2:65" ht="13.5" customHeight="1">
      <c r="B157" s="578">
        <v>39</v>
      </c>
      <c r="C157" s="581" t="s">
        <v>8</v>
      </c>
      <c r="D157" s="296" t="s">
        <v>77</v>
      </c>
      <c r="E157" s="577">
        <f t="shared" ref="E157" si="316">VLOOKUP(C157,$AD$5:$AK$78,2,0)</f>
        <v>4</v>
      </c>
      <c r="F157" s="202">
        <v>3</v>
      </c>
      <c r="G157" s="75">
        <f>IFERROR(F157/E157,"-")</f>
        <v>0.75</v>
      </c>
      <c r="H157" s="577">
        <f t="shared" ref="H157" si="317">VLOOKUP(C157,$AD$5:$AK$78,3,0)</f>
        <v>16</v>
      </c>
      <c r="I157" s="202">
        <v>13</v>
      </c>
      <c r="J157" s="75">
        <f>IFERROR(I157/H157,"-")</f>
        <v>0.8125</v>
      </c>
      <c r="K157" s="577">
        <f t="shared" ref="K157" si="318">VLOOKUP(C157,$AD$5:$AK$78,4,0)</f>
        <v>2506</v>
      </c>
      <c r="L157" s="202">
        <v>1873</v>
      </c>
      <c r="M157" s="75">
        <f>IFERROR(L157/K157,"-")</f>
        <v>0.74740622505985632</v>
      </c>
      <c r="N157" s="577">
        <f t="shared" ref="N157" si="319">VLOOKUP(C157,$AD$5:$AK$78,5,0)</f>
        <v>2101</v>
      </c>
      <c r="O157" s="202">
        <v>1539</v>
      </c>
      <c r="P157" s="75">
        <f>IFERROR(O157/N157,"-")</f>
        <v>0.73250832936696808</v>
      </c>
      <c r="Q157" s="577">
        <f t="shared" ref="Q157" si="320">VLOOKUP(C157,$AD$5:$AK$78,6,0)</f>
        <v>957</v>
      </c>
      <c r="R157" s="202">
        <v>646</v>
      </c>
      <c r="S157" s="75">
        <f>IFERROR(R157/Q157,"-")</f>
        <v>0.67502612330198541</v>
      </c>
      <c r="T157" s="577">
        <f t="shared" ref="T157" si="321">VLOOKUP(C157,$AD$5:$AK$78,7,0)</f>
        <v>280</v>
      </c>
      <c r="U157" s="202">
        <v>192</v>
      </c>
      <c r="V157" s="75">
        <f>IFERROR(U157/T157,"-")</f>
        <v>0.68571428571428572</v>
      </c>
      <c r="W157" s="577">
        <f t="shared" ref="W157" si="322">VLOOKUP(C157,$AD$5:$AK$78,8,0)</f>
        <v>36</v>
      </c>
      <c r="X157" s="202">
        <v>21</v>
      </c>
      <c r="Y157" s="75">
        <f>IFERROR(X157/W157,"-")</f>
        <v>0.58333333333333337</v>
      </c>
      <c r="Z157" s="577">
        <f t="shared" ref="Z157" si="323">VLOOKUP(C157,$AD$5:$AL$78,9,0)</f>
        <v>5900</v>
      </c>
      <c r="AA157" s="202">
        <f t="shared" si="275"/>
        <v>4287</v>
      </c>
      <c r="AB157" s="75">
        <f>IFERROR(AA157/Z157,"-")</f>
        <v>0.72661016949152546</v>
      </c>
      <c r="AH157" s="76"/>
      <c r="AI157" s="154"/>
      <c r="AJ157" s="154"/>
      <c r="AK157" s="154"/>
      <c r="AL157" s="154"/>
      <c r="AM157" s="154"/>
      <c r="AN157" s="589">
        <v>39</v>
      </c>
      <c r="AO157" s="590" t="s">
        <v>8</v>
      </c>
      <c r="AP157" s="396" t="s">
        <v>77</v>
      </c>
      <c r="AQ157" s="592">
        <v>6002</v>
      </c>
      <c r="AR157" s="188">
        <v>4427</v>
      </c>
      <c r="AS157" s="390">
        <v>0.73758747084305232</v>
      </c>
      <c r="AT157" s="76"/>
      <c r="AV157" s="76"/>
      <c r="AW157" s="76"/>
      <c r="AX157" s="76"/>
      <c r="AY157" s="76"/>
      <c r="AZ157" s="76"/>
      <c r="BA157" s="76"/>
      <c r="BH157" s="14"/>
      <c r="BI157" s="14"/>
      <c r="BJ157" s="14"/>
      <c r="BK157" s="14"/>
      <c r="BL157" s="14"/>
      <c r="BM157" s="14"/>
    </row>
    <row r="158" spans="2:65" ht="13.5" customHeight="1">
      <c r="B158" s="579"/>
      <c r="C158" s="582"/>
      <c r="D158" s="297" t="s">
        <v>78</v>
      </c>
      <c r="E158" s="566"/>
      <c r="F158" s="203">
        <v>1</v>
      </c>
      <c r="G158" s="16">
        <f>IFERROR(F158/E157,"-")</f>
        <v>0.25</v>
      </c>
      <c r="H158" s="566"/>
      <c r="I158" s="203">
        <v>0</v>
      </c>
      <c r="J158" s="16">
        <f>IFERROR(I158/H157,"-")</f>
        <v>0</v>
      </c>
      <c r="K158" s="566"/>
      <c r="L158" s="203">
        <v>246</v>
      </c>
      <c r="M158" s="16">
        <f>IFERROR(L158/K157,"-")</f>
        <v>9.8164405426975257E-2</v>
      </c>
      <c r="N158" s="566"/>
      <c r="O158" s="203">
        <v>209</v>
      </c>
      <c r="P158" s="16">
        <f>IFERROR(O158/N157,"-")</f>
        <v>9.947643979057591E-2</v>
      </c>
      <c r="Q158" s="566"/>
      <c r="R158" s="203">
        <v>98</v>
      </c>
      <c r="S158" s="16">
        <f>IFERROR(R158/Q157,"-")</f>
        <v>0.10240334378265413</v>
      </c>
      <c r="T158" s="566"/>
      <c r="U158" s="203">
        <v>24</v>
      </c>
      <c r="V158" s="16">
        <f>IFERROR(U158/T157,"-")</f>
        <v>8.5714285714285715E-2</v>
      </c>
      <c r="W158" s="566"/>
      <c r="X158" s="203">
        <v>2</v>
      </c>
      <c r="Y158" s="16">
        <f>IFERROR(X158/W157,"-")</f>
        <v>5.5555555555555552E-2</v>
      </c>
      <c r="Z158" s="566"/>
      <c r="AA158" s="203">
        <f t="shared" si="275"/>
        <v>580</v>
      </c>
      <c r="AB158" s="16">
        <f>IFERROR(AA158/Z157,"-")</f>
        <v>9.8305084745762716E-2</v>
      </c>
      <c r="AH158" s="76"/>
      <c r="AI158" s="154"/>
      <c r="AJ158" s="154"/>
      <c r="AK158" s="154"/>
      <c r="AL158" s="154"/>
      <c r="AM158" s="154"/>
      <c r="AN158" s="589"/>
      <c r="AO158" s="590"/>
      <c r="AP158" s="396" t="s">
        <v>78</v>
      </c>
      <c r="AQ158" s="592"/>
      <c r="AR158" s="188">
        <v>611</v>
      </c>
      <c r="AS158" s="390">
        <v>0.10179940019993336</v>
      </c>
      <c r="AT158" s="76"/>
      <c r="AV158" s="76"/>
      <c r="AW158" s="76"/>
      <c r="AX158" s="76"/>
      <c r="AY158" s="76"/>
      <c r="AZ158" s="76"/>
      <c r="BA158" s="76"/>
      <c r="BH158" s="14"/>
      <c r="BI158" s="14"/>
      <c r="BJ158" s="14"/>
      <c r="BK158" s="14"/>
      <c r="BL158" s="14"/>
      <c r="BM158" s="14"/>
    </row>
    <row r="159" spans="2:65" ht="13.5" customHeight="1">
      <c r="B159" s="579"/>
      <c r="C159" s="582"/>
      <c r="D159" s="297" t="s">
        <v>79</v>
      </c>
      <c r="E159" s="566"/>
      <c r="F159" s="203">
        <v>0</v>
      </c>
      <c r="G159" s="16">
        <f>IFERROR(F159/E157,"-")</f>
        <v>0</v>
      </c>
      <c r="H159" s="566"/>
      <c r="I159" s="203">
        <v>2</v>
      </c>
      <c r="J159" s="16">
        <f>IFERROR(I159/H157,"-")</f>
        <v>0.125</v>
      </c>
      <c r="K159" s="566"/>
      <c r="L159" s="203">
        <v>138</v>
      </c>
      <c r="M159" s="16">
        <f>IFERROR(L159/K157,"-")</f>
        <v>5.5067837190742222E-2</v>
      </c>
      <c r="N159" s="566"/>
      <c r="O159" s="203">
        <v>119</v>
      </c>
      <c r="P159" s="16">
        <f>IFERROR(O159/N157,"-")</f>
        <v>5.6639695383150883E-2</v>
      </c>
      <c r="Q159" s="566"/>
      <c r="R159" s="203">
        <v>64</v>
      </c>
      <c r="S159" s="16">
        <f>IFERROR(R159/Q157,"-")</f>
        <v>6.6875653082549641E-2</v>
      </c>
      <c r="T159" s="566"/>
      <c r="U159" s="203">
        <v>11</v>
      </c>
      <c r="V159" s="16">
        <f>IFERROR(U159/T157,"-")</f>
        <v>3.9285714285714285E-2</v>
      </c>
      <c r="W159" s="566"/>
      <c r="X159" s="203">
        <v>1</v>
      </c>
      <c r="Y159" s="16">
        <f>IFERROR(X159/W157,"-")</f>
        <v>2.7777777777777776E-2</v>
      </c>
      <c r="Z159" s="566"/>
      <c r="AA159" s="203">
        <f t="shared" si="275"/>
        <v>335</v>
      </c>
      <c r="AB159" s="16">
        <f>IFERROR(AA159/Z157,"-")</f>
        <v>5.6779661016949153E-2</v>
      </c>
      <c r="AH159" s="76"/>
      <c r="AI159" s="154"/>
      <c r="AJ159" s="154"/>
      <c r="AK159" s="154"/>
      <c r="AL159" s="154"/>
      <c r="AM159" s="154"/>
      <c r="AN159" s="589"/>
      <c r="AO159" s="590"/>
      <c r="AP159" s="396" t="s">
        <v>79</v>
      </c>
      <c r="AQ159" s="592"/>
      <c r="AR159" s="188">
        <v>323</v>
      </c>
      <c r="AS159" s="390">
        <v>5.3815394868377206E-2</v>
      </c>
      <c r="AT159" s="76"/>
      <c r="AV159" s="76"/>
      <c r="AW159" s="76"/>
      <c r="AX159" s="76"/>
      <c r="AY159" s="76"/>
      <c r="AZ159" s="76"/>
      <c r="BA159" s="76"/>
      <c r="BH159" s="14"/>
      <c r="BI159" s="14"/>
      <c r="BJ159" s="14"/>
      <c r="BK159" s="14"/>
      <c r="BL159" s="14"/>
      <c r="BM159" s="14"/>
    </row>
    <row r="160" spans="2:65" ht="13.5" customHeight="1">
      <c r="B160" s="580"/>
      <c r="C160" s="597"/>
      <c r="D160" s="298" t="s">
        <v>80</v>
      </c>
      <c r="E160" s="567"/>
      <c r="F160" s="204">
        <v>0</v>
      </c>
      <c r="G160" s="17">
        <f>IFERROR(F160/E157,"-")</f>
        <v>0</v>
      </c>
      <c r="H160" s="567"/>
      <c r="I160" s="204">
        <v>1</v>
      </c>
      <c r="J160" s="17">
        <f>IFERROR(I160/H157,"-")</f>
        <v>6.25E-2</v>
      </c>
      <c r="K160" s="567"/>
      <c r="L160" s="204">
        <v>249</v>
      </c>
      <c r="M160" s="17">
        <f>IFERROR(L160/K157,"-")</f>
        <v>9.9361532322426172E-2</v>
      </c>
      <c r="N160" s="567"/>
      <c r="O160" s="204">
        <v>234</v>
      </c>
      <c r="P160" s="17">
        <f>IFERROR(O160/N157,"-")</f>
        <v>0.11137553545930509</v>
      </c>
      <c r="Q160" s="567"/>
      <c r="R160" s="204">
        <v>149</v>
      </c>
      <c r="S160" s="17">
        <f>IFERROR(R160/Q157,"-")</f>
        <v>0.15569487983281086</v>
      </c>
      <c r="T160" s="567"/>
      <c r="U160" s="204">
        <v>53</v>
      </c>
      <c r="V160" s="17">
        <f>IFERROR(U160/T157,"-")</f>
        <v>0.18928571428571428</v>
      </c>
      <c r="W160" s="567"/>
      <c r="X160" s="204">
        <v>12</v>
      </c>
      <c r="Y160" s="17">
        <f>IFERROR(X160/W157,"-")</f>
        <v>0.33333333333333331</v>
      </c>
      <c r="Z160" s="567"/>
      <c r="AA160" s="204">
        <f t="shared" si="275"/>
        <v>698</v>
      </c>
      <c r="AB160" s="17">
        <f>IFERROR(AA160/Z157,"-")</f>
        <v>0.11830508474576271</v>
      </c>
      <c r="AH160" s="76"/>
      <c r="AI160" s="154"/>
      <c r="AJ160" s="154"/>
      <c r="AK160" s="154"/>
      <c r="AL160" s="154"/>
      <c r="AM160" s="154"/>
      <c r="AN160" s="589"/>
      <c r="AO160" s="590"/>
      <c r="AP160" s="396" t="s">
        <v>80</v>
      </c>
      <c r="AQ160" s="592"/>
      <c r="AR160" s="188">
        <v>641</v>
      </c>
      <c r="AS160" s="390">
        <v>0.10679773408863712</v>
      </c>
      <c r="AT160" s="76"/>
      <c r="AV160" s="76"/>
      <c r="AW160" s="76"/>
      <c r="AX160" s="76"/>
      <c r="AY160" s="76"/>
      <c r="AZ160" s="76"/>
      <c r="BA160" s="76"/>
      <c r="BH160" s="14"/>
      <c r="BI160" s="14"/>
      <c r="BJ160" s="14"/>
      <c r="BK160" s="14"/>
      <c r="BL160" s="14"/>
      <c r="BM160" s="14"/>
    </row>
    <row r="161" spans="2:65" ht="13.5" customHeight="1">
      <c r="B161" s="578">
        <v>40</v>
      </c>
      <c r="C161" s="581" t="s">
        <v>46</v>
      </c>
      <c r="D161" s="296" t="s">
        <v>77</v>
      </c>
      <c r="E161" s="577">
        <f t="shared" ref="E161" si="324">VLOOKUP(C161,$AD$5:$AK$78,2,0)</f>
        <v>2</v>
      </c>
      <c r="F161" s="202">
        <v>2</v>
      </c>
      <c r="G161" s="75">
        <f>IFERROR(F161/E161,"-")</f>
        <v>1</v>
      </c>
      <c r="H161" s="577">
        <f t="shared" ref="H161" si="325">VLOOKUP(C161,$AD$5:$AK$78,3,0)</f>
        <v>10</v>
      </c>
      <c r="I161" s="202">
        <v>5</v>
      </c>
      <c r="J161" s="75">
        <f>IFERROR(I161/H161,"-")</f>
        <v>0.5</v>
      </c>
      <c r="K161" s="577">
        <f t="shared" ref="K161" si="326">VLOOKUP(C161,$AD$5:$AK$78,4,0)</f>
        <v>570</v>
      </c>
      <c r="L161" s="202">
        <v>442</v>
      </c>
      <c r="M161" s="75">
        <f>IFERROR(L161/K161,"-")</f>
        <v>0.77543859649122804</v>
      </c>
      <c r="N161" s="577">
        <f t="shared" ref="N161" si="327">VLOOKUP(C161,$AD$5:$AK$78,5,0)</f>
        <v>500</v>
      </c>
      <c r="O161" s="202">
        <v>385</v>
      </c>
      <c r="P161" s="75">
        <f>IFERROR(O161/N161,"-")</f>
        <v>0.77</v>
      </c>
      <c r="Q161" s="577">
        <f t="shared" ref="Q161" si="328">VLOOKUP(C161,$AD$5:$AK$78,6,0)</f>
        <v>249</v>
      </c>
      <c r="R161" s="202">
        <v>169</v>
      </c>
      <c r="S161" s="75">
        <f>IFERROR(R161/Q161,"-")</f>
        <v>0.67871485943775101</v>
      </c>
      <c r="T161" s="577">
        <f t="shared" ref="T161" si="329">VLOOKUP(C161,$AD$5:$AK$78,7,0)</f>
        <v>60</v>
      </c>
      <c r="U161" s="202">
        <v>43</v>
      </c>
      <c r="V161" s="75">
        <f>IFERROR(U161/T161,"-")</f>
        <v>0.71666666666666667</v>
      </c>
      <c r="W161" s="577">
        <f t="shared" ref="W161" si="330">VLOOKUP(C161,$AD$5:$AK$78,8,0)</f>
        <v>5</v>
      </c>
      <c r="X161" s="202">
        <v>3</v>
      </c>
      <c r="Y161" s="75">
        <f>IFERROR(X161/W161,"-")</f>
        <v>0.6</v>
      </c>
      <c r="Z161" s="577">
        <f t="shared" ref="Z161" si="331">VLOOKUP(C161,$AD$5:$AL$78,9,0)</f>
        <v>1396</v>
      </c>
      <c r="AA161" s="202">
        <f t="shared" si="275"/>
        <v>1049</v>
      </c>
      <c r="AB161" s="75">
        <f>IFERROR(AA161/Z161,"-")</f>
        <v>0.75143266475644699</v>
      </c>
      <c r="AH161" s="76"/>
      <c r="AI161" s="154"/>
      <c r="AJ161" s="154"/>
      <c r="AK161" s="154"/>
      <c r="AL161" s="154"/>
      <c r="AM161" s="154"/>
      <c r="AN161" s="589">
        <v>40</v>
      </c>
      <c r="AO161" s="590" t="s">
        <v>46</v>
      </c>
      <c r="AP161" s="396" t="s">
        <v>77</v>
      </c>
      <c r="AQ161" s="592">
        <v>1325</v>
      </c>
      <c r="AR161" s="188">
        <v>1002</v>
      </c>
      <c r="AS161" s="390">
        <v>0.75622641509433963</v>
      </c>
      <c r="AT161" s="76"/>
      <c r="AV161" s="76"/>
      <c r="AW161" s="76"/>
      <c r="AX161" s="76"/>
      <c r="AY161" s="76"/>
      <c r="AZ161" s="76"/>
      <c r="BA161" s="76"/>
      <c r="BH161" s="14"/>
      <c r="BI161" s="14"/>
      <c r="BJ161" s="14"/>
      <c r="BK161" s="14"/>
      <c r="BL161" s="14"/>
      <c r="BM161" s="14"/>
    </row>
    <row r="162" spans="2:65" ht="13.5" customHeight="1">
      <c r="B162" s="579"/>
      <c r="C162" s="582"/>
      <c r="D162" s="297" t="s">
        <v>78</v>
      </c>
      <c r="E162" s="566"/>
      <c r="F162" s="203">
        <v>0</v>
      </c>
      <c r="G162" s="16">
        <f>IFERROR(F162/E161,"-")</f>
        <v>0</v>
      </c>
      <c r="H162" s="566"/>
      <c r="I162" s="203">
        <v>3</v>
      </c>
      <c r="J162" s="16">
        <f>IFERROR(I162/H161,"-")</f>
        <v>0.3</v>
      </c>
      <c r="K162" s="566"/>
      <c r="L162" s="203">
        <v>55</v>
      </c>
      <c r="M162" s="16">
        <f>IFERROR(L162/K161,"-")</f>
        <v>9.6491228070175433E-2</v>
      </c>
      <c r="N162" s="566"/>
      <c r="O162" s="203">
        <v>38</v>
      </c>
      <c r="P162" s="16">
        <f>IFERROR(O162/N161,"-")</f>
        <v>7.5999999999999998E-2</v>
      </c>
      <c r="Q162" s="566"/>
      <c r="R162" s="203">
        <v>31</v>
      </c>
      <c r="S162" s="16">
        <f>IFERROR(R162/Q161,"-")</f>
        <v>0.12449799196787148</v>
      </c>
      <c r="T162" s="566"/>
      <c r="U162" s="203">
        <v>4</v>
      </c>
      <c r="V162" s="16">
        <f>IFERROR(U162/T161,"-")</f>
        <v>6.6666666666666666E-2</v>
      </c>
      <c r="W162" s="566"/>
      <c r="X162" s="203">
        <v>1</v>
      </c>
      <c r="Y162" s="16">
        <f>IFERROR(X162/W161,"-")</f>
        <v>0.2</v>
      </c>
      <c r="Z162" s="566"/>
      <c r="AA162" s="203">
        <f t="shared" si="275"/>
        <v>132</v>
      </c>
      <c r="AB162" s="16">
        <f>IFERROR(AA162/Z161,"-")</f>
        <v>9.4555873925501438E-2</v>
      </c>
      <c r="AH162" s="76"/>
      <c r="AI162" s="154"/>
      <c r="AJ162" s="154"/>
      <c r="AK162" s="154"/>
      <c r="AL162" s="154"/>
      <c r="AM162" s="154"/>
      <c r="AN162" s="589"/>
      <c r="AO162" s="590"/>
      <c r="AP162" s="396" t="s">
        <v>78</v>
      </c>
      <c r="AQ162" s="592"/>
      <c r="AR162" s="188">
        <v>121</v>
      </c>
      <c r="AS162" s="390">
        <v>9.1320754716981131E-2</v>
      </c>
      <c r="AT162" s="76"/>
      <c r="AV162" s="76"/>
      <c r="AW162" s="76"/>
      <c r="AX162" s="76"/>
      <c r="AY162" s="76"/>
      <c r="AZ162" s="76"/>
      <c r="BA162" s="76"/>
      <c r="BH162" s="14"/>
      <c r="BI162" s="14"/>
      <c r="BJ162" s="14"/>
      <c r="BK162" s="14"/>
      <c r="BL162" s="14"/>
      <c r="BM162" s="14"/>
    </row>
    <row r="163" spans="2:65" ht="13.5" customHeight="1">
      <c r="B163" s="579"/>
      <c r="C163" s="582"/>
      <c r="D163" s="297" t="s">
        <v>79</v>
      </c>
      <c r="E163" s="566"/>
      <c r="F163" s="203">
        <v>0</v>
      </c>
      <c r="G163" s="16">
        <f>IFERROR(F163/E161,"-")</f>
        <v>0</v>
      </c>
      <c r="H163" s="566"/>
      <c r="I163" s="203">
        <v>1</v>
      </c>
      <c r="J163" s="16">
        <f>IFERROR(I163/H161,"-")</f>
        <v>0.1</v>
      </c>
      <c r="K163" s="566"/>
      <c r="L163" s="203">
        <v>35</v>
      </c>
      <c r="M163" s="16">
        <f>IFERROR(L163/K161,"-")</f>
        <v>6.1403508771929821E-2</v>
      </c>
      <c r="N163" s="566"/>
      <c r="O163" s="203">
        <v>27</v>
      </c>
      <c r="P163" s="16">
        <f>IFERROR(O163/N161,"-")</f>
        <v>5.3999999999999999E-2</v>
      </c>
      <c r="Q163" s="566"/>
      <c r="R163" s="203">
        <v>12</v>
      </c>
      <c r="S163" s="16">
        <f>IFERROR(R163/Q161,"-")</f>
        <v>4.8192771084337352E-2</v>
      </c>
      <c r="T163" s="566"/>
      <c r="U163" s="203">
        <v>3</v>
      </c>
      <c r="V163" s="16">
        <f>IFERROR(U163/T161,"-")</f>
        <v>0.05</v>
      </c>
      <c r="W163" s="566"/>
      <c r="X163" s="203">
        <v>1</v>
      </c>
      <c r="Y163" s="16">
        <f>IFERROR(X163/W161,"-")</f>
        <v>0.2</v>
      </c>
      <c r="Z163" s="566"/>
      <c r="AA163" s="203">
        <f t="shared" si="275"/>
        <v>79</v>
      </c>
      <c r="AB163" s="16">
        <f>IFERROR(AA163/Z161,"-")</f>
        <v>5.6590257879656158E-2</v>
      </c>
      <c r="AH163" s="76"/>
      <c r="AI163" s="154"/>
      <c r="AJ163" s="154"/>
      <c r="AK163" s="154"/>
      <c r="AL163" s="154"/>
      <c r="AM163" s="154"/>
      <c r="AN163" s="589"/>
      <c r="AO163" s="590"/>
      <c r="AP163" s="396" t="s">
        <v>79</v>
      </c>
      <c r="AQ163" s="592"/>
      <c r="AR163" s="188">
        <v>90</v>
      </c>
      <c r="AS163" s="390">
        <v>6.7924528301886791E-2</v>
      </c>
      <c r="AT163" s="76"/>
      <c r="AV163" s="76"/>
      <c r="AW163" s="76"/>
      <c r="AX163" s="76"/>
      <c r="AY163" s="76"/>
      <c r="AZ163" s="76"/>
      <c r="BA163" s="76"/>
      <c r="BH163" s="14"/>
      <c r="BI163" s="14"/>
      <c r="BJ163" s="14"/>
      <c r="BK163" s="14"/>
      <c r="BL163" s="14"/>
      <c r="BM163" s="14"/>
    </row>
    <row r="164" spans="2:65" ht="13.5" customHeight="1">
      <c r="B164" s="580"/>
      <c r="C164" s="597"/>
      <c r="D164" s="298" t="s">
        <v>80</v>
      </c>
      <c r="E164" s="567"/>
      <c r="F164" s="204">
        <v>0</v>
      </c>
      <c r="G164" s="17">
        <f>IFERROR(F164/E161,"-")</f>
        <v>0</v>
      </c>
      <c r="H164" s="567"/>
      <c r="I164" s="204">
        <v>1</v>
      </c>
      <c r="J164" s="17">
        <f>IFERROR(I164/H161,"-")</f>
        <v>0.1</v>
      </c>
      <c r="K164" s="567"/>
      <c r="L164" s="204">
        <v>38</v>
      </c>
      <c r="M164" s="17">
        <f>IFERROR(L164/K161,"-")</f>
        <v>6.6666666666666666E-2</v>
      </c>
      <c r="N164" s="567"/>
      <c r="O164" s="204">
        <v>50</v>
      </c>
      <c r="P164" s="17">
        <f>IFERROR(O164/N161,"-")</f>
        <v>0.1</v>
      </c>
      <c r="Q164" s="567"/>
      <c r="R164" s="204">
        <v>37</v>
      </c>
      <c r="S164" s="17">
        <f>IFERROR(R164/Q161,"-")</f>
        <v>0.14859437751004015</v>
      </c>
      <c r="T164" s="567"/>
      <c r="U164" s="204">
        <v>10</v>
      </c>
      <c r="V164" s="17">
        <f>IFERROR(U164/T161,"-")</f>
        <v>0.16666666666666666</v>
      </c>
      <c r="W164" s="567"/>
      <c r="X164" s="204">
        <v>0</v>
      </c>
      <c r="Y164" s="17">
        <f>IFERROR(X164/W161,"-")</f>
        <v>0</v>
      </c>
      <c r="Z164" s="567"/>
      <c r="AA164" s="204">
        <f t="shared" si="275"/>
        <v>136</v>
      </c>
      <c r="AB164" s="17">
        <f>IFERROR(AA164/Z161,"-")</f>
        <v>9.7421203438395415E-2</v>
      </c>
      <c r="AH164" s="76"/>
      <c r="AI164" s="154"/>
      <c r="AJ164" s="154"/>
      <c r="AK164" s="154"/>
      <c r="AL164" s="154"/>
      <c r="AM164" s="154"/>
      <c r="AN164" s="589"/>
      <c r="AO164" s="590"/>
      <c r="AP164" s="396" t="s">
        <v>80</v>
      </c>
      <c r="AQ164" s="592"/>
      <c r="AR164" s="188">
        <v>112</v>
      </c>
      <c r="AS164" s="390">
        <v>8.4528301886792459E-2</v>
      </c>
      <c r="AT164" s="76"/>
      <c r="AV164" s="76"/>
      <c r="AW164" s="76"/>
      <c r="AX164" s="76"/>
      <c r="AY164" s="76"/>
      <c r="AZ164" s="76"/>
      <c r="BA164" s="76"/>
      <c r="BH164" s="14"/>
      <c r="BI164" s="14"/>
      <c r="BJ164" s="14"/>
      <c r="BK164" s="14"/>
      <c r="BL164" s="14"/>
      <c r="BM164" s="14"/>
    </row>
    <row r="165" spans="2:65" ht="13.5" customHeight="1">
      <c r="B165" s="578">
        <v>41</v>
      </c>
      <c r="C165" s="581" t="s">
        <v>13</v>
      </c>
      <c r="D165" s="296" t="s">
        <v>77</v>
      </c>
      <c r="E165" s="577">
        <f t="shared" ref="E165" si="332">VLOOKUP(C165,$AD$5:$AK$78,2,0)</f>
        <v>1</v>
      </c>
      <c r="F165" s="202">
        <v>1</v>
      </c>
      <c r="G165" s="75">
        <f>IFERROR(F165/E165,"-")</f>
        <v>1</v>
      </c>
      <c r="H165" s="577">
        <f t="shared" ref="H165" si="333">VLOOKUP(C165,$AD$5:$AK$78,3,0)</f>
        <v>8</v>
      </c>
      <c r="I165" s="202">
        <v>5</v>
      </c>
      <c r="J165" s="75">
        <f>IFERROR(I165/H165,"-")</f>
        <v>0.625</v>
      </c>
      <c r="K165" s="577">
        <f t="shared" ref="K165" si="334">VLOOKUP(C165,$AD$5:$AK$78,4,0)</f>
        <v>1052</v>
      </c>
      <c r="L165" s="202">
        <v>824</v>
      </c>
      <c r="M165" s="75">
        <f>IFERROR(L165/K165,"-")</f>
        <v>0.78326996197718635</v>
      </c>
      <c r="N165" s="577">
        <f t="shared" ref="N165" si="335">VLOOKUP(C165,$AD$5:$AK$78,5,0)</f>
        <v>1051</v>
      </c>
      <c r="O165" s="202">
        <v>771</v>
      </c>
      <c r="P165" s="75">
        <f>IFERROR(O165/N165,"-")</f>
        <v>0.73358705994291151</v>
      </c>
      <c r="Q165" s="577">
        <f t="shared" ref="Q165" si="336">VLOOKUP(C165,$AD$5:$AK$78,6,0)</f>
        <v>483</v>
      </c>
      <c r="R165" s="202">
        <v>348</v>
      </c>
      <c r="S165" s="75">
        <f>IFERROR(R165/Q165,"-")</f>
        <v>0.72049689440993792</v>
      </c>
      <c r="T165" s="577">
        <f t="shared" ref="T165" si="337">VLOOKUP(C165,$AD$5:$AK$78,7,0)</f>
        <v>123</v>
      </c>
      <c r="U165" s="202">
        <v>86</v>
      </c>
      <c r="V165" s="75">
        <f>IFERROR(U165/T165,"-")</f>
        <v>0.69918699186991873</v>
      </c>
      <c r="W165" s="577">
        <f t="shared" ref="W165" si="338">VLOOKUP(C165,$AD$5:$AK$78,8,0)</f>
        <v>21</v>
      </c>
      <c r="X165" s="202">
        <v>12</v>
      </c>
      <c r="Y165" s="75">
        <f>IFERROR(X165/W165,"-")</f>
        <v>0.5714285714285714</v>
      </c>
      <c r="Z165" s="577">
        <f t="shared" ref="Z165" si="339">VLOOKUP(C165,$AD$5:$AL$78,9,0)</f>
        <v>2739</v>
      </c>
      <c r="AA165" s="202">
        <f t="shared" si="275"/>
        <v>2047</v>
      </c>
      <c r="AB165" s="75">
        <f>IFERROR(AA165/Z165,"-")</f>
        <v>0.74735304855786788</v>
      </c>
      <c r="AH165" s="76"/>
      <c r="AI165" s="154"/>
      <c r="AJ165" s="154"/>
      <c r="AK165" s="154"/>
      <c r="AL165" s="154"/>
      <c r="AM165" s="154"/>
      <c r="AN165" s="589">
        <v>41</v>
      </c>
      <c r="AO165" s="590" t="s">
        <v>13</v>
      </c>
      <c r="AP165" s="396" t="s">
        <v>77</v>
      </c>
      <c r="AQ165" s="592">
        <v>2563</v>
      </c>
      <c r="AR165" s="188">
        <v>1931</v>
      </c>
      <c r="AS165" s="390">
        <v>0.75341396800624272</v>
      </c>
      <c r="AT165" s="76"/>
      <c r="AV165" s="76"/>
      <c r="AW165" s="76"/>
      <c r="AX165" s="76"/>
      <c r="AY165" s="76"/>
      <c r="AZ165" s="76"/>
      <c r="BA165" s="76"/>
      <c r="BH165" s="14"/>
      <c r="BI165" s="14"/>
      <c r="BJ165" s="14"/>
      <c r="BK165" s="14"/>
      <c r="BL165" s="14"/>
      <c r="BM165" s="14"/>
    </row>
    <row r="166" spans="2:65" ht="13.5" customHeight="1">
      <c r="B166" s="579"/>
      <c r="C166" s="582"/>
      <c r="D166" s="297" t="s">
        <v>78</v>
      </c>
      <c r="E166" s="566"/>
      <c r="F166" s="203">
        <v>0</v>
      </c>
      <c r="G166" s="16">
        <f>IFERROR(F166/E165,"-")</f>
        <v>0</v>
      </c>
      <c r="H166" s="566"/>
      <c r="I166" s="203">
        <v>1</v>
      </c>
      <c r="J166" s="16">
        <f>IFERROR(I166/H165,"-")</f>
        <v>0.125</v>
      </c>
      <c r="K166" s="566"/>
      <c r="L166" s="203">
        <v>101</v>
      </c>
      <c r="M166" s="16">
        <f>IFERROR(L166/K165,"-")</f>
        <v>9.6007604562737645E-2</v>
      </c>
      <c r="N166" s="566"/>
      <c r="O166" s="203">
        <v>106</v>
      </c>
      <c r="P166" s="16">
        <f>IFERROR(O166/N165,"-")</f>
        <v>0.10085632730732635</v>
      </c>
      <c r="Q166" s="566"/>
      <c r="R166" s="203">
        <v>43</v>
      </c>
      <c r="S166" s="16">
        <f>IFERROR(R166/Q165,"-")</f>
        <v>8.9026915113871632E-2</v>
      </c>
      <c r="T166" s="566"/>
      <c r="U166" s="203">
        <v>13</v>
      </c>
      <c r="V166" s="16">
        <f>IFERROR(U166/T165,"-")</f>
        <v>0.10569105691056911</v>
      </c>
      <c r="W166" s="566"/>
      <c r="X166" s="203">
        <v>2</v>
      </c>
      <c r="Y166" s="16">
        <f>IFERROR(X166/W165,"-")</f>
        <v>9.5238095238095233E-2</v>
      </c>
      <c r="Z166" s="566"/>
      <c r="AA166" s="203">
        <f t="shared" si="275"/>
        <v>266</v>
      </c>
      <c r="AB166" s="16">
        <f>IFERROR(AA166/Z165,"-")</f>
        <v>9.7115735669952533E-2</v>
      </c>
      <c r="AH166" s="76"/>
      <c r="AI166" s="154"/>
      <c r="AJ166" s="154"/>
      <c r="AK166" s="154"/>
      <c r="AL166" s="154"/>
      <c r="AM166" s="154"/>
      <c r="AN166" s="589"/>
      <c r="AO166" s="590"/>
      <c r="AP166" s="396" t="s">
        <v>78</v>
      </c>
      <c r="AQ166" s="592"/>
      <c r="AR166" s="188">
        <v>258</v>
      </c>
      <c r="AS166" s="390">
        <v>0.10066328521264144</v>
      </c>
      <c r="AT166" s="76"/>
      <c r="AV166" s="76"/>
      <c r="AW166" s="76"/>
      <c r="AX166" s="76"/>
      <c r="AY166" s="76"/>
      <c r="AZ166" s="76"/>
      <c r="BA166" s="76"/>
      <c r="BH166" s="14"/>
      <c r="BI166" s="14"/>
      <c r="BJ166" s="14"/>
      <c r="BK166" s="14"/>
      <c r="BL166" s="14"/>
      <c r="BM166" s="14"/>
    </row>
    <row r="167" spans="2:65" ht="13.5" customHeight="1">
      <c r="B167" s="579"/>
      <c r="C167" s="582"/>
      <c r="D167" s="297" t="s">
        <v>79</v>
      </c>
      <c r="E167" s="566"/>
      <c r="F167" s="203">
        <v>0</v>
      </c>
      <c r="G167" s="16">
        <f>IFERROR(F167/E165,"-")</f>
        <v>0</v>
      </c>
      <c r="H167" s="566"/>
      <c r="I167" s="203">
        <v>0</v>
      </c>
      <c r="J167" s="16">
        <f>IFERROR(I167/H165,"-")</f>
        <v>0</v>
      </c>
      <c r="K167" s="566"/>
      <c r="L167" s="203">
        <v>49</v>
      </c>
      <c r="M167" s="16">
        <f>IFERROR(L167/K165,"-")</f>
        <v>4.6577946768060839E-2</v>
      </c>
      <c r="N167" s="566"/>
      <c r="O167" s="203">
        <v>71</v>
      </c>
      <c r="P167" s="16">
        <f>IFERROR(O167/N165,"-")</f>
        <v>6.7554709800190293E-2</v>
      </c>
      <c r="Q167" s="566"/>
      <c r="R167" s="203">
        <v>26</v>
      </c>
      <c r="S167" s="16">
        <f>IFERROR(R167/Q165,"-")</f>
        <v>5.3830227743271224E-2</v>
      </c>
      <c r="T167" s="566"/>
      <c r="U167" s="203">
        <v>6</v>
      </c>
      <c r="V167" s="16">
        <f>IFERROR(U167/T165,"-")</f>
        <v>4.878048780487805E-2</v>
      </c>
      <c r="W167" s="566"/>
      <c r="X167" s="203">
        <v>2</v>
      </c>
      <c r="Y167" s="16">
        <f>IFERROR(X167/W165,"-")</f>
        <v>9.5238095238095233E-2</v>
      </c>
      <c r="Z167" s="566"/>
      <c r="AA167" s="203">
        <f t="shared" si="275"/>
        <v>154</v>
      </c>
      <c r="AB167" s="16">
        <f>IFERROR(AA167/Z165,"-")</f>
        <v>5.6224899598393573E-2</v>
      </c>
      <c r="AH167" s="76"/>
      <c r="AI167" s="154"/>
      <c r="AJ167" s="154"/>
      <c r="AK167" s="154"/>
      <c r="AL167" s="154"/>
      <c r="AM167" s="154"/>
      <c r="AN167" s="589"/>
      <c r="AO167" s="590"/>
      <c r="AP167" s="396" t="s">
        <v>79</v>
      </c>
      <c r="AQ167" s="592"/>
      <c r="AR167" s="188">
        <v>137</v>
      </c>
      <c r="AS167" s="390">
        <v>5.3452984783456885E-2</v>
      </c>
      <c r="AT167" s="76"/>
      <c r="AV167" s="76"/>
      <c r="AW167" s="76"/>
      <c r="AX167" s="76"/>
      <c r="AY167" s="76"/>
      <c r="AZ167" s="76"/>
      <c r="BA167" s="76"/>
      <c r="BH167" s="14"/>
      <c r="BI167" s="14"/>
      <c r="BJ167" s="14"/>
      <c r="BK167" s="14"/>
      <c r="BL167" s="14"/>
      <c r="BM167" s="14"/>
    </row>
    <row r="168" spans="2:65" ht="13.5" customHeight="1">
      <c r="B168" s="580"/>
      <c r="C168" s="597"/>
      <c r="D168" s="298" t="s">
        <v>80</v>
      </c>
      <c r="E168" s="567"/>
      <c r="F168" s="204">
        <v>0</v>
      </c>
      <c r="G168" s="17">
        <f>IFERROR(F168/E165,"-")</f>
        <v>0</v>
      </c>
      <c r="H168" s="567"/>
      <c r="I168" s="204">
        <v>2</v>
      </c>
      <c r="J168" s="17">
        <f>IFERROR(I168/H165,"-")</f>
        <v>0.25</v>
      </c>
      <c r="K168" s="567"/>
      <c r="L168" s="204">
        <v>78</v>
      </c>
      <c r="M168" s="17">
        <f>IFERROR(L168/K165,"-")</f>
        <v>7.4144486692015205E-2</v>
      </c>
      <c r="N168" s="567"/>
      <c r="O168" s="204">
        <v>103</v>
      </c>
      <c r="P168" s="17">
        <f>IFERROR(O168/N165,"-")</f>
        <v>9.800190294957184E-2</v>
      </c>
      <c r="Q168" s="567"/>
      <c r="R168" s="204">
        <v>66</v>
      </c>
      <c r="S168" s="17">
        <f>IFERROR(R168/Q165,"-")</f>
        <v>0.13664596273291926</v>
      </c>
      <c r="T168" s="567"/>
      <c r="U168" s="204">
        <v>18</v>
      </c>
      <c r="V168" s="17">
        <f>IFERROR(U168/T165,"-")</f>
        <v>0.14634146341463414</v>
      </c>
      <c r="W168" s="567"/>
      <c r="X168" s="204">
        <v>5</v>
      </c>
      <c r="Y168" s="17">
        <f>IFERROR(X168/W165,"-")</f>
        <v>0.23809523809523808</v>
      </c>
      <c r="Z168" s="567"/>
      <c r="AA168" s="204">
        <f t="shared" si="275"/>
        <v>272</v>
      </c>
      <c r="AB168" s="17">
        <f>IFERROR(AA168/Z165,"-")</f>
        <v>9.9306316173786047E-2</v>
      </c>
      <c r="AH168" s="76"/>
      <c r="AI168" s="154"/>
      <c r="AJ168" s="154"/>
      <c r="AK168" s="154"/>
      <c r="AL168" s="154"/>
      <c r="AM168" s="154"/>
      <c r="AN168" s="589"/>
      <c r="AO168" s="590"/>
      <c r="AP168" s="396" t="s">
        <v>80</v>
      </c>
      <c r="AQ168" s="592"/>
      <c r="AR168" s="188">
        <v>237</v>
      </c>
      <c r="AS168" s="390">
        <v>9.2469761997658995E-2</v>
      </c>
      <c r="AT168" s="76"/>
      <c r="AV168" s="76"/>
      <c r="AW168" s="76"/>
      <c r="AX168" s="76"/>
      <c r="AY168" s="76"/>
      <c r="AZ168" s="76"/>
      <c r="BA168" s="76"/>
      <c r="BH168" s="14"/>
      <c r="BI168" s="14"/>
      <c r="BJ168" s="14"/>
      <c r="BK168" s="14"/>
      <c r="BL168" s="14"/>
      <c r="BM168" s="14"/>
    </row>
    <row r="169" spans="2:65" ht="13.5" customHeight="1">
      <c r="B169" s="578">
        <v>42</v>
      </c>
      <c r="C169" s="581" t="s">
        <v>14</v>
      </c>
      <c r="D169" s="296" t="s">
        <v>77</v>
      </c>
      <c r="E169" s="577">
        <f t="shared" ref="E169" si="340">VLOOKUP(C169,$AD$5:$AK$78,2,0)</f>
        <v>4</v>
      </c>
      <c r="F169" s="202">
        <v>2</v>
      </c>
      <c r="G169" s="75">
        <f>IFERROR(F169/E169,"-")</f>
        <v>0.5</v>
      </c>
      <c r="H169" s="577">
        <f t="shared" ref="H169" si="341">VLOOKUP(C169,$AD$5:$AK$78,3,0)</f>
        <v>11</v>
      </c>
      <c r="I169" s="202">
        <v>9</v>
      </c>
      <c r="J169" s="75">
        <f>IFERROR(I169/H169,"-")</f>
        <v>0.81818181818181823</v>
      </c>
      <c r="K169" s="577">
        <f t="shared" ref="K169" si="342">VLOOKUP(C169,$AD$5:$AK$78,4,0)</f>
        <v>1662</v>
      </c>
      <c r="L169" s="202">
        <v>1252</v>
      </c>
      <c r="M169" s="75">
        <f>IFERROR(L169/K169,"-")</f>
        <v>0.75330926594464498</v>
      </c>
      <c r="N169" s="577">
        <f t="shared" ref="N169" si="343">VLOOKUP(C169,$AD$5:$AK$78,5,0)</f>
        <v>1121</v>
      </c>
      <c r="O169" s="202">
        <v>799</v>
      </c>
      <c r="P169" s="75">
        <f>IFERROR(O169/N169,"-")</f>
        <v>0.71275646743978593</v>
      </c>
      <c r="Q169" s="577">
        <f t="shared" ref="Q169" si="344">VLOOKUP(C169,$AD$5:$AK$78,6,0)</f>
        <v>497</v>
      </c>
      <c r="R169" s="202">
        <v>337</v>
      </c>
      <c r="S169" s="75">
        <f>IFERROR(R169/Q169,"-")</f>
        <v>0.67806841046277666</v>
      </c>
      <c r="T169" s="577">
        <f t="shared" ref="T169" si="345">VLOOKUP(C169,$AD$5:$AK$78,7,0)</f>
        <v>115</v>
      </c>
      <c r="U169" s="202">
        <v>65</v>
      </c>
      <c r="V169" s="75">
        <f>IFERROR(U169/T169,"-")</f>
        <v>0.56521739130434778</v>
      </c>
      <c r="W169" s="577">
        <f t="shared" ref="W169" si="346">VLOOKUP(C169,$AD$5:$AK$78,8,0)</f>
        <v>21</v>
      </c>
      <c r="X169" s="202">
        <v>19</v>
      </c>
      <c r="Y169" s="75">
        <f>IFERROR(X169/W169,"-")</f>
        <v>0.90476190476190477</v>
      </c>
      <c r="Z169" s="577">
        <f t="shared" ref="Z169" si="347">VLOOKUP(C169,$AD$5:$AL$78,9,0)</f>
        <v>3431</v>
      </c>
      <c r="AA169" s="202">
        <f t="shared" si="275"/>
        <v>2483</v>
      </c>
      <c r="AB169" s="75">
        <f>IFERROR(AA169/Z169,"-")</f>
        <v>0.72369571553482948</v>
      </c>
      <c r="AH169" s="76"/>
      <c r="AI169" s="154"/>
      <c r="AJ169" s="154"/>
      <c r="AK169" s="154"/>
      <c r="AL169" s="154"/>
      <c r="AM169" s="154"/>
      <c r="AN169" s="589">
        <v>42</v>
      </c>
      <c r="AO169" s="590" t="s">
        <v>14</v>
      </c>
      <c r="AP169" s="396" t="s">
        <v>77</v>
      </c>
      <c r="AQ169" s="592">
        <v>3445</v>
      </c>
      <c r="AR169" s="188">
        <v>2482</v>
      </c>
      <c r="AS169" s="390">
        <v>0.7204644412191582</v>
      </c>
      <c r="AT169" s="76"/>
      <c r="AV169" s="76"/>
      <c r="AW169" s="76"/>
      <c r="AX169" s="76"/>
      <c r="AY169" s="76"/>
      <c r="AZ169" s="76"/>
      <c r="BA169" s="76"/>
      <c r="BH169" s="14"/>
      <c r="BI169" s="14"/>
      <c r="BJ169" s="14"/>
      <c r="BK169" s="14"/>
      <c r="BL169" s="14"/>
      <c r="BM169" s="14"/>
    </row>
    <row r="170" spans="2:65" ht="13.5" customHeight="1">
      <c r="B170" s="579"/>
      <c r="C170" s="582"/>
      <c r="D170" s="297" t="s">
        <v>78</v>
      </c>
      <c r="E170" s="566"/>
      <c r="F170" s="203">
        <v>0</v>
      </c>
      <c r="G170" s="16">
        <f>IFERROR(F170/E169,"-")</f>
        <v>0</v>
      </c>
      <c r="H170" s="566"/>
      <c r="I170" s="203">
        <v>2</v>
      </c>
      <c r="J170" s="16">
        <f>IFERROR(I170/H169,"-")</f>
        <v>0.18181818181818182</v>
      </c>
      <c r="K170" s="566"/>
      <c r="L170" s="203">
        <v>168</v>
      </c>
      <c r="M170" s="16">
        <f>IFERROR(L170/K169,"-")</f>
        <v>0.10108303249097472</v>
      </c>
      <c r="N170" s="566"/>
      <c r="O170" s="203">
        <v>136</v>
      </c>
      <c r="P170" s="16">
        <f>IFERROR(O170/N169,"-")</f>
        <v>0.12132024977698483</v>
      </c>
      <c r="Q170" s="566"/>
      <c r="R170" s="203">
        <v>53</v>
      </c>
      <c r="S170" s="16">
        <f>IFERROR(R170/Q169,"-")</f>
        <v>0.10663983903420524</v>
      </c>
      <c r="T170" s="566"/>
      <c r="U170" s="203">
        <v>17</v>
      </c>
      <c r="V170" s="16">
        <f>IFERROR(U170/T169,"-")</f>
        <v>0.14782608695652175</v>
      </c>
      <c r="W170" s="566"/>
      <c r="X170" s="203">
        <v>0</v>
      </c>
      <c r="Y170" s="16">
        <f>IFERROR(X170/W169,"-")</f>
        <v>0</v>
      </c>
      <c r="Z170" s="566"/>
      <c r="AA170" s="203">
        <f t="shared" si="275"/>
        <v>376</v>
      </c>
      <c r="AB170" s="16">
        <f>IFERROR(AA170/Z169,"-")</f>
        <v>0.1095890410958904</v>
      </c>
      <c r="AH170" s="76"/>
      <c r="AI170" s="154"/>
      <c r="AJ170" s="154"/>
      <c r="AK170" s="154"/>
      <c r="AL170" s="154"/>
      <c r="AM170" s="154"/>
      <c r="AN170" s="589"/>
      <c r="AO170" s="590"/>
      <c r="AP170" s="396" t="s">
        <v>78</v>
      </c>
      <c r="AQ170" s="592"/>
      <c r="AR170" s="188">
        <v>367</v>
      </c>
      <c r="AS170" s="390">
        <v>0.10653120464441219</v>
      </c>
      <c r="AT170" s="76"/>
      <c r="AV170" s="76"/>
      <c r="AW170" s="76"/>
      <c r="AX170" s="76"/>
      <c r="AY170" s="76"/>
      <c r="AZ170" s="76"/>
      <c r="BA170" s="76"/>
      <c r="BH170" s="14"/>
      <c r="BI170" s="14"/>
      <c r="BJ170" s="14"/>
      <c r="BK170" s="14"/>
      <c r="BL170" s="14"/>
      <c r="BM170" s="14"/>
    </row>
    <row r="171" spans="2:65" ht="13.5" customHeight="1">
      <c r="B171" s="579"/>
      <c r="C171" s="582"/>
      <c r="D171" s="297" t="s">
        <v>79</v>
      </c>
      <c r="E171" s="566"/>
      <c r="F171" s="203">
        <v>1</v>
      </c>
      <c r="G171" s="16">
        <f>IFERROR(F171/E169,"-")</f>
        <v>0.25</v>
      </c>
      <c r="H171" s="566"/>
      <c r="I171" s="203">
        <v>0</v>
      </c>
      <c r="J171" s="16">
        <f>IFERROR(I171/H169,"-")</f>
        <v>0</v>
      </c>
      <c r="K171" s="566"/>
      <c r="L171" s="203">
        <v>92</v>
      </c>
      <c r="M171" s="16">
        <f>IFERROR(L171/K169,"-")</f>
        <v>5.5354993983152828E-2</v>
      </c>
      <c r="N171" s="566"/>
      <c r="O171" s="203">
        <v>54</v>
      </c>
      <c r="P171" s="16">
        <f>IFERROR(O171/N169,"-")</f>
        <v>4.8171275646743977E-2</v>
      </c>
      <c r="Q171" s="566"/>
      <c r="R171" s="203">
        <v>34</v>
      </c>
      <c r="S171" s="16">
        <f>IFERROR(R171/Q169,"-")</f>
        <v>6.8410462776659964E-2</v>
      </c>
      <c r="T171" s="566"/>
      <c r="U171" s="203">
        <v>12</v>
      </c>
      <c r="V171" s="16">
        <f>IFERROR(U171/T169,"-")</f>
        <v>0.10434782608695652</v>
      </c>
      <c r="W171" s="566"/>
      <c r="X171" s="203">
        <v>1</v>
      </c>
      <c r="Y171" s="16">
        <f>IFERROR(X171/W169,"-")</f>
        <v>4.7619047619047616E-2</v>
      </c>
      <c r="Z171" s="566"/>
      <c r="AA171" s="203">
        <f t="shared" si="275"/>
        <v>194</v>
      </c>
      <c r="AB171" s="16">
        <f>IFERROR(AA171/Z169,"-")</f>
        <v>5.6543281842028566E-2</v>
      </c>
      <c r="AH171" s="76"/>
      <c r="AI171" s="154"/>
      <c r="AJ171" s="154"/>
      <c r="AK171" s="154"/>
      <c r="AL171" s="154"/>
      <c r="AM171" s="154"/>
      <c r="AN171" s="589"/>
      <c r="AO171" s="590"/>
      <c r="AP171" s="396" t="s">
        <v>79</v>
      </c>
      <c r="AQ171" s="592"/>
      <c r="AR171" s="188">
        <v>191</v>
      </c>
      <c r="AS171" s="390">
        <v>5.5442670537010158E-2</v>
      </c>
      <c r="AT171" s="76"/>
      <c r="AV171" s="76"/>
      <c r="AW171" s="76"/>
      <c r="AX171" s="76"/>
      <c r="AY171" s="76"/>
      <c r="AZ171" s="76"/>
      <c r="BA171" s="76"/>
      <c r="BH171" s="14"/>
      <c r="BI171" s="14"/>
      <c r="BJ171" s="14"/>
      <c r="BK171" s="14"/>
      <c r="BL171" s="14"/>
      <c r="BM171" s="14"/>
    </row>
    <row r="172" spans="2:65" ht="13.5" customHeight="1">
      <c r="B172" s="580"/>
      <c r="C172" s="597"/>
      <c r="D172" s="298" t="s">
        <v>80</v>
      </c>
      <c r="E172" s="567"/>
      <c r="F172" s="204">
        <v>1</v>
      </c>
      <c r="G172" s="17">
        <f>IFERROR(F172/E169,"-")</f>
        <v>0.25</v>
      </c>
      <c r="H172" s="567"/>
      <c r="I172" s="204">
        <v>0</v>
      </c>
      <c r="J172" s="17">
        <f>IFERROR(I172/H169,"-")</f>
        <v>0</v>
      </c>
      <c r="K172" s="567"/>
      <c r="L172" s="204">
        <v>150</v>
      </c>
      <c r="M172" s="17">
        <f>IFERROR(L172/K169,"-")</f>
        <v>9.0252707581227443E-2</v>
      </c>
      <c r="N172" s="567"/>
      <c r="O172" s="204">
        <v>132</v>
      </c>
      <c r="P172" s="17">
        <f>IFERROR(O172/N169,"-")</f>
        <v>0.11775200713648529</v>
      </c>
      <c r="Q172" s="567"/>
      <c r="R172" s="204">
        <v>73</v>
      </c>
      <c r="S172" s="17">
        <f>IFERROR(R172/Q169,"-")</f>
        <v>0.14688128772635814</v>
      </c>
      <c r="T172" s="567"/>
      <c r="U172" s="204">
        <v>21</v>
      </c>
      <c r="V172" s="17">
        <f>IFERROR(U172/T169,"-")</f>
        <v>0.18260869565217391</v>
      </c>
      <c r="W172" s="567"/>
      <c r="X172" s="204">
        <v>1</v>
      </c>
      <c r="Y172" s="17">
        <f>IFERROR(X172/W169,"-")</f>
        <v>4.7619047619047616E-2</v>
      </c>
      <c r="Z172" s="567"/>
      <c r="AA172" s="204">
        <f t="shared" si="275"/>
        <v>378</v>
      </c>
      <c r="AB172" s="17">
        <f>IFERROR(AA172/Z169,"-")</f>
        <v>0.11017196152725153</v>
      </c>
      <c r="AH172" s="76"/>
      <c r="AI172" s="154"/>
      <c r="AJ172" s="154"/>
      <c r="AK172" s="154"/>
      <c r="AL172" s="154"/>
      <c r="AM172" s="154"/>
      <c r="AN172" s="589"/>
      <c r="AO172" s="590"/>
      <c r="AP172" s="396" t="s">
        <v>80</v>
      </c>
      <c r="AQ172" s="592"/>
      <c r="AR172" s="188">
        <v>405</v>
      </c>
      <c r="AS172" s="390">
        <v>0.11756168359941944</v>
      </c>
      <c r="AT172" s="76"/>
      <c r="AV172" s="76"/>
      <c r="AW172" s="76"/>
      <c r="AX172" s="76"/>
      <c r="AY172" s="76"/>
      <c r="AZ172" s="76"/>
      <c r="BA172" s="76"/>
      <c r="BH172" s="14"/>
      <c r="BI172" s="14"/>
      <c r="BJ172" s="14"/>
      <c r="BK172" s="14"/>
      <c r="BL172" s="14"/>
      <c r="BM172" s="14"/>
    </row>
    <row r="173" spans="2:65" ht="13.5" customHeight="1">
      <c r="B173" s="578">
        <v>43</v>
      </c>
      <c r="C173" s="581" t="s">
        <v>9</v>
      </c>
      <c r="D173" s="296" t="s">
        <v>77</v>
      </c>
      <c r="E173" s="577">
        <f t="shared" ref="E173" si="348">VLOOKUP(C173,$AD$5:$AK$78,2,0)</f>
        <v>2</v>
      </c>
      <c r="F173" s="202">
        <v>1</v>
      </c>
      <c r="G173" s="75">
        <f>IFERROR(F173/E173,"-")</f>
        <v>0.5</v>
      </c>
      <c r="H173" s="577">
        <f t="shared" ref="H173" si="349">VLOOKUP(C173,$AD$5:$AK$78,3,0)</f>
        <v>19</v>
      </c>
      <c r="I173" s="202">
        <v>15</v>
      </c>
      <c r="J173" s="75">
        <f>IFERROR(I173/H173,"-")</f>
        <v>0.78947368421052633</v>
      </c>
      <c r="K173" s="577">
        <f t="shared" ref="K173" si="350">VLOOKUP(C173,$AD$5:$AK$78,4,0)</f>
        <v>3140</v>
      </c>
      <c r="L173" s="202">
        <v>2445</v>
      </c>
      <c r="M173" s="75">
        <f>IFERROR(L173/K173,"-")</f>
        <v>0.7786624203821656</v>
      </c>
      <c r="N173" s="577">
        <f t="shared" ref="N173" si="351">VLOOKUP(C173,$AD$5:$AK$78,5,0)</f>
        <v>2636</v>
      </c>
      <c r="O173" s="202">
        <v>1981</v>
      </c>
      <c r="P173" s="75">
        <f>IFERROR(O173/N173,"-")</f>
        <v>0.75151745068285281</v>
      </c>
      <c r="Q173" s="577">
        <f t="shared" ref="Q173" si="352">VLOOKUP(C173,$AD$5:$AK$78,6,0)</f>
        <v>1189</v>
      </c>
      <c r="R173" s="202">
        <v>841</v>
      </c>
      <c r="S173" s="75">
        <f>IFERROR(R173/Q173,"-")</f>
        <v>0.70731707317073167</v>
      </c>
      <c r="T173" s="577">
        <f t="shared" ref="T173" si="353">VLOOKUP(C173,$AD$5:$AK$78,7,0)</f>
        <v>311</v>
      </c>
      <c r="U173" s="202">
        <v>211</v>
      </c>
      <c r="V173" s="75">
        <f>IFERROR(U173/T173,"-")</f>
        <v>0.67845659163987138</v>
      </c>
      <c r="W173" s="577">
        <f t="shared" ref="W173" si="354">VLOOKUP(C173,$AD$5:$AK$78,8,0)</f>
        <v>52</v>
      </c>
      <c r="X173" s="202">
        <v>31</v>
      </c>
      <c r="Y173" s="75">
        <f>IFERROR(X173/W173,"-")</f>
        <v>0.59615384615384615</v>
      </c>
      <c r="Z173" s="577">
        <f t="shared" ref="Z173" si="355">VLOOKUP(C173,$AD$5:$AL$78,9,0)</f>
        <v>7349</v>
      </c>
      <c r="AA173" s="202">
        <f t="shared" si="275"/>
        <v>5525</v>
      </c>
      <c r="AB173" s="75">
        <f>IFERROR(AA173/Z173,"-")</f>
        <v>0.75180296638998501</v>
      </c>
      <c r="AH173" s="76"/>
      <c r="AI173" s="154"/>
      <c r="AJ173" s="154"/>
      <c r="AK173" s="154"/>
      <c r="AL173" s="154"/>
      <c r="AM173" s="154"/>
      <c r="AN173" s="589">
        <v>43</v>
      </c>
      <c r="AO173" s="590" t="s">
        <v>9</v>
      </c>
      <c r="AP173" s="396" t="s">
        <v>77</v>
      </c>
      <c r="AQ173" s="592">
        <v>6924</v>
      </c>
      <c r="AR173" s="188">
        <v>5253</v>
      </c>
      <c r="AS173" s="390">
        <v>0.75866551126516468</v>
      </c>
      <c r="AT173" s="76"/>
      <c r="AV173" s="76"/>
      <c r="AW173" s="76"/>
      <c r="AX173" s="76"/>
      <c r="AY173" s="76"/>
      <c r="AZ173" s="76"/>
      <c r="BA173" s="76"/>
      <c r="BH173" s="14"/>
      <c r="BI173" s="14"/>
      <c r="BJ173" s="14"/>
      <c r="BK173" s="14"/>
      <c r="BL173" s="14"/>
      <c r="BM173" s="14"/>
    </row>
    <row r="174" spans="2:65" ht="13.5" customHeight="1">
      <c r="B174" s="579"/>
      <c r="C174" s="582"/>
      <c r="D174" s="297" t="s">
        <v>78</v>
      </c>
      <c r="E174" s="566"/>
      <c r="F174" s="203">
        <v>0</v>
      </c>
      <c r="G174" s="16">
        <f>IFERROR(F174/E173,"-")</f>
        <v>0</v>
      </c>
      <c r="H174" s="566"/>
      <c r="I174" s="203">
        <v>1</v>
      </c>
      <c r="J174" s="16">
        <f>IFERROR(I174/H173,"-")</f>
        <v>5.2631578947368418E-2</v>
      </c>
      <c r="K174" s="566"/>
      <c r="L174" s="203">
        <v>290</v>
      </c>
      <c r="M174" s="16">
        <f>IFERROR(L174/K173,"-")</f>
        <v>9.2356687898089165E-2</v>
      </c>
      <c r="N174" s="566"/>
      <c r="O174" s="203">
        <v>233</v>
      </c>
      <c r="P174" s="16">
        <f>IFERROR(O174/N173,"-")</f>
        <v>8.8391502276176023E-2</v>
      </c>
      <c r="Q174" s="566"/>
      <c r="R174" s="203">
        <v>121</v>
      </c>
      <c r="S174" s="16">
        <f>IFERROR(R174/Q173,"-")</f>
        <v>0.10176619007569386</v>
      </c>
      <c r="T174" s="566"/>
      <c r="U174" s="203">
        <v>31</v>
      </c>
      <c r="V174" s="16">
        <f>IFERROR(U174/T173,"-")</f>
        <v>9.9678456591639875E-2</v>
      </c>
      <c r="W174" s="566"/>
      <c r="X174" s="203">
        <v>5</v>
      </c>
      <c r="Y174" s="16">
        <f>IFERROR(X174/W173,"-")</f>
        <v>9.6153846153846159E-2</v>
      </c>
      <c r="Z174" s="566"/>
      <c r="AA174" s="203">
        <f t="shared" si="275"/>
        <v>681</v>
      </c>
      <c r="AB174" s="16">
        <f>IFERROR(AA174/Z173,"-")</f>
        <v>9.2665668798475986E-2</v>
      </c>
      <c r="AH174" s="76"/>
      <c r="AI174" s="154"/>
      <c r="AJ174" s="154"/>
      <c r="AK174" s="154"/>
      <c r="AL174" s="154"/>
      <c r="AM174" s="154"/>
      <c r="AN174" s="589"/>
      <c r="AO174" s="590"/>
      <c r="AP174" s="396" t="s">
        <v>78</v>
      </c>
      <c r="AQ174" s="592"/>
      <c r="AR174" s="188">
        <v>658</v>
      </c>
      <c r="AS174" s="390">
        <v>9.5031773541305598E-2</v>
      </c>
      <c r="AT174" s="76"/>
      <c r="AV174" s="76"/>
      <c r="AW174" s="76"/>
      <c r="AX174" s="76"/>
      <c r="AY174" s="76"/>
      <c r="AZ174" s="76"/>
      <c r="BA174" s="76"/>
      <c r="BH174" s="14"/>
      <c r="BI174" s="14"/>
      <c r="BJ174" s="14"/>
      <c r="BK174" s="14"/>
      <c r="BL174" s="14"/>
      <c r="BM174" s="14"/>
    </row>
    <row r="175" spans="2:65" ht="13.5" customHeight="1">
      <c r="B175" s="579"/>
      <c r="C175" s="582"/>
      <c r="D175" s="297" t="s">
        <v>79</v>
      </c>
      <c r="E175" s="566"/>
      <c r="F175" s="203">
        <v>1</v>
      </c>
      <c r="G175" s="16">
        <f>IFERROR(F175/E173,"-")</f>
        <v>0.5</v>
      </c>
      <c r="H175" s="566"/>
      <c r="I175" s="203">
        <v>0</v>
      </c>
      <c r="J175" s="16">
        <f>IFERROR(I175/H173,"-")</f>
        <v>0</v>
      </c>
      <c r="K175" s="566"/>
      <c r="L175" s="203">
        <v>148</v>
      </c>
      <c r="M175" s="16">
        <f>IFERROR(L175/K173,"-")</f>
        <v>4.7133757961783443E-2</v>
      </c>
      <c r="N175" s="566"/>
      <c r="O175" s="203">
        <v>137</v>
      </c>
      <c r="P175" s="16">
        <f>IFERROR(O175/N173,"-")</f>
        <v>5.1972685887708647E-2</v>
      </c>
      <c r="Q175" s="566"/>
      <c r="R175" s="203">
        <v>72</v>
      </c>
      <c r="S175" s="16">
        <f>IFERROR(R175/Q173,"-")</f>
        <v>6.0555088309503784E-2</v>
      </c>
      <c r="T175" s="566"/>
      <c r="U175" s="203">
        <v>12</v>
      </c>
      <c r="V175" s="16">
        <f>IFERROR(U175/T173,"-")</f>
        <v>3.8585209003215437E-2</v>
      </c>
      <c r="W175" s="566"/>
      <c r="X175" s="203">
        <v>0</v>
      </c>
      <c r="Y175" s="16">
        <f>IFERROR(X175/W173,"-")</f>
        <v>0</v>
      </c>
      <c r="Z175" s="566"/>
      <c r="AA175" s="203">
        <f t="shared" si="275"/>
        <v>370</v>
      </c>
      <c r="AB175" s="16">
        <f>IFERROR(AA175/Z173,"-")</f>
        <v>5.0346985984487683E-2</v>
      </c>
      <c r="AH175" s="76"/>
      <c r="AI175" s="154"/>
      <c r="AJ175" s="154"/>
      <c r="AK175" s="154"/>
      <c r="AL175" s="154"/>
      <c r="AM175" s="154"/>
      <c r="AN175" s="589"/>
      <c r="AO175" s="590"/>
      <c r="AP175" s="396" t="s">
        <v>79</v>
      </c>
      <c r="AQ175" s="592"/>
      <c r="AR175" s="188">
        <v>342</v>
      </c>
      <c r="AS175" s="390">
        <v>4.9393414211438474E-2</v>
      </c>
      <c r="AT175" s="76"/>
      <c r="AV175" s="76"/>
      <c r="AW175" s="76"/>
      <c r="AX175" s="76"/>
      <c r="AY175" s="76"/>
      <c r="AZ175" s="76"/>
      <c r="BA175" s="76"/>
      <c r="BH175" s="14"/>
      <c r="BI175" s="14"/>
      <c r="BJ175" s="14"/>
      <c r="BK175" s="14"/>
      <c r="BL175" s="14"/>
      <c r="BM175" s="14"/>
    </row>
    <row r="176" spans="2:65" ht="13.5" customHeight="1">
      <c r="B176" s="580"/>
      <c r="C176" s="597"/>
      <c r="D176" s="298" t="s">
        <v>80</v>
      </c>
      <c r="E176" s="567"/>
      <c r="F176" s="204">
        <v>0</v>
      </c>
      <c r="G176" s="17">
        <f>IFERROR(F176/E173,"-")</f>
        <v>0</v>
      </c>
      <c r="H176" s="567"/>
      <c r="I176" s="204">
        <v>3</v>
      </c>
      <c r="J176" s="17">
        <f>IFERROR(I176/H173,"-")</f>
        <v>0.15789473684210525</v>
      </c>
      <c r="K176" s="567"/>
      <c r="L176" s="204">
        <v>257</v>
      </c>
      <c r="M176" s="17">
        <f>IFERROR(L176/K173,"-")</f>
        <v>8.1847133757961779E-2</v>
      </c>
      <c r="N176" s="567"/>
      <c r="O176" s="204">
        <v>285</v>
      </c>
      <c r="P176" s="17">
        <f>IFERROR(O176/N173,"-")</f>
        <v>0.10811836115326252</v>
      </c>
      <c r="Q176" s="567"/>
      <c r="R176" s="204">
        <v>155</v>
      </c>
      <c r="S176" s="17">
        <f>IFERROR(R176/Q173,"-")</f>
        <v>0.13036164844407064</v>
      </c>
      <c r="T176" s="567"/>
      <c r="U176" s="204">
        <v>57</v>
      </c>
      <c r="V176" s="17">
        <f>IFERROR(U176/T173,"-")</f>
        <v>0.18327974276527331</v>
      </c>
      <c r="W176" s="567"/>
      <c r="X176" s="204">
        <v>16</v>
      </c>
      <c r="Y176" s="17">
        <f>IFERROR(X176/W173,"-")</f>
        <v>0.30769230769230771</v>
      </c>
      <c r="Z176" s="567"/>
      <c r="AA176" s="204">
        <f t="shared" si="275"/>
        <v>773</v>
      </c>
      <c r="AB176" s="17">
        <f>IFERROR(AA176/Z173,"-")</f>
        <v>0.1051843788270513</v>
      </c>
      <c r="AH176" s="76"/>
      <c r="AI176" s="154"/>
      <c r="AJ176" s="154"/>
      <c r="AK176" s="154"/>
      <c r="AL176" s="154"/>
      <c r="AM176" s="154"/>
      <c r="AN176" s="589"/>
      <c r="AO176" s="590"/>
      <c r="AP176" s="396" t="s">
        <v>80</v>
      </c>
      <c r="AQ176" s="592"/>
      <c r="AR176" s="188">
        <v>671</v>
      </c>
      <c r="AS176" s="390">
        <v>9.6909300982091273E-2</v>
      </c>
      <c r="AT176" s="76"/>
      <c r="AV176" s="76"/>
      <c r="AW176" s="76"/>
      <c r="AX176" s="76"/>
      <c r="AY176" s="76"/>
      <c r="AZ176" s="76"/>
      <c r="BA176" s="76"/>
      <c r="BH176" s="14"/>
      <c r="BI176" s="14"/>
      <c r="BJ176" s="14"/>
      <c r="BK176" s="14"/>
      <c r="BL176" s="14"/>
      <c r="BM176" s="14"/>
    </row>
    <row r="177" spans="2:65" ht="13.5" customHeight="1">
      <c r="B177" s="578">
        <v>44</v>
      </c>
      <c r="C177" s="581" t="s">
        <v>21</v>
      </c>
      <c r="D177" s="296" t="s">
        <v>77</v>
      </c>
      <c r="E177" s="577">
        <f t="shared" ref="E177" si="356">VLOOKUP(C177,$AD$5:$AK$78,2,0)</f>
        <v>4</v>
      </c>
      <c r="F177" s="202">
        <v>2</v>
      </c>
      <c r="G177" s="75">
        <f>IFERROR(F177/E177,"-")</f>
        <v>0.5</v>
      </c>
      <c r="H177" s="577">
        <f t="shared" ref="H177" si="357">VLOOKUP(C177,$AD$5:$AK$78,3,0)</f>
        <v>12</v>
      </c>
      <c r="I177" s="202">
        <v>9</v>
      </c>
      <c r="J177" s="75">
        <f>IFERROR(I177/H177,"-")</f>
        <v>0.75</v>
      </c>
      <c r="K177" s="577">
        <f t="shared" ref="K177" si="358">VLOOKUP(C177,$AD$5:$AK$78,4,0)</f>
        <v>2733</v>
      </c>
      <c r="L177" s="202">
        <v>2144</v>
      </c>
      <c r="M177" s="75">
        <f>IFERROR(L177/K177,"-")</f>
        <v>0.78448591291620928</v>
      </c>
      <c r="N177" s="577">
        <f t="shared" ref="N177" si="359">VLOOKUP(C177,$AD$5:$AK$78,5,0)</f>
        <v>2320</v>
      </c>
      <c r="O177" s="202">
        <v>1758</v>
      </c>
      <c r="P177" s="75">
        <f>IFERROR(O177/N177,"-")</f>
        <v>0.75775862068965516</v>
      </c>
      <c r="Q177" s="577">
        <f t="shared" ref="Q177" si="360">VLOOKUP(C177,$AD$5:$AK$78,6,0)</f>
        <v>1014</v>
      </c>
      <c r="R177" s="202">
        <v>759</v>
      </c>
      <c r="S177" s="75">
        <f>IFERROR(R177/Q177,"-")</f>
        <v>0.74852071005917165</v>
      </c>
      <c r="T177" s="577">
        <f t="shared" ref="T177" si="361">VLOOKUP(C177,$AD$5:$AK$78,7,0)</f>
        <v>254</v>
      </c>
      <c r="U177" s="202">
        <v>184</v>
      </c>
      <c r="V177" s="75">
        <f>IFERROR(U177/T177,"-")</f>
        <v>0.72440944881889768</v>
      </c>
      <c r="W177" s="577">
        <f t="shared" ref="W177" si="362">VLOOKUP(C177,$AD$5:$AK$78,8,0)</f>
        <v>35</v>
      </c>
      <c r="X177" s="202">
        <v>22</v>
      </c>
      <c r="Y177" s="75">
        <f>IFERROR(X177/W177,"-")</f>
        <v>0.62857142857142856</v>
      </c>
      <c r="Z177" s="577">
        <f t="shared" ref="Z177" si="363">VLOOKUP(C177,$AD$5:$AL$78,9,0)</f>
        <v>6372</v>
      </c>
      <c r="AA177" s="202">
        <f t="shared" si="275"/>
        <v>4878</v>
      </c>
      <c r="AB177" s="75">
        <f>IFERROR(AA177/Z177,"-")</f>
        <v>0.7655367231638418</v>
      </c>
      <c r="AH177" s="76"/>
      <c r="AI177" s="154"/>
      <c r="AJ177" s="154"/>
      <c r="AK177" s="154"/>
      <c r="AL177" s="154"/>
      <c r="AM177" s="154"/>
      <c r="AN177" s="589">
        <v>44</v>
      </c>
      <c r="AO177" s="590" t="s">
        <v>21</v>
      </c>
      <c r="AP177" s="396" t="s">
        <v>77</v>
      </c>
      <c r="AQ177" s="592">
        <v>6281</v>
      </c>
      <c r="AR177" s="188">
        <v>4822</v>
      </c>
      <c r="AS177" s="390">
        <v>0.767712147747174</v>
      </c>
      <c r="AT177" s="76"/>
      <c r="AV177" s="76"/>
      <c r="AW177" s="76"/>
      <c r="AX177" s="76"/>
      <c r="AY177" s="76"/>
      <c r="AZ177" s="76"/>
      <c r="BA177" s="76"/>
      <c r="BH177" s="14"/>
      <c r="BI177" s="14"/>
      <c r="BJ177" s="14"/>
      <c r="BK177" s="14"/>
      <c r="BL177" s="14"/>
      <c r="BM177" s="14"/>
    </row>
    <row r="178" spans="2:65" ht="13.5" customHeight="1">
      <c r="B178" s="579"/>
      <c r="C178" s="582"/>
      <c r="D178" s="297" t="s">
        <v>78</v>
      </c>
      <c r="E178" s="566"/>
      <c r="F178" s="203">
        <v>0</v>
      </c>
      <c r="G178" s="16">
        <f>IFERROR(F178/E177,"-")</f>
        <v>0</v>
      </c>
      <c r="H178" s="566"/>
      <c r="I178" s="203">
        <v>1</v>
      </c>
      <c r="J178" s="16">
        <f>IFERROR(I178/H177,"-")</f>
        <v>8.3333333333333329E-2</v>
      </c>
      <c r="K178" s="566"/>
      <c r="L178" s="203">
        <v>270</v>
      </c>
      <c r="M178" s="16">
        <f>IFERROR(L178/K177,"-")</f>
        <v>9.8792535675082324E-2</v>
      </c>
      <c r="N178" s="566"/>
      <c r="O178" s="203">
        <v>233</v>
      </c>
      <c r="P178" s="16">
        <f>IFERROR(O178/N177,"-")</f>
        <v>0.10043103448275863</v>
      </c>
      <c r="Q178" s="566"/>
      <c r="R178" s="203">
        <v>84</v>
      </c>
      <c r="S178" s="16">
        <f>IFERROR(R178/Q177,"-")</f>
        <v>8.2840236686390539E-2</v>
      </c>
      <c r="T178" s="566"/>
      <c r="U178" s="203">
        <v>24</v>
      </c>
      <c r="V178" s="16">
        <f>IFERROR(U178/T177,"-")</f>
        <v>9.4488188976377951E-2</v>
      </c>
      <c r="W178" s="566"/>
      <c r="X178" s="203">
        <v>4</v>
      </c>
      <c r="Y178" s="16">
        <f>IFERROR(X178/W177,"-")</f>
        <v>0.11428571428571428</v>
      </c>
      <c r="Z178" s="566"/>
      <c r="AA178" s="203">
        <f t="shared" si="275"/>
        <v>616</v>
      </c>
      <c r="AB178" s="16">
        <f>IFERROR(AA178/Z177,"-")</f>
        <v>9.6672944130571245E-2</v>
      </c>
      <c r="AH178" s="76"/>
      <c r="AI178" s="154"/>
      <c r="AJ178" s="154"/>
      <c r="AK178" s="154"/>
      <c r="AL178" s="154"/>
      <c r="AM178" s="154"/>
      <c r="AN178" s="589"/>
      <c r="AO178" s="590"/>
      <c r="AP178" s="396" t="s">
        <v>78</v>
      </c>
      <c r="AQ178" s="592"/>
      <c r="AR178" s="188">
        <v>629</v>
      </c>
      <c r="AS178" s="390">
        <v>0.10014328928514568</v>
      </c>
      <c r="AT178" s="76"/>
      <c r="AV178" s="76"/>
      <c r="AW178" s="76"/>
      <c r="AX178" s="76"/>
      <c r="AY178" s="76"/>
      <c r="AZ178" s="76"/>
      <c r="BA178" s="76"/>
      <c r="BH178" s="14"/>
      <c r="BI178" s="14"/>
      <c r="BJ178" s="14"/>
      <c r="BK178" s="14"/>
      <c r="BL178" s="14"/>
      <c r="BM178" s="14"/>
    </row>
    <row r="179" spans="2:65" ht="13.5" customHeight="1">
      <c r="B179" s="579"/>
      <c r="C179" s="582"/>
      <c r="D179" s="297" t="s">
        <v>79</v>
      </c>
      <c r="E179" s="566"/>
      <c r="F179" s="203">
        <v>0</v>
      </c>
      <c r="G179" s="16">
        <f>IFERROR(F179/E177,"-")</f>
        <v>0</v>
      </c>
      <c r="H179" s="566"/>
      <c r="I179" s="203">
        <v>0</v>
      </c>
      <c r="J179" s="16">
        <f>IFERROR(I179/H177,"-")</f>
        <v>0</v>
      </c>
      <c r="K179" s="566"/>
      <c r="L179" s="203">
        <v>117</v>
      </c>
      <c r="M179" s="16">
        <f>IFERROR(L179/K177,"-")</f>
        <v>4.2810098792535674E-2</v>
      </c>
      <c r="N179" s="566"/>
      <c r="O179" s="203">
        <v>104</v>
      </c>
      <c r="P179" s="16">
        <f>IFERROR(O179/N177,"-")</f>
        <v>4.4827586206896551E-2</v>
      </c>
      <c r="Q179" s="566"/>
      <c r="R179" s="203">
        <v>47</v>
      </c>
      <c r="S179" s="16">
        <f>IFERROR(R179/Q177,"-")</f>
        <v>4.6351084812623275E-2</v>
      </c>
      <c r="T179" s="566"/>
      <c r="U179" s="203">
        <v>15</v>
      </c>
      <c r="V179" s="16">
        <f>IFERROR(U179/T177,"-")</f>
        <v>5.905511811023622E-2</v>
      </c>
      <c r="W179" s="566"/>
      <c r="X179" s="203">
        <v>0</v>
      </c>
      <c r="Y179" s="16">
        <f>IFERROR(X179/W177,"-")</f>
        <v>0</v>
      </c>
      <c r="Z179" s="566"/>
      <c r="AA179" s="203">
        <f t="shared" si="275"/>
        <v>283</v>
      </c>
      <c r="AB179" s="16">
        <f>IFERROR(AA179/Z177,"-")</f>
        <v>4.441305712492153E-2</v>
      </c>
      <c r="AH179" s="76"/>
      <c r="AI179" s="154"/>
      <c r="AJ179" s="154"/>
      <c r="AK179" s="154"/>
      <c r="AL179" s="154"/>
      <c r="AM179" s="154"/>
      <c r="AN179" s="589"/>
      <c r="AO179" s="590"/>
      <c r="AP179" s="396" t="s">
        <v>79</v>
      </c>
      <c r="AQ179" s="592"/>
      <c r="AR179" s="188">
        <v>292</v>
      </c>
      <c r="AS179" s="390">
        <v>4.6489412513930906E-2</v>
      </c>
      <c r="AT179" s="76"/>
      <c r="AV179" s="76"/>
      <c r="AW179" s="76"/>
      <c r="AX179" s="76"/>
      <c r="AY179" s="76"/>
      <c r="AZ179" s="76"/>
      <c r="BA179" s="76"/>
      <c r="BH179" s="14"/>
      <c r="BI179" s="14"/>
      <c r="BJ179" s="14"/>
      <c r="BK179" s="14"/>
      <c r="BL179" s="14"/>
      <c r="BM179" s="14"/>
    </row>
    <row r="180" spans="2:65" ht="13.5" customHeight="1">
      <c r="B180" s="580"/>
      <c r="C180" s="597"/>
      <c r="D180" s="298" t="s">
        <v>80</v>
      </c>
      <c r="E180" s="567"/>
      <c r="F180" s="204">
        <v>2</v>
      </c>
      <c r="G180" s="17">
        <f>IFERROR(F180/E177,"-")</f>
        <v>0.5</v>
      </c>
      <c r="H180" s="567"/>
      <c r="I180" s="204">
        <v>2</v>
      </c>
      <c r="J180" s="17">
        <f>IFERROR(I180/H177,"-")</f>
        <v>0.16666666666666666</v>
      </c>
      <c r="K180" s="567"/>
      <c r="L180" s="204">
        <v>202</v>
      </c>
      <c r="M180" s="17">
        <f>IFERROR(L180/K177,"-")</f>
        <v>7.3911452616172699E-2</v>
      </c>
      <c r="N180" s="567"/>
      <c r="O180" s="204">
        <v>225</v>
      </c>
      <c r="P180" s="17">
        <f>IFERROR(O180/N177,"-")</f>
        <v>9.6982758620689655E-2</v>
      </c>
      <c r="Q180" s="567"/>
      <c r="R180" s="204">
        <v>124</v>
      </c>
      <c r="S180" s="17">
        <f>IFERROR(R180/Q177,"-")</f>
        <v>0.1222879684418146</v>
      </c>
      <c r="T180" s="567"/>
      <c r="U180" s="204">
        <v>31</v>
      </c>
      <c r="V180" s="17">
        <f>IFERROR(U180/T177,"-")</f>
        <v>0.12204724409448819</v>
      </c>
      <c r="W180" s="567"/>
      <c r="X180" s="204">
        <v>9</v>
      </c>
      <c r="Y180" s="17">
        <f>IFERROR(X180/W177,"-")</f>
        <v>0.25714285714285712</v>
      </c>
      <c r="Z180" s="567"/>
      <c r="AA180" s="204">
        <f t="shared" si="275"/>
        <v>595</v>
      </c>
      <c r="AB180" s="17">
        <f>IFERROR(AA180/Z177,"-")</f>
        <v>9.3377275580665414E-2</v>
      </c>
      <c r="AH180" s="76"/>
      <c r="AI180" s="154"/>
      <c r="AJ180" s="154"/>
      <c r="AK180" s="154"/>
      <c r="AL180" s="154"/>
      <c r="AM180" s="154"/>
      <c r="AN180" s="589"/>
      <c r="AO180" s="590"/>
      <c r="AP180" s="396" t="s">
        <v>80</v>
      </c>
      <c r="AQ180" s="592"/>
      <c r="AR180" s="188">
        <v>538</v>
      </c>
      <c r="AS180" s="390">
        <v>8.5655150453749399E-2</v>
      </c>
      <c r="AT180" s="76"/>
      <c r="AV180" s="76"/>
      <c r="AW180" s="76"/>
      <c r="AX180" s="76"/>
      <c r="AY180" s="76"/>
      <c r="AZ180" s="76"/>
      <c r="BA180" s="76"/>
      <c r="BH180" s="14"/>
      <c r="BI180" s="14"/>
      <c r="BJ180" s="14"/>
      <c r="BK180" s="14"/>
      <c r="BL180" s="14"/>
      <c r="BM180" s="14"/>
    </row>
    <row r="181" spans="2:65" ht="13.5" customHeight="1">
      <c r="B181" s="578">
        <v>45</v>
      </c>
      <c r="C181" s="581" t="s">
        <v>47</v>
      </c>
      <c r="D181" s="296" t="s">
        <v>77</v>
      </c>
      <c r="E181" s="577">
        <f t="shared" ref="E181" si="364">VLOOKUP(C181,$AD$5:$AK$78,2,0)</f>
        <v>6</v>
      </c>
      <c r="F181" s="202">
        <v>6</v>
      </c>
      <c r="G181" s="75">
        <f>IFERROR(F181/E181,"-")</f>
        <v>1</v>
      </c>
      <c r="H181" s="577">
        <f t="shared" ref="H181" si="365">VLOOKUP(C181,$AD$5:$AK$78,3,0)</f>
        <v>17</v>
      </c>
      <c r="I181" s="202">
        <v>9</v>
      </c>
      <c r="J181" s="75">
        <f>IFERROR(I181/H181,"-")</f>
        <v>0.52941176470588236</v>
      </c>
      <c r="K181" s="577">
        <f t="shared" ref="K181" si="366">VLOOKUP(C181,$AD$5:$AK$78,4,0)</f>
        <v>781</v>
      </c>
      <c r="L181" s="202">
        <v>601</v>
      </c>
      <c r="M181" s="75">
        <f>IFERROR(L181/K181,"-")</f>
        <v>0.7695262483994878</v>
      </c>
      <c r="N181" s="577">
        <f t="shared" ref="N181" si="367">VLOOKUP(C181,$AD$5:$AK$78,5,0)</f>
        <v>608</v>
      </c>
      <c r="O181" s="202">
        <v>449</v>
      </c>
      <c r="P181" s="75">
        <f>IFERROR(O181/N181,"-")</f>
        <v>0.73848684210526316</v>
      </c>
      <c r="Q181" s="577">
        <f t="shared" ref="Q181" si="368">VLOOKUP(C181,$AD$5:$AK$78,6,0)</f>
        <v>304</v>
      </c>
      <c r="R181" s="202">
        <v>204</v>
      </c>
      <c r="S181" s="75">
        <f>IFERROR(R181/Q181,"-")</f>
        <v>0.67105263157894735</v>
      </c>
      <c r="T181" s="577">
        <f t="shared" ref="T181" si="369">VLOOKUP(C181,$AD$5:$AK$78,7,0)</f>
        <v>69</v>
      </c>
      <c r="U181" s="202">
        <v>41</v>
      </c>
      <c r="V181" s="75">
        <f>IFERROR(U181/T181,"-")</f>
        <v>0.59420289855072461</v>
      </c>
      <c r="W181" s="577">
        <f t="shared" ref="W181" si="370">VLOOKUP(C181,$AD$5:$AK$78,8,0)</f>
        <v>11</v>
      </c>
      <c r="X181" s="202">
        <v>4</v>
      </c>
      <c r="Y181" s="75">
        <f>IFERROR(X181/W181,"-")</f>
        <v>0.36363636363636365</v>
      </c>
      <c r="Z181" s="577">
        <f t="shared" ref="Z181" si="371">VLOOKUP(C181,$AD$5:$AL$78,9,0)</f>
        <v>1796</v>
      </c>
      <c r="AA181" s="202">
        <f t="shared" si="275"/>
        <v>1314</v>
      </c>
      <c r="AB181" s="75">
        <f>IFERROR(AA181/Z181,"-")</f>
        <v>0.73162583518930957</v>
      </c>
      <c r="AH181" s="76"/>
      <c r="AI181" s="154"/>
      <c r="AJ181" s="154"/>
      <c r="AK181" s="154"/>
      <c r="AL181" s="154"/>
      <c r="AM181" s="154"/>
      <c r="AN181" s="589">
        <v>45</v>
      </c>
      <c r="AO181" s="590" t="s">
        <v>47</v>
      </c>
      <c r="AP181" s="396" t="s">
        <v>77</v>
      </c>
      <c r="AQ181" s="592">
        <v>1655</v>
      </c>
      <c r="AR181" s="188">
        <v>1222</v>
      </c>
      <c r="AS181" s="390">
        <v>0.73836858006042294</v>
      </c>
      <c r="AT181" s="76"/>
      <c r="AV181" s="76"/>
      <c r="AW181" s="76"/>
      <c r="AX181" s="76"/>
      <c r="AY181" s="76"/>
      <c r="AZ181" s="76"/>
      <c r="BA181" s="76"/>
      <c r="BH181" s="14"/>
      <c r="BI181" s="14"/>
      <c r="BJ181" s="14"/>
      <c r="BK181" s="14"/>
      <c r="BL181" s="14"/>
      <c r="BM181" s="14"/>
    </row>
    <row r="182" spans="2:65" ht="13.5" customHeight="1">
      <c r="B182" s="579"/>
      <c r="C182" s="582"/>
      <c r="D182" s="297" t="s">
        <v>78</v>
      </c>
      <c r="E182" s="566"/>
      <c r="F182" s="203">
        <v>0</v>
      </c>
      <c r="G182" s="16">
        <f>IFERROR(F182/E181,"-")</f>
        <v>0</v>
      </c>
      <c r="H182" s="566"/>
      <c r="I182" s="203">
        <v>3</v>
      </c>
      <c r="J182" s="16">
        <f>IFERROR(I182/H181,"-")</f>
        <v>0.17647058823529413</v>
      </c>
      <c r="K182" s="566"/>
      <c r="L182" s="203">
        <v>86</v>
      </c>
      <c r="M182" s="16">
        <f>IFERROR(L182/K181,"-")</f>
        <v>0.11011523687580026</v>
      </c>
      <c r="N182" s="566"/>
      <c r="O182" s="203">
        <v>65</v>
      </c>
      <c r="P182" s="16">
        <f>IFERROR(O182/N181,"-")</f>
        <v>0.1069078947368421</v>
      </c>
      <c r="Q182" s="566"/>
      <c r="R182" s="203">
        <v>31</v>
      </c>
      <c r="S182" s="16">
        <f>IFERROR(R182/Q181,"-")</f>
        <v>0.10197368421052631</v>
      </c>
      <c r="T182" s="566"/>
      <c r="U182" s="203">
        <v>7</v>
      </c>
      <c r="V182" s="16">
        <f>IFERROR(U182/T181,"-")</f>
        <v>0.10144927536231885</v>
      </c>
      <c r="W182" s="566"/>
      <c r="X182" s="203">
        <v>2</v>
      </c>
      <c r="Y182" s="16">
        <f>IFERROR(X182/W181,"-")</f>
        <v>0.18181818181818182</v>
      </c>
      <c r="Z182" s="566"/>
      <c r="AA182" s="203">
        <f t="shared" si="275"/>
        <v>194</v>
      </c>
      <c r="AB182" s="16">
        <f>IFERROR(AA182/Z181,"-")</f>
        <v>0.10801781737193764</v>
      </c>
      <c r="AH182" s="76"/>
      <c r="AI182" s="154"/>
      <c r="AJ182" s="154"/>
      <c r="AK182" s="154"/>
      <c r="AL182" s="154"/>
      <c r="AM182" s="154"/>
      <c r="AN182" s="589"/>
      <c r="AO182" s="590"/>
      <c r="AP182" s="396" t="s">
        <v>78</v>
      </c>
      <c r="AQ182" s="592"/>
      <c r="AR182" s="188">
        <v>170</v>
      </c>
      <c r="AS182" s="390">
        <v>0.1027190332326284</v>
      </c>
      <c r="AT182" s="76"/>
      <c r="AV182" s="76"/>
      <c r="AW182" s="76"/>
      <c r="AX182" s="76"/>
      <c r="AY182" s="76"/>
      <c r="AZ182" s="76"/>
      <c r="BA182" s="76"/>
      <c r="BH182" s="14"/>
      <c r="BI182" s="14"/>
      <c r="BJ182" s="14"/>
      <c r="BK182" s="14"/>
      <c r="BL182" s="14"/>
      <c r="BM182" s="14"/>
    </row>
    <row r="183" spans="2:65" ht="13.5" customHeight="1">
      <c r="B183" s="579"/>
      <c r="C183" s="582"/>
      <c r="D183" s="297" t="s">
        <v>79</v>
      </c>
      <c r="E183" s="566"/>
      <c r="F183" s="203">
        <v>0</v>
      </c>
      <c r="G183" s="16">
        <f>IFERROR(F183/E181,"-")</f>
        <v>0</v>
      </c>
      <c r="H183" s="566"/>
      <c r="I183" s="203">
        <v>1</v>
      </c>
      <c r="J183" s="16">
        <f>IFERROR(I183/H181,"-")</f>
        <v>5.8823529411764705E-2</v>
      </c>
      <c r="K183" s="566"/>
      <c r="L183" s="203">
        <v>41</v>
      </c>
      <c r="M183" s="16">
        <f>IFERROR(L183/K181,"-")</f>
        <v>5.2496798975672214E-2</v>
      </c>
      <c r="N183" s="566"/>
      <c r="O183" s="203">
        <v>25</v>
      </c>
      <c r="P183" s="16">
        <f>IFERROR(O183/N181,"-")</f>
        <v>4.1118421052631582E-2</v>
      </c>
      <c r="Q183" s="566"/>
      <c r="R183" s="203">
        <v>16</v>
      </c>
      <c r="S183" s="16">
        <f>IFERROR(R183/Q181,"-")</f>
        <v>5.2631578947368418E-2</v>
      </c>
      <c r="T183" s="566"/>
      <c r="U183" s="203">
        <v>5</v>
      </c>
      <c r="V183" s="16">
        <f>IFERROR(U183/T181,"-")</f>
        <v>7.2463768115942032E-2</v>
      </c>
      <c r="W183" s="566"/>
      <c r="X183" s="203">
        <v>1</v>
      </c>
      <c r="Y183" s="16">
        <f>IFERROR(X183/W181,"-")</f>
        <v>9.0909090909090912E-2</v>
      </c>
      <c r="Z183" s="566"/>
      <c r="AA183" s="203">
        <f t="shared" si="275"/>
        <v>89</v>
      </c>
      <c r="AB183" s="16">
        <f>IFERROR(AA183/Z181,"-")</f>
        <v>4.9554565701559021E-2</v>
      </c>
      <c r="AH183" s="76"/>
      <c r="AI183" s="154"/>
      <c r="AJ183" s="154"/>
      <c r="AK183" s="154"/>
      <c r="AL183" s="154"/>
      <c r="AM183" s="154"/>
      <c r="AN183" s="589"/>
      <c r="AO183" s="590"/>
      <c r="AP183" s="396" t="s">
        <v>79</v>
      </c>
      <c r="AQ183" s="592"/>
      <c r="AR183" s="188">
        <v>104</v>
      </c>
      <c r="AS183" s="390">
        <v>6.2839879154078557E-2</v>
      </c>
      <c r="AT183" s="76"/>
      <c r="AV183" s="76"/>
      <c r="AW183" s="76"/>
      <c r="AX183" s="76"/>
      <c r="AY183" s="76"/>
      <c r="AZ183" s="76"/>
      <c r="BA183" s="76"/>
      <c r="BH183" s="14"/>
      <c r="BI183" s="14"/>
      <c r="BJ183" s="14"/>
      <c r="BK183" s="14"/>
      <c r="BL183" s="14"/>
      <c r="BM183" s="14"/>
    </row>
    <row r="184" spans="2:65" ht="13.5" customHeight="1">
      <c r="B184" s="580"/>
      <c r="C184" s="597"/>
      <c r="D184" s="298" t="s">
        <v>80</v>
      </c>
      <c r="E184" s="567"/>
      <c r="F184" s="204">
        <v>0</v>
      </c>
      <c r="G184" s="17">
        <f>IFERROR(F184/E181,"-")</f>
        <v>0</v>
      </c>
      <c r="H184" s="567"/>
      <c r="I184" s="204">
        <v>4</v>
      </c>
      <c r="J184" s="17">
        <f>IFERROR(I184/H181,"-")</f>
        <v>0.23529411764705882</v>
      </c>
      <c r="K184" s="567"/>
      <c r="L184" s="204">
        <v>53</v>
      </c>
      <c r="M184" s="17">
        <f>IFERROR(L184/K181,"-")</f>
        <v>6.7861715749039694E-2</v>
      </c>
      <c r="N184" s="567"/>
      <c r="O184" s="204">
        <v>69</v>
      </c>
      <c r="P184" s="17">
        <f>IFERROR(O184/N181,"-")</f>
        <v>0.11348684210526316</v>
      </c>
      <c r="Q184" s="567"/>
      <c r="R184" s="204">
        <v>53</v>
      </c>
      <c r="S184" s="17">
        <f>IFERROR(R184/Q181,"-")</f>
        <v>0.17434210526315788</v>
      </c>
      <c r="T184" s="567"/>
      <c r="U184" s="204">
        <v>16</v>
      </c>
      <c r="V184" s="17">
        <f>IFERROR(U184/T181,"-")</f>
        <v>0.2318840579710145</v>
      </c>
      <c r="W184" s="567"/>
      <c r="X184" s="204">
        <v>4</v>
      </c>
      <c r="Y184" s="17">
        <f>IFERROR(X184/W181,"-")</f>
        <v>0.36363636363636365</v>
      </c>
      <c r="Z184" s="567"/>
      <c r="AA184" s="204">
        <f t="shared" si="275"/>
        <v>199</v>
      </c>
      <c r="AB184" s="17">
        <f>IFERROR(AA184/Z181,"-")</f>
        <v>0.11080178173719377</v>
      </c>
      <c r="AH184" s="76"/>
      <c r="AI184" s="154"/>
      <c r="AJ184" s="154"/>
      <c r="AK184" s="154"/>
      <c r="AL184" s="154"/>
      <c r="AM184" s="154"/>
      <c r="AN184" s="589"/>
      <c r="AO184" s="590"/>
      <c r="AP184" s="396" t="s">
        <v>80</v>
      </c>
      <c r="AQ184" s="592"/>
      <c r="AR184" s="188">
        <v>159</v>
      </c>
      <c r="AS184" s="390">
        <v>9.6072507552870084E-2</v>
      </c>
      <c r="AT184" s="76"/>
      <c r="AV184" s="76"/>
      <c r="AW184" s="76"/>
      <c r="AX184" s="76"/>
      <c r="AY184" s="76"/>
      <c r="AZ184" s="76"/>
      <c r="BA184" s="76"/>
      <c r="BH184" s="14"/>
      <c r="BI184" s="14"/>
      <c r="BJ184" s="14"/>
      <c r="BK184" s="14"/>
      <c r="BL184" s="14"/>
      <c r="BM184" s="14"/>
    </row>
    <row r="185" spans="2:65" ht="13.5" customHeight="1">
      <c r="B185" s="578">
        <v>46</v>
      </c>
      <c r="C185" s="581" t="s">
        <v>25</v>
      </c>
      <c r="D185" s="296" t="s">
        <v>77</v>
      </c>
      <c r="E185" s="577">
        <f t="shared" ref="E185" si="372">VLOOKUP(C185,$AD$5:$AK$78,2,0)</f>
        <v>3</v>
      </c>
      <c r="F185" s="202">
        <v>2</v>
      </c>
      <c r="G185" s="75">
        <f>IFERROR(F185/E185,"-")</f>
        <v>0.66666666666666663</v>
      </c>
      <c r="H185" s="577">
        <f t="shared" ref="H185" si="373">VLOOKUP(C185,$AD$5:$AK$78,3,0)</f>
        <v>5</v>
      </c>
      <c r="I185" s="202">
        <v>4</v>
      </c>
      <c r="J185" s="75">
        <f>IFERROR(I185/H185,"-")</f>
        <v>0.8</v>
      </c>
      <c r="K185" s="577">
        <f t="shared" ref="K185" si="374">VLOOKUP(C185,$AD$5:$AK$78,4,0)</f>
        <v>927</v>
      </c>
      <c r="L185" s="202">
        <v>704</v>
      </c>
      <c r="M185" s="75">
        <f>IFERROR(L185/K185,"-")</f>
        <v>0.75943905070118667</v>
      </c>
      <c r="N185" s="577">
        <f t="shared" ref="N185" si="375">VLOOKUP(C185,$AD$5:$AK$78,5,0)</f>
        <v>758</v>
      </c>
      <c r="O185" s="202">
        <v>543</v>
      </c>
      <c r="P185" s="75">
        <f>IFERROR(O185/N185,"-")</f>
        <v>0.71635883905013198</v>
      </c>
      <c r="Q185" s="577">
        <f t="shared" ref="Q185" si="376">VLOOKUP(C185,$AD$5:$AK$78,6,0)</f>
        <v>374</v>
      </c>
      <c r="R185" s="202">
        <v>260</v>
      </c>
      <c r="S185" s="75">
        <f>IFERROR(R185/Q185,"-")</f>
        <v>0.69518716577540107</v>
      </c>
      <c r="T185" s="577">
        <f t="shared" ref="T185" si="377">VLOOKUP(C185,$AD$5:$AK$78,7,0)</f>
        <v>82</v>
      </c>
      <c r="U185" s="202">
        <v>57</v>
      </c>
      <c r="V185" s="75">
        <f>IFERROR(U185/T185,"-")</f>
        <v>0.69512195121951215</v>
      </c>
      <c r="W185" s="577">
        <f t="shared" ref="W185" si="378">VLOOKUP(C185,$AD$5:$AK$78,8,0)</f>
        <v>17</v>
      </c>
      <c r="X185" s="202">
        <v>13</v>
      </c>
      <c r="Y185" s="75">
        <f>IFERROR(X185/W185,"-")</f>
        <v>0.76470588235294112</v>
      </c>
      <c r="Z185" s="577">
        <f t="shared" ref="Z185" si="379">VLOOKUP(C185,$AD$5:$AL$78,9,0)</f>
        <v>2166</v>
      </c>
      <c r="AA185" s="202">
        <f t="shared" si="275"/>
        <v>1583</v>
      </c>
      <c r="AB185" s="75">
        <f>IFERROR(AA185/Z185,"-")</f>
        <v>0.73084025854108958</v>
      </c>
      <c r="AH185" s="76"/>
      <c r="AI185" s="154"/>
      <c r="AJ185" s="154"/>
      <c r="AK185" s="154"/>
      <c r="AL185" s="154"/>
      <c r="AM185" s="154"/>
      <c r="AN185" s="589">
        <v>46</v>
      </c>
      <c r="AO185" s="590" t="s">
        <v>25</v>
      </c>
      <c r="AP185" s="396" t="s">
        <v>77</v>
      </c>
      <c r="AQ185" s="592">
        <v>2158</v>
      </c>
      <c r="AR185" s="188">
        <v>1605</v>
      </c>
      <c r="AS185" s="390">
        <v>0.74374420759962934</v>
      </c>
      <c r="AT185" s="76"/>
      <c r="AV185" s="76"/>
      <c r="AW185" s="76"/>
      <c r="AX185" s="76"/>
      <c r="AY185" s="76"/>
      <c r="AZ185" s="76"/>
      <c r="BA185" s="76"/>
      <c r="BH185" s="14"/>
      <c r="BI185" s="14"/>
      <c r="BJ185" s="14"/>
      <c r="BK185" s="14"/>
      <c r="BL185" s="14"/>
      <c r="BM185" s="14"/>
    </row>
    <row r="186" spans="2:65" ht="13.5" customHeight="1">
      <c r="B186" s="579"/>
      <c r="C186" s="582"/>
      <c r="D186" s="297" t="s">
        <v>78</v>
      </c>
      <c r="E186" s="566"/>
      <c r="F186" s="203">
        <v>0</v>
      </c>
      <c r="G186" s="16">
        <f>IFERROR(F186/E185,"-")</f>
        <v>0</v>
      </c>
      <c r="H186" s="566"/>
      <c r="I186" s="203">
        <v>0</v>
      </c>
      <c r="J186" s="16">
        <f>IFERROR(I186/H185,"-")</f>
        <v>0</v>
      </c>
      <c r="K186" s="566"/>
      <c r="L186" s="203">
        <v>88</v>
      </c>
      <c r="M186" s="16">
        <f>IFERROR(L186/K185,"-")</f>
        <v>9.4929881337648334E-2</v>
      </c>
      <c r="N186" s="566"/>
      <c r="O186" s="203">
        <v>77</v>
      </c>
      <c r="P186" s="16">
        <f>IFERROR(O186/N185,"-")</f>
        <v>0.10158311345646438</v>
      </c>
      <c r="Q186" s="566"/>
      <c r="R186" s="203">
        <v>38</v>
      </c>
      <c r="S186" s="16">
        <f>IFERROR(R186/Q185,"-")</f>
        <v>0.10160427807486631</v>
      </c>
      <c r="T186" s="566"/>
      <c r="U186" s="203">
        <v>8</v>
      </c>
      <c r="V186" s="16">
        <f>IFERROR(U186/T185,"-")</f>
        <v>9.7560975609756101E-2</v>
      </c>
      <c r="W186" s="566"/>
      <c r="X186" s="203">
        <v>2</v>
      </c>
      <c r="Y186" s="16">
        <f>IFERROR(X186/W185,"-")</f>
        <v>0.11764705882352941</v>
      </c>
      <c r="Z186" s="566"/>
      <c r="AA186" s="203">
        <f t="shared" si="275"/>
        <v>213</v>
      </c>
      <c r="AB186" s="16">
        <f>IFERROR(AA186/Z185,"-")</f>
        <v>9.833795013850416E-2</v>
      </c>
      <c r="AH186" s="76"/>
      <c r="AI186" s="154"/>
      <c r="AJ186" s="154"/>
      <c r="AK186" s="154"/>
      <c r="AL186" s="154"/>
      <c r="AM186" s="154"/>
      <c r="AN186" s="589"/>
      <c r="AO186" s="590"/>
      <c r="AP186" s="396" t="s">
        <v>78</v>
      </c>
      <c r="AQ186" s="592"/>
      <c r="AR186" s="188">
        <v>235</v>
      </c>
      <c r="AS186" s="390">
        <v>0.10889712696941613</v>
      </c>
      <c r="AT186" s="76"/>
      <c r="AV186" s="76"/>
      <c r="AW186" s="76"/>
      <c r="AX186" s="76"/>
      <c r="AY186" s="76"/>
      <c r="AZ186" s="76"/>
      <c r="BA186" s="76"/>
      <c r="BH186" s="14"/>
      <c r="BI186" s="14"/>
      <c r="BJ186" s="14"/>
      <c r="BK186" s="14"/>
      <c r="BL186" s="14"/>
      <c r="BM186" s="14"/>
    </row>
    <row r="187" spans="2:65" ht="13.5" customHeight="1">
      <c r="B187" s="579"/>
      <c r="C187" s="582"/>
      <c r="D187" s="297" t="s">
        <v>79</v>
      </c>
      <c r="E187" s="566"/>
      <c r="F187" s="203">
        <v>0</v>
      </c>
      <c r="G187" s="16">
        <f>IFERROR(F187/E185,"-")</f>
        <v>0</v>
      </c>
      <c r="H187" s="566"/>
      <c r="I187" s="203">
        <v>1</v>
      </c>
      <c r="J187" s="16">
        <f>IFERROR(I187/H185,"-")</f>
        <v>0.2</v>
      </c>
      <c r="K187" s="566"/>
      <c r="L187" s="203">
        <v>47</v>
      </c>
      <c r="M187" s="16">
        <f>IFERROR(L187/K185,"-")</f>
        <v>5.070118662351672E-2</v>
      </c>
      <c r="N187" s="566"/>
      <c r="O187" s="203">
        <v>51</v>
      </c>
      <c r="P187" s="16">
        <f>IFERROR(O187/N185,"-")</f>
        <v>6.7282321899736153E-2</v>
      </c>
      <c r="Q187" s="566"/>
      <c r="R187" s="203">
        <v>23</v>
      </c>
      <c r="S187" s="16">
        <f>IFERROR(R187/Q185,"-")</f>
        <v>6.1497326203208559E-2</v>
      </c>
      <c r="T187" s="566"/>
      <c r="U187" s="203">
        <v>7</v>
      </c>
      <c r="V187" s="16">
        <f>IFERROR(U187/T185,"-")</f>
        <v>8.5365853658536592E-2</v>
      </c>
      <c r="W187" s="566"/>
      <c r="X187" s="203">
        <v>1</v>
      </c>
      <c r="Y187" s="16">
        <f>IFERROR(X187/W185,"-")</f>
        <v>5.8823529411764705E-2</v>
      </c>
      <c r="Z187" s="566"/>
      <c r="AA187" s="203">
        <f t="shared" si="275"/>
        <v>130</v>
      </c>
      <c r="AB187" s="16">
        <f>IFERROR(AA187/Z185,"-")</f>
        <v>6.001846722068329E-2</v>
      </c>
      <c r="AH187" s="76"/>
      <c r="AI187" s="154"/>
      <c r="AJ187" s="154"/>
      <c r="AK187" s="154"/>
      <c r="AL187" s="154"/>
      <c r="AM187" s="154"/>
      <c r="AN187" s="589"/>
      <c r="AO187" s="590"/>
      <c r="AP187" s="396" t="s">
        <v>79</v>
      </c>
      <c r="AQ187" s="592"/>
      <c r="AR187" s="188">
        <v>123</v>
      </c>
      <c r="AS187" s="390">
        <v>5.6997219647822055E-2</v>
      </c>
      <c r="AT187" s="76"/>
      <c r="AV187" s="76"/>
      <c r="AW187" s="76"/>
      <c r="AX187" s="76"/>
      <c r="AY187" s="76"/>
      <c r="AZ187" s="76"/>
      <c r="BA187" s="76"/>
      <c r="BH187" s="14"/>
      <c r="BI187" s="14"/>
      <c r="BJ187" s="14"/>
      <c r="BK187" s="14"/>
      <c r="BL187" s="14"/>
      <c r="BM187" s="14"/>
    </row>
    <row r="188" spans="2:65" ht="13.5" customHeight="1">
      <c r="B188" s="580"/>
      <c r="C188" s="597"/>
      <c r="D188" s="298" t="s">
        <v>80</v>
      </c>
      <c r="E188" s="567"/>
      <c r="F188" s="204">
        <v>1</v>
      </c>
      <c r="G188" s="17">
        <f>IFERROR(F188/E185,"-")</f>
        <v>0.33333333333333331</v>
      </c>
      <c r="H188" s="567"/>
      <c r="I188" s="204">
        <v>0</v>
      </c>
      <c r="J188" s="17">
        <f>IFERROR(I188/H185,"-")</f>
        <v>0</v>
      </c>
      <c r="K188" s="567"/>
      <c r="L188" s="204">
        <v>88</v>
      </c>
      <c r="M188" s="17">
        <f>IFERROR(L188/K185,"-")</f>
        <v>9.4929881337648334E-2</v>
      </c>
      <c r="N188" s="567"/>
      <c r="O188" s="204">
        <v>87</v>
      </c>
      <c r="P188" s="17">
        <f>IFERROR(O188/N185,"-")</f>
        <v>0.11477572559366754</v>
      </c>
      <c r="Q188" s="567"/>
      <c r="R188" s="204">
        <v>53</v>
      </c>
      <c r="S188" s="17">
        <f>IFERROR(R188/Q185,"-")</f>
        <v>0.14171122994652408</v>
      </c>
      <c r="T188" s="567"/>
      <c r="U188" s="204">
        <v>10</v>
      </c>
      <c r="V188" s="17">
        <f>IFERROR(U188/T185,"-")</f>
        <v>0.12195121951219512</v>
      </c>
      <c r="W188" s="567"/>
      <c r="X188" s="204">
        <v>1</v>
      </c>
      <c r="Y188" s="17">
        <f>IFERROR(X188/W185,"-")</f>
        <v>5.8823529411764705E-2</v>
      </c>
      <c r="Z188" s="567"/>
      <c r="AA188" s="204">
        <f t="shared" si="275"/>
        <v>240</v>
      </c>
      <c r="AB188" s="17">
        <f>IFERROR(AA188/Z185,"-")</f>
        <v>0.11080332409972299</v>
      </c>
      <c r="AH188" s="76"/>
      <c r="AI188" s="154"/>
      <c r="AJ188" s="154"/>
      <c r="AK188" s="154"/>
      <c r="AL188" s="154"/>
      <c r="AM188" s="154"/>
      <c r="AN188" s="589"/>
      <c r="AO188" s="590"/>
      <c r="AP188" s="396" t="s">
        <v>80</v>
      </c>
      <c r="AQ188" s="592"/>
      <c r="AR188" s="188">
        <v>195</v>
      </c>
      <c r="AS188" s="390">
        <v>9.036144578313253E-2</v>
      </c>
      <c r="AT188" s="76"/>
      <c r="AV188" s="76"/>
      <c r="AW188" s="76"/>
      <c r="AX188" s="76"/>
      <c r="AY188" s="76"/>
      <c r="AZ188" s="76"/>
      <c r="BA188" s="76"/>
      <c r="BH188" s="14"/>
      <c r="BI188" s="14"/>
      <c r="BJ188" s="14"/>
      <c r="BK188" s="14"/>
      <c r="BL188" s="14"/>
      <c r="BM188" s="14"/>
    </row>
    <row r="189" spans="2:65" ht="13.5" customHeight="1">
      <c r="B189" s="578">
        <v>47</v>
      </c>
      <c r="C189" s="581" t="s">
        <v>15</v>
      </c>
      <c r="D189" s="296" t="s">
        <v>77</v>
      </c>
      <c r="E189" s="577">
        <f t="shared" ref="E189" si="380">VLOOKUP(C189,$AD$5:$AK$78,2,0)</f>
        <v>3</v>
      </c>
      <c r="F189" s="202">
        <v>2</v>
      </c>
      <c r="G189" s="75">
        <f>IFERROR(F189/E189,"-")</f>
        <v>0.66666666666666663</v>
      </c>
      <c r="H189" s="577">
        <f t="shared" ref="H189" si="381">VLOOKUP(C189,$AD$5:$AK$78,3,0)</f>
        <v>21</v>
      </c>
      <c r="I189" s="202">
        <v>17</v>
      </c>
      <c r="J189" s="75">
        <f>IFERROR(I189/H189,"-")</f>
        <v>0.80952380952380953</v>
      </c>
      <c r="K189" s="577">
        <f t="shared" ref="K189" si="382">VLOOKUP(C189,$AD$5:$AK$78,4,0)</f>
        <v>2004</v>
      </c>
      <c r="L189" s="202">
        <v>1508</v>
      </c>
      <c r="M189" s="75">
        <f>IFERROR(L189/K189,"-")</f>
        <v>0.75249500998003993</v>
      </c>
      <c r="N189" s="577">
        <f t="shared" ref="N189" si="383">VLOOKUP(C189,$AD$5:$AK$78,5,0)</f>
        <v>1601</v>
      </c>
      <c r="O189" s="202">
        <v>1176</v>
      </c>
      <c r="P189" s="75">
        <f>IFERROR(O189/N189,"-")</f>
        <v>0.73454091193004367</v>
      </c>
      <c r="Q189" s="577">
        <f t="shared" ref="Q189" si="384">VLOOKUP(C189,$AD$5:$AK$78,6,0)</f>
        <v>660</v>
      </c>
      <c r="R189" s="202">
        <v>427</v>
      </c>
      <c r="S189" s="75">
        <f>IFERROR(R189/Q189,"-")</f>
        <v>0.64696969696969697</v>
      </c>
      <c r="T189" s="577">
        <f t="shared" ref="T189" si="385">VLOOKUP(C189,$AD$5:$AK$78,7,0)</f>
        <v>145</v>
      </c>
      <c r="U189" s="202">
        <v>98</v>
      </c>
      <c r="V189" s="75">
        <f>IFERROR(U189/T189,"-")</f>
        <v>0.67586206896551726</v>
      </c>
      <c r="W189" s="577">
        <f t="shared" ref="W189" si="386">VLOOKUP(C189,$AD$5:$AK$78,8,0)</f>
        <v>17</v>
      </c>
      <c r="X189" s="202">
        <v>11</v>
      </c>
      <c r="Y189" s="75">
        <f>IFERROR(X189/W189,"-")</f>
        <v>0.6470588235294118</v>
      </c>
      <c r="Z189" s="577">
        <f t="shared" ref="Z189" si="387">VLOOKUP(C189,$AD$5:$AL$78,9,0)</f>
        <v>4451</v>
      </c>
      <c r="AA189" s="202">
        <f t="shared" si="275"/>
        <v>3239</v>
      </c>
      <c r="AB189" s="75">
        <f>IFERROR(AA189/Z189,"-")</f>
        <v>0.72770164008088067</v>
      </c>
      <c r="AH189" s="76"/>
      <c r="AI189" s="154"/>
      <c r="AJ189" s="154"/>
      <c r="AK189" s="154"/>
      <c r="AL189" s="154"/>
      <c r="AM189" s="154"/>
      <c r="AN189" s="589">
        <v>47</v>
      </c>
      <c r="AO189" s="590" t="s">
        <v>15</v>
      </c>
      <c r="AP189" s="396" t="s">
        <v>77</v>
      </c>
      <c r="AQ189" s="592">
        <v>4342</v>
      </c>
      <c r="AR189" s="188">
        <v>3204</v>
      </c>
      <c r="AS189" s="390">
        <v>0.73790879778903729</v>
      </c>
      <c r="AT189" s="76"/>
      <c r="AV189" s="76"/>
      <c r="AW189" s="76"/>
      <c r="AX189" s="76"/>
      <c r="AY189" s="76"/>
      <c r="AZ189" s="76"/>
      <c r="BA189" s="76"/>
      <c r="BH189" s="14"/>
      <c r="BI189" s="14"/>
      <c r="BJ189" s="14"/>
      <c r="BK189" s="14"/>
      <c r="BL189" s="14"/>
      <c r="BM189" s="14"/>
    </row>
    <row r="190" spans="2:65" ht="13.5" customHeight="1">
      <c r="B190" s="579"/>
      <c r="C190" s="582"/>
      <c r="D190" s="297" t="s">
        <v>78</v>
      </c>
      <c r="E190" s="566"/>
      <c r="F190" s="203">
        <v>0</v>
      </c>
      <c r="G190" s="16">
        <f>IFERROR(F190/E189,"-")</f>
        <v>0</v>
      </c>
      <c r="H190" s="566"/>
      <c r="I190" s="203">
        <v>1</v>
      </c>
      <c r="J190" s="16">
        <f>IFERROR(I190/H189,"-")</f>
        <v>4.7619047619047616E-2</v>
      </c>
      <c r="K190" s="566"/>
      <c r="L190" s="203">
        <v>226</v>
      </c>
      <c r="M190" s="16">
        <f>IFERROR(L190/K189,"-")</f>
        <v>0.11277445109780439</v>
      </c>
      <c r="N190" s="566"/>
      <c r="O190" s="203">
        <v>153</v>
      </c>
      <c r="P190" s="16">
        <f>IFERROR(O190/N189,"-")</f>
        <v>9.5565271705184265E-2</v>
      </c>
      <c r="Q190" s="566"/>
      <c r="R190" s="203">
        <v>89</v>
      </c>
      <c r="S190" s="16">
        <f>IFERROR(R190/Q189,"-")</f>
        <v>0.13484848484848486</v>
      </c>
      <c r="T190" s="566"/>
      <c r="U190" s="203">
        <v>19</v>
      </c>
      <c r="V190" s="16">
        <f>IFERROR(U190/T189,"-")</f>
        <v>0.1310344827586207</v>
      </c>
      <c r="W190" s="566"/>
      <c r="X190" s="203">
        <v>1</v>
      </c>
      <c r="Y190" s="16">
        <f>IFERROR(X190/W189,"-")</f>
        <v>5.8823529411764705E-2</v>
      </c>
      <c r="Z190" s="566"/>
      <c r="AA190" s="203">
        <f t="shared" si="275"/>
        <v>489</v>
      </c>
      <c r="AB190" s="16">
        <f>IFERROR(AA190/Z189,"-")</f>
        <v>0.10986295214558527</v>
      </c>
      <c r="AH190" s="76"/>
      <c r="AI190" s="154"/>
      <c r="AJ190" s="154"/>
      <c r="AK190" s="154"/>
      <c r="AL190" s="154"/>
      <c r="AM190" s="154"/>
      <c r="AN190" s="589"/>
      <c r="AO190" s="590"/>
      <c r="AP190" s="396" t="s">
        <v>78</v>
      </c>
      <c r="AQ190" s="592"/>
      <c r="AR190" s="188">
        <v>495</v>
      </c>
      <c r="AS190" s="390">
        <v>0.1140027637033625</v>
      </c>
      <c r="AT190" s="76"/>
      <c r="AV190" s="76"/>
      <c r="AW190" s="76"/>
      <c r="AX190" s="76"/>
      <c r="AY190" s="76"/>
      <c r="AZ190" s="76"/>
      <c r="BA190" s="76"/>
      <c r="BH190" s="14"/>
      <c r="BI190" s="14"/>
      <c r="BJ190" s="14"/>
      <c r="BK190" s="14"/>
      <c r="BL190" s="14"/>
      <c r="BM190" s="14"/>
    </row>
    <row r="191" spans="2:65" ht="13.5" customHeight="1">
      <c r="B191" s="579"/>
      <c r="C191" s="582"/>
      <c r="D191" s="297" t="s">
        <v>79</v>
      </c>
      <c r="E191" s="566"/>
      <c r="F191" s="203">
        <v>1</v>
      </c>
      <c r="G191" s="16">
        <f>IFERROR(F191/E189,"-")</f>
        <v>0.33333333333333331</v>
      </c>
      <c r="H191" s="566"/>
      <c r="I191" s="203">
        <v>1</v>
      </c>
      <c r="J191" s="16">
        <f>IFERROR(I191/H189,"-")</f>
        <v>4.7619047619047616E-2</v>
      </c>
      <c r="K191" s="566"/>
      <c r="L191" s="203">
        <v>98</v>
      </c>
      <c r="M191" s="16">
        <f>IFERROR(L191/K189,"-")</f>
        <v>4.8902195608782437E-2</v>
      </c>
      <c r="N191" s="566"/>
      <c r="O191" s="203">
        <v>110</v>
      </c>
      <c r="P191" s="16">
        <f>IFERROR(O191/N189,"-")</f>
        <v>6.8707058088694567E-2</v>
      </c>
      <c r="Q191" s="566"/>
      <c r="R191" s="203">
        <v>38</v>
      </c>
      <c r="S191" s="16">
        <f>IFERROR(R191/Q189,"-")</f>
        <v>5.7575757575757579E-2</v>
      </c>
      <c r="T191" s="566"/>
      <c r="U191" s="203">
        <v>5</v>
      </c>
      <c r="V191" s="16">
        <f>IFERROR(U191/T189,"-")</f>
        <v>3.4482758620689655E-2</v>
      </c>
      <c r="W191" s="566"/>
      <c r="X191" s="203">
        <v>2</v>
      </c>
      <c r="Y191" s="16">
        <f>IFERROR(X191/W189,"-")</f>
        <v>0.11764705882352941</v>
      </c>
      <c r="Z191" s="566"/>
      <c r="AA191" s="203">
        <f t="shared" si="275"/>
        <v>255</v>
      </c>
      <c r="AB191" s="16">
        <f>IFERROR(AA191/Z189,"-")</f>
        <v>5.7290496517636486E-2</v>
      </c>
      <c r="AH191" s="76"/>
      <c r="AI191" s="154"/>
      <c r="AJ191" s="154"/>
      <c r="AK191" s="154"/>
      <c r="AL191" s="154"/>
      <c r="AM191" s="154"/>
      <c r="AN191" s="589"/>
      <c r="AO191" s="590"/>
      <c r="AP191" s="396" t="s">
        <v>79</v>
      </c>
      <c r="AQ191" s="592"/>
      <c r="AR191" s="188">
        <v>221</v>
      </c>
      <c r="AS191" s="390">
        <v>5.089820359281437E-2</v>
      </c>
      <c r="AT191" s="76"/>
      <c r="AV191" s="76"/>
      <c r="AW191" s="76"/>
      <c r="AX191" s="76"/>
      <c r="AY191" s="76"/>
      <c r="AZ191" s="76"/>
      <c r="BA191" s="76"/>
      <c r="BH191" s="14"/>
      <c r="BI191" s="14"/>
      <c r="BJ191" s="14"/>
      <c r="BK191" s="14"/>
      <c r="BL191" s="14"/>
      <c r="BM191" s="14"/>
    </row>
    <row r="192" spans="2:65" ht="13.5" customHeight="1">
      <c r="B192" s="580"/>
      <c r="C192" s="597"/>
      <c r="D192" s="298" t="s">
        <v>80</v>
      </c>
      <c r="E192" s="567"/>
      <c r="F192" s="204">
        <v>0</v>
      </c>
      <c r="G192" s="17">
        <f>IFERROR(F192/E189,"-")</f>
        <v>0</v>
      </c>
      <c r="H192" s="567"/>
      <c r="I192" s="204">
        <v>2</v>
      </c>
      <c r="J192" s="17">
        <f>IFERROR(I192/H189,"-")</f>
        <v>9.5238095238095233E-2</v>
      </c>
      <c r="K192" s="567"/>
      <c r="L192" s="204">
        <v>172</v>
      </c>
      <c r="M192" s="17">
        <f>IFERROR(L192/K189,"-")</f>
        <v>8.5828343313373259E-2</v>
      </c>
      <c r="N192" s="567"/>
      <c r="O192" s="204">
        <v>162</v>
      </c>
      <c r="P192" s="17">
        <f>IFERROR(O192/N189,"-")</f>
        <v>0.10118675827607745</v>
      </c>
      <c r="Q192" s="567"/>
      <c r="R192" s="204">
        <v>106</v>
      </c>
      <c r="S192" s="17">
        <f>IFERROR(R192/Q189,"-")</f>
        <v>0.16060606060606061</v>
      </c>
      <c r="T192" s="567"/>
      <c r="U192" s="204">
        <v>23</v>
      </c>
      <c r="V192" s="17">
        <f>IFERROR(U192/T189,"-")</f>
        <v>0.15862068965517243</v>
      </c>
      <c r="W192" s="567"/>
      <c r="X192" s="204">
        <v>3</v>
      </c>
      <c r="Y192" s="17">
        <f>IFERROR(X192/W189,"-")</f>
        <v>0.17647058823529413</v>
      </c>
      <c r="Z192" s="567"/>
      <c r="AA192" s="204">
        <f t="shared" si="275"/>
        <v>468</v>
      </c>
      <c r="AB192" s="17">
        <f>IFERROR(AA192/Z189,"-")</f>
        <v>0.10514491125589755</v>
      </c>
      <c r="AH192" s="76"/>
      <c r="AI192" s="154"/>
      <c r="AJ192" s="154"/>
      <c r="AK192" s="154"/>
      <c r="AL192" s="154"/>
      <c r="AM192" s="154"/>
      <c r="AN192" s="589"/>
      <c r="AO192" s="590"/>
      <c r="AP192" s="396" t="s">
        <v>80</v>
      </c>
      <c r="AQ192" s="592"/>
      <c r="AR192" s="188">
        <v>422</v>
      </c>
      <c r="AS192" s="390">
        <v>9.7190234914785817E-2</v>
      </c>
      <c r="AT192" s="76"/>
      <c r="AV192" s="76"/>
      <c r="AW192" s="76"/>
      <c r="AX192" s="76"/>
      <c r="AY192" s="76"/>
      <c r="AZ192" s="76"/>
      <c r="BA192" s="76"/>
      <c r="BH192" s="14"/>
      <c r="BI192" s="14"/>
      <c r="BJ192" s="14"/>
      <c r="BK192" s="14"/>
      <c r="BL192" s="14"/>
      <c r="BM192" s="14"/>
    </row>
    <row r="193" spans="2:65" ht="13.5" customHeight="1">
      <c r="B193" s="578">
        <v>48</v>
      </c>
      <c r="C193" s="581" t="s">
        <v>26</v>
      </c>
      <c r="D193" s="296" t="s">
        <v>77</v>
      </c>
      <c r="E193" s="577">
        <f t="shared" ref="E193" si="388">VLOOKUP(C193,$AD$5:$AK$78,2,0)</f>
        <v>4</v>
      </c>
      <c r="F193" s="202">
        <v>3</v>
      </c>
      <c r="G193" s="75">
        <f>IFERROR(F193/E193,"-")</f>
        <v>0.75</v>
      </c>
      <c r="H193" s="577">
        <f t="shared" ref="H193" si="389">VLOOKUP(C193,$AD$5:$AK$78,3,0)</f>
        <v>11</v>
      </c>
      <c r="I193" s="202">
        <v>8</v>
      </c>
      <c r="J193" s="75">
        <f>IFERROR(I193/H193,"-")</f>
        <v>0.72727272727272729</v>
      </c>
      <c r="K193" s="577">
        <f t="shared" ref="K193" si="390">VLOOKUP(C193,$AD$5:$AK$78,4,0)</f>
        <v>1287</v>
      </c>
      <c r="L193" s="202">
        <v>1017</v>
      </c>
      <c r="M193" s="75">
        <f>IFERROR(L193/K193,"-")</f>
        <v>0.79020979020979021</v>
      </c>
      <c r="N193" s="577">
        <f t="shared" ref="N193" si="391">VLOOKUP(C193,$AD$5:$AK$78,5,0)</f>
        <v>860</v>
      </c>
      <c r="O193" s="202">
        <v>643</v>
      </c>
      <c r="P193" s="75">
        <f>IFERROR(O193/N193,"-")</f>
        <v>0.74767441860465111</v>
      </c>
      <c r="Q193" s="577">
        <f t="shared" ref="Q193" si="392">VLOOKUP(C193,$AD$5:$AK$78,6,0)</f>
        <v>422</v>
      </c>
      <c r="R193" s="202">
        <v>281</v>
      </c>
      <c r="S193" s="75">
        <f>IFERROR(R193/Q193,"-")</f>
        <v>0.66587677725118488</v>
      </c>
      <c r="T193" s="577">
        <f t="shared" ref="T193" si="393">VLOOKUP(C193,$AD$5:$AK$78,7,0)</f>
        <v>122</v>
      </c>
      <c r="U193" s="202">
        <v>67</v>
      </c>
      <c r="V193" s="75">
        <f>IFERROR(U193/T193,"-")</f>
        <v>0.54918032786885251</v>
      </c>
      <c r="W193" s="577">
        <f t="shared" ref="W193" si="394">VLOOKUP(C193,$AD$5:$AK$78,8,0)</f>
        <v>15</v>
      </c>
      <c r="X193" s="202">
        <v>9</v>
      </c>
      <c r="Y193" s="75">
        <f>IFERROR(X193/W193,"-")</f>
        <v>0.6</v>
      </c>
      <c r="Z193" s="577">
        <f t="shared" ref="Z193" si="395">VLOOKUP(C193,$AD$5:$AL$78,9,0)</f>
        <v>2721</v>
      </c>
      <c r="AA193" s="202">
        <f t="shared" si="275"/>
        <v>2028</v>
      </c>
      <c r="AB193" s="75">
        <f>IFERROR(AA193/Z193,"-")</f>
        <v>0.74531422271223813</v>
      </c>
      <c r="AH193" s="76"/>
      <c r="AI193" s="154"/>
      <c r="AJ193" s="154"/>
      <c r="AK193" s="154"/>
      <c r="AL193" s="154"/>
      <c r="AM193" s="154"/>
      <c r="AN193" s="589">
        <v>48</v>
      </c>
      <c r="AO193" s="590" t="s">
        <v>26</v>
      </c>
      <c r="AP193" s="396" t="s">
        <v>77</v>
      </c>
      <c r="AQ193" s="592">
        <v>2751</v>
      </c>
      <c r="AR193" s="188">
        <v>2068</v>
      </c>
      <c r="AS193" s="390">
        <v>0.75172664485641583</v>
      </c>
      <c r="AT193" s="76"/>
      <c r="AV193" s="76"/>
      <c r="AW193" s="76"/>
      <c r="AX193" s="76"/>
      <c r="AY193" s="76"/>
      <c r="AZ193" s="76"/>
      <c r="BA193" s="76"/>
      <c r="BH193" s="14"/>
      <c r="BI193" s="14"/>
      <c r="BJ193" s="14"/>
      <c r="BK193" s="14"/>
      <c r="BL193" s="14"/>
      <c r="BM193" s="14"/>
    </row>
    <row r="194" spans="2:65" ht="13.5" customHeight="1">
      <c r="B194" s="579"/>
      <c r="C194" s="582"/>
      <c r="D194" s="297" t="s">
        <v>78</v>
      </c>
      <c r="E194" s="566"/>
      <c r="F194" s="203">
        <v>0</v>
      </c>
      <c r="G194" s="16">
        <f>IFERROR(F194/E193,"-")</f>
        <v>0</v>
      </c>
      <c r="H194" s="566"/>
      <c r="I194" s="203">
        <v>1</v>
      </c>
      <c r="J194" s="16">
        <f>IFERROR(I194/H193,"-")</f>
        <v>9.0909090909090912E-2</v>
      </c>
      <c r="K194" s="566"/>
      <c r="L194" s="203">
        <v>123</v>
      </c>
      <c r="M194" s="16">
        <f>IFERROR(L194/K193,"-")</f>
        <v>9.5571095571095568E-2</v>
      </c>
      <c r="N194" s="566"/>
      <c r="O194" s="203">
        <v>87</v>
      </c>
      <c r="P194" s="16">
        <f>IFERROR(O194/N193,"-")</f>
        <v>0.10116279069767442</v>
      </c>
      <c r="Q194" s="566"/>
      <c r="R194" s="203">
        <v>58</v>
      </c>
      <c r="S194" s="16">
        <f>IFERROR(R194/Q193,"-")</f>
        <v>0.13744075829383887</v>
      </c>
      <c r="T194" s="566"/>
      <c r="U194" s="203">
        <v>20</v>
      </c>
      <c r="V194" s="16">
        <f>IFERROR(U194/T193,"-")</f>
        <v>0.16393442622950818</v>
      </c>
      <c r="W194" s="566"/>
      <c r="X194" s="203">
        <v>4</v>
      </c>
      <c r="Y194" s="16">
        <f>IFERROR(X194/W193,"-")</f>
        <v>0.26666666666666666</v>
      </c>
      <c r="Z194" s="566"/>
      <c r="AA194" s="203">
        <f t="shared" si="275"/>
        <v>293</v>
      </c>
      <c r="AB194" s="16">
        <f>IFERROR(AA194/Z193,"-")</f>
        <v>0.10768099963248806</v>
      </c>
      <c r="AH194" s="76"/>
      <c r="AI194" s="154"/>
      <c r="AJ194" s="154"/>
      <c r="AK194" s="154"/>
      <c r="AL194" s="154"/>
      <c r="AM194" s="154"/>
      <c r="AN194" s="589"/>
      <c r="AO194" s="590"/>
      <c r="AP194" s="396" t="s">
        <v>78</v>
      </c>
      <c r="AQ194" s="592"/>
      <c r="AR194" s="188">
        <v>292</v>
      </c>
      <c r="AS194" s="390">
        <v>0.10614322064703745</v>
      </c>
      <c r="AT194" s="76"/>
      <c r="AV194" s="76"/>
      <c r="AW194" s="76"/>
      <c r="AX194" s="76"/>
      <c r="AY194" s="76"/>
      <c r="AZ194" s="76"/>
      <c r="BA194" s="76"/>
      <c r="BH194" s="14"/>
      <c r="BI194" s="14"/>
      <c r="BJ194" s="14"/>
      <c r="BK194" s="14"/>
      <c r="BL194" s="14"/>
      <c r="BM194" s="14"/>
    </row>
    <row r="195" spans="2:65" ht="13.5" customHeight="1">
      <c r="B195" s="579"/>
      <c r="C195" s="582"/>
      <c r="D195" s="297" t="s">
        <v>79</v>
      </c>
      <c r="E195" s="566"/>
      <c r="F195" s="203">
        <v>0</v>
      </c>
      <c r="G195" s="16">
        <f>IFERROR(F195/E193,"-")</f>
        <v>0</v>
      </c>
      <c r="H195" s="566"/>
      <c r="I195" s="203">
        <v>2</v>
      </c>
      <c r="J195" s="16">
        <f>IFERROR(I195/H193,"-")</f>
        <v>0.18181818181818182</v>
      </c>
      <c r="K195" s="566"/>
      <c r="L195" s="203">
        <v>63</v>
      </c>
      <c r="M195" s="16">
        <f>IFERROR(L195/K193,"-")</f>
        <v>4.8951048951048952E-2</v>
      </c>
      <c r="N195" s="566"/>
      <c r="O195" s="203">
        <v>31</v>
      </c>
      <c r="P195" s="16">
        <f>IFERROR(O195/N193,"-")</f>
        <v>3.604651162790698E-2</v>
      </c>
      <c r="Q195" s="566"/>
      <c r="R195" s="203">
        <v>22</v>
      </c>
      <c r="S195" s="16">
        <f>IFERROR(R195/Q193,"-")</f>
        <v>5.2132701421800945E-2</v>
      </c>
      <c r="T195" s="566"/>
      <c r="U195" s="203">
        <v>8</v>
      </c>
      <c r="V195" s="16">
        <f>IFERROR(U195/T193,"-")</f>
        <v>6.5573770491803282E-2</v>
      </c>
      <c r="W195" s="566"/>
      <c r="X195" s="203">
        <v>0</v>
      </c>
      <c r="Y195" s="16">
        <f>IFERROR(X195/W193,"-")</f>
        <v>0</v>
      </c>
      <c r="Z195" s="566"/>
      <c r="AA195" s="203">
        <f t="shared" si="275"/>
        <v>126</v>
      </c>
      <c r="AB195" s="16">
        <f>IFERROR(AA195/Z193,"-")</f>
        <v>4.6306504961411248E-2</v>
      </c>
      <c r="AH195" s="76"/>
      <c r="AI195" s="154"/>
      <c r="AJ195" s="154"/>
      <c r="AK195" s="154"/>
      <c r="AL195" s="154"/>
      <c r="AM195" s="154"/>
      <c r="AN195" s="589"/>
      <c r="AO195" s="590"/>
      <c r="AP195" s="396" t="s">
        <v>79</v>
      </c>
      <c r="AQ195" s="592"/>
      <c r="AR195" s="188">
        <v>140</v>
      </c>
      <c r="AS195" s="390">
        <v>5.0890585241730277E-2</v>
      </c>
      <c r="AT195" s="76"/>
      <c r="AV195" s="76"/>
      <c r="AW195" s="76"/>
      <c r="AX195" s="76"/>
      <c r="AY195" s="76"/>
      <c r="AZ195" s="76"/>
      <c r="BA195" s="76"/>
      <c r="BH195" s="14"/>
      <c r="BI195" s="14"/>
      <c r="BJ195" s="14"/>
      <c r="BK195" s="14"/>
      <c r="BL195" s="14"/>
      <c r="BM195" s="14"/>
    </row>
    <row r="196" spans="2:65" ht="13.5" customHeight="1">
      <c r="B196" s="580"/>
      <c r="C196" s="597"/>
      <c r="D196" s="298" t="s">
        <v>80</v>
      </c>
      <c r="E196" s="567"/>
      <c r="F196" s="204">
        <v>1</v>
      </c>
      <c r="G196" s="17">
        <f>IFERROR(F196/E193,"-")</f>
        <v>0.25</v>
      </c>
      <c r="H196" s="567"/>
      <c r="I196" s="204">
        <v>0</v>
      </c>
      <c r="J196" s="17">
        <f>IFERROR(I196/H193,"-")</f>
        <v>0</v>
      </c>
      <c r="K196" s="567"/>
      <c r="L196" s="204">
        <v>84</v>
      </c>
      <c r="M196" s="17">
        <f>IFERROR(L196/K193,"-")</f>
        <v>6.5268065268065265E-2</v>
      </c>
      <c r="N196" s="567"/>
      <c r="O196" s="204">
        <v>99</v>
      </c>
      <c r="P196" s="17">
        <f>IFERROR(O196/N193,"-")</f>
        <v>0.11511627906976744</v>
      </c>
      <c r="Q196" s="567"/>
      <c r="R196" s="204">
        <v>61</v>
      </c>
      <c r="S196" s="17">
        <f>IFERROR(R196/Q193,"-")</f>
        <v>0.14454976303317535</v>
      </c>
      <c r="T196" s="567"/>
      <c r="U196" s="204">
        <v>27</v>
      </c>
      <c r="V196" s="17">
        <f>IFERROR(U196/T193,"-")</f>
        <v>0.22131147540983606</v>
      </c>
      <c r="W196" s="567"/>
      <c r="X196" s="204">
        <v>2</v>
      </c>
      <c r="Y196" s="17">
        <f>IFERROR(X196/W193,"-")</f>
        <v>0.13333333333333333</v>
      </c>
      <c r="Z196" s="567"/>
      <c r="AA196" s="204">
        <f t="shared" si="275"/>
        <v>274</v>
      </c>
      <c r="AB196" s="17">
        <f>IFERROR(AA196/Z193,"-")</f>
        <v>0.10069827269386256</v>
      </c>
      <c r="AH196" s="76"/>
      <c r="AI196" s="154"/>
      <c r="AJ196" s="154"/>
      <c r="AK196" s="154"/>
      <c r="AL196" s="154"/>
      <c r="AM196" s="154"/>
      <c r="AN196" s="589"/>
      <c r="AO196" s="590"/>
      <c r="AP196" s="396" t="s">
        <v>80</v>
      </c>
      <c r="AQ196" s="592"/>
      <c r="AR196" s="188">
        <v>251</v>
      </c>
      <c r="AS196" s="390">
        <v>9.1239549254816435E-2</v>
      </c>
      <c r="AT196" s="76"/>
      <c r="AV196" s="76"/>
      <c r="AW196" s="76"/>
      <c r="AX196" s="76"/>
      <c r="AY196" s="76"/>
      <c r="AZ196" s="76"/>
      <c r="BA196" s="76"/>
      <c r="BH196" s="14"/>
      <c r="BI196" s="14"/>
      <c r="BJ196" s="14"/>
      <c r="BK196" s="14"/>
      <c r="BL196" s="14"/>
      <c r="BM196" s="14"/>
    </row>
    <row r="197" spans="2:65" ht="13.5" customHeight="1">
      <c r="B197" s="578">
        <v>49</v>
      </c>
      <c r="C197" s="581" t="s">
        <v>27</v>
      </c>
      <c r="D197" s="296" t="s">
        <v>77</v>
      </c>
      <c r="E197" s="577">
        <f t="shared" ref="E197" si="396">VLOOKUP(C197,$AD$5:$AK$78,2,0)</f>
        <v>0</v>
      </c>
      <c r="F197" s="202">
        <v>0</v>
      </c>
      <c r="G197" s="75" t="str">
        <f>IFERROR(F197/E197,"-")</f>
        <v>-</v>
      </c>
      <c r="H197" s="577">
        <f t="shared" ref="H197" si="397">VLOOKUP(C197,$AD$5:$AK$78,3,0)</f>
        <v>3</v>
      </c>
      <c r="I197" s="202">
        <v>1</v>
      </c>
      <c r="J197" s="75">
        <f>IFERROR(I197/H197,"-")</f>
        <v>0.33333333333333331</v>
      </c>
      <c r="K197" s="577">
        <f t="shared" ref="K197" si="398">VLOOKUP(C197,$AD$5:$AK$78,4,0)</f>
        <v>716</v>
      </c>
      <c r="L197" s="202">
        <v>567</v>
      </c>
      <c r="M197" s="75">
        <f>IFERROR(L197/K197,"-")</f>
        <v>0.79189944134078216</v>
      </c>
      <c r="N197" s="577">
        <f t="shared" ref="N197" si="399">VLOOKUP(C197,$AD$5:$AK$78,5,0)</f>
        <v>532</v>
      </c>
      <c r="O197" s="202">
        <v>391</v>
      </c>
      <c r="P197" s="75">
        <f>IFERROR(O197/N197,"-")</f>
        <v>0.73496240601503759</v>
      </c>
      <c r="Q197" s="577">
        <f t="shared" ref="Q197" si="400">VLOOKUP(C197,$AD$5:$AK$78,6,0)</f>
        <v>221</v>
      </c>
      <c r="R197" s="202">
        <v>167</v>
      </c>
      <c r="S197" s="75">
        <f>IFERROR(R197/Q197,"-")</f>
        <v>0.75565610859728505</v>
      </c>
      <c r="T197" s="577">
        <f t="shared" ref="T197" si="401">VLOOKUP(C197,$AD$5:$AK$78,7,0)</f>
        <v>44</v>
      </c>
      <c r="U197" s="202">
        <v>35</v>
      </c>
      <c r="V197" s="75">
        <f>IFERROR(U197/T197,"-")</f>
        <v>0.79545454545454541</v>
      </c>
      <c r="W197" s="577">
        <f t="shared" ref="W197" si="402">VLOOKUP(C197,$AD$5:$AK$78,8,0)</f>
        <v>8</v>
      </c>
      <c r="X197" s="202">
        <v>5</v>
      </c>
      <c r="Y197" s="75">
        <f>IFERROR(X197/W197,"-")</f>
        <v>0.625</v>
      </c>
      <c r="Z197" s="577">
        <f t="shared" ref="Z197" si="403">VLOOKUP(C197,$AD$5:$AL$78,9,0)</f>
        <v>1524</v>
      </c>
      <c r="AA197" s="202">
        <f t="shared" si="275"/>
        <v>1166</v>
      </c>
      <c r="AB197" s="75">
        <f>IFERROR(AA197/Z197,"-")</f>
        <v>0.76509186351706038</v>
      </c>
      <c r="AH197" s="76"/>
      <c r="AI197" s="154"/>
      <c r="AJ197" s="154"/>
      <c r="AK197" s="154"/>
      <c r="AL197" s="154"/>
      <c r="AM197" s="154"/>
      <c r="AN197" s="589">
        <v>49</v>
      </c>
      <c r="AO197" s="590" t="s">
        <v>27</v>
      </c>
      <c r="AP197" s="396" t="s">
        <v>77</v>
      </c>
      <c r="AQ197" s="592">
        <v>1478</v>
      </c>
      <c r="AR197" s="188">
        <v>1122</v>
      </c>
      <c r="AS197" s="390">
        <v>0.75913396481732065</v>
      </c>
      <c r="AT197" s="76"/>
      <c r="AV197" s="76"/>
      <c r="AW197" s="76"/>
      <c r="AX197" s="76"/>
      <c r="AY197" s="76"/>
      <c r="AZ197" s="76"/>
      <c r="BA197" s="76"/>
      <c r="BH197" s="14"/>
      <c r="BI197" s="14"/>
      <c r="BJ197" s="14"/>
      <c r="BK197" s="14"/>
      <c r="BL197" s="14"/>
      <c r="BM197" s="14"/>
    </row>
    <row r="198" spans="2:65" ht="13.5" customHeight="1">
      <c r="B198" s="579"/>
      <c r="C198" s="582"/>
      <c r="D198" s="297" t="s">
        <v>78</v>
      </c>
      <c r="E198" s="566"/>
      <c r="F198" s="203">
        <v>0</v>
      </c>
      <c r="G198" s="16" t="str">
        <f>IFERROR(F198/E197,"-")</f>
        <v>-</v>
      </c>
      <c r="H198" s="566"/>
      <c r="I198" s="203">
        <v>1</v>
      </c>
      <c r="J198" s="16">
        <f>IFERROR(I198/H197,"-")</f>
        <v>0.33333333333333331</v>
      </c>
      <c r="K198" s="566"/>
      <c r="L198" s="203">
        <v>57</v>
      </c>
      <c r="M198" s="16">
        <f>IFERROR(L198/K197,"-")</f>
        <v>7.9608938547486033E-2</v>
      </c>
      <c r="N198" s="566"/>
      <c r="O198" s="203">
        <v>55</v>
      </c>
      <c r="P198" s="16">
        <f>IFERROR(O198/N197,"-")</f>
        <v>0.10338345864661654</v>
      </c>
      <c r="Q198" s="566"/>
      <c r="R198" s="203">
        <v>17</v>
      </c>
      <c r="S198" s="16">
        <f>IFERROR(R198/Q197,"-")</f>
        <v>7.6923076923076927E-2</v>
      </c>
      <c r="T198" s="566"/>
      <c r="U198" s="203">
        <v>4</v>
      </c>
      <c r="V198" s="16">
        <f>IFERROR(U198/T197,"-")</f>
        <v>9.0909090909090912E-2</v>
      </c>
      <c r="W198" s="566"/>
      <c r="X198" s="203">
        <v>1</v>
      </c>
      <c r="Y198" s="16">
        <f>IFERROR(X198/W197,"-")</f>
        <v>0.125</v>
      </c>
      <c r="Z198" s="566"/>
      <c r="AA198" s="203">
        <f t="shared" ref="AA198:AA261" si="404">SUM(F198,I198,L198,O198,R198,U198,X198)</f>
        <v>135</v>
      </c>
      <c r="AB198" s="16">
        <f>IFERROR(AA198/Z197,"-")</f>
        <v>8.8582677165354326E-2</v>
      </c>
      <c r="AH198" s="76"/>
      <c r="AI198" s="154"/>
      <c r="AJ198" s="154"/>
      <c r="AK198" s="154"/>
      <c r="AL198" s="154"/>
      <c r="AM198" s="154"/>
      <c r="AN198" s="589"/>
      <c r="AO198" s="590"/>
      <c r="AP198" s="396" t="s">
        <v>78</v>
      </c>
      <c r="AQ198" s="592"/>
      <c r="AR198" s="188">
        <v>139</v>
      </c>
      <c r="AS198" s="390">
        <v>9.4046008119079844E-2</v>
      </c>
      <c r="AT198" s="76"/>
      <c r="AV198" s="76"/>
      <c r="AW198" s="76"/>
      <c r="AX198" s="76"/>
      <c r="AY198" s="76"/>
      <c r="AZ198" s="76"/>
      <c r="BA198" s="76"/>
      <c r="BH198" s="14"/>
      <c r="BI198" s="14"/>
      <c r="BJ198" s="14"/>
      <c r="BK198" s="14"/>
      <c r="BL198" s="14"/>
      <c r="BM198" s="14"/>
    </row>
    <row r="199" spans="2:65" ht="13.5" customHeight="1">
      <c r="B199" s="579"/>
      <c r="C199" s="582"/>
      <c r="D199" s="297" t="s">
        <v>79</v>
      </c>
      <c r="E199" s="566"/>
      <c r="F199" s="203">
        <v>0</v>
      </c>
      <c r="G199" s="16" t="str">
        <f>IFERROR(F199/E197,"-")</f>
        <v>-</v>
      </c>
      <c r="H199" s="566"/>
      <c r="I199" s="203">
        <v>0</v>
      </c>
      <c r="J199" s="16">
        <f>IFERROR(I199/H197,"-")</f>
        <v>0</v>
      </c>
      <c r="K199" s="566"/>
      <c r="L199" s="203">
        <v>31</v>
      </c>
      <c r="M199" s="16">
        <f>IFERROR(L199/K197,"-")</f>
        <v>4.3296089385474863E-2</v>
      </c>
      <c r="N199" s="566"/>
      <c r="O199" s="203">
        <v>30</v>
      </c>
      <c r="P199" s="16">
        <f>IFERROR(O199/N197,"-")</f>
        <v>5.6390977443609019E-2</v>
      </c>
      <c r="Q199" s="566"/>
      <c r="R199" s="203">
        <v>13</v>
      </c>
      <c r="S199" s="16">
        <f>IFERROR(R199/Q197,"-")</f>
        <v>5.8823529411764705E-2</v>
      </c>
      <c r="T199" s="566"/>
      <c r="U199" s="203">
        <v>0</v>
      </c>
      <c r="V199" s="16">
        <f>IFERROR(U199/T197,"-")</f>
        <v>0</v>
      </c>
      <c r="W199" s="566"/>
      <c r="X199" s="203">
        <v>1</v>
      </c>
      <c r="Y199" s="16">
        <f>IFERROR(X199/W197,"-")</f>
        <v>0.125</v>
      </c>
      <c r="Z199" s="566"/>
      <c r="AA199" s="203">
        <f t="shared" si="404"/>
        <v>75</v>
      </c>
      <c r="AB199" s="16">
        <f>IFERROR(AA199/Z197,"-")</f>
        <v>4.9212598425196853E-2</v>
      </c>
      <c r="AH199" s="76"/>
      <c r="AI199" s="154"/>
      <c r="AJ199" s="154"/>
      <c r="AK199" s="154"/>
      <c r="AL199" s="154"/>
      <c r="AM199" s="154"/>
      <c r="AN199" s="589"/>
      <c r="AO199" s="590"/>
      <c r="AP199" s="396" t="s">
        <v>79</v>
      </c>
      <c r="AQ199" s="592"/>
      <c r="AR199" s="188">
        <v>86</v>
      </c>
      <c r="AS199" s="390">
        <v>5.8186738836265225E-2</v>
      </c>
      <c r="AT199" s="76"/>
      <c r="AV199" s="76"/>
      <c r="AW199" s="76"/>
      <c r="AX199" s="76"/>
      <c r="AY199" s="76"/>
      <c r="AZ199" s="76"/>
      <c r="BA199" s="76"/>
      <c r="BH199" s="14"/>
      <c r="BI199" s="14"/>
      <c r="BJ199" s="14"/>
      <c r="BK199" s="14"/>
      <c r="BL199" s="14"/>
      <c r="BM199" s="14"/>
    </row>
    <row r="200" spans="2:65" ht="13.5" customHeight="1">
      <c r="B200" s="580"/>
      <c r="C200" s="597"/>
      <c r="D200" s="298" t="s">
        <v>80</v>
      </c>
      <c r="E200" s="567"/>
      <c r="F200" s="204">
        <v>0</v>
      </c>
      <c r="G200" s="17" t="str">
        <f>IFERROR(F200/E197,"-")</f>
        <v>-</v>
      </c>
      <c r="H200" s="567"/>
      <c r="I200" s="204">
        <v>1</v>
      </c>
      <c r="J200" s="17">
        <f>IFERROR(I200/H197,"-")</f>
        <v>0.33333333333333331</v>
      </c>
      <c r="K200" s="567"/>
      <c r="L200" s="204">
        <v>61</v>
      </c>
      <c r="M200" s="17">
        <f>IFERROR(L200/K197,"-")</f>
        <v>8.5195530726256977E-2</v>
      </c>
      <c r="N200" s="567"/>
      <c r="O200" s="204">
        <v>56</v>
      </c>
      <c r="P200" s="17">
        <f>IFERROR(O200/N197,"-")</f>
        <v>0.10526315789473684</v>
      </c>
      <c r="Q200" s="567"/>
      <c r="R200" s="204">
        <v>24</v>
      </c>
      <c r="S200" s="17">
        <f>IFERROR(R200/Q197,"-")</f>
        <v>0.10859728506787331</v>
      </c>
      <c r="T200" s="567"/>
      <c r="U200" s="204">
        <v>5</v>
      </c>
      <c r="V200" s="17">
        <f>IFERROR(U200/T197,"-")</f>
        <v>0.11363636363636363</v>
      </c>
      <c r="W200" s="567"/>
      <c r="X200" s="204">
        <v>1</v>
      </c>
      <c r="Y200" s="17">
        <f>IFERROR(X200/W197,"-")</f>
        <v>0.125</v>
      </c>
      <c r="Z200" s="567"/>
      <c r="AA200" s="204">
        <f t="shared" si="404"/>
        <v>148</v>
      </c>
      <c r="AB200" s="17">
        <f>IFERROR(AA200/Z197,"-")</f>
        <v>9.711286089238845E-2</v>
      </c>
      <c r="AH200" s="76"/>
      <c r="AI200" s="154"/>
      <c r="AJ200" s="154"/>
      <c r="AK200" s="154"/>
      <c r="AL200" s="154"/>
      <c r="AM200" s="154"/>
      <c r="AN200" s="589"/>
      <c r="AO200" s="590"/>
      <c r="AP200" s="396" t="s">
        <v>80</v>
      </c>
      <c r="AQ200" s="592"/>
      <c r="AR200" s="188">
        <v>131</v>
      </c>
      <c r="AS200" s="390">
        <v>8.8633288227334239E-2</v>
      </c>
      <c r="AT200" s="76"/>
      <c r="AV200" s="76"/>
      <c r="AW200" s="76"/>
      <c r="AX200" s="76"/>
      <c r="AY200" s="76"/>
      <c r="AZ200" s="76"/>
      <c r="BA200" s="76"/>
      <c r="BH200" s="14"/>
      <c r="BI200" s="14"/>
      <c r="BJ200" s="14"/>
      <c r="BK200" s="14"/>
      <c r="BL200" s="14"/>
      <c r="BM200" s="14"/>
    </row>
    <row r="201" spans="2:65" ht="13.5" customHeight="1">
      <c r="B201" s="578">
        <v>50</v>
      </c>
      <c r="C201" s="581" t="s">
        <v>16</v>
      </c>
      <c r="D201" s="296" t="s">
        <v>77</v>
      </c>
      <c r="E201" s="577">
        <f t="shared" ref="E201" si="405">VLOOKUP(C201,$AD$5:$AK$78,2,0)</f>
        <v>1</v>
      </c>
      <c r="F201" s="202">
        <v>1</v>
      </c>
      <c r="G201" s="75">
        <f>IFERROR(F201/E201,"-")</f>
        <v>1</v>
      </c>
      <c r="H201" s="577">
        <f t="shared" ref="H201" si="406">VLOOKUP(C201,$AD$5:$AK$78,3,0)</f>
        <v>7</v>
      </c>
      <c r="I201" s="202">
        <v>6</v>
      </c>
      <c r="J201" s="75">
        <f>IFERROR(I201/H201,"-")</f>
        <v>0.8571428571428571</v>
      </c>
      <c r="K201" s="577">
        <f t="shared" ref="K201" si="407">VLOOKUP(C201,$AD$5:$AK$78,4,0)</f>
        <v>823</v>
      </c>
      <c r="L201" s="202">
        <v>617</v>
      </c>
      <c r="M201" s="75">
        <f>IFERROR(L201/K201,"-")</f>
        <v>0.74969623329283108</v>
      </c>
      <c r="N201" s="577">
        <f t="shared" ref="N201" si="408">VLOOKUP(C201,$AD$5:$AK$78,5,0)</f>
        <v>721</v>
      </c>
      <c r="O201" s="202">
        <v>544</v>
      </c>
      <c r="P201" s="75">
        <f>IFERROR(O201/N201,"-")</f>
        <v>0.75450762829403606</v>
      </c>
      <c r="Q201" s="577">
        <f t="shared" ref="Q201" si="409">VLOOKUP(C201,$AD$5:$AK$78,6,0)</f>
        <v>263</v>
      </c>
      <c r="R201" s="202">
        <v>179</v>
      </c>
      <c r="S201" s="75">
        <f>IFERROR(R201/Q201,"-")</f>
        <v>0.68060836501901145</v>
      </c>
      <c r="T201" s="577">
        <f t="shared" ref="T201" si="410">VLOOKUP(C201,$AD$5:$AK$78,7,0)</f>
        <v>69</v>
      </c>
      <c r="U201" s="202">
        <v>43</v>
      </c>
      <c r="V201" s="75">
        <f>IFERROR(U201/T201,"-")</f>
        <v>0.62318840579710144</v>
      </c>
      <c r="W201" s="577">
        <f t="shared" ref="W201" si="411">VLOOKUP(C201,$AD$5:$AK$78,8,0)</f>
        <v>7</v>
      </c>
      <c r="X201" s="202">
        <v>4</v>
      </c>
      <c r="Y201" s="75">
        <f>IFERROR(X201/W201,"-")</f>
        <v>0.5714285714285714</v>
      </c>
      <c r="Z201" s="577">
        <f t="shared" ref="Z201" si="412">VLOOKUP(C201,$AD$5:$AL$78,9,0)</f>
        <v>1891</v>
      </c>
      <c r="AA201" s="202">
        <f t="shared" si="404"/>
        <v>1394</v>
      </c>
      <c r="AB201" s="75">
        <f>IFERROR(AA201/Z201,"-")</f>
        <v>0.73717609730301425</v>
      </c>
      <c r="AH201" s="76"/>
      <c r="AI201" s="154"/>
      <c r="AJ201" s="154"/>
      <c r="AK201" s="154"/>
      <c r="AL201" s="154"/>
      <c r="AM201" s="154"/>
      <c r="AN201" s="589">
        <v>50</v>
      </c>
      <c r="AO201" s="590" t="s">
        <v>16</v>
      </c>
      <c r="AP201" s="396" t="s">
        <v>77</v>
      </c>
      <c r="AQ201" s="592">
        <v>1932</v>
      </c>
      <c r="AR201" s="188">
        <v>1427</v>
      </c>
      <c r="AS201" s="390">
        <v>0.73861283643892339</v>
      </c>
      <c r="AT201" s="76"/>
      <c r="AV201" s="76"/>
      <c r="AW201" s="76"/>
      <c r="AX201" s="76"/>
      <c r="AY201" s="76"/>
      <c r="AZ201" s="76"/>
      <c r="BA201" s="76"/>
      <c r="BH201" s="14"/>
      <c r="BI201" s="14"/>
      <c r="BJ201" s="14"/>
      <c r="BK201" s="14"/>
      <c r="BL201" s="14"/>
      <c r="BM201" s="14"/>
    </row>
    <row r="202" spans="2:65" ht="13.5" customHeight="1">
      <c r="B202" s="579"/>
      <c r="C202" s="582"/>
      <c r="D202" s="297" t="s">
        <v>78</v>
      </c>
      <c r="E202" s="566"/>
      <c r="F202" s="203">
        <v>0</v>
      </c>
      <c r="G202" s="16">
        <f>IFERROR(F202/E201,"-")</f>
        <v>0</v>
      </c>
      <c r="H202" s="566"/>
      <c r="I202" s="203">
        <v>0</v>
      </c>
      <c r="J202" s="16">
        <f>IFERROR(I202/H201,"-")</f>
        <v>0</v>
      </c>
      <c r="K202" s="566"/>
      <c r="L202" s="203">
        <v>85</v>
      </c>
      <c r="M202" s="16">
        <f>IFERROR(L202/K201,"-")</f>
        <v>0.10328068043742406</v>
      </c>
      <c r="N202" s="566"/>
      <c r="O202" s="203">
        <v>83</v>
      </c>
      <c r="P202" s="16">
        <f>IFERROR(O202/N201,"-")</f>
        <v>0.11511789181692095</v>
      </c>
      <c r="Q202" s="566"/>
      <c r="R202" s="203">
        <v>31</v>
      </c>
      <c r="S202" s="16">
        <f>IFERROR(R202/Q201,"-")</f>
        <v>0.11787072243346007</v>
      </c>
      <c r="T202" s="566"/>
      <c r="U202" s="203">
        <v>9</v>
      </c>
      <c r="V202" s="16">
        <f>IFERROR(U202/T201,"-")</f>
        <v>0.13043478260869565</v>
      </c>
      <c r="W202" s="566"/>
      <c r="X202" s="203">
        <v>1</v>
      </c>
      <c r="Y202" s="16">
        <f>IFERROR(X202/W201,"-")</f>
        <v>0.14285714285714285</v>
      </c>
      <c r="Z202" s="566"/>
      <c r="AA202" s="203">
        <f t="shared" si="404"/>
        <v>209</v>
      </c>
      <c r="AB202" s="16">
        <f>IFERROR(AA202/Z201,"-")</f>
        <v>0.11052353252247488</v>
      </c>
      <c r="AH202" s="76"/>
      <c r="AI202" s="154"/>
      <c r="AJ202" s="154"/>
      <c r="AK202" s="154"/>
      <c r="AL202" s="154"/>
      <c r="AM202" s="154"/>
      <c r="AN202" s="589"/>
      <c r="AO202" s="590"/>
      <c r="AP202" s="396" t="s">
        <v>78</v>
      </c>
      <c r="AQ202" s="592"/>
      <c r="AR202" s="188">
        <v>194</v>
      </c>
      <c r="AS202" s="390">
        <v>0.10041407867494824</v>
      </c>
      <c r="AT202" s="76"/>
      <c r="AV202" s="76"/>
      <c r="AW202" s="76"/>
      <c r="AX202" s="76"/>
      <c r="AY202" s="76"/>
      <c r="AZ202" s="76"/>
      <c r="BA202" s="76"/>
      <c r="BH202" s="14"/>
      <c r="BI202" s="14"/>
      <c r="BJ202" s="14"/>
      <c r="BK202" s="14"/>
      <c r="BL202" s="14"/>
      <c r="BM202" s="14"/>
    </row>
    <row r="203" spans="2:65" ht="13.5" customHeight="1">
      <c r="B203" s="579"/>
      <c r="C203" s="582"/>
      <c r="D203" s="297" t="s">
        <v>79</v>
      </c>
      <c r="E203" s="566"/>
      <c r="F203" s="203">
        <v>0</v>
      </c>
      <c r="G203" s="16">
        <f>IFERROR(F203/E201,"-")</f>
        <v>0</v>
      </c>
      <c r="H203" s="566"/>
      <c r="I203" s="203">
        <v>0</v>
      </c>
      <c r="J203" s="16">
        <f>IFERROR(I203/H201,"-")</f>
        <v>0</v>
      </c>
      <c r="K203" s="566"/>
      <c r="L203" s="203">
        <v>43</v>
      </c>
      <c r="M203" s="16">
        <f>IFERROR(L203/K201,"-")</f>
        <v>5.2247873633049821E-2</v>
      </c>
      <c r="N203" s="566"/>
      <c r="O203" s="203">
        <v>37</v>
      </c>
      <c r="P203" s="16">
        <f>IFERROR(O203/N201,"-")</f>
        <v>5.1317614424410539E-2</v>
      </c>
      <c r="Q203" s="566"/>
      <c r="R203" s="203">
        <v>19</v>
      </c>
      <c r="S203" s="16">
        <f>IFERROR(R203/Q201,"-")</f>
        <v>7.2243346007604556E-2</v>
      </c>
      <c r="T203" s="566"/>
      <c r="U203" s="203">
        <v>6</v>
      </c>
      <c r="V203" s="16">
        <f>IFERROR(U203/T201,"-")</f>
        <v>8.6956521739130432E-2</v>
      </c>
      <c r="W203" s="566"/>
      <c r="X203" s="203">
        <v>2</v>
      </c>
      <c r="Y203" s="16">
        <f>IFERROR(X203/W201,"-")</f>
        <v>0.2857142857142857</v>
      </c>
      <c r="Z203" s="566"/>
      <c r="AA203" s="203">
        <f t="shared" si="404"/>
        <v>107</v>
      </c>
      <c r="AB203" s="16">
        <f>IFERROR(AA203/Z201,"-")</f>
        <v>5.6583818085668959E-2</v>
      </c>
      <c r="AH203" s="76"/>
      <c r="AI203" s="154"/>
      <c r="AJ203" s="154"/>
      <c r="AK203" s="154"/>
      <c r="AL203" s="154"/>
      <c r="AM203" s="154"/>
      <c r="AN203" s="589"/>
      <c r="AO203" s="590"/>
      <c r="AP203" s="396" t="s">
        <v>79</v>
      </c>
      <c r="AQ203" s="592"/>
      <c r="AR203" s="188">
        <v>105</v>
      </c>
      <c r="AS203" s="390">
        <v>5.434782608695652E-2</v>
      </c>
      <c r="AT203" s="76"/>
      <c r="AV203" s="76"/>
      <c r="AW203" s="76"/>
      <c r="AX203" s="76"/>
      <c r="AY203" s="76"/>
      <c r="AZ203" s="76"/>
      <c r="BA203" s="76"/>
      <c r="BH203" s="14"/>
      <c r="BI203" s="14"/>
      <c r="BJ203" s="14"/>
      <c r="BK203" s="14"/>
      <c r="BL203" s="14"/>
      <c r="BM203" s="14"/>
    </row>
    <row r="204" spans="2:65" ht="13.5" customHeight="1">
      <c r="B204" s="580"/>
      <c r="C204" s="597"/>
      <c r="D204" s="298" t="s">
        <v>80</v>
      </c>
      <c r="E204" s="567"/>
      <c r="F204" s="204">
        <v>0</v>
      </c>
      <c r="G204" s="17">
        <f>IFERROR(F204/E201,"-")</f>
        <v>0</v>
      </c>
      <c r="H204" s="567"/>
      <c r="I204" s="204">
        <v>1</v>
      </c>
      <c r="J204" s="17">
        <f>IFERROR(I204/H201,"-")</f>
        <v>0.14285714285714285</v>
      </c>
      <c r="K204" s="567"/>
      <c r="L204" s="204">
        <v>78</v>
      </c>
      <c r="M204" s="17">
        <f>IFERROR(L204/K201,"-")</f>
        <v>9.4775212636695014E-2</v>
      </c>
      <c r="N204" s="567"/>
      <c r="O204" s="204">
        <v>57</v>
      </c>
      <c r="P204" s="17">
        <f>IFERROR(O204/N201,"-")</f>
        <v>7.9056865464632461E-2</v>
      </c>
      <c r="Q204" s="567"/>
      <c r="R204" s="204">
        <v>34</v>
      </c>
      <c r="S204" s="17">
        <f>IFERROR(R204/Q201,"-")</f>
        <v>0.12927756653992395</v>
      </c>
      <c r="T204" s="567"/>
      <c r="U204" s="204">
        <v>11</v>
      </c>
      <c r="V204" s="17">
        <f>IFERROR(U204/T201,"-")</f>
        <v>0.15942028985507245</v>
      </c>
      <c r="W204" s="567"/>
      <c r="X204" s="204">
        <v>0</v>
      </c>
      <c r="Y204" s="17">
        <f>IFERROR(X204/W201,"-")</f>
        <v>0</v>
      </c>
      <c r="Z204" s="567"/>
      <c r="AA204" s="204">
        <f t="shared" si="404"/>
        <v>181</v>
      </c>
      <c r="AB204" s="17">
        <f>IFERROR(AA204/Z201,"-")</f>
        <v>9.5716552088841889E-2</v>
      </c>
      <c r="AH204" s="76"/>
      <c r="AI204" s="154"/>
      <c r="AJ204" s="154"/>
      <c r="AK204" s="154"/>
      <c r="AL204" s="154"/>
      <c r="AM204" s="154"/>
      <c r="AN204" s="589"/>
      <c r="AO204" s="590"/>
      <c r="AP204" s="396" t="s">
        <v>80</v>
      </c>
      <c r="AQ204" s="592"/>
      <c r="AR204" s="188">
        <v>206</v>
      </c>
      <c r="AS204" s="390">
        <v>0.10662525879917184</v>
      </c>
      <c r="AT204" s="76"/>
      <c r="AV204" s="76"/>
      <c r="AW204" s="76"/>
      <c r="AX204" s="76"/>
      <c r="AY204" s="76"/>
      <c r="AZ204" s="76"/>
      <c r="BA204" s="76"/>
      <c r="BH204" s="14"/>
      <c r="BI204" s="14"/>
      <c r="BJ204" s="14"/>
      <c r="BK204" s="14"/>
      <c r="BL204" s="14"/>
      <c r="BM204" s="14"/>
    </row>
    <row r="205" spans="2:65" ht="13.5" customHeight="1">
      <c r="B205" s="578">
        <v>51</v>
      </c>
      <c r="C205" s="581" t="s">
        <v>48</v>
      </c>
      <c r="D205" s="296" t="s">
        <v>77</v>
      </c>
      <c r="E205" s="577">
        <f t="shared" ref="E205" si="413">VLOOKUP(C205,$AD$5:$AK$78,2,0)</f>
        <v>6</v>
      </c>
      <c r="F205" s="202">
        <v>3</v>
      </c>
      <c r="G205" s="75">
        <f>IFERROR(F205/E205,"-")</f>
        <v>0.5</v>
      </c>
      <c r="H205" s="577">
        <f t="shared" ref="H205" si="414">VLOOKUP(C205,$AD$5:$AK$78,3,0)</f>
        <v>23</v>
      </c>
      <c r="I205" s="202">
        <v>16</v>
      </c>
      <c r="J205" s="75">
        <f>IFERROR(I205/H205,"-")</f>
        <v>0.69565217391304346</v>
      </c>
      <c r="K205" s="577">
        <f t="shared" ref="K205" si="415">VLOOKUP(C205,$AD$5:$AK$78,4,0)</f>
        <v>1856</v>
      </c>
      <c r="L205" s="202">
        <v>1412</v>
      </c>
      <c r="M205" s="75">
        <f>IFERROR(L205/K205,"-")</f>
        <v>0.76077586206896552</v>
      </c>
      <c r="N205" s="577">
        <f t="shared" ref="N205" si="416">VLOOKUP(C205,$AD$5:$AK$78,5,0)</f>
        <v>1420</v>
      </c>
      <c r="O205" s="202">
        <v>1078</v>
      </c>
      <c r="P205" s="75">
        <f>IFERROR(O205/N205,"-")</f>
        <v>0.75915492957746478</v>
      </c>
      <c r="Q205" s="577">
        <f t="shared" ref="Q205" si="417">VLOOKUP(C205,$AD$5:$AK$78,6,0)</f>
        <v>610</v>
      </c>
      <c r="R205" s="202">
        <v>416</v>
      </c>
      <c r="S205" s="75">
        <f>IFERROR(R205/Q205,"-")</f>
        <v>0.68196721311475406</v>
      </c>
      <c r="T205" s="577">
        <f t="shared" ref="T205" si="418">VLOOKUP(C205,$AD$5:$AK$78,7,0)</f>
        <v>150</v>
      </c>
      <c r="U205" s="202">
        <v>103</v>
      </c>
      <c r="V205" s="75">
        <f>IFERROR(U205/T205,"-")</f>
        <v>0.68666666666666665</v>
      </c>
      <c r="W205" s="577">
        <f t="shared" ref="W205" si="419">VLOOKUP(C205,$AD$5:$AK$78,8,0)</f>
        <v>26</v>
      </c>
      <c r="X205" s="202">
        <v>15</v>
      </c>
      <c r="Y205" s="75">
        <f>IFERROR(X205/W205,"-")</f>
        <v>0.57692307692307687</v>
      </c>
      <c r="Z205" s="577">
        <f t="shared" ref="Z205" si="420">VLOOKUP(C205,$AD$5:$AL$78,9,0)</f>
        <v>4091</v>
      </c>
      <c r="AA205" s="202">
        <f t="shared" si="404"/>
        <v>3043</v>
      </c>
      <c r="AB205" s="75">
        <f>IFERROR(AA205/Z205,"-")</f>
        <v>0.74382791493522371</v>
      </c>
      <c r="AH205" s="76"/>
      <c r="AI205" s="154"/>
      <c r="AJ205" s="154"/>
      <c r="AK205" s="154"/>
      <c r="AL205" s="154"/>
      <c r="AM205" s="154"/>
      <c r="AN205" s="589">
        <v>51</v>
      </c>
      <c r="AO205" s="590" t="s">
        <v>48</v>
      </c>
      <c r="AP205" s="396" t="s">
        <v>77</v>
      </c>
      <c r="AQ205" s="592">
        <v>3885</v>
      </c>
      <c r="AR205" s="188">
        <v>2849</v>
      </c>
      <c r="AS205" s="390">
        <v>0.73333333333333328</v>
      </c>
      <c r="AT205" s="76"/>
      <c r="AV205" s="76"/>
      <c r="AW205" s="76"/>
      <c r="AX205" s="76"/>
      <c r="AY205" s="76"/>
      <c r="AZ205" s="76"/>
      <c r="BA205" s="76"/>
      <c r="BH205" s="14"/>
      <c r="BI205" s="14"/>
      <c r="BJ205" s="14"/>
      <c r="BK205" s="14"/>
      <c r="BL205" s="14"/>
      <c r="BM205" s="14"/>
    </row>
    <row r="206" spans="2:65" ht="13.5" customHeight="1">
      <c r="B206" s="579"/>
      <c r="C206" s="582"/>
      <c r="D206" s="297" t="s">
        <v>78</v>
      </c>
      <c r="E206" s="566"/>
      <c r="F206" s="203">
        <v>0</v>
      </c>
      <c r="G206" s="16">
        <f>IFERROR(F206/E205,"-")</f>
        <v>0</v>
      </c>
      <c r="H206" s="566"/>
      <c r="I206" s="203">
        <v>2</v>
      </c>
      <c r="J206" s="16">
        <f>IFERROR(I206/H205,"-")</f>
        <v>8.6956521739130432E-2</v>
      </c>
      <c r="K206" s="566"/>
      <c r="L206" s="203">
        <v>168</v>
      </c>
      <c r="M206" s="16">
        <f>IFERROR(L206/K205,"-")</f>
        <v>9.0517241379310345E-2</v>
      </c>
      <c r="N206" s="566"/>
      <c r="O206" s="203">
        <v>115</v>
      </c>
      <c r="P206" s="16">
        <f>IFERROR(O206/N205,"-")</f>
        <v>8.098591549295775E-2</v>
      </c>
      <c r="Q206" s="566"/>
      <c r="R206" s="203">
        <v>66</v>
      </c>
      <c r="S206" s="16">
        <f>IFERROR(R206/Q205,"-")</f>
        <v>0.10819672131147541</v>
      </c>
      <c r="T206" s="566"/>
      <c r="U206" s="203">
        <v>14</v>
      </c>
      <c r="V206" s="16">
        <f>IFERROR(U206/T205,"-")</f>
        <v>9.3333333333333338E-2</v>
      </c>
      <c r="W206" s="566"/>
      <c r="X206" s="203">
        <v>1</v>
      </c>
      <c r="Y206" s="16">
        <f>IFERROR(X206/W205,"-")</f>
        <v>3.8461538461538464E-2</v>
      </c>
      <c r="Z206" s="566"/>
      <c r="AA206" s="203">
        <f t="shared" si="404"/>
        <v>366</v>
      </c>
      <c r="AB206" s="16">
        <f>IFERROR(AA206/Z205,"-")</f>
        <v>8.9464678562698602E-2</v>
      </c>
      <c r="AH206" s="76"/>
      <c r="AI206" s="154"/>
      <c r="AJ206" s="154"/>
      <c r="AK206" s="154"/>
      <c r="AL206" s="154"/>
      <c r="AM206" s="154"/>
      <c r="AN206" s="589"/>
      <c r="AO206" s="590"/>
      <c r="AP206" s="396" t="s">
        <v>78</v>
      </c>
      <c r="AQ206" s="592"/>
      <c r="AR206" s="188">
        <v>382</v>
      </c>
      <c r="AS206" s="390">
        <v>9.8326898326898324E-2</v>
      </c>
      <c r="AT206" s="76"/>
      <c r="AV206" s="76"/>
      <c r="AW206" s="76"/>
      <c r="AX206" s="76"/>
      <c r="AY206" s="76"/>
      <c r="AZ206" s="76"/>
      <c r="BA206" s="76"/>
      <c r="BH206" s="14"/>
      <c r="BI206" s="14"/>
      <c r="BJ206" s="14"/>
      <c r="BK206" s="14"/>
      <c r="BL206" s="14"/>
      <c r="BM206" s="14"/>
    </row>
    <row r="207" spans="2:65" ht="13.5" customHeight="1">
      <c r="B207" s="579"/>
      <c r="C207" s="582"/>
      <c r="D207" s="297" t="s">
        <v>79</v>
      </c>
      <c r="E207" s="566"/>
      <c r="F207" s="203">
        <v>0</v>
      </c>
      <c r="G207" s="16">
        <f>IFERROR(F207/E205,"-")</f>
        <v>0</v>
      </c>
      <c r="H207" s="566"/>
      <c r="I207" s="203">
        <v>0</v>
      </c>
      <c r="J207" s="16">
        <f>IFERROR(I207/H205,"-")</f>
        <v>0</v>
      </c>
      <c r="K207" s="566"/>
      <c r="L207" s="203">
        <v>103</v>
      </c>
      <c r="M207" s="16">
        <f>IFERROR(L207/K205,"-")</f>
        <v>5.5495689655172417E-2</v>
      </c>
      <c r="N207" s="566"/>
      <c r="O207" s="203">
        <v>70</v>
      </c>
      <c r="P207" s="16">
        <f>IFERROR(O207/N205,"-")</f>
        <v>4.9295774647887321E-2</v>
      </c>
      <c r="Q207" s="566"/>
      <c r="R207" s="203">
        <v>37</v>
      </c>
      <c r="S207" s="16">
        <f>IFERROR(R207/Q205,"-")</f>
        <v>6.0655737704918035E-2</v>
      </c>
      <c r="T207" s="566"/>
      <c r="U207" s="203">
        <v>15</v>
      </c>
      <c r="V207" s="16">
        <f>IFERROR(U207/T205,"-")</f>
        <v>0.1</v>
      </c>
      <c r="W207" s="566"/>
      <c r="X207" s="203">
        <v>3</v>
      </c>
      <c r="Y207" s="16">
        <f>IFERROR(X207/W205,"-")</f>
        <v>0.11538461538461539</v>
      </c>
      <c r="Z207" s="566"/>
      <c r="AA207" s="203">
        <f t="shared" si="404"/>
        <v>228</v>
      </c>
      <c r="AB207" s="16">
        <f>IFERROR(AA207/Z205,"-")</f>
        <v>5.5732094842336835E-2</v>
      </c>
      <c r="AH207" s="76"/>
      <c r="AI207" s="154"/>
      <c r="AJ207" s="154"/>
      <c r="AK207" s="154"/>
      <c r="AL207" s="154"/>
      <c r="AM207" s="154"/>
      <c r="AN207" s="589"/>
      <c r="AO207" s="590"/>
      <c r="AP207" s="396" t="s">
        <v>79</v>
      </c>
      <c r="AQ207" s="592"/>
      <c r="AR207" s="188">
        <v>235</v>
      </c>
      <c r="AS207" s="390">
        <v>6.0489060489060491E-2</v>
      </c>
      <c r="AT207" s="76"/>
      <c r="AV207" s="76"/>
      <c r="AW207" s="76"/>
      <c r="AX207" s="76"/>
      <c r="AY207" s="76"/>
      <c r="AZ207" s="76"/>
      <c r="BA207" s="76"/>
      <c r="BH207" s="14"/>
      <c r="BI207" s="14"/>
      <c r="BJ207" s="14"/>
      <c r="BK207" s="14"/>
      <c r="BL207" s="14"/>
      <c r="BM207" s="14"/>
    </row>
    <row r="208" spans="2:65" ht="13.5" customHeight="1">
      <c r="B208" s="580"/>
      <c r="C208" s="597"/>
      <c r="D208" s="298" t="s">
        <v>80</v>
      </c>
      <c r="E208" s="567"/>
      <c r="F208" s="204">
        <v>3</v>
      </c>
      <c r="G208" s="17">
        <f>IFERROR(F208/E205,"-")</f>
        <v>0.5</v>
      </c>
      <c r="H208" s="567"/>
      <c r="I208" s="204">
        <v>5</v>
      </c>
      <c r="J208" s="17">
        <f>IFERROR(I208/H205,"-")</f>
        <v>0.21739130434782608</v>
      </c>
      <c r="K208" s="567"/>
      <c r="L208" s="204">
        <v>173</v>
      </c>
      <c r="M208" s="17">
        <f>IFERROR(L208/K205,"-")</f>
        <v>9.3211206896551727E-2</v>
      </c>
      <c r="N208" s="567"/>
      <c r="O208" s="204">
        <v>157</v>
      </c>
      <c r="P208" s="17">
        <f>IFERROR(O208/N205,"-")</f>
        <v>0.11056338028169015</v>
      </c>
      <c r="Q208" s="567"/>
      <c r="R208" s="204">
        <v>91</v>
      </c>
      <c r="S208" s="17">
        <f>IFERROR(R208/Q205,"-")</f>
        <v>0.14918032786885246</v>
      </c>
      <c r="T208" s="567"/>
      <c r="U208" s="204">
        <v>18</v>
      </c>
      <c r="V208" s="17">
        <f>IFERROR(U208/T205,"-")</f>
        <v>0.12</v>
      </c>
      <c r="W208" s="567"/>
      <c r="X208" s="204">
        <v>7</v>
      </c>
      <c r="Y208" s="17">
        <f>IFERROR(X208/W205,"-")</f>
        <v>0.26923076923076922</v>
      </c>
      <c r="Z208" s="567"/>
      <c r="AA208" s="204">
        <f t="shared" si="404"/>
        <v>454</v>
      </c>
      <c r="AB208" s="17">
        <f>IFERROR(AA208/Z205,"-")</f>
        <v>0.11097531165974089</v>
      </c>
      <c r="AH208" s="76"/>
      <c r="AI208" s="154"/>
      <c r="AJ208" s="154"/>
      <c r="AK208" s="154"/>
      <c r="AL208" s="154"/>
      <c r="AM208" s="154"/>
      <c r="AN208" s="589"/>
      <c r="AO208" s="590"/>
      <c r="AP208" s="396" t="s">
        <v>80</v>
      </c>
      <c r="AQ208" s="592"/>
      <c r="AR208" s="188">
        <v>419</v>
      </c>
      <c r="AS208" s="390">
        <v>0.10785070785070786</v>
      </c>
      <c r="AT208" s="76"/>
      <c r="AV208" s="76"/>
      <c r="AW208" s="76"/>
      <c r="AX208" s="76"/>
      <c r="AY208" s="76"/>
      <c r="AZ208" s="76"/>
      <c r="BA208" s="76"/>
      <c r="BH208" s="14"/>
      <c r="BI208" s="14"/>
      <c r="BJ208" s="14"/>
      <c r="BK208" s="14"/>
      <c r="BL208" s="14"/>
      <c r="BM208" s="14"/>
    </row>
    <row r="209" spans="2:65" ht="13.5" customHeight="1">
      <c r="B209" s="578">
        <v>52</v>
      </c>
      <c r="C209" s="581" t="s">
        <v>4</v>
      </c>
      <c r="D209" s="296" t="s">
        <v>77</v>
      </c>
      <c r="E209" s="577">
        <f t="shared" ref="E209" si="421">VLOOKUP(C209,$AD$5:$AK$78,2,0)</f>
        <v>0</v>
      </c>
      <c r="F209" s="202">
        <v>0</v>
      </c>
      <c r="G209" s="75" t="str">
        <f>IFERROR(F209/E209,"-")</f>
        <v>-</v>
      </c>
      <c r="H209" s="577">
        <f t="shared" ref="H209" si="422">VLOOKUP(C209,$AD$5:$AK$78,3,0)</f>
        <v>3</v>
      </c>
      <c r="I209" s="202">
        <v>1</v>
      </c>
      <c r="J209" s="75">
        <f>IFERROR(I209/H209,"-")</f>
        <v>0.33333333333333331</v>
      </c>
      <c r="K209" s="577">
        <f t="shared" ref="K209" si="423">VLOOKUP(C209,$AD$5:$AK$78,4,0)</f>
        <v>1444</v>
      </c>
      <c r="L209" s="202">
        <v>1101</v>
      </c>
      <c r="M209" s="75">
        <f>IFERROR(L209/K209,"-")</f>
        <v>0.76246537396121883</v>
      </c>
      <c r="N209" s="577">
        <f t="shared" ref="N209" si="424">VLOOKUP(C209,$AD$5:$AK$78,5,0)</f>
        <v>1175</v>
      </c>
      <c r="O209" s="202">
        <v>863</v>
      </c>
      <c r="P209" s="75">
        <f>IFERROR(O209/N209,"-")</f>
        <v>0.73446808510638295</v>
      </c>
      <c r="Q209" s="577">
        <f t="shared" ref="Q209" si="425">VLOOKUP(C209,$AD$5:$AK$78,6,0)</f>
        <v>484</v>
      </c>
      <c r="R209" s="202">
        <v>336</v>
      </c>
      <c r="S209" s="75">
        <f>IFERROR(R209/Q209,"-")</f>
        <v>0.69421487603305787</v>
      </c>
      <c r="T209" s="577">
        <f t="shared" ref="T209" si="426">VLOOKUP(C209,$AD$5:$AK$78,7,0)</f>
        <v>169</v>
      </c>
      <c r="U209" s="202">
        <v>122</v>
      </c>
      <c r="V209" s="75">
        <f>IFERROR(U209/T209,"-")</f>
        <v>0.72189349112426038</v>
      </c>
      <c r="W209" s="577">
        <f t="shared" ref="W209" si="427">VLOOKUP(C209,$AD$5:$AK$78,8,0)</f>
        <v>33</v>
      </c>
      <c r="X209" s="202">
        <v>19</v>
      </c>
      <c r="Y209" s="75">
        <f>IFERROR(X209/W209,"-")</f>
        <v>0.5757575757575758</v>
      </c>
      <c r="Z209" s="577">
        <f t="shared" ref="Z209" si="428">VLOOKUP(C209,$AD$5:$AL$78,9,0)</f>
        <v>3308</v>
      </c>
      <c r="AA209" s="202">
        <f t="shared" si="404"/>
        <v>2442</v>
      </c>
      <c r="AB209" s="75">
        <f>IFERROR(AA209/Z209,"-")</f>
        <v>0.73821039903264818</v>
      </c>
      <c r="AH209" s="76"/>
      <c r="AI209" s="154"/>
      <c r="AJ209" s="154"/>
      <c r="AK209" s="154"/>
      <c r="AL209" s="154"/>
      <c r="AM209" s="154"/>
      <c r="AN209" s="589">
        <v>52</v>
      </c>
      <c r="AO209" s="590" t="s">
        <v>4</v>
      </c>
      <c r="AP209" s="396" t="s">
        <v>77</v>
      </c>
      <c r="AQ209" s="592">
        <v>3305</v>
      </c>
      <c r="AR209" s="188">
        <v>2403</v>
      </c>
      <c r="AS209" s="390">
        <v>0.72708018154311649</v>
      </c>
      <c r="AT209" s="76"/>
      <c r="AV209" s="76"/>
      <c r="AW209" s="76"/>
      <c r="AX209" s="76"/>
      <c r="AY209" s="76"/>
      <c r="AZ209" s="76"/>
      <c r="BA209" s="76"/>
      <c r="BH209" s="14"/>
      <c r="BI209" s="14"/>
      <c r="BJ209" s="14"/>
      <c r="BK209" s="14"/>
      <c r="BL209" s="14"/>
      <c r="BM209" s="14"/>
    </row>
    <row r="210" spans="2:65" ht="13.5" customHeight="1">
      <c r="B210" s="579"/>
      <c r="C210" s="582"/>
      <c r="D210" s="297" t="s">
        <v>78</v>
      </c>
      <c r="E210" s="566"/>
      <c r="F210" s="203">
        <v>0</v>
      </c>
      <c r="G210" s="16" t="str">
        <f>IFERROR(F210/E209,"-")</f>
        <v>-</v>
      </c>
      <c r="H210" s="566"/>
      <c r="I210" s="203">
        <v>0</v>
      </c>
      <c r="J210" s="16">
        <f>IFERROR(I210/H209,"-")</f>
        <v>0</v>
      </c>
      <c r="K210" s="566"/>
      <c r="L210" s="203">
        <v>131</v>
      </c>
      <c r="M210" s="16">
        <f>IFERROR(L210/K209,"-")</f>
        <v>9.0720221606648194E-2</v>
      </c>
      <c r="N210" s="566"/>
      <c r="O210" s="203">
        <v>99</v>
      </c>
      <c r="P210" s="16">
        <f>IFERROR(O210/N209,"-")</f>
        <v>8.4255319148936164E-2</v>
      </c>
      <c r="Q210" s="566"/>
      <c r="R210" s="203">
        <v>47</v>
      </c>
      <c r="S210" s="16">
        <f>IFERROR(R210/Q209,"-")</f>
        <v>9.7107438016528921E-2</v>
      </c>
      <c r="T210" s="566"/>
      <c r="U210" s="203">
        <v>15</v>
      </c>
      <c r="V210" s="16">
        <f>IFERROR(U210/T209,"-")</f>
        <v>8.8757396449704137E-2</v>
      </c>
      <c r="W210" s="566"/>
      <c r="X210" s="203">
        <v>3</v>
      </c>
      <c r="Y210" s="16">
        <f>IFERROR(X210/W209,"-")</f>
        <v>9.0909090909090912E-2</v>
      </c>
      <c r="Z210" s="566"/>
      <c r="AA210" s="203">
        <f t="shared" si="404"/>
        <v>295</v>
      </c>
      <c r="AB210" s="16">
        <f>IFERROR(AA210/Z209,"-")</f>
        <v>8.9177750906892381E-2</v>
      </c>
      <c r="AH210" s="76"/>
      <c r="AI210" s="154"/>
      <c r="AJ210" s="154"/>
      <c r="AK210" s="154"/>
      <c r="AL210" s="154"/>
      <c r="AM210" s="154"/>
      <c r="AN210" s="589"/>
      <c r="AO210" s="590"/>
      <c r="AP210" s="396" t="s">
        <v>78</v>
      </c>
      <c r="AQ210" s="592"/>
      <c r="AR210" s="188">
        <v>354</v>
      </c>
      <c r="AS210" s="390">
        <v>0.10711043872919819</v>
      </c>
      <c r="AT210" s="76"/>
      <c r="AV210" s="76"/>
      <c r="AW210" s="76"/>
      <c r="AX210" s="76"/>
      <c r="AY210" s="76"/>
      <c r="AZ210" s="76"/>
      <c r="BA210" s="76"/>
      <c r="BH210" s="14"/>
      <c r="BI210" s="14"/>
      <c r="BJ210" s="14"/>
      <c r="BK210" s="14"/>
      <c r="BL210" s="14"/>
      <c r="BM210" s="14"/>
    </row>
    <row r="211" spans="2:65" ht="13.5" customHeight="1">
      <c r="B211" s="579"/>
      <c r="C211" s="582"/>
      <c r="D211" s="297" t="s">
        <v>79</v>
      </c>
      <c r="E211" s="566"/>
      <c r="F211" s="203">
        <v>0</v>
      </c>
      <c r="G211" s="16" t="str">
        <f>IFERROR(F211/E209,"-")</f>
        <v>-</v>
      </c>
      <c r="H211" s="566"/>
      <c r="I211" s="203">
        <v>1</v>
      </c>
      <c r="J211" s="16">
        <f>IFERROR(I211/H209,"-")</f>
        <v>0.33333333333333331</v>
      </c>
      <c r="K211" s="566"/>
      <c r="L211" s="203">
        <v>96</v>
      </c>
      <c r="M211" s="16">
        <f>IFERROR(L211/K209,"-")</f>
        <v>6.6481994459833799E-2</v>
      </c>
      <c r="N211" s="566"/>
      <c r="O211" s="203">
        <v>74</v>
      </c>
      <c r="P211" s="16">
        <f>IFERROR(O211/N209,"-")</f>
        <v>6.2978723404255324E-2</v>
      </c>
      <c r="Q211" s="566"/>
      <c r="R211" s="203">
        <v>30</v>
      </c>
      <c r="S211" s="16">
        <f>IFERROR(R211/Q209,"-")</f>
        <v>6.1983471074380167E-2</v>
      </c>
      <c r="T211" s="566"/>
      <c r="U211" s="203">
        <v>11</v>
      </c>
      <c r="V211" s="16">
        <f>IFERROR(U211/T209,"-")</f>
        <v>6.5088757396449703E-2</v>
      </c>
      <c r="W211" s="566"/>
      <c r="X211" s="203">
        <v>2</v>
      </c>
      <c r="Y211" s="16">
        <f>IFERROR(X211/W209,"-")</f>
        <v>6.0606060606060608E-2</v>
      </c>
      <c r="Z211" s="566"/>
      <c r="AA211" s="203">
        <f t="shared" si="404"/>
        <v>214</v>
      </c>
      <c r="AB211" s="16">
        <f>IFERROR(AA211/Z209,"-")</f>
        <v>6.4691656590084648E-2</v>
      </c>
      <c r="AH211" s="76"/>
      <c r="AI211" s="154"/>
      <c r="AJ211" s="154"/>
      <c r="AK211" s="154"/>
      <c r="AL211" s="154"/>
      <c r="AM211" s="154"/>
      <c r="AN211" s="589"/>
      <c r="AO211" s="590"/>
      <c r="AP211" s="396" t="s">
        <v>79</v>
      </c>
      <c r="AQ211" s="592"/>
      <c r="AR211" s="188">
        <v>168</v>
      </c>
      <c r="AS211" s="390">
        <v>5.0832072617246593E-2</v>
      </c>
      <c r="AT211" s="76"/>
      <c r="AV211" s="76"/>
      <c r="AW211" s="76"/>
      <c r="AX211" s="76"/>
      <c r="AY211" s="76"/>
      <c r="AZ211" s="76"/>
      <c r="BA211" s="76"/>
      <c r="BH211" s="14"/>
      <c r="BI211" s="14"/>
      <c r="BJ211" s="14"/>
      <c r="BK211" s="14"/>
      <c r="BL211" s="14"/>
      <c r="BM211" s="14"/>
    </row>
    <row r="212" spans="2:65" ht="13.5" customHeight="1">
      <c r="B212" s="580"/>
      <c r="C212" s="597"/>
      <c r="D212" s="298" t="s">
        <v>80</v>
      </c>
      <c r="E212" s="567"/>
      <c r="F212" s="204">
        <v>0</v>
      </c>
      <c r="G212" s="17" t="str">
        <f>IFERROR(F212/E209,"-")</f>
        <v>-</v>
      </c>
      <c r="H212" s="567"/>
      <c r="I212" s="204">
        <v>1</v>
      </c>
      <c r="J212" s="17">
        <f>IFERROR(I212/H209,"-")</f>
        <v>0.33333333333333331</v>
      </c>
      <c r="K212" s="567"/>
      <c r="L212" s="204">
        <v>116</v>
      </c>
      <c r="M212" s="17">
        <f>IFERROR(L212/K209,"-")</f>
        <v>8.0332409972299165E-2</v>
      </c>
      <c r="N212" s="567"/>
      <c r="O212" s="204">
        <v>139</v>
      </c>
      <c r="P212" s="17">
        <f>IFERROR(O212/N209,"-")</f>
        <v>0.11829787234042553</v>
      </c>
      <c r="Q212" s="567"/>
      <c r="R212" s="204">
        <v>71</v>
      </c>
      <c r="S212" s="17">
        <f>IFERROR(R212/Q209,"-")</f>
        <v>0.14669421487603307</v>
      </c>
      <c r="T212" s="567"/>
      <c r="U212" s="204">
        <v>21</v>
      </c>
      <c r="V212" s="17">
        <f>IFERROR(U212/T209,"-")</f>
        <v>0.1242603550295858</v>
      </c>
      <c r="W212" s="567"/>
      <c r="X212" s="204">
        <v>9</v>
      </c>
      <c r="Y212" s="17">
        <f>IFERROR(X212/W209,"-")</f>
        <v>0.27272727272727271</v>
      </c>
      <c r="Z212" s="567"/>
      <c r="AA212" s="204">
        <f t="shared" si="404"/>
        <v>357</v>
      </c>
      <c r="AB212" s="17">
        <f>IFERROR(AA212/Z209,"-")</f>
        <v>0.10792019347037485</v>
      </c>
      <c r="AH212" s="76"/>
      <c r="AI212" s="154"/>
      <c r="AJ212" s="154"/>
      <c r="AK212" s="154"/>
      <c r="AL212" s="154"/>
      <c r="AM212" s="154"/>
      <c r="AN212" s="589"/>
      <c r="AO212" s="590"/>
      <c r="AP212" s="396" t="s">
        <v>80</v>
      </c>
      <c r="AQ212" s="592"/>
      <c r="AR212" s="188">
        <v>380</v>
      </c>
      <c r="AS212" s="390">
        <v>0.11497730711043873</v>
      </c>
      <c r="AT212" s="76"/>
      <c r="AV212" s="76"/>
      <c r="AW212" s="76"/>
      <c r="AX212" s="76"/>
      <c r="AY212" s="76"/>
      <c r="AZ212" s="76"/>
      <c r="BA212" s="76"/>
      <c r="BH212" s="14"/>
      <c r="BI212" s="14"/>
      <c r="BJ212" s="14"/>
      <c r="BK212" s="14"/>
      <c r="BL212" s="14"/>
      <c r="BM212" s="14"/>
    </row>
    <row r="213" spans="2:65" ht="13.5" customHeight="1">
      <c r="B213" s="578">
        <v>53</v>
      </c>
      <c r="C213" s="581" t="s">
        <v>22</v>
      </c>
      <c r="D213" s="296" t="s">
        <v>77</v>
      </c>
      <c r="E213" s="577">
        <f t="shared" ref="E213" si="429">VLOOKUP(C213,$AD$5:$AK$78,2,0)</f>
        <v>3</v>
      </c>
      <c r="F213" s="202">
        <v>1</v>
      </c>
      <c r="G213" s="75">
        <f>IFERROR(F213/E213,"-")</f>
        <v>0.33333333333333331</v>
      </c>
      <c r="H213" s="577">
        <f t="shared" ref="H213" si="430">VLOOKUP(C213,$AD$5:$AK$78,3,0)</f>
        <v>5</v>
      </c>
      <c r="I213" s="202">
        <v>3</v>
      </c>
      <c r="J213" s="75">
        <f>IFERROR(I213/H213,"-")</f>
        <v>0.6</v>
      </c>
      <c r="K213" s="577">
        <f t="shared" ref="K213" si="431">VLOOKUP(C213,$AD$5:$AK$78,4,0)</f>
        <v>567</v>
      </c>
      <c r="L213" s="202">
        <v>421</v>
      </c>
      <c r="M213" s="75">
        <f>IFERROR(L213/K213,"-")</f>
        <v>0.74250440917107585</v>
      </c>
      <c r="N213" s="577">
        <f t="shared" ref="N213" si="432">VLOOKUP(C213,$AD$5:$AK$78,5,0)</f>
        <v>505</v>
      </c>
      <c r="O213" s="202">
        <v>358</v>
      </c>
      <c r="P213" s="75">
        <f>IFERROR(O213/N213,"-")</f>
        <v>0.70891089108910887</v>
      </c>
      <c r="Q213" s="577">
        <f t="shared" ref="Q213" si="433">VLOOKUP(C213,$AD$5:$AK$78,6,0)</f>
        <v>185</v>
      </c>
      <c r="R213" s="202">
        <v>131</v>
      </c>
      <c r="S213" s="75">
        <f>IFERROR(R213/Q213,"-")</f>
        <v>0.70810810810810809</v>
      </c>
      <c r="T213" s="577">
        <f t="shared" ref="T213" si="434">VLOOKUP(C213,$AD$5:$AK$78,7,0)</f>
        <v>44</v>
      </c>
      <c r="U213" s="202">
        <v>29</v>
      </c>
      <c r="V213" s="75">
        <f>IFERROR(U213/T213,"-")</f>
        <v>0.65909090909090906</v>
      </c>
      <c r="W213" s="577">
        <f t="shared" ref="W213" si="435">VLOOKUP(C213,$AD$5:$AK$78,8,0)</f>
        <v>7</v>
      </c>
      <c r="X213" s="202">
        <v>7</v>
      </c>
      <c r="Y213" s="75">
        <f>IFERROR(X213/W213,"-")</f>
        <v>1</v>
      </c>
      <c r="Z213" s="577">
        <f t="shared" ref="Z213" si="436">VLOOKUP(C213,$AD$5:$AL$78,9,0)</f>
        <v>1316</v>
      </c>
      <c r="AA213" s="202">
        <f t="shared" si="404"/>
        <v>950</v>
      </c>
      <c r="AB213" s="75">
        <f>IFERROR(AA213/Z213,"-")</f>
        <v>0.72188449848024316</v>
      </c>
      <c r="AH213" s="76"/>
      <c r="AI213" s="154"/>
      <c r="AJ213" s="154"/>
      <c r="AK213" s="154"/>
      <c r="AL213" s="154"/>
      <c r="AM213" s="154"/>
      <c r="AN213" s="589">
        <v>53</v>
      </c>
      <c r="AO213" s="590" t="s">
        <v>22</v>
      </c>
      <c r="AP213" s="396" t="s">
        <v>77</v>
      </c>
      <c r="AQ213" s="592">
        <v>1340</v>
      </c>
      <c r="AR213" s="188">
        <v>1003</v>
      </c>
      <c r="AS213" s="390">
        <v>0.7485074626865672</v>
      </c>
      <c r="AT213" s="76"/>
      <c r="AV213" s="76"/>
      <c r="AW213" s="76"/>
      <c r="AX213" s="76"/>
      <c r="AY213" s="76"/>
      <c r="AZ213" s="76"/>
      <c r="BA213" s="76"/>
      <c r="BH213" s="14"/>
      <c r="BI213" s="14"/>
      <c r="BJ213" s="14"/>
      <c r="BK213" s="14"/>
      <c r="BL213" s="14"/>
      <c r="BM213" s="14"/>
    </row>
    <row r="214" spans="2:65" ht="13.5" customHeight="1">
      <c r="B214" s="579"/>
      <c r="C214" s="582"/>
      <c r="D214" s="297" t="s">
        <v>78</v>
      </c>
      <c r="E214" s="566"/>
      <c r="F214" s="203">
        <v>1</v>
      </c>
      <c r="G214" s="16">
        <f>IFERROR(F214/E213,"-")</f>
        <v>0.33333333333333331</v>
      </c>
      <c r="H214" s="566"/>
      <c r="I214" s="203">
        <v>1</v>
      </c>
      <c r="J214" s="16">
        <f>IFERROR(I214/H213,"-")</f>
        <v>0.2</v>
      </c>
      <c r="K214" s="566"/>
      <c r="L214" s="203">
        <v>62</v>
      </c>
      <c r="M214" s="16">
        <f>IFERROR(L214/K213,"-")</f>
        <v>0.10934744268077601</v>
      </c>
      <c r="N214" s="566"/>
      <c r="O214" s="203">
        <v>46</v>
      </c>
      <c r="P214" s="16">
        <f>IFERROR(O214/N213,"-")</f>
        <v>9.1089108910891087E-2</v>
      </c>
      <c r="Q214" s="566"/>
      <c r="R214" s="203">
        <v>13</v>
      </c>
      <c r="S214" s="16">
        <f>IFERROR(R214/Q213,"-")</f>
        <v>7.0270270270270274E-2</v>
      </c>
      <c r="T214" s="566"/>
      <c r="U214" s="203">
        <v>2</v>
      </c>
      <c r="V214" s="16">
        <f>IFERROR(U214/T213,"-")</f>
        <v>4.5454545454545456E-2</v>
      </c>
      <c r="W214" s="566"/>
      <c r="X214" s="203">
        <v>0</v>
      </c>
      <c r="Y214" s="16">
        <f>IFERROR(X214/W213,"-")</f>
        <v>0</v>
      </c>
      <c r="Z214" s="566"/>
      <c r="AA214" s="203">
        <f t="shared" si="404"/>
        <v>125</v>
      </c>
      <c r="AB214" s="16">
        <f>IFERROR(AA214/Z213,"-")</f>
        <v>9.4984802431610948E-2</v>
      </c>
      <c r="AH214" s="76"/>
      <c r="AI214" s="154"/>
      <c r="AJ214" s="154"/>
      <c r="AK214" s="154"/>
      <c r="AL214" s="154"/>
      <c r="AM214" s="154"/>
      <c r="AN214" s="589"/>
      <c r="AO214" s="590"/>
      <c r="AP214" s="396" t="s">
        <v>78</v>
      </c>
      <c r="AQ214" s="592"/>
      <c r="AR214" s="188">
        <v>129</v>
      </c>
      <c r="AS214" s="390">
        <v>9.6268656716417905E-2</v>
      </c>
      <c r="AT214" s="76"/>
      <c r="AV214" s="76"/>
      <c r="AW214" s="76"/>
      <c r="AX214" s="76"/>
      <c r="AY214" s="76"/>
      <c r="AZ214" s="76"/>
      <c r="BA214" s="76"/>
      <c r="BH214" s="14"/>
      <c r="BI214" s="14"/>
      <c r="BJ214" s="14"/>
      <c r="BK214" s="14"/>
      <c r="BL214" s="14"/>
      <c r="BM214" s="14"/>
    </row>
    <row r="215" spans="2:65" ht="13.5" customHeight="1">
      <c r="B215" s="579"/>
      <c r="C215" s="582"/>
      <c r="D215" s="297" t="s">
        <v>79</v>
      </c>
      <c r="E215" s="566"/>
      <c r="F215" s="203">
        <v>0</v>
      </c>
      <c r="G215" s="16">
        <f>IFERROR(F215/E213,"-")</f>
        <v>0</v>
      </c>
      <c r="H215" s="566"/>
      <c r="I215" s="203">
        <v>0</v>
      </c>
      <c r="J215" s="16">
        <f>IFERROR(I215/H213,"-")</f>
        <v>0</v>
      </c>
      <c r="K215" s="566"/>
      <c r="L215" s="203">
        <v>25</v>
      </c>
      <c r="M215" s="16">
        <f>IFERROR(L215/K213,"-")</f>
        <v>4.4091710758377423E-2</v>
      </c>
      <c r="N215" s="566"/>
      <c r="O215" s="203">
        <v>35</v>
      </c>
      <c r="P215" s="16">
        <f>IFERROR(O215/N213,"-")</f>
        <v>6.9306930693069313E-2</v>
      </c>
      <c r="Q215" s="566"/>
      <c r="R215" s="203">
        <v>10</v>
      </c>
      <c r="S215" s="16">
        <f>IFERROR(R215/Q213,"-")</f>
        <v>5.4054054054054057E-2</v>
      </c>
      <c r="T215" s="566"/>
      <c r="U215" s="203">
        <v>4</v>
      </c>
      <c r="V215" s="16">
        <f>IFERROR(U215/T213,"-")</f>
        <v>9.0909090909090912E-2</v>
      </c>
      <c r="W215" s="566"/>
      <c r="X215" s="203">
        <v>0</v>
      </c>
      <c r="Y215" s="16">
        <f>IFERROR(X215/W213,"-")</f>
        <v>0</v>
      </c>
      <c r="Z215" s="566"/>
      <c r="AA215" s="203">
        <f t="shared" si="404"/>
        <v>74</v>
      </c>
      <c r="AB215" s="16">
        <f>IFERROR(AA215/Z213,"-")</f>
        <v>5.6231003039513679E-2</v>
      </c>
      <c r="AH215" s="76"/>
      <c r="AI215" s="154"/>
      <c r="AJ215" s="154"/>
      <c r="AK215" s="154"/>
      <c r="AL215" s="154"/>
      <c r="AM215" s="154"/>
      <c r="AN215" s="589"/>
      <c r="AO215" s="590"/>
      <c r="AP215" s="396" t="s">
        <v>79</v>
      </c>
      <c r="AQ215" s="592"/>
      <c r="AR215" s="188">
        <v>71</v>
      </c>
      <c r="AS215" s="390">
        <v>5.2985074626865671E-2</v>
      </c>
      <c r="AT215" s="76"/>
      <c r="AV215" s="76"/>
      <c r="AW215" s="76"/>
      <c r="AX215" s="76"/>
      <c r="AY215" s="76"/>
      <c r="AZ215" s="76"/>
      <c r="BA215" s="76"/>
      <c r="BH215" s="14"/>
      <c r="BI215" s="14"/>
      <c r="BJ215" s="14"/>
      <c r="BK215" s="14"/>
      <c r="BL215" s="14"/>
      <c r="BM215" s="14"/>
    </row>
    <row r="216" spans="2:65" ht="13.5" customHeight="1">
      <c r="B216" s="580"/>
      <c r="C216" s="597"/>
      <c r="D216" s="298" t="s">
        <v>80</v>
      </c>
      <c r="E216" s="567"/>
      <c r="F216" s="204">
        <v>1</v>
      </c>
      <c r="G216" s="17">
        <f>IFERROR(F216/E213,"-")</f>
        <v>0.33333333333333331</v>
      </c>
      <c r="H216" s="567"/>
      <c r="I216" s="204">
        <v>1</v>
      </c>
      <c r="J216" s="17">
        <f>IFERROR(I216/H213,"-")</f>
        <v>0.2</v>
      </c>
      <c r="K216" s="567"/>
      <c r="L216" s="204">
        <v>59</v>
      </c>
      <c r="M216" s="17">
        <f>IFERROR(L216/K213,"-")</f>
        <v>0.10405643738977072</v>
      </c>
      <c r="N216" s="567"/>
      <c r="O216" s="204">
        <v>66</v>
      </c>
      <c r="P216" s="17">
        <f>IFERROR(O216/N213,"-")</f>
        <v>0.1306930693069307</v>
      </c>
      <c r="Q216" s="567"/>
      <c r="R216" s="204">
        <v>31</v>
      </c>
      <c r="S216" s="17">
        <f>IFERROR(R216/Q213,"-")</f>
        <v>0.16756756756756758</v>
      </c>
      <c r="T216" s="567"/>
      <c r="U216" s="204">
        <v>9</v>
      </c>
      <c r="V216" s="17">
        <f>IFERROR(U216/T213,"-")</f>
        <v>0.20454545454545456</v>
      </c>
      <c r="W216" s="567"/>
      <c r="X216" s="204">
        <v>0</v>
      </c>
      <c r="Y216" s="17">
        <f>IFERROR(X216/W213,"-")</f>
        <v>0</v>
      </c>
      <c r="Z216" s="567"/>
      <c r="AA216" s="204">
        <f t="shared" si="404"/>
        <v>167</v>
      </c>
      <c r="AB216" s="17">
        <f>IFERROR(AA216/Z213,"-")</f>
        <v>0.12689969604863222</v>
      </c>
      <c r="AH216" s="76"/>
      <c r="AI216" s="154"/>
      <c r="AJ216" s="154"/>
      <c r="AK216" s="154"/>
      <c r="AL216" s="154"/>
      <c r="AM216" s="154"/>
      <c r="AN216" s="589"/>
      <c r="AO216" s="590"/>
      <c r="AP216" s="396" t="s">
        <v>80</v>
      </c>
      <c r="AQ216" s="592"/>
      <c r="AR216" s="188">
        <v>137</v>
      </c>
      <c r="AS216" s="390">
        <v>0.10223880597014925</v>
      </c>
      <c r="AT216" s="76"/>
      <c r="AV216" s="76"/>
      <c r="AW216" s="76"/>
      <c r="AX216" s="76"/>
      <c r="AY216" s="76"/>
      <c r="AZ216" s="76"/>
      <c r="BA216" s="76"/>
      <c r="BH216" s="14"/>
      <c r="BI216" s="14"/>
      <c r="BJ216" s="14"/>
      <c r="BK216" s="14"/>
      <c r="BL216" s="14"/>
      <c r="BM216" s="14"/>
    </row>
    <row r="217" spans="2:65" ht="13.5" customHeight="1">
      <c r="B217" s="578">
        <v>54</v>
      </c>
      <c r="C217" s="581" t="s">
        <v>28</v>
      </c>
      <c r="D217" s="296" t="s">
        <v>77</v>
      </c>
      <c r="E217" s="577">
        <f t="shared" ref="E217" si="437">VLOOKUP(C217,$AD$5:$AK$78,2,0)</f>
        <v>2</v>
      </c>
      <c r="F217" s="202">
        <v>1</v>
      </c>
      <c r="G217" s="75">
        <f>IFERROR(F217/E217,"-")</f>
        <v>0.5</v>
      </c>
      <c r="H217" s="577">
        <f t="shared" ref="H217" si="438">VLOOKUP(C217,$AD$5:$AK$78,3,0)</f>
        <v>8</v>
      </c>
      <c r="I217" s="202">
        <v>7</v>
      </c>
      <c r="J217" s="75">
        <f>IFERROR(I217/H217,"-")</f>
        <v>0.875</v>
      </c>
      <c r="K217" s="577">
        <f t="shared" ref="K217" si="439">VLOOKUP(C217,$AD$5:$AK$78,4,0)</f>
        <v>934</v>
      </c>
      <c r="L217" s="202">
        <v>715</v>
      </c>
      <c r="M217" s="75">
        <f>IFERROR(L217/K217,"-")</f>
        <v>0.76552462526766596</v>
      </c>
      <c r="N217" s="577">
        <f t="shared" ref="N217" si="440">VLOOKUP(C217,$AD$5:$AK$78,5,0)</f>
        <v>769</v>
      </c>
      <c r="O217" s="202">
        <v>563</v>
      </c>
      <c r="P217" s="75">
        <f>IFERROR(O217/N217,"-")</f>
        <v>0.73211963589076723</v>
      </c>
      <c r="Q217" s="577">
        <f t="shared" ref="Q217" si="441">VLOOKUP(C217,$AD$5:$AK$78,6,0)</f>
        <v>310</v>
      </c>
      <c r="R217" s="202">
        <v>220</v>
      </c>
      <c r="S217" s="75">
        <f>IFERROR(R217/Q217,"-")</f>
        <v>0.70967741935483875</v>
      </c>
      <c r="T217" s="577">
        <f t="shared" ref="T217" si="442">VLOOKUP(C217,$AD$5:$AK$78,7,0)</f>
        <v>95</v>
      </c>
      <c r="U217" s="202">
        <v>63</v>
      </c>
      <c r="V217" s="75">
        <f>IFERROR(U217/T217,"-")</f>
        <v>0.66315789473684206</v>
      </c>
      <c r="W217" s="577">
        <f t="shared" ref="W217" si="443">VLOOKUP(C217,$AD$5:$AK$78,8,0)</f>
        <v>6</v>
      </c>
      <c r="X217" s="202">
        <v>6</v>
      </c>
      <c r="Y217" s="75">
        <f>IFERROR(X217/W217,"-")</f>
        <v>1</v>
      </c>
      <c r="Z217" s="577">
        <f t="shared" ref="Z217" si="444">VLOOKUP(C217,$AD$5:$AL$78,9,0)</f>
        <v>2124</v>
      </c>
      <c r="AA217" s="202">
        <f t="shared" si="404"/>
        <v>1575</v>
      </c>
      <c r="AB217" s="75">
        <f>IFERROR(AA217/Z217,"-")</f>
        <v>0.74152542372881358</v>
      </c>
      <c r="AH217" s="76"/>
      <c r="AI217" s="154"/>
      <c r="AJ217" s="154"/>
      <c r="AK217" s="154"/>
      <c r="AL217" s="154"/>
      <c r="AM217" s="154"/>
      <c r="AN217" s="589">
        <v>54</v>
      </c>
      <c r="AO217" s="590" t="s">
        <v>28</v>
      </c>
      <c r="AP217" s="396" t="s">
        <v>77</v>
      </c>
      <c r="AQ217" s="592">
        <v>1904</v>
      </c>
      <c r="AR217" s="188">
        <v>1389</v>
      </c>
      <c r="AS217" s="390">
        <v>0.72951680672268904</v>
      </c>
      <c r="AT217" s="76"/>
      <c r="AV217" s="76"/>
      <c r="AW217" s="76"/>
      <c r="AX217" s="76"/>
      <c r="AY217" s="76"/>
      <c r="AZ217" s="76"/>
      <c r="BA217" s="76"/>
      <c r="BH217" s="14"/>
      <c r="BI217" s="14"/>
      <c r="BJ217" s="14"/>
      <c r="BK217" s="14"/>
      <c r="BL217" s="14"/>
      <c r="BM217" s="14"/>
    </row>
    <row r="218" spans="2:65" ht="13.5" customHeight="1">
      <c r="B218" s="579"/>
      <c r="C218" s="582"/>
      <c r="D218" s="297" t="s">
        <v>78</v>
      </c>
      <c r="E218" s="566"/>
      <c r="F218" s="203">
        <v>1</v>
      </c>
      <c r="G218" s="16">
        <f>IFERROR(F218/E217,"-")</f>
        <v>0.5</v>
      </c>
      <c r="H218" s="566"/>
      <c r="I218" s="203">
        <v>0</v>
      </c>
      <c r="J218" s="16">
        <f>IFERROR(I218/H217,"-")</f>
        <v>0</v>
      </c>
      <c r="K218" s="566"/>
      <c r="L218" s="203">
        <v>89</v>
      </c>
      <c r="M218" s="16">
        <f>IFERROR(L218/K217,"-")</f>
        <v>9.5289079229122053E-2</v>
      </c>
      <c r="N218" s="566"/>
      <c r="O218" s="203">
        <v>88</v>
      </c>
      <c r="P218" s="16">
        <f>IFERROR(O218/N217,"-")</f>
        <v>0.11443433029908973</v>
      </c>
      <c r="Q218" s="566"/>
      <c r="R218" s="203">
        <v>35</v>
      </c>
      <c r="S218" s="16">
        <f>IFERROR(R218/Q217,"-")</f>
        <v>0.11290322580645161</v>
      </c>
      <c r="T218" s="566"/>
      <c r="U218" s="203">
        <v>14</v>
      </c>
      <c r="V218" s="16">
        <f>IFERROR(U218/T217,"-")</f>
        <v>0.14736842105263157</v>
      </c>
      <c r="W218" s="566"/>
      <c r="X218" s="203">
        <v>0</v>
      </c>
      <c r="Y218" s="16">
        <f>IFERROR(X218/W217,"-")</f>
        <v>0</v>
      </c>
      <c r="Z218" s="566"/>
      <c r="AA218" s="203">
        <f t="shared" si="404"/>
        <v>227</v>
      </c>
      <c r="AB218" s="16">
        <f>IFERROR(AA218/Z217,"-")</f>
        <v>0.1068738229755179</v>
      </c>
      <c r="AH218" s="76"/>
      <c r="AI218" s="154"/>
      <c r="AJ218" s="154"/>
      <c r="AK218" s="154"/>
      <c r="AL218" s="154"/>
      <c r="AM218" s="154"/>
      <c r="AN218" s="589"/>
      <c r="AO218" s="590"/>
      <c r="AP218" s="396" t="s">
        <v>78</v>
      </c>
      <c r="AQ218" s="592"/>
      <c r="AR218" s="188">
        <v>202</v>
      </c>
      <c r="AS218" s="390">
        <v>0.10609243697478991</v>
      </c>
      <c r="AT218" s="76"/>
      <c r="AV218" s="76"/>
      <c r="AW218" s="76"/>
      <c r="AX218" s="76"/>
      <c r="AY218" s="76"/>
      <c r="AZ218" s="76"/>
      <c r="BA218" s="76"/>
      <c r="BH218" s="14"/>
      <c r="BI218" s="14"/>
      <c r="BJ218" s="14"/>
      <c r="BK218" s="14"/>
      <c r="BL218" s="14"/>
      <c r="BM218" s="14"/>
    </row>
    <row r="219" spans="2:65" ht="13.5" customHeight="1">
      <c r="B219" s="579"/>
      <c r="C219" s="582"/>
      <c r="D219" s="297" t="s">
        <v>79</v>
      </c>
      <c r="E219" s="566"/>
      <c r="F219" s="203">
        <v>0</v>
      </c>
      <c r="G219" s="16">
        <f>IFERROR(F219/E217,"-")</f>
        <v>0</v>
      </c>
      <c r="H219" s="566"/>
      <c r="I219" s="203">
        <v>1</v>
      </c>
      <c r="J219" s="16">
        <f>IFERROR(I219/H217,"-")</f>
        <v>0.125</v>
      </c>
      <c r="K219" s="566"/>
      <c r="L219" s="203">
        <v>51</v>
      </c>
      <c r="M219" s="16">
        <f>IFERROR(L219/K217,"-")</f>
        <v>5.460385438972163E-2</v>
      </c>
      <c r="N219" s="566"/>
      <c r="O219" s="203">
        <v>43</v>
      </c>
      <c r="P219" s="16">
        <f>IFERROR(O219/N217,"-")</f>
        <v>5.5916775032509754E-2</v>
      </c>
      <c r="Q219" s="566"/>
      <c r="R219" s="203">
        <v>17</v>
      </c>
      <c r="S219" s="16">
        <f>IFERROR(R219/Q217,"-")</f>
        <v>5.4838709677419356E-2</v>
      </c>
      <c r="T219" s="566"/>
      <c r="U219" s="203">
        <v>5</v>
      </c>
      <c r="V219" s="16">
        <f>IFERROR(U219/T217,"-")</f>
        <v>5.2631578947368418E-2</v>
      </c>
      <c r="W219" s="566"/>
      <c r="X219" s="203">
        <v>0</v>
      </c>
      <c r="Y219" s="16">
        <f>IFERROR(X219/W217,"-")</f>
        <v>0</v>
      </c>
      <c r="Z219" s="566"/>
      <c r="AA219" s="203">
        <f t="shared" si="404"/>
        <v>117</v>
      </c>
      <c r="AB219" s="16">
        <f>IFERROR(AA219/Z217,"-")</f>
        <v>5.5084745762711863E-2</v>
      </c>
      <c r="AH219" s="76"/>
      <c r="AI219" s="154"/>
      <c r="AJ219" s="154"/>
      <c r="AK219" s="154"/>
      <c r="AL219" s="154"/>
      <c r="AM219" s="154"/>
      <c r="AN219" s="589"/>
      <c r="AO219" s="590"/>
      <c r="AP219" s="396" t="s">
        <v>79</v>
      </c>
      <c r="AQ219" s="592"/>
      <c r="AR219" s="188">
        <v>119</v>
      </c>
      <c r="AS219" s="390">
        <v>6.25E-2</v>
      </c>
      <c r="AT219" s="76"/>
      <c r="AV219" s="76"/>
      <c r="AW219" s="76"/>
      <c r="AX219" s="76"/>
      <c r="AY219" s="76"/>
      <c r="AZ219" s="76"/>
      <c r="BA219" s="76"/>
      <c r="BH219" s="14"/>
      <c r="BI219" s="14"/>
      <c r="BJ219" s="14"/>
      <c r="BK219" s="14"/>
      <c r="BL219" s="14"/>
      <c r="BM219" s="14"/>
    </row>
    <row r="220" spans="2:65" ht="13.5" customHeight="1">
      <c r="B220" s="580"/>
      <c r="C220" s="597"/>
      <c r="D220" s="298" t="s">
        <v>80</v>
      </c>
      <c r="E220" s="567"/>
      <c r="F220" s="204">
        <v>0</v>
      </c>
      <c r="G220" s="17">
        <f>IFERROR(F220/E217,"-")</f>
        <v>0</v>
      </c>
      <c r="H220" s="567"/>
      <c r="I220" s="204">
        <v>0</v>
      </c>
      <c r="J220" s="17">
        <f>IFERROR(I220/H217,"-")</f>
        <v>0</v>
      </c>
      <c r="K220" s="567"/>
      <c r="L220" s="204">
        <v>79</v>
      </c>
      <c r="M220" s="17">
        <f>IFERROR(L220/K217,"-")</f>
        <v>8.4582441113490364E-2</v>
      </c>
      <c r="N220" s="567"/>
      <c r="O220" s="204">
        <v>75</v>
      </c>
      <c r="P220" s="17">
        <f>IFERROR(O220/N217,"-")</f>
        <v>9.7529258777633285E-2</v>
      </c>
      <c r="Q220" s="567"/>
      <c r="R220" s="204">
        <v>38</v>
      </c>
      <c r="S220" s="17">
        <f>IFERROR(R220/Q217,"-")</f>
        <v>0.12258064516129032</v>
      </c>
      <c r="T220" s="567"/>
      <c r="U220" s="204">
        <v>13</v>
      </c>
      <c r="V220" s="17">
        <f>IFERROR(U220/T217,"-")</f>
        <v>0.1368421052631579</v>
      </c>
      <c r="W220" s="567"/>
      <c r="X220" s="204">
        <v>0</v>
      </c>
      <c r="Y220" s="17">
        <f>IFERROR(X220/W217,"-")</f>
        <v>0</v>
      </c>
      <c r="Z220" s="567"/>
      <c r="AA220" s="204">
        <f t="shared" si="404"/>
        <v>205</v>
      </c>
      <c r="AB220" s="17">
        <f>IFERROR(AA220/Z217,"-")</f>
        <v>9.651600753295668E-2</v>
      </c>
      <c r="AH220" s="76"/>
      <c r="AI220" s="154"/>
      <c r="AJ220" s="154"/>
      <c r="AK220" s="154"/>
      <c r="AL220" s="154"/>
      <c r="AM220" s="154"/>
      <c r="AN220" s="589"/>
      <c r="AO220" s="590"/>
      <c r="AP220" s="396" t="s">
        <v>80</v>
      </c>
      <c r="AQ220" s="592"/>
      <c r="AR220" s="188">
        <v>194</v>
      </c>
      <c r="AS220" s="390">
        <v>0.10189075630252101</v>
      </c>
      <c r="AT220" s="76"/>
      <c r="AV220" s="76"/>
      <c r="AW220" s="76"/>
      <c r="AX220" s="76"/>
      <c r="AY220" s="76"/>
      <c r="AZ220" s="76"/>
      <c r="BA220" s="76"/>
      <c r="BH220" s="14"/>
      <c r="BI220" s="14"/>
      <c r="BJ220" s="14"/>
      <c r="BK220" s="14"/>
      <c r="BL220" s="14"/>
      <c r="BM220" s="14"/>
    </row>
    <row r="221" spans="2:65" ht="13.5" customHeight="1">
      <c r="B221" s="578">
        <v>55</v>
      </c>
      <c r="C221" s="581" t="s">
        <v>17</v>
      </c>
      <c r="D221" s="296" t="s">
        <v>77</v>
      </c>
      <c r="E221" s="577">
        <f t="shared" ref="E221" si="445">VLOOKUP(C221,$AD$5:$AK$78,2,0)</f>
        <v>1</v>
      </c>
      <c r="F221" s="202">
        <v>1</v>
      </c>
      <c r="G221" s="75">
        <f>IFERROR(F221/E221,"-")</f>
        <v>1</v>
      </c>
      <c r="H221" s="577">
        <f t="shared" ref="H221" si="446">VLOOKUP(C221,$AD$5:$AK$78,3,0)</f>
        <v>6</v>
      </c>
      <c r="I221" s="202">
        <v>3</v>
      </c>
      <c r="J221" s="75">
        <f>IFERROR(I221/H221,"-")</f>
        <v>0.5</v>
      </c>
      <c r="K221" s="577">
        <f t="shared" ref="K221" si="447">VLOOKUP(C221,$AD$5:$AK$78,4,0)</f>
        <v>725</v>
      </c>
      <c r="L221" s="202">
        <v>567</v>
      </c>
      <c r="M221" s="75">
        <f>IFERROR(L221/K221,"-")</f>
        <v>0.78206896551724137</v>
      </c>
      <c r="N221" s="577">
        <f t="shared" ref="N221" si="448">VLOOKUP(C221,$AD$5:$AK$78,5,0)</f>
        <v>655</v>
      </c>
      <c r="O221" s="202">
        <v>481</v>
      </c>
      <c r="P221" s="75">
        <f>IFERROR(O221/N221,"-")</f>
        <v>0.7343511450381679</v>
      </c>
      <c r="Q221" s="577">
        <f t="shared" ref="Q221" si="449">VLOOKUP(C221,$AD$5:$AK$78,6,0)</f>
        <v>270</v>
      </c>
      <c r="R221" s="202">
        <v>188</v>
      </c>
      <c r="S221" s="75">
        <f>IFERROR(R221/Q221,"-")</f>
        <v>0.6962962962962963</v>
      </c>
      <c r="T221" s="577">
        <f t="shared" ref="T221" si="450">VLOOKUP(C221,$AD$5:$AK$78,7,0)</f>
        <v>62</v>
      </c>
      <c r="U221" s="202">
        <v>45</v>
      </c>
      <c r="V221" s="75">
        <f>IFERROR(U221/T221,"-")</f>
        <v>0.72580645161290325</v>
      </c>
      <c r="W221" s="577">
        <f t="shared" ref="W221" si="451">VLOOKUP(C221,$AD$5:$AK$78,8,0)</f>
        <v>10</v>
      </c>
      <c r="X221" s="202">
        <v>7</v>
      </c>
      <c r="Y221" s="75">
        <f>IFERROR(X221/W221,"-")</f>
        <v>0.7</v>
      </c>
      <c r="Z221" s="577">
        <f t="shared" ref="Z221" si="452">VLOOKUP(C221,$AD$5:$AL$78,9,0)</f>
        <v>1729</v>
      </c>
      <c r="AA221" s="202">
        <f t="shared" si="404"/>
        <v>1292</v>
      </c>
      <c r="AB221" s="75">
        <f>IFERROR(AA221/Z221,"-")</f>
        <v>0.74725274725274726</v>
      </c>
      <c r="AH221" s="76"/>
      <c r="AI221" s="154"/>
      <c r="AJ221" s="154"/>
      <c r="AK221" s="154"/>
      <c r="AL221" s="154"/>
      <c r="AM221" s="154"/>
      <c r="AN221" s="589">
        <v>55</v>
      </c>
      <c r="AO221" s="590" t="s">
        <v>17</v>
      </c>
      <c r="AP221" s="396" t="s">
        <v>77</v>
      </c>
      <c r="AQ221" s="592">
        <v>1764</v>
      </c>
      <c r="AR221" s="188">
        <v>1306</v>
      </c>
      <c r="AS221" s="390">
        <v>0.74036281179138319</v>
      </c>
      <c r="AT221" s="76"/>
      <c r="AV221" s="76"/>
      <c r="AW221" s="76"/>
      <c r="AX221" s="76"/>
      <c r="AY221" s="76"/>
      <c r="AZ221" s="76"/>
      <c r="BA221" s="76"/>
      <c r="BH221" s="14"/>
      <c r="BI221" s="14"/>
      <c r="BJ221" s="14"/>
      <c r="BK221" s="14"/>
      <c r="BL221" s="14"/>
      <c r="BM221" s="14"/>
    </row>
    <row r="222" spans="2:65" ht="13.5" customHeight="1">
      <c r="B222" s="579"/>
      <c r="C222" s="582"/>
      <c r="D222" s="297" t="s">
        <v>78</v>
      </c>
      <c r="E222" s="566"/>
      <c r="F222" s="203">
        <v>0</v>
      </c>
      <c r="G222" s="16">
        <f>IFERROR(F222/E221,"-")</f>
        <v>0</v>
      </c>
      <c r="H222" s="566"/>
      <c r="I222" s="203">
        <v>1</v>
      </c>
      <c r="J222" s="16">
        <f>IFERROR(I222/H221,"-")</f>
        <v>0.16666666666666666</v>
      </c>
      <c r="K222" s="566"/>
      <c r="L222" s="203">
        <v>57</v>
      </c>
      <c r="M222" s="16">
        <f>IFERROR(L222/K221,"-")</f>
        <v>7.862068965517241E-2</v>
      </c>
      <c r="N222" s="566"/>
      <c r="O222" s="203">
        <v>70</v>
      </c>
      <c r="P222" s="16">
        <f>IFERROR(O222/N221,"-")</f>
        <v>0.10687022900763359</v>
      </c>
      <c r="Q222" s="566"/>
      <c r="R222" s="203">
        <v>22</v>
      </c>
      <c r="S222" s="16">
        <f>IFERROR(R222/Q221,"-")</f>
        <v>8.1481481481481488E-2</v>
      </c>
      <c r="T222" s="566"/>
      <c r="U222" s="203">
        <v>10</v>
      </c>
      <c r="V222" s="16">
        <f>IFERROR(U222/T221,"-")</f>
        <v>0.16129032258064516</v>
      </c>
      <c r="W222" s="566"/>
      <c r="X222" s="203">
        <v>0</v>
      </c>
      <c r="Y222" s="16">
        <f>IFERROR(X222/W221,"-")</f>
        <v>0</v>
      </c>
      <c r="Z222" s="566"/>
      <c r="AA222" s="203">
        <f t="shared" si="404"/>
        <v>160</v>
      </c>
      <c r="AB222" s="16">
        <f>IFERROR(AA222/Z221,"-")</f>
        <v>9.2539039907460957E-2</v>
      </c>
      <c r="AH222" s="76"/>
      <c r="AI222" s="154"/>
      <c r="AJ222" s="154"/>
      <c r="AK222" s="154"/>
      <c r="AL222" s="154"/>
      <c r="AM222" s="154"/>
      <c r="AN222" s="589"/>
      <c r="AO222" s="590"/>
      <c r="AP222" s="396" t="s">
        <v>78</v>
      </c>
      <c r="AQ222" s="592"/>
      <c r="AR222" s="188">
        <v>179</v>
      </c>
      <c r="AS222" s="390">
        <v>0.10147392290249434</v>
      </c>
      <c r="AT222" s="76"/>
      <c r="AV222" s="76"/>
      <c r="AW222" s="76"/>
      <c r="AX222" s="76"/>
      <c r="AY222" s="76"/>
      <c r="AZ222" s="76"/>
      <c r="BA222" s="76"/>
      <c r="BH222" s="14"/>
      <c r="BI222" s="14"/>
      <c r="BJ222" s="14"/>
      <c r="BK222" s="14"/>
      <c r="BL222" s="14"/>
      <c r="BM222" s="14"/>
    </row>
    <row r="223" spans="2:65" ht="13.5" customHeight="1">
      <c r="B223" s="579"/>
      <c r="C223" s="582"/>
      <c r="D223" s="297" t="s">
        <v>79</v>
      </c>
      <c r="E223" s="566"/>
      <c r="F223" s="203">
        <v>0</v>
      </c>
      <c r="G223" s="16">
        <f>IFERROR(F223/E221,"-")</f>
        <v>0</v>
      </c>
      <c r="H223" s="566"/>
      <c r="I223" s="203">
        <v>0</v>
      </c>
      <c r="J223" s="16">
        <f>IFERROR(I223/H221,"-")</f>
        <v>0</v>
      </c>
      <c r="K223" s="566"/>
      <c r="L223" s="203">
        <v>35</v>
      </c>
      <c r="M223" s="16">
        <f>IFERROR(L223/K221,"-")</f>
        <v>4.8275862068965517E-2</v>
      </c>
      <c r="N223" s="566"/>
      <c r="O223" s="203">
        <v>42</v>
      </c>
      <c r="P223" s="16">
        <f>IFERROR(O223/N221,"-")</f>
        <v>6.4122137404580157E-2</v>
      </c>
      <c r="Q223" s="566"/>
      <c r="R223" s="203">
        <v>9</v>
      </c>
      <c r="S223" s="16">
        <f>IFERROR(R223/Q221,"-")</f>
        <v>3.3333333333333333E-2</v>
      </c>
      <c r="T223" s="566"/>
      <c r="U223" s="203">
        <v>4</v>
      </c>
      <c r="V223" s="16">
        <f>IFERROR(U223/T221,"-")</f>
        <v>6.4516129032258063E-2</v>
      </c>
      <c r="W223" s="566"/>
      <c r="X223" s="203">
        <v>0</v>
      </c>
      <c r="Y223" s="16">
        <f>IFERROR(X223/W221,"-")</f>
        <v>0</v>
      </c>
      <c r="Z223" s="566"/>
      <c r="AA223" s="203">
        <f t="shared" si="404"/>
        <v>90</v>
      </c>
      <c r="AB223" s="16">
        <f>IFERROR(AA223/Z221,"-")</f>
        <v>5.2053209947946787E-2</v>
      </c>
      <c r="AH223" s="76"/>
      <c r="AI223" s="154"/>
      <c r="AJ223" s="154"/>
      <c r="AK223" s="154"/>
      <c r="AL223" s="154"/>
      <c r="AM223" s="154"/>
      <c r="AN223" s="589"/>
      <c r="AO223" s="590"/>
      <c r="AP223" s="396" t="s">
        <v>79</v>
      </c>
      <c r="AQ223" s="592"/>
      <c r="AR223" s="188">
        <v>103</v>
      </c>
      <c r="AS223" s="390">
        <v>5.8390022675736959E-2</v>
      </c>
      <c r="AT223" s="76"/>
      <c r="AV223" s="76"/>
      <c r="AW223" s="76"/>
      <c r="AX223" s="76"/>
      <c r="AY223" s="76"/>
      <c r="AZ223" s="76"/>
      <c r="BA223" s="76"/>
      <c r="BH223" s="14"/>
      <c r="BI223" s="14"/>
      <c r="BJ223" s="14"/>
      <c r="BK223" s="14"/>
      <c r="BL223" s="14"/>
      <c r="BM223" s="14"/>
    </row>
    <row r="224" spans="2:65" ht="13.5" customHeight="1">
      <c r="B224" s="580"/>
      <c r="C224" s="597"/>
      <c r="D224" s="298" t="s">
        <v>80</v>
      </c>
      <c r="E224" s="567"/>
      <c r="F224" s="204">
        <v>0</v>
      </c>
      <c r="G224" s="17">
        <f>IFERROR(F224/E221,"-")</f>
        <v>0</v>
      </c>
      <c r="H224" s="567"/>
      <c r="I224" s="204">
        <v>2</v>
      </c>
      <c r="J224" s="17">
        <f>IFERROR(I224/H221,"-")</f>
        <v>0.33333333333333331</v>
      </c>
      <c r="K224" s="567"/>
      <c r="L224" s="204">
        <v>66</v>
      </c>
      <c r="M224" s="17">
        <f>IFERROR(L224/K221,"-")</f>
        <v>9.1034482758620694E-2</v>
      </c>
      <c r="N224" s="567"/>
      <c r="O224" s="204">
        <v>62</v>
      </c>
      <c r="P224" s="17">
        <f>IFERROR(O224/N221,"-")</f>
        <v>9.465648854961832E-2</v>
      </c>
      <c r="Q224" s="567"/>
      <c r="R224" s="204">
        <v>51</v>
      </c>
      <c r="S224" s="17">
        <f>IFERROR(R224/Q221,"-")</f>
        <v>0.18888888888888888</v>
      </c>
      <c r="T224" s="567"/>
      <c r="U224" s="204">
        <v>3</v>
      </c>
      <c r="V224" s="17">
        <f>IFERROR(U224/T221,"-")</f>
        <v>4.8387096774193547E-2</v>
      </c>
      <c r="W224" s="567"/>
      <c r="X224" s="204">
        <v>3</v>
      </c>
      <c r="Y224" s="17">
        <f>IFERROR(X224/W221,"-")</f>
        <v>0.3</v>
      </c>
      <c r="Z224" s="567"/>
      <c r="AA224" s="204">
        <f t="shared" si="404"/>
        <v>187</v>
      </c>
      <c r="AB224" s="17">
        <f>IFERROR(AA224/Z221,"-")</f>
        <v>0.108155002891845</v>
      </c>
      <c r="AH224" s="76"/>
      <c r="AI224" s="154"/>
      <c r="AJ224" s="154"/>
      <c r="AK224" s="154"/>
      <c r="AL224" s="154"/>
      <c r="AM224" s="154"/>
      <c r="AN224" s="589"/>
      <c r="AO224" s="590"/>
      <c r="AP224" s="396" t="s">
        <v>80</v>
      </c>
      <c r="AQ224" s="592"/>
      <c r="AR224" s="188">
        <v>176</v>
      </c>
      <c r="AS224" s="390">
        <v>9.9773242630385492E-2</v>
      </c>
      <c r="AT224" s="76"/>
      <c r="AV224" s="76"/>
      <c r="AW224" s="76"/>
      <c r="AX224" s="76"/>
      <c r="AY224" s="76"/>
      <c r="AZ224" s="76"/>
      <c r="BA224" s="76"/>
      <c r="BH224" s="14"/>
      <c r="BI224" s="14"/>
      <c r="BJ224" s="14"/>
      <c r="BK224" s="14"/>
      <c r="BL224" s="14"/>
      <c r="BM224" s="14"/>
    </row>
    <row r="225" spans="2:65" ht="13.5" customHeight="1">
      <c r="B225" s="578">
        <v>56</v>
      </c>
      <c r="C225" s="581" t="s">
        <v>10</v>
      </c>
      <c r="D225" s="296" t="s">
        <v>77</v>
      </c>
      <c r="E225" s="577">
        <f t="shared" ref="E225" si="453">VLOOKUP(C225,$AD$5:$AK$78,2,0)</f>
        <v>1</v>
      </c>
      <c r="F225" s="202">
        <v>1</v>
      </c>
      <c r="G225" s="75">
        <f>IFERROR(F225/E225,"-")</f>
        <v>1</v>
      </c>
      <c r="H225" s="577">
        <f t="shared" ref="H225" si="454">VLOOKUP(C225,$AD$5:$AK$78,3,0)</f>
        <v>0</v>
      </c>
      <c r="I225" s="202">
        <v>0</v>
      </c>
      <c r="J225" s="75" t="str">
        <f>IFERROR(I225/H225,"-")</f>
        <v>-</v>
      </c>
      <c r="K225" s="577">
        <f t="shared" ref="K225" si="455">VLOOKUP(C225,$AD$5:$AK$78,4,0)</f>
        <v>618</v>
      </c>
      <c r="L225" s="202">
        <v>468</v>
      </c>
      <c r="M225" s="75">
        <f>IFERROR(L225/K225,"-")</f>
        <v>0.75728155339805825</v>
      </c>
      <c r="N225" s="577">
        <f t="shared" ref="N225" si="456">VLOOKUP(C225,$AD$5:$AK$78,5,0)</f>
        <v>451</v>
      </c>
      <c r="O225" s="202">
        <v>308</v>
      </c>
      <c r="P225" s="75">
        <f>IFERROR(O225/N225,"-")</f>
        <v>0.68292682926829273</v>
      </c>
      <c r="Q225" s="577">
        <f t="shared" ref="Q225" si="457">VLOOKUP(C225,$AD$5:$AK$78,6,0)</f>
        <v>178</v>
      </c>
      <c r="R225" s="202">
        <v>115</v>
      </c>
      <c r="S225" s="75">
        <f>IFERROR(R225/Q225,"-")</f>
        <v>0.6460674157303371</v>
      </c>
      <c r="T225" s="577">
        <f t="shared" ref="T225" si="458">VLOOKUP(C225,$AD$5:$AK$78,7,0)</f>
        <v>43</v>
      </c>
      <c r="U225" s="202">
        <v>24</v>
      </c>
      <c r="V225" s="75">
        <f>IFERROR(U225/T225,"-")</f>
        <v>0.55813953488372092</v>
      </c>
      <c r="W225" s="577">
        <f t="shared" ref="W225" si="459">VLOOKUP(C225,$AD$5:$AK$78,8,0)</f>
        <v>6</v>
      </c>
      <c r="X225" s="202">
        <v>4</v>
      </c>
      <c r="Y225" s="75">
        <f>IFERROR(X225/W225,"-")</f>
        <v>0.66666666666666663</v>
      </c>
      <c r="Z225" s="577">
        <f t="shared" ref="Z225" si="460">VLOOKUP(C225,$AD$5:$AL$78,9,0)</f>
        <v>1297</v>
      </c>
      <c r="AA225" s="202">
        <f t="shared" si="404"/>
        <v>920</v>
      </c>
      <c r="AB225" s="75">
        <f>IFERROR(AA225/Z225,"-")</f>
        <v>0.70932922127987663</v>
      </c>
      <c r="AH225" s="76"/>
      <c r="AI225" s="154"/>
      <c r="AJ225" s="154"/>
      <c r="AK225" s="154"/>
      <c r="AL225" s="154"/>
      <c r="AM225" s="154"/>
      <c r="AN225" s="589">
        <v>56</v>
      </c>
      <c r="AO225" s="590" t="s">
        <v>10</v>
      </c>
      <c r="AP225" s="396" t="s">
        <v>77</v>
      </c>
      <c r="AQ225" s="592">
        <v>1250</v>
      </c>
      <c r="AR225" s="188">
        <v>903</v>
      </c>
      <c r="AS225" s="390">
        <v>0.72240000000000004</v>
      </c>
      <c r="AT225" s="76"/>
      <c r="AV225" s="76"/>
      <c r="AW225" s="76"/>
      <c r="AX225" s="76"/>
      <c r="AY225" s="76"/>
      <c r="AZ225" s="76"/>
      <c r="BA225" s="76"/>
      <c r="BH225" s="14"/>
      <c r="BI225" s="14"/>
      <c r="BJ225" s="14"/>
      <c r="BK225" s="14"/>
      <c r="BL225" s="14"/>
      <c r="BM225" s="14"/>
    </row>
    <row r="226" spans="2:65" ht="13.5" customHeight="1">
      <c r="B226" s="579"/>
      <c r="C226" s="582"/>
      <c r="D226" s="297" t="s">
        <v>78</v>
      </c>
      <c r="E226" s="566"/>
      <c r="F226" s="203">
        <v>0</v>
      </c>
      <c r="G226" s="16">
        <f>IFERROR(F226/E225,"-")</f>
        <v>0</v>
      </c>
      <c r="H226" s="566"/>
      <c r="I226" s="203">
        <v>0</v>
      </c>
      <c r="J226" s="16" t="str">
        <f>IFERROR(I226/H225,"-")</f>
        <v>-</v>
      </c>
      <c r="K226" s="566"/>
      <c r="L226" s="203">
        <v>59</v>
      </c>
      <c r="M226" s="16">
        <f>IFERROR(L226/K225,"-")</f>
        <v>9.5469255663430425E-2</v>
      </c>
      <c r="N226" s="566"/>
      <c r="O226" s="203">
        <v>52</v>
      </c>
      <c r="P226" s="16">
        <f>IFERROR(O226/N225,"-")</f>
        <v>0.11529933481152993</v>
      </c>
      <c r="Q226" s="566"/>
      <c r="R226" s="203">
        <v>20</v>
      </c>
      <c r="S226" s="16">
        <f>IFERROR(R226/Q225,"-")</f>
        <v>0.11235955056179775</v>
      </c>
      <c r="T226" s="566"/>
      <c r="U226" s="203">
        <v>8</v>
      </c>
      <c r="V226" s="16">
        <f>IFERROR(U226/T225,"-")</f>
        <v>0.18604651162790697</v>
      </c>
      <c r="W226" s="566"/>
      <c r="X226" s="203">
        <v>0</v>
      </c>
      <c r="Y226" s="16">
        <f>IFERROR(X226/W225,"-")</f>
        <v>0</v>
      </c>
      <c r="Z226" s="566"/>
      <c r="AA226" s="203">
        <f t="shared" si="404"/>
        <v>139</v>
      </c>
      <c r="AB226" s="16">
        <f>IFERROR(AA226/Z225,"-")</f>
        <v>0.10717039321511179</v>
      </c>
      <c r="AH226" s="76"/>
      <c r="AI226" s="154"/>
      <c r="AJ226" s="154"/>
      <c r="AK226" s="154"/>
      <c r="AL226" s="154"/>
      <c r="AM226" s="154"/>
      <c r="AN226" s="589"/>
      <c r="AO226" s="590"/>
      <c r="AP226" s="396" t="s">
        <v>78</v>
      </c>
      <c r="AQ226" s="592"/>
      <c r="AR226" s="188">
        <v>127</v>
      </c>
      <c r="AS226" s="390">
        <v>0.1016</v>
      </c>
      <c r="AT226" s="76"/>
      <c r="AV226" s="76"/>
      <c r="AW226" s="76"/>
      <c r="AX226" s="76"/>
      <c r="AY226" s="76"/>
      <c r="AZ226" s="76"/>
      <c r="BA226" s="76"/>
      <c r="BH226" s="14"/>
      <c r="BI226" s="14"/>
      <c r="BJ226" s="14"/>
      <c r="BK226" s="14"/>
      <c r="BL226" s="14"/>
      <c r="BM226" s="14"/>
    </row>
    <row r="227" spans="2:65" ht="13.5" customHeight="1">
      <c r="B227" s="579"/>
      <c r="C227" s="582"/>
      <c r="D227" s="297" t="s">
        <v>79</v>
      </c>
      <c r="E227" s="566"/>
      <c r="F227" s="203">
        <v>0</v>
      </c>
      <c r="G227" s="16">
        <f>IFERROR(F227/E225,"-")</f>
        <v>0</v>
      </c>
      <c r="H227" s="566"/>
      <c r="I227" s="203">
        <v>0</v>
      </c>
      <c r="J227" s="16" t="str">
        <f>IFERROR(I227/H225,"-")</f>
        <v>-</v>
      </c>
      <c r="K227" s="566"/>
      <c r="L227" s="203">
        <v>30</v>
      </c>
      <c r="M227" s="16">
        <f>IFERROR(L227/K225,"-")</f>
        <v>4.8543689320388349E-2</v>
      </c>
      <c r="N227" s="566"/>
      <c r="O227" s="203">
        <v>27</v>
      </c>
      <c r="P227" s="16">
        <f>IFERROR(O227/N225,"-")</f>
        <v>5.9866962305986697E-2</v>
      </c>
      <c r="Q227" s="566"/>
      <c r="R227" s="203">
        <v>12</v>
      </c>
      <c r="S227" s="16">
        <f>IFERROR(R227/Q225,"-")</f>
        <v>6.741573033707865E-2</v>
      </c>
      <c r="T227" s="566"/>
      <c r="U227" s="203">
        <v>3</v>
      </c>
      <c r="V227" s="16">
        <f>IFERROR(U227/T225,"-")</f>
        <v>6.9767441860465115E-2</v>
      </c>
      <c r="W227" s="566"/>
      <c r="X227" s="203">
        <v>0</v>
      </c>
      <c r="Y227" s="16">
        <f>IFERROR(X227/W225,"-")</f>
        <v>0</v>
      </c>
      <c r="Z227" s="566"/>
      <c r="AA227" s="203">
        <f t="shared" si="404"/>
        <v>72</v>
      </c>
      <c r="AB227" s="16">
        <f>IFERROR(AA227/Z225,"-")</f>
        <v>5.5512721665381647E-2</v>
      </c>
      <c r="AH227" s="76"/>
      <c r="AI227" s="154"/>
      <c r="AJ227" s="154"/>
      <c r="AK227" s="154"/>
      <c r="AL227" s="154"/>
      <c r="AM227" s="154"/>
      <c r="AN227" s="589"/>
      <c r="AO227" s="590"/>
      <c r="AP227" s="396" t="s">
        <v>79</v>
      </c>
      <c r="AQ227" s="592"/>
      <c r="AR227" s="188">
        <v>69</v>
      </c>
      <c r="AS227" s="390">
        <v>5.5199999999999999E-2</v>
      </c>
      <c r="AT227" s="76"/>
      <c r="AV227" s="76"/>
      <c r="AW227" s="76"/>
      <c r="AX227" s="76"/>
      <c r="AY227" s="76"/>
      <c r="AZ227" s="76"/>
      <c r="BA227" s="76"/>
      <c r="BH227" s="14"/>
      <c r="BI227" s="14"/>
      <c r="BJ227" s="14"/>
      <c r="BK227" s="14"/>
      <c r="BL227" s="14"/>
      <c r="BM227" s="14"/>
    </row>
    <row r="228" spans="2:65" ht="13.5" customHeight="1">
      <c r="B228" s="580"/>
      <c r="C228" s="597"/>
      <c r="D228" s="298" t="s">
        <v>80</v>
      </c>
      <c r="E228" s="567"/>
      <c r="F228" s="204">
        <v>0</v>
      </c>
      <c r="G228" s="17">
        <f>IFERROR(F228/E225,"-")</f>
        <v>0</v>
      </c>
      <c r="H228" s="567"/>
      <c r="I228" s="204">
        <v>0</v>
      </c>
      <c r="J228" s="17" t="str">
        <f>IFERROR(I228/H225,"-")</f>
        <v>-</v>
      </c>
      <c r="K228" s="567"/>
      <c r="L228" s="204">
        <v>61</v>
      </c>
      <c r="M228" s="17">
        <f>IFERROR(L228/K225,"-")</f>
        <v>9.8705501618122971E-2</v>
      </c>
      <c r="N228" s="567"/>
      <c r="O228" s="204">
        <v>64</v>
      </c>
      <c r="P228" s="17">
        <f>IFERROR(O228/N225,"-")</f>
        <v>0.14190687361419069</v>
      </c>
      <c r="Q228" s="567"/>
      <c r="R228" s="204">
        <v>31</v>
      </c>
      <c r="S228" s="17">
        <f>IFERROR(R228/Q225,"-")</f>
        <v>0.17415730337078653</v>
      </c>
      <c r="T228" s="567"/>
      <c r="U228" s="204">
        <v>8</v>
      </c>
      <c r="V228" s="17">
        <f>IFERROR(U228/T225,"-")</f>
        <v>0.18604651162790697</v>
      </c>
      <c r="W228" s="567"/>
      <c r="X228" s="204">
        <v>2</v>
      </c>
      <c r="Y228" s="17">
        <f>IFERROR(X228/W225,"-")</f>
        <v>0.33333333333333331</v>
      </c>
      <c r="Z228" s="567"/>
      <c r="AA228" s="204">
        <f t="shared" si="404"/>
        <v>166</v>
      </c>
      <c r="AB228" s="17">
        <f>IFERROR(AA228/Z225,"-")</f>
        <v>0.12798766383962992</v>
      </c>
      <c r="AH228" s="76"/>
      <c r="AI228" s="154"/>
      <c r="AJ228" s="154"/>
      <c r="AK228" s="154"/>
      <c r="AL228" s="154"/>
      <c r="AM228" s="154"/>
      <c r="AN228" s="589"/>
      <c r="AO228" s="590"/>
      <c r="AP228" s="396" t="s">
        <v>80</v>
      </c>
      <c r="AQ228" s="592"/>
      <c r="AR228" s="188">
        <v>151</v>
      </c>
      <c r="AS228" s="390">
        <v>0.1208</v>
      </c>
      <c r="AT228" s="76"/>
      <c r="AV228" s="76"/>
      <c r="AW228" s="76"/>
      <c r="AX228" s="76"/>
      <c r="AY228" s="76"/>
      <c r="AZ228" s="76"/>
      <c r="BA228" s="76"/>
      <c r="BH228" s="14"/>
      <c r="BI228" s="14"/>
      <c r="BJ228" s="14"/>
      <c r="BK228" s="14"/>
      <c r="BL228" s="14"/>
      <c r="BM228" s="14"/>
    </row>
    <row r="229" spans="2:65" ht="13.5" customHeight="1">
      <c r="B229" s="578">
        <v>57</v>
      </c>
      <c r="C229" s="581" t="s">
        <v>49</v>
      </c>
      <c r="D229" s="296" t="s">
        <v>77</v>
      </c>
      <c r="E229" s="577">
        <f t="shared" ref="E229" si="461">VLOOKUP(C229,$AD$5:$AK$78,2,0)</f>
        <v>1</v>
      </c>
      <c r="F229" s="202">
        <v>1</v>
      </c>
      <c r="G229" s="75">
        <f>IFERROR(F229/E229,"-")</f>
        <v>1</v>
      </c>
      <c r="H229" s="577">
        <f t="shared" ref="H229" si="462">VLOOKUP(C229,$AD$5:$AK$78,3,0)</f>
        <v>4</v>
      </c>
      <c r="I229" s="202">
        <v>3</v>
      </c>
      <c r="J229" s="75">
        <f>IFERROR(I229/H229,"-")</f>
        <v>0.75</v>
      </c>
      <c r="K229" s="577">
        <f t="shared" ref="K229" si="463">VLOOKUP(C229,$AD$5:$AK$78,4,0)</f>
        <v>463</v>
      </c>
      <c r="L229" s="202">
        <v>358</v>
      </c>
      <c r="M229" s="75">
        <f>IFERROR(L229/K229,"-")</f>
        <v>0.77321814254859611</v>
      </c>
      <c r="N229" s="577">
        <f t="shared" ref="N229" si="464">VLOOKUP(C229,$AD$5:$AK$78,5,0)</f>
        <v>390</v>
      </c>
      <c r="O229" s="202">
        <v>311</v>
      </c>
      <c r="P229" s="75">
        <f>IFERROR(O229/N229,"-")</f>
        <v>0.79743589743589749</v>
      </c>
      <c r="Q229" s="577">
        <f t="shared" ref="Q229" si="465">VLOOKUP(C229,$AD$5:$AK$78,6,0)</f>
        <v>184</v>
      </c>
      <c r="R229" s="202">
        <v>135</v>
      </c>
      <c r="S229" s="75">
        <f>IFERROR(R229/Q229,"-")</f>
        <v>0.73369565217391308</v>
      </c>
      <c r="T229" s="577">
        <f t="shared" ref="T229" si="466">VLOOKUP(C229,$AD$5:$AK$78,7,0)</f>
        <v>47</v>
      </c>
      <c r="U229" s="202">
        <v>38</v>
      </c>
      <c r="V229" s="75">
        <f>IFERROR(U229/T229,"-")</f>
        <v>0.80851063829787229</v>
      </c>
      <c r="W229" s="577">
        <f t="shared" ref="W229" si="467">VLOOKUP(C229,$AD$5:$AK$78,8,0)</f>
        <v>9</v>
      </c>
      <c r="X229" s="202">
        <v>6</v>
      </c>
      <c r="Y229" s="75">
        <f>IFERROR(X229/W229,"-")</f>
        <v>0.66666666666666663</v>
      </c>
      <c r="Z229" s="577">
        <f t="shared" ref="Z229" si="468">VLOOKUP(C229,$AD$5:$AL$78,9,0)</f>
        <v>1098</v>
      </c>
      <c r="AA229" s="202">
        <f t="shared" si="404"/>
        <v>852</v>
      </c>
      <c r="AB229" s="75">
        <f>IFERROR(AA229/Z229,"-")</f>
        <v>0.77595628415300544</v>
      </c>
      <c r="AH229" s="76"/>
      <c r="AI229" s="154"/>
      <c r="AJ229" s="154"/>
      <c r="AK229" s="154"/>
      <c r="AL229" s="154"/>
      <c r="AM229" s="154"/>
      <c r="AN229" s="589">
        <v>57</v>
      </c>
      <c r="AO229" s="590" t="s">
        <v>49</v>
      </c>
      <c r="AP229" s="396" t="s">
        <v>77</v>
      </c>
      <c r="AQ229" s="592">
        <v>1114</v>
      </c>
      <c r="AR229" s="188">
        <v>860</v>
      </c>
      <c r="AS229" s="390">
        <v>0.7719928186714542</v>
      </c>
      <c r="AT229" s="76"/>
      <c r="AV229" s="76"/>
      <c r="AW229" s="76"/>
      <c r="AX229" s="76"/>
      <c r="AY229" s="76"/>
      <c r="AZ229" s="76"/>
      <c r="BA229" s="76"/>
      <c r="BH229" s="14"/>
      <c r="BI229" s="14"/>
      <c r="BJ229" s="14"/>
      <c r="BK229" s="14"/>
      <c r="BL229" s="14"/>
      <c r="BM229" s="14"/>
    </row>
    <row r="230" spans="2:65" ht="13.5" customHeight="1">
      <c r="B230" s="579"/>
      <c r="C230" s="582"/>
      <c r="D230" s="297" t="s">
        <v>78</v>
      </c>
      <c r="E230" s="566"/>
      <c r="F230" s="203">
        <v>0</v>
      </c>
      <c r="G230" s="16">
        <f>IFERROR(F230/E229,"-")</f>
        <v>0</v>
      </c>
      <c r="H230" s="566"/>
      <c r="I230" s="203">
        <v>0</v>
      </c>
      <c r="J230" s="16">
        <f>IFERROR(I230/H229,"-")</f>
        <v>0</v>
      </c>
      <c r="K230" s="566"/>
      <c r="L230" s="203">
        <v>36</v>
      </c>
      <c r="M230" s="16">
        <f>IFERROR(L230/K229,"-")</f>
        <v>7.775377969762419E-2</v>
      </c>
      <c r="N230" s="566"/>
      <c r="O230" s="203">
        <v>26</v>
      </c>
      <c r="P230" s="16">
        <f>IFERROR(O230/N229,"-")</f>
        <v>6.6666666666666666E-2</v>
      </c>
      <c r="Q230" s="566"/>
      <c r="R230" s="203">
        <v>12</v>
      </c>
      <c r="S230" s="16">
        <f>IFERROR(R230/Q229,"-")</f>
        <v>6.5217391304347824E-2</v>
      </c>
      <c r="T230" s="566"/>
      <c r="U230" s="203">
        <v>5</v>
      </c>
      <c r="V230" s="16">
        <f>IFERROR(U230/T229,"-")</f>
        <v>0.10638297872340426</v>
      </c>
      <c r="W230" s="566"/>
      <c r="X230" s="203">
        <v>1</v>
      </c>
      <c r="Y230" s="16">
        <f>IFERROR(X230/W229,"-")</f>
        <v>0.1111111111111111</v>
      </c>
      <c r="Z230" s="566"/>
      <c r="AA230" s="203">
        <f t="shared" si="404"/>
        <v>80</v>
      </c>
      <c r="AB230" s="16">
        <f>IFERROR(AA230/Z229,"-")</f>
        <v>7.2859744990892539E-2</v>
      </c>
      <c r="AH230" s="76"/>
      <c r="AI230" s="154"/>
      <c r="AJ230" s="154"/>
      <c r="AK230" s="154"/>
      <c r="AL230" s="154"/>
      <c r="AM230" s="154"/>
      <c r="AN230" s="589"/>
      <c r="AO230" s="590"/>
      <c r="AP230" s="396" t="s">
        <v>78</v>
      </c>
      <c r="AQ230" s="592"/>
      <c r="AR230" s="188">
        <v>98</v>
      </c>
      <c r="AS230" s="390">
        <v>8.7971274685816878E-2</v>
      </c>
      <c r="AT230" s="76"/>
      <c r="AV230" s="76"/>
      <c r="AW230" s="76"/>
      <c r="AX230" s="76"/>
      <c r="AY230" s="76"/>
      <c r="AZ230" s="76"/>
      <c r="BA230" s="76"/>
      <c r="BH230" s="14"/>
      <c r="BI230" s="14"/>
      <c r="BJ230" s="14"/>
      <c r="BK230" s="14"/>
      <c r="BL230" s="14"/>
      <c r="BM230" s="14"/>
    </row>
    <row r="231" spans="2:65" ht="13.5" customHeight="1">
      <c r="B231" s="579"/>
      <c r="C231" s="582"/>
      <c r="D231" s="297" t="s">
        <v>79</v>
      </c>
      <c r="E231" s="566"/>
      <c r="F231" s="203">
        <v>0</v>
      </c>
      <c r="G231" s="16">
        <f>IFERROR(F231/E229,"-")</f>
        <v>0</v>
      </c>
      <c r="H231" s="566"/>
      <c r="I231" s="203">
        <v>0</v>
      </c>
      <c r="J231" s="16">
        <f>IFERROR(I231/H229,"-")</f>
        <v>0</v>
      </c>
      <c r="K231" s="566"/>
      <c r="L231" s="203">
        <v>28</v>
      </c>
      <c r="M231" s="16">
        <f>IFERROR(L231/K229,"-")</f>
        <v>6.0475161987041039E-2</v>
      </c>
      <c r="N231" s="566"/>
      <c r="O231" s="203">
        <v>17</v>
      </c>
      <c r="P231" s="16">
        <f>IFERROR(O231/N229,"-")</f>
        <v>4.3589743589743588E-2</v>
      </c>
      <c r="Q231" s="566"/>
      <c r="R231" s="203">
        <v>12</v>
      </c>
      <c r="S231" s="16">
        <f>IFERROR(R231/Q229,"-")</f>
        <v>6.5217391304347824E-2</v>
      </c>
      <c r="T231" s="566"/>
      <c r="U231" s="203">
        <v>3</v>
      </c>
      <c r="V231" s="16">
        <f>IFERROR(U231/T229,"-")</f>
        <v>6.3829787234042548E-2</v>
      </c>
      <c r="W231" s="566"/>
      <c r="X231" s="203">
        <v>0</v>
      </c>
      <c r="Y231" s="16">
        <f>IFERROR(X231/W229,"-")</f>
        <v>0</v>
      </c>
      <c r="Z231" s="566"/>
      <c r="AA231" s="203">
        <f t="shared" si="404"/>
        <v>60</v>
      </c>
      <c r="AB231" s="16">
        <f>IFERROR(AA231/Z229,"-")</f>
        <v>5.4644808743169397E-2</v>
      </c>
      <c r="AH231" s="76"/>
      <c r="AI231" s="154"/>
      <c r="AJ231" s="154"/>
      <c r="AK231" s="154"/>
      <c r="AL231" s="154"/>
      <c r="AM231" s="154"/>
      <c r="AN231" s="589"/>
      <c r="AO231" s="590"/>
      <c r="AP231" s="396" t="s">
        <v>79</v>
      </c>
      <c r="AQ231" s="592"/>
      <c r="AR231" s="188">
        <v>57</v>
      </c>
      <c r="AS231" s="390">
        <v>5.1166965888689409E-2</v>
      </c>
      <c r="AT231" s="76"/>
      <c r="AV231" s="76"/>
      <c r="AW231" s="76"/>
      <c r="AX231" s="76"/>
      <c r="AY231" s="76"/>
      <c r="AZ231" s="76"/>
      <c r="BA231" s="76"/>
      <c r="BH231" s="14"/>
      <c r="BI231" s="14"/>
      <c r="BJ231" s="14"/>
      <c r="BK231" s="14"/>
      <c r="BL231" s="14"/>
      <c r="BM231" s="14"/>
    </row>
    <row r="232" spans="2:65" ht="13.5" customHeight="1">
      <c r="B232" s="580"/>
      <c r="C232" s="597"/>
      <c r="D232" s="298" t="s">
        <v>80</v>
      </c>
      <c r="E232" s="567"/>
      <c r="F232" s="204">
        <v>0</v>
      </c>
      <c r="G232" s="17">
        <f>IFERROR(F232/E229,"-")</f>
        <v>0</v>
      </c>
      <c r="H232" s="567"/>
      <c r="I232" s="204">
        <v>1</v>
      </c>
      <c r="J232" s="17">
        <f>IFERROR(I232/H229,"-")</f>
        <v>0.25</v>
      </c>
      <c r="K232" s="567"/>
      <c r="L232" s="204">
        <v>41</v>
      </c>
      <c r="M232" s="17">
        <f>IFERROR(L232/K229,"-")</f>
        <v>8.8552915766738655E-2</v>
      </c>
      <c r="N232" s="567"/>
      <c r="O232" s="204">
        <v>36</v>
      </c>
      <c r="P232" s="17">
        <f>IFERROR(O232/N229,"-")</f>
        <v>9.2307692307692313E-2</v>
      </c>
      <c r="Q232" s="567"/>
      <c r="R232" s="204">
        <v>25</v>
      </c>
      <c r="S232" s="17">
        <f>IFERROR(R232/Q229,"-")</f>
        <v>0.1358695652173913</v>
      </c>
      <c r="T232" s="567"/>
      <c r="U232" s="204">
        <v>1</v>
      </c>
      <c r="V232" s="17">
        <f>IFERROR(U232/T229,"-")</f>
        <v>2.1276595744680851E-2</v>
      </c>
      <c r="W232" s="567"/>
      <c r="X232" s="204">
        <v>2</v>
      </c>
      <c r="Y232" s="17">
        <f>IFERROR(X232/W229,"-")</f>
        <v>0.22222222222222221</v>
      </c>
      <c r="Z232" s="567"/>
      <c r="AA232" s="204">
        <f t="shared" si="404"/>
        <v>106</v>
      </c>
      <c r="AB232" s="17">
        <f>IFERROR(AA232/Z229,"-")</f>
        <v>9.6539162112932606E-2</v>
      </c>
      <c r="AH232" s="76"/>
      <c r="AI232" s="154"/>
      <c r="AJ232" s="154"/>
      <c r="AK232" s="154"/>
      <c r="AL232" s="154"/>
      <c r="AM232" s="154"/>
      <c r="AN232" s="589"/>
      <c r="AO232" s="590"/>
      <c r="AP232" s="396" t="s">
        <v>80</v>
      </c>
      <c r="AQ232" s="592"/>
      <c r="AR232" s="188">
        <v>99</v>
      </c>
      <c r="AS232" s="390">
        <v>8.8868940754039491E-2</v>
      </c>
      <c r="AT232" s="76"/>
      <c r="AV232" s="76"/>
      <c r="AW232" s="76"/>
      <c r="AX232" s="76"/>
      <c r="AY232" s="76"/>
      <c r="AZ232" s="76"/>
      <c r="BA232" s="76"/>
      <c r="BH232" s="14"/>
      <c r="BI232" s="14"/>
      <c r="BJ232" s="14"/>
      <c r="BK232" s="14"/>
      <c r="BL232" s="14"/>
      <c r="BM232" s="14"/>
    </row>
    <row r="233" spans="2:65" ht="13.5" customHeight="1">
      <c r="B233" s="578">
        <v>58</v>
      </c>
      <c r="C233" s="581" t="s">
        <v>29</v>
      </c>
      <c r="D233" s="296" t="s">
        <v>77</v>
      </c>
      <c r="E233" s="577">
        <f t="shared" ref="E233" si="469">VLOOKUP(C233,$AD$5:$AK$78,2,0)</f>
        <v>1</v>
      </c>
      <c r="F233" s="202">
        <v>1</v>
      </c>
      <c r="G233" s="75">
        <f>IFERROR(F233/E233,"-")</f>
        <v>1</v>
      </c>
      <c r="H233" s="577">
        <f t="shared" ref="H233" si="470">VLOOKUP(C233,$AD$5:$AK$78,3,0)</f>
        <v>4</v>
      </c>
      <c r="I233" s="202">
        <v>2</v>
      </c>
      <c r="J233" s="75">
        <f>IFERROR(I233/H233,"-")</f>
        <v>0.5</v>
      </c>
      <c r="K233" s="577">
        <f t="shared" ref="K233" si="471">VLOOKUP(C233,$AD$5:$AK$78,4,0)</f>
        <v>595</v>
      </c>
      <c r="L233" s="202">
        <v>452</v>
      </c>
      <c r="M233" s="75">
        <f>IFERROR(L233/K233,"-")</f>
        <v>0.75966386554621845</v>
      </c>
      <c r="N233" s="577">
        <f t="shared" ref="N233" si="472">VLOOKUP(C233,$AD$5:$AK$78,5,0)</f>
        <v>448</v>
      </c>
      <c r="O233" s="202">
        <v>335</v>
      </c>
      <c r="P233" s="75">
        <f>IFERROR(O233/N233,"-")</f>
        <v>0.7477678571428571</v>
      </c>
      <c r="Q233" s="577">
        <f t="shared" ref="Q233" si="473">VLOOKUP(C233,$AD$5:$AK$78,6,0)</f>
        <v>237</v>
      </c>
      <c r="R233" s="202">
        <v>161</v>
      </c>
      <c r="S233" s="75">
        <f>IFERROR(R233/Q233,"-")</f>
        <v>0.67932489451476796</v>
      </c>
      <c r="T233" s="577">
        <f t="shared" ref="T233" si="474">VLOOKUP(C233,$AD$5:$AK$78,7,0)</f>
        <v>68</v>
      </c>
      <c r="U233" s="202">
        <v>45</v>
      </c>
      <c r="V233" s="75">
        <f>IFERROR(U233/T233,"-")</f>
        <v>0.66176470588235292</v>
      </c>
      <c r="W233" s="577">
        <f t="shared" ref="W233" si="475">VLOOKUP(C233,$AD$5:$AK$78,8,0)</f>
        <v>5</v>
      </c>
      <c r="X233" s="202">
        <v>1</v>
      </c>
      <c r="Y233" s="75">
        <f>IFERROR(X233/W233,"-")</f>
        <v>0.2</v>
      </c>
      <c r="Z233" s="577">
        <f t="shared" ref="Z233" si="476">VLOOKUP(C233,$AD$5:$AL$78,9,0)</f>
        <v>1358</v>
      </c>
      <c r="AA233" s="202">
        <f t="shared" si="404"/>
        <v>997</v>
      </c>
      <c r="AB233" s="75">
        <f>IFERROR(AA233/Z233,"-")</f>
        <v>0.73416789396170834</v>
      </c>
      <c r="AH233" s="76"/>
      <c r="AI233" s="154"/>
      <c r="AJ233" s="154"/>
      <c r="AK233" s="154"/>
      <c r="AL233" s="154"/>
      <c r="AM233" s="154"/>
      <c r="AN233" s="589">
        <v>58</v>
      </c>
      <c r="AO233" s="590" t="s">
        <v>29</v>
      </c>
      <c r="AP233" s="396" t="s">
        <v>77</v>
      </c>
      <c r="AQ233" s="592">
        <v>1350</v>
      </c>
      <c r="AR233" s="188">
        <v>988</v>
      </c>
      <c r="AS233" s="390">
        <v>0.73185185185185186</v>
      </c>
      <c r="AT233" s="76"/>
      <c r="AV233" s="76"/>
      <c r="AW233" s="76"/>
      <c r="AX233" s="76"/>
      <c r="AY233" s="76"/>
      <c r="AZ233" s="76"/>
      <c r="BA233" s="76"/>
      <c r="BH233" s="14"/>
      <c r="BI233" s="14"/>
      <c r="BJ233" s="14"/>
      <c r="BK233" s="14"/>
      <c r="BL233" s="14"/>
      <c r="BM233" s="14"/>
    </row>
    <row r="234" spans="2:65" ht="13.5" customHeight="1">
      <c r="B234" s="579"/>
      <c r="C234" s="582"/>
      <c r="D234" s="297" t="s">
        <v>78</v>
      </c>
      <c r="E234" s="566"/>
      <c r="F234" s="203">
        <v>0</v>
      </c>
      <c r="G234" s="16">
        <f>IFERROR(F234/E233,"-")</f>
        <v>0</v>
      </c>
      <c r="H234" s="566"/>
      <c r="I234" s="203">
        <v>1</v>
      </c>
      <c r="J234" s="16">
        <f>IFERROR(I234/H233,"-")</f>
        <v>0.25</v>
      </c>
      <c r="K234" s="566"/>
      <c r="L234" s="203">
        <v>58</v>
      </c>
      <c r="M234" s="16">
        <f>IFERROR(L234/K233,"-")</f>
        <v>9.7478991596638656E-2</v>
      </c>
      <c r="N234" s="566"/>
      <c r="O234" s="203">
        <v>49</v>
      </c>
      <c r="P234" s="16">
        <f>IFERROR(O234/N233,"-")</f>
        <v>0.109375</v>
      </c>
      <c r="Q234" s="566"/>
      <c r="R234" s="203">
        <v>29</v>
      </c>
      <c r="S234" s="16">
        <f>IFERROR(R234/Q233,"-")</f>
        <v>0.12236286919831224</v>
      </c>
      <c r="T234" s="566"/>
      <c r="U234" s="203">
        <v>7</v>
      </c>
      <c r="V234" s="16">
        <f>IFERROR(U234/T233,"-")</f>
        <v>0.10294117647058823</v>
      </c>
      <c r="W234" s="566"/>
      <c r="X234" s="203">
        <v>1</v>
      </c>
      <c r="Y234" s="16">
        <f>IFERROR(X234/W233,"-")</f>
        <v>0.2</v>
      </c>
      <c r="Z234" s="566"/>
      <c r="AA234" s="203">
        <f t="shared" si="404"/>
        <v>145</v>
      </c>
      <c r="AB234" s="16">
        <f>IFERROR(AA234/Z233,"-")</f>
        <v>0.10677466863033873</v>
      </c>
      <c r="AH234" s="76"/>
      <c r="AI234" s="154"/>
      <c r="AJ234" s="154"/>
      <c r="AK234" s="154"/>
      <c r="AL234" s="154"/>
      <c r="AM234" s="154"/>
      <c r="AN234" s="589"/>
      <c r="AO234" s="590"/>
      <c r="AP234" s="396" t="s">
        <v>78</v>
      </c>
      <c r="AQ234" s="592"/>
      <c r="AR234" s="188">
        <v>152</v>
      </c>
      <c r="AS234" s="390">
        <v>0.11259259259259259</v>
      </c>
      <c r="AT234" s="76"/>
      <c r="AV234" s="76"/>
      <c r="AW234" s="76"/>
      <c r="AX234" s="76"/>
      <c r="AY234" s="76"/>
      <c r="AZ234" s="76"/>
      <c r="BA234" s="76"/>
      <c r="BH234" s="14"/>
      <c r="BI234" s="14"/>
      <c r="BJ234" s="14"/>
      <c r="BK234" s="14"/>
      <c r="BL234" s="14"/>
      <c r="BM234" s="14"/>
    </row>
    <row r="235" spans="2:65" ht="13.5" customHeight="1">
      <c r="B235" s="579"/>
      <c r="C235" s="582"/>
      <c r="D235" s="297" t="s">
        <v>79</v>
      </c>
      <c r="E235" s="566"/>
      <c r="F235" s="203">
        <v>0</v>
      </c>
      <c r="G235" s="16">
        <f>IFERROR(F235/E233,"-")</f>
        <v>0</v>
      </c>
      <c r="H235" s="566"/>
      <c r="I235" s="203">
        <v>0</v>
      </c>
      <c r="J235" s="16">
        <f>IFERROR(I235/H233,"-")</f>
        <v>0</v>
      </c>
      <c r="K235" s="566"/>
      <c r="L235" s="203">
        <v>27</v>
      </c>
      <c r="M235" s="16">
        <f>IFERROR(L235/K233,"-")</f>
        <v>4.53781512605042E-2</v>
      </c>
      <c r="N235" s="566"/>
      <c r="O235" s="203">
        <v>24</v>
      </c>
      <c r="P235" s="16">
        <f>IFERROR(O235/N233,"-")</f>
        <v>5.3571428571428568E-2</v>
      </c>
      <c r="Q235" s="566"/>
      <c r="R235" s="203">
        <v>14</v>
      </c>
      <c r="S235" s="16">
        <f>IFERROR(R235/Q233,"-")</f>
        <v>5.9071729957805907E-2</v>
      </c>
      <c r="T235" s="566"/>
      <c r="U235" s="203">
        <v>2</v>
      </c>
      <c r="V235" s="16">
        <f>IFERROR(U235/T233,"-")</f>
        <v>2.9411764705882353E-2</v>
      </c>
      <c r="W235" s="566"/>
      <c r="X235" s="203">
        <v>1</v>
      </c>
      <c r="Y235" s="16">
        <f>IFERROR(X235/W233,"-")</f>
        <v>0.2</v>
      </c>
      <c r="Z235" s="566"/>
      <c r="AA235" s="203">
        <f t="shared" si="404"/>
        <v>68</v>
      </c>
      <c r="AB235" s="16">
        <f>IFERROR(AA235/Z233,"-")</f>
        <v>5.0073637702503684E-2</v>
      </c>
      <c r="AH235" s="76"/>
      <c r="AI235" s="154"/>
      <c r="AJ235" s="154"/>
      <c r="AK235" s="154"/>
      <c r="AL235" s="154"/>
      <c r="AM235" s="154"/>
      <c r="AN235" s="589"/>
      <c r="AO235" s="590"/>
      <c r="AP235" s="396" t="s">
        <v>79</v>
      </c>
      <c r="AQ235" s="592"/>
      <c r="AR235" s="188">
        <v>77</v>
      </c>
      <c r="AS235" s="390">
        <v>5.7037037037037039E-2</v>
      </c>
      <c r="AT235" s="76"/>
      <c r="AV235" s="76"/>
      <c r="AW235" s="76"/>
      <c r="AX235" s="76"/>
      <c r="AY235" s="76"/>
      <c r="AZ235" s="76"/>
      <c r="BA235" s="76"/>
      <c r="BH235" s="14"/>
      <c r="BI235" s="14"/>
      <c r="BJ235" s="14"/>
      <c r="BK235" s="14"/>
      <c r="BL235" s="14"/>
      <c r="BM235" s="14"/>
    </row>
    <row r="236" spans="2:65" ht="13.5" customHeight="1">
      <c r="B236" s="580"/>
      <c r="C236" s="597"/>
      <c r="D236" s="298" t="s">
        <v>80</v>
      </c>
      <c r="E236" s="567"/>
      <c r="F236" s="204">
        <v>0</v>
      </c>
      <c r="G236" s="17">
        <f>IFERROR(F236/E233,"-")</f>
        <v>0</v>
      </c>
      <c r="H236" s="567"/>
      <c r="I236" s="204">
        <v>1</v>
      </c>
      <c r="J236" s="17">
        <f>IFERROR(I236/H233,"-")</f>
        <v>0.25</v>
      </c>
      <c r="K236" s="567"/>
      <c r="L236" s="204">
        <v>58</v>
      </c>
      <c r="M236" s="17">
        <f>IFERROR(L236/K233,"-")</f>
        <v>9.7478991596638656E-2</v>
      </c>
      <c r="N236" s="567"/>
      <c r="O236" s="204">
        <v>40</v>
      </c>
      <c r="P236" s="17">
        <f>IFERROR(O236/N233,"-")</f>
        <v>8.9285714285714288E-2</v>
      </c>
      <c r="Q236" s="567"/>
      <c r="R236" s="204">
        <v>33</v>
      </c>
      <c r="S236" s="17">
        <f>IFERROR(R236/Q233,"-")</f>
        <v>0.13924050632911392</v>
      </c>
      <c r="T236" s="567"/>
      <c r="U236" s="204">
        <v>14</v>
      </c>
      <c r="V236" s="17">
        <f>IFERROR(U236/T233,"-")</f>
        <v>0.20588235294117646</v>
      </c>
      <c r="W236" s="567"/>
      <c r="X236" s="204">
        <v>2</v>
      </c>
      <c r="Y236" s="17">
        <f>IFERROR(X236/W233,"-")</f>
        <v>0.4</v>
      </c>
      <c r="Z236" s="567"/>
      <c r="AA236" s="204">
        <f t="shared" si="404"/>
        <v>148</v>
      </c>
      <c r="AB236" s="17">
        <f>IFERROR(AA236/Z233,"-")</f>
        <v>0.10898379970544919</v>
      </c>
      <c r="AH236" s="76"/>
      <c r="AI236" s="154"/>
      <c r="AJ236" s="154"/>
      <c r="AK236" s="154"/>
      <c r="AL236" s="154"/>
      <c r="AM236" s="154"/>
      <c r="AN236" s="589"/>
      <c r="AO236" s="590"/>
      <c r="AP236" s="396" t="s">
        <v>80</v>
      </c>
      <c r="AQ236" s="592"/>
      <c r="AR236" s="188">
        <v>133</v>
      </c>
      <c r="AS236" s="390">
        <v>9.8518518518518519E-2</v>
      </c>
      <c r="AT236" s="76"/>
      <c r="AV236" s="76"/>
      <c r="AW236" s="76"/>
      <c r="AX236" s="76"/>
      <c r="AY236" s="76"/>
      <c r="AZ236" s="76"/>
      <c r="BA236" s="76"/>
      <c r="BH236" s="14"/>
      <c r="BI236" s="14"/>
      <c r="BJ236" s="14"/>
      <c r="BK236" s="14"/>
      <c r="BL236" s="14"/>
      <c r="BM236" s="14"/>
    </row>
    <row r="237" spans="2:65" ht="13.5" customHeight="1">
      <c r="B237" s="578">
        <v>59</v>
      </c>
      <c r="C237" s="581" t="s">
        <v>23</v>
      </c>
      <c r="D237" s="296" t="s">
        <v>77</v>
      </c>
      <c r="E237" s="577">
        <f t="shared" ref="E237" si="477">VLOOKUP(C237,$AD$5:$AK$78,2,0)</f>
        <v>1</v>
      </c>
      <c r="F237" s="202">
        <v>1</v>
      </c>
      <c r="G237" s="75">
        <f>IFERROR(F237/E237,"-")</f>
        <v>1</v>
      </c>
      <c r="H237" s="577">
        <f t="shared" ref="H237" si="478">VLOOKUP(C237,$AD$5:$AK$78,3,0)</f>
        <v>8</v>
      </c>
      <c r="I237" s="202">
        <v>5</v>
      </c>
      <c r="J237" s="75">
        <f>IFERROR(I237/H237,"-")</f>
        <v>0.625</v>
      </c>
      <c r="K237" s="577">
        <f t="shared" ref="K237" si="479">VLOOKUP(C237,$AD$5:$AK$78,4,0)</f>
        <v>3621</v>
      </c>
      <c r="L237" s="202">
        <v>2833</v>
      </c>
      <c r="M237" s="75">
        <f>IFERROR(L237/K237,"-")</f>
        <v>0.7823805578569456</v>
      </c>
      <c r="N237" s="577">
        <f t="shared" ref="N237" si="480">VLOOKUP(C237,$AD$5:$AK$78,5,0)</f>
        <v>3124</v>
      </c>
      <c r="O237" s="202">
        <v>2390</v>
      </c>
      <c r="P237" s="75">
        <f>IFERROR(O237/N237,"-")</f>
        <v>0.76504481434058902</v>
      </c>
      <c r="Q237" s="577">
        <f t="shared" ref="Q237" si="481">VLOOKUP(C237,$AD$5:$AK$78,6,0)</f>
        <v>1385</v>
      </c>
      <c r="R237" s="202">
        <v>1020</v>
      </c>
      <c r="S237" s="75">
        <f>IFERROR(R237/Q237,"-")</f>
        <v>0.73646209386281591</v>
      </c>
      <c r="T237" s="577">
        <f t="shared" ref="T237" si="482">VLOOKUP(C237,$AD$5:$AK$78,7,0)</f>
        <v>312</v>
      </c>
      <c r="U237" s="202">
        <v>208</v>
      </c>
      <c r="V237" s="75">
        <f>IFERROR(U237/T237,"-")</f>
        <v>0.66666666666666663</v>
      </c>
      <c r="W237" s="577">
        <f t="shared" ref="W237" si="483">VLOOKUP(C237,$AD$5:$AK$78,8,0)</f>
        <v>42</v>
      </c>
      <c r="X237" s="202">
        <v>23</v>
      </c>
      <c r="Y237" s="75">
        <f>IFERROR(X237/W237,"-")</f>
        <v>0.54761904761904767</v>
      </c>
      <c r="Z237" s="577">
        <f t="shared" ref="Z237" si="484">VLOOKUP(C237,$AD$5:$AL$78,9,0)</f>
        <v>8493</v>
      </c>
      <c r="AA237" s="202">
        <f t="shared" si="404"/>
        <v>6480</v>
      </c>
      <c r="AB237" s="75">
        <f>IFERROR(AA237/Z237,"-")</f>
        <v>0.76298127870010601</v>
      </c>
      <c r="AH237" s="76"/>
      <c r="AI237" s="154"/>
      <c r="AJ237" s="154"/>
      <c r="AK237" s="154"/>
      <c r="AL237" s="154"/>
      <c r="AM237" s="154"/>
      <c r="AN237" s="589">
        <v>59</v>
      </c>
      <c r="AO237" s="590" t="s">
        <v>23</v>
      </c>
      <c r="AP237" s="396" t="s">
        <v>77</v>
      </c>
      <c r="AQ237" s="592">
        <v>7883</v>
      </c>
      <c r="AR237" s="188">
        <v>6031</v>
      </c>
      <c r="AS237" s="390">
        <v>0.76506406190536602</v>
      </c>
      <c r="AT237" s="76"/>
      <c r="AV237" s="76"/>
      <c r="AW237" s="76"/>
      <c r="AX237" s="76"/>
      <c r="AY237" s="76"/>
      <c r="AZ237" s="76"/>
      <c r="BA237" s="76"/>
      <c r="BH237" s="14"/>
      <c r="BI237" s="14"/>
      <c r="BJ237" s="14"/>
      <c r="BK237" s="14"/>
      <c r="BL237" s="14"/>
      <c r="BM237" s="14"/>
    </row>
    <row r="238" spans="2:65" ht="13.5" customHeight="1">
      <c r="B238" s="579"/>
      <c r="C238" s="582"/>
      <c r="D238" s="297" t="s">
        <v>78</v>
      </c>
      <c r="E238" s="566"/>
      <c r="F238" s="203">
        <v>0</v>
      </c>
      <c r="G238" s="16">
        <f>IFERROR(F238/E237,"-")</f>
        <v>0</v>
      </c>
      <c r="H238" s="566"/>
      <c r="I238" s="203">
        <v>1</v>
      </c>
      <c r="J238" s="16">
        <f>IFERROR(I238/H237,"-")</f>
        <v>0.125</v>
      </c>
      <c r="K238" s="566"/>
      <c r="L238" s="203">
        <v>333</v>
      </c>
      <c r="M238" s="16">
        <f>IFERROR(L238/K237,"-")</f>
        <v>9.196354598177299E-2</v>
      </c>
      <c r="N238" s="566"/>
      <c r="O238" s="203">
        <v>305</v>
      </c>
      <c r="P238" s="16">
        <f>IFERROR(O238/N237,"-")</f>
        <v>9.763124199743918E-2</v>
      </c>
      <c r="Q238" s="566"/>
      <c r="R238" s="203">
        <v>141</v>
      </c>
      <c r="S238" s="16">
        <f>IFERROR(R238/Q237,"-")</f>
        <v>0.10180505415162455</v>
      </c>
      <c r="T238" s="566"/>
      <c r="U238" s="203">
        <v>25</v>
      </c>
      <c r="V238" s="16">
        <f>IFERROR(U238/T237,"-")</f>
        <v>8.0128205128205135E-2</v>
      </c>
      <c r="W238" s="566"/>
      <c r="X238" s="203">
        <v>3</v>
      </c>
      <c r="Y238" s="16">
        <f>IFERROR(X238/W237,"-")</f>
        <v>7.1428571428571425E-2</v>
      </c>
      <c r="Z238" s="566"/>
      <c r="AA238" s="203">
        <f t="shared" si="404"/>
        <v>808</v>
      </c>
      <c r="AB238" s="16">
        <f>IFERROR(AA238/Z237,"-")</f>
        <v>9.5137171788531733E-2</v>
      </c>
      <c r="AH238" s="76"/>
      <c r="AI238" s="154"/>
      <c r="AJ238" s="154"/>
      <c r="AK238" s="154"/>
      <c r="AL238" s="154"/>
      <c r="AM238" s="154"/>
      <c r="AN238" s="589"/>
      <c r="AO238" s="590"/>
      <c r="AP238" s="396" t="s">
        <v>78</v>
      </c>
      <c r="AQ238" s="592"/>
      <c r="AR238" s="188">
        <v>757</v>
      </c>
      <c r="AS238" s="390">
        <v>9.6029430419890899E-2</v>
      </c>
      <c r="AT238" s="76"/>
      <c r="AV238" s="76"/>
      <c r="AW238" s="76"/>
      <c r="AX238" s="76"/>
      <c r="AY238" s="76"/>
      <c r="AZ238" s="76"/>
      <c r="BA238" s="76"/>
      <c r="BH238" s="14"/>
      <c r="BI238" s="14"/>
      <c r="BJ238" s="14"/>
      <c r="BK238" s="14"/>
      <c r="BL238" s="14"/>
      <c r="BM238" s="14"/>
    </row>
    <row r="239" spans="2:65" ht="13.5" customHeight="1">
      <c r="B239" s="579"/>
      <c r="C239" s="582"/>
      <c r="D239" s="297" t="s">
        <v>79</v>
      </c>
      <c r="E239" s="566"/>
      <c r="F239" s="203">
        <v>0</v>
      </c>
      <c r="G239" s="16">
        <f>IFERROR(F239/E237,"-")</f>
        <v>0</v>
      </c>
      <c r="H239" s="566"/>
      <c r="I239" s="203">
        <v>0</v>
      </c>
      <c r="J239" s="16">
        <f>IFERROR(I239/H237,"-")</f>
        <v>0</v>
      </c>
      <c r="K239" s="566"/>
      <c r="L239" s="203">
        <v>192</v>
      </c>
      <c r="M239" s="16">
        <f>IFERROR(L239/K237,"-")</f>
        <v>5.3024026512013253E-2</v>
      </c>
      <c r="N239" s="566"/>
      <c r="O239" s="203">
        <v>156</v>
      </c>
      <c r="P239" s="16">
        <f>IFERROR(O239/N237,"-")</f>
        <v>4.9935979513444299E-2</v>
      </c>
      <c r="Q239" s="566"/>
      <c r="R239" s="203">
        <v>78</v>
      </c>
      <c r="S239" s="16">
        <f>IFERROR(R239/Q237,"-")</f>
        <v>5.6317689530685923E-2</v>
      </c>
      <c r="T239" s="566"/>
      <c r="U239" s="203">
        <v>23</v>
      </c>
      <c r="V239" s="16">
        <f>IFERROR(U239/T237,"-")</f>
        <v>7.371794871794872E-2</v>
      </c>
      <c r="W239" s="566"/>
      <c r="X239" s="203">
        <v>3</v>
      </c>
      <c r="Y239" s="16">
        <f>IFERROR(X239/W237,"-")</f>
        <v>7.1428571428571425E-2</v>
      </c>
      <c r="Z239" s="566"/>
      <c r="AA239" s="203">
        <f t="shared" si="404"/>
        <v>452</v>
      </c>
      <c r="AB239" s="16">
        <f>IFERROR(AA239/Z237,"-")</f>
        <v>5.3220299069822209E-2</v>
      </c>
      <c r="AH239" s="76"/>
      <c r="AI239" s="154"/>
      <c r="AJ239" s="154"/>
      <c r="AK239" s="154"/>
      <c r="AL239" s="154"/>
      <c r="AM239" s="154"/>
      <c r="AN239" s="589"/>
      <c r="AO239" s="590"/>
      <c r="AP239" s="396" t="s">
        <v>79</v>
      </c>
      <c r="AQ239" s="592"/>
      <c r="AR239" s="188">
        <v>420</v>
      </c>
      <c r="AS239" s="390">
        <v>5.3279208423189138E-2</v>
      </c>
      <c r="AT239" s="76"/>
      <c r="AV239" s="76"/>
      <c r="AW239" s="76"/>
      <c r="AX239" s="76"/>
      <c r="AY239" s="76"/>
      <c r="AZ239" s="76"/>
      <c r="BA239" s="76"/>
      <c r="BH239" s="14"/>
      <c r="BI239" s="14"/>
      <c r="BJ239" s="14"/>
      <c r="BK239" s="14"/>
      <c r="BL239" s="14"/>
      <c r="BM239" s="14"/>
    </row>
    <row r="240" spans="2:65" ht="13.5" customHeight="1">
      <c r="B240" s="580"/>
      <c r="C240" s="597"/>
      <c r="D240" s="298" t="s">
        <v>80</v>
      </c>
      <c r="E240" s="567"/>
      <c r="F240" s="204">
        <v>0</v>
      </c>
      <c r="G240" s="17">
        <f>IFERROR(F240/E237,"-")</f>
        <v>0</v>
      </c>
      <c r="H240" s="567"/>
      <c r="I240" s="204">
        <v>2</v>
      </c>
      <c r="J240" s="17">
        <f>IFERROR(I240/H237,"-")</f>
        <v>0.25</v>
      </c>
      <c r="K240" s="567"/>
      <c r="L240" s="204">
        <v>263</v>
      </c>
      <c r="M240" s="17">
        <f>IFERROR(L240/K237,"-")</f>
        <v>7.2631869649268155E-2</v>
      </c>
      <c r="N240" s="567"/>
      <c r="O240" s="204">
        <v>273</v>
      </c>
      <c r="P240" s="17">
        <f>IFERROR(O240/N237,"-")</f>
        <v>8.7387964148527522E-2</v>
      </c>
      <c r="Q240" s="567"/>
      <c r="R240" s="204">
        <v>146</v>
      </c>
      <c r="S240" s="17">
        <f>IFERROR(R240/Q237,"-")</f>
        <v>0.10541516245487365</v>
      </c>
      <c r="T240" s="567"/>
      <c r="U240" s="204">
        <v>56</v>
      </c>
      <c r="V240" s="17">
        <f>IFERROR(U240/T237,"-")</f>
        <v>0.17948717948717949</v>
      </c>
      <c r="W240" s="567"/>
      <c r="X240" s="204">
        <v>13</v>
      </c>
      <c r="Y240" s="17">
        <f>IFERROR(X240/W237,"-")</f>
        <v>0.30952380952380953</v>
      </c>
      <c r="Z240" s="567"/>
      <c r="AA240" s="204">
        <f t="shared" si="404"/>
        <v>753</v>
      </c>
      <c r="AB240" s="17">
        <f>IFERROR(AA240/Z237,"-")</f>
        <v>8.8661250441540093E-2</v>
      </c>
      <c r="AH240" s="76"/>
      <c r="AI240" s="154"/>
      <c r="AJ240" s="154"/>
      <c r="AK240" s="154"/>
      <c r="AL240" s="154"/>
      <c r="AM240" s="154"/>
      <c r="AN240" s="589"/>
      <c r="AO240" s="590"/>
      <c r="AP240" s="396" t="s">
        <v>80</v>
      </c>
      <c r="AQ240" s="592"/>
      <c r="AR240" s="188">
        <v>675</v>
      </c>
      <c r="AS240" s="390">
        <v>8.5627299251553976E-2</v>
      </c>
      <c r="AT240" s="76"/>
      <c r="AV240" s="76"/>
      <c r="AW240" s="76"/>
      <c r="AX240" s="76"/>
      <c r="AY240" s="76"/>
      <c r="AZ240" s="76"/>
      <c r="BA240" s="76"/>
      <c r="BH240" s="14"/>
      <c r="BI240" s="14"/>
      <c r="BJ240" s="14"/>
      <c r="BK240" s="14"/>
      <c r="BL240" s="14"/>
      <c r="BM240" s="14"/>
    </row>
    <row r="241" spans="2:65" ht="13.5" customHeight="1">
      <c r="B241" s="578">
        <v>60</v>
      </c>
      <c r="C241" s="581" t="s">
        <v>50</v>
      </c>
      <c r="D241" s="296" t="s">
        <v>77</v>
      </c>
      <c r="E241" s="577">
        <f t="shared" ref="E241" si="485">VLOOKUP(C241,$AD$5:$AK$78,2,0)</f>
        <v>2</v>
      </c>
      <c r="F241" s="202">
        <v>2</v>
      </c>
      <c r="G241" s="75">
        <f>IFERROR(F241/E241,"-")</f>
        <v>1</v>
      </c>
      <c r="H241" s="577">
        <f t="shared" ref="H241" si="486">VLOOKUP(C241,$AD$5:$AK$78,3,0)</f>
        <v>3</v>
      </c>
      <c r="I241" s="202">
        <v>2</v>
      </c>
      <c r="J241" s="75">
        <f>IFERROR(I241/H241,"-")</f>
        <v>0.66666666666666663</v>
      </c>
      <c r="K241" s="577">
        <f t="shared" ref="K241" si="487">VLOOKUP(C241,$AD$5:$AK$78,4,0)</f>
        <v>332</v>
      </c>
      <c r="L241" s="202">
        <v>256</v>
      </c>
      <c r="M241" s="75">
        <f>IFERROR(L241/K241,"-")</f>
        <v>0.77108433734939763</v>
      </c>
      <c r="N241" s="577">
        <f t="shared" ref="N241" si="488">VLOOKUP(C241,$AD$5:$AK$78,5,0)</f>
        <v>262</v>
      </c>
      <c r="O241" s="202">
        <v>192</v>
      </c>
      <c r="P241" s="75">
        <f>IFERROR(O241/N241,"-")</f>
        <v>0.73282442748091603</v>
      </c>
      <c r="Q241" s="577">
        <f t="shared" ref="Q241" si="489">VLOOKUP(C241,$AD$5:$AK$78,6,0)</f>
        <v>105</v>
      </c>
      <c r="R241" s="202">
        <v>78</v>
      </c>
      <c r="S241" s="75">
        <f>IFERROR(R241/Q241,"-")</f>
        <v>0.74285714285714288</v>
      </c>
      <c r="T241" s="577">
        <f t="shared" ref="T241" si="490">VLOOKUP(C241,$AD$5:$AK$78,7,0)</f>
        <v>25</v>
      </c>
      <c r="U241" s="202">
        <v>15</v>
      </c>
      <c r="V241" s="75">
        <f>IFERROR(U241/T241,"-")</f>
        <v>0.6</v>
      </c>
      <c r="W241" s="577">
        <f t="shared" ref="W241" si="491">VLOOKUP(C241,$AD$5:$AK$78,8,0)</f>
        <v>5</v>
      </c>
      <c r="X241" s="202">
        <v>5</v>
      </c>
      <c r="Y241" s="75">
        <f>IFERROR(X241/W241,"-")</f>
        <v>1</v>
      </c>
      <c r="Z241" s="577">
        <f t="shared" ref="Z241" si="492">VLOOKUP(C241,$AD$5:$AL$78,9,0)</f>
        <v>734</v>
      </c>
      <c r="AA241" s="202">
        <f t="shared" si="404"/>
        <v>550</v>
      </c>
      <c r="AB241" s="75">
        <f>IFERROR(AA241/Z241,"-")</f>
        <v>0.74931880108991822</v>
      </c>
      <c r="AH241" s="76"/>
      <c r="AI241" s="154"/>
      <c r="AJ241" s="154"/>
      <c r="AK241" s="154"/>
      <c r="AL241" s="154"/>
      <c r="AM241" s="154"/>
      <c r="AN241" s="589">
        <v>60</v>
      </c>
      <c r="AO241" s="590" t="s">
        <v>50</v>
      </c>
      <c r="AP241" s="396" t="s">
        <v>77</v>
      </c>
      <c r="AQ241" s="592">
        <v>831</v>
      </c>
      <c r="AR241" s="188">
        <v>635</v>
      </c>
      <c r="AS241" s="390">
        <v>0.76413959085439231</v>
      </c>
      <c r="AT241" s="76"/>
      <c r="AV241" s="76"/>
      <c r="AW241" s="76"/>
      <c r="AX241" s="76"/>
      <c r="AY241" s="76"/>
      <c r="AZ241" s="76"/>
      <c r="BA241" s="76"/>
      <c r="BH241" s="14"/>
      <c r="BI241" s="14"/>
      <c r="BJ241" s="14"/>
      <c r="BK241" s="14"/>
      <c r="BL241" s="14"/>
      <c r="BM241" s="14"/>
    </row>
    <row r="242" spans="2:65" ht="13.5" customHeight="1">
      <c r="B242" s="579"/>
      <c r="C242" s="582"/>
      <c r="D242" s="297" t="s">
        <v>78</v>
      </c>
      <c r="E242" s="566"/>
      <c r="F242" s="203">
        <v>0</v>
      </c>
      <c r="G242" s="16">
        <f>IFERROR(F242/E241,"-")</f>
        <v>0</v>
      </c>
      <c r="H242" s="566"/>
      <c r="I242" s="203">
        <v>0</v>
      </c>
      <c r="J242" s="16">
        <f>IFERROR(I242/H241,"-")</f>
        <v>0</v>
      </c>
      <c r="K242" s="566"/>
      <c r="L242" s="203">
        <v>30</v>
      </c>
      <c r="M242" s="16">
        <f>IFERROR(L242/K241,"-")</f>
        <v>9.036144578313253E-2</v>
      </c>
      <c r="N242" s="566"/>
      <c r="O242" s="203">
        <v>25</v>
      </c>
      <c r="P242" s="16">
        <f>IFERROR(O242/N241,"-")</f>
        <v>9.5419847328244281E-2</v>
      </c>
      <c r="Q242" s="566"/>
      <c r="R242" s="203">
        <v>9</v>
      </c>
      <c r="S242" s="16">
        <f>IFERROR(R242/Q241,"-")</f>
        <v>8.5714285714285715E-2</v>
      </c>
      <c r="T242" s="566"/>
      <c r="U242" s="203">
        <v>3</v>
      </c>
      <c r="V242" s="16">
        <f>IFERROR(U242/T241,"-")</f>
        <v>0.12</v>
      </c>
      <c r="W242" s="566"/>
      <c r="X242" s="203">
        <v>0</v>
      </c>
      <c r="Y242" s="16">
        <f>IFERROR(X242/W241,"-")</f>
        <v>0</v>
      </c>
      <c r="Z242" s="566"/>
      <c r="AA242" s="203">
        <f t="shared" si="404"/>
        <v>67</v>
      </c>
      <c r="AB242" s="16">
        <f>IFERROR(AA242/Z241,"-")</f>
        <v>9.128065395095368E-2</v>
      </c>
      <c r="AH242" s="76"/>
      <c r="AI242" s="154"/>
      <c r="AJ242" s="154"/>
      <c r="AK242" s="154"/>
      <c r="AL242" s="154"/>
      <c r="AM242" s="154"/>
      <c r="AN242" s="589"/>
      <c r="AO242" s="590"/>
      <c r="AP242" s="396" t="s">
        <v>78</v>
      </c>
      <c r="AQ242" s="592"/>
      <c r="AR242" s="188">
        <v>76</v>
      </c>
      <c r="AS242" s="390">
        <v>9.1456077015643802E-2</v>
      </c>
      <c r="AT242" s="76"/>
      <c r="AV242" s="76"/>
      <c r="AW242" s="76"/>
      <c r="AX242" s="76"/>
      <c r="AY242" s="76"/>
      <c r="AZ242" s="76"/>
      <c r="BA242" s="76"/>
      <c r="BH242" s="14"/>
      <c r="BI242" s="14"/>
      <c r="BJ242" s="14"/>
      <c r="BK242" s="14"/>
      <c r="BL242" s="14"/>
      <c r="BM242" s="14"/>
    </row>
    <row r="243" spans="2:65" ht="13.5" customHeight="1">
      <c r="B243" s="579"/>
      <c r="C243" s="582"/>
      <c r="D243" s="297" t="s">
        <v>79</v>
      </c>
      <c r="E243" s="566"/>
      <c r="F243" s="203">
        <v>0</v>
      </c>
      <c r="G243" s="16">
        <f>IFERROR(F243/E241,"-")</f>
        <v>0</v>
      </c>
      <c r="H243" s="566"/>
      <c r="I243" s="203">
        <v>1</v>
      </c>
      <c r="J243" s="16">
        <f>IFERROR(I243/H241,"-")</f>
        <v>0.33333333333333331</v>
      </c>
      <c r="K243" s="566"/>
      <c r="L243" s="203">
        <v>11</v>
      </c>
      <c r="M243" s="16">
        <f>IFERROR(L243/K241,"-")</f>
        <v>3.313253012048193E-2</v>
      </c>
      <c r="N243" s="566"/>
      <c r="O243" s="203">
        <v>14</v>
      </c>
      <c r="P243" s="16">
        <f>IFERROR(O243/N241,"-")</f>
        <v>5.3435114503816793E-2</v>
      </c>
      <c r="Q243" s="566"/>
      <c r="R243" s="203">
        <v>6</v>
      </c>
      <c r="S243" s="16">
        <f>IFERROR(R243/Q241,"-")</f>
        <v>5.7142857142857141E-2</v>
      </c>
      <c r="T243" s="566"/>
      <c r="U243" s="203">
        <v>1</v>
      </c>
      <c r="V243" s="16">
        <f>IFERROR(U243/T241,"-")</f>
        <v>0.04</v>
      </c>
      <c r="W243" s="566"/>
      <c r="X243" s="203">
        <v>0</v>
      </c>
      <c r="Y243" s="16">
        <f>IFERROR(X243/W241,"-")</f>
        <v>0</v>
      </c>
      <c r="Z243" s="566"/>
      <c r="AA243" s="203">
        <f t="shared" si="404"/>
        <v>33</v>
      </c>
      <c r="AB243" s="16">
        <f>IFERROR(AA243/Z241,"-")</f>
        <v>4.4959128065395093E-2</v>
      </c>
      <c r="AH243" s="76"/>
      <c r="AI243" s="154"/>
      <c r="AJ243" s="154"/>
      <c r="AK243" s="154"/>
      <c r="AL243" s="154"/>
      <c r="AM243" s="154"/>
      <c r="AN243" s="589"/>
      <c r="AO243" s="590"/>
      <c r="AP243" s="396" t="s">
        <v>79</v>
      </c>
      <c r="AQ243" s="592"/>
      <c r="AR243" s="188">
        <v>37</v>
      </c>
      <c r="AS243" s="390">
        <v>4.4524669073405534E-2</v>
      </c>
      <c r="AT243" s="76"/>
      <c r="AV243" s="76"/>
      <c r="AW243" s="76"/>
      <c r="AX243" s="76"/>
      <c r="AY243" s="76"/>
      <c r="AZ243" s="76"/>
      <c r="BA243" s="76"/>
      <c r="BH243" s="14"/>
      <c r="BI243" s="14"/>
      <c r="BJ243" s="14"/>
      <c r="BK243" s="14"/>
      <c r="BL243" s="14"/>
      <c r="BM243" s="14"/>
    </row>
    <row r="244" spans="2:65" ht="13.5" customHeight="1">
      <c r="B244" s="580"/>
      <c r="C244" s="597"/>
      <c r="D244" s="298" t="s">
        <v>80</v>
      </c>
      <c r="E244" s="567"/>
      <c r="F244" s="204">
        <v>0</v>
      </c>
      <c r="G244" s="17">
        <f>IFERROR(F244/E241,"-")</f>
        <v>0</v>
      </c>
      <c r="H244" s="567"/>
      <c r="I244" s="204">
        <v>0</v>
      </c>
      <c r="J244" s="17">
        <f>IFERROR(I244/H241,"-")</f>
        <v>0</v>
      </c>
      <c r="K244" s="567"/>
      <c r="L244" s="204">
        <v>35</v>
      </c>
      <c r="M244" s="17">
        <f>IFERROR(L244/K241,"-")</f>
        <v>0.10542168674698796</v>
      </c>
      <c r="N244" s="567"/>
      <c r="O244" s="204">
        <v>31</v>
      </c>
      <c r="P244" s="17">
        <f>IFERROR(O244/N241,"-")</f>
        <v>0.1183206106870229</v>
      </c>
      <c r="Q244" s="567"/>
      <c r="R244" s="204">
        <v>12</v>
      </c>
      <c r="S244" s="17">
        <f>IFERROR(R244/Q241,"-")</f>
        <v>0.11428571428571428</v>
      </c>
      <c r="T244" s="567"/>
      <c r="U244" s="204">
        <v>6</v>
      </c>
      <c r="V244" s="17">
        <f>IFERROR(U244/T241,"-")</f>
        <v>0.24</v>
      </c>
      <c r="W244" s="567"/>
      <c r="X244" s="204">
        <v>0</v>
      </c>
      <c r="Y244" s="17">
        <f>IFERROR(X244/W241,"-")</f>
        <v>0</v>
      </c>
      <c r="Z244" s="567"/>
      <c r="AA244" s="204">
        <f t="shared" si="404"/>
        <v>84</v>
      </c>
      <c r="AB244" s="17">
        <f>IFERROR(AA244/Z241,"-")</f>
        <v>0.11444141689373297</v>
      </c>
      <c r="AH244" s="76"/>
      <c r="AI244" s="154"/>
      <c r="AJ244" s="154"/>
      <c r="AK244" s="154"/>
      <c r="AL244" s="154"/>
      <c r="AM244" s="154"/>
      <c r="AN244" s="589"/>
      <c r="AO244" s="590"/>
      <c r="AP244" s="396" t="s">
        <v>80</v>
      </c>
      <c r="AQ244" s="592"/>
      <c r="AR244" s="188">
        <v>83</v>
      </c>
      <c r="AS244" s="390">
        <v>9.9879663056558363E-2</v>
      </c>
      <c r="AT244" s="76"/>
      <c r="AV244" s="76"/>
      <c r="AW244" s="76"/>
      <c r="AX244" s="76"/>
      <c r="AY244" s="76"/>
      <c r="AZ244" s="76"/>
      <c r="BA244" s="76"/>
      <c r="BH244" s="14"/>
      <c r="BI244" s="14"/>
      <c r="BJ244" s="14"/>
      <c r="BK244" s="14"/>
      <c r="BL244" s="14"/>
      <c r="BM244" s="14"/>
    </row>
    <row r="245" spans="2:65" ht="13.5" customHeight="1">
      <c r="B245" s="578">
        <v>61</v>
      </c>
      <c r="C245" s="581" t="s">
        <v>18</v>
      </c>
      <c r="D245" s="296" t="s">
        <v>77</v>
      </c>
      <c r="E245" s="577">
        <f t="shared" ref="E245" si="493">VLOOKUP(C245,$AD$5:$AK$78,2,0)</f>
        <v>0</v>
      </c>
      <c r="F245" s="202">
        <v>0</v>
      </c>
      <c r="G245" s="75" t="str">
        <f>IFERROR(F245/E245,"-")</f>
        <v>-</v>
      </c>
      <c r="H245" s="577">
        <f t="shared" ref="H245" si="494">VLOOKUP(C245,$AD$5:$AK$78,3,0)</f>
        <v>1</v>
      </c>
      <c r="I245" s="202">
        <v>1</v>
      </c>
      <c r="J245" s="75">
        <f>IFERROR(I245/H245,"-")</f>
        <v>1</v>
      </c>
      <c r="K245" s="577">
        <f t="shared" ref="K245" si="495">VLOOKUP(C245,$AD$5:$AK$78,4,0)</f>
        <v>366</v>
      </c>
      <c r="L245" s="202">
        <v>289</v>
      </c>
      <c r="M245" s="75">
        <f>IFERROR(L245/K245,"-")</f>
        <v>0.7896174863387978</v>
      </c>
      <c r="N245" s="577">
        <f t="shared" ref="N245" si="496">VLOOKUP(C245,$AD$5:$AK$78,5,0)</f>
        <v>257</v>
      </c>
      <c r="O245" s="202">
        <v>183</v>
      </c>
      <c r="P245" s="75">
        <f>IFERROR(O245/N245,"-")</f>
        <v>0.71206225680933855</v>
      </c>
      <c r="Q245" s="577">
        <f t="shared" ref="Q245" si="497">VLOOKUP(C245,$AD$5:$AK$78,6,0)</f>
        <v>99</v>
      </c>
      <c r="R245" s="202">
        <v>76</v>
      </c>
      <c r="S245" s="75">
        <f>IFERROR(R245/Q245,"-")</f>
        <v>0.76767676767676762</v>
      </c>
      <c r="T245" s="577">
        <f t="shared" ref="T245" si="498">VLOOKUP(C245,$AD$5:$AK$78,7,0)</f>
        <v>20</v>
      </c>
      <c r="U245" s="202">
        <v>12</v>
      </c>
      <c r="V245" s="75">
        <f>IFERROR(U245/T245,"-")</f>
        <v>0.6</v>
      </c>
      <c r="W245" s="577">
        <f t="shared" ref="W245" si="499">VLOOKUP(C245,$AD$5:$AK$78,8,0)</f>
        <v>4</v>
      </c>
      <c r="X245" s="202">
        <v>1</v>
      </c>
      <c r="Y245" s="75">
        <f>IFERROR(X245/W245,"-")</f>
        <v>0.25</v>
      </c>
      <c r="Z245" s="577">
        <f t="shared" ref="Z245" si="500">VLOOKUP(C245,$AD$5:$AL$78,9,0)</f>
        <v>747</v>
      </c>
      <c r="AA245" s="202">
        <f t="shared" si="404"/>
        <v>562</v>
      </c>
      <c r="AB245" s="75">
        <f>IFERROR(AA245/Z245,"-")</f>
        <v>0.75234270414993309</v>
      </c>
      <c r="AH245" s="76"/>
      <c r="AI245" s="154"/>
      <c r="AJ245" s="154"/>
      <c r="AK245" s="154"/>
      <c r="AL245" s="154"/>
      <c r="AM245" s="154"/>
      <c r="AN245" s="589">
        <v>61</v>
      </c>
      <c r="AO245" s="590" t="s">
        <v>18</v>
      </c>
      <c r="AP245" s="396" t="s">
        <v>77</v>
      </c>
      <c r="AQ245" s="592">
        <v>804</v>
      </c>
      <c r="AR245" s="188">
        <v>610</v>
      </c>
      <c r="AS245" s="390">
        <v>0.75870646766169159</v>
      </c>
      <c r="AT245" s="76"/>
      <c r="AV245" s="76"/>
      <c r="AW245" s="76"/>
      <c r="AX245" s="76"/>
      <c r="AY245" s="76"/>
      <c r="AZ245" s="76"/>
      <c r="BA245" s="76"/>
      <c r="BH245" s="14"/>
      <c r="BI245" s="14"/>
      <c r="BJ245" s="14"/>
      <c r="BK245" s="14"/>
      <c r="BL245" s="14"/>
      <c r="BM245" s="14"/>
    </row>
    <row r="246" spans="2:65" ht="13.5" customHeight="1">
      <c r="B246" s="579"/>
      <c r="C246" s="582"/>
      <c r="D246" s="297" t="s">
        <v>78</v>
      </c>
      <c r="E246" s="566"/>
      <c r="F246" s="203">
        <v>0</v>
      </c>
      <c r="G246" s="16" t="str">
        <f>IFERROR(F246/E245,"-")</f>
        <v>-</v>
      </c>
      <c r="H246" s="566"/>
      <c r="I246" s="203">
        <v>0</v>
      </c>
      <c r="J246" s="16">
        <f>IFERROR(I246/H245,"-")</f>
        <v>0</v>
      </c>
      <c r="K246" s="566"/>
      <c r="L246" s="203">
        <v>33</v>
      </c>
      <c r="M246" s="16">
        <f>IFERROR(L246/K245,"-")</f>
        <v>9.0163934426229511E-2</v>
      </c>
      <c r="N246" s="566"/>
      <c r="O246" s="203">
        <v>34</v>
      </c>
      <c r="P246" s="16">
        <f>IFERROR(O246/N245,"-")</f>
        <v>0.13229571984435798</v>
      </c>
      <c r="Q246" s="566"/>
      <c r="R246" s="203">
        <v>8</v>
      </c>
      <c r="S246" s="16">
        <f>IFERROR(R246/Q245,"-")</f>
        <v>8.0808080808080815E-2</v>
      </c>
      <c r="T246" s="566"/>
      <c r="U246" s="203">
        <v>3</v>
      </c>
      <c r="V246" s="16">
        <f>IFERROR(U246/T245,"-")</f>
        <v>0.15</v>
      </c>
      <c r="W246" s="566"/>
      <c r="X246" s="203">
        <v>0</v>
      </c>
      <c r="Y246" s="16">
        <f>IFERROR(X246/W245,"-")</f>
        <v>0</v>
      </c>
      <c r="Z246" s="566"/>
      <c r="AA246" s="203">
        <f t="shared" si="404"/>
        <v>78</v>
      </c>
      <c r="AB246" s="16">
        <f>IFERROR(AA246/Z245,"-")</f>
        <v>0.10441767068273092</v>
      </c>
      <c r="AH246" s="76"/>
      <c r="AI246" s="154"/>
      <c r="AJ246" s="154"/>
      <c r="AK246" s="154"/>
      <c r="AL246" s="154"/>
      <c r="AM246" s="154"/>
      <c r="AN246" s="589"/>
      <c r="AO246" s="590"/>
      <c r="AP246" s="396" t="s">
        <v>78</v>
      </c>
      <c r="AQ246" s="592"/>
      <c r="AR246" s="188">
        <v>69</v>
      </c>
      <c r="AS246" s="390">
        <v>8.5820895522388058E-2</v>
      </c>
      <c r="AT246" s="76"/>
      <c r="AV246" s="76"/>
      <c r="AW246" s="76"/>
      <c r="AX246" s="76"/>
      <c r="AY246" s="76"/>
      <c r="AZ246" s="76"/>
      <c r="BA246" s="76"/>
      <c r="BH246" s="14"/>
      <c r="BI246" s="14"/>
      <c r="BJ246" s="14"/>
      <c r="BK246" s="14"/>
      <c r="BL246" s="14"/>
      <c r="BM246" s="14"/>
    </row>
    <row r="247" spans="2:65" ht="13.5" customHeight="1">
      <c r="B247" s="579"/>
      <c r="C247" s="582"/>
      <c r="D247" s="297" t="s">
        <v>79</v>
      </c>
      <c r="E247" s="566"/>
      <c r="F247" s="203">
        <v>0</v>
      </c>
      <c r="G247" s="16" t="str">
        <f>IFERROR(F247/E245,"-")</f>
        <v>-</v>
      </c>
      <c r="H247" s="566"/>
      <c r="I247" s="203">
        <v>0</v>
      </c>
      <c r="J247" s="16">
        <f>IFERROR(I247/H245,"-")</f>
        <v>0</v>
      </c>
      <c r="K247" s="566"/>
      <c r="L247" s="203">
        <v>17</v>
      </c>
      <c r="M247" s="16">
        <f>IFERROR(L247/K245,"-")</f>
        <v>4.6448087431693992E-2</v>
      </c>
      <c r="N247" s="566"/>
      <c r="O247" s="203">
        <v>14</v>
      </c>
      <c r="P247" s="16">
        <f>IFERROR(O247/N245,"-")</f>
        <v>5.4474708171206226E-2</v>
      </c>
      <c r="Q247" s="566"/>
      <c r="R247" s="203">
        <v>3</v>
      </c>
      <c r="S247" s="16">
        <f>IFERROR(R247/Q245,"-")</f>
        <v>3.0303030303030304E-2</v>
      </c>
      <c r="T247" s="566"/>
      <c r="U247" s="203">
        <v>3</v>
      </c>
      <c r="V247" s="16">
        <f>IFERROR(U247/T245,"-")</f>
        <v>0.15</v>
      </c>
      <c r="W247" s="566"/>
      <c r="X247" s="203">
        <v>0</v>
      </c>
      <c r="Y247" s="16">
        <f>IFERROR(X247/W245,"-")</f>
        <v>0</v>
      </c>
      <c r="Z247" s="566"/>
      <c r="AA247" s="203">
        <f t="shared" si="404"/>
        <v>37</v>
      </c>
      <c r="AB247" s="16">
        <f>IFERROR(AA247/Z245,"-")</f>
        <v>4.9531459170013385E-2</v>
      </c>
      <c r="AH247" s="76"/>
      <c r="AI247" s="154"/>
      <c r="AJ247" s="154"/>
      <c r="AK247" s="154"/>
      <c r="AL247" s="154"/>
      <c r="AM247" s="154"/>
      <c r="AN247" s="589"/>
      <c r="AO247" s="590"/>
      <c r="AP247" s="396" t="s">
        <v>79</v>
      </c>
      <c r="AQ247" s="592"/>
      <c r="AR247" s="188">
        <v>49</v>
      </c>
      <c r="AS247" s="390">
        <v>6.0945273631840796E-2</v>
      </c>
      <c r="AT247" s="76"/>
      <c r="AV247" s="76"/>
      <c r="AW247" s="76"/>
      <c r="AX247" s="76"/>
      <c r="AY247" s="76"/>
      <c r="AZ247" s="76"/>
      <c r="BA247" s="76"/>
      <c r="BH247" s="14"/>
      <c r="BI247" s="14"/>
      <c r="BJ247" s="14"/>
      <c r="BK247" s="14"/>
      <c r="BL247" s="14"/>
      <c r="BM247" s="14"/>
    </row>
    <row r="248" spans="2:65" ht="13.5" customHeight="1">
      <c r="B248" s="580"/>
      <c r="C248" s="597"/>
      <c r="D248" s="298" t="s">
        <v>80</v>
      </c>
      <c r="E248" s="567"/>
      <c r="F248" s="204">
        <v>0</v>
      </c>
      <c r="G248" s="17" t="str">
        <f>IFERROR(F248/E245,"-")</f>
        <v>-</v>
      </c>
      <c r="H248" s="567"/>
      <c r="I248" s="204">
        <v>0</v>
      </c>
      <c r="J248" s="17">
        <f>IFERROR(I248/H245,"-")</f>
        <v>0</v>
      </c>
      <c r="K248" s="567"/>
      <c r="L248" s="204">
        <v>27</v>
      </c>
      <c r="M248" s="17">
        <f>IFERROR(L248/K245,"-")</f>
        <v>7.3770491803278687E-2</v>
      </c>
      <c r="N248" s="567"/>
      <c r="O248" s="204">
        <v>26</v>
      </c>
      <c r="P248" s="17">
        <f>IFERROR(O248/N245,"-")</f>
        <v>0.10116731517509728</v>
      </c>
      <c r="Q248" s="567"/>
      <c r="R248" s="204">
        <v>12</v>
      </c>
      <c r="S248" s="17">
        <f>IFERROR(R248/Q245,"-")</f>
        <v>0.12121212121212122</v>
      </c>
      <c r="T248" s="567"/>
      <c r="U248" s="204">
        <v>2</v>
      </c>
      <c r="V248" s="17">
        <f>IFERROR(U248/T245,"-")</f>
        <v>0.1</v>
      </c>
      <c r="W248" s="567"/>
      <c r="X248" s="204">
        <v>3</v>
      </c>
      <c r="Y248" s="17">
        <f>IFERROR(X248/W245,"-")</f>
        <v>0.75</v>
      </c>
      <c r="Z248" s="567"/>
      <c r="AA248" s="204">
        <f t="shared" si="404"/>
        <v>70</v>
      </c>
      <c r="AB248" s="17">
        <f>IFERROR(AA248/Z245,"-")</f>
        <v>9.3708165997322623E-2</v>
      </c>
      <c r="AH248" s="76"/>
      <c r="AI248" s="154"/>
      <c r="AJ248" s="154"/>
      <c r="AK248" s="154"/>
      <c r="AL248" s="154"/>
      <c r="AM248" s="154"/>
      <c r="AN248" s="589"/>
      <c r="AO248" s="590"/>
      <c r="AP248" s="396" t="s">
        <v>80</v>
      </c>
      <c r="AQ248" s="592"/>
      <c r="AR248" s="188">
        <v>76</v>
      </c>
      <c r="AS248" s="390">
        <v>9.4527363184079602E-2</v>
      </c>
      <c r="AT248" s="76"/>
      <c r="AV248" s="76"/>
      <c r="AW248" s="76"/>
      <c r="AX248" s="76"/>
      <c r="AY248" s="76"/>
      <c r="AZ248" s="76"/>
      <c r="BA248" s="76"/>
      <c r="BH248" s="14"/>
      <c r="BI248" s="14"/>
      <c r="BJ248" s="14"/>
      <c r="BK248" s="14"/>
      <c r="BL248" s="14"/>
      <c r="BM248" s="14"/>
    </row>
    <row r="249" spans="2:65" ht="13.5" customHeight="1">
      <c r="B249" s="578">
        <v>62</v>
      </c>
      <c r="C249" s="581" t="s">
        <v>19</v>
      </c>
      <c r="D249" s="296" t="s">
        <v>77</v>
      </c>
      <c r="E249" s="577">
        <f t="shared" ref="E249" si="501">VLOOKUP(C249,$AD$5:$AK$78,2,0)</f>
        <v>0</v>
      </c>
      <c r="F249" s="202">
        <v>0</v>
      </c>
      <c r="G249" s="75" t="str">
        <f>IFERROR(F249/E249,"-")</f>
        <v>-</v>
      </c>
      <c r="H249" s="577">
        <f t="shared" ref="H249" si="502">VLOOKUP(C249,$AD$5:$AK$78,3,0)</f>
        <v>2</v>
      </c>
      <c r="I249" s="202">
        <v>2</v>
      </c>
      <c r="J249" s="75">
        <f>IFERROR(I249/H249,"-")</f>
        <v>1</v>
      </c>
      <c r="K249" s="577">
        <f t="shared" ref="K249" si="503">VLOOKUP(C249,$AD$5:$AK$78,4,0)</f>
        <v>413</v>
      </c>
      <c r="L249" s="202">
        <v>320</v>
      </c>
      <c r="M249" s="75">
        <f>IFERROR(L249/K249,"-")</f>
        <v>0.77481840193704599</v>
      </c>
      <c r="N249" s="577">
        <f t="shared" ref="N249" si="504">VLOOKUP(C249,$AD$5:$AK$78,5,0)</f>
        <v>339</v>
      </c>
      <c r="O249" s="202">
        <v>251</v>
      </c>
      <c r="P249" s="75">
        <f>IFERROR(O249/N249,"-")</f>
        <v>0.74041297935103245</v>
      </c>
      <c r="Q249" s="577">
        <f t="shared" ref="Q249" si="505">VLOOKUP(C249,$AD$5:$AK$78,6,0)</f>
        <v>130</v>
      </c>
      <c r="R249" s="202">
        <v>98</v>
      </c>
      <c r="S249" s="75">
        <f>IFERROR(R249/Q249,"-")</f>
        <v>0.75384615384615383</v>
      </c>
      <c r="T249" s="577">
        <f t="shared" ref="T249" si="506">VLOOKUP(C249,$AD$5:$AK$78,7,0)</f>
        <v>31</v>
      </c>
      <c r="U249" s="202">
        <v>20</v>
      </c>
      <c r="V249" s="75">
        <f>IFERROR(U249/T249,"-")</f>
        <v>0.64516129032258063</v>
      </c>
      <c r="W249" s="577">
        <f t="shared" ref="W249" si="507">VLOOKUP(C249,$AD$5:$AK$78,8,0)</f>
        <v>6</v>
      </c>
      <c r="X249" s="202">
        <v>4</v>
      </c>
      <c r="Y249" s="75">
        <f>IFERROR(X249/W249,"-")</f>
        <v>0.66666666666666663</v>
      </c>
      <c r="Z249" s="577">
        <f t="shared" ref="Z249" si="508">VLOOKUP(C249,$AD$5:$AL$78,9,0)</f>
        <v>921</v>
      </c>
      <c r="AA249" s="202">
        <f t="shared" si="404"/>
        <v>695</v>
      </c>
      <c r="AB249" s="75">
        <f>IFERROR(AA249/Z249,"-")</f>
        <v>0.75461454940282302</v>
      </c>
      <c r="AH249" s="76"/>
      <c r="AI249" s="154"/>
      <c r="AJ249" s="154"/>
      <c r="AK249" s="154"/>
      <c r="AL249" s="154"/>
      <c r="AM249" s="154"/>
      <c r="AN249" s="589">
        <v>62</v>
      </c>
      <c r="AO249" s="590" t="s">
        <v>19</v>
      </c>
      <c r="AP249" s="396" t="s">
        <v>77</v>
      </c>
      <c r="AQ249" s="592">
        <v>946</v>
      </c>
      <c r="AR249" s="188">
        <v>738</v>
      </c>
      <c r="AS249" s="390">
        <v>0.78012684989429171</v>
      </c>
      <c r="AT249" s="76"/>
      <c r="AV249" s="76"/>
      <c r="AW249" s="76"/>
      <c r="AX249" s="76"/>
      <c r="AY249" s="76"/>
      <c r="AZ249" s="76"/>
      <c r="BA249" s="76"/>
      <c r="BH249" s="14"/>
      <c r="BI249" s="14"/>
      <c r="BJ249" s="14"/>
      <c r="BK249" s="14"/>
      <c r="BL249" s="14"/>
      <c r="BM249" s="14"/>
    </row>
    <row r="250" spans="2:65" ht="13.5" customHeight="1">
      <c r="B250" s="579"/>
      <c r="C250" s="582"/>
      <c r="D250" s="297" t="s">
        <v>78</v>
      </c>
      <c r="E250" s="566"/>
      <c r="F250" s="203">
        <v>0</v>
      </c>
      <c r="G250" s="16" t="str">
        <f>IFERROR(F250/E249,"-")</f>
        <v>-</v>
      </c>
      <c r="H250" s="566"/>
      <c r="I250" s="203">
        <v>0</v>
      </c>
      <c r="J250" s="16">
        <f>IFERROR(I250/H249,"-")</f>
        <v>0</v>
      </c>
      <c r="K250" s="566"/>
      <c r="L250" s="203">
        <v>49</v>
      </c>
      <c r="M250" s="16">
        <f>IFERROR(L250/K249,"-")</f>
        <v>0.11864406779661017</v>
      </c>
      <c r="N250" s="566"/>
      <c r="O250" s="203">
        <v>35</v>
      </c>
      <c r="P250" s="16">
        <f>IFERROR(O250/N249,"-")</f>
        <v>0.10324483775811209</v>
      </c>
      <c r="Q250" s="566"/>
      <c r="R250" s="203">
        <v>14</v>
      </c>
      <c r="S250" s="16">
        <f>IFERROR(R250/Q249,"-")</f>
        <v>0.1076923076923077</v>
      </c>
      <c r="T250" s="566"/>
      <c r="U250" s="203">
        <v>4</v>
      </c>
      <c r="V250" s="16">
        <f>IFERROR(U250/T249,"-")</f>
        <v>0.12903225806451613</v>
      </c>
      <c r="W250" s="566"/>
      <c r="X250" s="203">
        <v>0</v>
      </c>
      <c r="Y250" s="16">
        <f>IFERROR(X250/W249,"-")</f>
        <v>0</v>
      </c>
      <c r="Z250" s="566"/>
      <c r="AA250" s="203">
        <f t="shared" si="404"/>
        <v>102</v>
      </c>
      <c r="AB250" s="16">
        <f>IFERROR(AA250/Z249,"-")</f>
        <v>0.11074918566775244</v>
      </c>
      <c r="AH250" s="76"/>
      <c r="AI250" s="154"/>
      <c r="AJ250" s="154"/>
      <c r="AK250" s="154"/>
      <c r="AL250" s="154"/>
      <c r="AM250" s="154"/>
      <c r="AN250" s="589"/>
      <c r="AO250" s="590"/>
      <c r="AP250" s="396" t="s">
        <v>78</v>
      </c>
      <c r="AQ250" s="592"/>
      <c r="AR250" s="188">
        <v>88</v>
      </c>
      <c r="AS250" s="390">
        <v>9.3023255813953487E-2</v>
      </c>
      <c r="AT250" s="76"/>
      <c r="AV250" s="76"/>
      <c r="AW250" s="76"/>
      <c r="AX250" s="76"/>
      <c r="AY250" s="76"/>
      <c r="AZ250" s="76"/>
      <c r="BA250" s="76"/>
      <c r="BH250" s="14"/>
      <c r="BI250" s="14"/>
      <c r="BJ250" s="14"/>
      <c r="BK250" s="14"/>
      <c r="BL250" s="14"/>
      <c r="BM250" s="14"/>
    </row>
    <row r="251" spans="2:65" ht="13.5" customHeight="1">
      <c r="B251" s="579"/>
      <c r="C251" s="582"/>
      <c r="D251" s="297" t="s">
        <v>79</v>
      </c>
      <c r="E251" s="566"/>
      <c r="F251" s="203">
        <v>0</v>
      </c>
      <c r="G251" s="16" t="str">
        <f>IFERROR(F251/E249,"-")</f>
        <v>-</v>
      </c>
      <c r="H251" s="566"/>
      <c r="I251" s="203">
        <v>0</v>
      </c>
      <c r="J251" s="16">
        <f>IFERROR(I251/H249,"-")</f>
        <v>0</v>
      </c>
      <c r="K251" s="566"/>
      <c r="L251" s="203">
        <v>21</v>
      </c>
      <c r="M251" s="16">
        <f>IFERROR(L251/K249,"-")</f>
        <v>5.0847457627118647E-2</v>
      </c>
      <c r="N251" s="566"/>
      <c r="O251" s="203">
        <v>15</v>
      </c>
      <c r="P251" s="16">
        <f>IFERROR(O251/N249,"-")</f>
        <v>4.4247787610619468E-2</v>
      </c>
      <c r="Q251" s="566"/>
      <c r="R251" s="203">
        <v>7</v>
      </c>
      <c r="S251" s="16">
        <f>IFERROR(R251/Q249,"-")</f>
        <v>5.3846153846153849E-2</v>
      </c>
      <c r="T251" s="566"/>
      <c r="U251" s="203">
        <v>2</v>
      </c>
      <c r="V251" s="16">
        <f>IFERROR(U251/T249,"-")</f>
        <v>6.4516129032258063E-2</v>
      </c>
      <c r="W251" s="566"/>
      <c r="X251" s="203">
        <v>0</v>
      </c>
      <c r="Y251" s="16">
        <f>IFERROR(X251/W249,"-")</f>
        <v>0</v>
      </c>
      <c r="Z251" s="566"/>
      <c r="AA251" s="203">
        <f t="shared" si="404"/>
        <v>45</v>
      </c>
      <c r="AB251" s="16">
        <f>IFERROR(AA251/Z249,"-")</f>
        <v>4.8859934853420196E-2</v>
      </c>
      <c r="AH251" s="76"/>
      <c r="AI251" s="154"/>
      <c r="AJ251" s="154"/>
      <c r="AK251" s="154"/>
      <c r="AL251" s="154"/>
      <c r="AM251" s="154"/>
      <c r="AN251" s="589"/>
      <c r="AO251" s="590"/>
      <c r="AP251" s="396" t="s">
        <v>79</v>
      </c>
      <c r="AQ251" s="592"/>
      <c r="AR251" s="188">
        <v>47</v>
      </c>
      <c r="AS251" s="390">
        <v>4.9682875264270614E-2</v>
      </c>
      <c r="AT251" s="76"/>
      <c r="AV251" s="76"/>
      <c r="AW251" s="76"/>
      <c r="AX251" s="76"/>
      <c r="AY251" s="76"/>
      <c r="AZ251" s="76"/>
      <c r="BA251" s="76"/>
      <c r="BH251" s="14"/>
      <c r="BI251" s="14"/>
      <c r="BJ251" s="14"/>
      <c r="BK251" s="14"/>
      <c r="BL251" s="14"/>
      <c r="BM251" s="14"/>
    </row>
    <row r="252" spans="2:65" ht="13.5" customHeight="1">
      <c r="B252" s="580"/>
      <c r="C252" s="597"/>
      <c r="D252" s="298" t="s">
        <v>80</v>
      </c>
      <c r="E252" s="567"/>
      <c r="F252" s="204">
        <v>0</v>
      </c>
      <c r="G252" s="17" t="str">
        <f>IFERROR(F252/E249,"-")</f>
        <v>-</v>
      </c>
      <c r="H252" s="567"/>
      <c r="I252" s="204">
        <v>0</v>
      </c>
      <c r="J252" s="17">
        <f>IFERROR(I252/H249,"-")</f>
        <v>0</v>
      </c>
      <c r="K252" s="567"/>
      <c r="L252" s="204">
        <v>23</v>
      </c>
      <c r="M252" s="17">
        <f>IFERROR(L252/K249,"-")</f>
        <v>5.569007263922518E-2</v>
      </c>
      <c r="N252" s="567"/>
      <c r="O252" s="204">
        <v>38</v>
      </c>
      <c r="P252" s="17">
        <f>IFERROR(O252/N249,"-")</f>
        <v>0.11209439528023599</v>
      </c>
      <c r="Q252" s="567"/>
      <c r="R252" s="204">
        <v>11</v>
      </c>
      <c r="S252" s="17">
        <f>IFERROR(R252/Q249,"-")</f>
        <v>8.461538461538462E-2</v>
      </c>
      <c r="T252" s="567"/>
      <c r="U252" s="204">
        <v>5</v>
      </c>
      <c r="V252" s="17">
        <f>IFERROR(U252/T249,"-")</f>
        <v>0.16129032258064516</v>
      </c>
      <c r="W252" s="567"/>
      <c r="X252" s="204">
        <v>2</v>
      </c>
      <c r="Y252" s="17">
        <f>IFERROR(X252/W249,"-")</f>
        <v>0.33333333333333331</v>
      </c>
      <c r="Z252" s="567"/>
      <c r="AA252" s="204">
        <f t="shared" si="404"/>
        <v>79</v>
      </c>
      <c r="AB252" s="17">
        <f>IFERROR(AA252/Z249,"-")</f>
        <v>8.577633007600434E-2</v>
      </c>
      <c r="AH252" s="76"/>
      <c r="AI252" s="154"/>
      <c r="AJ252" s="154"/>
      <c r="AK252" s="154"/>
      <c r="AL252" s="154"/>
      <c r="AM252" s="154"/>
      <c r="AN252" s="589"/>
      <c r="AO252" s="590"/>
      <c r="AP252" s="396" t="s">
        <v>80</v>
      </c>
      <c r="AQ252" s="592"/>
      <c r="AR252" s="188">
        <v>73</v>
      </c>
      <c r="AS252" s="390">
        <v>7.7167019027484143E-2</v>
      </c>
      <c r="AT252" s="76"/>
      <c r="AV252" s="76"/>
      <c r="AW252" s="76"/>
      <c r="AX252" s="76"/>
      <c r="AY252" s="76"/>
      <c r="AZ252" s="76"/>
      <c r="BA252" s="76"/>
      <c r="BH252" s="14"/>
      <c r="BI252" s="14"/>
      <c r="BJ252" s="14"/>
      <c r="BK252" s="14"/>
      <c r="BL252" s="14"/>
      <c r="BM252" s="14"/>
    </row>
    <row r="253" spans="2:65" ht="13.5" customHeight="1">
      <c r="B253" s="578">
        <v>63</v>
      </c>
      <c r="C253" s="581" t="s">
        <v>30</v>
      </c>
      <c r="D253" s="296" t="s">
        <v>77</v>
      </c>
      <c r="E253" s="577">
        <f t="shared" ref="E253" si="509">VLOOKUP(C253,$AD$5:$AK$78,2,0)</f>
        <v>3</v>
      </c>
      <c r="F253" s="202">
        <v>0</v>
      </c>
      <c r="G253" s="75">
        <f>IFERROR(F253/E253,"-")</f>
        <v>0</v>
      </c>
      <c r="H253" s="577">
        <f t="shared" ref="H253" si="510">VLOOKUP(C253,$AD$5:$AK$78,3,0)</f>
        <v>1</v>
      </c>
      <c r="I253" s="202">
        <v>0</v>
      </c>
      <c r="J253" s="75">
        <f>IFERROR(I253/H253,"-")</f>
        <v>0</v>
      </c>
      <c r="K253" s="577">
        <f t="shared" ref="K253" si="511">VLOOKUP(C253,$AD$5:$AK$78,4,0)</f>
        <v>362</v>
      </c>
      <c r="L253" s="202">
        <v>269</v>
      </c>
      <c r="M253" s="75">
        <f>IFERROR(L253/K253,"-")</f>
        <v>0.74309392265193375</v>
      </c>
      <c r="N253" s="577">
        <f t="shared" ref="N253" si="512">VLOOKUP(C253,$AD$5:$AK$78,5,0)</f>
        <v>262</v>
      </c>
      <c r="O253" s="202">
        <v>188</v>
      </c>
      <c r="P253" s="75">
        <f>IFERROR(O253/N253,"-")</f>
        <v>0.71755725190839692</v>
      </c>
      <c r="Q253" s="577">
        <f t="shared" ref="Q253" si="513">VLOOKUP(C253,$AD$5:$AK$78,6,0)</f>
        <v>102</v>
      </c>
      <c r="R253" s="202">
        <v>67</v>
      </c>
      <c r="S253" s="75">
        <f>IFERROR(R253/Q253,"-")</f>
        <v>0.65686274509803921</v>
      </c>
      <c r="T253" s="577">
        <f t="shared" ref="T253" si="514">VLOOKUP(C253,$AD$5:$AK$78,7,0)</f>
        <v>46</v>
      </c>
      <c r="U253" s="202">
        <v>28</v>
      </c>
      <c r="V253" s="75">
        <f>IFERROR(U253/T253,"-")</f>
        <v>0.60869565217391308</v>
      </c>
      <c r="W253" s="577">
        <f t="shared" ref="W253" si="515">VLOOKUP(C253,$AD$5:$AK$78,8,0)</f>
        <v>2</v>
      </c>
      <c r="X253" s="202">
        <v>1</v>
      </c>
      <c r="Y253" s="75">
        <f>IFERROR(X253/W253,"-")</f>
        <v>0.5</v>
      </c>
      <c r="Z253" s="577">
        <f t="shared" ref="Z253" si="516">VLOOKUP(C253,$AD$5:$AL$78,9,0)</f>
        <v>778</v>
      </c>
      <c r="AA253" s="202">
        <f t="shared" si="404"/>
        <v>553</v>
      </c>
      <c r="AB253" s="75">
        <f>IFERROR(AA253/Z253,"-")</f>
        <v>0.71079691516709509</v>
      </c>
      <c r="AH253" s="76"/>
      <c r="AI253" s="154"/>
      <c r="AJ253" s="154"/>
      <c r="AK253" s="154"/>
      <c r="AL253" s="154"/>
      <c r="AM253" s="154"/>
      <c r="AN253" s="589">
        <v>63</v>
      </c>
      <c r="AO253" s="590" t="s">
        <v>30</v>
      </c>
      <c r="AP253" s="396" t="s">
        <v>77</v>
      </c>
      <c r="AQ253" s="592">
        <v>714</v>
      </c>
      <c r="AR253" s="188">
        <v>512</v>
      </c>
      <c r="AS253" s="390">
        <v>0.71708683473389356</v>
      </c>
      <c r="AT253" s="76"/>
      <c r="AV253" s="76"/>
      <c r="AW253" s="76"/>
      <c r="AX253" s="76"/>
      <c r="AY253" s="76"/>
      <c r="AZ253" s="76"/>
      <c r="BA253" s="76"/>
      <c r="BH253" s="14"/>
      <c r="BI253" s="14"/>
      <c r="BJ253" s="14"/>
      <c r="BK253" s="14"/>
      <c r="BL253" s="14"/>
      <c r="BM253" s="14"/>
    </row>
    <row r="254" spans="2:65" ht="13.5" customHeight="1">
      <c r="B254" s="579"/>
      <c r="C254" s="582"/>
      <c r="D254" s="297" t="s">
        <v>78</v>
      </c>
      <c r="E254" s="566"/>
      <c r="F254" s="203">
        <v>0</v>
      </c>
      <c r="G254" s="16">
        <f>IFERROR(F254/E253,"-")</f>
        <v>0</v>
      </c>
      <c r="H254" s="566"/>
      <c r="I254" s="203">
        <v>1</v>
      </c>
      <c r="J254" s="16">
        <f>IFERROR(I254/H253,"-")</f>
        <v>1</v>
      </c>
      <c r="K254" s="566"/>
      <c r="L254" s="203">
        <v>38</v>
      </c>
      <c r="M254" s="16">
        <f>IFERROR(L254/K253,"-")</f>
        <v>0.10497237569060773</v>
      </c>
      <c r="N254" s="566"/>
      <c r="O254" s="203">
        <v>30</v>
      </c>
      <c r="P254" s="16">
        <f>IFERROR(O254/N253,"-")</f>
        <v>0.11450381679389313</v>
      </c>
      <c r="Q254" s="566"/>
      <c r="R254" s="203">
        <v>10</v>
      </c>
      <c r="S254" s="16">
        <f>IFERROR(R254/Q253,"-")</f>
        <v>9.8039215686274508E-2</v>
      </c>
      <c r="T254" s="566"/>
      <c r="U254" s="203">
        <v>5</v>
      </c>
      <c r="V254" s="16">
        <f>IFERROR(U254/T253,"-")</f>
        <v>0.10869565217391304</v>
      </c>
      <c r="W254" s="566"/>
      <c r="X254" s="203">
        <v>0</v>
      </c>
      <c r="Y254" s="16">
        <f>IFERROR(X254/W253,"-")</f>
        <v>0</v>
      </c>
      <c r="Z254" s="566"/>
      <c r="AA254" s="203">
        <f t="shared" si="404"/>
        <v>84</v>
      </c>
      <c r="AB254" s="16">
        <f>IFERROR(AA254/Z253,"-")</f>
        <v>0.10796915167095116</v>
      </c>
      <c r="AH254" s="76"/>
      <c r="AI254" s="154"/>
      <c r="AJ254" s="154"/>
      <c r="AK254" s="154"/>
      <c r="AL254" s="154"/>
      <c r="AM254" s="154"/>
      <c r="AN254" s="589"/>
      <c r="AO254" s="590"/>
      <c r="AP254" s="396" t="s">
        <v>78</v>
      </c>
      <c r="AQ254" s="592"/>
      <c r="AR254" s="188">
        <v>88</v>
      </c>
      <c r="AS254" s="390">
        <v>0.12324929971988796</v>
      </c>
      <c r="AT254" s="76"/>
      <c r="AV254" s="76"/>
      <c r="AW254" s="76"/>
      <c r="AX254" s="76"/>
      <c r="AY254" s="76"/>
      <c r="AZ254" s="76"/>
      <c r="BA254" s="76"/>
      <c r="BH254" s="14"/>
      <c r="BI254" s="14"/>
      <c r="BJ254" s="14"/>
      <c r="BK254" s="14"/>
      <c r="BL254" s="14"/>
      <c r="BM254" s="14"/>
    </row>
    <row r="255" spans="2:65" ht="13.5" customHeight="1">
      <c r="B255" s="579"/>
      <c r="C255" s="582"/>
      <c r="D255" s="297" t="s">
        <v>79</v>
      </c>
      <c r="E255" s="566"/>
      <c r="F255" s="203">
        <v>2</v>
      </c>
      <c r="G255" s="16">
        <f>IFERROR(F255/E253,"-")</f>
        <v>0.66666666666666663</v>
      </c>
      <c r="H255" s="566"/>
      <c r="I255" s="203">
        <v>0</v>
      </c>
      <c r="J255" s="16">
        <f>IFERROR(I255/H253,"-")</f>
        <v>0</v>
      </c>
      <c r="K255" s="566"/>
      <c r="L255" s="203">
        <v>21</v>
      </c>
      <c r="M255" s="16">
        <f>IFERROR(L255/K253,"-")</f>
        <v>5.8011049723756904E-2</v>
      </c>
      <c r="N255" s="566"/>
      <c r="O255" s="203">
        <v>13</v>
      </c>
      <c r="P255" s="16">
        <f>IFERROR(O255/N253,"-")</f>
        <v>4.9618320610687022E-2</v>
      </c>
      <c r="Q255" s="566"/>
      <c r="R255" s="203">
        <v>7</v>
      </c>
      <c r="S255" s="16">
        <f>IFERROR(R255/Q253,"-")</f>
        <v>6.8627450980392163E-2</v>
      </c>
      <c r="T255" s="566"/>
      <c r="U255" s="203">
        <v>4</v>
      </c>
      <c r="V255" s="16">
        <f>IFERROR(U255/T253,"-")</f>
        <v>8.6956521739130432E-2</v>
      </c>
      <c r="W255" s="566"/>
      <c r="X255" s="203">
        <v>0</v>
      </c>
      <c r="Y255" s="16">
        <f>IFERROR(X255/W253,"-")</f>
        <v>0</v>
      </c>
      <c r="Z255" s="566"/>
      <c r="AA255" s="203">
        <f t="shared" si="404"/>
        <v>47</v>
      </c>
      <c r="AB255" s="16">
        <f>IFERROR(AA255/Z253,"-")</f>
        <v>6.0411311053984576E-2</v>
      </c>
      <c r="AH255" s="76"/>
      <c r="AI255" s="154"/>
      <c r="AJ255" s="154"/>
      <c r="AK255" s="154"/>
      <c r="AL255" s="154"/>
      <c r="AM255" s="154"/>
      <c r="AN255" s="589"/>
      <c r="AO255" s="590"/>
      <c r="AP255" s="396" t="s">
        <v>79</v>
      </c>
      <c r="AQ255" s="592"/>
      <c r="AR255" s="188">
        <v>37</v>
      </c>
      <c r="AS255" s="390">
        <v>5.182072829131653E-2</v>
      </c>
      <c r="AT255" s="76"/>
      <c r="AV255" s="76"/>
      <c r="AW255" s="76"/>
      <c r="AX255" s="76"/>
      <c r="AY255" s="76"/>
      <c r="AZ255" s="76"/>
      <c r="BA255" s="76"/>
      <c r="BH255" s="14"/>
      <c r="BI255" s="14"/>
      <c r="BJ255" s="14"/>
      <c r="BK255" s="14"/>
      <c r="BL255" s="14"/>
      <c r="BM255" s="14"/>
    </row>
    <row r="256" spans="2:65" ht="13.5" customHeight="1">
      <c r="B256" s="580"/>
      <c r="C256" s="597"/>
      <c r="D256" s="298" t="s">
        <v>80</v>
      </c>
      <c r="E256" s="567"/>
      <c r="F256" s="204">
        <v>1</v>
      </c>
      <c r="G256" s="17">
        <f>IFERROR(F256/E253,"-")</f>
        <v>0.33333333333333331</v>
      </c>
      <c r="H256" s="567"/>
      <c r="I256" s="204">
        <v>0</v>
      </c>
      <c r="J256" s="17">
        <f>IFERROR(I256/H253,"-")</f>
        <v>0</v>
      </c>
      <c r="K256" s="567"/>
      <c r="L256" s="204">
        <v>34</v>
      </c>
      <c r="M256" s="17">
        <f>IFERROR(L256/K253,"-")</f>
        <v>9.3922651933701654E-2</v>
      </c>
      <c r="N256" s="567"/>
      <c r="O256" s="204">
        <v>31</v>
      </c>
      <c r="P256" s="17">
        <f>IFERROR(O256/N253,"-")</f>
        <v>0.1183206106870229</v>
      </c>
      <c r="Q256" s="567"/>
      <c r="R256" s="204">
        <v>18</v>
      </c>
      <c r="S256" s="17">
        <f>IFERROR(R256/Q253,"-")</f>
        <v>0.17647058823529413</v>
      </c>
      <c r="T256" s="567"/>
      <c r="U256" s="204">
        <v>9</v>
      </c>
      <c r="V256" s="17">
        <f>IFERROR(U256/T253,"-")</f>
        <v>0.19565217391304349</v>
      </c>
      <c r="W256" s="567"/>
      <c r="X256" s="204">
        <v>1</v>
      </c>
      <c r="Y256" s="17">
        <f>IFERROR(X256/W253,"-")</f>
        <v>0.5</v>
      </c>
      <c r="Z256" s="567"/>
      <c r="AA256" s="204">
        <f t="shared" si="404"/>
        <v>94</v>
      </c>
      <c r="AB256" s="17">
        <f>IFERROR(AA256/Z253,"-")</f>
        <v>0.12082262210796915</v>
      </c>
      <c r="AH256" s="76"/>
      <c r="AI256" s="154"/>
      <c r="AJ256" s="154"/>
      <c r="AK256" s="154"/>
      <c r="AL256" s="154"/>
      <c r="AM256" s="154"/>
      <c r="AN256" s="589"/>
      <c r="AO256" s="590"/>
      <c r="AP256" s="396" t="s">
        <v>80</v>
      </c>
      <c r="AQ256" s="592"/>
      <c r="AR256" s="188">
        <v>77</v>
      </c>
      <c r="AS256" s="390">
        <v>0.10784313725490197</v>
      </c>
      <c r="AT256" s="76"/>
      <c r="AV256" s="76"/>
      <c r="AW256" s="76"/>
      <c r="AX256" s="76"/>
      <c r="AY256" s="76"/>
      <c r="AZ256" s="76"/>
      <c r="BA256" s="76"/>
      <c r="BH256" s="14"/>
      <c r="BI256" s="14"/>
      <c r="BJ256" s="14"/>
      <c r="BK256" s="14"/>
      <c r="BL256" s="14"/>
      <c r="BM256" s="14"/>
    </row>
    <row r="257" spans="2:65" ht="13.5" customHeight="1">
      <c r="B257" s="578">
        <v>64</v>
      </c>
      <c r="C257" s="581" t="s">
        <v>51</v>
      </c>
      <c r="D257" s="296" t="s">
        <v>77</v>
      </c>
      <c r="E257" s="577">
        <f t="shared" ref="E257" si="517">VLOOKUP(C257,$AD$5:$AK$78,2,0)</f>
        <v>2</v>
      </c>
      <c r="F257" s="202">
        <v>2</v>
      </c>
      <c r="G257" s="75">
        <f>IFERROR(F257/E257,"-")</f>
        <v>1</v>
      </c>
      <c r="H257" s="577">
        <f t="shared" ref="H257" si="518">VLOOKUP(C257,$AD$5:$AK$78,3,0)</f>
        <v>7</v>
      </c>
      <c r="I257" s="202">
        <v>4</v>
      </c>
      <c r="J257" s="75">
        <f>IFERROR(I257/H257,"-")</f>
        <v>0.5714285714285714</v>
      </c>
      <c r="K257" s="577">
        <f t="shared" ref="K257" si="519">VLOOKUP(C257,$AD$5:$AK$78,4,0)</f>
        <v>276</v>
      </c>
      <c r="L257" s="202">
        <v>205</v>
      </c>
      <c r="M257" s="75">
        <f>IFERROR(L257/K257,"-")</f>
        <v>0.74275362318840576</v>
      </c>
      <c r="N257" s="577">
        <f t="shared" ref="N257" si="520">VLOOKUP(C257,$AD$5:$AK$78,5,0)</f>
        <v>158</v>
      </c>
      <c r="O257" s="202">
        <v>108</v>
      </c>
      <c r="P257" s="75">
        <f>IFERROR(O257/N257,"-")</f>
        <v>0.68354430379746833</v>
      </c>
      <c r="Q257" s="577">
        <f t="shared" ref="Q257" si="521">VLOOKUP(C257,$AD$5:$AK$78,6,0)</f>
        <v>43</v>
      </c>
      <c r="R257" s="202">
        <v>26</v>
      </c>
      <c r="S257" s="75">
        <f>IFERROR(R257/Q257,"-")</f>
        <v>0.60465116279069764</v>
      </c>
      <c r="T257" s="577">
        <f t="shared" ref="T257" si="522">VLOOKUP(C257,$AD$5:$AK$78,7,0)</f>
        <v>10</v>
      </c>
      <c r="U257" s="202">
        <v>6</v>
      </c>
      <c r="V257" s="75">
        <f>IFERROR(U257/T257,"-")</f>
        <v>0.6</v>
      </c>
      <c r="W257" s="577">
        <f t="shared" ref="W257" si="523">VLOOKUP(C257,$AD$5:$AK$78,8,0)</f>
        <v>1</v>
      </c>
      <c r="X257" s="202">
        <v>0</v>
      </c>
      <c r="Y257" s="75">
        <f>IFERROR(X257/W257,"-")</f>
        <v>0</v>
      </c>
      <c r="Z257" s="577">
        <f t="shared" ref="Z257" si="524">VLOOKUP(C257,$AD$5:$AL$78,9,0)</f>
        <v>497</v>
      </c>
      <c r="AA257" s="202">
        <f t="shared" si="404"/>
        <v>351</v>
      </c>
      <c r="AB257" s="75">
        <f>IFERROR(AA257/Z257,"-")</f>
        <v>0.70623742454728367</v>
      </c>
      <c r="AH257" s="76"/>
      <c r="AI257" s="154"/>
      <c r="AJ257" s="154"/>
      <c r="AK257" s="154"/>
      <c r="AL257" s="154"/>
      <c r="AM257" s="154"/>
      <c r="AN257" s="589">
        <v>64</v>
      </c>
      <c r="AO257" s="590" t="s">
        <v>51</v>
      </c>
      <c r="AP257" s="396" t="s">
        <v>77</v>
      </c>
      <c r="AQ257" s="592">
        <v>545</v>
      </c>
      <c r="AR257" s="188">
        <v>395</v>
      </c>
      <c r="AS257" s="390">
        <v>0.72477064220183485</v>
      </c>
      <c r="AT257" s="76"/>
      <c r="AV257" s="76"/>
      <c r="AW257" s="76"/>
      <c r="AX257" s="76"/>
      <c r="AY257" s="76"/>
      <c r="AZ257" s="76"/>
      <c r="BA257" s="76"/>
      <c r="BH257" s="14"/>
      <c r="BI257" s="14"/>
      <c r="BJ257" s="14"/>
      <c r="BK257" s="14"/>
      <c r="BL257" s="14"/>
      <c r="BM257" s="14"/>
    </row>
    <row r="258" spans="2:65" ht="13.5" customHeight="1">
      <c r="B258" s="579"/>
      <c r="C258" s="582"/>
      <c r="D258" s="297" t="s">
        <v>78</v>
      </c>
      <c r="E258" s="566"/>
      <c r="F258" s="203">
        <v>0</v>
      </c>
      <c r="G258" s="16">
        <f>IFERROR(F258/E257,"-")</f>
        <v>0</v>
      </c>
      <c r="H258" s="566"/>
      <c r="I258" s="203">
        <v>0</v>
      </c>
      <c r="J258" s="16">
        <f>IFERROR(I258/H257,"-")</f>
        <v>0</v>
      </c>
      <c r="K258" s="566"/>
      <c r="L258" s="203">
        <v>23</v>
      </c>
      <c r="M258" s="16">
        <f>IFERROR(L258/K257,"-")</f>
        <v>8.3333333333333329E-2</v>
      </c>
      <c r="N258" s="566"/>
      <c r="O258" s="203">
        <v>16</v>
      </c>
      <c r="P258" s="16">
        <f>IFERROR(O258/N257,"-")</f>
        <v>0.10126582278481013</v>
      </c>
      <c r="Q258" s="566"/>
      <c r="R258" s="203">
        <v>6</v>
      </c>
      <c r="S258" s="16">
        <f>IFERROR(R258/Q257,"-")</f>
        <v>0.13953488372093023</v>
      </c>
      <c r="T258" s="566"/>
      <c r="U258" s="203">
        <v>0</v>
      </c>
      <c r="V258" s="16">
        <f>IFERROR(U258/T257,"-")</f>
        <v>0</v>
      </c>
      <c r="W258" s="566"/>
      <c r="X258" s="203">
        <v>0</v>
      </c>
      <c r="Y258" s="16">
        <f>IFERROR(X258/W257,"-")</f>
        <v>0</v>
      </c>
      <c r="Z258" s="566"/>
      <c r="AA258" s="203">
        <f t="shared" si="404"/>
        <v>45</v>
      </c>
      <c r="AB258" s="16">
        <f>IFERROR(AA258/Z257,"-")</f>
        <v>9.0543259557344061E-2</v>
      </c>
      <c r="AH258" s="76"/>
      <c r="AI258" s="154"/>
      <c r="AJ258" s="154"/>
      <c r="AK258" s="154"/>
      <c r="AL258" s="154"/>
      <c r="AM258" s="154"/>
      <c r="AN258" s="589"/>
      <c r="AO258" s="590"/>
      <c r="AP258" s="396" t="s">
        <v>78</v>
      </c>
      <c r="AQ258" s="592"/>
      <c r="AR258" s="188">
        <v>60</v>
      </c>
      <c r="AS258" s="390">
        <v>0.11009174311926606</v>
      </c>
      <c r="AT258" s="76"/>
      <c r="AV258" s="76"/>
      <c r="AW258" s="76"/>
      <c r="AX258" s="76"/>
      <c r="AY258" s="76"/>
      <c r="AZ258" s="76"/>
      <c r="BA258" s="76"/>
      <c r="BH258" s="14"/>
      <c r="BI258" s="14"/>
      <c r="BJ258" s="14"/>
      <c r="BK258" s="14"/>
      <c r="BL258" s="14"/>
      <c r="BM258" s="14"/>
    </row>
    <row r="259" spans="2:65" ht="13.5" customHeight="1">
      <c r="B259" s="579"/>
      <c r="C259" s="582"/>
      <c r="D259" s="297" t="s">
        <v>79</v>
      </c>
      <c r="E259" s="566"/>
      <c r="F259" s="203">
        <v>0</v>
      </c>
      <c r="G259" s="16">
        <f>IFERROR(F259/E257,"-")</f>
        <v>0</v>
      </c>
      <c r="H259" s="566"/>
      <c r="I259" s="203">
        <v>2</v>
      </c>
      <c r="J259" s="16">
        <f>IFERROR(I259/H257,"-")</f>
        <v>0.2857142857142857</v>
      </c>
      <c r="K259" s="566"/>
      <c r="L259" s="203">
        <v>20</v>
      </c>
      <c r="M259" s="16">
        <f>IFERROR(L259/K257,"-")</f>
        <v>7.2463768115942032E-2</v>
      </c>
      <c r="N259" s="566"/>
      <c r="O259" s="203">
        <v>12</v>
      </c>
      <c r="P259" s="16">
        <f>IFERROR(O259/N257,"-")</f>
        <v>7.5949367088607597E-2</v>
      </c>
      <c r="Q259" s="566"/>
      <c r="R259" s="203">
        <v>4</v>
      </c>
      <c r="S259" s="16">
        <f>IFERROR(R259/Q257,"-")</f>
        <v>9.3023255813953487E-2</v>
      </c>
      <c r="T259" s="566"/>
      <c r="U259" s="203">
        <v>2</v>
      </c>
      <c r="V259" s="16">
        <f>IFERROR(U259/T257,"-")</f>
        <v>0.2</v>
      </c>
      <c r="W259" s="566"/>
      <c r="X259" s="203">
        <v>0</v>
      </c>
      <c r="Y259" s="16">
        <f>IFERROR(X259/W257,"-")</f>
        <v>0</v>
      </c>
      <c r="Z259" s="566"/>
      <c r="AA259" s="203">
        <f t="shared" si="404"/>
        <v>40</v>
      </c>
      <c r="AB259" s="16">
        <f>IFERROR(AA259/Z257,"-")</f>
        <v>8.0482897384305835E-2</v>
      </c>
      <c r="AH259" s="76"/>
      <c r="AI259" s="154"/>
      <c r="AJ259" s="154"/>
      <c r="AK259" s="154"/>
      <c r="AL259" s="154"/>
      <c r="AM259" s="154"/>
      <c r="AN259" s="589"/>
      <c r="AO259" s="590"/>
      <c r="AP259" s="396" t="s">
        <v>79</v>
      </c>
      <c r="AQ259" s="592"/>
      <c r="AR259" s="188">
        <v>36</v>
      </c>
      <c r="AS259" s="390">
        <v>6.6055045871559637E-2</v>
      </c>
      <c r="AT259" s="76"/>
      <c r="AV259" s="76"/>
      <c r="AW259" s="76"/>
      <c r="AX259" s="76"/>
      <c r="AY259" s="76"/>
      <c r="AZ259" s="76"/>
      <c r="BA259" s="76"/>
      <c r="BH259" s="14"/>
      <c r="BI259" s="14"/>
      <c r="BJ259" s="14"/>
      <c r="BK259" s="14"/>
      <c r="BL259" s="14"/>
      <c r="BM259" s="14"/>
    </row>
    <row r="260" spans="2:65" ht="13.5" customHeight="1">
      <c r="B260" s="580"/>
      <c r="C260" s="597"/>
      <c r="D260" s="298" t="s">
        <v>80</v>
      </c>
      <c r="E260" s="567"/>
      <c r="F260" s="204">
        <v>0</v>
      </c>
      <c r="G260" s="17">
        <f>IFERROR(F260/E257,"-")</f>
        <v>0</v>
      </c>
      <c r="H260" s="567"/>
      <c r="I260" s="204">
        <v>1</v>
      </c>
      <c r="J260" s="17">
        <f>IFERROR(I260/H257,"-")</f>
        <v>0.14285714285714285</v>
      </c>
      <c r="K260" s="567"/>
      <c r="L260" s="204">
        <v>28</v>
      </c>
      <c r="M260" s="17">
        <f>IFERROR(L260/K257,"-")</f>
        <v>0.10144927536231885</v>
      </c>
      <c r="N260" s="567"/>
      <c r="O260" s="204">
        <v>22</v>
      </c>
      <c r="P260" s="17">
        <f>IFERROR(O260/N257,"-")</f>
        <v>0.13924050632911392</v>
      </c>
      <c r="Q260" s="567"/>
      <c r="R260" s="204">
        <v>7</v>
      </c>
      <c r="S260" s="17">
        <f>IFERROR(R260/Q257,"-")</f>
        <v>0.16279069767441862</v>
      </c>
      <c r="T260" s="567"/>
      <c r="U260" s="204">
        <v>2</v>
      </c>
      <c r="V260" s="17">
        <f>IFERROR(U260/T257,"-")</f>
        <v>0.2</v>
      </c>
      <c r="W260" s="567"/>
      <c r="X260" s="204">
        <v>1</v>
      </c>
      <c r="Y260" s="17">
        <f>IFERROR(X260/W257,"-")</f>
        <v>1</v>
      </c>
      <c r="Z260" s="567"/>
      <c r="AA260" s="204">
        <f t="shared" si="404"/>
        <v>61</v>
      </c>
      <c r="AB260" s="17">
        <f>IFERROR(AA260/Z257,"-")</f>
        <v>0.1227364185110664</v>
      </c>
      <c r="AH260" s="76"/>
      <c r="AI260" s="154"/>
      <c r="AJ260" s="154"/>
      <c r="AK260" s="154"/>
      <c r="AL260" s="154"/>
      <c r="AM260" s="154"/>
      <c r="AN260" s="589"/>
      <c r="AO260" s="590"/>
      <c r="AP260" s="396" t="s">
        <v>80</v>
      </c>
      <c r="AQ260" s="592"/>
      <c r="AR260" s="188">
        <v>54</v>
      </c>
      <c r="AS260" s="390">
        <v>9.9082568807339455E-2</v>
      </c>
      <c r="AT260" s="76"/>
      <c r="AV260" s="76"/>
      <c r="AW260" s="76"/>
      <c r="AX260" s="76"/>
      <c r="AY260" s="76"/>
      <c r="AZ260" s="76"/>
      <c r="BA260" s="76"/>
      <c r="BH260" s="14"/>
      <c r="BI260" s="14"/>
      <c r="BJ260" s="14"/>
      <c r="BK260" s="14"/>
      <c r="BL260" s="14"/>
      <c r="BM260" s="14"/>
    </row>
    <row r="261" spans="2:65" ht="13.5" customHeight="1">
      <c r="B261" s="578">
        <v>65</v>
      </c>
      <c r="C261" s="581" t="s">
        <v>11</v>
      </c>
      <c r="D261" s="296" t="s">
        <v>77</v>
      </c>
      <c r="E261" s="577">
        <f t="shared" ref="E261" si="525">VLOOKUP(C261,$AD$5:$AK$78,2,0)</f>
        <v>0</v>
      </c>
      <c r="F261" s="202">
        <v>0</v>
      </c>
      <c r="G261" s="75" t="str">
        <f>IFERROR(F261/E261,"-")</f>
        <v>-</v>
      </c>
      <c r="H261" s="577">
        <f t="shared" ref="H261" si="526">VLOOKUP(C261,$AD$5:$AK$78,3,0)</f>
        <v>0</v>
      </c>
      <c r="I261" s="202">
        <v>0</v>
      </c>
      <c r="J261" s="75" t="str">
        <f>IFERROR(I261/H261,"-")</f>
        <v>-</v>
      </c>
      <c r="K261" s="577">
        <f t="shared" ref="K261" si="527">VLOOKUP(C261,$AD$5:$AK$78,4,0)</f>
        <v>236</v>
      </c>
      <c r="L261" s="202">
        <v>186</v>
      </c>
      <c r="M261" s="75">
        <f>IFERROR(L261/K261,"-")</f>
        <v>0.78813559322033899</v>
      </c>
      <c r="N261" s="577">
        <f t="shared" ref="N261" si="528">VLOOKUP(C261,$AD$5:$AK$78,5,0)</f>
        <v>169</v>
      </c>
      <c r="O261" s="202">
        <v>122</v>
      </c>
      <c r="P261" s="75">
        <f>IFERROR(O261/N261,"-")</f>
        <v>0.72189349112426038</v>
      </c>
      <c r="Q261" s="577">
        <f t="shared" ref="Q261" si="529">VLOOKUP(C261,$AD$5:$AK$78,6,0)</f>
        <v>62</v>
      </c>
      <c r="R261" s="202">
        <v>42</v>
      </c>
      <c r="S261" s="75">
        <f>IFERROR(R261/Q261,"-")</f>
        <v>0.67741935483870963</v>
      </c>
      <c r="T261" s="577">
        <f t="shared" ref="T261" si="530">VLOOKUP(C261,$AD$5:$AK$78,7,0)</f>
        <v>18</v>
      </c>
      <c r="U261" s="202">
        <v>15</v>
      </c>
      <c r="V261" s="75">
        <f>IFERROR(U261/T261,"-")</f>
        <v>0.83333333333333337</v>
      </c>
      <c r="W261" s="577">
        <f t="shared" ref="W261" si="531">VLOOKUP(C261,$AD$5:$AK$78,8,0)</f>
        <v>6</v>
      </c>
      <c r="X261" s="202">
        <v>4</v>
      </c>
      <c r="Y261" s="75">
        <f>IFERROR(X261/W261,"-")</f>
        <v>0.66666666666666663</v>
      </c>
      <c r="Z261" s="577">
        <f t="shared" ref="Z261" si="532">VLOOKUP(C261,$AD$5:$AL$78,9,0)</f>
        <v>491</v>
      </c>
      <c r="AA261" s="202">
        <f t="shared" si="404"/>
        <v>369</v>
      </c>
      <c r="AB261" s="75">
        <f>IFERROR(AA261/Z261,"-")</f>
        <v>0.75152749490835036</v>
      </c>
      <c r="AH261" s="76"/>
      <c r="AI261" s="154"/>
      <c r="AJ261" s="154"/>
      <c r="AK261" s="154"/>
      <c r="AL261" s="154"/>
      <c r="AM261" s="154"/>
      <c r="AN261" s="589">
        <v>65</v>
      </c>
      <c r="AO261" s="590" t="s">
        <v>11</v>
      </c>
      <c r="AP261" s="396" t="s">
        <v>77</v>
      </c>
      <c r="AQ261" s="592">
        <v>508</v>
      </c>
      <c r="AR261" s="188">
        <v>370</v>
      </c>
      <c r="AS261" s="390">
        <v>0.72834645669291342</v>
      </c>
      <c r="AT261" s="76"/>
      <c r="AV261" s="76"/>
      <c r="AW261" s="76"/>
      <c r="AX261" s="76"/>
      <c r="AY261" s="76"/>
      <c r="AZ261" s="76"/>
      <c r="BA261" s="76"/>
      <c r="BH261" s="14"/>
      <c r="BI261" s="14"/>
      <c r="BJ261" s="14"/>
      <c r="BK261" s="14"/>
      <c r="BL261" s="14"/>
      <c r="BM261" s="14"/>
    </row>
    <row r="262" spans="2:65" ht="13.5" customHeight="1">
      <c r="B262" s="579"/>
      <c r="C262" s="582"/>
      <c r="D262" s="297" t="s">
        <v>78</v>
      </c>
      <c r="E262" s="566"/>
      <c r="F262" s="203">
        <v>0</v>
      </c>
      <c r="G262" s="16" t="str">
        <f>IFERROR(F262/E261,"-")</f>
        <v>-</v>
      </c>
      <c r="H262" s="566"/>
      <c r="I262" s="203">
        <v>0</v>
      </c>
      <c r="J262" s="16" t="str">
        <f>IFERROR(I262/H261,"-")</f>
        <v>-</v>
      </c>
      <c r="K262" s="566"/>
      <c r="L262" s="203">
        <v>21</v>
      </c>
      <c r="M262" s="16">
        <f>IFERROR(L262/K261,"-")</f>
        <v>8.8983050847457626E-2</v>
      </c>
      <c r="N262" s="566"/>
      <c r="O262" s="203">
        <v>14</v>
      </c>
      <c r="P262" s="16">
        <f>IFERROR(O262/N261,"-")</f>
        <v>8.2840236686390539E-2</v>
      </c>
      <c r="Q262" s="566"/>
      <c r="R262" s="203">
        <v>7</v>
      </c>
      <c r="S262" s="16">
        <f>IFERROR(R262/Q261,"-")</f>
        <v>0.11290322580645161</v>
      </c>
      <c r="T262" s="566"/>
      <c r="U262" s="203">
        <v>2</v>
      </c>
      <c r="V262" s="16">
        <f>IFERROR(U262/T261,"-")</f>
        <v>0.1111111111111111</v>
      </c>
      <c r="W262" s="566"/>
      <c r="X262" s="203">
        <v>1</v>
      </c>
      <c r="Y262" s="16">
        <f>IFERROR(X262/W261,"-")</f>
        <v>0.16666666666666666</v>
      </c>
      <c r="Z262" s="566"/>
      <c r="AA262" s="203">
        <f t="shared" ref="AA262:AA300" si="533">SUM(F262,I262,L262,O262,R262,U262,X262)</f>
        <v>45</v>
      </c>
      <c r="AB262" s="16">
        <f>IFERROR(AA262/Z261,"-")</f>
        <v>9.1649694501018328E-2</v>
      </c>
      <c r="AH262" s="76"/>
      <c r="AI262" s="154"/>
      <c r="AJ262" s="154"/>
      <c r="AK262" s="154"/>
      <c r="AL262" s="154"/>
      <c r="AM262" s="154"/>
      <c r="AN262" s="589"/>
      <c r="AO262" s="590"/>
      <c r="AP262" s="396" t="s">
        <v>78</v>
      </c>
      <c r="AQ262" s="592"/>
      <c r="AR262" s="188">
        <v>61</v>
      </c>
      <c r="AS262" s="390">
        <v>0.12007874015748031</v>
      </c>
      <c r="AT262" s="76"/>
      <c r="AV262" s="76"/>
      <c r="AW262" s="76"/>
      <c r="AX262" s="76"/>
      <c r="AY262" s="76"/>
      <c r="AZ262" s="76"/>
      <c r="BA262" s="76"/>
      <c r="BH262" s="14"/>
      <c r="BI262" s="14"/>
      <c r="BJ262" s="14"/>
      <c r="BK262" s="14"/>
      <c r="BL262" s="14"/>
      <c r="BM262" s="14"/>
    </row>
    <row r="263" spans="2:65" ht="13.5" customHeight="1">
      <c r="B263" s="579"/>
      <c r="C263" s="582"/>
      <c r="D263" s="297" t="s">
        <v>79</v>
      </c>
      <c r="E263" s="566"/>
      <c r="F263" s="203">
        <v>0</v>
      </c>
      <c r="G263" s="16" t="str">
        <f>IFERROR(F263/E261,"-")</f>
        <v>-</v>
      </c>
      <c r="H263" s="566"/>
      <c r="I263" s="203">
        <v>0</v>
      </c>
      <c r="J263" s="16" t="str">
        <f>IFERROR(I263/H261,"-")</f>
        <v>-</v>
      </c>
      <c r="K263" s="566"/>
      <c r="L263" s="203">
        <v>9</v>
      </c>
      <c r="M263" s="16">
        <f>IFERROR(L263/K261,"-")</f>
        <v>3.8135593220338986E-2</v>
      </c>
      <c r="N263" s="566"/>
      <c r="O263" s="203">
        <v>11</v>
      </c>
      <c r="P263" s="16">
        <f>IFERROR(O263/N261,"-")</f>
        <v>6.5088757396449703E-2</v>
      </c>
      <c r="Q263" s="566"/>
      <c r="R263" s="203">
        <v>3</v>
      </c>
      <c r="S263" s="16">
        <f>IFERROR(R263/Q261,"-")</f>
        <v>4.8387096774193547E-2</v>
      </c>
      <c r="T263" s="566"/>
      <c r="U263" s="203">
        <v>0</v>
      </c>
      <c r="V263" s="16">
        <f>IFERROR(U263/T261,"-")</f>
        <v>0</v>
      </c>
      <c r="W263" s="566"/>
      <c r="X263" s="203">
        <v>0</v>
      </c>
      <c r="Y263" s="16">
        <f>IFERROR(X263/W261,"-")</f>
        <v>0</v>
      </c>
      <c r="Z263" s="566"/>
      <c r="AA263" s="203">
        <f t="shared" si="533"/>
        <v>23</v>
      </c>
      <c r="AB263" s="16">
        <f>IFERROR(AA263/Z261,"-")</f>
        <v>4.684317718940937E-2</v>
      </c>
      <c r="AH263" s="76"/>
      <c r="AI263" s="154"/>
      <c r="AJ263" s="154"/>
      <c r="AK263" s="154"/>
      <c r="AL263" s="154"/>
      <c r="AM263" s="154"/>
      <c r="AN263" s="589"/>
      <c r="AO263" s="590"/>
      <c r="AP263" s="396" t="s">
        <v>79</v>
      </c>
      <c r="AQ263" s="592"/>
      <c r="AR263" s="188">
        <v>29</v>
      </c>
      <c r="AS263" s="390">
        <v>5.7086614173228349E-2</v>
      </c>
      <c r="AT263" s="76"/>
      <c r="AV263" s="76"/>
      <c r="AW263" s="76"/>
      <c r="AX263" s="76"/>
      <c r="AY263" s="76"/>
      <c r="AZ263" s="76"/>
      <c r="BA263" s="76"/>
      <c r="BH263" s="14"/>
      <c r="BI263" s="14"/>
      <c r="BJ263" s="14"/>
      <c r="BK263" s="14"/>
      <c r="BL263" s="14"/>
      <c r="BM263" s="14"/>
    </row>
    <row r="264" spans="2:65" ht="13.5" customHeight="1">
      <c r="B264" s="580"/>
      <c r="C264" s="597"/>
      <c r="D264" s="298" t="s">
        <v>80</v>
      </c>
      <c r="E264" s="567"/>
      <c r="F264" s="204">
        <v>0</v>
      </c>
      <c r="G264" s="17" t="str">
        <f>IFERROR(F264/E261,"-")</f>
        <v>-</v>
      </c>
      <c r="H264" s="567"/>
      <c r="I264" s="204">
        <v>0</v>
      </c>
      <c r="J264" s="17" t="str">
        <f>IFERROR(I264/H261,"-")</f>
        <v>-</v>
      </c>
      <c r="K264" s="567"/>
      <c r="L264" s="204">
        <v>20</v>
      </c>
      <c r="M264" s="17">
        <f>IFERROR(L264/K261,"-")</f>
        <v>8.4745762711864403E-2</v>
      </c>
      <c r="N264" s="567"/>
      <c r="O264" s="204">
        <v>22</v>
      </c>
      <c r="P264" s="17">
        <f>IFERROR(O264/N261,"-")</f>
        <v>0.13017751479289941</v>
      </c>
      <c r="Q264" s="567"/>
      <c r="R264" s="204">
        <v>10</v>
      </c>
      <c r="S264" s="17">
        <f>IFERROR(R264/Q261,"-")</f>
        <v>0.16129032258064516</v>
      </c>
      <c r="T264" s="567"/>
      <c r="U264" s="204">
        <v>1</v>
      </c>
      <c r="V264" s="17">
        <f>IFERROR(U264/T261,"-")</f>
        <v>5.5555555555555552E-2</v>
      </c>
      <c r="W264" s="567"/>
      <c r="X264" s="204">
        <v>1</v>
      </c>
      <c r="Y264" s="17">
        <f>IFERROR(X264/W261,"-")</f>
        <v>0.16666666666666666</v>
      </c>
      <c r="Z264" s="567"/>
      <c r="AA264" s="204">
        <f t="shared" si="533"/>
        <v>54</v>
      </c>
      <c r="AB264" s="17">
        <f>IFERROR(AA264/Z261,"-")</f>
        <v>0.10997963340122199</v>
      </c>
      <c r="AH264" s="76"/>
      <c r="AI264" s="154"/>
      <c r="AJ264" s="154"/>
      <c r="AK264" s="154"/>
      <c r="AL264" s="154"/>
      <c r="AM264" s="154"/>
      <c r="AN264" s="589"/>
      <c r="AO264" s="590"/>
      <c r="AP264" s="396" t="s">
        <v>80</v>
      </c>
      <c r="AQ264" s="592"/>
      <c r="AR264" s="188">
        <v>48</v>
      </c>
      <c r="AS264" s="390">
        <v>9.4488188976377951E-2</v>
      </c>
      <c r="AT264" s="76"/>
      <c r="AV264" s="76"/>
      <c r="AW264" s="76"/>
      <c r="AX264" s="76"/>
      <c r="AY264" s="76"/>
      <c r="AZ264" s="76"/>
      <c r="BA264" s="76"/>
      <c r="BH264" s="14"/>
      <c r="BI264" s="14"/>
      <c r="BJ264" s="14"/>
      <c r="BK264" s="14"/>
      <c r="BL264" s="14"/>
      <c r="BM264" s="14"/>
    </row>
    <row r="265" spans="2:65" ht="13.5" customHeight="1">
      <c r="B265" s="578">
        <v>66</v>
      </c>
      <c r="C265" s="581" t="s">
        <v>5</v>
      </c>
      <c r="D265" s="296" t="s">
        <v>77</v>
      </c>
      <c r="E265" s="577">
        <f t="shared" ref="E265" si="534">VLOOKUP(C265,$AD$5:$AK$78,2,0)</f>
        <v>1</v>
      </c>
      <c r="F265" s="202">
        <v>1</v>
      </c>
      <c r="G265" s="75">
        <f>IFERROR(F265/E265,"-")</f>
        <v>1</v>
      </c>
      <c r="H265" s="577">
        <f t="shared" ref="H265" si="535">VLOOKUP(C265,$AD$5:$AK$78,3,0)</f>
        <v>0</v>
      </c>
      <c r="I265" s="202">
        <v>0</v>
      </c>
      <c r="J265" s="75" t="str">
        <f>IFERROR(I265/H265,"-")</f>
        <v>-</v>
      </c>
      <c r="K265" s="577">
        <f t="shared" ref="K265" si="536">VLOOKUP(C265,$AD$5:$AK$78,4,0)</f>
        <v>366</v>
      </c>
      <c r="L265" s="202">
        <v>276</v>
      </c>
      <c r="M265" s="75">
        <f>IFERROR(L265/K265,"-")</f>
        <v>0.75409836065573765</v>
      </c>
      <c r="N265" s="577">
        <f t="shared" ref="N265" si="537">VLOOKUP(C265,$AD$5:$AK$78,5,0)</f>
        <v>235</v>
      </c>
      <c r="O265" s="202">
        <v>170</v>
      </c>
      <c r="P265" s="75">
        <f>IFERROR(O265/N265,"-")</f>
        <v>0.72340425531914898</v>
      </c>
      <c r="Q265" s="577">
        <f t="shared" ref="Q265" si="538">VLOOKUP(C265,$AD$5:$AK$78,6,0)</f>
        <v>97</v>
      </c>
      <c r="R265" s="202">
        <v>74</v>
      </c>
      <c r="S265" s="75">
        <f>IFERROR(R265/Q265,"-")</f>
        <v>0.76288659793814428</v>
      </c>
      <c r="T265" s="577">
        <f t="shared" ref="T265" si="539">VLOOKUP(C265,$AD$5:$AK$78,7,0)</f>
        <v>33</v>
      </c>
      <c r="U265" s="202">
        <v>17</v>
      </c>
      <c r="V265" s="75">
        <f>IFERROR(U265/T265,"-")</f>
        <v>0.51515151515151514</v>
      </c>
      <c r="W265" s="577">
        <f t="shared" ref="W265" si="540">VLOOKUP(C265,$AD$5:$AK$78,8,0)</f>
        <v>5</v>
      </c>
      <c r="X265" s="202">
        <v>2</v>
      </c>
      <c r="Y265" s="75">
        <f>IFERROR(X265/W265,"-")</f>
        <v>0.4</v>
      </c>
      <c r="Z265" s="577">
        <f t="shared" ref="Z265" si="541">VLOOKUP(C265,$AD$5:$AL$78,9,0)</f>
        <v>737</v>
      </c>
      <c r="AA265" s="202">
        <f t="shared" si="533"/>
        <v>540</v>
      </c>
      <c r="AB265" s="75">
        <f>IFERROR(AA265/Z265,"-")</f>
        <v>0.73270013568521031</v>
      </c>
      <c r="AH265" s="76"/>
      <c r="AI265" s="154"/>
      <c r="AJ265" s="154"/>
      <c r="AK265" s="154"/>
      <c r="AL265" s="154"/>
      <c r="AM265" s="154"/>
      <c r="AN265" s="589">
        <v>66</v>
      </c>
      <c r="AO265" s="590" t="s">
        <v>5</v>
      </c>
      <c r="AP265" s="396" t="s">
        <v>77</v>
      </c>
      <c r="AQ265" s="592">
        <v>660</v>
      </c>
      <c r="AR265" s="188">
        <v>479</v>
      </c>
      <c r="AS265" s="390">
        <v>0.72575757575757571</v>
      </c>
      <c r="AT265" s="76"/>
      <c r="AV265" s="76"/>
      <c r="AW265" s="76"/>
      <c r="AX265" s="76"/>
      <c r="AY265" s="76"/>
      <c r="AZ265" s="76"/>
      <c r="BA265" s="76"/>
      <c r="BH265" s="14"/>
      <c r="BI265" s="14"/>
      <c r="BJ265" s="14"/>
      <c r="BK265" s="14"/>
      <c r="BL265" s="14"/>
      <c r="BM265" s="14"/>
    </row>
    <row r="266" spans="2:65" ht="13.5" customHeight="1">
      <c r="B266" s="579"/>
      <c r="C266" s="582"/>
      <c r="D266" s="297" t="s">
        <v>78</v>
      </c>
      <c r="E266" s="566"/>
      <c r="F266" s="203">
        <v>0</v>
      </c>
      <c r="G266" s="16">
        <f>IFERROR(F266/E265,"-")</f>
        <v>0</v>
      </c>
      <c r="H266" s="566"/>
      <c r="I266" s="203">
        <v>0</v>
      </c>
      <c r="J266" s="16" t="str">
        <f>IFERROR(I266/H265,"-")</f>
        <v>-</v>
      </c>
      <c r="K266" s="566"/>
      <c r="L266" s="203">
        <v>38</v>
      </c>
      <c r="M266" s="16">
        <f>IFERROR(L266/K265,"-")</f>
        <v>0.10382513661202186</v>
      </c>
      <c r="N266" s="566"/>
      <c r="O266" s="203">
        <v>25</v>
      </c>
      <c r="P266" s="16">
        <f>IFERROR(O266/N265,"-")</f>
        <v>0.10638297872340426</v>
      </c>
      <c r="Q266" s="566"/>
      <c r="R266" s="203">
        <v>8</v>
      </c>
      <c r="S266" s="16">
        <f>IFERROR(R266/Q265,"-")</f>
        <v>8.247422680412371E-2</v>
      </c>
      <c r="T266" s="566"/>
      <c r="U266" s="203">
        <v>9</v>
      </c>
      <c r="V266" s="16">
        <f>IFERROR(U266/T265,"-")</f>
        <v>0.27272727272727271</v>
      </c>
      <c r="W266" s="566"/>
      <c r="X266" s="203">
        <v>2</v>
      </c>
      <c r="Y266" s="16">
        <f>IFERROR(X266/W265,"-")</f>
        <v>0.4</v>
      </c>
      <c r="Z266" s="566"/>
      <c r="AA266" s="203">
        <f t="shared" si="533"/>
        <v>82</v>
      </c>
      <c r="AB266" s="16">
        <f>IFERROR(AA266/Z265,"-")</f>
        <v>0.1112618724559023</v>
      </c>
      <c r="AH266" s="76"/>
      <c r="AI266" s="154"/>
      <c r="AJ266" s="154"/>
      <c r="AK266" s="154"/>
      <c r="AL266" s="154"/>
      <c r="AM266" s="154"/>
      <c r="AN266" s="589"/>
      <c r="AO266" s="590"/>
      <c r="AP266" s="396" t="s">
        <v>78</v>
      </c>
      <c r="AQ266" s="592"/>
      <c r="AR266" s="188">
        <v>70</v>
      </c>
      <c r="AS266" s="390">
        <v>0.10606060606060606</v>
      </c>
      <c r="AT266" s="76"/>
      <c r="AV266" s="76"/>
      <c r="AW266" s="76"/>
      <c r="AX266" s="76"/>
      <c r="AY266" s="76"/>
      <c r="AZ266" s="76"/>
      <c r="BA266" s="76"/>
      <c r="BH266" s="14"/>
      <c r="BI266" s="14"/>
      <c r="BJ266" s="14"/>
      <c r="BK266" s="14"/>
      <c r="BL266" s="14"/>
      <c r="BM266" s="14"/>
    </row>
    <row r="267" spans="2:65" ht="13.5" customHeight="1">
      <c r="B267" s="579"/>
      <c r="C267" s="582"/>
      <c r="D267" s="297" t="s">
        <v>79</v>
      </c>
      <c r="E267" s="566"/>
      <c r="F267" s="203">
        <v>0</v>
      </c>
      <c r="G267" s="16">
        <f>IFERROR(F267/E265,"-")</f>
        <v>0</v>
      </c>
      <c r="H267" s="566"/>
      <c r="I267" s="203">
        <v>0</v>
      </c>
      <c r="J267" s="16" t="str">
        <f>IFERROR(I267/H265,"-")</f>
        <v>-</v>
      </c>
      <c r="K267" s="566"/>
      <c r="L267" s="203">
        <v>20</v>
      </c>
      <c r="M267" s="16">
        <f>IFERROR(L267/K265,"-")</f>
        <v>5.4644808743169397E-2</v>
      </c>
      <c r="N267" s="566"/>
      <c r="O267" s="203">
        <v>12</v>
      </c>
      <c r="P267" s="16">
        <f>IFERROR(O267/N265,"-")</f>
        <v>5.106382978723404E-2</v>
      </c>
      <c r="Q267" s="566"/>
      <c r="R267" s="203">
        <v>2</v>
      </c>
      <c r="S267" s="16">
        <f>IFERROR(R267/Q265,"-")</f>
        <v>2.0618556701030927E-2</v>
      </c>
      <c r="T267" s="566"/>
      <c r="U267" s="203">
        <v>3</v>
      </c>
      <c r="V267" s="16">
        <f>IFERROR(U267/T265,"-")</f>
        <v>9.0909090909090912E-2</v>
      </c>
      <c r="W267" s="566"/>
      <c r="X267" s="203">
        <v>0</v>
      </c>
      <c r="Y267" s="16">
        <f>IFERROR(X267/W265,"-")</f>
        <v>0</v>
      </c>
      <c r="Z267" s="566"/>
      <c r="AA267" s="203">
        <f t="shared" si="533"/>
        <v>37</v>
      </c>
      <c r="AB267" s="16">
        <f>IFERROR(AA267/Z265,"-")</f>
        <v>5.0203527815468114E-2</v>
      </c>
      <c r="AH267" s="76"/>
      <c r="AI267" s="154"/>
      <c r="AJ267" s="154"/>
      <c r="AK267" s="154"/>
      <c r="AL267" s="154"/>
      <c r="AM267" s="154"/>
      <c r="AN267" s="589"/>
      <c r="AO267" s="590"/>
      <c r="AP267" s="396" t="s">
        <v>79</v>
      </c>
      <c r="AQ267" s="592"/>
      <c r="AR267" s="188">
        <v>42</v>
      </c>
      <c r="AS267" s="390">
        <v>6.363636363636363E-2</v>
      </c>
      <c r="AT267" s="76"/>
      <c r="AV267" s="76"/>
      <c r="AW267" s="76"/>
      <c r="AX267" s="76"/>
      <c r="AY267" s="76"/>
      <c r="AZ267" s="76"/>
      <c r="BA267" s="76"/>
      <c r="BH267" s="14"/>
      <c r="BI267" s="14"/>
      <c r="BJ267" s="14"/>
      <c r="BK267" s="14"/>
      <c r="BL267" s="14"/>
      <c r="BM267" s="14"/>
    </row>
    <row r="268" spans="2:65" ht="13.5" customHeight="1">
      <c r="B268" s="580"/>
      <c r="C268" s="597"/>
      <c r="D268" s="298" t="s">
        <v>80</v>
      </c>
      <c r="E268" s="567"/>
      <c r="F268" s="204">
        <v>0</v>
      </c>
      <c r="G268" s="17">
        <f>IFERROR(F268/E265,"-")</f>
        <v>0</v>
      </c>
      <c r="H268" s="567"/>
      <c r="I268" s="204">
        <v>0</v>
      </c>
      <c r="J268" s="17" t="str">
        <f>IFERROR(I268/H265,"-")</f>
        <v>-</v>
      </c>
      <c r="K268" s="567"/>
      <c r="L268" s="204">
        <v>32</v>
      </c>
      <c r="M268" s="17">
        <f>IFERROR(L268/K265,"-")</f>
        <v>8.7431693989071038E-2</v>
      </c>
      <c r="N268" s="567"/>
      <c r="O268" s="204">
        <v>28</v>
      </c>
      <c r="P268" s="17">
        <f>IFERROR(O268/N265,"-")</f>
        <v>0.11914893617021277</v>
      </c>
      <c r="Q268" s="567"/>
      <c r="R268" s="204">
        <v>13</v>
      </c>
      <c r="S268" s="17">
        <f>IFERROR(R268/Q265,"-")</f>
        <v>0.13402061855670103</v>
      </c>
      <c r="T268" s="567"/>
      <c r="U268" s="204">
        <v>4</v>
      </c>
      <c r="V268" s="17">
        <f>IFERROR(U268/T265,"-")</f>
        <v>0.12121212121212122</v>
      </c>
      <c r="W268" s="567"/>
      <c r="X268" s="204">
        <v>1</v>
      </c>
      <c r="Y268" s="17">
        <f>IFERROR(X268/W265,"-")</f>
        <v>0.2</v>
      </c>
      <c r="Z268" s="567"/>
      <c r="AA268" s="204">
        <f t="shared" si="533"/>
        <v>78</v>
      </c>
      <c r="AB268" s="17">
        <f>IFERROR(AA268/Z265,"-")</f>
        <v>0.10583446404341927</v>
      </c>
      <c r="AH268" s="76"/>
      <c r="AI268" s="154"/>
      <c r="AJ268" s="154"/>
      <c r="AK268" s="154"/>
      <c r="AL268" s="154"/>
      <c r="AM268" s="154"/>
      <c r="AN268" s="589"/>
      <c r="AO268" s="590"/>
      <c r="AP268" s="396" t="s">
        <v>80</v>
      </c>
      <c r="AQ268" s="592"/>
      <c r="AR268" s="188">
        <v>69</v>
      </c>
      <c r="AS268" s="390">
        <v>0.10454545454545454</v>
      </c>
      <c r="AT268" s="76"/>
      <c r="AV268" s="76"/>
      <c r="AW268" s="76"/>
      <c r="AX268" s="76"/>
      <c r="AY268" s="76"/>
      <c r="AZ268" s="76"/>
      <c r="BA268" s="76"/>
      <c r="BH268" s="14"/>
      <c r="BI268" s="14"/>
      <c r="BJ268" s="14"/>
      <c r="BK268" s="14"/>
      <c r="BL268" s="14"/>
      <c r="BM268" s="14"/>
    </row>
    <row r="269" spans="2:65" ht="13.5" customHeight="1">
      <c r="B269" s="578">
        <v>67</v>
      </c>
      <c r="C269" s="581" t="s">
        <v>6</v>
      </c>
      <c r="D269" s="296" t="s">
        <v>77</v>
      </c>
      <c r="E269" s="577">
        <f t="shared" ref="E269" si="542">VLOOKUP(C269,$AD$5:$AK$78,2,0)</f>
        <v>7</v>
      </c>
      <c r="F269" s="202">
        <v>5</v>
      </c>
      <c r="G269" s="75">
        <f>IFERROR(F269/E269,"-")</f>
        <v>0.7142857142857143</v>
      </c>
      <c r="H269" s="577">
        <f t="shared" ref="H269" si="543">VLOOKUP(C269,$AD$5:$AK$78,3,0)</f>
        <v>12</v>
      </c>
      <c r="I269" s="202">
        <v>6</v>
      </c>
      <c r="J269" s="75">
        <f>IFERROR(I269/H269,"-")</f>
        <v>0.5</v>
      </c>
      <c r="K269" s="577">
        <f t="shared" ref="K269" si="544">VLOOKUP(C269,$AD$5:$AK$78,4,0)</f>
        <v>100</v>
      </c>
      <c r="L269" s="202">
        <v>76</v>
      </c>
      <c r="M269" s="75">
        <f>IFERROR(L269/K269,"-")</f>
        <v>0.76</v>
      </c>
      <c r="N269" s="577">
        <f t="shared" ref="N269" si="545">VLOOKUP(C269,$AD$5:$AK$78,5,0)</f>
        <v>74</v>
      </c>
      <c r="O269" s="202">
        <v>50</v>
      </c>
      <c r="P269" s="75">
        <f>IFERROR(O269/N269,"-")</f>
        <v>0.67567567567567566</v>
      </c>
      <c r="Q269" s="577">
        <f t="shared" ref="Q269" si="546">VLOOKUP(C269,$AD$5:$AK$78,6,0)</f>
        <v>25</v>
      </c>
      <c r="R269" s="202">
        <v>16</v>
      </c>
      <c r="S269" s="75">
        <f>IFERROR(R269/Q269,"-")</f>
        <v>0.64</v>
      </c>
      <c r="T269" s="577">
        <f t="shared" ref="T269" si="547">VLOOKUP(C269,$AD$5:$AK$78,7,0)</f>
        <v>10</v>
      </c>
      <c r="U269" s="202">
        <v>5</v>
      </c>
      <c r="V269" s="75">
        <f>IFERROR(U269/T269,"-")</f>
        <v>0.5</v>
      </c>
      <c r="W269" s="577">
        <f t="shared" ref="W269" si="548">VLOOKUP(C269,$AD$5:$AK$78,8,0)</f>
        <v>0</v>
      </c>
      <c r="X269" s="202">
        <v>0</v>
      </c>
      <c r="Y269" s="75" t="str">
        <f>IFERROR(X269/W269,"-")</f>
        <v>-</v>
      </c>
      <c r="Z269" s="577">
        <f t="shared" ref="Z269" si="549">VLOOKUP(C269,$AD$5:$AL$78,9,0)</f>
        <v>228</v>
      </c>
      <c r="AA269" s="202">
        <f t="shared" si="533"/>
        <v>158</v>
      </c>
      <c r="AB269" s="75">
        <f>IFERROR(AA269/Z269,"-")</f>
        <v>0.69298245614035092</v>
      </c>
      <c r="AH269" s="76"/>
      <c r="AI269" s="154"/>
      <c r="AJ269" s="154"/>
      <c r="AK269" s="154"/>
      <c r="AL269" s="154"/>
      <c r="AM269" s="154"/>
      <c r="AN269" s="589">
        <v>67</v>
      </c>
      <c r="AO269" s="590" t="s">
        <v>6</v>
      </c>
      <c r="AP269" s="396" t="s">
        <v>77</v>
      </c>
      <c r="AQ269" s="592">
        <v>178</v>
      </c>
      <c r="AR269" s="188">
        <v>112</v>
      </c>
      <c r="AS269" s="390">
        <v>0.6292134831460674</v>
      </c>
      <c r="AT269" s="76"/>
      <c r="AV269" s="76"/>
      <c r="AW269" s="76"/>
      <c r="AX269" s="76"/>
      <c r="AY269" s="76"/>
      <c r="AZ269" s="76"/>
      <c r="BA269" s="76"/>
      <c r="BH269" s="14"/>
      <c r="BI269" s="14"/>
      <c r="BJ269" s="14"/>
      <c r="BK269" s="14"/>
      <c r="BL269" s="14"/>
      <c r="BM269" s="14"/>
    </row>
    <row r="270" spans="2:65" ht="13.5" customHeight="1">
      <c r="B270" s="579"/>
      <c r="C270" s="582"/>
      <c r="D270" s="297" t="s">
        <v>78</v>
      </c>
      <c r="E270" s="566"/>
      <c r="F270" s="203">
        <v>0</v>
      </c>
      <c r="G270" s="16">
        <f>IFERROR(F270/E269,"-")</f>
        <v>0</v>
      </c>
      <c r="H270" s="566"/>
      <c r="I270" s="203">
        <v>2</v>
      </c>
      <c r="J270" s="16">
        <f>IFERROR(I270/H269,"-")</f>
        <v>0.16666666666666666</v>
      </c>
      <c r="K270" s="566"/>
      <c r="L270" s="203">
        <v>10</v>
      </c>
      <c r="M270" s="16">
        <f>IFERROR(L270/K269,"-")</f>
        <v>0.1</v>
      </c>
      <c r="N270" s="566"/>
      <c r="O270" s="203">
        <v>10</v>
      </c>
      <c r="P270" s="16">
        <f>IFERROR(O270/N269,"-")</f>
        <v>0.13513513513513514</v>
      </c>
      <c r="Q270" s="566"/>
      <c r="R270" s="203">
        <v>3</v>
      </c>
      <c r="S270" s="16">
        <f>IFERROR(R270/Q269,"-")</f>
        <v>0.12</v>
      </c>
      <c r="T270" s="566"/>
      <c r="U270" s="203">
        <v>2</v>
      </c>
      <c r="V270" s="16">
        <f>IFERROR(U270/T269,"-")</f>
        <v>0.2</v>
      </c>
      <c r="W270" s="566"/>
      <c r="X270" s="203">
        <v>0</v>
      </c>
      <c r="Y270" s="16" t="str">
        <f>IFERROR(X270/W269,"-")</f>
        <v>-</v>
      </c>
      <c r="Z270" s="566"/>
      <c r="AA270" s="203">
        <f t="shared" si="533"/>
        <v>27</v>
      </c>
      <c r="AB270" s="16">
        <f>IFERROR(AA270/Z269,"-")</f>
        <v>0.11842105263157894</v>
      </c>
      <c r="AH270" s="76"/>
      <c r="AI270" s="154"/>
      <c r="AJ270" s="154"/>
      <c r="AK270" s="154"/>
      <c r="AL270" s="154"/>
      <c r="AM270" s="154"/>
      <c r="AN270" s="589"/>
      <c r="AO270" s="590"/>
      <c r="AP270" s="396" t="s">
        <v>78</v>
      </c>
      <c r="AQ270" s="592"/>
      <c r="AR270" s="188">
        <v>21</v>
      </c>
      <c r="AS270" s="390">
        <v>0.11797752808988764</v>
      </c>
      <c r="AT270" s="76"/>
      <c r="AU270" s="79"/>
      <c r="AV270" s="79"/>
      <c r="AW270" s="79"/>
      <c r="AX270" s="79"/>
      <c r="AY270" s="79"/>
      <c r="AZ270" s="79"/>
      <c r="BA270" s="79"/>
      <c r="BB270" s="79"/>
      <c r="BD270" s="79"/>
      <c r="BE270" s="79"/>
      <c r="BF270" s="79"/>
      <c r="BG270" s="79"/>
      <c r="BH270" s="14"/>
      <c r="BI270" s="14"/>
      <c r="BJ270" s="14"/>
      <c r="BK270" s="14"/>
      <c r="BL270" s="14"/>
      <c r="BM270" s="14"/>
    </row>
    <row r="271" spans="2:65" ht="13.5" customHeight="1">
      <c r="B271" s="579"/>
      <c r="C271" s="582"/>
      <c r="D271" s="297" t="s">
        <v>79</v>
      </c>
      <c r="E271" s="566"/>
      <c r="F271" s="203">
        <v>0</v>
      </c>
      <c r="G271" s="16">
        <f>IFERROR(F271/E269,"-")</f>
        <v>0</v>
      </c>
      <c r="H271" s="566"/>
      <c r="I271" s="203">
        <v>2</v>
      </c>
      <c r="J271" s="16">
        <f>IFERROR(I271/H269,"-")</f>
        <v>0.16666666666666666</v>
      </c>
      <c r="K271" s="566"/>
      <c r="L271" s="203">
        <v>4</v>
      </c>
      <c r="M271" s="16">
        <f>IFERROR(L271/K269,"-")</f>
        <v>0.04</v>
      </c>
      <c r="N271" s="566"/>
      <c r="O271" s="203">
        <v>1</v>
      </c>
      <c r="P271" s="16">
        <f>IFERROR(O271/N269,"-")</f>
        <v>1.3513513513513514E-2</v>
      </c>
      <c r="Q271" s="566"/>
      <c r="R271" s="203">
        <v>4</v>
      </c>
      <c r="S271" s="16">
        <f>IFERROR(R271/Q269,"-")</f>
        <v>0.16</v>
      </c>
      <c r="T271" s="566"/>
      <c r="U271" s="203">
        <v>0</v>
      </c>
      <c r="V271" s="16">
        <f>IFERROR(U271/T269,"-")</f>
        <v>0</v>
      </c>
      <c r="W271" s="566"/>
      <c r="X271" s="203">
        <v>0</v>
      </c>
      <c r="Y271" s="16" t="str">
        <f>IFERROR(X271/W269,"-")</f>
        <v>-</v>
      </c>
      <c r="Z271" s="566"/>
      <c r="AA271" s="203">
        <f t="shared" si="533"/>
        <v>11</v>
      </c>
      <c r="AB271" s="16">
        <f>IFERROR(AA271/Z269,"-")</f>
        <v>4.8245614035087717E-2</v>
      </c>
      <c r="AH271" s="76"/>
      <c r="AI271" s="154"/>
      <c r="AJ271" s="154"/>
      <c r="AK271" s="154"/>
      <c r="AL271" s="154"/>
      <c r="AM271" s="154"/>
      <c r="AN271" s="589"/>
      <c r="AO271" s="590"/>
      <c r="AP271" s="396" t="s">
        <v>79</v>
      </c>
      <c r="AQ271" s="592"/>
      <c r="AR271" s="188">
        <v>16</v>
      </c>
      <c r="AS271" s="390">
        <v>8.98876404494382E-2</v>
      </c>
      <c r="AT271" s="76"/>
      <c r="AU271" s="79"/>
      <c r="AV271" s="79"/>
      <c r="AW271" s="79"/>
      <c r="AX271" s="79"/>
      <c r="AY271" s="79"/>
      <c r="AZ271" s="79"/>
      <c r="BA271" s="79"/>
      <c r="BB271" s="79"/>
      <c r="BD271" s="79"/>
      <c r="BE271" s="79"/>
      <c r="BF271" s="79"/>
      <c r="BG271" s="79"/>
      <c r="BH271" s="14"/>
      <c r="BI271" s="14"/>
      <c r="BJ271" s="14"/>
      <c r="BK271" s="14"/>
      <c r="BL271" s="14"/>
      <c r="BM271" s="14"/>
    </row>
    <row r="272" spans="2:65" ht="13.5" customHeight="1">
      <c r="B272" s="580"/>
      <c r="C272" s="597"/>
      <c r="D272" s="298" t="s">
        <v>80</v>
      </c>
      <c r="E272" s="567"/>
      <c r="F272" s="204">
        <v>2</v>
      </c>
      <c r="G272" s="17">
        <f>IFERROR(F272/E269,"-")</f>
        <v>0.2857142857142857</v>
      </c>
      <c r="H272" s="567"/>
      <c r="I272" s="204">
        <v>2</v>
      </c>
      <c r="J272" s="17">
        <f>IFERROR(I272/H269,"-")</f>
        <v>0.16666666666666666</v>
      </c>
      <c r="K272" s="567"/>
      <c r="L272" s="204">
        <v>10</v>
      </c>
      <c r="M272" s="17">
        <f>IFERROR(L272/K269,"-")</f>
        <v>0.1</v>
      </c>
      <c r="N272" s="567"/>
      <c r="O272" s="204">
        <v>13</v>
      </c>
      <c r="P272" s="17">
        <f>IFERROR(O272/N269,"-")</f>
        <v>0.17567567567567569</v>
      </c>
      <c r="Q272" s="567"/>
      <c r="R272" s="204">
        <v>2</v>
      </c>
      <c r="S272" s="17">
        <f>IFERROR(R272/Q269,"-")</f>
        <v>0.08</v>
      </c>
      <c r="T272" s="567"/>
      <c r="U272" s="204">
        <v>3</v>
      </c>
      <c r="V272" s="17">
        <f>IFERROR(U272/T269,"-")</f>
        <v>0.3</v>
      </c>
      <c r="W272" s="567"/>
      <c r="X272" s="204">
        <v>0</v>
      </c>
      <c r="Y272" s="17" t="str">
        <f>IFERROR(X272/W269,"-")</f>
        <v>-</v>
      </c>
      <c r="Z272" s="567"/>
      <c r="AA272" s="204">
        <f t="shared" si="533"/>
        <v>32</v>
      </c>
      <c r="AB272" s="17">
        <f>IFERROR(AA272/Z269,"-")</f>
        <v>0.14035087719298245</v>
      </c>
      <c r="AH272" s="76"/>
      <c r="AI272" s="154"/>
      <c r="AJ272" s="154"/>
      <c r="AK272" s="154"/>
      <c r="AL272" s="154"/>
      <c r="AM272" s="154"/>
      <c r="AN272" s="589"/>
      <c r="AO272" s="590"/>
      <c r="AP272" s="396" t="s">
        <v>80</v>
      </c>
      <c r="AQ272" s="592"/>
      <c r="AR272" s="188">
        <v>29</v>
      </c>
      <c r="AS272" s="390">
        <v>0.16292134831460675</v>
      </c>
      <c r="AT272" s="76"/>
      <c r="AU272" s="79"/>
      <c r="AV272" s="79"/>
      <c r="AW272" s="79"/>
      <c r="AX272" s="79"/>
      <c r="AY272" s="79"/>
      <c r="AZ272" s="79"/>
      <c r="BA272" s="79"/>
      <c r="BB272" s="79"/>
      <c r="BD272" s="79"/>
      <c r="BE272" s="79"/>
      <c r="BF272" s="79"/>
      <c r="BG272" s="79"/>
      <c r="BH272" s="14"/>
      <c r="BI272" s="14"/>
      <c r="BJ272" s="14"/>
      <c r="BK272" s="14"/>
      <c r="BL272" s="14"/>
      <c r="BM272" s="14"/>
    </row>
    <row r="273" spans="2:65" ht="13.5" customHeight="1">
      <c r="B273" s="578">
        <v>68</v>
      </c>
      <c r="C273" s="581" t="s">
        <v>52</v>
      </c>
      <c r="D273" s="296" t="s">
        <v>77</v>
      </c>
      <c r="E273" s="577">
        <f t="shared" ref="E273" si="550">VLOOKUP(C273,$AD$5:$AK$78,2,0)</f>
        <v>0</v>
      </c>
      <c r="F273" s="202">
        <v>0</v>
      </c>
      <c r="G273" s="75" t="str">
        <f>IFERROR(F273/E273,"-")</f>
        <v>-</v>
      </c>
      <c r="H273" s="577">
        <f t="shared" ref="H273" si="551">VLOOKUP(C273,$AD$5:$AK$78,3,0)</f>
        <v>0</v>
      </c>
      <c r="I273" s="202">
        <v>0</v>
      </c>
      <c r="J273" s="75" t="str">
        <f>IFERROR(I273/H273,"-")</f>
        <v>-</v>
      </c>
      <c r="K273" s="577">
        <f t="shared" ref="K273" si="552">VLOOKUP(C273,$AD$5:$AK$78,4,0)</f>
        <v>126</v>
      </c>
      <c r="L273" s="202">
        <v>98</v>
      </c>
      <c r="M273" s="75">
        <f>IFERROR(L273/K273,"-")</f>
        <v>0.77777777777777779</v>
      </c>
      <c r="N273" s="577">
        <f t="shared" ref="N273" si="553">VLOOKUP(C273,$AD$5:$AK$78,5,0)</f>
        <v>99</v>
      </c>
      <c r="O273" s="202">
        <v>73</v>
      </c>
      <c r="P273" s="75">
        <f>IFERROR(O273/N273,"-")</f>
        <v>0.73737373737373735</v>
      </c>
      <c r="Q273" s="577">
        <f t="shared" ref="Q273" si="554">VLOOKUP(C273,$AD$5:$AK$78,6,0)</f>
        <v>59</v>
      </c>
      <c r="R273" s="202">
        <v>41</v>
      </c>
      <c r="S273" s="75">
        <f>IFERROR(R273/Q273,"-")</f>
        <v>0.69491525423728817</v>
      </c>
      <c r="T273" s="577">
        <f t="shared" ref="T273" si="555">VLOOKUP(C273,$AD$5:$AK$78,7,0)</f>
        <v>12</v>
      </c>
      <c r="U273" s="202">
        <v>7</v>
      </c>
      <c r="V273" s="75">
        <f>IFERROR(U273/T273,"-")</f>
        <v>0.58333333333333337</v>
      </c>
      <c r="W273" s="577">
        <f t="shared" ref="W273" si="556">VLOOKUP(C273,$AD$5:$AK$78,8,0)</f>
        <v>0</v>
      </c>
      <c r="X273" s="202">
        <v>0</v>
      </c>
      <c r="Y273" s="75" t="str">
        <f>IFERROR(X273/W273,"-")</f>
        <v>-</v>
      </c>
      <c r="Z273" s="577">
        <f t="shared" ref="Z273" si="557">VLOOKUP(C273,$AD$5:$AL$78,9,0)</f>
        <v>296</v>
      </c>
      <c r="AA273" s="202">
        <f t="shared" si="533"/>
        <v>219</v>
      </c>
      <c r="AB273" s="75">
        <f>IFERROR(AA273/Z273,"-")</f>
        <v>0.73986486486486491</v>
      </c>
      <c r="AH273" s="76"/>
      <c r="AI273" s="154"/>
      <c r="AJ273" s="154"/>
      <c r="AK273" s="154"/>
      <c r="AL273" s="154"/>
      <c r="AM273" s="154"/>
      <c r="AN273" s="589">
        <v>68</v>
      </c>
      <c r="AO273" s="590" t="s">
        <v>52</v>
      </c>
      <c r="AP273" s="396" t="s">
        <v>77</v>
      </c>
      <c r="AQ273" s="592">
        <v>267</v>
      </c>
      <c r="AR273" s="188">
        <v>194</v>
      </c>
      <c r="AS273" s="390">
        <v>0.72659176029962547</v>
      </c>
      <c r="AT273" s="76"/>
      <c r="AU273" s="79"/>
      <c r="AV273" s="79"/>
      <c r="AW273" s="79"/>
      <c r="AX273" s="79"/>
      <c r="AY273" s="79"/>
      <c r="AZ273" s="79"/>
      <c r="BA273" s="79"/>
      <c r="BB273" s="79"/>
      <c r="BD273" s="79"/>
      <c r="BE273" s="79"/>
      <c r="BF273" s="79"/>
      <c r="BG273" s="79"/>
      <c r="BH273" s="14"/>
      <c r="BI273" s="14"/>
      <c r="BJ273" s="14"/>
      <c r="BK273" s="14"/>
      <c r="BL273" s="14"/>
      <c r="BM273" s="14"/>
    </row>
    <row r="274" spans="2:65" ht="13.5" customHeight="1">
      <c r="B274" s="579"/>
      <c r="C274" s="582"/>
      <c r="D274" s="297" t="s">
        <v>78</v>
      </c>
      <c r="E274" s="566"/>
      <c r="F274" s="203">
        <v>0</v>
      </c>
      <c r="G274" s="16" t="str">
        <f>IFERROR(F274/E273,"-")</f>
        <v>-</v>
      </c>
      <c r="H274" s="566"/>
      <c r="I274" s="203">
        <v>0</v>
      </c>
      <c r="J274" s="16" t="str">
        <f>IFERROR(I274/H273,"-")</f>
        <v>-</v>
      </c>
      <c r="K274" s="566"/>
      <c r="L274" s="203">
        <v>13</v>
      </c>
      <c r="M274" s="16">
        <f>IFERROR(L274/K273,"-")</f>
        <v>0.10317460317460317</v>
      </c>
      <c r="N274" s="566"/>
      <c r="O274" s="203">
        <v>10</v>
      </c>
      <c r="P274" s="16">
        <f>IFERROR(O274/N273,"-")</f>
        <v>0.10101010101010101</v>
      </c>
      <c r="Q274" s="566"/>
      <c r="R274" s="203">
        <v>7</v>
      </c>
      <c r="S274" s="16">
        <f>IFERROR(R274/Q273,"-")</f>
        <v>0.11864406779661017</v>
      </c>
      <c r="T274" s="566"/>
      <c r="U274" s="203">
        <v>0</v>
      </c>
      <c r="V274" s="16">
        <f>IFERROR(U274/T273,"-")</f>
        <v>0</v>
      </c>
      <c r="W274" s="566"/>
      <c r="X274" s="203">
        <v>0</v>
      </c>
      <c r="Y274" s="16" t="str">
        <f>IFERROR(X274/W273,"-")</f>
        <v>-</v>
      </c>
      <c r="Z274" s="566"/>
      <c r="AA274" s="203">
        <f t="shared" si="533"/>
        <v>30</v>
      </c>
      <c r="AB274" s="16">
        <f>IFERROR(AA274/Z273,"-")</f>
        <v>0.10135135135135136</v>
      </c>
      <c r="AH274" s="76"/>
      <c r="AI274" s="154"/>
      <c r="AJ274" s="154"/>
      <c r="AK274" s="154"/>
      <c r="AL274" s="154"/>
      <c r="AM274" s="154"/>
      <c r="AN274" s="589"/>
      <c r="AO274" s="590"/>
      <c r="AP274" s="396" t="s">
        <v>78</v>
      </c>
      <c r="AQ274" s="592"/>
      <c r="AR274" s="188">
        <v>29</v>
      </c>
      <c r="AS274" s="390">
        <v>0.10861423220973783</v>
      </c>
      <c r="AT274" s="76"/>
      <c r="AV274" s="76"/>
      <c r="AW274" s="76"/>
      <c r="AX274" s="76"/>
      <c r="AY274" s="76"/>
      <c r="AZ274" s="76"/>
      <c r="BA274" s="76"/>
      <c r="BH274" s="14"/>
      <c r="BI274" s="14"/>
      <c r="BJ274" s="14"/>
      <c r="BK274" s="14"/>
      <c r="BL274" s="14"/>
      <c r="BM274" s="14"/>
    </row>
    <row r="275" spans="2:65" ht="13.5" customHeight="1">
      <c r="B275" s="579"/>
      <c r="C275" s="582"/>
      <c r="D275" s="297" t="s">
        <v>79</v>
      </c>
      <c r="E275" s="566"/>
      <c r="F275" s="203">
        <v>0</v>
      </c>
      <c r="G275" s="16" t="str">
        <f>IFERROR(F275/E273,"-")</f>
        <v>-</v>
      </c>
      <c r="H275" s="566"/>
      <c r="I275" s="203">
        <v>0</v>
      </c>
      <c r="J275" s="16" t="str">
        <f>IFERROR(I275/H273,"-")</f>
        <v>-</v>
      </c>
      <c r="K275" s="566"/>
      <c r="L275" s="203">
        <v>8</v>
      </c>
      <c r="M275" s="16">
        <f>IFERROR(L275/K273,"-")</f>
        <v>6.3492063492063489E-2</v>
      </c>
      <c r="N275" s="566"/>
      <c r="O275" s="203">
        <v>3</v>
      </c>
      <c r="P275" s="16">
        <f>IFERROR(O275/N273,"-")</f>
        <v>3.0303030303030304E-2</v>
      </c>
      <c r="Q275" s="566"/>
      <c r="R275" s="203">
        <v>6</v>
      </c>
      <c r="S275" s="16">
        <f>IFERROR(R275/Q273,"-")</f>
        <v>0.10169491525423729</v>
      </c>
      <c r="T275" s="566"/>
      <c r="U275" s="203">
        <v>0</v>
      </c>
      <c r="V275" s="16">
        <f>IFERROR(U275/T273,"-")</f>
        <v>0</v>
      </c>
      <c r="W275" s="566"/>
      <c r="X275" s="203">
        <v>0</v>
      </c>
      <c r="Y275" s="16" t="str">
        <f>IFERROR(X275/W273,"-")</f>
        <v>-</v>
      </c>
      <c r="Z275" s="566"/>
      <c r="AA275" s="203">
        <f t="shared" si="533"/>
        <v>17</v>
      </c>
      <c r="AB275" s="16">
        <f>IFERROR(AA275/Z273,"-")</f>
        <v>5.7432432432432436E-2</v>
      </c>
      <c r="AH275" s="76"/>
      <c r="AI275" s="154"/>
      <c r="AJ275" s="154"/>
      <c r="AK275" s="154"/>
      <c r="AL275" s="154"/>
      <c r="AM275" s="154"/>
      <c r="AN275" s="589"/>
      <c r="AO275" s="590"/>
      <c r="AP275" s="396" t="s">
        <v>79</v>
      </c>
      <c r="AQ275" s="592"/>
      <c r="AR275" s="188">
        <v>16</v>
      </c>
      <c r="AS275" s="390">
        <v>5.9925093632958802E-2</v>
      </c>
      <c r="AT275" s="76"/>
      <c r="AV275" s="76"/>
      <c r="AW275" s="76"/>
      <c r="AX275" s="76"/>
      <c r="AY275" s="76"/>
      <c r="AZ275" s="76"/>
      <c r="BA275" s="76"/>
      <c r="BH275" s="14"/>
      <c r="BI275" s="14"/>
      <c r="BJ275" s="14"/>
      <c r="BK275" s="14"/>
      <c r="BL275" s="14"/>
      <c r="BM275" s="14"/>
    </row>
    <row r="276" spans="2:65" ht="13.5" customHeight="1">
      <c r="B276" s="580"/>
      <c r="C276" s="597"/>
      <c r="D276" s="298" t="s">
        <v>80</v>
      </c>
      <c r="E276" s="567"/>
      <c r="F276" s="204">
        <v>0</v>
      </c>
      <c r="G276" s="17" t="str">
        <f>IFERROR(F276/E273,"-")</f>
        <v>-</v>
      </c>
      <c r="H276" s="567"/>
      <c r="I276" s="204">
        <v>0</v>
      </c>
      <c r="J276" s="17" t="str">
        <f>IFERROR(I276/H273,"-")</f>
        <v>-</v>
      </c>
      <c r="K276" s="567"/>
      <c r="L276" s="204">
        <v>7</v>
      </c>
      <c r="M276" s="17">
        <f>IFERROR(L276/K273,"-")</f>
        <v>5.5555555555555552E-2</v>
      </c>
      <c r="N276" s="567"/>
      <c r="O276" s="204">
        <v>13</v>
      </c>
      <c r="P276" s="17">
        <f>IFERROR(O276/N273,"-")</f>
        <v>0.13131313131313133</v>
      </c>
      <c r="Q276" s="567"/>
      <c r="R276" s="204">
        <v>5</v>
      </c>
      <c r="S276" s="17">
        <f>IFERROR(R276/Q273,"-")</f>
        <v>8.4745762711864403E-2</v>
      </c>
      <c r="T276" s="567"/>
      <c r="U276" s="204">
        <v>5</v>
      </c>
      <c r="V276" s="17">
        <f>IFERROR(U276/T273,"-")</f>
        <v>0.41666666666666669</v>
      </c>
      <c r="W276" s="567"/>
      <c r="X276" s="204">
        <v>0</v>
      </c>
      <c r="Y276" s="17" t="str">
        <f>IFERROR(X276/W273,"-")</f>
        <v>-</v>
      </c>
      <c r="Z276" s="567"/>
      <c r="AA276" s="204">
        <f t="shared" si="533"/>
        <v>30</v>
      </c>
      <c r="AB276" s="17">
        <f>IFERROR(AA276/Z273,"-")</f>
        <v>0.10135135135135136</v>
      </c>
      <c r="AH276" s="76"/>
      <c r="AI276" s="154"/>
      <c r="AJ276" s="154"/>
      <c r="AK276" s="154"/>
      <c r="AL276" s="154"/>
      <c r="AM276" s="154"/>
      <c r="AN276" s="589"/>
      <c r="AO276" s="590"/>
      <c r="AP276" s="396" t="s">
        <v>80</v>
      </c>
      <c r="AQ276" s="592"/>
      <c r="AR276" s="188">
        <v>28</v>
      </c>
      <c r="AS276" s="390">
        <v>0.10486891385767791</v>
      </c>
      <c r="AT276" s="76"/>
      <c r="AV276" s="76"/>
      <c r="AW276" s="76"/>
      <c r="AX276" s="76"/>
      <c r="AY276" s="76"/>
      <c r="AZ276" s="76"/>
      <c r="BA276" s="76"/>
      <c r="BH276" s="14"/>
      <c r="BI276" s="14"/>
      <c r="BJ276" s="14"/>
      <c r="BK276" s="14"/>
      <c r="BL276" s="14"/>
      <c r="BM276" s="14"/>
    </row>
    <row r="277" spans="2:65" ht="13.5" customHeight="1">
      <c r="B277" s="578">
        <v>69</v>
      </c>
      <c r="C277" s="581" t="s">
        <v>53</v>
      </c>
      <c r="D277" s="296" t="s">
        <v>77</v>
      </c>
      <c r="E277" s="577">
        <f t="shared" ref="E277" si="558">VLOOKUP(C277,$AD$5:$AK$78,2,0)</f>
        <v>1</v>
      </c>
      <c r="F277" s="202">
        <v>1</v>
      </c>
      <c r="G277" s="75">
        <f>IFERROR(F277/E277,"-")</f>
        <v>1</v>
      </c>
      <c r="H277" s="577">
        <f t="shared" ref="H277" si="559">VLOOKUP(C277,$AD$5:$AK$78,3,0)</f>
        <v>6</v>
      </c>
      <c r="I277" s="202">
        <v>5</v>
      </c>
      <c r="J277" s="75">
        <f>IFERROR(I277/H277,"-")</f>
        <v>0.83333333333333337</v>
      </c>
      <c r="K277" s="577">
        <f t="shared" ref="K277" si="560">VLOOKUP(C277,$AD$5:$AK$78,4,0)</f>
        <v>348</v>
      </c>
      <c r="L277" s="202">
        <v>277</v>
      </c>
      <c r="M277" s="75">
        <f>IFERROR(L277/K277,"-")</f>
        <v>0.79597701149425293</v>
      </c>
      <c r="N277" s="577">
        <f t="shared" ref="N277" si="561">VLOOKUP(C277,$AD$5:$AK$78,5,0)</f>
        <v>247</v>
      </c>
      <c r="O277" s="202">
        <v>174</v>
      </c>
      <c r="P277" s="75">
        <f>IFERROR(O277/N277,"-")</f>
        <v>0.70445344129554655</v>
      </c>
      <c r="Q277" s="577">
        <f t="shared" ref="Q277" si="562">VLOOKUP(C277,$AD$5:$AK$78,6,0)</f>
        <v>82</v>
      </c>
      <c r="R277" s="202">
        <v>57</v>
      </c>
      <c r="S277" s="75">
        <f>IFERROR(R277/Q277,"-")</f>
        <v>0.69512195121951215</v>
      </c>
      <c r="T277" s="577">
        <f t="shared" ref="T277" si="563">VLOOKUP(C277,$AD$5:$AK$78,7,0)</f>
        <v>31</v>
      </c>
      <c r="U277" s="202">
        <v>21</v>
      </c>
      <c r="V277" s="75">
        <f>IFERROR(U277/T277,"-")</f>
        <v>0.67741935483870963</v>
      </c>
      <c r="W277" s="577">
        <f t="shared" ref="W277" si="564">VLOOKUP(C277,$AD$5:$AK$78,8,0)</f>
        <v>2</v>
      </c>
      <c r="X277" s="202">
        <v>2</v>
      </c>
      <c r="Y277" s="75">
        <f>IFERROR(X277/W277,"-")</f>
        <v>1</v>
      </c>
      <c r="Z277" s="577">
        <f t="shared" ref="Z277" si="565">VLOOKUP(C277,$AD$5:$AL$78,9,0)</f>
        <v>717</v>
      </c>
      <c r="AA277" s="202">
        <f t="shared" si="533"/>
        <v>537</v>
      </c>
      <c r="AB277" s="75">
        <f>IFERROR(AA277/Z277,"-")</f>
        <v>0.7489539748953975</v>
      </c>
      <c r="AH277" s="76"/>
      <c r="AI277" s="154"/>
      <c r="AJ277" s="154"/>
      <c r="AK277" s="154"/>
      <c r="AL277" s="154"/>
      <c r="AM277" s="154"/>
      <c r="AN277" s="589">
        <v>69</v>
      </c>
      <c r="AO277" s="590" t="s">
        <v>53</v>
      </c>
      <c r="AP277" s="396" t="s">
        <v>77</v>
      </c>
      <c r="AQ277" s="592">
        <v>672</v>
      </c>
      <c r="AR277" s="188">
        <v>484</v>
      </c>
      <c r="AS277" s="390">
        <v>0.72023809523809523</v>
      </c>
      <c r="AT277" s="76"/>
      <c r="AV277" s="76"/>
      <c r="AW277" s="76"/>
      <c r="AX277" s="76"/>
      <c r="AY277" s="76"/>
      <c r="AZ277" s="76"/>
      <c r="BA277" s="76"/>
      <c r="BH277" s="14"/>
      <c r="BI277" s="14"/>
      <c r="BJ277" s="14"/>
      <c r="BK277" s="14"/>
      <c r="BL277" s="14"/>
      <c r="BM277" s="14"/>
    </row>
    <row r="278" spans="2:65" ht="13.5" customHeight="1">
      <c r="B278" s="579"/>
      <c r="C278" s="582"/>
      <c r="D278" s="297" t="s">
        <v>78</v>
      </c>
      <c r="E278" s="566"/>
      <c r="F278" s="203">
        <v>0</v>
      </c>
      <c r="G278" s="16">
        <f>IFERROR(F278/E277,"-")</f>
        <v>0</v>
      </c>
      <c r="H278" s="566"/>
      <c r="I278" s="203">
        <v>1</v>
      </c>
      <c r="J278" s="16">
        <f>IFERROR(I278/H277,"-")</f>
        <v>0.16666666666666666</v>
      </c>
      <c r="K278" s="566"/>
      <c r="L278" s="203">
        <v>32</v>
      </c>
      <c r="M278" s="16">
        <f>IFERROR(L278/K277,"-")</f>
        <v>9.1954022988505746E-2</v>
      </c>
      <c r="N278" s="566"/>
      <c r="O278" s="203">
        <v>30</v>
      </c>
      <c r="P278" s="16">
        <f>IFERROR(O278/N277,"-")</f>
        <v>0.1214574898785425</v>
      </c>
      <c r="Q278" s="566"/>
      <c r="R278" s="203">
        <v>9</v>
      </c>
      <c r="S278" s="16">
        <f>IFERROR(R278/Q277,"-")</f>
        <v>0.10975609756097561</v>
      </c>
      <c r="T278" s="566"/>
      <c r="U278" s="203">
        <v>3</v>
      </c>
      <c r="V278" s="16">
        <f>IFERROR(U278/T277,"-")</f>
        <v>9.6774193548387094E-2</v>
      </c>
      <c r="W278" s="566"/>
      <c r="X278" s="203">
        <v>0</v>
      </c>
      <c r="Y278" s="16">
        <f>IFERROR(X278/W277,"-")</f>
        <v>0</v>
      </c>
      <c r="Z278" s="566"/>
      <c r="AA278" s="203">
        <f t="shared" si="533"/>
        <v>75</v>
      </c>
      <c r="AB278" s="16">
        <f>IFERROR(AA278/Z277,"-")</f>
        <v>0.10460251046025104</v>
      </c>
      <c r="AH278" s="76"/>
      <c r="AI278" s="154"/>
      <c r="AJ278" s="154"/>
      <c r="AK278" s="154"/>
      <c r="AL278" s="154"/>
      <c r="AM278" s="154"/>
      <c r="AN278" s="589"/>
      <c r="AO278" s="590"/>
      <c r="AP278" s="396" t="s">
        <v>78</v>
      </c>
      <c r="AQ278" s="592"/>
      <c r="AR278" s="188">
        <v>93</v>
      </c>
      <c r="AS278" s="390">
        <v>0.13839285714285715</v>
      </c>
      <c r="AT278" s="76"/>
      <c r="AV278" s="76"/>
      <c r="AW278" s="76"/>
      <c r="AX278" s="76"/>
      <c r="AY278" s="76"/>
      <c r="AZ278" s="76"/>
      <c r="BA278" s="76"/>
      <c r="BH278" s="14"/>
      <c r="BI278" s="14"/>
      <c r="BJ278" s="14"/>
      <c r="BK278" s="14"/>
      <c r="BL278" s="14"/>
      <c r="BM278" s="14"/>
    </row>
    <row r="279" spans="2:65" ht="13.5" customHeight="1">
      <c r="B279" s="579"/>
      <c r="C279" s="582"/>
      <c r="D279" s="297" t="s">
        <v>79</v>
      </c>
      <c r="E279" s="566"/>
      <c r="F279" s="203">
        <v>0</v>
      </c>
      <c r="G279" s="16">
        <f>IFERROR(F279/E277,"-")</f>
        <v>0</v>
      </c>
      <c r="H279" s="566"/>
      <c r="I279" s="203">
        <v>0</v>
      </c>
      <c r="J279" s="16">
        <f>IFERROR(I279/H277,"-")</f>
        <v>0</v>
      </c>
      <c r="K279" s="566"/>
      <c r="L279" s="203">
        <v>16</v>
      </c>
      <c r="M279" s="16">
        <f>IFERROR(L279/K277,"-")</f>
        <v>4.5977011494252873E-2</v>
      </c>
      <c r="N279" s="566"/>
      <c r="O279" s="203">
        <v>19</v>
      </c>
      <c r="P279" s="16">
        <f>IFERROR(O279/N277,"-")</f>
        <v>7.6923076923076927E-2</v>
      </c>
      <c r="Q279" s="566"/>
      <c r="R279" s="203">
        <v>8</v>
      </c>
      <c r="S279" s="16">
        <f>IFERROR(R279/Q277,"-")</f>
        <v>9.7560975609756101E-2</v>
      </c>
      <c r="T279" s="566"/>
      <c r="U279" s="203">
        <v>4</v>
      </c>
      <c r="V279" s="16">
        <f>IFERROR(U279/T277,"-")</f>
        <v>0.12903225806451613</v>
      </c>
      <c r="W279" s="566"/>
      <c r="X279" s="203">
        <v>0</v>
      </c>
      <c r="Y279" s="16">
        <f>IFERROR(X279/W277,"-")</f>
        <v>0</v>
      </c>
      <c r="Z279" s="566"/>
      <c r="AA279" s="203">
        <f t="shared" si="533"/>
        <v>47</v>
      </c>
      <c r="AB279" s="16">
        <f>IFERROR(AA279/Z277,"-")</f>
        <v>6.555090655509066E-2</v>
      </c>
      <c r="AH279" s="76"/>
      <c r="AI279" s="154"/>
      <c r="AJ279" s="154"/>
      <c r="AK279" s="154"/>
      <c r="AL279" s="154"/>
      <c r="AM279" s="154"/>
      <c r="AN279" s="589"/>
      <c r="AO279" s="590"/>
      <c r="AP279" s="396" t="s">
        <v>79</v>
      </c>
      <c r="AQ279" s="592"/>
      <c r="AR279" s="188">
        <v>34</v>
      </c>
      <c r="AS279" s="390">
        <v>5.0595238095238096E-2</v>
      </c>
      <c r="AT279" s="76"/>
      <c r="AV279" s="76"/>
      <c r="AW279" s="76"/>
      <c r="AX279" s="76"/>
      <c r="AY279" s="76"/>
      <c r="AZ279" s="76"/>
      <c r="BA279" s="76"/>
      <c r="BH279" s="14"/>
      <c r="BI279" s="14"/>
      <c r="BJ279" s="14"/>
      <c r="BK279" s="14"/>
      <c r="BL279" s="14"/>
      <c r="BM279" s="14"/>
    </row>
    <row r="280" spans="2:65" ht="13.5" customHeight="1">
      <c r="B280" s="580"/>
      <c r="C280" s="597"/>
      <c r="D280" s="298" t="s">
        <v>80</v>
      </c>
      <c r="E280" s="567"/>
      <c r="F280" s="204">
        <v>0</v>
      </c>
      <c r="G280" s="17">
        <f>IFERROR(F280/E277,"-")</f>
        <v>0</v>
      </c>
      <c r="H280" s="567"/>
      <c r="I280" s="204">
        <v>0</v>
      </c>
      <c r="J280" s="17">
        <f>IFERROR(I280/H277,"-")</f>
        <v>0</v>
      </c>
      <c r="K280" s="567"/>
      <c r="L280" s="204">
        <v>23</v>
      </c>
      <c r="M280" s="17">
        <f>IFERROR(L280/K277,"-")</f>
        <v>6.6091954022988508E-2</v>
      </c>
      <c r="N280" s="567"/>
      <c r="O280" s="204">
        <v>24</v>
      </c>
      <c r="P280" s="17">
        <f>IFERROR(O280/N277,"-")</f>
        <v>9.7165991902834009E-2</v>
      </c>
      <c r="Q280" s="567"/>
      <c r="R280" s="204">
        <v>8</v>
      </c>
      <c r="S280" s="17">
        <f>IFERROR(R280/Q277,"-")</f>
        <v>9.7560975609756101E-2</v>
      </c>
      <c r="T280" s="567"/>
      <c r="U280" s="204">
        <v>3</v>
      </c>
      <c r="V280" s="17">
        <f>IFERROR(U280/T277,"-")</f>
        <v>9.6774193548387094E-2</v>
      </c>
      <c r="W280" s="567"/>
      <c r="X280" s="204">
        <v>0</v>
      </c>
      <c r="Y280" s="17">
        <f>IFERROR(X280/W277,"-")</f>
        <v>0</v>
      </c>
      <c r="Z280" s="567"/>
      <c r="AA280" s="204">
        <f t="shared" si="533"/>
        <v>58</v>
      </c>
      <c r="AB280" s="17">
        <f>IFERROR(AA280/Z277,"-")</f>
        <v>8.0892608089260812E-2</v>
      </c>
      <c r="AH280" s="76"/>
      <c r="AI280" s="154"/>
      <c r="AJ280" s="154"/>
      <c r="AK280" s="154"/>
      <c r="AL280" s="154"/>
      <c r="AM280" s="154"/>
      <c r="AN280" s="589"/>
      <c r="AO280" s="590"/>
      <c r="AP280" s="396" t="s">
        <v>80</v>
      </c>
      <c r="AQ280" s="592"/>
      <c r="AR280" s="188">
        <v>61</v>
      </c>
      <c r="AS280" s="390">
        <v>9.0773809523809521E-2</v>
      </c>
      <c r="AT280" s="76"/>
      <c r="AV280" s="76"/>
      <c r="AW280" s="76"/>
      <c r="AX280" s="76"/>
      <c r="AY280" s="76"/>
      <c r="AZ280" s="76"/>
      <c r="BA280" s="76"/>
      <c r="BH280" s="14"/>
      <c r="BI280" s="14"/>
      <c r="BJ280" s="14"/>
      <c r="BK280" s="14"/>
      <c r="BL280" s="14"/>
      <c r="BM280" s="14"/>
    </row>
    <row r="281" spans="2:65" ht="13.5" customHeight="1">
      <c r="B281" s="578">
        <v>70</v>
      </c>
      <c r="C281" s="581" t="s">
        <v>54</v>
      </c>
      <c r="D281" s="296" t="s">
        <v>77</v>
      </c>
      <c r="E281" s="577">
        <f t="shared" ref="E281" si="566">VLOOKUP(C281,$AD$5:$AK$78,2,0)</f>
        <v>0</v>
      </c>
      <c r="F281" s="202">
        <v>0</v>
      </c>
      <c r="G281" s="75" t="str">
        <f>IFERROR(F281/E281,"-")</f>
        <v>-</v>
      </c>
      <c r="H281" s="577">
        <f t="shared" ref="H281" si="567">VLOOKUP(C281,$AD$5:$AK$78,3,0)</f>
        <v>1</v>
      </c>
      <c r="I281" s="202">
        <v>1</v>
      </c>
      <c r="J281" s="75">
        <f>IFERROR(I281/H281,"-")</f>
        <v>1</v>
      </c>
      <c r="K281" s="577">
        <f t="shared" ref="K281" si="568">VLOOKUP(C281,$AD$5:$AK$78,4,0)</f>
        <v>59</v>
      </c>
      <c r="L281" s="202">
        <v>51</v>
      </c>
      <c r="M281" s="75">
        <f>IFERROR(L281/K281,"-")</f>
        <v>0.86440677966101698</v>
      </c>
      <c r="N281" s="577">
        <f t="shared" ref="N281" si="569">VLOOKUP(C281,$AD$5:$AK$78,5,0)</f>
        <v>50</v>
      </c>
      <c r="O281" s="202">
        <v>39</v>
      </c>
      <c r="P281" s="75">
        <f>IFERROR(O281/N281,"-")</f>
        <v>0.78</v>
      </c>
      <c r="Q281" s="577">
        <f t="shared" ref="Q281" si="570">VLOOKUP(C281,$AD$5:$AK$78,6,0)</f>
        <v>18</v>
      </c>
      <c r="R281" s="202">
        <v>17</v>
      </c>
      <c r="S281" s="75">
        <f>IFERROR(R281/Q281,"-")</f>
        <v>0.94444444444444442</v>
      </c>
      <c r="T281" s="577">
        <f t="shared" ref="T281" si="571">VLOOKUP(C281,$AD$5:$AK$78,7,0)</f>
        <v>9</v>
      </c>
      <c r="U281" s="202">
        <v>9</v>
      </c>
      <c r="V281" s="75">
        <f>IFERROR(U281/T281,"-")</f>
        <v>1</v>
      </c>
      <c r="W281" s="577">
        <f t="shared" ref="W281" si="572">VLOOKUP(C281,$AD$5:$AK$78,8,0)</f>
        <v>0</v>
      </c>
      <c r="X281" s="202">
        <v>0</v>
      </c>
      <c r="Y281" s="75" t="str">
        <f>IFERROR(X281/W281,"-")</f>
        <v>-</v>
      </c>
      <c r="Z281" s="577">
        <f t="shared" ref="Z281" si="573">VLOOKUP(C281,$AD$5:$AL$78,9,0)</f>
        <v>137</v>
      </c>
      <c r="AA281" s="202">
        <f t="shared" si="533"/>
        <v>117</v>
      </c>
      <c r="AB281" s="75">
        <f>IFERROR(AA281/Z281,"-")</f>
        <v>0.85401459854014594</v>
      </c>
      <c r="AH281" s="76"/>
      <c r="AI281" s="154"/>
      <c r="AJ281" s="154"/>
      <c r="AK281" s="154"/>
      <c r="AL281" s="154"/>
      <c r="AM281" s="154"/>
      <c r="AN281" s="589">
        <v>70</v>
      </c>
      <c r="AO281" s="590" t="s">
        <v>54</v>
      </c>
      <c r="AP281" s="396" t="s">
        <v>77</v>
      </c>
      <c r="AQ281" s="592">
        <v>149</v>
      </c>
      <c r="AR281" s="188">
        <v>121</v>
      </c>
      <c r="AS281" s="390">
        <v>0.81208053691275173</v>
      </c>
      <c r="AT281" s="76"/>
      <c r="AV281" s="76"/>
      <c r="AW281" s="76"/>
      <c r="AX281" s="76"/>
      <c r="AY281" s="76"/>
      <c r="AZ281" s="76"/>
      <c r="BA281" s="76"/>
      <c r="BH281" s="14"/>
      <c r="BI281" s="14"/>
      <c r="BJ281" s="14"/>
      <c r="BK281" s="14"/>
      <c r="BL281" s="14"/>
      <c r="BM281" s="14"/>
    </row>
    <row r="282" spans="2:65" ht="13.5" customHeight="1">
      <c r="B282" s="579"/>
      <c r="C282" s="582"/>
      <c r="D282" s="297" t="s">
        <v>78</v>
      </c>
      <c r="E282" s="566"/>
      <c r="F282" s="203">
        <v>0</v>
      </c>
      <c r="G282" s="16" t="str">
        <f>IFERROR(F282/E281,"-")</f>
        <v>-</v>
      </c>
      <c r="H282" s="566"/>
      <c r="I282" s="203">
        <v>0</v>
      </c>
      <c r="J282" s="16">
        <f>IFERROR(I282/H281,"-")</f>
        <v>0</v>
      </c>
      <c r="K282" s="566"/>
      <c r="L282" s="203">
        <v>6</v>
      </c>
      <c r="M282" s="16">
        <f>IFERROR(L282/K281,"-")</f>
        <v>0.10169491525423729</v>
      </c>
      <c r="N282" s="566"/>
      <c r="O282" s="203">
        <v>2</v>
      </c>
      <c r="P282" s="16">
        <f>IFERROR(O282/N281,"-")</f>
        <v>0.04</v>
      </c>
      <c r="Q282" s="566"/>
      <c r="R282" s="203">
        <v>0</v>
      </c>
      <c r="S282" s="16">
        <f>IFERROR(R282/Q281,"-")</f>
        <v>0</v>
      </c>
      <c r="T282" s="566"/>
      <c r="U282" s="203">
        <v>0</v>
      </c>
      <c r="V282" s="16">
        <f>IFERROR(U282/T281,"-")</f>
        <v>0</v>
      </c>
      <c r="W282" s="566"/>
      <c r="X282" s="203">
        <v>0</v>
      </c>
      <c r="Y282" s="16" t="str">
        <f>IFERROR(X282/W281,"-")</f>
        <v>-</v>
      </c>
      <c r="Z282" s="566"/>
      <c r="AA282" s="203">
        <f t="shared" si="533"/>
        <v>8</v>
      </c>
      <c r="AB282" s="16">
        <f>IFERROR(AA282/Z281,"-")</f>
        <v>5.8394160583941604E-2</v>
      </c>
      <c r="AH282" s="76"/>
      <c r="AI282" s="154"/>
      <c r="AJ282" s="154"/>
      <c r="AK282" s="154"/>
      <c r="AL282" s="154"/>
      <c r="AM282" s="154"/>
      <c r="AN282" s="589"/>
      <c r="AO282" s="590"/>
      <c r="AP282" s="396" t="s">
        <v>78</v>
      </c>
      <c r="AQ282" s="592"/>
      <c r="AR282" s="188">
        <v>15</v>
      </c>
      <c r="AS282" s="390">
        <v>0.10067114093959731</v>
      </c>
      <c r="AT282" s="76"/>
      <c r="AV282" s="76"/>
      <c r="AW282" s="76"/>
      <c r="AX282" s="76"/>
      <c r="AY282" s="76"/>
      <c r="AZ282" s="76"/>
      <c r="BA282" s="76"/>
      <c r="BH282" s="14"/>
      <c r="BI282" s="14"/>
      <c r="BJ282" s="14"/>
      <c r="BK282" s="14"/>
      <c r="BL282" s="14"/>
      <c r="BM282" s="14"/>
    </row>
    <row r="283" spans="2:65" ht="13.5" customHeight="1">
      <c r="B283" s="579"/>
      <c r="C283" s="582"/>
      <c r="D283" s="297" t="s">
        <v>79</v>
      </c>
      <c r="E283" s="566"/>
      <c r="F283" s="203">
        <v>0</v>
      </c>
      <c r="G283" s="16" t="str">
        <f>IFERROR(F283/E281,"-")</f>
        <v>-</v>
      </c>
      <c r="H283" s="566"/>
      <c r="I283" s="203">
        <v>0</v>
      </c>
      <c r="J283" s="16">
        <f>IFERROR(I283/H281,"-")</f>
        <v>0</v>
      </c>
      <c r="K283" s="566"/>
      <c r="L283" s="203">
        <v>0</v>
      </c>
      <c r="M283" s="16">
        <f>IFERROR(L283/K281,"-")</f>
        <v>0</v>
      </c>
      <c r="N283" s="566"/>
      <c r="O283" s="203">
        <v>3</v>
      </c>
      <c r="P283" s="16">
        <f>IFERROR(O283/N281,"-")</f>
        <v>0.06</v>
      </c>
      <c r="Q283" s="566"/>
      <c r="R283" s="203">
        <v>0</v>
      </c>
      <c r="S283" s="16">
        <f>IFERROR(R283/Q281,"-")</f>
        <v>0</v>
      </c>
      <c r="T283" s="566"/>
      <c r="U283" s="203">
        <v>0</v>
      </c>
      <c r="V283" s="16">
        <f>IFERROR(U283/T281,"-")</f>
        <v>0</v>
      </c>
      <c r="W283" s="566"/>
      <c r="X283" s="203">
        <v>0</v>
      </c>
      <c r="Y283" s="16" t="str">
        <f>IFERROR(X283/W281,"-")</f>
        <v>-</v>
      </c>
      <c r="Z283" s="566"/>
      <c r="AA283" s="203">
        <f t="shared" si="533"/>
        <v>3</v>
      </c>
      <c r="AB283" s="16">
        <f>IFERROR(AA283/Z281,"-")</f>
        <v>2.1897810218978103E-2</v>
      </c>
      <c r="AH283" s="76"/>
      <c r="AI283" s="154"/>
      <c r="AJ283" s="154"/>
      <c r="AK283" s="154"/>
      <c r="AL283" s="154"/>
      <c r="AM283" s="154"/>
      <c r="AN283" s="589"/>
      <c r="AO283" s="590"/>
      <c r="AP283" s="396" t="s">
        <v>79</v>
      </c>
      <c r="AQ283" s="592"/>
      <c r="AR283" s="188">
        <v>4</v>
      </c>
      <c r="AS283" s="390">
        <v>2.6845637583892617E-2</v>
      </c>
      <c r="AT283" s="76"/>
      <c r="AV283" s="76"/>
      <c r="AW283" s="76"/>
      <c r="AX283" s="76"/>
      <c r="AY283" s="76"/>
      <c r="AZ283" s="76"/>
      <c r="BA283" s="76"/>
      <c r="BH283" s="14"/>
      <c r="BI283" s="14"/>
      <c r="BJ283" s="14"/>
      <c r="BK283" s="14"/>
      <c r="BL283" s="14"/>
      <c r="BM283" s="14"/>
    </row>
    <row r="284" spans="2:65" ht="13.5" customHeight="1">
      <c r="B284" s="580"/>
      <c r="C284" s="597"/>
      <c r="D284" s="298" t="s">
        <v>80</v>
      </c>
      <c r="E284" s="567"/>
      <c r="F284" s="204">
        <v>0</v>
      </c>
      <c r="G284" s="17" t="str">
        <f>IFERROR(F284/E281,"-")</f>
        <v>-</v>
      </c>
      <c r="H284" s="567"/>
      <c r="I284" s="204">
        <v>0</v>
      </c>
      <c r="J284" s="17">
        <f>IFERROR(I284/H281,"-")</f>
        <v>0</v>
      </c>
      <c r="K284" s="567"/>
      <c r="L284" s="204">
        <v>2</v>
      </c>
      <c r="M284" s="17">
        <f>IFERROR(L284/K281,"-")</f>
        <v>3.3898305084745763E-2</v>
      </c>
      <c r="N284" s="567"/>
      <c r="O284" s="204">
        <v>6</v>
      </c>
      <c r="P284" s="17">
        <f>IFERROR(O284/N281,"-")</f>
        <v>0.12</v>
      </c>
      <c r="Q284" s="567"/>
      <c r="R284" s="204">
        <v>1</v>
      </c>
      <c r="S284" s="17">
        <f>IFERROR(R284/Q281,"-")</f>
        <v>5.5555555555555552E-2</v>
      </c>
      <c r="T284" s="567"/>
      <c r="U284" s="204">
        <v>0</v>
      </c>
      <c r="V284" s="17">
        <f>IFERROR(U284/T281,"-")</f>
        <v>0</v>
      </c>
      <c r="W284" s="567"/>
      <c r="X284" s="204">
        <v>0</v>
      </c>
      <c r="Y284" s="17" t="str">
        <f>IFERROR(X284/W281,"-")</f>
        <v>-</v>
      </c>
      <c r="Z284" s="567"/>
      <c r="AA284" s="204">
        <f t="shared" si="533"/>
        <v>9</v>
      </c>
      <c r="AB284" s="17">
        <f>IFERROR(AA284/Z281,"-")</f>
        <v>6.569343065693431E-2</v>
      </c>
      <c r="AH284" s="76"/>
      <c r="AI284" s="154"/>
      <c r="AJ284" s="154"/>
      <c r="AK284" s="154"/>
      <c r="AL284" s="154"/>
      <c r="AM284" s="154"/>
      <c r="AN284" s="589"/>
      <c r="AO284" s="590"/>
      <c r="AP284" s="396" t="s">
        <v>80</v>
      </c>
      <c r="AQ284" s="592"/>
      <c r="AR284" s="188">
        <v>9</v>
      </c>
      <c r="AS284" s="390">
        <v>6.0402684563758392E-2</v>
      </c>
      <c r="AT284" s="76"/>
      <c r="AV284" s="76"/>
      <c r="AW284" s="76"/>
      <c r="AX284" s="76"/>
      <c r="AY284" s="76"/>
      <c r="AZ284" s="76"/>
      <c r="BA284" s="76"/>
      <c r="BH284" s="14"/>
      <c r="BI284" s="14"/>
      <c r="BJ284" s="14"/>
      <c r="BK284" s="14"/>
      <c r="BL284" s="14"/>
      <c r="BM284" s="14"/>
    </row>
    <row r="285" spans="2:65" ht="13.5" customHeight="1">
      <c r="B285" s="578">
        <v>71</v>
      </c>
      <c r="C285" s="581" t="s">
        <v>55</v>
      </c>
      <c r="D285" s="296" t="s">
        <v>77</v>
      </c>
      <c r="E285" s="577">
        <f t="shared" ref="E285" si="574">VLOOKUP(C285,$AD$5:$AK$78,2,0)</f>
        <v>0</v>
      </c>
      <c r="F285" s="202">
        <v>0</v>
      </c>
      <c r="G285" s="75" t="str">
        <f>IFERROR(F285/E285,"-")</f>
        <v>-</v>
      </c>
      <c r="H285" s="577">
        <f t="shared" ref="H285" si="575">VLOOKUP(C285,$AD$5:$AK$78,3,0)</f>
        <v>0</v>
      </c>
      <c r="I285" s="202">
        <v>0</v>
      </c>
      <c r="J285" s="75" t="str">
        <f>IFERROR(I285/H285,"-")</f>
        <v>-</v>
      </c>
      <c r="K285" s="577">
        <f t="shared" ref="K285" si="576">VLOOKUP(C285,$AD$5:$AK$78,4,0)</f>
        <v>63</v>
      </c>
      <c r="L285" s="202">
        <v>45</v>
      </c>
      <c r="M285" s="75">
        <f>IFERROR(L285/K285,"-")</f>
        <v>0.7142857142857143</v>
      </c>
      <c r="N285" s="577">
        <f t="shared" ref="N285" si="577">VLOOKUP(C285,$AD$5:$AK$78,5,0)</f>
        <v>25</v>
      </c>
      <c r="O285" s="202">
        <v>16</v>
      </c>
      <c r="P285" s="75">
        <f>IFERROR(O285/N285,"-")</f>
        <v>0.64</v>
      </c>
      <c r="Q285" s="577">
        <f t="shared" ref="Q285" si="578">VLOOKUP(C285,$AD$5:$AK$78,6,0)</f>
        <v>12</v>
      </c>
      <c r="R285" s="202">
        <v>9</v>
      </c>
      <c r="S285" s="75">
        <f>IFERROR(R285/Q285,"-")</f>
        <v>0.75</v>
      </c>
      <c r="T285" s="577">
        <f t="shared" ref="T285" si="579">VLOOKUP(C285,$AD$5:$AK$78,7,0)</f>
        <v>5</v>
      </c>
      <c r="U285" s="202">
        <v>4</v>
      </c>
      <c r="V285" s="75">
        <f>IFERROR(U285/T285,"-")</f>
        <v>0.8</v>
      </c>
      <c r="W285" s="577">
        <f t="shared" ref="W285" si="580">VLOOKUP(C285,$AD$5:$AK$78,8,0)</f>
        <v>0</v>
      </c>
      <c r="X285" s="202">
        <v>0</v>
      </c>
      <c r="Y285" s="75" t="str">
        <f>IFERROR(X285/W285,"-")</f>
        <v>-</v>
      </c>
      <c r="Z285" s="577">
        <f t="shared" ref="Z285" si="581">VLOOKUP(C285,$AD$5:$AL$78,9,0)</f>
        <v>105</v>
      </c>
      <c r="AA285" s="202">
        <f t="shared" si="533"/>
        <v>74</v>
      </c>
      <c r="AB285" s="75">
        <f>IFERROR(AA285/Z285,"-")</f>
        <v>0.70476190476190481</v>
      </c>
      <c r="AH285" s="76"/>
      <c r="AI285" s="154"/>
      <c r="AJ285" s="154"/>
      <c r="AK285" s="154"/>
      <c r="AL285" s="154"/>
      <c r="AM285" s="154"/>
      <c r="AN285" s="589">
        <v>71</v>
      </c>
      <c r="AO285" s="590" t="s">
        <v>55</v>
      </c>
      <c r="AP285" s="396" t="s">
        <v>77</v>
      </c>
      <c r="AQ285" s="592">
        <v>113</v>
      </c>
      <c r="AR285" s="188">
        <v>77</v>
      </c>
      <c r="AS285" s="390">
        <v>0.68141592920353977</v>
      </c>
      <c r="AT285" s="76"/>
      <c r="AV285" s="76"/>
      <c r="AW285" s="76"/>
      <c r="AX285" s="76"/>
      <c r="AY285" s="76"/>
      <c r="AZ285" s="76"/>
      <c r="BA285" s="76"/>
      <c r="BH285" s="14"/>
      <c r="BI285" s="14"/>
      <c r="BJ285" s="14"/>
      <c r="BK285" s="14"/>
      <c r="BL285" s="14"/>
      <c r="BM285" s="14"/>
    </row>
    <row r="286" spans="2:65" ht="13.5" customHeight="1">
      <c r="B286" s="579"/>
      <c r="C286" s="582"/>
      <c r="D286" s="297" t="s">
        <v>78</v>
      </c>
      <c r="E286" s="566"/>
      <c r="F286" s="203">
        <v>0</v>
      </c>
      <c r="G286" s="16" t="str">
        <f>IFERROR(F286/E285,"-")</f>
        <v>-</v>
      </c>
      <c r="H286" s="566"/>
      <c r="I286" s="203">
        <v>0</v>
      </c>
      <c r="J286" s="16" t="str">
        <f>IFERROR(I286/H285,"-")</f>
        <v>-</v>
      </c>
      <c r="K286" s="566"/>
      <c r="L286" s="203">
        <v>7</v>
      </c>
      <c r="M286" s="16">
        <f>IFERROR(L286/K285,"-")</f>
        <v>0.1111111111111111</v>
      </c>
      <c r="N286" s="566"/>
      <c r="O286" s="203">
        <v>5</v>
      </c>
      <c r="P286" s="16">
        <f>IFERROR(O286/N285,"-")</f>
        <v>0.2</v>
      </c>
      <c r="Q286" s="566"/>
      <c r="R286" s="203">
        <v>1</v>
      </c>
      <c r="S286" s="16">
        <f>IFERROR(R286/Q285,"-")</f>
        <v>8.3333333333333329E-2</v>
      </c>
      <c r="T286" s="566"/>
      <c r="U286" s="203">
        <v>0</v>
      </c>
      <c r="V286" s="16">
        <f>IFERROR(U286/T285,"-")</f>
        <v>0</v>
      </c>
      <c r="W286" s="566"/>
      <c r="X286" s="203">
        <v>0</v>
      </c>
      <c r="Y286" s="16" t="str">
        <f>IFERROR(X286/W285,"-")</f>
        <v>-</v>
      </c>
      <c r="Z286" s="566"/>
      <c r="AA286" s="203">
        <f t="shared" si="533"/>
        <v>13</v>
      </c>
      <c r="AB286" s="16">
        <f>IFERROR(AA286/Z285,"-")</f>
        <v>0.12380952380952381</v>
      </c>
      <c r="AH286" s="76"/>
      <c r="AI286" s="154"/>
      <c r="AJ286" s="154"/>
      <c r="AK286" s="154"/>
      <c r="AL286" s="154"/>
      <c r="AM286" s="154"/>
      <c r="AN286" s="589"/>
      <c r="AO286" s="590"/>
      <c r="AP286" s="396" t="s">
        <v>78</v>
      </c>
      <c r="AQ286" s="592"/>
      <c r="AR286" s="188">
        <v>13</v>
      </c>
      <c r="AS286" s="390">
        <v>0.11504424778761062</v>
      </c>
      <c r="AT286" s="76"/>
      <c r="AV286" s="76"/>
      <c r="AW286" s="76"/>
      <c r="AX286" s="76"/>
      <c r="AY286" s="76"/>
      <c r="AZ286" s="76"/>
      <c r="BA286" s="76"/>
      <c r="BH286" s="14"/>
      <c r="BI286" s="14"/>
      <c r="BJ286" s="14"/>
      <c r="BK286" s="14"/>
      <c r="BL286" s="14"/>
      <c r="BM286" s="14"/>
    </row>
    <row r="287" spans="2:65" ht="13.5" customHeight="1">
      <c r="B287" s="579"/>
      <c r="C287" s="582"/>
      <c r="D287" s="297" t="s">
        <v>79</v>
      </c>
      <c r="E287" s="566"/>
      <c r="F287" s="203">
        <v>0</v>
      </c>
      <c r="G287" s="16" t="str">
        <f>IFERROR(F287/E285,"-")</f>
        <v>-</v>
      </c>
      <c r="H287" s="566"/>
      <c r="I287" s="203">
        <v>0</v>
      </c>
      <c r="J287" s="16" t="str">
        <f>IFERROR(I287/H285,"-")</f>
        <v>-</v>
      </c>
      <c r="K287" s="566"/>
      <c r="L287" s="203">
        <v>5</v>
      </c>
      <c r="M287" s="16">
        <f>IFERROR(L287/K285,"-")</f>
        <v>7.9365079365079361E-2</v>
      </c>
      <c r="N287" s="566"/>
      <c r="O287" s="203">
        <v>2</v>
      </c>
      <c r="P287" s="16">
        <f>IFERROR(O287/N285,"-")</f>
        <v>0.08</v>
      </c>
      <c r="Q287" s="566"/>
      <c r="R287" s="203">
        <v>0</v>
      </c>
      <c r="S287" s="16">
        <f>IFERROR(R287/Q285,"-")</f>
        <v>0</v>
      </c>
      <c r="T287" s="566"/>
      <c r="U287" s="203">
        <v>0</v>
      </c>
      <c r="V287" s="16">
        <f>IFERROR(U287/T285,"-")</f>
        <v>0</v>
      </c>
      <c r="W287" s="566"/>
      <c r="X287" s="203">
        <v>0</v>
      </c>
      <c r="Y287" s="16" t="str">
        <f>IFERROR(X287/W285,"-")</f>
        <v>-</v>
      </c>
      <c r="Z287" s="566"/>
      <c r="AA287" s="203">
        <f t="shared" si="533"/>
        <v>7</v>
      </c>
      <c r="AB287" s="16">
        <f>IFERROR(AA287/Z285,"-")</f>
        <v>6.6666666666666666E-2</v>
      </c>
      <c r="AH287" s="76"/>
      <c r="AI287" s="154"/>
      <c r="AJ287" s="154"/>
      <c r="AK287" s="154"/>
      <c r="AL287" s="154"/>
      <c r="AM287" s="154"/>
      <c r="AN287" s="589"/>
      <c r="AO287" s="590"/>
      <c r="AP287" s="396" t="s">
        <v>79</v>
      </c>
      <c r="AQ287" s="592"/>
      <c r="AR287" s="188">
        <v>6</v>
      </c>
      <c r="AS287" s="390">
        <v>5.3097345132743362E-2</v>
      </c>
      <c r="AT287" s="76"/>
      <c r="AV287" s="76"/>
      <c r="AW287" s="76"/>
      <c r="AX287" s="76"/>
      <c r="AY287" s="76"/>
      <c r="AZ287" s="76"/>
      <c r="BA287" s="76"/>
      <c r="BH287" s="14"/>
      <c r="BI287" s="14"/>
      <c r="BJ287" s="14"/>
      <c r="BK287" s="14"/>
      <c r="BL287" s="14"/>
      <c r="BM287" s="14"/>
    </row>
    <row r="288" spans="2:65" ht="13.5" customHeight="1">
      <c r="B288" s="580"/>
      <c r="C288" s="597"/>
      <c r="D288" s="298" t="s">
        <v>80</v>
      </c>
      <c r="E288" s="567"/>
      <c r="F288" s="204">
        <v>0</v>
      </c>
      <c r="G288" s="17" t="str">
        <f>IFERROR(F288/E285,"-")</f>
        <v>-</v>
      </c>
      <c r="H288" s="567"/>
      <c r="I288" s="204">
        <v>0</v>
      </c>
      <c r="J288" s="17" t="str">
        <f>IFERROR(I288/H285,"-")</f>
        <v>-</v>
      </c>
      <c r="K288" s="567"/>
      <c r="L288" s="204">
        <v>6</v>
      </c>
      <c r="M288" s="17">
        <f>IFERROR(L288/K285,"-")</f>
        <v>9.5238095238095233E-2</v>
      </c>
      <c r="N288" s="567"/>
      <c r="O288" s="204">
        <v>2</v>
      </c>
      <c r="P288" s="17">
        <f>IFERROR(O288/N285,"-")</f>
        <v>0.08</v>
      </c>
      <c r="Q288" s="567"/>
      <c r="R288" s="204">
        <v>2</v>
      </c>
      <c r="S288" s="17">
        <f>IFERROR(R288/Q285,"-")</f>
        <v>0.16666666666666666</v>
      </c>
      <c r="T288" s="567"/>
      <c r="U288" s="204">
        <v>1</v>
      </c>
      <c r="V288" s="17">
        <f>IFERROR(U288/T285,"-")</f>
        <v>0.2</v>
      </c>
      <c r="W288" s="567"/>
      <c r="X288" s="204">
        <v>0</v>
      </c>
      <c r="Y288" s="17" t="str">
        <f>IFERROR(X288/W285,"-")</f>
        <v>-</v>
      </c>
      <c r="Z288" s="567"/>
      <c r="AA288" s="204">
        <f t="shared" si="533"/>
        <v>11</v>
      </c>
      <c r="AB288" s="17">
        <f>IFERROR(AA288/Z285,"-")</f>
        <v>0.10476190476190476</v>
      </c>
      <c r="AH288" s="76"/>
      <c r="AI288" s="154"/>
      <c r="AJ288" s="154"/>
      <c r="AK288" s="154"/>
      <c r="AL288" s="154"/>
      <c r="AM288" s="154"/>
      <c r="AN288" s="589"/>
      <c r="AO288" s="590"/>
      <c r="AP288" s="396" t="s">
        <v>80</v>
      </c>
      <c r="AQ288" s="592"/>
      <c r="AR288" s="188">
        <v>17</v>
      </c>
      <c r="AS288" s="390">
        <v>0.15044247787610621</v>
      </c>
      <c r="AT288" s="76"/>
      <c r="AV288" s="76"/>
      <c r="AW288" s="76"/>
      <c r="AX288" s="76"/>
      <c r="AY288" s="76"/>
      <c r="AZ288" s="76"/>
      <c r="BA288" s="76"/>
      <c r="BH288" s="14"/>
      <c r="BI288" s="14"/>
      <c r="BJ288" s="14"/>
      <c r="BK288" s="14"/>
      <c r="BL288" s="14"/>
      <c r="BM288" s="14"/>
    </row>
    <row r="289" spans="2:65" ht="13.5" customHeight="1">
      <c r="B289" s="578">
        <v>72</v>
      </c>
      <c r="C289" s="581" t="s">
        <v>31</v>
      </c>
      <c r="D289" s="296" t="s">
        <v>77</v>
      </c>
      <c r="E289" s="577">
        <f t="shared" ref="E289" si="582">VLOOKUP(C289,$AD$5:$AK$78,2,0)</f>
        <v>0</v>
      </c>
      <c r="F289" s="202">
        <v>0</v>
      </c>
      <c r="G289" s="75" t="str">
        <f>IFERROR(F289/E289,"-")</f>
        <v>-</v>
      </c>
      <c r="H289" s="577">
        <f t="shared" ref="H289" si="583">VLOOKUP(C289,$AD$5:$AK$78,3,0)</f>
        <v>1</v>
      </c>
      <c r="I289" s="202">
        <v>1</v>
      </c>
      <c r="J289" s="75">
        <f>IFERROR(I289/H289,"-")</f>
        <v>1</v>
      </c>
      <c r="K289" s="577">
        <f t="shared" ref="K289" si="584">VLOOKUP(C289,$AD$5:$AK$78,4,0)</f>
        <v>69</v>
      </c>
      <c r="L289" s="202">
        <v>54</v>
      </c>
      <c r="M289" s="75">
        <f>IFERROR(L289/K289,"-")</f>
        <v>0.78260869565217395</v>
      </c>
      <c r="N289" s="577">
        <f t="shared" ref="N289" si="585">VLOOKUP(C289,$AD$5:$AK$78,5,0)</f>
        <v>43</v>
      </c>
      <c r="O289" s="202">
        <v>32</v>
      </c>
      <c r="P289" s="75">
        <f>IFERROR(O289/N289,"-")</f>
        <v>0.7441860465116279</v>
      </c>
      <c r="Q289" s="577">
        <f t="shared" ref="Q289" si="586">VLOOKUP(C289,$AD$5:$AK$78,6,0)</f>
        <v>16</v>
      </c>
      <c r="R289" s="202">
        <v>13</v>
      </c>
      <c r="S289" s="75">
        <f>IFERROR(R289/Q289,"-")</f>
        <v>0.8125</v>
      </c>
      <c r="T289" s="577">
        <f t="shared" ref="T289" si="587">VLOOKUP(C289,$AD$5:$AK$78,7,0)</f>
        <v>3</v>
      </c>
      <c r="U289" s="202">
        <v>2</v>
      </c>
      <c r="V289" s="75">
        <f>IFERROR(U289/T289,"-")</f>
        <v>0.66666666666666663</v>
      </c>
      <c r="W289" s="577">
        <f t="shared" ref="W289" si="588">VLOOKUP(C289,$AD$5:$AK$78,8,0)</f>
        <v>1</v>
      </c>
      <c r="X289" s="202">
        <v>1</v>
      </c>
      <c r="Y289" s="75">
        <f>IFERROR(X289/W289,"-")</f>
        <v>1</v>
      </c>
      <c r="Z289" s="577">
        <f t="shared" ref="Z289" si="589">VLOOKUP(C289,$AD$5:$AL$78,9,0)</f>
        <v>133</v>
      </c>
      <c r="AA289" s="202">
        <f t="shared" si="533"/>
        <v>103</v>
      </c>
      <c r="AB289" s="75">
        <f>IFERROR(AA289/Z289,"-")</f>
        <v>0.77443609022556392</v>
      </c>
      <c r="AH289" s="76"/>
      <c r="AI289" s="154"/>
      <c r="AJ289" s="154"/>
      <c r="AK289" s="154"/>
      <c r="AL289" s="154"/>
      <c r="AM289" s="154"/>
      <c r="AN289" s="589">
        <v>72</v>
      </c>
      <c r="AO289" s="590" t="s">
        <v>31</v>
      </c>
      <c r="AP289" s="396" t="s">
        <v>77</v>
      </c>
      <c r="AQ289" s="592">
        <v>125</v>
      </c>
      <c r="AR289" s="188">
        <v>93</v>
      </c>
      <c r="AS289" s="390">
        <v>0.74399999999999999</v>
      </c>
      <c r="AT289" s="76"/>
      <c r="AV289" s="76"/>
      <c r="AW289" s="76"/>
      <c r="AX289" s="76"/>
      <c r="AY289" s="76"/>
      <c r="AZ289" s="76"/>
      <c r="BA289" s="76"/>
      <c r="BH289" s="14"/>
      <c r="BI289" s="14"/>
      <c r="BJ289" s="14"/>
      <c r="BK289" s="14"/>
      <c r="BL289" s="14"/>
      <c r="BM289" s="14"/>
    </row>
    <row r="290" spans="2:65" ht="13.5" customHeight="1">
      <c r="B290" s="579"/>
      <c r="C290" s="582"/>
      <c r="D290" s="297" t="s">
        <v>78</v>
      </c>
      <c r="E290" s="566"/>
      <c r="F290" s="203">
        <v>0</v>
      </c>
      <c r="G290" s="16" t="str">
        <f>IFERROR(F290/E289,"-")</f>
        <v>-</v>
      </c>
      <c r="H290" s="566"/>
      <c r="I290" s="203">
        <v>0</v>
      </c>
      <c r="J290" s="16">
        <f>IFERROR(I290/H289,"-")</f>
        <v>0</v>
      </c>
      <c r="K290" s="566"/>
      <c r="L290" s="203">
        <v>5</v>
      </c>
      <c r="M290" s="16">
        <f>IFERROR(L290/K289,"-")</f>
        <v>7.2463768115942032E-2</v>
      </c>
      <c r="N290" s="566"/>
      <c r="O290" s="203">
        <v>5</v>
      </c>
      <c r="P290" s="16">
        <f>IFERROR(O290/N289,"-")</f>
        <v>0.11627906976744186</v>
      </c>
      <c r="Q290" s="566"/>
      <c r="R290" s="203">
        <v>1</v>
      </c>
      <c r="S290" s="16">
        <f>IFERROR(R290/Q289,"-")</f>
        <v>6.25E-2</v>
      </c>
      <c r="T290" s="566"/>
      <c r="U290" s="203">
        <v>0</v>
      </c>
      <c r="V290" s="16">
        <f>IFERROR(U290/T289,"-")</f>
        <v>0</v>
      </c>
      <c r="W290" s="566"/>
      <c r="X290" s="203">
        <v>0</v>
      </c>
      <c r="Y290" s="16">
        <f>IFERROR(X290/W289,"-")</f>
        <v>0</v>
      </c>
      <c r="Z290" s="566"/>
      <c r="AA290" s="203">
        <f t="shared" si="533"/>
        <v>11</v>
      </c>
      <c r="AB290" s="16">
        <f>IFERROR(AA290/Z289,"-")</f>
        <v>8.2706766917293228E-2</v>
      </c>
      <c r="AH290" s="76"/>
      <c r="AI290" s="154"/>
      <c r="AJ290" s="154"/>
      <c r="AK290" s="154"/>
      <c r="AL290" s="154"/>
      <c r="AM290" s="154"/>
      <c r="AN290" s="589"/>
      <c r="AO290" s="590"/>
      <c r="AP290" s="396" t="s">
        <v>78</v>
      </c>
      <c r="AQ290" s="592"/>
      <c r="AR290" s="188">
        <v>14</v>
      </c>
      <c r="AS290" s="390">
        <v>0.112</v>
      </c>
      <c r="AT290" s="76"/>
      <c r="AV290" s="76"/>
      <c r="AW290" s="76"/>
      <c r="AX290" s="76"/>
      <c r="AY290" s="76"/>
      <c r="AZ290" s="76"/>
      <c r="BA290" s="76"/>
      <c r="BH290" s="14"/>
      <c r="BI290" s="14"/>
      <c r="BJ290" s="14"/>
      <c r="BK290" s="14"/>
      <c r="BL290" s="14"/>
      <c r="BM290" s="14"/>
    </row>
    <row r="291" spans="2:65" ht="13.5" customHeight="1">
      <c r="B291" s="579"/>
      <c r="C291" s="582"/>
      <c r="D291" s="297" t="s">
        <v>79</v>
      </c>
      <c r="E291" s="566"/>
      <c r="F291" s="203">
        <v>0</v>
      </c>
      <c r="G291" s="16" t="str">
        <f>IFERROR(F291/E289,"-")</f>
        <v>-</v>
      </c>
      <c r="H291" s="566"/>
      <c r="I291" s="203">
        <v>0</v>
      </c>
      <c r="J291" s="16">
        <f>IFERROR(I291/H289,"-")</f>
        <v>0</v>
      </c>
      <c r="K291" s="566"/>
      <c r="L291" s="203">
        <v>3</v>
      </c>
      <c r="M291" s="16">
        <f>IFERROR(L291/K289,"-")</f>
        <v>4.3478260869565216E-2</v>
      </c>
      <c r="N291" s="566"/>
      <c r="O291" s="203">
        <v>0</v>
      </c>
      <c r="P291" s="16">
        <f>IFERROR(O291/N289,"-")</f>
        <v>0</v>
      </c>
      <c r="Q291" s="566"/>
      <c r="R291" s="203">
        <v>1</v>
      </c>
      <c r="S291" s="16">
        <f>IFERROR(R291/Q289,"-")</f>
        <v>6.25E-2</v>
      </c>
      <c r="T291" s="566"/>
      <c r="U291" s="203">
        <v>0</v>
      </c>
      <c r="V291" s="16">
        <f>IFERROR(U291/T289,"-")</f>
        <v>0</v>
      </c>
      <c r="W291" s="566"/>
      <c r="X291" s="203">
        <v>0</v>
      </c>
      <c r="Y291" s="16">
        <f>IFERROR(X291/W289,"-")</f>
        <v>0</v>
      </c>
      <c r="Z291" s="566"/>
      <c r="AA291" s="203">
        <f t="shared" si="533"/>
        <v>4</v>
      </c>
      <c r="AB291" s="16">
        <f>IFERROR(AA291/Z289,"-")</f>
        <v>3.007518796992481E-2</v>
      </c>
      <c r="AH291" s="76"/>
      <c r="AI291" s="154"/>
      <c r="AJ291" s="154"/>
      <c r="AK291" s="154"/>
      <c r="AL291" s="154"/>
      <c r="AM291" s="154"/>
      <c r="AN291" s="589"/>
      <c r="AO291" s="590"/>
      <c r="AP291" s="396" t="s">
        <v>79</v>
      </c>
      <c r="AQ291" s="592"/>
      <c r="AR291" s="188">
        <v>4</v>
      </c>
      <c r="AS291" s="390">
        <v>3.2000000000000001E-2</v>
      </c>
      <c r="AT291" s="76"/>
      <c r="AV291" s="76"/>
      <c r="AW291" s="76"/>
      <c r="AX291" s="76"/>
      <c r="AY291" s="76"/>
      <c r="AZ291" s="76"/>
      <c r="BA291" s="76"/>
      <c r="BH291" s="14"/>
      <c r="BI291" s="14"/>
      <c r="BJ291" s="14"/>
      <c r="BK291" s="14"/>
      <c r="BL291" s="14"/>
      <c r="BM291" s="14"/>
    </row>
    <row r="292" spans="2:65" ht="13.5" customHeight="1">
      <c r="B292" s="580"/>
      <c r="C292" s="597"/>
      <c r="D292" s="298" t="s">
        <v>80</v>
      </c>
      <c r="E292" s="567"/>
      <c r="F292" s="204">
        <v>0</v>
      </c>
      <c r="G292" s="17" t="str">
        <f>IFERROR(F292/E289,"-")</f>
        <v>-</v>
      </c>
      <c r="H292" s="567"/>
      <c r="I292" s="204">
        <v>0</v>
      </c>
      <c r="J292" s="17">
        <f>IFERROR(I292/H289,"-")</f>
        <v>0</v>
      </c>
      <c r="K292" s="567"/>
      <c r="L292" s="204">
        <v>7</v>
      </c>
      <c r="M292" s="17">
        <f>IFERROR(L292/K289,"-")</f>
        <v>0.10144927536231885</v>
      </c>
      <c r="N292" s="567"/>
      <c r="O292" s="204">
        <v>6</v>
      </c>
      <c r="P292" s="17">
        <f>IFERROR(O292/N289,"-")</f>
        <v>0.13953488372093023</v>
      </c>
      <c r="Q292" s="567"/>
      <c r="R292" s="204">
        <v>1</v>
      </c>
      <c r="S292" s="17">
        <f>IFERROR(R292/Q289,"-")</f>
        <v>6.25E-2</v>
      </c>
      <c r="T292" s="567"/>
      <c r="U292" s="204">
        <v>1</v>
      </c>
      <c r="V292" s="17">
        <f>IFERROR(U292/T289,"-")</f>
        <v>0.33333333333333331</v>
      </c>
      <c r="W292" s="567"/>
      <c r="X292" s="204">
        <v>0</v>
      </c>
      <c r="Y292" s="17">
        <f>IFERROR(X292/W289,"-")</f>
        <v>0</v>
      </c>
      <c r="Z292" s="567"/>
      <c r="AA292" s="204">
        <f t="shared" si="533"/>
        <v>15</v>
      </c>
      <c r="AB292" s="17">
        <f>IFERROR(AA292/Z289,"-")</f>
        <v>0.11278195488721804</v>
      </c>
      <c r="AH292" s="76"/>
      <c r="AI292" s="154"/>
      <c r="AJ292" s="154"/>
      <c r="AK292" s="154"/>
      <c r="AL292" s="154"/>
      <c r="AM292" s="154"/>
      <c r="AN292" s="589"/>
      <c r="AO292" s="590"/>
      <c r="AP292" s="396" t="s">
        <v>80</v>
      </c>
      <c r="AQ292" s="592"/>
      <c r="AR292" s="188">
        <v>14</v>
      </c>
      <c r="AS292" s="390">
        <v>0.112</v>
      </c>
      <c r="AT292" s="76"/>
      <c r="AV292" s="76"/>
      <c r="AW292" s="76"/>
      <c r="AX292" s="76"/>
      <c r="AY292" s="76"/>
      <c r="AZ292" s="76"/>
      <c r="BA292" s="76"/>
      <c r="BH292" s="14"/>
      <c r="BI292" s="14"/>
      <c r="BJ292" s="14"/>
      <c r="BK292" s="14"/>
      <c r="BL292" s="14"/>
      <c r="BM292" s="14"/>
    </row>
    <row r="293" spans="2:65" ht="13.5" customHeight="1">
      <c r="B293" s="578">
        <v>73</v>
      </c>
      <c r="C293" s="581" t="s">
        <v>32</v>
      </c>
      <c r="D293" s="296" t="s">
        <v>77</v>
      </c>
      <c r="E293" s="577">
        <f t="shared" ref="E293" si="590">VLOOKUP(C293,$AD$5:$AK$78,2,0)</f>
        <v>0</v>
      </c>
      <c r="F293" s="202">
        <v>0</v>
      </c>
      <c r="G293" s="75" t="str">
        <f>IFERROR(F293/E293,"-")</f>
        <v>-</v>
      </c>
      <c r="H293" s="577">
        <f t="shared" ref="H293" si="591">VLOOKUP(C293,$AD$5:$AK$78,3,0)</f>
        <v>0</v>
      </c>
      <c r="I293" s="202">
        <v>0</v>
      </c>
      <c r="J293" s="75" t="str">
        <f>IFERROR(I293/H293,"-")</f>
        <v>-</v>
      </c>
      <c r="K293" s="577">
        <f t="shared" ref="K293" si="592">VLOOKUP(C293,$AD$5:$AK$78,4,0)</f>
        <v>101</v>
      </c>
      <c r="L293" s="202">
        <v>80</v>
      </c>
      <c r="M293" s="75">
        <f>IFERROR(L293/K293,"-")</f>
        <v>0.79207920792079212</v>
      </c>
      <c r="N293" s="577">
        <f t="shared" ref="N293" si="593">VLOOKUP(C293,$AD$5:$AK$78,5,0)</f>
        <v>82</v>
      </c>
      <c r="O293" s="202">
        <v>63</v>
      </c>
      <c r="P293" s="75">
        <f>IFERROR(O293/N293,"-")</f>
        <v>0.76829268292682928</v>
      </c>
      <c r="Q293" s="577">
        <f t="shared" ref="Q293" si="594">VLOOKUP(C293,$AD$5:$AK$78,6,0)</f>
        <v>42</v>
      </c>
      <c r="R293" s="202">
        <v>29</v>
      </c>
      <c r="S293" s="75">
        <f>IFERROR(R293/Q293,"-")</f>
        <v>0.69047619047619047</v>
      </c>
      <c r="T293" s="577">
        <f t="shared" ref="T293" si="595">VLOOKUP(C293,$AD$5:$AK$78,7,0)</f>
        <v>10</v>
      </c>
      <c r="U293" s="202">
        <v>7</v>
      </c>
      <c r="V293" s="75">
        <f>IFERROR(U293/T293,"-")</f>
        <v>0.7</v>
      </c>
      <c r="W293" s="577">
        <f t="shared" ref="W293" si="596">VLOOKUP(C293,$AD$5:$AK$78,8,0)</f>
        <v>2</v>
      </c>
      <c r="X293" s="202">
        <v>2</v>
      </c>
      <c r="Y293" s="75">
        <f>IFERROR(X293/W293,"-")</f>
        <v>1</v>
      </c>
      <c r="Z293" s="577">
        <f t="shared" ref="Z293" si="597">VLOOKUP(C293,$AD$5:$AL$78,9,0)</f>
        <v>237</v>
      </c>
      <c r="AA293" s="202">
        <f t="shared" si="533"/>
        <v>181</v>
      </c>
      <c r="AB293" s="75">
        <f>IFERROR(AA293/Z293,"-")</f>
        <v>0.76371308016877637</v>
      </c>
      <c r="AH293" s="76"/>
      <c r="AI293" s="154"/>
      <c r="AJ293" s="154"/>
      <c r="AK293" s="154"/>
      <c r="AL293" s="154"/>
      <c r="AM293" s="154"/>
      <c r="AN293" s="589">
        <v>73</v>
      </c>
      <c r="AO293" s="590" t="s">
        <v>32</v>
      </c>
      <c r="AP293" s="396" t="s">
        <v>77</v>
      </c>
      <c r="AQ293" s="592">
        <v>248</v>
      </c>
      <c r="AR293" s="188">
        <v>182</v>
      </c>
      <c r="AS293" s="390">
        <v>0.7338709677419355</v>
      </c>
      <c r="AT293" s="76"/>
      <c r="AV293" s="76"/>
      <c r="AW293" s="76"/>
      <c r="AX293" s="76"/>
      <c r="AY293" s="76"/>
      <c r="AZ293" s="76"/>
      <c r="BA293" s="76"/>
      <c r="BH293" s="14"/>
      <c r="BI293" s="14"/>
      <c r="BJ293" s="14"/>
      <c r="BK293" s="14"/>
      <c r="BL293" s="14"/>
      <c r="BM293" s="14"/>
    </row>
    <row r="294" spans="2:65" ht="13.5" customHeight="1">
      <c r="B294" s="579"/>
      <c r="C294" s="582"/>
      <c r="D294" s="297" t="s">
        <v>78</v>
      </c>
      <c r="E294" s="566"/>
      <c r="F294" s="203">
        <v>0</v>
      </c>
      <c r="G294" s="16" t="str">
        <f>IFERROR(F294/E293,"-")</f>
        <v>-</v>
      </c>
      <c r="H294" s="566"/>
      <c r="I294" s="203">
        <v>0</v>
      </c>
      <c r="J294" s="16" t="str">
        <f>IFERROR(I294/H293,"-")</f>
        <v>-</v>
      </c>
      <c r="K294" s="566"/>
      <c r="L294" s="203">
        <v>4</v>
      </c>
      <c r="M294" s="16">
        <f>IFERROR(L294/K293,"-")</f>
        <v>3.9603960396039604E-2</v>
      </c>
      <c r="N294" s="566"/>
      <c r="O294" s="203">
        <v>4</v>
      </c>
      <c r="P294" s="16">
        <f>IFERROR(O294/N293,"-")</f>
        <v>4.878048780487805E-2</v>
      </c>
      <c r="Q294" s="566"/>
      <c r="R294" s="203">
        <v>3</v>
      </c>
      <c r="S294" s="16">
        <f>IFERROR(R294/Q293,"-")</f>
        <v>7.1428571428571425E-2</v>
      </c>
      <c r="T294" s="566"/>
      <c r="U294" s="203">
        <v>0</v>
      </c>
      <c r="V294" s="16">
        <f>IFERROR(U294/T293,"-")</f>
        <v>0</v>
      </c>
      <c r="W294" s="566"/>
      <c r="X294" s="203">
        <v>0</v>
      </c>
      <c r="Y294" s="16">
        <f>IFERROR(X294/W293,"-")</f>
        <v>0</v>
      </c>
      <c r="Z294" s="566"/>
      <c r="AA294" s="203">
        <f t="shared" si="533"/>
        <v>11</v>
      </c>
      <c r="AB294" s="16">
        <f>IFERROR(AA294/Z293,"-")</f>
        <v>4.6413502109704644E-2</v>
      </c>
      <c r="AH294" s="76"/>
      <c r="AI294" s="154"/>
      <c r="AJ294" s="154"/>
      <c r="AK294" s="154"/>
      <c r="AL294" s="154"/>
      <c r="AM294" s="154"/>
      <c r="AN294" s="589"/>
      <c r="AO294" s="590"/>
      <c r="AP294" s="396" t="s">
        <v>78</v>
      </c>
      <c r="AQ294" s="592"/>
      <c r="AR294" s="188">
        <v>25</v>
      </c>
      <c r="AS294" s="390">
        <v>0.10080645161290322</v>
      </c>
      <c r="AT294" s="76"/>
      <c r="AV294" s="76"/>
      <c r="AW294" s="76"/>
      <c r="AX294" s="76"/>
      <c r="AY294" s="76"/>
      <c r="AZ294" s="76"/>
      <c r="BA294" s="76"/>
      <c r="BH294" s="14"/>
      <c r="BI294" s="14"/>
      <c r="BJ294" s="14"/>
      <c r="BK294" s="14"/>
      <c r="BL294" s="14"/>
      <c r="BM294" s="14"/>
    </row>
    <row r="295" spans="2:65" ht="13.5" customHeight="1">
      <c r="B295" s="579"/>
      <c r="C295" s="582"/>
      <c r="D295" s="297" t="s">
        <v>79</v>
      </c>
      <c r="E295" s="566"/>
      <c r="F295" s="203">
        <v>0</v>
      </c>
      <c r="G295" s="16" t="str">
        <f>IFERROR(F295/E293,"-")</f>
        <v>-</v>
      </c>
      <c r="H295" s="566"/>
      <c r="I295" s="203">
        <v>0</v>
      </c>
      <c r="J295" s="16" t="str">
        <f>IFERROR(I295/H293,"-")</f>
        <v>-</v>
      </c>
      <c r="K295" s="566"/>
      <c r="L295" s="203">
        <v>6</v>
      </c>
      <c r="M295" s="16">
        <f>IFERROR(L295/K293,"-")</f>
        <v>5.9405940594059403E-2</v>
      </c>
      <c r="N295" s="566"/>
      <c r="O295" s="203">
        <v>7</v>
      </c>
      <c r="P295" s="16">
        <f>IFERROR(O295/N293,"-")</f>
        <v>8.5365853658536592E-2</v>
      </c>
      <c r="Q295" s="566"/>
      <c r="R295" s="203">
        <v>3</v>
      </c>
      <c r="S295" s="16">
        <f>IFERROR(R295/Q293,"-")</f>
        <v>7.1428571428571425E-2</v>
      </c>
      <c r="T295" s="566"/>
      <c r="U295" s="203">
        <v>1</v>
      </c>
      <c r="V295" s="16">
        <f>IFERROR(U295/T293,"-")</f>
        <v>0.1</v>
      </c>
      <c r="W295" s="566"/>
      <c r="X295" s="203">
        <v>0</v>
      </c>
      <c r="Y295" s="16">
        <f>IFERROR(X295/W293,"-")</f>
        <v>0</v>
      </c>
      <c r="Z295" s="566"/>
      <c r="AA295" s="203">
        <f t="shared" si="533"/>
        <v>17</v>
      </c>
      <c r="AB295" s="16">
        <f>IFERROR(AA295/Z293,"-")</f>
        <v>7.1729957805907171E-2</v>
      </c>
      <c r="AH295" s="76"/>
      <c r="AI295" s="154"/>
      <c r="AJ295" s="154"/>
      <c r="AK295" s="154"/>
      <c r="AL295" s="154"/>
      <c r="AM295" s="154"/>
      <c r="AN295" s="589"/>
      <c r="AO295" s="590"/>
      <c r="AP295" s="396" t="s">
        <v>79</v>
      </c>
      <c r="AQ295" s="592"/>
      <c r="AR295" s="188">
        <v>17</v>
      </c>
      <c r="AS295" s="390">
        <v>6.8548387096774188E-2</v>
      </c>
      <c r="AT295" s="76"/>
      <c r="AV295" s="76"/>
      <c r="AW295" s="76"/>
      <c r="AX295" s="76"/>
      <c r="AY295" s="76"/>
      <c r="AZ295" s="76"/>
      <c r="BA295" s="76"/>
      <c r="BH295" s="14"/>
      <c r="BI295" s="14"/>
      <c r="BJ295" s="14"/>
      <c r="BK295" s="14"/>
      <c r="BL295" s="14"/>
      <c r="BM295" s="14"/>
    </row>
    <row r="296" spans="2:65" ht="13.5" customHeight="1">
      <c r="B296" s="580"/>
      <c r="C296" s="597"/>
      <c r="D296" s="298" t="s">
        <v>80</v>
      </c>
      <c r="E296" s="567"/>
      <c r="F296" s="204">
        <v>0</v>
      </c>
      <c r="G296" s="17" t="str">
        <f>IFERROR(F296/E293,"-")</f>
        <v>-</v>
      </c>
      <c r="H296" s="567"/>
      <c r="I296" s="204">
        <v>0</v>
      </c>
      <c r="J296" s="17" t="str">
        <f>IFERROR(I296/H293,"-")</f>
        <v>-</v>
      </c>
      <c r="K296" s="567"/>
      <c r="L296" s="204">
        <v>11</v>
      </c>
      <c r="M296" s="17">
        <f>IFERROR(L296/K293,"-")</f>
        <v>0.10891089108910891</v>
      </c>
      <c r="N296" s="567"/>
      <c r="O296" s="204">
        <v>8</v>
      </c>
      <c r="P296" s="17">
        <f>IFERROR(O296/N293,"-")</f>
        <v>9.7560975609756101E-2</v>
      </c>
      <c r="Q296" s="567"/>
      <c r="R296" s="204">
        <v>7</v>
      </c>
      <c r="S296" s="17">
        <f>IFERROR(R296/Q293,"-")</f>
        <v>0.16666666666666666</v>
      </c>
      <c r="T296" s="567"/>
      <c r="U296" s="204">
        <v>2</v>
      </c>
      <c r="V296" s="17">
        <f>IFERROR(U296/T293,"-")</f>
        <v>0.2</v>
      </c>
      <c r="W296" s="567"/>
      <c r="X296" s="204">
        <v>0</v>
      </c>
      <c r="Y296" s="17">
        <f>IFERROR(X296/W293,"-")</f>
        <v>0</v>
      </c>
      <c r="Z296" s="567"/>
      <c r="AA296" s="204">
        <f t="shared" si="533"/>
        <v>28</v>
      </c>
      <c r="AB296" s="17">
        <f>IFERROR(AA296/Z293,"-")</f>
        <v>0.11814345991561181</v>
      </c>
      <c r="AH296" s="76"/>
      <c r="AI296" s="154"/>
      <c r="AJ296" s="154"/>
      <c r="AK296" s="154"/>
      <c r="AL296" s="154"/>
      <c r="AM296" s="154"/>
      <c r="AN296" s="589"/>
      <c r="AO296" s="590"/>
      <c r="AP296" s="396" t="s">
        <v>80</v>
      </c>
      <c r="AQ296" s="592"/>
      <c r="AR296" s="188">
        <v>24</v>
      </c>
      <c r="AS296" s="390">
        <v>9.6774193548387094E-2</v>
      </c>
      <c r="AT296" s="76"/>
      <c r="AV296" s="76"/>
      <c r="AW296" s="76"/>
      <c r="AX296" s="76"/>
      <c r="AY296" s="76"/>
      <c r="AZ296" s="76"/>
      <c r="BA296" s="76"/>
      <c r="BH296" s="14"/>
      <c r="BI296" s="14"/>
      <c r="BJ296" s="14"/>
      <c r="BK296" s="14"/>
      <c r="BL296" s="14"/>
      <c r="BM296" s="14"/>
    </row>
    <row r="297" spans="2:65" ht="13.5" customHeight="1">
      <c r="B297" s="579">
        <v>74</v>
      </c>
      <c r="C297" s="581" t="s">
        <v>33</v>
      </c>
      <c r="D297" s="301" t="s">
        <v>77</v>
      </c>
      <c r="E297" s="577">
        <f t="shared" ref="E297" si="598">VLOOKUP(C297,$AD$5:$AK$78,2,0)</f>
        <v>1</v>
      </c>
      <c r="F297" s="202">
        <v>0</v>
      </c>
      <c r="G297" s="75">
        <f>IFERROR(F297/E297,"-")</f>
        <v>0</v>
      </c>
      <c r="H297" s="577">
        <f t="shared" ref="H297" si="599">VLOOKUP(C297,$AD$5:$AK$78,3,0)</f>
        <v>0</v>
      </c>
      <c r="I297" s="202">
        <v>0</v>
      </c>
      <c r="J297" s="75" t="str">
        <f>IFERROR(I297/H297,"-")</f>
        <v>-</v>
      </c>
      <c r="K297" s="577">
        <f t="shared" ref="K297" si="600">VLOOKUP(C297,$AD$5:$AK$78,4,0)</f>
        <v>56</v>
      </c>
      <c r="L297" s="202">
        <v>41</v>
      </c>
      <c r="M297" s="75">
        <f>IFERROR(L297/K297,"-")</f>
        <v>0.7321428571428571</v>
      </c>
      <c r="N297" s="577">
        <f t="shared" ref="N297" si="601">VLOOKUP(C297,$AD$5:$AK$78,5,0)</f>
        <v>41</v>
      </c>
      <c r="O297" s="202">
        <v>31</v>
      </c>
      <c r="P297" s="75">
        <f>IFERROR(O297/N297,"-")</f>
        <v>0.75609756097560976</v>
      </c>
      <c r="Q297" s="577">
        <f t="shared" ref="Q297" si="602">VLOOKUP(C297,$AD$5:$AK$78,6,0)</f>
        <v>15</v>
      </c>
      <c r="R297" s="202">
        <v>11</v>
      </c>
      <c r="S297" s="75">
        <f>IFERROR(R297/Q297,"-")</f>
        <v>0.73333333333333328</v>
      </c>
      <c r="T297" s="577">
        <f t="shared" ref="T297" si="603">VLOOKUP(C297,$AD$5:$AK$78,7,0)</f>
        <v>2</v>
      </c>
      <c r="U297" s="202">
        <v>1</v>
      </c>
      <c r="V297" s="75">
        <f>IFERROR(U297/T297,"-")</f>
        <v>0.5</v>
      </c>
      <c r="W297" s="577">
        <f t="shared" ref="W297" si="604">VLOOKUP(C297,$AD$5:$AK$78,8,0)</f>
        <v>1</v>
      </c>
      <c r="X297" s="202">
        <v>1</v>
      </c>
      <c r="Y297" s="75">
        <f>IFERROR(X297/W297,"-")</f>
        <v>1</v>
      </c>
      <c r="Z297" s="577">
        <f t="shared" ref="Z297" si="605">VLOOKUP(C297,$AD$5:$AL$78,9,0)</f>
        <v>116</v>
      </c>
      <c r="AA297" s="202">
        <f t="shared" si="533"/>
        <v>85</v>
      </c>
      <c r="AB297" s="75">
        <f>IFERROR(AA297/Z297,"-")</f>
        <v>0.73275862068965514</v>
      </c>
      <c r="AH297" s="76"/>
      <c r="AI297" s="154"/>
      <c r="AJ297" s="154"/>
      <c r="AK297" s="154"/>
      <c r="AL297" s="154"/>
      <c r="AM297" s="154"/>
      <c r="AN297" s="589">
        <v>74</v>
      </c>
      <c r="AO297" s="590" t="s">
        <v>33</v>
      </c>
      <c r="AP297" s="396" t="s">
        <v>77</v>
      </c>
      <c r="AQ297" s="592">
        <v>125</v>
      </c>
      <c r="AR297" s="188">
        <v>93</v>
      </c>
      <c r="AS297" s="390">
        <v>0.74399999999999999</v>
      </c>
      <c r="AT297" s="76"/>
      <c r="AV297" s="76"/>
      <c r="AW297" s="76"/>
      <c r="AX297" s="76"/>
      <c r="AY297" s="76"/>
      <c r="AZ297" s="76"/>
      <c r="BA297" s="76"/>
      <c r="BH297" s="14"/>
      <c r="BI297" s="14"/>
      <c r="BJ297" s="14"/>
      <c r="BK297" s="14"/>
      <c r="BL297" s="14"/>
      <c r="BM297" s="14"/>
    </row>
    <row r="298" spans="2:65" ht="13.5" customHeight="1">
      <c r="B298" s="579"/>
      <c r="C298" s="582"/>
      <c r="D298" s="297" t="s">
        <v>78</v>
      </c>
      <c r="E298" s="566"/>
      <c r="F298" s="203">
        <v>0</v>
      </c>
      <c r="G298" s="16">
        <f>IFERROR(F298/E297,"-")</f>
        <v>0</v>
      </c>
      <c r="H298" s="566"/>
      <c r="I298" s="203">
        <v>0</v>
      </c>
      <c r="J298" s="16" t="str">
        <f>IFERROR(I298/H297,"-")</f>
        <v>-</v>
      </c>
      <c r="K298" s="566"/>
      <c r="L298" s="203">
        <v>3</v>
      </c>
      <c r="M298" s="16">
        <f>IFERROR(L298/K297,"-")</f>
        <v>5.3571428571428568E-2</v>
      </c>
      <c r="N298" s="566"/>
      <c r="O298" s="203">
        <v>6</v>
      </c>
      <c r="P298" s="16">
        <f>IFERROR(O298/N297,"-")</f>
        <v>0.14634146341463414</v>
      </c>
      <c r="Q298" s="566"/>
      <c r="R298" s="203">
        <v>1</v>
      </c>
      <c r="S298" s="16">
        <f>IFERROR(R298/Q297,"-")</f>
        <v>6.6666666666666666E-2</v>
      </c>
      <c r="T298" s="566"/>
      <c r="U298" s="203">
        <v>0</v>
      </c>
      <c r="V298" s="16">
        <f>IFERROR(U298/T297,"-")</f>
        <v>0</v>
      </c>
      <c r="W298" s="566"/>
      <c r="X298" s="203">
        <v>0</v>
      </c>
      <c r="Y298" s="16">
        <f>IFERROR(X298/W297,"-")</f>
        <v>0</v>
      </c>
      <c r="Z298" s="566"/>
      <c r="AA298" s="203">
        <f t="shared" si="533"/>
        <v>10</v>
      </c>
      <c r="AB298" s="16">
        <f>IFERROR(AA298/Z297,"-")</f>
        <v>8.6206896551724144E-2</v>
      </c>
      <c r="AH298" s="76"/>
      <c r="AI298" s="154"/>
      <c r="AJ298" s="154"/>
      <c r="AK298" s="154"/>
      <c r="AL298" s="154"/>
      <c r="AM298" s="154"/>
      <c r="AN298" s="589"/>
      <c r="AO298" s="590"/>
      <c r="AP298" s="396" t="s">
        <v>78</v>
      </c>
      <c r="AQ298" s="592"/>
      <c r="AR298" s="188">
        <v>11</v>
      </c>
      <c r="AS298" s="390">
        <v>8.7999999999999995E-2</v>
      </c>
      <c r="AT298" s="76"/>
      <c r="AV298" s="76"/>
      <c r="AW298" s="76"/>
      <c r="AX298" s="76"/>
      <c r="AY298" s="76"/>
      <c r="AZ298" s="76"/>
      <c r="BA298" s="76"/>
      <c r="BH298" s="14"/>
      <c r="BI298" s="14"/>
      <c r="BJ298" s="14"/>
      <c r="BK298" s="14"/>
      <c r="BL298" s="14"/>
      <c r="BM298" s="14"/>
    </row>
    <row r="299" spans="2:65" ht="13.5" customHeight="1">
      <c r="B299" s="579"/>
      <c r="C299" s="582"/>
      <c r="D299" s="297" t="s">
        <v>79</v>
      </c>
      <c r="E299" s="566"/>
      <c r="F299" s="203">
        <v>1</v>
      </c>
      <c r="G299" s="16">
        <f>IFERROR(F299/E297,"-")</f>
        <v>1</v>
      </c>
      <c r="H299" s="566"/>
      <c r="I299" s="203">
        <v>0</v>
      </c>
      <c r="J299" s="16" t="str">
        <f>IFERROR(I299/H297,"-")</f>
        <v>-</v>
      </c>
      <c r="K299" s="566"/>
      <c r="L299" s="203">
        <v>1</v>
      </c>
      <c r="M299" s="16">
        <f>IFERROR(L299/K297,"-")</f>
        <v>1.7857142857142856E-2</v>
      </c>
      <c r="N299" s="566"/>
      <c r="O299" s="203">
        <v>0</v>
      </c>
      <c r="P299" s="16">
        <f>IFERROR(O299/N297,"-")</f>
        <v>0</v>
      </c>
      <c r="Q299" s="566"/>
      <c r="R299" s="203">
        <v>0</v>
      </c>
      <c r="S299" s="16">
        <f>IFERROR(R299/Q297,"-")</f>
        <v>0</v>
      </c>
      <c r="T299" s="566"/>
      <c r="U299" s="203">
        <v>1</v>
      </c>
      <c r="V299" s="16">
        <f>IFERROR(U299/T297,"-")</f>
        <v>0.5</v>
      </c>
      <c r="W299" s="566"/>
      <c r="X299" s="203">
        <v>0</v>
      </c>
      <c r="Y299" s="16">
        <f>IFERROR(X299/W297,"-")</f>
        <v>0</v>
      </c>
      <c r="Z299" s="566"/>
      <c r="AA299" s="203">
        <f t="shared" si="533"/>
        <v>3</v>
      </c>
      <c r="AB299" s="16">
        <f>IFERROR(AA299/Z297,"-")</f>
        <v>2.5862068965517241E-2</v>
      </c>
      <c r="AH299" s="76"/>
      <c r="AI299" s="154"/>
      <c r="AJ299" s="154"/>
      <c r="AK299" s="154"/>
      <c r="AL299" s="154"/>
      <c r="AM299" s="154"/>
      <c r="AN299" s="589"/>
      <c r="AO299" s="590"/>
      <c r="AP299" s="396" t="s">
        <v>79</v>
      </c>
      <c r="AQ299" s="592"/>
      <c r="AR299" s="188">
        <v>5</v>
      </c>
      <c r="AS299" s="390">
        <v>0.04</v>
      </c>
      <c r="AT299" s="76"/>
      <c r="AV299" s="76"/>
      <c r="AW299" s="76"/>
      <c r="AX299" s="76"/>
      <c r="AY299" s="76"/>
      <c r="AZ299" s="76"/>
      <c r="BA299" s="76"/>
      <c r="BH299" s="14"/>
      <c r="BI299" s="14"/>
      <c r="BJ299" s="14"/>
      <c r="BK299" s="14"/>
      <c r="BL299" s="14"/>
      <c r="BM299" s="14"/>
    </row>
    <row r="300" spans="2:65" ht="13.5" customHeight="1" thickBot="1">
      <c r="B300" s="579"/>
      <c r="C300" s="598"/>
      <c r="D300" s="299" t="s">
        <v>80</v>
      </c>
      <c r="E300" s="567"/>
      <c r="F300" s="206">
        <v>0</v>
      </c>
      <c r="G300" s="77">
        <f>IFERROR(F300/E297,"-")</f>
        <v>0</v>
      </c>
      <c r="H300" s="567"/>
      <c r="I300" s="206">
        <v>0</v>
      </c>
      <c r="J300" s="77" t="str">
        <f>IFERROR(I300/H297,"-")</f>
        <v>-</v>
      </c>
      <c r="K300" s="567"/>
      <c r="L300" s="206">
        <v>11</v>
      </c>
      <c r="M300" s="77">
        <f>IFERROR(L300/K297,"-")</f>
        <v>0.19642857142857142</v>
      </c>
      <c r="N300" s="567"/>
      <c r="O300" s="206">
        <v>4</v>
      </c>
      <c r="P300" s="77">
        <f>IFERROR(O300/N297,"-")</f>
        <v>9.7560975609756101E-2</v>
      </c>
      <c r="Q300" s="567"/>
      <c r="R300" s="206">
        <v>3</v>
      </c>
      <c r="S300" s="77">
        <f>IFERROR(R300/Q297,"-")</f>
        <v>0.2</v>
      </c>
      <c r="T300" s="567"/>
      <c r="U300" s="206">
        <v>0</v>
      </c>
      <c r="V300" s="77">
        <f>IFERROR(U300/T297,"-")</f>
        <v>0</v>
      </c>
      <c r="W300" s="567"/>
      <c r="X300" s="206">
        <v>0</v>
      </c>
      <c r="Y300" s="77">
        <f>IFERROR(X300/W297,"-")</f>
        <v>0</v>
      </c>
      <c r="Z300" s="583"/>
      <c r="AA300" s="206">
        <f t="shared" si="533"/>
        <v>18</v>
      </c>
      <c r="AB300" s="77">
        <f>IFERROR(AA300/Z297,"-")</f>
        <v>0.15517241379310345</v>
      </c>
      <c r="AH300" s="76"/>
      <c r="AI300" s="154"/>
      <c r="AJ300" s="154"/>
      <c r="AK300" s="154"/>
      <c r="AL300" s="154"/>
      <c r="AM300" s="154"/>
      <c r="AN300" s="589"/>
      <c r="AO300" s="590"/>
      <c r="AP300" s="396" t="s">
        <v>80</v>
      </c>
      <c r="AQ300" s="592"/>
      <c r="AR300" s="188">
        <v>16</v>
      </c>
      <c r="AS300" s="390">
        <v>0.128</v>
      </c>
      <c r="AT300" s="76"/>
      <c r="AV300" s="76"/>
      <c r="AW300" s="76"/>
      <c r="AX300" s="76"/>
      <c r="AY300" s="76"/>
      <c r="AZ300" s="76"/>
      <c r="BA300" s="76"/>
      <c r="BH300" s="14"/>
      <c r="BI300" s="14"/>
      <c r="BJ300" s="14"/>
      <c r="BK300" s="14"/>
      <c r="BL300" s="14"/>
      <c r="BM300" s="14"/>
    </row>
    <row r="301" spans="2:65" s="64" customFormat="1" ht="13.5" customHeight="1" thickTop="1">
      <c r="B301" s="599" t="s">
        <v>142</v>
      </c>
      <c r="C301" s="600"/>
      <c r="D301" s="302" t="s">
        <v>77</v>
      </c>
      <c r="E301" s="568">
        <f>地区別_EAT10別!E37</f>
        <v>154</v>
      </c>
      <c r="F301" s="207">
        <f>地区別_EAT10別!F37</f>
        <v>105</v>
      </c>
      <c r="G301" s="63">
        <f>地区別_EAT10別!G37</f>
        <v>0.68181818181818177</v>
      </c>
      <c r="H301" s="568">
        <f>地区別_EAT10別!H37</f>
        <v>479</v>
      </c>
      <c r="I301" s="207">
        <f>地区別_EAT10別!I37</f>
        <v>331</v>
      </c>
      <c r="J301" s="78">
        <f>地区別_EAT10別!J37</f>
        <v>0.6910229645093946</v>
      </c>
      <c r="K301" s="568">
        <f>地区別_EAT10別!K37</f>
        <v>55916</v>
      </c>
      <c r="L301" s="207">
        <f>地区別_EAT10別!L37</f>
        <v>43014</v>
      </c>
      <c r="M301" s="78">
        <f>地区別_EAT10別!M37</f>
        <v>0.76926103440875604</v>
      </c>
      <c r="N301" s="568">
        <f>地区別_EAT10別!N37</f>
        <v>46257</v>
      </c>
      <c r="O301" s="207">
        <f>地区別_EAT10別!O37</f>
        <v>34408</v>
      </c>
      <c r="P301" s="78">
        <f>地区別_EAT10別!P37</f>
        <v>0.74384417493568544</v>
      </c>
      <c r="Q301" s="568">
        <f>地区別_EAT10別!Q37</f>
        <v>21556</v>
      </c>
      <c r="R301" s="207">
        <f>地区別_EAT10別!R37</f>
        <v>15240</v>
      </c>
      <c r="S301" s="78">
        <f>地区別_EAT10別!S37</f>
        <v>0.70699573204676192</v>
      </c>
      <c r="T301" s="568">
        <f>地区別_EAT10別!T37</f>
        <v>5726</v>
      </c>
      <c r="U301" s="207">
        <f>地区別_EAT10別!U37</f>
        <v>3850</v>
      </c>
      <c r="V301" s="78">
        <f>地区別_EAT10別!V37</f>
        <v>0.67237163814180934</v>
      </c>
      <c r="W301" s="568">
        <f>地区別_EAT10別!W37</f>
        <v>816</v>
      </c>
      <c r="X301" s="207">
        <f>地区別_EAT10別!X37</f>
        <v>501</v>
      </c>
      <c r="Y301" s="78">
        <f>地区別_EAT10別!Y37</f>
        <v>0.61397058823529416</v>
      </c>
      <c r="Z301" s="568">
        <f>地区別_EAT10別!Z37</f>
        <v>130904</v>
      </c>
      <c r="AA301" s="207">
        <f>地区別_EAT10別!AA37</f>
        <v>97449</v>
      </c>
      <c r="AB301" s="78">
        <f>地区別_EAT10別!AB37</f>
        <v>0.74443103342907779</v>
      </c>
      <c r="AH301" s="79"/>
      <c r="AI301" s="155"/>
      <c r="AJ301" s="155"/>
      <c r="AK301" s="155"/>
      <c r="AL301" s="155"/>
      <c r="AM301" s="155"/>
      <c r="AN301" s="591" t="s">
        <v>142</v>
      </c>
      <c r="AO301" s="591"/>
      <c r="AP301" s="397" t="s">
        <v>77</v>
      </c>
      <c r="AQ301" s="593">
        <v>127759</v>
      </c>
      <c r="AR301" s="391">
        <v>95243</v>
      </c>
      <c r="AS301" s="392">
        <v>0.74548955455192978</v>
      </c>
      <c r="AT301" s="79"/>
      <c r="AU301" s="76"/>
      <c r="AV301" s="76"/>
      <c r="AW301" s="76"/>
      <c r="AX301" s="76"/>
      <c r="AY301" s="76"/>
      <c r="AZ301" s="76"/>
      <c r="BA301" s="76"/>
      <c r="BB301" s="76"/>
      <c r="BC301" s="79"/>
      <c r="BD301" s="76"/>
      <c r="BE301" s="76"/>
      <c r="BF301" s="76"/>
      <c r="BG301" s="76"/>
    </row>
    <row r="302" spans="2:65" s="64" customFormat="1" ht="13.5" customHeight="1">
      <c r="B302" s="601"/>
      <c r="C302" s="602"/>
      <c r="D302" s="303" t="s">
        <v>78</v>
      </c>
      <c r="E302" s="569"/>
      <c r="F302" s="208">
        <f>地区別_EAT10別!F38</f>
        <v>7</v>
      </c>
      <c r="G302" s="80">
        <f>地区別_EAT10別!G38</f>
        <v>4.5454545454545456E-2</v>
      </c>
      <c r="H302" s="569"/>
      <c r="I302" s="208">
        <f>地区別_EAT10別!I38</f>
        <v>53</v>
      </c>
      <c r="J302" s="80">
        <f>地区別_EAT10別!J38</f>
        <v>0.11064718162839249</v>
      </c>
      <c r="K302" s="569"/>
      <c r="L302" s="208">
        <f>地区別_EAT10別!L38</f>
        <v>5453</v>
      </c>
      <c r="M302" s="80">
        <f>地区別_EAT10別!M38</f>
        <v>9.7521281922884326E-2</v>
      </c>
      <c r="N302" s="569"/>
      <c r="O302" s="208">
        <f>地区別_EAT10別!O38</f>
        <v>4539</v>
      </c>
      <c r="P302" s="80">
        <f>地区別_EAT10別!P38</f>
        <v>9.812568908489526E-2</v>
      </c>
      <c r="Q302" s="569"/>
      <c r="R302" s="208">
        <f>地区別_EAT10別!R38</f>
        <v>2199</v>
      </c>
      <c r="S302" s="80">
        <f>地区別_EAT10別!S38</f>
        <v>0.10201336054926703</v>
      </c>
      <c r="T302" s="569"/>
      <c r="U302" s="208">
        <f>地区別_EAT10別!U38</f>
        <v>607</v>
      </c>
      <c r="V302" s="80">
        <f>地区別_EAT10別!V38</f>
        <v>0.10600768424729305</v>
      </c>
      <c r="W302" s="569"/>
      <c r="X302" s="208">
        <f>地区別_EAT10別!X38</f>
        <v>87</v>
      </c>
      <c r="Y302" s="80">
        <f>地区別_EAT10別!Y38</f>
        <v>0.10661764705882353</v>
      </c>
      <c r="Z302" s="569"/>
      <c r="AA302" s="208">
        <f>地区別_EAT10別!AA38</f>
        <v>12945</v>
      </c>
      <c r="AB302" s="80">
        <f>地区別_EAT10別!AB38</f>
        <v>9.8889262360202901E-2</v>
      </c>
      <c r="AH302" s="79"/>
      <c r="AI302" s="155"/>
      <c r="AJ302" s="155"/>
      <c r="AK302" s="155"/>
      <c r="AL302" s="155"/>
      <c r="AM302" s="155"/>
      <c r="AN302" s="591"/>
      <c r="AO302" s="591"/>
      <c r="AP302" s="397" t="s">
        <v>78</v>
      </c>
      <c r="AQ302" s="593"/>
      <c r="AR302" s="391">
        <v>13040</v>
      </c>
      <c r="AS302" s="392">
        <v>0.10206717334982271</v>
      </c>
      <c r="AT302" s="79"/>
      <c r="AU302" s="76"/>
      <c r="AV302" s="76"/>
      <c r="AW302" s="76"/>
      <c r="AX302" s="76"/>
      <c r="AY302" s="76"/>
      <c r="AZ302" s="76"/>
      <c r="BA302" s="76"/>
      <c r="BB302" s="76"/>
      <c r="BC302" s="79"/>
      <c r="BD302" s="76"/>
      <c r="BE302" s="76"/>
      <c r="BF302" s="76"/>
      <c r="BG302" s="76"/>
    </row>
    <row r="303" spans="2:65" s="64" customFormat="1" ht="13.5" customHeight="1">
      <c r="B303" s="601"/>
      <c r="C303" s="602"/>
      <c r="D303" s="303" t="s">
        <v>79</v>
      </c>
      <c r="E303" s="569"/>
      <c r="F303" s="208">
        <f>地区別_EAT10別!F39</f>
        <v>12</v>
      </c>
      <c r="G303" s="80">
        <f>地区別_EAT10別!G39</f>
        <v>7.792207792207792E-2</v>
      </c>
      <c r="H303" s="569"/>
      <c r="I303" s="208">
        <f>地区別_EAT10別!I39</f>
        <v>34</v>
      </c>
      <c r="J303" s="80">
        <f>地区別_EAT10別!J39</f>
        <v>7.0981210855949897E-2</v>
      </c>
      <c r="K303" s="569"/>
      <c r="L303" s="208">
        <f>地区別_EAT10別!L39</f>
        <v>2840</v>
      </c>
      <c r="M303" s="80">
        <f>地区別_EAT10別!M39</f>
        <v>5.0790471421417842E-2</v>
      </c>
      <c r="N303" s="569"/>
      <c r="O303" s="208">
        <f>地区別_EAT10別!O39</f>
        <v>2570</v>
      </c>
      <c r="P303" s="80">
        <f>地区別_EAT10別!P39</f>
        <v>5.5559158613831421E-2</v>
      </c>
      <c r="Q303" s="569"/>
      <c r="R303" s="208">
        <f>地区別_EAT10別!R39</f>
        <v>1287</v>
      </c>
      <c r="S303" s="80">
        <f>地区別_EAT10別!S39</f>
        <v>5.9704954537019857E-2</v>
      </c>
      <c r="T303" s="569"/>
      <c r="U303" s="208">
        <f>地区別_EAT10別!U39</f>
        <v>364</v>
      </c>
      <c r="V303" s="80">
        <f>地区別_EAT10別!V39</f>
        <v>6.3569682151589244E-2</v>
      </c>
      <c r="W303" s="569"/>
      <c r="X303" s="208">
        <f>地区別_EAT10別!X39</f>
        <v>49</v>
      </c>
      <c r="Y303" s="80">
        <f>地区別_EAT10別!Y39</f>
        <v>6.0049019607843139E-2</v>
      </c>
      <c r="Z303" s="569"/>
      <c r="AA303" s="208">
        <f>地区別_EAT10別!AA39</f>
        <v>7156</v>
      </c>
      <c r="AB303" s="80">
        <f>地区別_EAT10別!AB39</f>
        <v>5.4666014789464035E-2</v>
      </c>
      <c r="AH303" s="79"/>
      <c r="AI303" s="155"/>
      <c r="AJ303" s="155"/>
      <c r="AK303" s="155"/>
      <c r="AL303" s="155"/>
      <c r="AM303" s="155"/>
      <c r="AN303" s="591"/>
      <c r="AO303" s="591"/>
      <c r="AP303" s="397" t="s">
        <v>79</v>
      </c>
      <c r="AQ303" s="593"/>
      <c r="AR303" s="391">
        <v>6970</v>
      </c>
      <c r="AS303" s="392">
        <v>5.4555843423946648E-2</v>
      </c>
      <c r="AT303" s="79"/>
      <c r="AU303" s="76"/>
      <c r="AV303" s="76"/>
      <c r="AW303" s="76"/>
      <c r="AX303" s="76"/>
      <c r="AY303" s="76"/>
      <c r="AZ303" s="76"/>
      <c r="BA303" s="76"/>
      <c r="BB303" s="76"/>
      <c r="BC303" s="79"/>
      <c r="BD303" s="76"/>
      <c r="BE303" s="76"/>
      <c r="BF303" s="76"/>
      <c r="BG303" s="76"/>
    </row>
    <row r="304" spans="2:65" s="64" customFormat="1" ht="13.5" customHeight="1">
      <c r="B304" s="603"/>
      <c r="C304" s="604"/>
      <c r="D304" s="304" t="s">
        <v>80</v>
      </c>
      <c r="E304" s="570"/>
      <c r="F304" s="209">
        <f>地区別_EAT10別!F40</f>
        <v>30</v>
      </c>
      <c r="G304" s="81">
        <f>地区別_EAT10別!G40</f>
        <v>0.19480519480519481</v>
      </c>
      <c r="H304" s="570"/>
      <c r="I304" s="209">
        <f>地区別_EAT10別!I40</f>
        <v>61</v>
      </c>
      <c r="J304" s="81">
        <f>地区別_EAT10別!J40</f>
        <v>0.12734864300626306</v>
      </c>
      <c r="K304" s="570"/>
      <c r="L304" s="209">
        <f>地区別_EAT10別!L40</f>
        <v>4609</v>
      </c>
      <c r="M304" s="81">
        <f>地区別_EAT10別!M40</f>
        <v>8.2427212246941842E-2</v>
      </c>
      <c r="N304" s="570"/>
      <c r="O304" s="209">
        <f>地区別_EAT10別!O40</f>
        <v>4740</v>
      </c>
      <c r="P304" s="81">
        <f>地区別_EAT10別!P40</f>
        <v>0.10247097736558791</v>
      </c>
      <c r="Q304" s="570"/>
      <c r="R304" s="209">
        <f>地区別_EAT10別!R40</f>
        <v>2830</v>
      </c>
      <c r="S304" s="81">
        <f>地区別_EAT10別!S40</f>
        <v>0.13128595286695119</v>
      </c>
      <c r="T304" s="570"/>
      <c r="U304" s="209">
        <f>地区別_EAT10別!U40</f>
        <v>905</v>
      </c>
      <c r="V304" s="81">
        <f>地区別_EAT10別!V40</f>
        <v>0.15805099545930842</v>
      </c>
      <c r="W304" s="570"/>
      <c r="X304" s="209">
        <f>地区別_EAT10別!X40</f>
        <v>179</v>
      </c>
      <c r="Y304" s="81">
        <f>地区別_EAT10別!Y40</f>
        <v>0.21936274509803921</v>
      </c>
      <c r="Z304" s="570"/>
      <c r="AA304" s="209">
        <f>地区別_EAT10別!AA40</f>
        <v>13354</v>
      </c>
      <c r="AB304" s="81">
        <f>地区別_EAT10別!AB40</f>
        <v>0.10201368942125527</v>
      </c>
      <c r="AH304" s="79"/>
      <c r="AI304" s="155"/>
      <c r="AJ304" s="155"/>
      <c r="AK304" s="155"/>
      <c r="AL304" s="155"/>
      <c r="AM304" s="155"/>
      <c r="AN304" s="591"/>
      <c r="AO304" s="591"/>
      <c r="AP304" s="397" t="s">
        <v>80</v>
      </c>
      <c r="AQ304" s="593"/>
      <c r="AR304" s="391">
        <v>12506</v>
      </c>
      <c r="AS304" s="392">
        <v>9.7887428674300836E-2</v>
      </c>
      <c r="AT304" s="79"/>
      <c r="AU304" s="76"/>
      <c r="AV304" s="76"/>
      <c r="AW304" s="76"/>
      <c r="AX304" s="76"/>
      <c r="AY304" s="76"/>
      <c r="AZ304" s="76"/>
      <c r="BA304" s="76"/>
      <c r="BB304" s="76"/>
      <c r="BC304" s="79"/>
      <c r="BD304" s="76"/>
      <c r="BE304" s="76"/>
      <c r="BF304" s="76"/>
      <c r="BG304" s="76"/>
    </row>
    <row r="305" spans="34:65">
      <c r="AH305" s="76"/>
      <c r="AI305" s="154"/>
      <c r="AJ305" s="154"/>
      <c r="AK305" s="154"/>
      <c r="AL305" s="154"/>
      <c r="AM305" s="154"/>
      <c r="AT305" s="76"/>
      <c r="AV305" s="76"/>
      <c r="AW305" s="76"/>
      <c r="AX305" s="76"/>
      <c r="AY305" s="76"/>
      <c r="AZ305" s="76"/>
      <c r="BA305" s="76"/>
      <c r="BH305" s="14"/>
      <c r="BI305" s="14"/>
      <c r="BJ305" s="14"/>
      <c r="BK305" s="14"/>
      <c r="BL305" s="14"/>
      <c r="BM305" s="14"/>
    </row>
    <row r="306" spans="34:65">
      <c r="AH306" s="76"/>
      <c r="AI306" s="154"/>
      <c r="AJ306" s="154"/>
      <c r="AK306" s="154"/>
      <c r="AL306" s="154"/>
      <c r="AM306" s="154"/>
      <c r="AT306" s="76"/>
      <c r="AV306" s="76"/>
      <c r="AW306" s="76"/>
      <c r="AX306" s="76"/>
      <c r="AY306" s="76"/>
      <c r="AZ306" s="76"/>
      <c r="BA306" s="76"/>
      <c r="BH306" s="14"/>
      <c r="BI306" s="14"/>
      <c r="BJ306" s="14"/>
      <c r="BK306" s="14"/>
      <c r="BL306" s="14"/>
      <c r="BM306" s="14"/>
    </row>
    <row r="307" spans="34:65">
      <c r="AH307" s="76"/>
      <c r="AI307" s="154"/>
      <c r="AJ307" s="154"/>
      <c r="AK307" s="154"/>
      <c r="AL307" s="154"/>
      <c r="AM307" s="154"/>
      <c r="AT307" s="76"/>
      <c r="AV307" s="76"/>
      <c r="AW307" s="76"/>
      <c r="AX307" s="76"/>
      <c r="AY307" s="76"/>
      <c r="AZ307" s="76"/>
      <c r="BA307" s="76"/>
      <c r="BH307" s="14"/>
      <c r="BI307" s="14"/>
      <c r="BJ307" s="14"/>
      <c r="BK307" s="14"/>
      <c r="BL307" s="14"/>
      <c r="BM307" s="14"/>
    </row>
    <row r="308" spans="34:65">
      <c r="AH308" s="76"/>
      <c r="AI308" s="154"/>
      <c r="AJ308" s="154"/>
      <c r="AK308" s="154"/>
      <c r="AL308" s="154"/>
      <c r="AM308" s="154"/>
      <c r="AT308" s="76"/>
      <c r="AV308" s="76"/>
      <c r="AW308" s="76"/>
      <c r="AX308" s="76"/>
      <c r="AY308" s="76"/>
      <c r="AZ308" s="76"/>
      <c r="BA308" s="76"/>
      <c r="BH308" s="14"/>
      <c r="BI308" s="14"/>
      <c r="BJ308" s="14"/>
      <c r="BK308" s="14"/>
      <c r="BL308" s="14"/>
      <c r="BM308" s="14"/>
    </row>
    <row r="309" spans="34:65">
      <c r="AH309" s="76"/>
      <c r="AI309" s="154"/>
      <c r="AJ309" s="154"/>
      <c r="AK309" s="154"/>
      <c r="AL309" s="154"/>
      <c r="AM309" s="154"/>
      <c r="AT309" s="76"/>
      <c r="AV309" s="76"/>
      <c r="AW309" s="76"/>
      <c r="AX309" s="76"/>
      <c r="AY309" s="76"/>
      <c r="AZ309" s="76"/>
      <c r="BA309" s="76"/>
      <c r="BH309" s="14"/>
      <c r="BI309" s="14"/>
      <c r="BJ309" s="14"/>
      <c r="BK309" s="14"/>
      <c r="BL309" s="14"/>
      <c r="BM309" s="14"/>
    </row>
    <row r="310" spans="34:65">
      <c r="AH310" s="76"/>
      <c r="AI310" s="154"/>
      <c r="AJ310" s="154"/>
      <c r="AK310" s="154"/>
      <c r="AL310" s="154"/>
      <c r="AM310" s="154"/>
      <c r="AT310" s="76"/>
      <c r="AV310" s="76"/>
      <c r="AW310" s="76"/>
      <c r="AX310" s="76"/>
      <c r="AY310" s="76"/>
      <c r="AZ310" s="76"/>
      <c r="BA310" s="76"/>
      <c r="BH310" s="14"/>
      <c r="BI310" s="14"/>
      <c r="BJ310" s="14"/>
      <c r="BK310" s="14"/>
      <c r="BL310" s="14"/>
      <c r="BM310" s="14"/>
    </row>
    <row r="311" spans="34:65">
      <c r="AH311" s="76"/>
      <c r="AI311" s="154"/>
      <c r="AJ311" s="154"/>
      <c r="AK311" s="154"/>
      <c r="AL311" s="154"/>
      <c r="AM311" s="154"/>
      <c r="AT311" s="76"/>
      <c r="AV311" s="76"/>
      <c r="AW311" s="76"/>
      <c r="AX311" s="76"/>
      <c r="AY311" s="76"/>
      <c r="AZ311" s="76"/>
      <c r="BA311" s="76"/>
      <c r="BH311" s="14"/>
      <c r="BI311" s="14"/>
      <c r="BJ311" s="14"/>
      <c r="BK311" s="14"/>
      <c r="BL311" s="14"/>
      <c r="BM311" s="14"/>
    </row>
    <row r="312" spans="34:65">
      <c r="AH312" s="76"/>
      <c r="AI312" s="154"/>
      <c r="AJ312" s="154"/>
      <c r="AK312" s="154"/>
      <c r="AL312" s="154"/>
      <c r="AM312" s="154"/>
      <c r="AT312" s="76"/>
      <c r="AV312" s="76"/>
      <c r="AW312" s="76"/>
      <c r="AX312" s="76"/>
      <c r="AY312" s="76"/>
      <c r="AZ312" s="76"/>
      <c r="BA312" s="76"/>
      <c r="BH312" s="14"/>
      <c r="BI312" s="14"/>
      <c r="BJ312" s="14"/>
      <c r="BK312" s="14"/>
      <c r="BL312" s="14"/>
      <c r="BM312" s="14"/>
    </row>
    <row r="313" spans="34:65">
      <c r="AH313" s="76"/>
      <c r="AI313" s="154"/>
      <c r="AJ313" s="154"/>
      <c r="AK313" s="154"/>
      <c r="AL313" s="154"/>
      <c r="AM313" s="154"/>
      <c r="AT313" s="76"/>
      <c r="AV313" s="76"/>
      <c r="AW313" s="76"/>
      <c r="AX313" s="76"/>
      <c r="AY313" s="76"/>
      <c r="AZ313" s="76"/>
      <c r="BA313" s="76"/>
      <c r="BH313" s="14"/>
      <c r="BI313" s="14"/>
      <c r="BJ313" s="14"/>
      <c r="BK313" s="14"/>
      <c r="BL313" s="14"/>
      <c r="BM313" s="14"/>
    </row>
    <row r="314" spans="34:65">
      <c r="AH314" s="76"/>
      <c r="AI314" s="154"/>
      <c r="AJ314" s="154"/>
      <c r="AK314" s="154"/>
      <c r="AL314" s="154"/>
      <c r="AM314" s="154"/>
      <c r="AT314" s="76"/>
      <c r="AV314" s="76"/>
      <c r="AW314" s="76"/>
      <c r="AX314" s="76"/>
      <c r="AY314" s="76"/>
      <c r="AZ314" s="76"/>
      <c r="BA314" s="76"/>
      <c r="BH314" s="14"/>
      <c r="BI314" s="14"/>
      <c r="BJ314" s="14"/>
      <c r="BK314" s="14"/>
      <c r="BL314" s="14"/>
      <c r="BM314" s="14"/>
    </row>
    <row r="315" spans="34:65">
      <c r="AH315" s="76"/>
      <c r="AI315" s="154"/>
      <c r="AJ315" s="154"/>
      <c r="AK315" s="154"/>
      <c r="AL315" s="154"/>
      <c r="AM315" s="154"/>
      <c r="AT315" s="76"/>
      <c r="AV315" s="76"/>
      <c r="AW315" s="76"/>
      <c r="AX315" s="76"/>
      <c r="AY315" s="76"/>
      <c r="AZ315" s="76"/>
      <c r="BA315" s="76"/>
      <c r="BH315" s="14"/>
      <c r="BI315" s="14"/>
      <c r="BJ315" s="14"/>
      <c r="BK315" s="14"/>
      <c r="BL315" s="14"/>
      <c r="BM315" s="14"/>
    </row>
    <row r="316" spans="34:65">
      <c r="AH316" s="76"/>
      <c r="AI316" s="154"/>
      <c r="AJ316" s="154"/>
      <c r="AK316" s="154"/>
      <c r="AL316" s="154"/>
      <c r="AM316" s="154"/>
      <c r="AT316" s="76"/>
      <c r="AV316" s="76"/>
      <c r="AW316" s="76"/>
      <c r="AX316" s="76"/>
      <c r="AY316" s="76"/>
      <c r="AZ316" s="76"/>
      <c r="BA316" s="76"/>
      <c r="BH316" s="14"/>
      <c r="BI316" s="14"/>
      <c r="BJ316" s="14"/>
      <c r="BK316" s="14"/>
      <c r="BL316" s="14"/>
      <c r="BM316" s="14"/>
    </row>
    <row r="317" spans="34:65">
      <c r="AH317" s="76"/>
      <c r="AI317" s="154"/>
      <c r="AJ317" s="154"/>
      <c r="AK317" s="154"/>
      <c r="AL317" s="154"/>
      <c r="AM317" s="154"/>
      <c r="AT317" s="76"/>
      <c r="AV317" s="76"/>
      <c r="AW317" s="76"/>
      <c r="AX317" s="76"/>
      <c r="AY317" s="76"/>
      <c r="AZ317" s="76"/>
      <c r="BA317" s="76"/>
      <c r="BH317" s="14"/>
      <c r="BI317" s="14"/>
      <c r="BJ317" s="14"/>
      <c r="BK317" s="14"/>
      <c r="BL317" s="14"/>
      <c r="BM317" s="14"/>
    </row>
    <row r="318" spans="34:65">
      <c r="AH318" s="76"/>
      <c r="AI318" s="154"/>
      <c r="AJ318" s="154"/>
      <c r="AK318" s="154"/>
      <c r="AL318" s="154"/>
      <c r="AM318" s="154"/>
      <c r="AT318" s="76"/>
      <c r="AV318" s="76"/>
      <c r="AW318" s="76"/>
      <c r="AX318" s="76"/>
      <c r="AY318" s="76"/>
      <c r="AZ318" s="76"/>
      <c r="BA318" s="76"/>
      <c r="BH318" s="14"/>
      <c r="BI318" s="14"/>
      <c r="BJ318" s="14"/>
      <c r="BK318" s="14"/>
      <c r="BL318" s="14"/>
      <c r="BM318" s="14"/>
    </row>
    <row r="319" spans="34:65">
      <c r="AH319" s="76"/>
      <c r="AI319" s="154"/>
      <c r="AJ319" s="154"/>
      <c r="AK319" s="154"/>
      <c r="AL319" s="154"/>
      <c r="AM319" s="154"/>
      <c r="AT319" s="76"/>
      <c r="AV319" s="76"/>
      <c r="AW319" s="76"/>
      <c r="AX319" s="76"/>
      <c r="AY319" s="76"/>
      <c r="AZ319" s="76"/>
      <c r="BA319" s="76"/>
      <c r="BH319" s="14"/>
      <c r="BI319" s="14"/>
      <c r="BJ319" s="14"/>
      <c r="BK319" s="14"/>
      <c r="BL319" s="14"/>
      <c r="BM319" s="14"/>
    </row>
    <row r="320" spans="34:65">
      <c r="AH320" s="76"/>
      <c r="AI320" s="154"/>
      <c r="AJ320" s="154"/>
      <c r="AK320" s="154"/>
      <c r="AL320" s="154"/>
      <c r="AM320" s="154"/>
      <c r="AT320" s="76"/>
      <c r="AV320" s="76"/>
      <c r="AW320" s="76"/>
      <c r="AX320" s="76"/>
      <c r="AY320" s="76"/>
      <c r="AZ320" s="76"/>
      <c r="BA320" s="76"/>
      <c r="BH320" s="14"/>
      <c r="BI320" s="14"/>
      <c r="BJ320" s="14"/>
      <c r="BK320" s="14"/>
      <c r="BL320" s="14"/>
      <c r="BM320" s="14"/>
    </row>
    <row r="321" spans="34:65">
      <c r="AH321" s="76"/>
      <c r="AI321" s="154"/>
      <c r="AJ321" s="154"/>
      <c r="AK321" s="154"/>
      <c r="AL321" s="154"/>
      <c r="AM321" s="154"/>
      <c r="AT321" s="76"/>
      <c r="AV321" s="76"/>
      <c r="AW321" s="76"/>
      <c r="AX321" s="76"/>
      <c r="AY321" s="76"/>
      <c r="AZ321" s="76"/>
      <c r="BA321" s="76"/>
      <c r="BH321" s="14"/>
      <c r="BI321" s="14"/>
      <c r="BJ321" s="14"/>
      <c r="BK321" s="14"/>
      <c r="BL321" s="14"/>
      <c r="BM321" s="14"/>
    </row>
    <row r="322" spans="34:65">
      <c r="AH322" s="76"/>
      <c r="AI322" s="154"/>
      <c r="AJ322" s="154"/>
      <c r="AK322" s="154"/>
      <c r="AL322" s="154"/>
      <c r="AM322" s="154"/>
      <c r="AT322" s="76"/>
      <c r="AV322" s="76"/>
      <c r="AW322" s="76"/>
      <c r="AX322" s="76"/>
      <c r="AY322" s="76"/>
      <c r="AZ322" s="76"/>
      <c r="BA322" s="76"/>
      <c r="BH322" s="14"/>
      <c r="BI322" s="14"/>
      <c r="BJ322" s="14"/>
      <c r="BK322" s="14"/>
      <c r="BL322" s="14"/>
      <c r="BM322" s="14"/>
    </row>
    <row r="323" spans="34:65">
      <c r="AH323" s="76"/>
      <c r="AI323" s="154"/>
      <c r="AJ323" s="154"/>
      <c r="AK323" s="154"/>
      <c r="AL323" s="154"/>
      <c r="AM323" s="154"/>
      <c r="AT323" s="76"/>
      <c r="AV323" s="76"/>
      <c r="AW323" s="76"/>
      <c r="AX323" s="76"/>
      <c r="AY323" s="76"/>
      <c r="AZ323" s="76"/>
      <c r="BA323" s="76"/>
      <c r="BH323" s="14"/>
      <c r="BI323" s="14"/>
      <c r="BJ323" s="14"/>
      <c r="BK323" s="14"/>
      <c r="BL323" s="14"/>
      <c r="BM323" s="14"/>
    </row>
    <row r="324" spans="34:65">
      <c r="AH324" s="76"/>
      <c r="AI324" s="154"/>
      <c r="AJ324" s="154"/>
      <c r="AK324" s="154"/>
      <c r="AL324" s="154"/>
      <c r="AM324" s="154"/>
      <c r="AT324" s="76"/>
      <c r="AV324" s="76"/>
      <c r="AW324" s="76"/>
      <c r="AX324" s="76"/>
      <c r="AY324" s="76"/>
      <c r="AZ324" s="76"/>
      <c r="BA324" s="76"/>
      <c r="BH324" s="14"/>
      <c r="BI324" s="14"/>
      <c r="BJ324" s="14"/>
      <c r="BK324" s="14"/>
      <c r="BL324" s="14"/>
      <c r="BM324" s="14"/>
    </row>
    <row r="325" spans="34:65">
      <c r="AH325" s="76"/>
      <c r="AI325" s="154"/>
      <c r="AJ325" s="154"/>
      <c r="AK325" s="154"/>
      <c r="AL325" s="154"/>
      <c r="AM325" s="154"/>
      <c r="AT325" s="76"/>
      <c r="AV325" s="76"/>
      <c r="AW325" s="76"/>
      <c r="AX325" s="76"/>
      <c r="AY325" s="76"/>
      <c r="AZ325" s="76"/>
      <c r="BA325" s="76"/>
      <c r="BH325" s="14"/>
      <c r="BI325" s="14"/>
      <c r="BJ325" s="14"/>
      <c r="BK325" s="14"/>
      <c r="BL325" s="14"/>
      <c r="BM325" s="14"/>
    </row>
    <row r="326" spans="34:65">
      <c r="AH326" s="76"/>
      <c r="AI326" s="154"/>
      <c r="AJ326" s="154"/>
      <c r="AK326" s="154"/>
      <c r="AL326" s="154"/>
      <c r="AM326" s="154"/>
      <c r="AT326" s="76"/>
      <c r="AV326" s="76"/>
      <c r="AW326" s="76"/>
      <c r="AX326" s="76"/>
      <c r="AY326" s="76"/>
      <c r="AZ326" s="76"/>
      <c r="BA326" s="76"/>
      <c r="BH326" s="14"/>
      <c r="BI326" s="14"/>
      <c r="BJ326" s="14"/>
      <c r="BK326" s="14"/>
      <c r="BL326" s="14"/>
      <c r="BM326" s="14"/>
    </row>
    <row r="327" spans="34:65">
      <c r="AH327" s="76"/>
      <c r="AI327" s="154"/>
      <c r="AJ327" s="154"/>
      <c r="AK327" s="154"/>
      <c r="AL327" s="154"/>
      <c r="AM327" s="154"/>
      <c r="AT327" s="76"/>
      <c r="AV327" s="76"/>
      <c r="AW327" s="76"/>
      <c r="AX327" s="76"/>
      <c r="AY327" s="76"/>
      <c r="AZ327" s="76"/>
      <c r="BA327" s="76"/>
      <c r="BH327" s="14"/>
      <c r="BI327" s="14"/>
      <c r="BJ327" s="14"/>
      <c r="BK327" s="14"/>
      <c r="BL327" s="14"/>
      <c r="BM327" s="14"/>
    </row>
    <row r="328" spans="34:65">
      <c r="AH328" s="76"/>
      <c r="AI328" s="154"/>
      <c r="AJ328" s="154"/>
      <c r="AK328" s="154"/>
      <c r="AL328" s="154"/>
      <c r="AM328" s="154"/>
      <c r="AT328" s="76"/>
      <c r="AV328" s="76"/>
      <c r="AW328" s="76"/>
      <c r="AX328" s="76"/>
      <c r="AY328" s="76"/>
      <c r="AZ328" s="76"/>
      <c r="BA328" s="76"/>
      <c r="BH328" s="14"/>
      <c r="BI328" s="14"/>
      <c r="BJ328" s="14"/>
      <c r="BK328" s="14"/>
      <c r="BL328" s="14"/>
      <c r="BM328" s="14"/>
    </row>
    <row r="329" spans="34:65">
      <c r="AH329" s="76"/>
      <c r="AI329" s="154"/>
      <c r="AJ329" s="154"/>
      <c r="AK329" s="154"/>
      <c r="AL329" s="154"/>
      <c r="AM329" s="154"/>
      <c r="AT329" s="76"/>
      <c r="AV329" s="76"/>
      <c r="AW329" s="76"/>
      <c r="AX329" s="76"/>
      <c r="AY329" s="76"/>
      <c r="AZ329" s="76"/>
      <c r="BA329" s="76"/>
      <c r="BH329" s="14"/>
      <c r="BI329" s="14"/>
      <c r="BJ329" s="14"/>
      <c r="BK329" s="14"/>
      <c r="BL329" s="14"/>
      <c r="BM329" s="14"/>
    </row>
    <row r="330" spans="34:65">
      <c r="AH330" s="76"/>
      <c r="AI330" s="154"/>
      <c r="AJ330" s="154"/>
      <c r="AK330" s="154"/>
      <c r="AL330" s="154"/>
      <c r="AM330" s="154"/>
      <c r="AT330" s="76"/>
      <c r="AV330" s="76"/>
      <c r="AW330" s="76"/>
      <c r="AX330" s="76"/>
      <c r="AY330" s="76"/>
      <c r="AZ330" s="76"/>
      <c r="BA330" s="76"/>
      <c r="BH330" s="14"/>
      <c r="BI330" s="14"/>
      <c r="BJ330" s="14"/>
      <c r="BK330" s="14"/>
      <c r="BL330" s="14"/>
      <c r="BM330" s="14"/>
    </row>
    <row r="331" spans="34:65">
      <c r="AH331" s="76"/>
      <c r="AI331" s="154"/>
      <c r="AJ331" s="154"/>
      <c r="AK331" s="154"/>
      <c r="AL331" s="154"/>
      <c r="AM331" s="154"/>
      <c r="AT331" s="76"/>
      <c r="AV331" s="76"/>
      <c r="AW331" s="76"/>
      <c r="AX331" s="76"/>
      <c r="AY331" s="76"/>
      <c r="AZ331" s="76"/>
      <c r="BA331" s="76"/>
      <c r="BH331" s="14"/>
      <c r="BI331" s="14"/>
      <c r="BJ331" s="14"/>
      <c r="BK331" s="14"/>
      <c r="BL331" s="14"/>
      <c r="BM331" s="14"/>
    </row>
    <row r="332" spans="34:65">
      <c r="AH332" s="76"/>
      <c r="AI332" s="154"/>
      <c r="AJ332" s="154"/>
      <c r="AK332" s="154"/>
      <c r="AL332" s="154"/>
      <c r="AM332" s="154"/>
      <c r="AT332" s="76"/>
      <c r="AV332" s="76"/>
      <c r="AW332" s="76"/>
      <c r="AX332" s="76"/>
      <c r="AY332" s="76"/>
      <c r="AZ332" s="76"/>
      <c r="BA332" s="76"/>
      <c r="BH332" s="14"/>
      <c r="BI332" s="14"/>
      <c r="BJ332" s="14"/>
      <c r="BK332" s="14"/>
      <c r="BL332" s="14"/>
      <c r="BM332" s="14"/>
    </row>
    <row r="333" spans="34:65">
      <c r="AH333" s="76"/>
      <c r="AI333" s="154"/>
      <c r="AJ333" s="154"/>
      <c r="AK333" s="154"/>
      <c r="AL333" s="154"/>
      <c r="AM333" s="154"/>
      <c r="AT333" s="76"/>
      <c r="AV333" s="76"/>
      <c r="AW333" s="76"/>
      <c r="AX333" s="76"/>
      <c r="AY333" s="76"/>
      <c r="AZ333" s="76"/>
      <c r="BA333" s="76"/>
      <c r="BH333" s="14"/>
      <c r="BI333" s="14"/>
      <c r="BJ333" s="14"/>
      <c r="BK333" s="14"/>
      <c r="BL333" s="14"/>
      <c r="BM333" s="14"/>
    </row>
    <row r="334" spans="34:65">
      <c r="AH334" s="76"/>
      <c r="AI334" s="154"/>
      <c r="AJ334" s="154"/>
      <c r="AK334" s="154"/>
      <c r="AL334" s="154"/>
      <c r="AM334" s="154"/>
      <c r="AT334" s="76"/>
      <c r="AV334" s="76"/>
      <c r="AW334" s="76"/>
      <c r="AX334" s="76"/>
      <c r="AY334" s="76"/>
      <c r="AZ334" s="76"/>
      <c r="BA334" s="76"/>
      <c r="BH334" s="14"/>
      <c r="BI334" s="14"/>
      <c r="BJ334" s="14"/>
      <c r="BK334" s="14"/>
      <c r="BL334" s="14"/>
      <c r="BM334" s="14"/>
    </row>
    <row r="335" spans="34:65">
      <c r="AH335" s="76"/>
      <c r="AI335" s="154"/>
      <c r="AJ335" s="154"/>
      <c r="AK335" s="154"/>
      <c r="AL335" s="154"/>
      <c r="AM335" s="154"/>
      <c r="AT335" s="76"/>
      <c r="AV335" s="76"/>
      <c r="AW335" s="76"/>
      <c r="AX335" s="76"/>
      <c r="AY335" s="76"/>
      <c r="AZ335" s="76"/>
      <c r="BA335" s="76"/>
      <c r="BH335" s="14"/>
      <c r="BI335" s="14"/>
      <c r="BJ335" s="14"/>
      <c r="BK335" s="14"/>
      <c r="BL335" s="14"/>
      <c r="BM335" s="14"/>
    </row>
    <row r="336" spans="34:65">
      <c r="AH336" s="76"/>
      <c r="AI336" s="154"/>
      <c r="AJ336" s="154"/>
      <c r="AK336" s="154"/>
      <c r="AL336" s="154"/>
      <c r="AM336" s="154"/>
      <c r="AT336" s="76"/>
      <c r="AV336" s="76"/>
      <c r="AW336" s="76"/>
      <c r="AX336" s="76"/>
      <c r="AY336" s="76"/>
      <c r="AZ336" s="76"/>
      <c r="BA336" s="76"/>
      <c r="BH336" s="14"/>
      <c r="BI336" s="14"/>
      <c r="BJ336" s="14"/>
      <c r="BK336" s="14"/>
      <c r="BL336" s="14"/>
      <c r="BM336" s="14"/>
    </row>
    <row r="337" spans="34:65">
      <c r="AH337" s="76"/>
      <c r="AI337" s="154"/>
      <c r="AJ337" s="154"/>
      <c r="AK337" s="154"/>
      <c r="AL337" s="154"/>
      <c r="AM337" s="154"/>
      <c r="AT337" s="76"/>
      <c r="AV337" s="76"/>
      <c r="AW337" s="76"/>
      <c r="AX337" s="76"/>
      <c r="AY337" s="76"/>
      <c r="AZ337" s="76"/>
      <c r="BA337" s="76"/>
      <c r="BH337" s="14"/>
      <c r="BI337" s="14"/>
      <c r="BJ337" s="14"/>
      <c r="BK337" s="14"/>
      <c r="BL337" s="14"/>
      <c r="BM337" s="14"/>
    </row>
    <row r="338" spans="34:65">
      <c r="AH338" s="76"/>
      <c r="AI338" s="154"/>
      <c r="AJ338" s="154"/>
      <c r="AK338" s="154"/>
      <c r="AL338" s="154"/>
      <c r="AM338" s="154"/>
      <c r="AT338" s="76"/>
      <c r="AV338" s="76"/>
      <c r="AW338" s="76"/>
      <c r="AX338" s="76"/>
      <c r="AY338" s="76"/>
      <c r="AZ338" s="76"/>
      <c r="BA338" s="76"/>
      <c r="BH338" s="14"/>
      <c r="BI338" s="14"/>
      <c r="BJ338" s="14"/>
      <c r="BK338" s="14"/>
      <c r="BL338" s="14"/>
      <c r="BM338" s="14"/>
    </row>
    <row r="339" spans="34:65">
      <c r="AH339" s="76"/>
      <c r="AI339" s="154"/>
      <c r="AJ339" s="154"/>
      <c r="AK339" s="154"/>
      <c r="AL339" s="154"/>
      <c r="AM339" s="154"/>
      <c r="AT339" s="76"/>
      <c r="AV339" s="76"/>
      <c r="AW339" s="76"/>
      <c r="AX339" s="76"/>
      <c r="AY339" s="76"/>
      <c r="AZ339" s="76"/>
      <c r="BA339" s="76"/>
      <c r="BH339" s="14"/>
      <c r="BI339" s="14"/>
      <c r="BJ339" s="14"/>
      <c r="BK339" s="14"/>
      <c r="BL339" s="14"/>
      <c r="BM339" s="14"/>
    </row>
    <row r="340" spans="34:65">
      <c r="AH340" s="76"/>
      <c r="AI340" s="154"/>
      <c r="AJ340" s="154"/>
      <c r="AK340" s="154"/>
      <c r="AL340" s="154"/>
      <c r="AM340" s="154"/>
      <c r="AT340" s="76"/>
      <c r="AV340" s="76"/>
      <c r="AW340" s="76"/>
      <c r="AX340" s="76"/>
      <c r="AY340" s="76"/>
      <c r="AZ340" s="76"/>
      <c r="BA340" s="76"/>
      <c r="BH340" s="14"/>
      <c r="BI340" s="14"/>
      <c r="BJ340" s="14"/>
      <c r="BK340" s="14"/>
      <c r="BL340" s="14"/>
      <c r="BM340" s="14"/>
    </row>
    <row r="341" spans="34:65">
      <c r="AH341" s="76"/>
      <c r="AI341" s="154"/>
      <c r="AJ341" s="154"/>
      <c r="AK341" s="154"/>
      <c r="AL341" s="154"/>
      <c r="AM341" s="154"/>
      <c r="AT341" s="76"/>
      <c r="AV341" s="76"/>
      <c r="AW341" s="76"/>
      <c r="AX341" s="76"/>
      <c r="AY341" s="76"/>
      <c r="AZ341" s="76"/>
      <c r="BA341" s="76"/>
      <c r="BH341" s="14"/>
      <c r="BI341" s="14"/>
      <c r="BJ341" s="14"/>
      <c r="BK341" s="14"/>
      <c r="BL341" s="14"/>
      <c r="BM341" s="14"/>
    </row>
    <row r="342" spans="34:65">
      <c r="AH342" s="76"/>
      <c r="AI342" s="154"/>
      <c r="AJ342" s="154"/>
      <c r="AK342" s="154"/>
      <c r="AL342" s="154"/>
      <c r="AM342" s="154"/>
      <c r="AT342" s="76"/>
      <c r="AV342" s="76"/>
      <c r="AW342" s="76"/>
      <c r="AX342" s="76"/>
      <c r="AY342" s="76"/>
      <c r="AZ342" s="76"/>
      <c r="BA342" s="76"/>
      <c r="BH342" s="14"/>
      <c r="BI342" s="14"/>
      <c r="BJ342" s="14"/>
      <c r="BK342" s="14"/>
      <c r="BL342" s="14"/>
      <c r="BM342" s="14"/>
    </row>
    <row r="343" spans="34:65">
      <c r="AH343" s="76"/>
      <c r="AI343" s="154"/>
      <c r="AJ343" s="154"/>
      <c r="AK343" s="154"/>
      <c r="AL343" s="154"/>
      <c r="AM343" s="154"/>
      <c r="AT343" s="76"/>
      <c r="AV343" s="76"/>
      <c r="AW343" s="76"/>
      <c r="AX343" s="76"/>
      <c r="AY343" s="76"/>
      <c r="AZ343" s="76"/>
      <c r="BA343" s="76"/>
      <c r="BH343" s="14"/>
      <c r="BI343" s="14"/>
      <c r="BJ343" s="14"/>
      <c r="BK343" s="14"/>
      <c r="BL343" s="14"/>
      <c r="BM343" s="14"/>
    </row>
    <row r="344" spans="34:65">
      <c r="AH344" s="76"/>
      <c r="AI344" s="154"/>
      <c r="AJ344" s="154"/>
      <c r="AK344" s="154"/>
      <c r="AL344" s="154"/>
      <c r="AM344" s="154"/>
      <c r="AT344" s="76"/>
      <c r="AV344" s="76"/>
      <c r="AW344" s="76"/>
      <c r="AX344" s="76"/>
      <c r="AY344" s="76"/>
      <c r="AZ344" s="76"/>
      <c r="BA344" s="76"/>
      <c r="BH344" s="14"/>
      <c r="BI344" s="14"/>
      <c r="BJ344" s="14"/>
      <c r="BK344" s="14"/>
      <c r="BL344" s="14"/>
      <c r="BM344" s="14"/>
    </row>
    <row r="345" spans="34:65">
      <c r="AH345" s="76"/>
      <c r="AI345" s="154"/>
      <c r="AJ345" s="154"/>
      <c r="AK345" s="154"/>
      <c r="AL345" s="154"/>
      <c r="AM345" s="154"/>
      <c r="AT345" s="76"/>
      <c r="AV345" s="76"/>
      <c r="AW345" s="76"/>
      <c r="AX345" s="76"/>
      <c r="AY345" s="76"/>
      <c r="AZ345" s="76"/>
      <c r="BA345" s="76"/>
      <c r="BH345" s="14"/>
      <c r="BI345" s="14"/>
      <c r="BJ345" s="14"/>
      <c r="BK345" s="14"/>
      <c r="BL345" s="14"/>
      <c r="BM345" s="14"/>
    </row>
    <row r="346" spans="34:65">
      <c r="AH346" s="76"/>
      <c r="AI346" s="154"/>
      <c r="AJ346" s="154"/>
      <c r="AK346" s="154"/>
      <c r="AL346" s="154"/>
      <c r="AM346" s="154"/>
      <c r="AT346" s="76"/>
      <c r="AV346" s="76"/>
      <c r="AW346" s="76"/>
      <c r="AX346" s="76"/>
      <c r="AY346" s="76"/>
      <c r="AZ346" s="76"/>
      <c r="BA346" s="76"/>
      <c r="BH346" s="14"/>
      <c r="BI346" s="14"/>
      <c r="BJ346" s="14"/>
      <c r="BK346" s="14"/>
      <c r="BL346" s="14"/>
      <c r="BM346" s="14"/>
    </row>
    <row r="347" spans="34:65">
      <c r="AH347" s="76"/>
      <c r="AI347" s="154"/>
      <c r="AJ347" s="154"/>
      <c r="AK347" s="154"/>
      <c r="AL347" s="154"/>
      <c r="AM347" s="154"/>
      <c r="AT347" s="76"/>
      <c r="AV347" s="76"/>
      <c r="AW347" s="76"/>
      <c r="AX347" s="76"/>
      <c r="AY347" s="76"/>
      <c r="AZ347" s="76"/>
      <c r="BA347" s="76"/>
      <c r="BH347" s="14"/>
      <c r="BI347" s="14"/>
      <c r="BJ347" s="14"/>
      <c r="BK347" s="14"/>
      <c r="BL347" s="14"/>
      <c r="BM347" s="14"/>
    </row>
    <row r="348" spans="34:65">
      <c r="AH348" s="76"/>
      <c r="AI348" s="154"/>
      <c r="AJ348" s="154"/>
      <c r="AK348" s="154"/>
      <c r="AL348" s="154"/>
      <c r="AM348" s="154"/>
      <c r="AT348" s="76"/>
      <c r="AV348" s="76"/>
      <c r="AW348" s="76"/>
      <c r="AX348" s="76"/>
      <c r="AY348" s="76"/>
      <c r="AZ348" s="76"/>
      <c r="BA348" s="76"/>
      <c r="BH348" s="14"/>
      <c r="BI348" s="14"/>
      <c r="BJ348" s="14"/>
      <c r="BK348" s="14"/>
      <c r="BL348" s="14"/>
      <c r="BM348" s="14"/>
    </row>
    <row r="349" spans="34:65">
      <c r="AH349" s="76"/>
      <c r="AI349" s="154"/>
      <c r="AJ349" s="154"/>
      <c r="AK349" s="154"/>
      <c r="AL349" s="154"/>
      <c r="AM349" s="154"/>
      <c r="AT349" s="76"/>
      <c r="AV349" s="76"/>
      <c r="AW349" s="76"/>
      <c r="AX349" s="76"/>
      <c r="AY349" s="76"/>
      <c r="AZ349" s="76"/>
      <c r="BA349" s="76"/>
      <c r="BH349" s="14"/>
      <c r="BI349" s="14"/>
      <c r="BJ349" s="14"/>
      <c r="BK349" s="14"/>
      <c r="BL349" s="14"/>
      <c r="BM349" s="14"/>
    </row>
    <row r="350" spans="34:65">
      <c r="AH350" s="76"/>
      <c r="AI350" s="154"/>
      <c r="AJ350" s="154"/>
      <c r="AK350" s="154"/>
      <c r="AL350" s="154"/>
      <c r="AM350" s="154"/>
      <c r="AT350" s="76"/>
      <c r="AV350" s="76"/>
      <c r="AW350" s="76"/>
      <c r="AX350" s="76"/>
      <c r="AY350" s="76"/>
      <c r="AZ350" s="76"/>
      <c r="BA350" s="76"/>
      <c r="BH350" s="14"/>
      <c r="BI350" s="14"/>
      <c r="BJ350" s="14"/>
      <c r="BK350" s="14"/>
      <c r="BL350" s="14"/>
      <c r="BM350" s="14"/>
    </row>
    <row r="351" spans="34:65">
      <c r="AH351" s="76"/>
      <c r="AI351" s="154"/>
      <c r="AJ351" s="154"/>
      <c r="AK351" s="154"/>
      <c r="AL351" s="154"/>
      <c r="AM351" s="154"/>
      <c r="AT351" s="76"/>
      <c r="AV351" s="76"/>
      <c r="AW351" s="76"/>
      <c r="AX351" s="76"/>
      <c r="AY351" s="76"/>
      <c r="AZ351" s="76"/>
      <c r="BA351" s="76"/>
      <c r="BH351" s="14"/>
      <c r="BI351" s="14"/>
      <c r="BJ351" s="14"/>
      <c r="BK351" s="14"/>
      <c r="BL351" s="14"/>
      <c r="BM351" s="14"/>
    </row>
    <row r="352" spans="34:65">
      <c r="AH352" s="76"/>
      <c r="AI352" s="154"/>
      <c r="AJ352" s="154"/>
      <c r="AK352" s="154"/>
      <c r="AL352" s="154"/>
      <c r="AM352" s="154"/>
      <c r="AT352" s="76"/>
      <c r="AV352" s="76"/>
      <c r="AW352" s="76"/>
      <c r="AX352" s="76"/>
      <c r="AY352" s="76"/>
      <c r="AZ352" s="76"/>
      <c r="BA352" s="76"/>
      <c r="BH352" s="14"/>
      <c r="BI352" s="14"/>
      <c r="BJ352" s="14"/>
      <c r="BK352" s="14"/>
      <c r="BL352" s="14"/>
      <c r="BM352" s="14"/>
    </row>
    <row r="353" spans="34:65">
      <c r="AH353" s="76"/>
      <c r="AI353" s="154"/>
      <c r="AJ353" s="154"/>
      <c r="AK353" s="154"/>
      <c r="AL353" s="154"/>
      <c r="AM353" s="154"/>
      <c r="AT353" s="76"/>
      <c r="AV353" s="76"/>
      <c r="AW353" s="76"/>
      <c r="AX353" s="76"/>
      <c r="AY353" s="76"/>
      <c r="AZ353" s="76"/>
      <c r="BA353" s="76"/>
      <c r="BH353" s="14"/>
      <c r="BI353" s="14"/>
      <c r="BJ353" s="14"/>
      <c r="BK353" s="14"/>
      <c r="BL353" s="14"/>
      <c r="BM353" s="14"/>
    </row>
    <row r="354" spans="34:65">
      <c r="AH354" s="76"/>
      <c r="AI354" s="154"/>
      <c r="AJ354" s="154"/>
      <c r="AK354" s="154"/>
      <c r="AL354" s="154"/>
      <c r="AM354" s="154"/>
      <c r="AT354" s="76"/>
      <c r="AV354" s="76"/>
      <c r="AW354" s="76"/>
      <c r="AX354" s="76"/>
      <c r="AY354" s="76"/>
      <c r="AZ354" s="76"/>
      <c r="BA354" s="76"/>
      <c r="BH354" s="14"/>
      <c r="BI354" s="14"/>
      <c r="BJ354" s="14"/>
      <c r="BK354" s="14"/>
      <c r="BL354" s="14"/>
      <c r="BM354" s="14"/>
    </row>
    <row r="355" spans="34:65">
      <c r="AH355" s="76"/>
      <c r="AI355" s="154"/>
      <c r="AJ355" s="154"/>
      <c r="AK355" s="154"/>
      <c r="AL355" s="154"/>
      <c r="AM355" s="154"/>
      <c r="AT355" s="76"/>
      <c r="AV355" s="76"/>
      <c r="AW355" s="76"/>
      <c r="AX355" s="76"/>
      <c r="AY355" s="76"/>
      <c r="AZ355" s="76"/>
      <c r="BA355" s="76"/>
      <c r="BH355" s="14"/>
      <c r="BI355" s="14"/>
      <c r="BJ355" s="14"/>
      <c r="BK355" s="14"/>
      <c r="BL355" s="14"/>
      <c r="BM355" s="14"/>
    </row>
    <row r="356" spans="34:65">
      <c r="AH356" s="76"/>
      <c r="AI356" s="154"/>
      <c r="AJ356" s="154"/>
      <c r="AK356" s="154"/>
      <c r="AL356" s="154"/>
      <c r="AM356" s="154"/>
      <c r="AT356" s="76"/>
      <c r="AV356" s="76"/>
      <c r="AW356" s="76"/>
      <c r="AX356" s="76"/>
      <c r="AY356" s="76"/>
      <c r="AZ356" s="76"/>
      <c r="BA356" s="76"/>
      <c r="BH356" s="14"/>
      <c r="BI356" s="14"/>
      <c r="BJ356" s="14"/>
      <c r="BK356" s="14"/>
      <c r="BL356" s="14"/>
      <c r="BM356" s="14"/>
    </row>
    <row r="357" spans="34:65">
      <c r="AH357" s="76"/>
      <c r="AI357" s="154"/>
      <c r="AJ357" s="154"/>
      <c r="AK357" s="154"/>
      <c r="AL357" s="154"/>
      <c r="AM357" s="154"/>
      <c r="AT357" s="76"/>
      <c r="AV357" s="76"/>
      <c r="AW357" s="76"/>
      <c r="AX357" s="76"/>
      <c r="AY357" s="76"/>
      <c r="AZ357" s="76"/>
      <c r="BA357" s="76"/>
      <c r="BH357" s="14"/>
      <c r="BI357" s="14"/>
      <c r="BJ357" s="14"/>
      <c r="BK357" s="14"/>
      <c r="BL357" s="14"/>
      <c r="BM357" s="14"/>
    </row>
    <row r="358" spans="34:65">
      <c r="AH358" s="76"/>
      <c r="AI358" s="154"/>
      <c r="AJ358" s="154"/>
      <c r="AK358" s="154"/>
      <c r="AL358" s="154"/>
      <c r="AM358" s="154"/>
      <c r="AT358" s="76"/>
      <c r="AV358" s="76"/>
      <c r="AW358" s="76"/>
      <c r="AX358" s="76"/>
      <c r="AY358" s="76"/>
      <c r="AZ358" s="76"/>
      <c r="BA358" s="76"/>
      <c r="BH358" s="14"/>
      <c r="BI358" s="14"/>
      <c r="BJ358" s="14"/>
      <c r="BK358" s="14"/>
      <c r="BL358" s="14"/>
      <c r="BM358" s="14"/>
    </row>
    <row r="359" spans="34:65">
      <c r="AH359" s="76"/>
      <c r="AI359" s="154"/>
      <c r="AJ359" s="154"/>
      <c r="AK359" s="154"/>
      <c r="AL359" s="154"/>
      <c r="AM359" s="154"/>
      <c r="AT359" s="76"/>
      <c r="AV359" s="76"/>
      <c r="AW359" s="76"/>
      <c r="AX359" s="76"/>
      <c r="AY359" s="76"/>
      <c r="AZ359" s="76"/>
      <c r="BA359" s="76"/>
      <c r="BH359" s="14"/>
      <c r="BI359" s="14"/>
      <c r="BJ359" s="14"/>
      <c r="BK359" s="14"/>
      <c r="BL359" s="14"/>
      <c r="BM359" s="14"/>
    </row>
    <row r="360" spans="34:65">
      <c r="AH360" s="76"/>
      <c r="AI360" s="154"/>
      <c r="AJ360" s="154"/>
      <c r="AK360" s="154"/>
      <c r="AL360" s="154"/>
      <c r="AM360" s="154"/>
      <c r="AT360" s="76"/>
      <c r="AV360" s="76"/>
      <c r="AW360" s="76"/>
      <c r="AX360" s="76"/>
      <c r="AY360" s="76"/>
      <c r="AZ360" s="76"/>
      <c r="BA360" s="76"/>
      <c r="BH360" s="14"/>
      <c r="BI360" s="14"/>
      <c r="BJ360" s="14"/>
      <c r="BK360" s="14"/>
      <c r="BL360" s="14"/>
      <c r="BM360" s="14"/>
    </row>
    <row r="361" spans="34:65">
      <c r="AH361" s="76"/>
      <c r="AI361" s="154"/>
      <c r="AJ361" s="154"/>
      <c r="AK361" s="154"/>
      <c r="AL361" s="154"/>
      <c r="AM361" s="154"/>
      <c r="AT361" s="76"/>
      <c r="AV361" s="76"/>
      <c r="AW361" s="76"/>
      <c r="AX361" s="76"/>
      <c r="AY361" s="76"/>
      <c r="AZ361" s="76"/>
      <c r="BA361" s="76"/>
      <c r="BH361" s="14"/>
      <c r="BI361" s="14"/>
      <c r="BJ361" s="14"/>
      <c r="BK361" s="14"/>
      <c r="BL361" s="14"/>
      <c r="BM361" s="14"/>
    </row>
    <row r="362" spans="34:65">
      <c r="AH362" s="76"/>
      <c r="AI362" s="154"/>
      <c r="AJ362" s="154"/>
      <c r="AK362" s="154"/>
      <c r="AL362" s="154"/>
      <c r="AM362" s="154"/>
      <c r="AT362" s="76"/>
      <c r="AV362" s="76"/>
      <c r="AW362" s="76"/>
      <c r="AX362" s="76"/>
      <c r="AY362" s="76"/>
      <c r="AZ362" s="76"/>
      <c r="BA362" s="76"/>
      <c r="BH362" s="14"/>
      <c r="BI362" s="14"/>
      <c r="BJ362" s="14"/>
      <c r="BK362" s="14"/>
      <c r="BL362" s="14"/>
      <c r="BM362" s="14"/>
    </row>
    <row r="363" spans="34:65">
      <c r="AH363" s="76"/>
      <c r="AI363" s="154"/>
      <c r="AJ363" s="154"/>
      <c r="AK363" s="154"/>
      <c r="AL363" s="154"/>
      <c r="AM363" s="154"/>
      <c r="AT363" s="76"/>
      <c r="AV363" s="76"/>
      <c r="AW363" s="76"/>
      <c r="AX363" s="76"/>
      <c r="AY363" s="76"/>
      <c r="AZ363" s="76"/>
      <c r="BA363" s="76"/>
      <c r="BH363" s="14"/>
      <c r="BI363" s="14"/>
      <c r="BJ363" s="14"/>
      <c r="BK363" s="14"/>
      <c r="BL363" s="14"/>
      <c r="BM363" s="14"/>
    </row>
    <row r="364" spans="34:65">
      <c r="AH364" s="76"/>
      <c r="AI364" s="154"/>
      <c r="AJ364" s="154"/>
      <c r="AK364" s="154"/>
      <c r="AL364" s="154"/>
      <c r="AM364" s="154"/>
      <c r="AT364" s="76"/>
      <c r="AV364" s="76"/>
      <c r="AW364" s="76"/>
      <c r="AX364" s="76"/>
      <c r="AY364" s="76"/>
      <c r="AZ364" s="76"/>
      <c r="BA364" s="76"/>
      <c r="BH364" s="14"/>
      <c r="BI364" s="14"/>
      <c r="BJ364" s="14"/>
      <c r="BK364" s="14"/>
      <c r="BL364" s="14"/>
      <c r="BM364" s="14"/>
    </row>
    <row r="365" spans="34:65">
      <c r="AH365" s="76"/>
      <c r="AI365" s="154"/>
      <c r="AJ365" s="154"/>
      <c r="AK365" s="154"/>
      <c r="AL365" s="154"/>
      <c r="AM365" s="154"/>
      <c r="AT365" s="76"/>
      <c r="AV365" s="76"/>
      <c r="AW365" s="76"/>
      <c r="AX365" s="76"/>
      <c r="AY365" s="76"/>
      <c r="AZ365" s="76"/>
      <c r="BA365" s="76"/>
      <c r="BH365" s="14"/>
      <c r="BI365" s="14"/>
      <c r="BJ365" s="14"/>
      <c r="BK365" s="14"/>
      <c r="BL365" s="14"/>
      <c r="BM365" s="14"/>
    </row>
    <row r="366" spans="34:65">
      <c r="AH366" s="76"/>
      <c r="AI366" s="154"/>
      <c r="AJ366" s="154"/>
      <c r="AK366" s="154"/>
      <c r="AL366" s="154"/>
      <c r="AM366" s="154"/>
      <c r="AT366" s="76"/>
      <c r="AV366" s="76"/>
      <c r="AW366" s="76"/>
      <c r="AX366" s="76"/>
      <c r="AY366" s="76"/>
      <c r="AZ366" s="76"/>
      <c r="BA366" s="76"/>
      <c r="BH366" s="14"/>
      <c r="BI366" s="14"/>
      <c r="BJ366" s="14"/>
      <c r="BK366" s="14"/>
      <c r="BL366" s="14"/>
      <c r="BM366" s="14"/>
    </row>
    <row r="367" spans="34:65">
      <c r="AH367" s="76"/>
      <c r="AI367" s="154"/>
      <c r="AJ367" s="154"/>
      <c r="AK367" s="154"/>
      <c r="AL367" s="154"/>
      <c r="AM367" s="154"/>
      <c r="AT367" s="76"/>
      <c r="AV367" s="76"/>
      <c r="AW367" s="76"/>
      <c r="AX367" s="76"/>
      <c r="AY367" s="76"/>
      <c r="AZ367" s="76"/>
      <c r="BA367" s="76"/>
      <c r="BH367" s="14"/>
      <c r="BI367" s="14"/>
      <c r="BJ367" s="14"/>
      <c r="BK367" s="14"/>
      <c r="BL367" s="14"/>
      <c r="BM367" s="14"/>
    </row>
    <row r="368" spans="34:65">
      <c r="AH368" s="76"/>
      <c r="AI368" s="154"/>
      <c r="AJ368" s="154"/>
      <c r="AK368" s="154"/>
      <c r="AL368" s="154"/>
      <c r="AM368" s="154"/>
      <c r="AT368" s="76"/>
      <c r="AV368" s="76"/>
      <c r="AW368" s="76"/>
      <c r="AX368" s="76"/>
      <c r="AY368" s="76"/>
      <c r="AZ368" s="76"/>
      <c r="BA368" s="76"/>
      <c r="BH368" s="14"/>
      <c r="BI368" s="14"/>
      <c r="BJ368" s="14"/>
      <c r="BK368" s="14"/>
      <c r="BL368" s="14"/>
      <c r="BM368" s="14"/>
    </row>
    <row r="369" spans="34:65">
      <c r="AH369" s="76"/>
      <c r="AI369" s="154"/>
      <c r="AJ369" s="154"/>
      <c r="AK369" s="154"/>
      <c r="AL369" s="154"/>
      <c r="AM369" s="154"/>
      <c r="AT369" s="76"/>
      <c r="AV369" s="76"/>
      <c r="AW369" s="76"/>
      <c r="AX369" s="76"/>
      <c r="AY369" s="76"/>
      <c r="AZ369" s="76"/>
      <c r="BA369" s="76"/>
      <c r="BH369" s="14"/>
      <c r="BI369" s="14"/>
      <c r="BJ369" s="14"/>
      <c r="BK369" s="14"/>
      <c r="BL369" s="14"/>
      <c r="BM369" s="14"/>
    </row>
    <row r="370" spans="34:65">
      <c r="AH370" s="76"/>
      <c r="AI370" s="154"/>
      <c r="AJ370" s="154"/>
      <c r="AK370" s="154"/>
      <c r="AL370" s="154"/>
      <c r="AM370" s="154"/>
      <c r="AT370" s="76"/>
      <c r="AV370" s="76"/>
      <c r="AW370" s="76"/>
      <c r="AX370" s="76"/>
      <c r="AY370" s="76"/>
      <c r="AZ370" s="76"/>
      <c r="BA370" s="76"/>
      <c r="BH370" s="14"/>
      <c r="BI370" s="14"/>
      <c r="BJ370" s="14"/>
      <c r="BK370" s="14"/>
      <c r="BL370" s="14"/>
      <c r="BM370" s="14"/>
    </row>
    <row r="371" spans="34:65">
      <c r="AH371" s="76"/>
      <c r="AI371" s="154"/>
      <c r="AJ371" s="154"/>
      <c r="AK371" s="154"/>
      <c r="AL371" s="154"/>
      <c r="AM371" s="154"/>
      <c r="AT371" s="76"/>
      <c r="AV371" s="76"/>
      <c r="AW371" s="76"/>
      <c r="AX371" s="76"/>
      <c r="AY371" s="76"/>
      <c r="AZ371" s="76"/>
      <c r="BA371" s="76"/>
      <c r="BH371" s="14"/>
      <c r="BI371" s="14"/>
      <c r="BJ371" s="14"/>
      <c r="BK371" s="14"/>
      <c r="BL371" s="14"/>
      <c r="BM371" s="14"/>
    </row>
    <row r="372" spans="34:65">
      <c r="AH372" s="76"/>
      <c r="AI372" s="154"/>
      <c r="AJ372" s="154"/>
      <c r="AK372" s="154"/>
      <c r="AL372" s="154"/>
      <c r="AM372" s="154"/>
      <c r="AT372" s="76"/>
      <c r="AV372" s="76"/>
      <c r="AW372" s="76"/>
      <c r="AX372" s="76"/>
      <c r="AY372" s="76"/>
      <c r="AZ372" s="76"/>
      <c r="BA372" s="76"/>
      <c r="BH372" s="14"/>
      <c r="BI372" s="14"/>
      <c r="BJ372" s="14"/>
      <c r="BK372" s="14"/>
      <c r="BL372" s="14"/>
      <c r="BM372" s="14"/>
    </row>
    <row r="373" spans="34:65">
      <c r="AH373" s="76"/>
      <c r="AI373" s="154"/>
      <c r="AJ373" s="154"/>
      <c r="AK373" s="154"/>
      <c r="AL373" s="154"/>
      <c r="AM373" s="154"/>
      <c r="AT373" s="76"/>
      <c r="AV373" s="76"/>
      <c r="AW373" s="76"/>
      <c r="AX373" s="76"/>
      <c r="AY373" s="76"/>
      <c r="AZ373" s="76"/>
      <c r="BA373" s="76"/>
      <c r="BH373" s="14"/>
      <c r="BI373" s="14"/>
      <c r="BJ373" s="14"/>
      <c r="BK373" s="14"/>
      <c r="BL373" s="14"/>
      <c r="BM373" s="14"/>
    </row>
    <row r="374" spans="34:65">
      <c r="AH374" s="76"/>
      <c r="AI374" s="154"/>
      <c r="AJ374" s="154"/>
      <c r="AK374" s="154"/>
      <c r="AL374" s="154"/>
      <c r="AM374" s="154"/>
      <c r="AT374" s="76"/>
      <c r="AV374" s="76"/>
      <c r="AW374" s="76"/>
      <c r="AX374" s="76"/>
      <c r="AY374" s="76"/>
      <c r="AZ374" s="76"/>
      <c r="BA374" s="76"/>
      <c r="BH374" s="14"/>
      <c r="BI374" s="14"/>
      <c r="BJ374" s="14"/>
      <c r="BK374" s="14"/>
      <c r="BL374" s="14"/>
      <c r="BM374" s="14"/>
    </row>
    <row r="375" spans="34:65">
      <c r="AH375" s="76"/>
      <c r="AI375" s="154"/>
      <c r="AJ375" s="154"/>
      <c r="AK375" s="154"/>
      <c r="AL375" s="154"/>
      <c r="AM375" s="154"/>
      <c r="AT375" s="76"/>
      <c r="AV375" s="76"/>
      <c r="AW375" s="76"/>
      <c r="AX375" s="76"/>
      <c r="AY375" s="76"/>
      <c r="AZ375" s="76"/>
      <c r="BA375" s="76"/>
      <c r="BH375" s="14"/>
      <c r="BI375" s="14"/>
      <c r="BJ375" s="14"/>
      <c r="BK375" s="14"/>
      <c r="BL375" s="14"/>
      <c r="BM375" s="14"/>
    </row>
    <row r="376" spans="34:65">
      <c r="AH376" s="76"/>
      <c r="AI376" s="154"/>
      <c r="AJ376" s="154"/>
      <c r="AK376" s="154"/>
      <c r="AL376" s="154"/>
      <c r="AM376" s="154"/>
      <c r="AT376" s="76"/>
      <c r="AV376" s="76"/>
      <c r="AW376" s="76"/>
      <c r="AX376" s="76"/>
      <c r="AY376" s="76"/>
      <c r="AZ376" s="76"/>
      <c r="BA376" s="76"/>
      <c r="BH376" s="14"/>
      <c r="BI376" s="14"/>
      <c r="BJ376" s="14"/>
      <c r="BK376" s="14"/>
      <c r="BL376" s="14"/>
      <c r="BM376" s="14"/>
    </row>
    <row r="377" spans="34:65">
      <c r="AH377" s="76"/>
      <c r="AI377" s="154"/>
      <c r="AJ377" s="154"/>
      <c r="AK377" s="154"/>
      <c r="AL377" s="154"/>
      <c r="AM377" s="154"/>
      <c r="AT377" s="76"/>
      <c r="AV377" s="76"/>
      <c r="AW377" s="76"/>
      <c r="AX377" s="76"/>
      <c r="AY377" s="76"/>
      <c r="AZ377" s="76"/>
      <c r="BA377" s="76"/>
      <c r="BH377" s="14"/>
      <c r="BI377" s="14"/>
      <c r="BJ377" s="14"/>
      <c r="BK377" s="14"/>
      <c r="BL377" s="14"/>
      <c r="BM377" s="14"/>
    </row>
    <row r="378" spans="34:65">
      <c r="AH378" s="76"/>
      <c r="AI378" s="154"/>
      <c r="AJ378" s="154"/>
      <c r="AK378" s="154"/>
      <c r="AL378" s="154"/>
      <c r="AM378" s="154"/>
      <c r="AT378" s="76"/>
      <c r="AV378" s="76"/>
      <c r="AW378" s="76"/>
      <c r="AX378" s="76"/>
      <c r="AY378" s="76"/>
      <c r="AZ378" s="76"/>
      <c r="BA378" s="76"/>
      <c r="BH378" s="14"/>
      <c r="BI378" s="14"/>
      <c r="BJ378" s="14"/>
      <c r="BK378" s="14"/>
      <c r="BL378" s="14"/>
      <c r="BM378" s="14"/>
    </row>
    <row r="379" spans="34:65">
      <c r="AH379" s="76"/>
      <c r="AI379" s="154"/>
      <c r="AJ379" s="154"/>
      <c r="AK379" s="154"/>
      <c r="AL379" s="154"/>
      <c r="AM379" s="154"/>
      <c r="AT379" s="76"/>
      <c r="AV379" s="76"/>
      <c r="AW379" s="76"/>
      <c r="AX379" s="76"/>
      <c r="AY379" s="76"/>
      <c r="AZ379" s="76"/>
      <c r="BA379" s="76"/>
      <c r="BH379" s="14"/>
      <c r="BI379" s="14"/>
      <c r="BJ379" s="14"/>
      <c r="BK379" s="14"/>
      <c r="BL379" s="14"/>
      <c r="BM379" s="14"/>
    </row>
    <row r="380" spans="34:65">
      <c r="AH380" s="76"/>
      <c r="AI380" s="154"/>
      <c r="AJ380" s="154"/>
      <c r="AK380" s="154"/>
      <c r="AL380" s="154"/>
      <c r="AM380" s="154"/>
      <c r="AT380" s="76"/>
      <c r="AV380" s="76"/>
      <c r="AW380" s="76"/>
      <c r="AX380" s="76"/>
      <c r="AY380" s="76"/>
      <c r="AZ380" s="76"/>
      <c r="BA380" s="76"/>
      <c r="BH380" s="14"/>
      <c r="BI380" s="14"/>
      <c r="BJ380" s="14"/>
      <c r="BK380" s="14"/>
      <c r="BL380" s="14"/>
      <c r="BM380" s="14"/>
    </row>
    <row r="381" spans="34:65">
      <c r="AH381" s="76"/>
      <c r="AI381" s="154"/>
      <c r="AJ381" s="154"/>
      <c r="AK381" s="154"/>
      <c r="AL381" s="154"/>
      <c r="AM381" s="154"/>
      <c r="AT381" s="76"/>
      <c r="AV381" s="76"/>
      <c r="AW381" s="76"/>
      <c r="AX381" s="76"/>
      <c r="AY381" s="76"/>
      <c r="AZ381" s="76"/>
      <c r="BA381" s="76"/>
      <c r="BH381" s="14"/>
      <c r="BI381" s="14"/>
      <c r="BJ381" s="14"/>
      <c r="BK381" s="14"/>
      <c r="BL381" s="14"/>
      <c r="BM381" s="14"/>
    </row>
    <row r="382" spans="34:65">
      <c r="AH382" s="76"/>
      <c r="AI382" s="154"/>
      <c r="AJ382" s="154"/>
      <c r="AK382" s="154"/>
      <c r="AL382" s="154"/>
      <c r="AM382" s="154"/>
      <c r="AT382" s="76"/>
      <c r="AV382" s="76"/>
      <c r="AW382" s="76"/>
      <c r="AX382" s="76"/>
      <c r="AY382" s="76"/>
      <c r="AZ382" s="76"/>
      <c r="BA382" s="76"/>
      <c r="BH382" s="14"/>
      <c r="BI382" s="14"/>
      <c r="BJ382" s="14"/>
      <c r="BK382" s="14"/>
      <c r="BL382" s="14"/>
      <c r="BM382" s="14"/>
    </row>
    <row r="383" spans="34:65">
      <c r="AH383" s="76"/>
      <c r="AI383" s="154"/>
      <c r="AJ383" s="154"/>
      <c r="AK383" s="154"/>
      <c r="AL383" s="154"/>
      <c r="AM383" s="154"/>
      <c r="AT383" s="76"/>
      <c r="AV383" s="76"/>
      <c r="AW383" s="76"/>
      <c r="AX383" s="76"/>
      <c r="AY383" s="76"/>
      <c r="AZ383" s="76"/>
      <c r="BA383" s="76"/>
      <c r="BH383" s="14"/>
      <c r="BI383" s="14"/>
      <c r="BJ383" s="14"/>
      <c r="BK383" s="14"/>
      <c r="BL383" s="14"/>
      <c r="BM383" s="14"/>
    </row>
    <row r="384" spans="34:65">
      <c r="AH384" s="76"/>
      <c r="AI384" s="154"/>
      <c r="AJ384" s="154"/>
      <c r="AK384" s="154"/>
      <c r="AL384" s="154"/>
      <c r="AM384" s="154"/>
      <c r="AT384" s="76"/>
      <c r="AV384" s="76"/>
      <c r="AW384" s="76"/>
      <c r="AX384" s="76"/>
      <c r="AY384" s="76"/>
      <c r="AZ384" s="76"/>
      <c r="BA384" s="76"/>
      <c r="BH384" s="14"/>
      <c r="BI384" s="14"/>
      <c r="BJ384" s="14"/>
      <c r="BK384" s="14"/>
      <c r="BL384" s="14"/>
      <c r="BM384" s="14"/>
    </row>
  </sheetData>
  <mergeCells count="997">
    <mergeCell ref="Z293:Z296"/>
    <mergeCell ref="Z297:Z300"/>
    <mergeCell ref="Z301:Z304"/>
    <mergeCell ref="Z273:Z276"/>
    <mergeCell ref="Z193:Z196"/>
    <mergeCell ref="Z197:Z200"/>
    <mergeCell ref="Z201:Z204"/>
    <mergeCell ref="Z257:Z260"/>
    <mergeCell ref="Z261:Z264"/>
    <mergeCell ref="Z265:Z268"/>
    <mergeCell ref="Z269:Z272"/>
    <mergeCell ref="Z205:Z208"/>
    <mergeCell ref="Z209:Z212"/>
    <mergeCell ref="Z213:Z216"/>
    <mergeCell ref="Z217:Z220"/>
    <mergeCell ref="Z221:Z224"/>
    <mergeCell ref="Z225:Z228"/>
    <mergeCell ref="Z229:Z232"/>
    <mergeCell ref="Z277:Z280"/>
    <mergeCell ref="Z145:Z148"/>
    <mergeCell ref="Z149:Z152"/>
    <mergeCell ref="Z153:Z156"/>
    <mergeCell ref="Z157:Z160"/>
    <mergeCell ref="Z161:Z164"/>
    <mergeCell ref="Z165:Z168"/>
    <mergeCell ref="Z281:Z284"/>
    <mergeCell ref="Z285:Z288"/>
    <mergeCell ref="Z289:Z292"/>
    <mergeCell ref="Z97:Z100"/>
    <mergeCell ref="Z101:Z104"/>
    <mergeCell ref="Z241:Z244"/>
    <mergeCell ref="Z245:Z248"/>
    <mergeCell ref="Z249:Z252"/>
    <mergeCell ref="Z253:Z256"/>
    <mergeCell ref="Z105:Z108"/>
    <mergeCell ref="Z109:Z112"/>
    <mergeCell ref="Z113:Z116"/>
    <mergeCell ref="Z117:Z120"/>
    <mergeCell ref="Z121:Z124"/>
    <mergeCell ref="Z125:Z128"/>
    <mergeCell ref="Z129:Z132"/>
    <mergeCell ref="Z237:Z240"/>
    <mergeCell ref="Z169:Z172"/>
    <mergeCell ref="Z173:Z176"/>
    <mergeCell ref="Z177:Z180"/>
    <mergeCell ref="Z181:Z184"/>
    <mergeCell ref="Z185:Z188"/>
    <mergeCell ref="Z189:Z192"/>
    <mergeCell ref="Z233:Z236"/>
    <mergeCell ref="Z133:Z136"/>
    <mergeCell ref="Z137:Z140"/>
    <mergeCell ref="Z141:Z144"/>
    <mergeCell ref="W301:W304"/>
    <mergeCell ref="Z5:Z8"/>
    <mergeCell ref="Z9:Z12"/>
    <mergeCell ref="Z13:Z16"/>
    <mergeCell ref="Z17:Z20"/>
    <mergeCell ref="Z21:Z24"/>
    <mergeCell ref="Z25:Z28"/>
    <mergeCell ref="Z29:Z32"/>
    <mergeCell ref="Z33:Z36"/>
    <mergeCell ref="Z37:Z40"/>
    <mergeCell ref="Z41:Z44"/>
    <mergeCell ref="Z45:Z48"/>
    <mergeCell ref="Z49:Z52"/>
    <mergeCell ref="Z53:Z56"/>
    <mergeCell ref="Z57:Z60"/>
    <mergeCell ref="Z61:Z64"/>
    <mergeCell ref="Z65:Z68"/>
    <mergeCell ref="Z69:Z72"/>
    <mergeCell ref="Z73:Z76"/>
    <mergeCell ref="Z77:Z80"/>
    <mergeCell ref="Z81:Z84"/>
    <mergeCell ref="Z85:Z88"/>
    <mergeCell ref="Z89:Z92"/>
    <mergeCell ref="Z93:Z96"/>
    <mergeCell ref="W157:W160"/>
    <mergeCell ref="W161:W164"/>
    <mergeCell ref="W165:W168"/>
    <mergeCell ref="W169:W172"/>
    <mergeCell ref="W173:W176"/>
    <mergeCell ref="W177:W180"/>
    <mergeCell ref="W181:W184"/>
    <mergeCell ref="W273:W276"/>
    <mergeCell ref="W277:W280"/>
    <mergeCell ref="W185:W188"/>
    <mergeCell ref="W189:W192"/>
    <mergeCell ref="W265:W268"/>
    <mergeCell ref="W269:W272"/>
    <mergeCell ref="W193:W196"/>
    <mergeCell ref="W197:W200"/>
    <mergeCell ref="W201:W204"/>
    <mergeCell ref="W205:W208"/>
    <mergeCell ref="W209:W212"/>
    <mergeCell ref="W213:W216"/>
    <mergeCell ref="W217:W220"/>
    <mergeCell ref="W221:W224"/>
    <mergeCell ref="W225:W228"/>
    <mergeCell ref="W281:W284"/>
    <mergeCell ref="W285:W288"/>
    <mergeCell ref="W289:W292"/>
    <mergeCell ref="W293:W296"/>
    <mergeCell ref="W297:W300"/>
    <mergeCell ref="W229:W232"/>
    <mergeCell ref="W233:W236"/>
    <mergeCell ref="W237:W240"/>
    <mergeCell ref="W241:W244"/>
    <mergeCell ref="W245:W248"/>
    <mergeCell ref="W249:W252"/>
    <mergeCell ref="W253:W256"/>
    <mergeCell ref="W257:W260"/>
    <mergeCell ref="W261:W264"/>
    <mergeCell ref="W121:W124"/>
    <mergeCell ref="W125:W128"/>
    <mergeCell ref="W129:W132"/>
    <mergeCell ref="W133:W136"/>
    <mergeCell ref="W137:W140"/>
    <mergeCell ref="W141:W144"/>
    <mergeCell ref="W145:W148"/>
    <mergeCell ref="W149:W152"/>
    <mergeCell ref="W153:W156"/>
    <mergeCell ref="W85:W88"/>
    <mergeCell ref="W89:W92"/>
    <mergeCell ref="W93:W96"/>
    <mergeCell ref="W97:W100"/>
    <mergeCell ref="W101:W104"/>
    <mergeCell ref="W105:W108"/>
    <mergeCell ref="W109:W112"/>
    <mergeCell ref="W113:W116"/>
    <mergeCell ref="W117:W120"/>
    <mergeCell ref="T289:T292"/>
    <mergeCell ref="T293:T296"/>
    <mergeCell ref="T297:T300"/>
    <mergeCell ref="T301:T304"/>
    <mergeCell ref="W5:W8"/>
    <mergeCell ref="W9:W12"/>
    <mergeCell ref="W13:W16"/>
    <mergeCell ref="W17:W20"/>
    <mergeCell ref="W21:W24"/>
    <mergeCell ref="W25:W28"/>
    <mergeCell ref="W29:W32"/>
    <mergeCell ref="W33:W36"/>
    <mergeCell ref="W37:W40"/>
    <mergeCell ref="W41:W44"/>
    <mergeCell ref="W45:W48"/>
    <mergeCell ref="W49:W52"/>
    <mergeCell ref="W53:W56"/>
    <mergeCell ref="W57:W60"/>
    <mergeCell ref="W61:W64"/>
    <mergeCell ref="W65:W68"/>
    <mergeCell ref="W69:W72"/>
    <mergeCell ref="W73:W76"/>
    <mergeCell ref="W77:W80"/>
    <mergeCell ref="W81:W84"/>
    <mergeCell ref="T253:T256"/>
    <mergeCell ref="T257:T260"/>
    <mergeCell ref="T261:T264"/>
    <mergeCell ref="T265:T268"/>
    <mergeCell ref="T269:T272"/>
    <mergeCell ref="T273:T276"/>
    <mergeCell ref="T277:T280"/>
    <mergeCell ref="T281:T284"/>
    <mergeCell ref="T285:T288"/>
    <mergeCell ref="T217:T220"/>
    <mergeCell ref="T221:T224"/>
    <mergeCell ref="T225:T228"/>
    <mergeCell ref="T229:T232"/>
    <mergeCell ref="T233:T236"/>
    <mergeCell ref="T237:T240"/>
    <mergeCell ref="T241:T244"/>
    <mergeCell ref="T245:T248"/>
    <mergeCell ref="T249:T252"/>
    <mergeCell ref="T181:T184"/>
    <mergeCell ref="T185:T188"/>
    <mergeCell ref="T189:T192"/>
    <mergeCell ref="T193:T196"/>
    <mergeCell ref="T197:T200"/>
    <mergeCell ref="T201:T204"/>
    <mergeCell ref="T205:T208"/>
    <mergeCell ref="T209:T212"/>
    <mergeCell ref="T213:T216"/>
    <mergeCell ref="T145:T148"/>
    <mergeCell ref="T149:T152"/>
    <mergeCell ref="T153:T156"/>
    <mergeCell ref="T157:T160"/>
    <mergeCell ref="T161:T164"/>
    <mergeCell ref="T165:T168"/>
    <mergeCell ref="T169:T172"/>
    <mergeCell ref="T173:T176"/>
    <mergeCell ref="T177:T180"/>
    <mergeCell ref="T109:T112"/>
    <mergeCell ref="T113:T116"/>
    <mergeCell ref="T117:T120"/>
    <mergeCell ref="T121:T124"/>
    <mergeCell ref="T125:T128"/>
    <mergeCell ref="T129:T132"/>
    <mergeCell ref="T133:T136"/>
    <mergeCell ref="T137:T140"/>
    <mergeCell ref="T141:T144"/>
    <mergeCell ref="T73:T76"/>
    <mergeCell ref="T77:T80"/>
    <mergeCell ref="T81:T84"/>
    <mergeCell ref="T85:T88"/>
    <mergeCell ref="T89:T92"/>
    <mergeCell ref="T93:T96"/>
    <mergeCell ref="T97:T100"/>
    <mergeCell ref="T101:T104"/>
    <mergeCell ref="T105:T108"/>
    <mergeCell ref="Q277:Q280"/>
    <mergeCell ref="Q281:Q284"/>
    <mergeCell ref="Q285:Q288"/>
    <mergeCell ref="Q289:Q292"/>
    <mergeCell ref="Q293:Q296"/>
    <mergeCell ref="Q297:Q300"/>
    <mergeCell ref="Q301:Q304"/>
    <mergeCell ref="T5:T8"/>
    <mergeCell ref="T9:T12"/>
    <mergeCell ref="T13:T16"/>
    <mergeCell ref="T17:T20"/>
    <mergeCell ref="T21:T24"/>
    <mergeCell ref="T25:T28"/>
    <mergeCell ref="T29:T32"/>
    <mergeCell ref="T33:T36"/>
    <mergeCell ref="T37:T40"/>
    <mergeCell ref="T41:T44"/>
    <mergeCell ref="T45:T48"/>
    <mergeCell ref="T49:T52"/>
    <mergeCell ref="T53:T56"/>
    <mergeCell ref="T57:T60"/>
    <mergeCell ref="T61:T64"/>
    <mergeCell ref="T65:T68"/>
    <mergeCell ref="T69:T72"/>
    <mergeCell ref="Q241:Q244"/>
    <mergeCell ref="Q245:Q248"/>
    <mergeCell ref="Q249:Q252"/>
    <mergeCell ref="Q253:Q256"/>
    <mergeCell ref="Q257:Q260"/>
    <mergeCell ref="Q261:Q264"/>
    <mergeCell ref="Q265:Q268"/>
    <mergeCell ref="Q269:Q272"/>
    <mergeCell ref="Q273:Q276"/>
    <mergeCell ref="Q205:Q208"/>
    <mergeCell ref="Q209:Q212"/>
    <mergeCell ref="Q213:Q216"/>
    <mergeCell ref="Q217:Q220"/>
    <mergeCell ref="Q221:Q224"/>
    <mergeCell ref="Q225:Q228"/>
    <mergeCell ref="Q229:Q232"/>
    <mergeCell ref="Q233:Q236"/>
    <mergeCell ref="Q237:Q240"/>
    <mergeCell ref="Q169:Q172"/>
    <mergeCell ref="Q173:Q176"/>
    <mergeCell ref="Q177:Q180"/>
    <mergeCell ref="Q181:Q184"/>
    <mergeCell ref="Q185:Q188"/>
    <mergeCell ref="Q189:Q192"/>
    <mergeCell ref="Q193:Q196"/>
    <mergeCell ref="Q197:Q200"/>
    <mergeCell ref="Q201:Q204"/>
    <mergeCell ref="Q133:Q136"/>
    <mergeCell ref="Q137:Q140"/>
    <mergeCell ref="Q141:Q144"/>
    <mergeCell ref="Q145:Q148"/>
    <mergeCell ref="Q149:Q152"/>
    <mergeCell ref="Q153:Q156"/>
    <mergeCell ref="Q157:Q160"/>
    <mergeCell ref="Q161:Q164"/>
    <mergeCell ref="Q165:Q168"/>
    <mergeCell ref="Q97:Q100"/>
    <mergeCell ref="Q101:Q104"/>
    <mergeCell ref="Q105:Q108"/>
    <mergeCell ref="Q109:Q112"/>
    <mergeCell ref="Q113:Q116"/>
    <mergeCell ref="Q117:Q120"/>
    <mergeCell ref="Q121:Q124"/>
    <mergeCell ref="Q125:Q128"/>
    <mergeCell ref="Q129:Q132"/>
    <mergeCell ref="N301:N30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N265:N268"/>
    <mergeCell ref="N269:N272"/>
    <mergeCell ref="N273:N276"/>
    <mergeCell ref="N277:N280"/>
    <mergeCell ref="N281:N284"/>
    <mergeCell ref="N285:N288"/>
    <mergeCell ref="N289:N292"/>
    <mergeCell ref="N293:N296"/>
    <mergeCell ref="N297:N300"/>
    <mergeCell ref="N229:N232"/>
    <mergeCell ref="N233:N236"/>
    <mergeCell ref="N237:N240"/>
    <mergeCell ref="N241:N244"/>
    <mergeCell ref="N245:N248"/>
    <mergeCell ref="N249:N252"/>
    <mergeCell ref="N253:N256"/>
    <mergeCell ref="N257:N260"/>
    <mergeCell ref="N261:N264"/>
    <mergeCell ref="N193:N196"/>
    <mergeCell ref="N197:N200"/>
    <mergeCell ref="N201:N204"/>
    <mergeCell ref="N205:N208"/>
    <mergeCell ref="N209:N212"/>
    <mergeCell ref="N213:N216"/>
    <mergeCell ref="N217:N220"/>
    <mergeCell ref="N221:N224"/>
    <mergeCell ref="N225:N228"/>
    <mergeCell ref="N157:N160"/>
    <mergeCell ref="N161:N164"/>
    <mergeCell ref="N165:N168"/>
    <mergeCell ref="N169:N172"/>
    <mergeCell ref="N173:N176"/>
    <mergeCell ref="N177:N180"/>
    <mergeCell ref="N181:N184"/>
    <mergeCell ref="N185:N188"/>
    <mergeCell ref="N189:N192"/>
    <mergeCell ref="N121:N124"/>
    <mergeCell ref="N125:N128"/>
    <mergeCell ref="N129:N132"/>
    <mergeCell ref="N133:N136"/>
    <mergeCell ref="N137:N140"/>
    <mergeCell ref="N141:N144"/>
    <mergeCell ref="N145:N148"/>
    <mergeCell ref="N149:N152"/>
    <mergeCell ref="N153:N156"/>
    <mergeCell ref="N85:N88"/>
    <mergeCell ref="N89:N92"/>
    <mergeCell ref="N93:N96"/>
    <mergeCell ref="N97:N100"/>
    <mergeCell ref="N101:N104"/>
    <mergeCell ref="N105:N108"/>
    <mergeCell ref="N109:N112"/>
    <mergeCell ref="N113:N116"/>
    <mergeCell ref="N117:N120"/>
    <mergeCell ref="K289:K292"/>
    <mergeCell ref="K293:K296"/>
    <mergeCell ref="K297:K300"/>
    <mergeCell ref="K301:K304"/>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K253:K256"/>
    <mergeCell ref="K257:K260"/>
    <mergeCell ref="K261:K264"/>
    <mergeCell ref="K265:K268"/>
    <mergeCell ref="K269:K272"/>
    <mergeCell ref="K273:K276"/>
    <mergeCell ref="K277:K280"/>
    <mergeCell ref="K281:K284"/>
    <mergeCell ref="K285:K288"/>
    <mergeCell ref="K217:K220"/>
    <mergeCell ref="K221:K224"/>
    <mergeCell ref="K225:K228"/>
    <mergeCell ref="K229:K232"/>
    <mergeCell ref="K233:K236"/>
    <mergeCell ref="K237:K240"/>
    <mergeCell ref="K241:K244"/>
    <mergeCell ref="K245:K248"/>
    <mergeCell ref="K249:K252"/>
    <mergeCell ref="K181:K184"/>
    <mergeCell ref="K185:K188"/>
    <mergeCell ref="K189:K192"/>
    <mergeCell ref="K193:K196"/>
    <mergeCell ref="K197:K200"/>
    <mergeCell ref="K201:K204"/>
    <mergeCell ref="K205:K208"/>
    <mergeCell ref="K209:K212"/>
    <mergeCell ref="K213:K216"/>
    <mergeCell ref="K145:K148"/>
    <mergeCell ref="K149:K152"/>
    <mergeCell ref="K153:K156"/>
    <mergeCell ref="K157:K160"/>
    <mergeCell ref="K161:K164"/>
    <mergeCell ref="K165:K168"/>
    <mergeCell ref="K169:K172"/>
    <mergeCell ref="K173:K176"/>
    <mergeCell ref="K177:K180"/>
    <mergeCell ref="K109:K112"/>
    <mergeCell ref="K113:K116"/>
    <mergeCell ref="K117:K120"/>
    <mergeCell ref="K121:K124"/>
    <mergeCell ref="K125:K128"/>
    <mergeCell ref="K129:K132"/>
    <mergeCell ref="K133:K136"/>
    <mergeCell ref="K137:K140"/>
    <mergeCell ref="K141:K144"/>
    <mergeCell ref="K73:K76"/>
    <mergeCell ref="K77:K80"/>
    <mergeCell ref="K81:K84"/>
    <mergeCell ref="K85:K88"/>
    <mergeCell ref="K89:K92"/>
    <mergeCell ref="K93:K96"/>
    <mergeCell ref="K97:K100"/>
    <mergeCell ref="K101:K104"/>
    <mergeCell ref="K105:K108"/>
    <mergeCell ref="H277:H280"/>
    <mergeCell ref="H281:H284"/>
    <mergeCell ref="H285:H288"/>
    <mergeCell ref="H289:H292"/>
    <mergeCell ref="H293:H296"/>
    <mergeCell ref="H297:H300"/>
    <mergeCell ref="H301:H304"/>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H241:H244"/>
    <mergeCell ref="H245:H248"/>
    <mergeCell ref="H249:H252"/>
    <mergeCell ref="H253:H256"/>
    <mergeCell ref="H257:H260"/>
    <mergeCell ref="H261:H264"/>
    <mergeCell ref="H265:H268"/>
    <mergeCell ref="H269:H272"/>
    <mergeCell ref="H273:H276"/>
    <mergeCell ref="H205:H208"/>
    <mergeCell ref="H209:H212"/>
    <mergeCell ref="H213:H216"/>
    <mergeCell ref="H217:H220"/>
    <mergeCell ref="H221:H224"/>
    <mergeCell ref="H225:H228"/>
    <mergeCell ref="H229:H232"/>
    <mergeCell ref="H233:H236"/>
    <mergeCell ref="H237:H240"/>
    <mergeCell ref="H169:H172"/>
    <mergeCell ref="H173:H176"/>
    <mergeCell ref="H177:H180"/>
    <mergeCell ref="H181:H184"/>
    <mergeCell ref="H185:H188"/>
    <mergeCell ref="H189:H192"/>
    <mergeCell ref="H193:H196"/>
    <mergeCell ref="H197:H200"/>
    <mergeCell ref="H201:H204"/>
    <mergeCell ref="H133:H136"/>
    <mergeCell ref="H137:H140"/>
    <mergeCell ref="H141:H144"/>
    <mergeCell ref="H145:H148"/>
    <mergeCell ref="H149:H152"/>
    <mergeCell ref="H153:H156"/>
    <mergeCell ref="H157:H160"/>
    <mergeCell ref="H161:H164"/>
    <mergeCell ref="H165:H168"/>
    <mergeCell ref="H97:H100"/>
    <mergeCell ref="H101:H104"/>
    <mergeCell ref="H105:H108"/>
    <mergeCell ref="H109:H112"/>
    <mergeCell ref="H113:H116"/>
    <mergeCell ref="H117:H120"/>
    <mergeCell ref="H121:H124"/>
    <mergeCell ref="H125:H128"/>
    <mergeCell ref="H129:H132"/>
    <mergeCell ref="E301:E30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E265:E268"/>
    <mergeCell ref="E269:E272"/>
    <mergeCell ref="E273:E276"/>
    <mergeCell ref="E277:E280"/>
    <mergeCell ref="E281:E284"/>
    <mergeCell ref="E285:E288"/>
    <mergeCell ref="E289:E292"/>
    <mergeCell ref="E293:E296"/>
    <mergeCell ref="E297:E300"/>
    <mergeCell ref="E229:E232"/>
    <mergeCell ref="E233:E236"/>
    <mergeCell ref="E237:E240"/>
    <mergeCell ref="E241:E244"/>
    <mergeCell ref="E245:E248"/>
    <mergeCell ref="E249:E252"/>
    <mergeCell ref="E253:E256"/>
    <mergeCell ref="E257:E260"/>
    <mergeCell ref="E261:E264"/>
    <mergeCell ref="E193:E196"/>
    <mergeCell ref="E197:E200"/>
    <mergeCell ref="E201:E204"/>
    <mergeCell ref="E205:E208"/>
    <mergeCell ref="E209:E212"/>
    <mergeCell ref="E213:E216"/>
    <mergeCell ref="E217:E220"/>
    <mergeCell ref="E221:E224"/>
    <mergeCell ref="E225:E228"/>
    <mergeCell ref="E157:E160"/>
    <mergeCell ref="E161:E164"/>
    <mergeCell ref="E165:E168"/>
    <mergeCell ref="E169:E172"/>
    <mergeCell ref="E173:E176"/>
    <mergeCell ref="E177:E180"/>
    <mergeCell ref="E181:E184"/>
    <mergeCell ref="E185:E188"/>
    <mergeCell ref="E189:E192"/>
    <mergeCell ref="E121:E124"/>
    <mergeCell ref="E125:E128"/>
    <mergeCell ref="E129:E132"/>
    <mergeCell ref="E133:E136"/>
    <mergeCell ref="E137:E140"/>
    <mergeCell ref="E141:E144"/>
    <mergeCell ref="E145:E148"/>
    <mergeCell ref="E149:E152"/>
    <mergeCell ref="E153:E156"/>
    <mergeCell ref="E85:E88"/>
    <mergeCell ref="E89:E92"/>
    <mergeCell ref="E93:E96"/>
    <mergeCell ref="E97:E100"/>
    <mergeCell ref="E101:E104"/>
    <mergeCell ref="E105:E108"/>
    <mergeCell ref="E109:E112"/>
    <mergeCell ref="E113:E116"/>
    <mergeCell ref="E117:E120"/>
    <mergeCell ref="B301:C304"/>
    <mergeCell ref="E5:E8"/>
    <mergeCell ref="E9:E12"/>
    <mergeCell ref="E13:E16"/>
    <mergeCell ref="E17:E20"/>
    <mergeCell ref="E21:E24"/>
    <mergeCell ref="E25:E28"/>
    <mergeCell ref="E29:E32"/>
    <mergeCell ref="E33:E36"/>
    <mergeCell ref="E37:E40"/>
    <mergeCell ref="E41:E44"/>
    <mergeCell ref="E45:E48"/>
    <mergeCell ref="E49:E52"/>
    <mergeCell ref="E53:E56"/>
    <mergeCell ref="E57:E60"/>
    <mergeCell ref="E61:E64"/>
    <mergeCell ref="E65:E68"/>
    <mergeCell ref="E69:E72"/>
    <mergeCell ref="E73:E76"/>
    <mergeCell ref="E77:E80"/>
    <mergeCell ref="E81:E84"/>
    <mergeCell ref="B265:B268"/>
    <mergeCell ref="B269:B272"/>
    <mergeCell ref="B273:B276"/>
    <mergeCell ref="B277:B280"/>
    <mergeCell ref="B281:B284"/>
    <mergeCell ref="B285:B288"/>
    <mergeCell ref="B289:B292"/>
    <mergeCell ref="B293:B296"/>
    <mergeCell ref="B297:B300"/>
    <mergeCell ref="B229:B232"/>
    <mergeCell ref="B233:B236"/>
    <mergeCell ref="B237:B240"/>
    <mergeCell ref="B241:B244"/>
    <mergeCell ref="B245:B248"/>
    <mergeCell ref="B249:B252"/>
    <mergeCell ref="B253:B256"/>
    <mergeCell ref="B257:B260"/>
    <mergeCell ref="B261:B264"/>
    <mergeCell ref="B193:B196"/>
    <mergeCell ref="B197:B200"/>
    <mergeCell ref="B201:B204"/>
    <mergeCell ref="B205:B208"/>
    <mergeCell ref="B209:B212"/>
    <mergeCell ref="B213:B216"/>
    <mergeCell ref="B217:B220"/>
    <mergeCell ref="B221:B224"/>
    <mergeCell ref="B225:B228"/>
    <mergeCell ref="B157:B160"/>
    <mergeCell ref="B161:B164"/>
    <mergeCell ref="B165:B168"/>
    <mergeCell ref="B169:B172"/>
    <mergeCell ref="B173:B176"/>
    <mergeCell ref="B177:B180"/>
    <mergeCell ref="B181:B184"/>
    <mergeCell ref="B185:B188"/>
    <mergeCell ref="B189:B192"/>
    <mergeCell ref="B121:B124"/>
    <mergeCell ref="B125:B128"/>
    <mergeCell ref="B129:B132"/>
    <mergeCell ref="B133:B136"/>
    <mergeCell ref="B137:B140"/>
    <mergeCell ref="B141:B144"/>
    <mergeCell ref="B145:B148"/>
    <mergeCell ref="B149:B152"/>
    <mergeCell ref="B153:B156"/>
    <mergeCell ref="B85:B88"/>
    <mergeCell ref="B89:B92"/>
    <mergeCell ref="B93:B96"/>
    <mergeCell ref="B97:B100"/>
    <mergeCell ref="B101:B104"/>
    <mergeCell ref="B105:B108"/>
    <mergeCell ref="B109:B112"/>
    <mergeCell ref="B113:B116"/>
    <mergeCell ref="B117:B120"/>
    <mergeCell ref="B49:B52"/>
    <mergeCell ref="B53:B56"/>
    <mergeCell ref="B57:B60"/>
    <mergeCell ref="B61:B64"/>
    <mergeCell ref="B65:B68"/>
    <mergeCell ref="B69:B72"/>
    <mergeCell ref="B73:B76"/>
    <mergeCell ref="B77:B80"/>
    <mergeCell ref="B81:B84"/>
    <mergeCell ref="B13:B16"/>
    <mergeCell ref="B17:B20"/>
    <mergeCell ref="B21:B24"/>
    <mergeCell ref="B25:B28"/>
    <mergeCell ref="B29:B32"/>
    <mergeCell ref="B33:B36"/>
    <mergeCell ref="B37:B40"/>
    <mergeCell ref="B41:B44"/>
    <mergeCell ref="B45:B48"/>
    <mergeCell ref="H3:J3"/>
    <mergeCell ref="K3:M3"/>
    <mergeCell ref="N3:P3"/>
    <mergeCell ref="Q3:S3"/>
    <mergeCell ref="T3:V3"/>
    <mergeCell ref="W3:Y3"/>
    <mergeCell ref="Z3:AB3"/>
    <mergeCell ref="B5:B8"/>
    <mergeCell ref="B9:B12"/>
    <mergeCell ref="B3:B4"/>
    <mergeCell ref="C17:C20"/>
    <mergeCell ref="C21:C24"/>
    <mergeCell ref="C25:C28"/>
    <mergeCell ref="C9:C12"/>
    <mergeCell ref="C13:C16"/>
    <mergeCell ref="D3:D4"/>
    <mergeCell ref="C5:C8"/>
    <mergeCell ref="C3:C4"/>
    <mergeCell ref="E3:G3"/>
    <mergeCell ref="C117:C120"/>
    <mergeCell ref="C121:C124"/>
    <mergeCell ref="C41:C44"/>
    <mergeCell ref="C45:C48"/>
    <mergeCell ref="C49:C52"/>
    <mergeCell ref="C29:C32"/>
    <mergeCell ref="C33:C36"/>
    <mergeCell ref="C37:C40"/>
    <mergeCell ref="C65:C68"/>
    <mergeCell ref="C69:C72"/>
    <mergeCell ref="C73:C76"/>
    <mergeCell ref="C53:C56"/>
    <mergeCell ref="C57:C60"/>
    <mergeCell ref="C61:C64"/>
    <mergeCell ref="C113:C116"/>
    <mergeCell ref="C161:C164"/>
    <mergeCell ref="C169:C172"/>
    <mergeCell ref="C129:C132"/>
    <mergeCell ref="C133:C136"/>
    <mergeCell ref="C137:C140"/>
    <mergeCell ref="C165:C168"/>
    <mergeCell ref="C125:C128"/>
    <mergeCell ref="C141:C144"/>
    <mergeCell ref="C149:C152"/>
    <mergeCell ref="C297:C300"/>
    <mergeCell ref="C285:C288"/>
    <mergeCell ref="C289:C292"/>
    <mergeCell ref="C293:C296"/>
    <mergeCell ref="C269:C272"/>
    <mergeCell ref="C273:C276"/>
    <mergeCell ref="C277:C280"/>
    <mergeCell ref="C281:C284"/>
    <mergeCell ref="C265:C268"/>
    <mergeCell ref="C253:C256"/>
    <mergeCell ref="C257:C260"/>
    <mergeCell ref="C261:C264"/>
    <mergeCell ref="C245:C248"/>
    <mergeCell ref="C237:C240"/>
    <mergeCell ref="C241:C244"/>
    <mergeCell ref="C249:C252"/>
    <mergeCell ref="C193:C196"/>
    <mergeCell ref="C197:C200"/>
    <mergeCell ref="C201:C204"/>
    <mergeCell ref="C225:C228"/>
    <mergeCell ref="C229:C232"/>
    <mergeCell ref="AD3:AD4"/>
    <mergeCell ref="C233:C236"/>
    <mergeCell ref="C209:C212"/>
    <mergeCell ref="C213:C216"/>
    <mergeCell ref="C217:C220"/>
    <mergeCell ref="C221:C224"/>
    <mergeCell ref="C205:C208"/>
    <mergeCell ref="C85:C88"/>
    <mergeCell ref="C89:C92"/>
    <mergeCell ref="C185:C188"/>
    <mergeCell ref="C177:C180"/>
    <mergeCell ref="C181:C184"/>
    <mergeCell ref="C189:C192"/>
    <mergeCell ref="C101:C104"/>
    <mergeCell ref="C105:C108"/>
    <mergeCell ref="C109:C112"/>
    <mergeCell ref="C93:C96"/>
    <mergeCell ref="C97:C100"/>
    <mergeCell ref="C77:C80"/>
    <mergeCell ref="C81:C84"/>
    <mergeCell ref="C173:C176"/>
    <mergeCell ref="C145:C148"/>
    <mergeCell ref="C153:C156"/>
    <mergeCell ref="C157:C160"/>
    <mergeCell ref="BC3:BH3"/>
    <mergeCell ref="BD4:BE4"/>
    <mergeCell ref="BF4:BG4"/>
    <mergeCell ref="BJ3:BL3"/>
    <mergeCell ref="AQ73:AQ76"/>
    <mergeCell ref="AQ77:AQ80"/>
    <mergeCell ref="AQ81:AQ84"/>
    <mergeCell ref="AQ29:AQ32"/>
    <mergeCell ref="AQ33:AQ36"/>
    <mergeCell ref="AQ37:AQ40"/>
    <mergeCell ref="AQ41:AQ44"/>
    <mergeCell ref="AQ45:AQ48"/>
    <mergeCell ref="AQ49:AQ52"/>
    <mergeCell ref="AQ53:AQ56"/>
    <mergeCell ref="AQ57:AQ60"/>
    <mergeCell ref="AQ61:AQ64"/>
    <mergeCell ref="AU3:AW3"/>
    <mergeCell ref="AY3:BA3"/>
    <mergeCell ref="AQ3:AS3"/>
    <mergeCell ref="AQ5:AQ8"/>
    <mergeCell ref="AQ9:AQ12"/>
    <mergeCell ref="AQ13:AQ16"/>
    <mergeCell ref="AQ17:AQ20"/>
    <mergeCell ref="AQ21:AQ24"/>
    <mergeCell ref="AQ25:AQ28"/>
    <mergeCell ref="AQ85:AQ88"/>
    <mergeCell ref="AQ89:AQ92"/>
    <mergeCell ref="AQ93:AQ96"/>
    <mergeCell ref="AQ97:AQ100"/>
    <mergeCell ref="AQ101:AQ104"/>
    <mergeCell ref="AQ105:AQ108"/>
    <mergeCell ref="AQ65:AQ68"/>
    <mergeCell ref="AQ69:AQ72"/>
    <mergeCell ref="AQ109:AQ112"/>
    <mergeCell ref="AQ113:AQ116"/>
    <mergeCell ref="AQ117:AQ120"/>
    <mergeCell ref="AQ121:AQ124"/>
    <mergeCell ref="AQ125:AQ128"/>
    <mergeCell ref="AQ129:AQ132"/>
    <mergeCell ref="AQ133:AQ136"/>
    <mergeCell ref="AQ137:AQ140"/>
    <mergeCell ref="AQ141:AQ144"/>
    <mergeCell ref="AQ145:AQ148"/>
    <mergeCell ref="AQ149:AQ152"/>
    <mergeCell ref="AQ153:AQ156"/>
    <mergeCell ref="AQ157:AQ160"/>
    <mergeCell ref="AQ161:AQ164"/>
    <mergeCell ref="AQ165:AQ168"/>
    <mergeCell ref="AQ169:AQ172"/>
    <mergeCell ref="AQ173:AQ176"/>
    <mergeCell ref="AQ177:AQ180"/>
    <mergeCell ref="AQ181:AQ184"/>
    <mergeCell ref="AQ185:AQ188"/>
    <mergeCell ref="AQ189:AQ192"/>
    <mergeCell ref="AQ193:AQ196"/>
    <mergeCell ref="AQ197:AQ200"/>
    <mergeCell ref="AQ201:AQ204"/>
    <mergeCell ref="AQ205:AQ208"/>
    <mergeCell ref="AQ209:AQ212"/>
    <mergeCell ref="AQ213:AQ216"/>
    <mergeCell ref="AQ217:AQ220"/>
    <mergeCell ref="AQ221:AQ224"/>
    <mergeCell ref="AQ225:AQ228"/>
    <mergeCell ref="AQ229:AQ232"/>
    <mergeCell ref="AQ233:AQ236"/>
    <mergeCell ref="AQ237:AQ240"/>
    <mergeCell ref="AQ241:AQ244"/>
    <mergeCell ref="AQ245:AQ248"/>
    <mergeCell ref="AQ249:AQ252"/>
    <mergeCell ref="AQ253:AQ256"/>
    <mergeCell ref="AQ257:AQ260"/>
    <mergeCell ref="AQ261:AQ264"/>
    <mergeCell ref="AQ265:AQ268"/>
    <mergeCell ref="AQ269:AQ272"/>
    <mergeCell ref="AQ273:AQ276"/>
    <mergeCell ref="AQ277:AQ280"/>
    <mergeCell ref="AQ281:AQ284"/>
    <mergeCell ref="AQ285:AQ288"/>
    <mergeCell ref="AQ289:AQ292"/>
    <mergeCell ref="AQ293:AQ296"/>
    <mergeCell ref="AQ297:AQ300"/>
    <mergeCell ref="AQ301:AQ304"/>
    <mergeCell ref="AN3:AN4"/>
    <mergeCell ref="AO3:AO4"/>
    <mergeCell ref="AN5:AN8"/>
    <mergeCell ref="AO5:AO8"/>
    <mergeCell ref="AN9:AN12"/>
    <mergeCell ref="AO9:AO12"/>
    <mergeCell ref="AN13:AN16"/>
    <mergeCell ref="AO13:AO16"/>
    <mergeCell ref="AN17:AN20"/>
    <mergeCell ref="AO17:AO20"/>
    <mergeCell ref="AN21:AN24"/>
    <mergeCell ref="AO21:AO24"/>
    <mergeCell ref="AN25:AN28"/>
    <mergeCell ref="AO25:AO28"/>
    <mergeCell ref="AN29:AN32"/>
    <mergeCell ref="AO29:AO32"/>
    <mergeCell ref="AN33:AN36"/>
    <mergeCell ref="AO33:AO36"/>
    <mergeCell ref="AN37:AN40"/>
    <mergeCell ref="AO37:AO40"/>
    <mergeCell ref="AN41:AN44"/>
    <mergeCell ref="AO41:AO44"/>
    <mergeCell ref="AN45:AN48"/>
    <mergeCell ref="AN69:AN72"/>
    <mergeCell ref="AO69:AO72"/>
    <mergeCell ref="AN73:AN76"/>
    <mergeCell ref="AO73:AO76"/>
    <mergeCell ref="AN77:AN80"/>
    <mergeCell ref="AO77:AO80"/>
    <mergeCell ref="AO45:AO48"/>
    <mergeCell ref="AN49:AN52"/>
    <mergeCell ref="AO49:AO52"/>
    <mergeCell ref="AN53:AN56"/>
    <mergeCell ref="AO53:AO56"/>
    <mergeCell ref="AN57:AN60"/>
    <mergeCell ref="AO57:AO60"/>
    <mergeCell ref="AN61:AN64"/>
    <mergeCell ref="AO61:AO64"/>
    <mergeCell ref="AN65:AN68"/>
    <mergeCell ref="AO65:AO68"/>
    <mergeCell ref="AN81:AN84"/>
    <mergeCell ref="AO81:AO84"/>
    <mergeCell ref="AN85:AN88"/>
    <mergeCell ref="AO85:AO88"/>
    <mergeCell ref="AN89:AN92"/>
    <mergeCell ref="AO89:AO92"/>
    <mergeCell ref="AN93:AN96"/>
    <mergeCell ref="AO93:AO96"/>
    <mergeCell ref="AN97:AN100"/>
    <mergeCell ref="AO97:AO100"/>
    <mergeCell ref="AN101:AN104"/>
    <mergeCell ref="AO101:AO104"/>
    <mergeCell ref="AN105:AN108"/>
    <mergeCell ref="AO105:AO108"/>
    <mergeCell ref="AN109:AN112"/>
    <mergeCell ref="AO109:AO112"/>
    <mergeCell ref="AN113:AN116"/>
    <mergeCell ref="AO113:AO116"/>
    <mergeCell ref="AN117:AN120"/>
    <mergeCell ref="AO117:AO120"/>
    <mergeCell ref="AN121:AN124"/>
    <mergeCell ref="AO121:AO124"/>
    <mergeCell ref="AN125:AN128"/>
    <mergeCell ref="AO125:AO128"/>
    <mergeCell ref="AN129:AN132"/>
    <mergeCell ref="AO129:AO132"/>
    <mergeCell ref="AN133:AN136"/>
    <mergeCell ref="AO133:AO136"/>
    <mergeCell ref="AN137:AN140"/>
    <mergeCell ref="AO137:AO140"/>
    <mergeCell ref="AN141:AN144"/>
    <mergeCell ref="AO141:AO144"/>
    <mergeCell ref="AN145:AN148"/>
    <mergeCell ref="AO145:AO148"/>
    <mergeCell ref="AN149:AN152"/>
    <mergeCell ref="AO149:AO152"/>
    <mergeCell ref="AN153:AN156"/>
    <mergeCell ref="AO153:AO156"/>
    <mergeCell ref="AN157:AN160"/>
    <mergeCell ref="AO157:AO160"/>
    <mergeCell ref="AN161:AN164"/>
    <mergeCell ref="AO161:AO164"/>
    <mergeCell ref="AN165:AN168"/>
    <mergeCell ref="AO165:AO168"/>
    <mergeCell ref="AN169:AN172"/>
    <mergeCell ref="AO169:AO172"/>
    <mergeCell ref="AN173:AN176"/>
    <mergeCell ref="AO173:AO176"/>
    <mergeCell ref="AN177:AN180"/>
    <mergeCell ref="AO177:AO180"/>
    <mergeCell ref="AN181:AN184"/>
    <mergeCell ref="AO181:AO184"/>
    <mergeCell ref="AN185:AN188"/>
    <mergeCell ref="AO185:AO188"/>
    <mergeCell ref="AN189:AN192"/>
    <mergeCell ref="AO189:AO192"/>
    <mergeCell ref="AN193:AN196"/>
    <mergeCell ref="AO193:AO196"/>
    <mergeCell ref="AN197:AN200"/>
    <mergeCell ref="AO197:AO200"/>
    <mergeCell ref="AN201:AN204"/>
    <mergeCell ref="AO201:AO204"/>
    <mergeCell ref="AN205:AN208"/>
    <mergeCell ref="AO205:AO208"/>
    <mergeCell ref="AN209:AN212"/>
    <mergeCell ref="AO209:AO212"/>
    <mergeCell ref="AN213:AN216"/>
    <mergeCell ref="AO213:AO216"/>
    <mergeCell ref="AN217:AN220"/>
    <mergeCell ref="AO217:AO220"/>
    <mergeCell ref="AN257:AN260"/>
    <mergeCell ref="AO257:AO260"/>
    <mergeCell ref="AN221:AN224"/>
    <mergeCell ref="AO221:AO224"/>
    <mergeCell ref="AN225:AN228"/>
    <mergeCell ref="AO225:AO228"/>
    <mergeCell ref="AN261:AN264"/>
    <mergeCell ref="AO261:AO264"/>
    <mergeCell ref="AN265:AN268"/>
    <mergeCell ref="AO265:AO268"/>
    <mergeCell ref="AN229:AN232"/>
    <mergeCell ref="AO229:AO232"/>
    <mergeCell ref="AN233:AN236"/>
    <mergeCell ref="AO233:AO236"/>
    <mergeCell ref="AN237:AN240"/>
    <mergeCell ref="AO237:AO240"/>
    <mergeCell ref="AN241:AN244"/>
    <mergeCell ref="AO241:AO244"/>
    <mergeCell ref="AN245:AN248"/>
    <mergeCell ref="AO245:AO248"/>
    <mergeCell ref="AE3:AL3"/>
    <mergeCell ref="BM3:BM4"/>
    <mergeCell ref="AN289:AN292"/>
    <mergeCell ref="AO289:AO292"/>
    <mergeCell ref="AN293:AN296"/>
    <mergeCell ref="AO293:AO296"/>
    <mergeCell ref="AN297:AN300"/>
    <mergeCell ref="AO297:AO300"/>
    <mergeCell ref="AN301:AO304"/>
    <mergeCell ref="AP3:AP4"/>
    <mergeCell ref="AN269:AN272"/>
    <mergeCell ref="AO269:AO272"/>
    <mergeCell ref="AN273:AN276"/>
    <mergeCell ref="AO273:AO276"/>
    <mergeCell ref="AN277:AN280"/>
    <mergeCell ref="AO277:AO280"/>
    <mergeCell ref="AN281:AN284"/>
    <mergeCell ref="AO281:AO284"/>
    <mergeCell ref="AN285:AN288"/>
    <mergeCell ref="AO285:AO288"/>
    <mergeCell ref="AN249:AN252"/>
    <mergeCell ref="AO249:AO252"/>
    <mergeCell ref="AN253:AN256"/>
    <mergeCell ref="AO253:AO256"/>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4" manualBreakCount="4">
    <brk id="68" max="27" man="1"/>
    <brk id="132" max="27" man="1"/>
    <brk id="196" max="27" man="1"/>
    <brk id="260" max="27" man="1"/>
  </rowBreaks>
  <ignoredErrors>
    <ignoredError sqref="E5 G5:H5 J5:K5 M5:N5 P5:Q5 S5:T5 V5:W5 Y5:AA5 AL5:AL78 G6:G300 J6:J300 M6:M300 P6:P300 S6:S300 V6:V300 Y6:Y300 AA6:AA300 E9 H9 K9 N9 Q9 T9 W9 Z9 E13 H13 K13 N13 Q13 T13 W13 Z13 E17 H17 K17 N17 Q17 T17 W17 Z17 E21 H21 K21 N21 Q21 T21 W21 Z21 E25 H25 K25 N25 Q25 T25 W25 Z25 E29 H29 K29 N29 Q29 T29 W29 Z29 E33 H33 K33 N33 Q33 T33 W33 Z33 E37 H37 K37 N37 Q37 T37 W37 Z37 E41 H41 K41 N41 Q41 T41 W41 Z41 E45 H45 K45 N45 Q45 T45 W45 Z45 E49 H49 K49 N49 Q49 T49 W49 Z49 E53 H53 K53 N53 Q53 T53 W53 Z53 E57 H57 K57 N57 Q57 T57 W57 Z57 E61 H61 K61 N61 Q61 T61 W61 Z61 E65 H65 K65 N65 Q65 T65 W65 Z65 E69 H69 K69 N69 Q69 T69 W69 Z69 E73 H73 K73 N73 Q73 T73 W73 Z73 E77 H77 K77 N77 Q77 T77 W77 Z77 E81 H81 K81 N81 Q81 T81 W81 Z81 E85 H85 K85 N85 Q85 T85 W85 Z85 E89 H89 K89 N89 Q89 T89 W89 Z89 E93 H93 K93 N93 Q93 T93 W93 Z93 E97 H97 K97 N97 Q97 T97 W97 Z97 E101 H101 K101 N101 Q101 T101 W101 Z101 E105 H105 K105 N105 Q105 T105 W105 Z105 E109 H109 K109 N109 Q109 T109 W109 Z109 E113 H113 K113 N113 Q113 T113 W113 Z113 E117 H117 K117 N117 Q117 T117 W117 Z117 E121 H121 K121 N121 Q121 T121 W121 Z121 E125 H125 K125 N125 Q125 T125 W125 Z125 E129 H129 K129 N129 Q129 T129 W129 Z129 E133 H133 K133 N133 Q133 T133 W133 Z133 E137 H137 K137 N137 Q137 T137 W137 Z137 E141 H141 K141 N141 Q141 T141 W141 Z141 E145 H145 K145 N145 Q145 T145 W145 Z145 E149 H149 K149 N149 Q149 T149 W149 Z149 E153 H153 K153 N153 Q153 T153 W153 Z153 E157 H157 K157 N157 Q157 T157 W157 Z157 E161 H161 K161 N161 Q161 T161 W161 Z161 E165 H165 K165 N165 Q165 T165 W165 Z165 E169 H169 K169 N169 Q169 T169 W169 Z169 E173 H173 K173 N173 Q173 T173 W173 Z173 E177 H177 K177 N177 Q177 T177 W177 Z177 E181 H181 K181 N181 Q181 T181 W181 Z181 E185 H185 K185 N185 Q185 T185 W185 Z185 E189 H189 K189 N189 Q189 T189 W189 Z189 E193 H193 K193 N193 Q193 T193 W193 Z193 E197 H197 K197 N197 Q197 T197 W197 Z197 E201 H201 K201 N201 Q201 T201 W201 Z201 E205 H205 K205 N205 Q205 T205 W205 Z205 E209 H209 K209 N209 Q209 T209 W209 Z209 E213 H213 K213 N213 Q213 T213 W213 Z213 E217 H217 K217 N217 Q217 T217 W217 Z217 E221 H221 K221 N221 Q221 T221 W221 Z221 E225 H225 K225 N225 Q225 T225 W225 Z225 E229 H229 K229 N229 Q229 T229 W229 Z229 E233 H233 K233 N233 Q233 T233 W233 Z233 E237 H237 K237 N237 Q237 T237 W237 Z237 E241 H241 K241 N241 Q241 T241 W241 Z241 E245 H245 K245 N245 Q245 T245 W245 Z245 E249 H249 K249 N249 Q249 T249 W249 Z249 E253 H253 K253 N253 Q253 T253 W253 Z253 E257 H257 K257 N257 Q257 T257 W257 Z257 E261 H261 K261 N261 Q261 T261 W261 Z261 E265 H265 K265 N265 Q265 T265 W265 Z265 E269 H269 K269 N269 Q269 T269 W269 Z269 E273 H273 K273 N273 Q273 T273 W273 Z273 E277 H277 K277 N277 Q277 T277 W277 Z277 E281 H281 K281 N281 Q281 T281 W281 Z281 E285 H285 K285 N285 Q285 T285 W285 Z285 E289 H289 K289 N289 Q289 T289 W289 Z289 E293 H293 K293 N293 Q293 T293 W293 Z293 E297 H297 K297 N297 Q297 T297 W297 Z297 AV5:AW78" emptyCellReference="1"/>
    <ignoredError sqref="BC5:BC47 BE5:BE47 BG5:BH5 BG6:BH47" evalError="1"/>
    <ignoredError sqref="BD5:BD47" evalError="1" emptyCellReference="1"/>
    <ignoredError sqref="BF5:BF47" evalError="1" formula="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4"/>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527</v>
      </c>
      <c r="C1" s="4"/>
      <c r="D1" s="4"/>
      <c r="E1" s="4"/>
      <c r="F1" s="4"/>
      <c r="G1" s="4"/>
      <c r="H1" s="4"/>
      <c r="I1" s="4"/>
      <c r="J1" s="4"/>
      <c r="K1" s="4"/>
      <c r="L1" s="4"/>
    </row>
    <row r="2" spans="2:12" ht="16.5" customHeight="1">
      <c r="B2" s="4" t="s">
        <v>472</v>
      </c>
    </row>
    <row r="79" spans="2:2" ht="16.5" customHeight="1">
      <c r="B79" s="1" t="s">
        <v>529</v>
      </c>
    </row>
    <row r="80" spans="2:2" ht="16.5" customHeight="1">
      <c r="B80" s="1" t="s">
        <v>474</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527</v>
      </c>
    </row>
    <row r="2" spans="2:15" ht="16.5" customHeight="1">
      <c r="B2" s="9" t="s">
        <v>476</v>
      </c>
    </row>
    <row r="4" spans="2:15" ht="13.5" customHeight="1">
      <c r="B4" s="82"/>
      <c r="C4" s="83"/>
      <c r="D4" s="83"/>
      <c r="E4" s="83"/>
      <c r="F4" s="83"/>
      <c r="G4" s="84"/>
    </row>
    <row r="5" spans="2:15" ht="13.5" customHeight="1">
      <c r="B5" s="85"/>
      <c r="C5" s="86"/>
      <c r="D5" s="87">
        <v>0.15</v>
      </c>
      <c r="E5" s="88" t="s">
        <v>223</v>
      </c>
      <c r="F5" s="89">
        <v>0.17199999999999999</v>
      </c>
      <c r="G5" s="90" t="s">
        <v>224</v>
      </c>
    </row>
    <row r="6" spans="2:15">
      <c r="B6" s="85"/>
      <c r="D6" s="87"/>
      <c r="E6" s="88"/>
      <c r="F6" s="89"/>
      <c r="G6" s="90"/>
    </row>
    <row r="7" spans="2:15">
      <c r="B7" s="85"/>
      <c r="C7" s="91"/>
      <c r="D7" s="87">
        <v>0.129</v>
      </c>
      <c r="E7" s="88" t="s">
        <v>223</v>
      </c>
      <c r="F7" s="89">
        <v>0.15</v>
      </c>
      <c r="G7" s="90" t="s">
        <v>225</v>
      </c>
    </row>
    <row r="8" spans="2:15">
      <c r="B8" s="85"/>
      <c r="D8" s="87"/>
      <c r="E8" s="88"/>
      <c r="F8" s="89"/>
      <c r="G8" s="90"/>
    </row>
    <row r="9" spans="2:15">
      <c r="B9" s="85"/>
      <c r="C9" s="92"/>
      <c r="D9" s="87">
        <v>0.10800000000000001</v>
      </c>
      <c r="E9" s="88" t="s">
        <v>223</v>
      </c>
      <c r="F9" s="89">
        <v>0.129</v>
      </c>
      <c r="G9" s="90" t="s">
        <v>225</v>
      </c>
    </row>
    <row r="10" spans="2:15">
      <c r="B10" s="85"/>
      <c r="D10" s="87"/>
      <c r="E10" s="88"/>
      <c r="F10" s="89"/>
      <c r="G10" s="90"/>
    </row>
    <row r="11" spans="2:15">
      <c r="B11" s="85"/>
      <c r="C11" s="93"/>
      <c r="D11" s="87">
        <v>8.7000000000000008E-2</v>
      </c>
      <c r="E11" s="88" t="s">
        <v>223</v>
      </c>
      <c r="F11" s="89">
        <v>0.10800000000000001</v>
      </c>
      <c r="G11" s="90" t="s">
        <v>225</v>
      </c>
    </row>
    <row r="12" spans="2:15">
      <c r="B12" s="85"/>
      <c r="D12" s="87"/>
      <c r="E12" s="88"/>
      <c r="F12" s="89"/>
      <c r="G12" s="90"/>
    </row>
    <row r="13" spans="2:15">
      <c r="B13" s="85"/>
      <c r="C13" s="94"/>
      <c r="D13" s="87">
        <v>6.6000000000000003E-2</v>
      </c>
      <c r="E13" s="88" t="s">
        <v>223</v>
      </c>
      <c r="F13" s="89">
        <v>8.7000000000000008E-2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dimension ref="A1:P109"/>
  <sheetViews>
    <sheetView showGridLines="0" zoomScaleNormal="100" zoomScaleSheetLayoutView="100" workbookViewId="0"/>
  </sheetViews>
  <sheetFormatPr defaultColWidth="9" defaultRowHeight="13.5"/>
  <cols>
    <col min="1" max="1" width="4.625" style="32" customWidth="1"/>
    <col min="2" max="2" width="16.625" style="32" customWidth="1"/>
    <col min="3" max="14" width="10.125" style="32" customWidth="1"/>
    <col min="15" max="16384" width="9" style="32"/>
  </cols>
  <sheetData>
    <row r="1" spans="1:14" s="1" customFormat="1" ht="16.5" customHeight="1">
      <c r="B1" s="123" t="s">
        <v>530</v>
      </c>
    </row>
    <row r="2" spans="1:14" ht="16.5" customHeight="1">
      <c r="B2" s="1" t="s">
        <v>143</v>
      </c>
    </row>
    <row r="3" spans="1:14" ht="24" customHeight="1">
      <c r="A3" s="1"/>
      <c r="B3" s="353" t="s">
        <v>372</v>
      </c>
      <c r="C3" s="610">
        <f>地区別_健診受診率!Y13</f>
        <v>1201914</v>
      </c>
      <c r="D3" s="611"/>
    </row>
    <row r="4" spans="1:14" ht="13.5" customHeight="1">
      <c r="A4" s="1"/>
    </row>
    <row r="5" spans="1:14" ht="16.5" customHeight="1">
      <c r="B5" s="348" t="s">
        <v>233</v>
      </c>
      <c r="C5" s="607" t="s">
        <v>77</v>
      </c>
      <c r="D5" s="608"/>
      <c r="E5" s="609"/>
      <c r="F5" s="607" t="s">
        <v>78</v>
      </c>
      <c r="G5" s="608"/>
      <c r="H5" s="609"/>
      <c r="I5" s="607" t="s">
        <v>79</v>
      </c>
      <c r="J5" s="608"/>
      <c r="K5" s="609"/>
      <c r="L5" s="607" t="s">
        <v>80</v>
      </c>
      <c r="M5" s="608"/>
      <c r="N5" s="609"/>
    </row>
    <row r="6" spans="1:14" ht="45" customHeight="1">
      <c r="B6" s="605" t="s">
        <v>159</v>
      </c>
      <c r="C6" s="612" t="s">
        <v>404</v>
      </c>
      <c r="D6" s="613"/>
      <c r="E6" s="431">
        <f>地区別_EAT10別高齢者の疾病!F141</f>
        <v>95534</v>
      </c>
      <c r="F6" s="612" t="s">
        <v>404</v>
      </c>
      <c r="G6" s="613"/>
      <c r="H6" s="432">
        <f>地区別_EAT10別高齢者の疾病!O141</f>
        <v>12795</v>
      </c>
      <c r="I6" s="612" t="s">
        <v>404</v>
      </c>
      <c r="J6" s="613"/>
      <c r="K6" s="432">
        <f>地区別_EAT10別高齢者の疾病!X141</f>
        <v>7073</v>
      </c>
      <c r="L6" s="612" t="s">
        <v>404</v>
      </c>
      <c r="M6" s="613"/>
      <c r="N6" s="432">
        <f>地区別_EAT10別高齢者の疾病!AG141</f>
        <v>13233</v>
      </c>
    </row>
    <row r="7" spans="1:14" ht="62.25" customHeight="1">
      <c r="B7" s="606"/>
      <c r="C7" s="33" t="s">
        <v>218</v>
      </c>
      <c r="D7" s="356" t="s">
        <v>214</v>
      </c>
      <c r="E7" s="103" t="s">
        <v>376</v>
      </c>
      <c r="F7" s="33" t="s">
        <v>218</v>
      </c>
      <c r="G7" s="356" t="s">
        <v>214</v>
      </c>
      <c r="H7" s="103" t="s">
        <v>376</v>
      </c>
      <c r="I7" s="33" t="s">
        <v>218</v>
      </c>
      <c r="J7" s="356" t="s">
        <v>214</v>
      </c>
      <c r="K7" s="103" t="s">
        <v>376</v>
      </c>
      <c r="L7" s="33" t="s">
        <v>218</v>
      </c>
      <c r="M7" s="356" t="s">
        <v>214</v>
      </c>
      <c r="N7" s="103" t="s">
        <v>376</v>
      </c>
    </row>
    <row r="8" spans="1:14" ht="27" customHeight="1">
      <c r="B8" s="352" t="s">
        <v>144</v>
      </c>
      <c r="C8" s="197">
        <f>地区別_EAT10別高齢者の疾病!J141</f>
        <v>16362</v>
      </c>
      <c r="D8" s="177">
        <f>地区別_EAT10別高齢者の疾病!K141</f>
        <v>0.17126886762827895</v>
      </c>
      <c r="E8" s="173">
        <f t="shared" ref="E8:E24" si="0">IFERROR(C8/$C$3,0)</f>
        <v>1.3613286807541971E-2</v>
      </c>
      <c r="F8" s="197">
        <f>地区別_EAT10別高齢者の疾病!S141</f>
        <v>2428</v>
      </c>
      <c r="G8" s="177">
        <f>地区別_EAT10別高齢者の疾病!T141</f>
        <v>0.18976162563501367</v>
      </c>
      <c r="H8" s="173">
        <f t="shared" ref="H8:H24" si="1">IFERROR(F8/$C$3,0)</f>
        <v>2.0201112558802044E-3</v>
      </c>
      <c r="I8" s="197">
        <f>地区別_EAT10別高齢者の疾病!AB141</f>
        <v>1466</v>
      </c>
      <c r="J8" s="177">
        <f>地区別_EAT10別高齢者の疾病!AC141</f>
        <v>0.20726707196380603</v>
      </c>
      <c r="K8" s="173">
        <f t="shared" ref="K8:K24" si="2">IFERROR(I8/$C$3,0)</f>
        <v>1.2197212113345881E-3</v>
      </c>
      <c r="L8" s="198">
        <f>地区別_EAT10別高齢者の疾病!AK141</f>
        <v>3263</v>
      </c>
      <c r="M8" s="178">
        <f>地区別_EAT10別高齢者の疾病!AL141</f>
        <v>0.24658051840096729</v>
      </c>
      <c r="N8" s="173">
        <f t="shared" ref="N8:N24" si="3">IFERROR(L8/$C$3,0)</f>
        <v>2.7148365024452664E-3</v>
      </c>
    </row>
    <row r="9" spans="1:14" ht="27" customHeight="1">
      <c r="B9" s="352" t="s">
        <v>145</v>
      </c>
      <c r="C9" s="197">
        <f>地区別_EAT10別高齢者の疾病!J142</f>
        <v>22781</v>
      </c>
      <c r="D9" s="177">
        <f>地区別_EAT10別高齢者の疾病!K142</f>
        <v>0.23845960600414512</v>
      </c>
      <c r="E9" s="173">
        <f t="shared" si="0"/>
        <v>1.8953935140118179E-2</v>
      </c>
      <c r="F9" s="197">
        <f>地区別_EAT10別高齢者の疾病!S142</f>
        <v>3403</v>
      </c>
      <c r="G9" s="177">
        <f>地区別_EAT10別高齢者の疾病!T142</f>
        <v>0.26596326690113326</v>
      </c>
      <c r="H9" s="173">
        <f t="shared" si="1"/>
        <v>2.8313173821088696E-3</v>
      </c>
      <c r="I9" s="197">
        <f>地区別_EAT10別高齢者の疾病!AB142</f>
        <v>1961</v>
      </c>
      <c r="J9" s="177">
        <f>地区別_EAT10別高齢者の疾病!AC142</f>
        <v>0.2772515198642726</v>
      </c>
      <c r="K9" s="173">
        <f t="shared" si="2"/>
        <v>1.6315643215737566E-3</v>
      </c>
      <c r="L9" s="198">
        <f>地区別_EAT10別高齢者の疾病!AK142</f>
        <v>4079</v>
      </c>
      <c r="M9" s="178">
        <f>地区別_EAT10別高齢者の疾病!AL142</f>
        <v>0.30824454016473968</v>
      </c>
      <c r="N9" s="173">
        <f t="shared" si="3"/>
        <v>3.3937536296274108E-3</v>
      </c>
    </row>
    <row r="10" spans="1:14" ht="27" customHeight="1">
      <c r="B10" s="352" t="s">
        <v>146</v>
      </c>
      <c r="C10" s="197">
        <f>地区別_EAT10別高齢者の疾病!J143</f>
        <v>27027</v>
      </c>
      <c r="D10" s="177">
        <f>地区別_EAT10別高齢者の疾病!K143</f>
        <v>0.28290451566981389</v>
      </c>
      <c r="E10" s="173">
        <f t="shared" si="0"/>
        <v>2.2486633819058601E-2</v>
      </c>
      <c r="F10" s="197">
        <f>地区別_EAT10別高齢者の疾病!S143</f>
        <v>3941</v>
      </c>
      <c r="G10" s="177">
        <f>地区別_EAT10別高齢者の疾病!T143</f>
        <v>0.30801094177413052</v>
      </c>
      <c r="H10" s="173">
        <f t="shared" si="1"/>
        <v>3.2789367625304308E-3</v>
      </c>
      <c r="I10" s="197">
        <f>地区別_EAT10別高齢者の疾病!AB143</f>
        <v>2184</v>
      </c>
      <c r="J10" s="177">
        <f>地区別_EAT10別高齢者の疾病!AC143</f>
        <v>0.30877986710024036</v>
      </c>
      <c r="K10" s="173">
        <f t="shared" si="2"/>
        <v>1.8171017227522103E-3</v>
      </c>
      <c r="L10" s="198">
        <f>地区別_EAT10別高齢者の疾病!AK143</f>
        <v>4042</v>
      </c>
      <c r="M10" s="178">
        <f>地区別_EAT10別高齢者の疾病!AL143</f>
        <v>0.30544849996221568</v>
      </c>
      <c r="N10" s="173">
        <f t="shared" si="3"/>
        <v>3.3629693971448872E-3</v>
      </c>
    </row>
    <row r="11" spans="1:14" ht="27" customHeight="1">
      <c r="B11" s="352" t="s">
        <v>147</v>
      </c>
      <c r="C11" s="197">
        <f>地区別_EAT10別高齢者の疾病!J144</f>
        <v>4285</v>
      </c>
      <c r="D11" s="177">
        <f>地区別_EAT10別高齢者の疾病!K144</f>
        <v>4.485314129001193E-2</v>
      </c>
      <c r="E11" s="173">
        <f t="shared" si="0"/>
        <v>3.5651469239895701E-3</v>
      </c>
      <c r="F11" s="197">
        <f>地区別_EAT10別高齢者の疾病!S144</f>
        <v>643</v>
      </c>
      <c r="G11" s="177">
        <f>地区別_EAT10別高齢者の疾病!T144</f>
        <v>5.0254005470887063E-2</v>
      </c>
      <c r="H11" s="173">
        <f t="shared" si="1"/>
        <v>5.3498004016926332E-4</v>
      </c>
      <c r="I11" s="197">
        <f>地区別_EAT10別高齢者の疾病!AB144</f>
        <v>365</v>
      </c>
      <c r="J11" s="177">
        <f>地区別_EAT10別高齢者の疾病!AC144</f>
        <v>5.1604693906404639E-2</v>
      </c>
      <c r="K11" s="173">
        <f t="shared" si="2"/>
        <v>3.0368229340867984E-4</v>
      </c>
      <c r="L11" s="198">
        <f>地区別_EAT10別高齢者の疾病!AK144</f>
        <v>666</v>
      </c>
      <c r="M11" s="178">
        <f>地区別_EAT10別高齢者の疾病!AL144</f>
        <v>5.0328723645431873E-2</v>
      </c>
      <c r="N11" s="173">
        <f t="shared" si="3"/>
        <v>5.5411618468542679E-4</v>
      </c>
    </row>
    <row r="12" spans="1:14" ht="27" customHeight="1">
      <c r="B12" s="352" t="s">
        <v>148</v>
      </c>
      <c r="C12" s="197">
        <f>地区別_EAT10別高齢者の疾病!J145</f>
        <v>31122</v>
      </c>
      <c r="D12" s="177">
        <f>地区別_EAT10別高齢者の疾病!K145</f>
        <v>0.32576883622584629</v>
      </c>
      <c r="E12" s="173">
        <f t="shared" si="0"/>
        <v>2.5893699549218996E-2</v>
      </c>
      <c r="F12" s="197">
        <f>地区別_EAT10別高齢者の疾病!S145</f>
        <v>4725</v>
      </c>
      <c r="G12" s="177">
        <f>地区別_EAT10別高齢者の疾病!T145</f>
        <v>0.36928487690504103</v>
      </c>
      <c r="H12" s="173">
        <f t="shared" si="1"/>
        <v>3.931229688646609E-3</v>
      </c>
      <c r="I12" s="197">
        <f>地区別_EAT10別高齢者の疾病!AB145</f>
        <v>2725</v>
      </c>
      <c r="J12" s="177">
        <f>地区別_EAT10別高齢者の疾病!AC145</f>
        <v>0.38526792026014423</v>
      </c>
      <c r="K12" s="173">
        <f t="shared" si="2"/>
        <v>2.2672171220237056E-3</v>
      </c>
      <c r="L12" s="198">
        <f>地区別_EAT10別高齢者の疾病!AK145</f>
        <v>5142</v>
      </c>
      <c r="M12" s="178">
        <f>地区別_EAT10別高齢者の疾病!AL145</f>
        <v>0.38857401949671277</v>
      </c>
      <c r="N12" s="173">
        <f t="shared" si="3"/>
        <v>4.2781763087874842E-3</v>
      </c>
    </row>
    <row r="13" spans="1:14" ht="27" customHeight="1">
      <c r="B13" s="352" t="s">
        <v>149</v>
      </c>
      <c r="C13" s="197">
        <f>地区別_EAT10別高齢者の疾病!J146</f>
        <v>34269</v>
      </c>
      <c r="D13" s="177">
        <f>地区別_EAT10別高齢者の疾病!K146</f>
        <v>0.3587099880670756</v>
      </c>
      <c r="E13" s="173">
        <f t="shared" si="0"/>
        <v>2.8512023322800135E-2</v>
      </c>
      <c r="F13" s="197">
        <f>地区別_EAT10別高齢者の疾病!S146</f>
        <v>5088</v>
      </c>
      <c r="G13" s="177">
        <f>地区別_EAT10別高齢者の疾病!T146</f>
        <v>0.39765533411488863</v>
      </c>
      <c r="H13" s="173">
        <f t="shared" si="1"/>
        <v>4.2332479694886654E-3</v>
      </c>
      <c r="I13" s="197">
        <f>地区別_EAT10別高齢者の疾病!AB146</f>
        <v>2924</v>
      </c>
      <c r="J13" s="177">
        <f>地区別_EAT10別高齢者の疾病!AC146</f>
        <v>0.41340308214336208</v>
      </c>
      <c r="K13" s="173">
        <f t="shared" si="2"/>
        <v>2.4327863724026844E-3</v>
      </c>
      <c r="L13" s="198">
        <f>地区別_EAT10別高齢者の疾病!AK146</f>
        <v>5321</v>
      </c>
      <c r="M13" s="178">
        <f>地区別_EAT10別高齢者の疾病!AL146</f>
        <v>0.40210080858459912</v>
      </c>
      <c r="N13" s="173">
        <f t="shared" si="3"/>
        <v>4.4271054335002337E-3</v>
      </c>
    </row>
    <row r="14" spans="1:14" ht="27" customHeight="1">
      <c r="B14" s="352" t="s">
        <v>150</v>
      </c>
      <c r="C14" s="197">
        <f>地区別_EAT10別高齢者の疾病!J147</f>
        <v>9471</v>
      </c>
      <c r="D14" s="177">
        <f>地区別_EAT10別高齢者の疾病!K147</f>
        <v>9.9137479850105723E-2</v>
      </c>
      <c r="E14" s="173">
        <f t="shared" si="0"/>
        <v>7.8799315092427571E-3</v>
      </c>
      <c r="F14" s="197">
        <f>地区別_EAT10別高齢者の疾病!S147</f>
        <v>1440</v>
      </c>
      <c r="G14" s="177">
        <f>地区別_EAT10別高齢者の疾病!T147</f>
        <v>0.11254396248534584</v>
      </c>
      <c r="H14" s="173">
        <f t="shared" si="1"/>
        <v>1.1980890479684903E-3</v>
      </c>
      <c r="I14" s="197">
        <f>地区別_EAT10別高齢者の疾病!AB147</f>
        <v>902</v>
      </c>
      <c r="J14" s="177">
        <f>地区別_EAT10別高齢者の疾病!AC147</f>
        <v>0.12752721617418353</v>
      </c>
      <c r="K14" s="173">
        <f t="shared" si="2"/>
        <v>7.5046966754692933E-4</v>
      </c>
      <c r="L14" s="198">
        <f>地区別_EAT10別高齢者の疾病!AK147</f>
        <v>1898</v>
      </c>
      <c r="M14" s="178">
        <f>地区別_EAT10別高齢者の疾病!AL147</f>
        <v>0.14342930552406863</v>
      </c>
      <c r="N14" s="173">
        <f t="shared" si="3"/>
        <v>1.5791479257251351E-3</v>
      </c>
    </row>
    <row r="15" spans="1:14" ht="27" customHeight="1">
      <c r="B15" s="352" t="s">
        <v>160</v>
      </c>
      <c r="C15" s="197">
        <f>地区別_EAT10別高齢者の疾病!J148</f>
        <v>39</v>
      </c>
      <c r="D15" s="177">
        <f>地区別_EAT10別高齢者の疾病!K148</f>
        <v>4.0823162434316576E-4</v>
      </c>
      <c r="E15" s="173">
        <f t="shared" si="0"/>
        <v>3.2448245049146609E-5</v>
      </c>
      <c r="F15" s="197">
        <f>地区別_EAT10別高齢者の疾病!S148</f>
        <v>12</v>
      </c>
      <c r="G15" s="177">
        <f>地区別_EAT10別高齢者の疾病!T148</f>
        <v>9.3786635404454865E-4</v>
      </c>
      <c r="H15" s="173">
        <f t="shared" si="1"/>
        <v>9.9840753997374193E-6</v>
      </c>
      <c r="I15" s="197">
        <f>地区別_EAT10別高齢者の疾病!AB148</f>
        <v>5</v>
      </c>
      <c r="J15" s="177">
        <f>地区別_EAT10別高齢者の疾病!AC148</f>
        <v>7.0691361515622792E-4</v>
      </c>
      <c r="K15" s="173">
        <f t="shared" si="2"/>
        <v>4.1600314165572575E-6</v>
      </c>
      <c r="L15" s="198">
        <f>地区別_EAT10別高齢者の疾病!AK148</f>
        <v>5</v>
      </c>
      <c r="M15" s="178">
        <f>地区別_EAT10別高齢者の疾病!AL148</f>
        <v>3.7784327061135043E-4</v>
      </c>
      <c r="N15" s="173">
        <f t="shared" si="3"/>
        <v>4.1600314165572575E-6</v>
      </c>
    </row>
    <row r="16" spans="1:14" ht="27" customHeight="1">
      <c r="B16" s="352" t="s">
        <v>151</v>
      </c>
      <c r="C16" s="197">
        <f>地区別_EAT10別高齢者の疾病!J149</f>
        <v>965</v>
      </c>
      <c r="D16" s="177">
        <f>地区別_EAT10別高齢者の疾病!K149</f>
        <v>1.0101115833106538E-2</v>
      </c>
      <c r="E16" s="173">
        <f t="shared" si="0"/>
        <v>8.028860633955508E-4</v>
      </c>
      <c r="F16" s="197">
        <f>地区別_EAT10別高齢者の疾病!S149</f>
        <v>185</v>
      </c>
      <c r="G16" s="177">
        <f>地区別_EAT10別高齢者の疾病!T149</f>
        <v>1.4458772958186792E-2</v>
      </c>
      <c r="H16" s="173">
        <f t="shared" si="1"/>
        <v>1.5392116241261854E-4</v>
      </c>
      <c r="I16" s="197">
        <f>地区別_EAT10別高齢者の疾病!AB149</f>
        <v>79</v>
      </c>
      <c r="J16" s="177">
        <f>地区別_EAT10別高齢者の疾病!AC149</f>
        <v>1.1169235119468402E-2</v>
      </c>
      <c r="K16" s="173">
        <f t="shared" si="2"/>
        <v>6.5728496381604675E-5</v>
      </c>
      <c r="L16" s="198">
        <f>地区別_EAT10別高齢者の疾病!AK149</f>
        <v>221</v>
      </c>
      <c r="M16" s="178">
        <f>地区別_EAT10別高齢者の疾病!AL149</f>
        <v>1.6700672561021687E-2</v>
      </c>
      <c r="N16" s="173">
        <f t="shared" si="3"/>
        <v>1.8387338861183079E-4</v>
      </c>
    </row>
    <row r="17" spans="2:14" ht="27" customHeight="1">
      <c r="B17" s="352" t="s">
        <v>152</v>
      </c>
      <c r="C17" s="197">
        <f>地区別_EAT10別高齢者の疾病!J150</f>
        <v>3163</v>
      </c>
      <c r="D17" s="177">
        <f>地区別_EAT10別高齢者の疾病!K150</f>
        <v>3.3108631481985472E-2</v>
      </c>
      <c r="E17" s="173">
        <f t="shared" si="0"/>
        <v>2.6316358741141212E-3</v>
      </c>
      <c r="F17" s="197">
        <f>地区別_EAT10別高齢者の疾病!S150</f>
        <v>523</v>
      </c>
      <c r="G17" s="177">
        <f>地区別_EAT10別高齢者の疾病!T150</f>
        <v>4.087534193044158E-2</v>
      </c>
      <c r="H17" s="173">
        <f t="shared" si="1"/>
        <v>4.3513928617188916E-4</v>
      </c>
      <c r="I17" s="197">
        <f>地区別_EAT10別高齢者の疾病!AB150</f>
        <v>295</v>
      </c>
      <c r="J17" s="177">
        <f>地区別_EAT10別高齢者の疾病!AC150</f>
        <v>4.1707903294217447E-2</v>
      </c>
      <c r="K17" s="173">
        <f t="shared" si="2"/>
        <v>2.4544185357687823E-4</v>
      </c>
      <c r="L17" s="198">
        <f>地区別_EAT10別高齢者の疾病!AK150</f>
        <v>793</v>
      </c>
      <c r="M17" s="178">
        <f>地区別_EAT10別高齢者の疾病!AL150</f>
        <v>5.9925942718960172E-2</v>
      </c>
      <c r="N17" s="173">
        <f t="shared" si="3"/>
        <v>6.5978098266598114E-4</v>
      </c>
    </row>
    <row r="18" spans="2:14" ht="27" customHeight="1">
      <c r="B18" s="352" t="s">
        <v>153</v>
      </c>
      <c r="C18" s="197">
        <f>地区別_EAT10別高齢者の疾病!J151</f>
        <v>390</v>
      </c>
      <c r="D18" s="177">
        <f>地区別_EAT10別高齢者の疾病!K151</f>
        <v>4.0823162434316575E-3</v>
      </c>
      <c r="E18" s="173">
        <f t="shared" si="0"/>
        <v>3.2448245049146609E-4</v>
      </c>
      <c r="F18" s="197">
        <f>地区別_EAT10別高齢者の疾病!S151</f>
        <v>82</v>
      </c>
      <c r="G18" s="177">
        <f>地区別_EAT10別高齢者の疾病!T151</f>
        <v>6.4087534193044155E-3</v>
      </c>
      <c r="H18" s="173">
        <f t="shared" si="1"/>
        <v>6.8224515231539022E-5</v>
      </c>
      <c r="I18" s="197">
        <f>地区別_EAT10別高齢者の疾病!AB151</f>
        <v>64</v>
      </c>
      <c r="J18" s="177">
        <f>地区別_EAT10別高齢者の疾病!AC151</f>
        <v>9.0484942739997177E-3</v>
      </c>
      <c r="K18" s="173">
        <f t="shared" si="2"/>
        <v>5.3248402131932899E-5</v>
      </c>
      <c r="L18" s="198">
        <f>地区別_EAT10別高齢者の疾病!AK151</f>
        <v>238</v>
      </c>
      <c r="M18" s="178">
        <f>地区別_EAT10別高齢者の疾病!AL151</f>
        <v>1.798533968110028E-2</v>
      </c>
      <c r="N18" s="173">
        <f t="shared" si="3"/>
        <v>1.9801749542812548E-4</v>
      </c>
    </row>
    <row r="19" spans="2:14" ht="27" customHeight="1">
      <c r="B19" s="352" t="s">
        <v>154</v>
      </c>
      <c r="C19" s="197">
        <f>地区別_EAT10別高齢者の疾病!J152</f>
        <v>428</v>
      </c>
      <c r="D19" s="177">
        <f>地区別_EAT10別高齢者の疾病!K152</f>
        <v>4.4800803902275629E-3</v>
      </c>
      <c r="E19" s="173">
        <f t="shared" si="0"/>
        <v>3.5609868925730125E-4</v>
      </c>
      <c r="F19" s="197">
        <f>地区別_EAT10別高齢者の疾病!S152</f>
        <v>80</v>
      </c>
      <c r="G19" s="177">
        <f>地区別_EAT10別高齢者の疾病!T152</f>
        <v>6.2524423602969914E-3</v>
      </c>
      <c r="H19" s="173">
        <f t="shared" si="1"/>
        <v>6.656050266491612E-5</v>
      </c>
      <c r="I19" s="197">
        <f>地区別_EAT10別高齢者の疾病!AB152</f>
        <v>48</v>
      </c>
      <c r="J19" s="177">
        <f>地区別_EAT10別高齢者の疾病!AC152</f>
        <v>6.7863707054997878E-3</v>
      </c>
      <c r="K19" s="173">
        <f t="shared" si="2"/>
        <v>3.9936301598949677E-5</v>
      </c>
      <c r="L19" s="198">
        <f>地区別_EAT10別高齢者の疾病!AK152</f>
        <v>223</v>
      </c>
      <c r="M19" s="178">
        <f>地区別_EAT10別高齢者の疾病!AL152</f>
        <v>1.6851809869266227E-2</v>
      </c>
      <c r="N19" s="173">
        <f t="shared" si="3"/>
        <v>1.8553740117845371E-4</v>
      </c>
    </row>
    <row r="20" spans="2:14" ht="27" customHeight="1">
      <c r="B20" s="352" t="s">
        <v>155</v>
      </c>
      <c r="C20" s="197">
        <f>地区別_EAT10別高齢者の疾病!J153</f>
        <v>9139</v>
      </c>
      <c r="D20" s="177">
        <f>地区別_EAT10別高齢者の疾病!K153</f>
        <v>9.5662277304415178E-2</v>
      </c>
      <c r="E20" s="173">
        <f t="shared" si="0"/>
        <v>7.6037054231833561E-3</v>
      </c>
      <c r="F20" s="197">
        <f>地区別_EAT10別高齢者の疾病!S153</f>
        <v>1523</v>
      </c>
      <c r="G20" s="177">
        <f>地区別_EAT10別高齢者の疾病!T153</f>
        <v>0.11903087143415397</v>
      </c>
      <c r="H20" s="173">
        <f t="shared" si="1"/>
        <v>1.2671455694833408E-3</v>
      </c>
      <c r="I20" s="197">
        <f>地区別_EAT10別高齢者の疾病!AB153</f>
        <v>954</v>
      </c>
      <c r="J20" s="177">
        <f>地区別_EAT10別高齢者の疾病!AC153</f>
        <v>0.13487911777180828</v>
      </c>
      <c r="K20" s="173">
        <f t="shared" si="2"/>
        <v>7.9373399427912477E-4</v>
      </c>
      <c r="L20" s="198">
        <f>地区別_EAT10別高齢者の疾病!AK153</f>
        <v>2203</v>
      </c>
      <c r="M20" s="178">
        <f>地区別_EAT10別高齢者の疾病!AL153</f>
        <v>0.16647774503136098</v>
      </c>
      <c r="N20" s="173">
        <f t="shared" si="3"/>
        <v>1.8329098421351279E-3</v>
      </c>
    </row>
    <row r="21" spans="2:14" ht="27" customHeight="1">
      <c r="B21" s="352" t="s">
        <v>156</v>
      </c>
      <c r="C21" s="197">
        <f>地区別_EAT10別高齢者の疾病!J154</f>
        <v>7249</v>
      </c>
      <c r="D21" s="177">
        <f>地区別_EAT10別高齢者の疾病!K154</f>
        <v>7.5878744740092527E-2</v>
      </c>
      <c r="E21" s="173">
        <f t="shared" si="0"/>
        <v>6.0312135477247125E-3</v>
      </c>
      <c r="F21" s="197">
        <f>地区別_EAT10別高齢者の疾病!S154</f>
        <v>913</v>
      </c>
      <c r="G21" s="177">
        <f>地区別_EAT10別高齢者の疾病!T154</f>
        <v>7.1355998436889403E-2</v>
      </c>
      <c r="H21" s="173">
        <f t="shared" si="1"/>
        <v>7.5962173666335525E-4</v>
      </c>
      <c r="I21" s="197">
        <f>地区別_EAT10別高齢者の疾病!AB154</f>
        <v>602</v>
      </c>
      <c r="J21" s="177">
        <f>地区別_EAT10別高齢者の疾病!AC154</f>
        <v>8.5112399264809846E-2</v>
      </c>
      <c r="K21" s="173">
        <f t="shared" si="2"/>
        <v>5.0086778255349379E-4</v>
      </c>
      <c r="L21" s="198">
        <f>地区別_EAT10別高齢者の疾病!AK154</f>
        <v>1606</v>
      </c>
      <c r="M21" s="178">
        <f>地区別_EAT10別高齢者の疾病!AL154</f>
        <v>0.12136325852036575</v>
      </c>
      <c r="N21" s="173">
        <f t="shared" si="3"/>
        <v>1.3362020909981913E-3</v>
      </c>
    </row>
    <row r="22" spans="2:14" ht="27" customHeight="1">
      <c r="B22" s="352" t="s">
        <v>157</v>
      </c>
      <c r="C22" s="197">
        <f>地区別_EAT10別高齢者の疾病!J155</f>
        <v>4707</v>
      </c>
      <c r="D22" s="177">
        <f>地区別_EAT10別高齢者の疾病!K155</f>
        <v>4.9270416814955934E-2</v>
      </c>
      <c r="E22" s="173">
        <f t="shared" si="0"/>
        <v>3.9162535755470022E-3</v>
      </c>
      <c r="F22" s="197">
        <f>地区別_EAT10別高齢者の疾病!S155</f>
        <v>854</v>
      </c>
      <c r="G22" s="177">
        <f>地区別_EAT10別高齢者の疾病!T155</f>
        <v>6.6744822196170381E-2</v>
      </c>
      <c r="H22" s="173">
        <f t="shared" si="1"/>
        <v>7.1053336594797966E-4</v>
      </c>
      <c r="I22" s="197">
        <f>地区別_EAT10別高齢者の疾病!AB155</f>
        <v>495</v>
      </c>
      <c r="J22" s="177">
        <f>地区別_EAT10別高齢者の疾病!AC155</f>
        <v>6.9984447900466568E-2</v>
      </c>
      <c r="K22" s="173">
        <f t="shared" si="2"/>
        <v>4.1184311023916855E-4</v>
      </c>
      <c r="L22" s="198">
        <f>地区別_EAT10別高齢者の疾病!AK155</f>
        <v>1243</v>
      </c>
      <c r="M22" s="178">
        <f>地区別_EAT10別高齢者の疾病!AL155</f>
        <v>9.3931837073981714E-2</v>
      </c>
      <c r="N22" s="173">
        <f t="shared" si="3"/>
        <v>1.0341838101561344E-3</v>
      </c>
    </row>
    <row r="23" spans="2:14" ht="27" customHeight="1" thickBot="1">
      <c r="B23" s="351" t="s">
        <v>158</v>
      </c>
      <c r="C23" s="197">
        <f>地区別_EAT10別高齢者の疾病!J156</f>
        <v>7504</v>
      </c>
      <c r="D23" s="177">
        <f>地区別_EAT10別高齢者の疾病!K156</f>
        <v>7.8547951514643999E-2</v>
      </c>
      <c r="E23" s="173">
        <f t="shared" si="0"/>
        <v>6.2433751499691324E-3</v>
      </c>
      <c r="F23" s="197">
        <f>地区別_EAT10別高齢者の疾病!S156</f>
        <v>1095</v>
      </c>
      <c r="G23" s="177">
        <f>地区別_EAT10別高齢者の疾病!T156</f>
        <v>8.5580304806565061E-2</v>
      </c>
      <c r="H23" s="173">
        <f t="shared" si="1"/>
        <v>9.1104688022603951E-4</v>
      </c>
      <c r="I23" s="197">
        <f>地区別_EAT10別高齢者の疾病!AB156</f>
        <v>635</v>
      </c>
      <c r="J23" s="177">
        <f>地区別_EAT10別高齢者の疾病!AC156</f>
        <v>8.9778029124840938E-2</v>
      </c>
      <c r="K23" s="173">
        <f t="shared" si="2"/>
        <v>5.2832398990277176E-4</v>
      </c>
      <c r="L23" s="198">
        <f>地区別_EAT10別高齢者の疾病!AK156</f>
        <v>1526</v>
      </c>
      <c r="M23" s="178">
        <f>地区別_EAT10別高齢者の疾病!AL156</f>
        <v>0.11531776619058415</v>
      </c>
      <c r="N23" s="173">
        <f t="shared" si="3"/>
        <v>1.2696415883332751E-3</v>
      </c>
    </row>
    <row r="24" spans="2:14" ht="27" customHeight="1" thickTop="1">
      <c r="B24" s="347" t="s">
        <v>81</v>
      </c>
      <c r="C24" s="200">
        <f>地区別_EAT10別高齢者の疾病!J157</f>
        <v>72703</v>
      </c>
      <c r="D24" s="179">
        <f>地区別_EAT10別高齢者の疾病!K157</f>
        <v>0.76101702011849182</v>
      </c>
      <c r="E24" s="176">
        <f t="shared" si="0"/>
        <v>6.0489352815592465E-2</v>
      </c>
      <c r="F24" s="200">
        <f>地区別_EAT10別高齢者の疾病!S157</f>
        <v>10290</v>
      </c>
      <c r="G24" s="179">
        <f>地区別_EAT10別高齢者の疾病!T157</f>
        <v>0.80422039859320049</v>
      </c>
      <c r="H24" s="176">
        <f t="shared" si="1"/>
        <v>8.5613446552748364E-3</v>
      </c>
      <c r="I24" s="200">
        <f>地区別_EAT10別高齢者の疾病!AB157</f>
        <v>5825</v>
      </c>
      <c r="J24" s="179">
        <f>地区別_EAT10別高齢者の疾病!AC157</f>
        <v>0.82355436165700546</v>
      </c>
      <c r="K24" s="176">
        <f t="shared" si="2"/>
        <v>4.8464366002892055E-3</v>
      </c>
      <c r="L24" s="201">
        <f>地区別_EAT10別高齢者の疾病!AK157</f>
        <v>11233</v>
      </c>
      <c r="M24" s="180">
        <f>地区別_EAT10別高齢者の疾病!AL157</f>
        <v>0.84886269175545981</v>
      </c>
      <c r="N24" s="176">
        <f t="shared" si="3"/>
        <v>9.3459265804375358E-3</v>
      </c>
    </row>
    <row r="25" spans="2:14" s="1" customFormat="1" ht="13.5" customHeight="1">
      <c r="B25" s="59" t="s">
        <v>453</v>
      </c>
    </row>
    <row r="26" spans="2:14" ht="13.5" customHeight="1">
      <c r="B26" s="55" t="s">
        <v>440</v>
      </c>
      <c r="C26" s="53"/>
      <c r="D26" s="53"/>
      <c r="E26" s="53"/>
      <c r="F26" s="54"/>
    </row>
    <row r="27" spans="2:14" ht="13.5" customHeight="1">
      <c r="B27" s="307" t="s">
        <v>441</v>
      </c>
      <c r="C27" s="53"/>
      <c r="D27" s="53"/>
      <c r="E27" s="53"/>
      <c r="F27" s="54"/>
    </row>
    <row r="28" spans="2:14" ht="13.5" customHeight="1">
      <c r="B28" s="122" t="s">
        <v>374</v>
      </c>
    </row>
    <row r="29" spans="2:14" ht="13.5" customHeight="1">
      <c r="B29" s="51" t="s">
        <v>373</v>
      </c>
    </row>
    <row r="30" spans="2:14" ht="13.5" customHeight="1">
      <c r="B30" s="163" t="s">
        <v>237</v>
      </c>
    </row>
    <row r="31" spans="2:14" ht="13.5" customHeight="1">
      <c r="B31" s="163"/>
    </row>
    <row r="32" spans="2:14" ht="13.5" customHeight="1">
      <c r="B32" s="35"/>
    </row>
    <row r="33" spans="2:16" ht="16.5" customHeight="1">
      <c r="B33" s="123" t="s">
        <v>547</v>
      </c>
    </row>
    <row r="34" spans="2:16" ht="16.5" customHeight="1">
      <c r="B34" s="1" t="s">
        <v>143</v>
      </c>
    </row>
    <row r="35" spans="2:16">
      <c r="P35" s="10" t="s">
        <v>368</v>
      </c>
    </row>
    <row r="36" spans="2:16">
      <c r="P36" s="10" t="s">
        <v>370</v>
      </c>
    </row>
    <row r="42" spans="2:16" ht="13.5" customHeight="1"/>
    <row r="43" spans="2:16" ht="13.5" customHeight="1"/>
    <row r="64" spans="1:16" s="1" customFormat="1">
      <c r="A64" s="32"/>
      <c r="B64" s="32"/>
      <c r="C64" s="32"/>
      <c r="D64" s="32"/>
      <c r="E64" s="32"/>
      <c r="F64" s="32"/>
      <c r="G64" s="32"/>
      <c r="H64" s="32"/>
      <c r="I64" s="32"/>
      <c r="J64" s="32"/>
      <c r="K64" s="32"/>
      <c r="L64" s="32"/>
      <c r="M64" s="32"/>
      <c r="N64" s="32"/>
      <c r="O64" s="32"/>
      <c r="P64" s="32"/>
    </row>
    <row r="66" spans="1:16" s="1" customFormat="1">
      <c r="A66" s="32"/>
      <c r="B66" s="32"/>
      <c r="C66" s="32"/>
      <c r="D66" s="32"/>
      <c r="E66" s="32"/>
      <c r="F66" s="32"/>
      <c r="G66" s="32"/>
      <c r="H66" s="32"/>
      <c r="I66" s="32"/>
      <c r="J66" s="32"/>
      <c r="K66" s="32"/>
      <c r="L66" s="32"/>
      <c r="M66" s="32"/>
      <c r="N66" s="32"/>
      <c r="O66" s="32"/>
      <c r="P66" s="32"/>
    </row>
    <row r="67" spans="1:16" ht="13.5" customHeight="1">
      <c r="A67" s="1"/>
      <c r="B67" s="59" t="s">
        <v>453</v>
      </c>
      <c r="C67" s="1"/>
      <c r="D67" s="1"/>
      <c r="E67" s="1"/>
      <c r="F67" s="1"/>
      <c r="G67" s="1"/>
      <c r="H67" s="1"/>
      <c r="I67" s="1"/>
      <c r="J67" s="1"/>
      <c r="K67" s="1"/>
      <c r="L67" s="1"/>
      <c r="M67" s="1"/>
      <c r="N67" s="1"/>
      <c r="O67" s="1"/>
      <c r="P67" s="1"/>
    </row>
    <row r="68" spans="1:16" ht="13.5" customHeight="1">
      <c r="B68" s="55" t="s">
        <v>440</v>
      </c>
      <c r="C68" s="53"/>
      <c r="D68" s="53"/>
      <c r="E68" s="53"/>
      <c r="F68" s="54"/>
    </row>
    <row r="69" spans="1:16" ht="13.5" customHeight="1">
      <c r="B69" s="307" t="s">
        <v>441</v>
      </c>
      <c r="C69" s="53"/>
      <c r="D69" s="53"/>
      <c r="E69" s="53"/>
      <c r="F69" s="54"/>
    </row>
    <row r="70" spans="1:16" ht="13.5" customHeight="1">
      <c r="B70" s="307"/>
      <c r="C70" s="53"/>
      <c r="D70" s="53"/>
      <c r="E70" s="53"/>
      <c r="F70" s="54"/>
    </row>
    <row r="71" spans="1:16" ht="13.5" customHeight="1">
      <c r="B71" s="122"/>
    </row>
    <row r="72" spans="1:16" ht="16.5" customHeight="1">
      <c r="B72" s="123" t="s">
        <v>548</v>
      </c>
    </row>
    <row r="73" spans="1:16" ht="16.5" customHeight="1">
      <c r="B73" s="1" t="s">
        <v>143</v>
      </c>
    </row>
    <row r="101" spans="1:16" s="1" customFormat="1">
      <c r="A101" s="32"/>
      <c r="B101" s="32"/>
      <c r="C101" s="32"/>
      <c r="D101" s="32"/>
      <c r="E101" s="32"/>
      <c r="F101" s="32"/>
      <c r="G101" s="32"/>
      <c r="H101" s="32"/>
      <c r="I101" s="32"/>
      <c r="J101" s="32"/>
      <c r="K101" s="32"/>
      <c r="L101" s="32"/>
      <c r="M101" s="32"/>
      <c r="N101" s="32"/>
      <c r="O101" s="32"/>
      <c r="P101" s="32"/>
    </row>
    <row r="103" spans="1:16" s="1" customFormat="1">
      <c r="A103" s="32"/>
      <c r="B103" s="32"/>
      <c r="C103" s="32"/>
      <c r="D103" s="32"/>
      <c r="E103" s="32"/>
      <c r="F103" s="32"/>
      <c r="G103" s="32"/>
      <c r="H103" s="32"/>
      <c r="I103" s="32"/>
      <c r="J103" s="32"/>
      <c r="K103" s="32"/>
      <c r="L103" s="32"/>
      <c r="M103" s="32"/>
      <c r="N103" s="32"/>
      <c r="O103" s="32"/>
      <c r="P103" s="32"/>
    </row>
    <row r="105" spans="1:16" s="1" customFormat="1">
      <c r="A105" s="32"/>
      <c r="B105" s="32"/>
      <c r="C105" s="32"/>
      <c r="D105" s="32"/>
      <c r="E105" s="32"/>
      <c r="F105" s="32"/>
      <c r="G105" s="32"/>
      <c r="H105" s="32"/>
      <c r="I105" s="32"/>
      <c r="J105" s="32"/>
      <c r="K105" s="32"/>
      <c r="L105" s="32"/>
      <c r="M105" s="32"/>
      <c r="N105" s="32"/>
      <c r="O105" s="32"/>
      <c r="P105" s="32"/>
    </row>
    <row r="106" spans="1:16" ht="13.5" customHeight="1">
      <c r="A106" s="1"/>
      <c r="B106" s="59" t="s">
        <v>453</v>
      </c>
      <c r="C106" s="1"/>
      <c r="D106" s="1"/>
      <c r="E106" s="1"/>
      <c r="F106" s="1"/>
      <c r="G106" s="1"/>
      <c r="H106" s="1"/>
      <c r="I106" s="1"/>
      <c r="J106" s="1"/>
      <c r="K106" s="1"/>
      <c r="L106" s="1"/>
      <c r="M106" s="1"/>
      <c r="N106" s="1"/>
      <c r="O106" s="1"/>
      <c r="P106" s="1"/>
    </row>
    <row r="107" spans="1:16" ht="13.5" customHeight="1">
      <c r="B107" s="55" t="s">
        <v>440</v>
      </c>
      <c r="C107" s="53"/>
      <c r="D107" s="53"/>
      <c r="E107" s="53"/>
      <c r="F107" s="54"/>
    </row>
    <row r="108" spans="1:16" ht="13.5" customHeight="1">
      <c r="B108" s="307" t="s">
        <v>441</v>
      </c>
      <c r="C108" s="53"/>
      <c r="D108" s="53"/>
      <c r="E108" s="53"/>
      <c r="F108" s="54"/>
    </row>
    <row r="109" spans="1:16">
      <c r="B109" s="122"/>
    </row>
  </sheetData>
  <mergeCells count="10">
    <mergeCell ref="C3:D3"/>
    <mergeCell ref="L6:M6"/>
    <mergeCell ref="C6:D6"/>
    <mergeCell ref="F6:G6"/>
    <mergeCell ref="I6:J6"/>
    <mergeCell ref="B6:B7"/>
    <mergeCell ref="L5:N5"/>
    <mergeCell ref="I5:K5"/>
    <mergeCell ref="F5:H5"/>
    <mergeCell ref="C5:E5"/>
  </mergeCells>
  <phoneticPr fontId="3"/>
  <pageMargins left="0.70866141732283472" right="0.70866141732283472" top="0.74803149606299213" bottom="0.74803149606299213" header="0.31496062992125984" footer="0.31496062992125984"/>
  <pageSetup paperSize="9" scale="62" fitToHeight="0" orientation="portrait" r:id="rId1"/>
  <headerFooter>
    <oddHeader>&amp;R&amp;"ＭＳ 明朝,標準"&amp;12 2-8.歯科健診分析</oddHeader>
  </headerFooter>
  <rowBreaks count="1" manualBreakCount="1">
    <brk id="7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469</v>
      </c>
    </row>
    <row r="2" spans="2:15" ht="16.5" customHeight="1">
      <c r="B2" s="9" t="s">
        <v>470</v>
      </c>
    </row>
    <row r="4" spans="2:15" ht="13.5" customHeight="1">
      <c r="B4" s="82"/>
      <c r="C4" s="83"/>
      <c r="D4" s="83"/>
      <c r="E4" s="83"/>
      <c r="F4" s="83"/>
      <c r="G4" s="84"/>
    </row>
    <row r="5" spans="2:15" ht="13.5" customHeight="1">
      <c r="B5" s="85"/>
      <c r="C5" s="86"/>
      <c r="D5" s="87">
        <v>0.13</v>
      </c>
      <c r="E5" s="88" t="s">
        <v>223</v>
      </c>
      <c r="F5" s="89">
        <v>0.14399999999999999</v>
      </c>
      <c r="G5" s="90" t="s">
        <v>224</v>
      </c>
    </row>
    <row r="6" spans="2:15">
      <c r="B6" s="85"/>
      <c r="D6" s="87"/>
      <c r="E6" s="88"/>
      <c r="F6" s="89"/>
      <c r="G6" s="90"/>
    </row>
    <row r="7" spans="2:15">
      <c r="B7" s="85"/>
      <c r="C7" s="91"/>
      <c r="D7" s="87">
        <v>0.11599999999999999</v>
      </c>
      <c r="E7" s="88" t="s">
        <v>223</v>
      </c>
      <c r="F7" s="89">
        <v>0.13</v>
      </c>
      <c r="G7" s="90" t="s">
        <v>225</v>
      </c>
    </row>
    <row r="8" spans="2:15">
      <c r="B8" s="85"/>
      <c r="D8" s="87"/>
      <c r="E8" s="88"/>
      <c r="F8" s="89"/>
      <c r="G8" s="90"/>
    </row>
    <row r="9" spans="2:15">
      <c r="B9" s="85"/>
      <c r="C9" s="92"/>
      <c r="D9" s="87">
        <v>0.10199999999999999</v>
      </c>
      <c r="E9" s="88" t="s">
        <v>223</v>
      </c>
      <c r="F9" s="89">
        <v>0.11599999999999999</v>
      </c>
      <c r="G9" s="90" t="s">
        <v>225</v>
      </c>
    </row>
    <row r="10" spans="2:15">
      <c r="B10" s="85"/>
      <c r="D10" s="87"/>
      <c r="E10" s="88"/>
      <c r="F10" s="89"/>
      <c r="G10" s="90"/>
    </row>
    <row r="11" spans="2:15">
      <c r="B11" s="85"/>
      <c r="C11" s="93"/>
      <c r="D11" s="87">
        <v>8.7999999999999995E-2</v>
      </c>
      <c r="E11" s="88" t="s">
        <v>223</v>
      </c>
      <c r="F11" s="89">
        <v>0.10199999999999999</v>
      </c>
      <c r="G11" s="90" t="s">
        <v>225</v>
      </c>
    </row>
    <row r="12" spans="2:15">
      <c r="B12" s="85"/>
      <c r="D12" s="87"/>
      <c r="E12" s="88"/>
      <c r="F12" s="89"/>
      <c r="G12" s="90"/>
    </row>
    <row r="13" spans="2:15">
      <c r="B13" s="85"/>
      <c r="C13" s="94"/>
      <c r="D13" s="87">
        <v>7.3999999999999996E-2</v>
      </c>
      <c r="E13" s="88" t="s">
        <v>223</v>
      </c>
      <c r="F13" s="89">
        <v>8.7999999999999995E-2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0"/>
  <dimension ref="A1:BU158"/>
  <sheetViews>
    <sheetView showGridLines="0" zoomScaleNormal="100" zoomScaleSheetLayoutView="100" workbookViewId="0"/>
  </sheetViews>
  <sheetFormatPr defaultColWidth="9" defaultRowHeight="13.5"/>
  <cols>
    <col min="1" max="1" width="4.625" style="1" customWidth="1"/>
    <col min="2" max="2" width="3.125" style="1" customWidth="1"/>
    <col min="3" max="4" width="12.625" style="1" customWidth="1"/>
    <col min="5" max="6" width="9.625" style="4" customWidth="1"/>
    <col min="7" max="7" width="11.75" style="1" customWidth="1"/>
    <col min="8" max="8" width="10.625" style="1" customWidth="1"/>
    <col min="9" max="13" width="8.625" style="1" customWidth="1"/>
    <col min="14" max="15" width="9.625" style="4" customWidth="1"/>
    <col min="16" max="16" width="11.75" style="1" customWidth="1"/>
    <col min="17" max="17" width="10.625" style="1" customWidth="1"/>
    <col min="18" max="22" width="8.625" style="1" customWidth="1"/>
    <col min="23" max="24" width="9.625" style="4" customWidth="1"/>
    <col min="25" max="25" width="11.75" style="1" customWidth="1"/>
    <col min="26" max="26" width="10.625" style="1" customWidth="1"/>
    <col min="27" max="31" width="8.625" style="1" customWidth="1"/>
    <col min="32" max="33" width="9.625" style="4" customWidth="1"/>
    <col min="34" max="34" width="11.75" style="1" customWidth="1"/>
    <col min="35" max="35" width="10.625" style="1" customWidth="1"/>
    <col min="36" max="40" width="8.625" style="1" customWidth="1"/>
    <col min="41" max="42" width="9.625" style="4" customWidth="1"/>
    <col min="43" max="43" width="11.75" style="1" customWidth="1"/>
    <col min="44" max="44" width="10.625" style="14" customWidth="1"/>
    <col min="45" max="49" width="8.625" style="1" customWidth="1"/>
    <col min="50" max="50" width="9" style="1"/>
    <col min="51" max="51" width="12.25" style="1" bestFit="1" customWidth="1"/>
    <col min="52" max="61" width="12.625" style="1" customWidth="1"/>
    <col min="62" max="62" width="5.125" style="1" customWidth="1"/>
    <col min="63" max="63" width="12.25" style="1" customWidth="1"/>
    <col min="64" max="64" width="15.375" style="1" customWidth="1"/>
    <col min="65" max="65" width="7.125" style="1" customWidth="1"/>
    <col min="66" max="66" width="12.25" style="9" customWidth="1"/>
    <col min="67" max="67" width="11.625" style="1" customWidth="1"/>
    <col min="68" max="68" width="9" style="1"/>
    <col min="69" max="69" width="12.25" style="9" customWidth="1"/>
    <col min="70" max="70" width="11.625" style="9" customWidth="1"/>
    <col min="71" max="71" width="9" style="1"/>
    <col min="72" max="72" width="11.125" style="1" customWidth="1"/>
    <col min="73" max="73" width="11.5" style="1" customWidth="1"/>
    <col min="74" max="16384" width="9" style="1"/>
  </cols>
  <sheetData>
    <row r="1" spans="2:73" ht="16.5" customHeight="1">
      <c r="B1" s="123" t="s">
        <v>530</v>
      </c>
    </row>
    <row r="2" spans="2:73" ht="16.5" customHeight="1">
      <c r="B2" s="1" t="s">
        <v>467</v>
      </c>
      <c r="E2" s="10"/>
      <c r="AY2" s="3" t="s">
        <v>357</v>
      </c>
    </row>
    <row r="3" spans="2:73" ht="16.5" customHeight="1">
      <c r="B3" s="584"/>
      <c r="C3" s="548" t="s">
        <v>123</v>
      </c>
      <c r="D3" s="516" t="s">
        <v>375</v>
      </c>
      <c r="E3" s="557" t="s">
        <v>207</v>
      </c>
      <c r="F3" s="558"/>
      <c r="G3" s="558"/>
      <c r="H3" s="558"/>
      <c r="I3" s="558"/>
      <c r="J3" s="558"/>
      <c r="K3" s="558"/>
      <c r="L3" s="558"/>
      <c r="M3" s="559"/>
      <c r="N3" s="557" t="s">
        <v>208</v>
      </c>
      <c r="O3" s="558"/>
      <c r="P3" s="558"/>
      <c r="Q3" s="558"/>
      <c r="R3" s="558"/>
      <c r="S3" s="558"/>
      <c r="T3" s="558"/>
      <c r="U3" s="558"/>
      <c r="V3" s="559"/>
      <c r="W3" s="557" t="s">
        <v>209</v>
      </c>
      <c r="X3" s="558"/>
      <c r="Y3" s="558"/>
      <c r="Z3" s="558"/>
      <c r="AA3" s="558"/>
      <c r="AB3" s="558"/>
      <c r="AC3" s="558"/>
      <c r="AD3" s="558"/>
      <c r="AE3" s="559"/>
      <c r="AF3" s="557" t="s">
        <v>210</v>
      </c>
      <c r="AG3" s="558"/>
      <c r="AH3" s="558"/>
      <c r="AI3" s="558"/>
      <c r="AJ3" s="558"/>
      <c r="AK3" s="558"/>
      <c r="AL3" s="558"/>
      <c r="AM3" s="558"/>
      <c r="AN3" s="559"/>
      <c r="AO3" s="485" t="s">
        <v>211</v>
      </c>
      <c r="AP3" s="486"/>
      <c r="AQ3" s="486"/>
      <c r="AR3" s="486"/>
      <c r="AS3" s="486"/>
      <c r="AT3" s="486"/>
      <c r="AU3" s="486"/>
      <c r="AV3" s="486"/>
      <c r="AW3" s="487"/>
      <c r="AY3" s="535" t="s">
        <v>536</v>
      </c>
      <c r="AZ3" s="635" t="s">
        <v>354</v>
      </c>
      <c r="BA3" s="636"/>
      <c r="BB3" s="636"/>
      <c r="BC3" s="636"/>
      <c r="BD3" s="637"/>
      <c r="BE3" s="635" t="s">
        <v>355</v>
      </c>
      <c r="BF3" s="636"/>
      <c r="BG3" s="636"/>
      <c r="BH3" s="636"/>
      <c r="BI3" s="637"/>
      <c r="BK3" s="3" t="s">
        <v>357</v>
      </c>
      <c r="BN3" s="46" t="s">
        <v>206</v>
      </c>
    </row>
    <row r="4" spans="2:73" ht="62.25" customHeight="1">
      <c r="B4" s="584"/>
      <c r="C4" s="518"/>
      <c r="D4" s="518"/>
      <c r="E4" s="373" t="s">
        <v>405</v>
      </c>
      <c r="F4" s="374" t="s">
        <v>406</v>
      </c>
      <c r="G4" s="20" t="s">
        <v>159</v>
      </c>
      <c r="H4" s="60" t="s">
        <v>171</v>
      </c>
      <c r="I4" s="354" t="s">
        <v>216</v>
      </c>
      <c r="J4" s="7" t="s">
        <v>172</v>
      </c>
      <c r="K4" s="354" t="s">
        <v>215</v>
      </c>
      <c r="L4" s="288" t="s">
        <v>219</v>
      </c>
      <c r="M4" s="104" t="s">
        <v>550</v>
      </c>
      <c r="N4" s="373" t="s">
        <v>405</v>
      </c>
      <c r="O4" s="374" t="s">
        <v>406</v>
      </c>
      <c r="P4" s="20" t="s">
        <v>159</v>
      </c>
      <c r="Q4" s="60" t="s">
        <v>171</v>
      </c>
      <c r="R4" s="354" t="s">
        <v>216</v>
      </c>
      <c r="S4" s="7" t="s">
        <v>172</v>
      </c>
      <c r="T4" s="354" t="s">
        <v>215</v>
      </c>
      <c r="U4" s="288" t="s">
        <v>197</v>
      </c>
      <c r="V4" s="104" t="s">
        <v>550</v>
      </c>
      <c r="W4" s="373" t="s">
        <v>405</v>
      </c>
      <c r="X4" s="374" t="s">
        <v>406</v>
      </c>
      <c r="Y4" s="20" t="s">
        <v>159</v>
      </c>
      <c r="Z4" s="60" t="s">
        <v>171</v>
      </c>
      <c r="AA4" s="354" t="s">
        <v>216</v>
      </c>
      <c r="AB4" s="7" t="s">
        <v>172</v>
      </c>
      <c r="AC4" s="354" t="s">
        <v>215</v>
      </c>
      <c r="AD4" s="288" t="s">
        <v>197</v>
      </c>
      <c r="AE4" s="104" t="s">
        <v>550</v>
      </c>
      <c r="AF4" s="373" t="s">
        <v>405</v>
      </c>
      <c r="AG4" s="374" t="s">
        <v>406</v>
      </c>
      <c r="AH4" s="20" t="s">
        <v>159</v>
      </c>
      <c r="AI4" s="60" t="s">
        <v>171</v>
      </c>
      <c r="AJ4" s="354" t="s">
        <v>216</v>
      </c>
      <c r="AK4" s="7" t="s">
        <v>172</v>
      </c>
      <c r="AL4" s="354" t="s">
        <v>215</v>
      </c>
      <c r="AM4" s="288" t="s">
        <v>197</v>
      </c>
      <c r="AN4" s="104" t="s">
        <v>550</v>
      </c>
      <c r="AO4" s="373" t="s">
        <v>405</v>
      </c>
      <c r="AP4" s="374" t="s">
        <v>406</v>
      </c>
      <c r="AQ4" s="20" t="s">
        <v>159</v>
      </c>
      <c r="AR4" s="60" t="s">
        <v>171</v>
      </c>
      <c r="AS4" s="354" t="s">
        <v>216</v>
      </c>
      <c r="AT4" s="7" t="s">
        <v>172</v>
      </c>
      <c r="AU4" s="354" t="s">
        <v>215</v>
      </c>
      <c r="AV4" s="288" t="s">
        <v>197</v>
      </c>
      <c r="AW4" s="104" t="s">
        <v>550</v>
      </c>
      <c r="AY4" s="536"/>
      <c r="AZ4" s="323" t="s">
        <v>351</v>
      </c>
      <c r="BA4" s="323" t="s">
        <v>352</v>
      </c>
      <c r="BB4" s="323" t="s">
        <v>356</v>
      </c>
      <c r="BC4" s="323" t="s">
        <v>353</v>
      </c>
      <c r="BD4" s="323" t="s">
        <v>350</v>
      </c>
      <c r="BE4" s="323" t="s">
        <v>351</v>
      </c>
      <c r="BF4" s="323" t="s">
        <v>352</v>
      </c>
      <c r="BG4" s="323" t="s">
        <v>356</v>
      </c>
      <c r="BH4" s="323" t="s">
        <v>353</v>
      </c>
      <c r="BI4" s="323" t="s">
        <v>350</v>
      </c>
      <c r="BK4" s="142" t="s">
        <v>220</v>
      </c>
      <c r="BL4" s="142" t="s">
        <v>371</v>
      </c>
      <c r="BN4" s="633" t="s">
        <v>545</v>
      </c>
      <c r="BO4" s="634"/>
      <c r="BQ4" s="633" t="s">
        <v>436</v>
      </c>
      <c r="BR4" s="634"/>
      <c r="BT4" s="633" t="s">
        <v>437</v>
      </c>
      <c r="BU4" s="634"/>
    </row>
    <row r="5" spans="2:73" s="14" customFormat="1" ht="13.5" customHeight="1">
      <c r="B5" s="500">
        <v>1</v>
      </c>
      <c r="C5" s="627" t="s">
        <v>180</v>
      </c>
      <c r="D5" s="630">
        <f>BL5</f>
        <v>141264</v>
      </c>
      <c r="E5" s="626">
        <f>VLOOKUP(C5,$AY$5:$BI$12,2,0)</f>
        <v>7644694540</v>
      </c>
      <c r="F5" s="623">
        <f>VLOOKUP(C5,$AY$5:$BI$12,7,0)</f>
        <v>12717</v>
      </c>
      <c r="G5" s="124" t="s">
        <v>144</v>
      </c>
      <c r="H5" s="210">
        <v>152926782</v>
      </c>
      <c r="I5" s="181">
        <f>IFERROR(H5/E5,"-")</f>
        <v>2.0004302487146856E-2</v>
      </c>
      <c r="J5" s="210">
        <v>1902</v>
      </c>
      <c r="K5" s="181">
        <f>IFERROR(J5/F5,"-")</f>
        <v>0.14956357631516867</v>
      </c>
      <c r="L5" s="213">
        <f>IFERROR(H5/J5,"-")</f>
        <v>80403.1451104101</v>
      </c>
      <c r="M5" s="108">
        <f>IFERROR(J5/$BL$5,0)</f>
        <v>1.3464152225620115E-2</v>
      </c>
      <c r="N5" s="626">
        <f>VLOOKUP(C5,$AY$5:$BI$12,3,0)</f>
        <v>1079268320</v>
      </c>
      <c r="O5" s="623">
        <f>VLOOKUP(C5,$AY$5:$BI$12,8,0)</f>
        <v>1736</v>
      </c>
      <c r="P5" s="124" t="s">
        <v>144</v>
      </c>
      <c r="Q5" s="210">
        <v>43784340</v>
      </c>
      <c r="R5" s="181">
        <f>IFERROR(Q5/N5,"-")</f>
        <v>4.0568539990129611E-2</v>
      </c>
      <c r="S5" s="210">
        <v>300</v>
      </c>
      <c r="T5" s="181">
        <f>IFERROR(S5/O5,"-")</f>
        <v>0.1728110599078341</v>
      </c>
      <c r="U5" s="213">
        <f>IFERROR(Q5/S5,"-")</f>
        <v>145947.79999999999</v>
      </c>
      <c r="V5" s="108">
        <f>IFERROR(S5/$BL$5,0)</f>
        <v>2.1236833163438668E-3</v>
      </c>
      <c r="W5" s="626">
        <f>VLOOKUP(C5,$AY$5:$BI$12,4,0)</f>
        <v>699756370</v>
      </c>
      <c r="X5" s="623">
        <f>VLOOKUP(C5,$AY$5:$BI$12,9,0)</f>
        <v>1000</v>
      </c>
      <c r="Y5" s="124" t="s">
        <v>144</v>
      </c>
      <c r="Z5" s="210">
        <v>22107494</v>
      </c>
      <c r="AA5" s="181">
        <f>IFERROR(Z5/W5,"-")</f>
        <v>3.1593130048962616E-2</v>
      </c>
      <c r="AB5" s="210">
        <v>186</v>
      </c>
      <c r="AC5" s="181">
        <f>IFERROR(AB5/X5,"-")</f>
        <v>0.186</v>
      </c>
      <c r="AD5" s="213">
        <f>IFERROR(Z5/AB5,"-")</f>
        <v>118857.49462365592</v>
      </c>
      <c r="AE5" s="108">
        <f>IFERROR(AB5/$BL$5,0)</f>
        <v>1.3166836561331974E-3</v>
      </c>
      <c r="AF5" s="626">
        <f>VLOOKUP(C5,$AY$5:$BI$12,5,0)</f>
        <v>1376138530</v>
      </c>
      <c r="AG5" s="623">
        <f>VLOOKUP(C5,$AY$5:$BI$12,10,0)</f>
        <v>1778</v>
      </c>
      <c r="AH5" s="124" t="s">
        <v>144</v>
      </c>
      <c r="AI5" s="210">
        <v>44356334</v>
      </c>
      <c r="AJ5" s="181">
        <f>IFERROR(AI5/AF5,"-")</f>
        <v>3.223246281753335E-2</v>
      </c>
      <c r="AK5" s="210">
        <v>381</v>
      </c>
      <c r="AL5" s="181">
        <f>IFERROR(AK5/AG5,"-")</f>
        <v>0.21428571428571427</v>
      </c>
      <c r="AM5" s="213">
        <f>IFERROR(AI5/AK5,"-")</f>
        <v>116420.82414698163</v>
      </c>
      <c r="AN5" s="108">
        <f>IFERROR(AK5/$BL$5,0)</f>
        <v>2.6970778117567109E-3</v>
      </c>
      <c r="AO5" s="626">
        <f>VLOOKUP(C5,$AY$5:$BI$12,6,0)</f>
        <v>10799857760</v>
      </c>
      <c r="AP5" s="626">
        <f>VLOOKUP(C5,$AY$5:$BI$12,11,0)</f>
        <v>17231</v>
      </c>
      <c r="AQ5" s="124" t="s">
        <v>144</v>
      </c>
      <c r="AR5" s="210">
        <f t="shared" ref="AR5:AR68" si="0">SUM(H5,Q5,Z5,AI5)</f>
        <v>263174950</v>
      </c>
      <c r="AS5" s="181">
        <f>IFERROR(AR5/AO5,"-")</f>
        <v>2.4368371866408729E-2</v>
      </c>
      <c r="AT5" s="210">
        <f t="shared" ref="AT5:AT22" si="1">SUM(J5,S5,AB5,AK5)</f>
        <v>2769</v>
      </c>
      <c r="AU5" s="181">
        <f>IFERROR(AT5/AP5,"-")</f>
        <v>0.1606987406418664</v>
      </c>
      <c r="AV5" s="213">
        <f>IFERROR(AR5/AT5,"-")</f>
        <v>95043.318887685091</v>
      </c>
      <c r="AW5" s="108">
        <f>IFERROR(AT5/$BL$5,0)</f>
        <v>1.960159700985389E-2</v>
      </c>
      <c r="AY5" s="105" t="s">
        <v>175</v>
      </c>
      <c r="AZ5" s="440">
        <v>7644694540</v>
      </c>
      <c r="BA5" s="440">
        <v>1079268320</v>
      </c>
      <c r="BB5" s="440">
        <v>699756370</v>
      </c>
      <c r="BC5" s="440">
        <v>1376138530</v>
      </c>
      <c r="BD5" s="188">
        <f>SUM(AZ5:BC5)</f>
        <v>10799857760</v>
      </c>
      <c r="BE5" s="440">
        <v>12717</v>
      </c>
      <c r="BF5" s="440">
        <v>1736</v>
      </c>
      <c r="BG5" s="440">
        <v>1000</v>
      </c>
      <c r="BH5" s="440">
        <v>1778</v>
      </c>
      <c r="BI5" s="188">
        <f>SUM(BE5:BH5)</f>
        <v>17231</v>
      </c>
      <c r="BK5" s="47" t="s">
        <v>175</v>
      </c>
      <c r="BL5" s="137">
        <f>地区別_健診受診率!Y5</f>
        <v>141264</v>
      </c>
      <c r="BM5" s="164">
        <v>1</v>
      </c>
      <c r="BN5" s="47" t="s">
        <v>175</v>
      </c>
      <c r="BO5" s="139">
        <f t="shared" ref="BO5:BO12" si="2">INDEX($AL:$AL,(ROW()+($BM5)*16))</f>
        <v>0.83464566929133854</v>
      </c>
      <c r="BP5" s="13"/>
      <c r="BQ5" s="45" t="str">
        <f>INDEX($BN$5:$BN$12,MATCH(BR5,BO$5:BO$12,0))</f>
        <v>大阪市医療圏</v>
      </c>
      <c r="BR5" s="135">
        <f>LARGE(BO$5:BO$12,ROW(A1))</f>
        <v>0.86956521739130432</v>
      </c>
      <c r="BS5" s="13"/>
      <c r="BT5" s="140">
        <f>$AL$157</f>
        <v>0.84886269175545981</v>
      </c>
      <c r="BU5" s="141">
        <v>0</v>
      </c>
    </row>
    <row r="6" spans="2:73" s="14" customFormat="1" ht="13.5" customHeight="1">
      <c r="B6" s="500"/>
      <c r="C6" s="628"/>
      <c r="D6" s="631"/>
      <c r="E6" s="615"/>
      <c r="F6" s="624"/>
      <c r="G6" s="125" t="s">
        <v>145</v>
      </c>
      <c r="H6" s="211">
        <v>209728639</v>
      </c>
      <c r="I6" s="182">
        <f>IFERROR(H6/E5,"-")</f>
        <v>2.7434534879401472E-2</v>
      </c>
      <c r="J6" s="211">
        <v>2696</v>
      </c>
      <c r="K6" s="182">
        <f>IFERROR(J6/F5,"-")</f>
        <v>0.21199968546040732</v>
      </c>
      <c r="L6" s="214">
        <f t="shared" ref="L6:L69" si="3">IFERROR(H6/J6,"-")</f>
        <v>77792.521884272996</v>
      </c>
      <c r="M6" s="109">
        <f>IFERROR(J6/$BL$5,0)</f>
        <v>1.908483406954355E-2</v>
      </c>
      <c r="N6" s="615"/>
      <c r="O6" s="624"/>
      <c r="P6" s="125" t="s">
        <v>145</v>
      </c>
      <c r="Q6" s="211">
        <v>27101940</v>
      </c>
      <c r="R6" s="182">
        <f>IFERROR(Q6/N5,"-")</f>
        <v>2.5111401398310293E-2</v>
      </c>
      <c r="S6" s="211">
        <v>387</v>
      </c>
      <c r="T6" s="182">
        <f>IFERROR(S6/O5,"-")</f>
        <v>0.22292626728110598</v>
      </c>
      <c r="U6" s="214">
        <f t="shared" ref="U6:U69" si="4">IFERROR(Q6/S6,"-")</f>
        <v>70030.85271317829</v>
      </c>
      <c r="V6" s="109">
        <f>IFERROR(S6/$BL$5,0)</f>
        <v>2.7395514780835881E-3</v>
      </c>
      <c r="W6" s="615"/>
      <c r="X6" s="624"/>
      <c r="Y6" s="125" t="s">
        <v>145</v>
      </c>
      <c r="Z6" s="211">
        <v>28549458</v>
      </c>
      <c r="AA6" s="182">
        <f>IFERROR(Z6/W5,"-")</f>
        <v>4.0799139849202089E-2</v>
      </c>
      <c r="AB6" s="211">
        <v>273</v>
      </c>
      <c r="AC6" s="182">
        <f>IFERROR(AB6/X5,"-")</f>
        <v>0.27300000000000002</v>
      </c>
      <c r="AD6" s="214">
        <f t="shared" ref="AD6:AD69" si="5">IFERROR(Z6/AB6,"-")</f>
        <v>104576.76923076923</v>
      </c>
      <c r="AE6" s="109">
        <f>IFERROR(AB6/$BL$5,0)</f>
        <v>1.9325518178729187E-3</v>
      </c>
      <c r="AF6" s="615"/>
      <c r="AG6" s="624"/>
      <c r="AH6" s="125" t="s">
        <v>145</v>
      </c>
      <c r="AI6" s="211">
        <v>45518141</v>
      </c>
      <c r="AJ6" s="182">
        <f>IFERROR(AI6/AF5,"-")</f>
        <v>3.3076714304336785E-2</v>
      </c>
      <c r="AK6" s="211">
        <v>528</v>
      </c>
      <c r="AL6" s="182">
        <f>IFERROR(AK6/AG5,"-")</f>
        <v>0.29696287964004497</v>
      </c>
      <c r="AM6" s="214">
        <f t="shared" ref="AM6:AM69" si="6">IFERROR(AI6/AK6,"-")</f>
        <v>86208.600378787873</v>
      </c>
      <c r="AN6" s="109">
        <f>IFERROR(AK6/$BL$5,0)</f>
        <v>3.7376826367652057E-3</v>
      </c>
      <c r="AO6" s="615"/>
      <c r="AP6" s="615"/>
      <c r="AQ6" s="125" t="s">
        <v>145</v>
      </c>
      <c r="AR6" s="211">
        <f t="shared" si="0"/>
        <v>310898178</v>
      </c>
      <c r="AS6" s="182">
        <f>IFERROR(AR6/AO5,"-")</f>
        <v>2.8787247472044485E-2</v>
      </c>
      <c r="AT6" s="211">
        <f t="shared" si="1"/>
        <v>3884</v>
      </c>
      <c r="AU6" s="182">
        <f>IFERROR(AT6/AP5,"-")</f>
        <v>0.22540769543265046</v>
      </c>
      <c r="AV6" s="214">
        <f t="shared" ref="AV6:AV69" si="7">IFERROR(AR6/AT6,"-")</f>
        <v>80045.874871266729</v>
      </c>
      <c r="AW6" s="109">
        <f>IFERROR(AT6/$BL$5,0)</f>
        <v>2.7494620002265262E-2</v>
      </c>
      <c r="AY6" s="105" t="s">
        <v>7</v>
      </c>
      <c r="AZ6" s="440">
        <v>7354036830</v>
      </c>
      <c r="BA6" s="440">
        <v>1007029120</v>
      </c>
      <c r="BB6" s="440">
        <v>638369790</v>
      </c>
      <c r="BC6" s="440">
        <v>1593251380</v>
      </c>
      <c r="BD6" s="188">
        <f t="shared" ref="BD6:BD12" si="8">SUM(AZ6:BC6)</f>
        <v>10592687120</v>
      </c>
      <c r="BE6" s="440">
        <v>10862</v>
      </c>
      <c r="BF6" s="440">
        <v>1424</v>
      </c>
      <c r="BG6" s="440">
        <v>790</v>
      </c>
      <c r="BH6" s="440">
        <v>1674</v>
      </c>
      <c r="BI6" s="188">
        <f t="shared" ref="BI6:BI12" si="9">SUM(BE6:BH6)</f>
        <v>14750</v>
      </c>
      <c r="BK6" s="47" t="s">
        <v>7</v>
      </c>
      <c r="BL6" s="137">
        <f>地区別_健診受診率!Y6</f>
        <v>106734</v>
      </c>
      <c r="BM6" s="164">
        <v>2</v>
      </c>
      <c r="BN6" s="47" t="s">
        <v>7</v>
      </c>
      <c r="BO6" s="139">
        <f t="shared" si="2"/>
        <v>0.85663082437275984</v>
      </c>
      <c r="BP6" s="13"/>
      <c r="BQ6" s="45" t="str">
        <f>INDEX($BN$5:$BN$12,MATCH(BR6,BO$5:BO$12,0))</f>
        <v>北河内医療圏</v>
      </c>
      <c r="BR6" s="135">
        <f>LARGE(BO$5:BO$12,ROW(A2))</f>
        <v>0.85846724351050685</v>
      </c>
      <c r="BS6" s="13"/>
      <c r="BT6" s="140">
        <f t="shared" ref="BT6:BT12" si="10">$AL$157</f>
        <v>0.84886269175545981</v>
      </c>
      <c r="BU6" s="141">
        <v>0</v>
      </c>
    </row>
    <row r="7" spans="2:73" s="14" customFormat="1" ht="13.5" customHeight="1">
      <c r="B7" s="500"/>
      <c r="C7" s="628"/>
      <c r="D7" s="631"/>
      <c r="E7" s="615"/>
      <c r="F7" s="624"/>
      <c r="G7" s="126" t="s">
        <v>146</v>
      </c>
      <c r="H7" s="211">
        <v>149873750</v>
      </c>
      <c r="I7" s="182">
        <f>IFERROR(H7/E5,"-")</f>
        <v>1.9604936366757697E-2</v>
      </c>
      <c r="J7" s="211">
        <v>3470</v>
      </c>
      <c r="K7" s="182">
        <f>IFERROR(J7/F5,"-")</f>
        <v>0.27286309664228986</v>
      </c>
      <c r="L7" s="214">
        <f t="shared" si="3"/>
        <v>43191.282420749281</v>
      </c>
      <c r="M7" s="109">
        <f t="shared" ref="M7:M21" si="11">IFERROR(J7/$BL$5,0)</f>
        <v>2.4563937025710726E-2</v>
      </c>
      <c r="N7" s="615"/>
      <c r="O7" s="624"/>
      <c r="P7" s="126" t="s">
        <v>146</v>
      </c>
      <c r="Q7" s="211">
        <v>20832743</v>
      </c>
      <c r="R7" s="182">
        <f>IFERROR(Q7/N5,"-")</f>
        <v>1.9302654042509096E-2</v>
      </c>
      <c r="S7" s="211">
        <v>487</v>
      </c>
      <c r="T7" s="182">
        <f>IFERROR(S7/O5,"-")</f>
        <v>0.28052995391705071</v>
      </c>
      <c r="U7" s="214">
        <f t="shared" si="4"/>
        <v>42777.70636550308</v>
      </c>
      <c r="V7" s="109">
        <f t="shared" ref="V7:V21" si="12">IFERROR(S7/$BL$5,0)</f>
        <v>3.4474459168648769E-3</v>
      </c>
      <c r="W7" s="615"/>
      <c r="X7" s="624"/>
      <c r="Y7" s="126" t="s">
        <v>146</v>
      </c>
      <c r="Z7" s="211">
        <v>7936608</v>
      </c>
      <c r="AA7" s="182">
        <f>IFERROR(Z7/W5,"-")</f>
        <v>1.1341958916358275E-2</v>
      </c>
      <c r="AB7" s="211">
        <v>291</v>
      </c>
      <c r="AC7" s="182">
        <f>IFERROR(AB7/X5,"-")</f>
        <v>0.29099999999999998</v>
      </c>
      <c r="AD7" s="214">
        <f t="shared" si="5"/>
        <v>27273.567010309278</v>
      </c>
      <c r="AE7" s="109">
        <f t="shared" ref="AE7:AE21" si="13">IFERROR(AB7/$BL$5,0)</f>
        <v>2.0599728168535507E-3</v>
      </c>
      <c r="AF7" s="615"/>
      <c r="AG7" s="624"/>
      <c r="AH7" s="126" t="s">
        <v>146</v>
      </c>
      <c r="AI7" s="211">
        <v>21489804</v>
      </c>
      <c r="AJ7" s="182">
        <f>IFERROR(AI7/AF5,"-")</f>
        <v>1.5616017960052322E-2</v>
      </c>
      <c r="AK7" s="211">
        <v>556</v>
      </c>
      <c r="AL7" s="182">
        <f>IFERROR(AK7/AG5,"-")</f>
        <v>0.31271091113610799</v>
      </c>
      <c r="AM7" s="214">
        <f t="shared" si="6"/>
        <v>38650.726618705034</v>
      </c>
      <c r="AN7" s="109">
        <f t="shared" ref="AN7:AN21" si="14">IFERROR(AK7/$BL$5,0)</f>
        <v>3.9358930796239665E-3</v>
      </c>
      <c r="AO7" s="615"/>
      <c r="AP7" s="615"/>
      <c r="AQ7" s="126" t="s">
        <v>146</v>
      </c>
      <c r="AR7" s="211">
        <f t="shared" si="0"/>
        <v>200132905</v>
      </c>
      <c r="AS7" s="182">
        <f>IFERROR(AR7/AO5,"-")</f>
        <v>1.8531068598073831E-2</v>
      </c>
      <c r="AT7" s="211">
        <f t="shared" si="1"/>
        <v>4804</v>
      </c>
      <c r="AU7" s="182">
        <f>IFERROR(AT7/AP5,"-")</f>
        <v>0.2787998375021763</v>
      </c>
      <c r="AV7" s="214">
        <f t="shared" si="7"/>
        <v>41659.638842631139</v>
      </c>
      <c r="AW7" s="109">
        <f t="shared" ref="AW7:AW21" si="15">IFERROR(AT7/$BL$5,0)</f>
        <v>3.4007248839053122E-2</v>
      </c>
      <c r="AY7" s="105" t="s">
        <v>12</v>
      </c>
      <c r="AZ7" s="440">
        <v>6998023020</v>
      </c>
      <c r="BA7" s="440">
        <v>1080229670</v>
      </c>
      <c r="BB7" s="440">
        <v>537335180</v>
      </c>
      <c r="BC7" s="440">
        <v>1436997150</v>
      </c>
      <c r="BD7" s="188">
        <f t="shared" si="8"/>
        <v>10052585020</v>
      </c>
      <c r="BE7" s="440">
        <v>11462</v>
      </c>
      <c r="BF7" s="440">
        <v>1663</v>
      </c>
      <c r="BG7" s="440">
        <v>875</v>
      </c>
      <c r="BH7" s="440">
        <v>1618</v>
      </c>
      <c r="BI7" s="188">
        <f t="shared" si="9"/>
        <v>15618</v>
      </c>
      <c r="BK7" s="47" t="s">
        <v>12</v>
      </c>
      <c r="BL7" s="137">
        <f>地区別_健診受診率!Y7</f>
        <v>169934</v>
      </c>
      <c r="BM7" s="164">
        <v>3</v>
      </c>
      <c r="BN7" s="47" t="s">
        <v>12</v>
      </c>
      <c r="BO7" s="139">
        <f t="shared" si="2"/>
        <v>0.85846724351050685</v>
      </c>
      <c r="BP7" s="13"/>
      <c r="BQ7" s="45" t="str">
        <f t="shared" ref="BQ7:BQ12" si="16">INDEX($BN$5:$BN$12,MATCH(BR7,BO$5:BO$12,0))</f>
        <v>三島医療圏</v>
      </c>
      <c r="BR7" s="135">
        <f t="shared" ref="BR7:BR12" si="17">LARGE(BO$5:BO$12,ROW(A3))</f>
        <v>0.85663082437275984</v>
      </c>
      <c r="BS7" s="13"/>
      <c r="BT7" s="140">
        <f t="shared" si="10"/>
        <v>0.84886269175545981</v>
      </c>
      <c r="BU7" s="141">
        <v>0</v>
      </c>
    </row>
    <row r="8" spans="2:73" s="14" customFormat="1" ht="13.5" customHeight="1">
      <c r="B8" s="500"/>
      <c r="C8" s="628"/>
      <c r="D8" s="631"/>
      <c r="E8" s="615"/>
      <c r="F8" s="624"/>
      <c r="G8" s="126" t="s">
        <v>147</v>
      </c>
      <c r="H8" s="211">
        <v>13181595</v>
      </c>
      <c r="I8" s="182">
        <f>IFERROR(H8/E5,"-")</f>
        <v>1.7242801437034265E-3</v>
      </c>
      <c r="J8" s="211">
        <v>563</v>
      </c>
      <c r="K8" s="182">
        <f>IFERROR(J8/F5,"-")</f>
        <v>4.4271447668475267E-2</v>
      </c>
      <c r="L8" s="214">
        <f t="shared" si="3"/>
        <v>23413.134991119005</v>
      </c>
      <c r="M8" s="109">
        <f t="shared" si="11"/>
        <v>3.9854456903386567E-3</v>
      </c>
      <c r="N8" s="615"/>
      <c r="O8" s="624"/>
      <c r="P8" s="126" t="s">
        <v>147</v>
      </c>
      <c r="Q8" s="211">
        <v>1811851</v>
      </c>
      <c r="R8" s="182">
        <f>IFERROR(Q8/N5,"-")</f>
        <v>1.6787771552490302E-3</v>
      </c>
      <c r="S8" s="211">
        <v>89</v>
      </c>
      <c r="T8" s="182">
        <f>IFERROR(S8/O5,"-")</f>
        <v>5.1267281105990783E-2</v>
      </c>
      <c r="U8" s="214">
        <f t="shared" si="4"/>
        <v>20357.876404494382</v>
      </c>
      <c r="V8" s="109">
        <f t="shared" si="12"/>
        <v>6.3002605051534712E-4</v>
      </c>
      <c r="W8" s="615"/>
      <c r="X8" s="624"/>
      <c r="Y8" s="126" t="s">
        <v>147</v>
      </c>
      <c r="Z8" s="211">
        <v>729104</v>
      </c>
      <c r="AA8" s="182">
        <f>IFERROR(Z8/W5,"-")</f>
        <v>1.0419397825560345E-3</v>
      </c>
      <c r="AB8" s="211">
        <v>58</v>
      </c>
      <c r="AC8" s="182">
        <f>IFERROR(AB8/X5,"-")</f>
        <v>5.8000000000000003E-2</v>
      </c>
      <c r="AD8" s="214">
        <f t="shared" si="5"/>
        <v>12570.758620689656</v>
      </c>
      <c r="AE8" s="109">
        <f t="shared" si="13"/>
        <v>4.1057877449314761E-4</v>
      </c>
      <c r="AF8" s="615"/>
      <c r="AG8" s="624"/>
      <c r="AH8" s="126" t="s">
        <v>147</v>
      </c>
      <c r="AI8" s="211">
        <v>3300874</v>
      </c>
      <c r="AJ8" s="182">
        <f>IFERROR(AI8/AF5,"-")</f>
        <v>2.3986495022416095E-3</v>
      </c>
      <c r="AK8" s="211">
        <v>94</v>
      </c>
      <c r="AL8" s="182">
        <f>IFERROR(AK8/AG5,"-")</f>
        <v>5.2868391451068614E-2</v>
      </c>
      <c r="AM8" s="214">
        <f t="shared" si="6"/>
        <v>35115.680851063829</v>
      </c>
      <c r="AN8" s="109">
        <f t="shared" si="14"/>
        <v>6.6542077245441164E-4</v>
      </c>
      <c r="AO8" s="615"/>
      <c r="AP8" s="615"/>
      <c r="AQ8" s="126" t="s">
        <v>147</v>
      </c>
      <c r="AR8" s="211">
        <f t="shared" si="0"/>
        <v>19023424</v>
      </c>
      <c r="AS8" s="182">
        <f>IFERROR(AR8/AO5,"-")</f>
        <v>1.761451347114779E-3</v>
      </c>
      <c r="AT8" s="211">
        <f t="shared" si="1"/>
        <v>804</v>
      </c>
      <c r="AU8" s="182">
        <f>IFERROR(AT8/AP5,"-")</f>
        <v>4.6660089373803032E-2</v>
      </c>
      <c r="AV8" s="214">
        <f t="shared" si="7"/>
        <v>23660.97512437811</v>
      </c>
      <c r="AW8" s="109">
        <f t="shared" si="15"/>
        <v>5.691471287801563E-3</v>
      </c>
      <c r="AY8" s="105" t="s">
        <v>20</v>
      </c>
      <c r="AZ8" s="440">
        <v>7190582220</v>
      </c>
      <c r="BA8" s="440">
        <v>1026402470</v>
      </c>
      <c r="BB8" s="440">
        <v>516432620</v>
      </c>
      <c r="BC8" s="440">
        <v>1232178910</v>
      </c>
      <c r="BD8" s="188">
        <f t="shared" si="8"/>
        <v>9965596220</v>
      </c>
      <c r="BE8" s="440">
        <v>12045</v>
      </c>
      <c r="BF8" s="440">
        <v>1527</v>
      </c>
      <c r="BG8" s="440">
        <v>804</v>
      </c>
      <c r="BH8" s="440">
        <v>1504</v>
      </c>
      <c r="BI8" s="188">
        <f t="shared" si="9"/>
        <v>15880</v>
      </c>
      <c r="BK8" s="47" t="s">
        <v>20</v>
      </c>
      <c r="BL8" s="137">
        <f>地区別_健診受診率!Y8</f>
        <v>118945</v>
      </c>
      <c r="BM8" s="164">
        <v>4</v>
      </c>
      <c r="BN8" s="47" t="s">
        <v>20</v>
      </c>
      <c r="BO8" s="139">
        <f t="shared" si="2"/>
        <v>0.83909574468085102</v>
      </c>
      <c r="BP8" s="13"/>
      <c r="BQ8" s="45" t="str">
        <f t="shared" si="16"/>
        <v>中河内医療圏</v>
      </c>
      <c r="BR8" s="135">
        <f t="shared" si="17"/>
        <v>0.83909574468085102</v>
      </c>
      <c r="BS8" s="13"/>
      <c r="BT8" s="140">
        <f t="shared" si="10"/>
        <v>0.84886269175545981</v>
      </c>
      <c r="BU8" s="141">
        <v>0</v>
      </c>
    </row>
    <row r="9" spans="2:73" s="14" customFormat="1" ht="13.5" customHeight="1">
      <c r="B9" s="500"/>
      <c r="C9" s="628"/>
      <c r="D9" s="631"/>
      <c r="E9" s="615"/>
      <c r="F9" s="624"/>
      <c r="G9" s="126" t="s">
        <v>148</v>
      </c>
      <c r="H9" s="211">
        <v>154233685</v>
      </c>
      <c r="I9" s="182">
        <f>IFERROR(H9/E5,"-")</f>
        <v>2.0175258042422713E-2</v>
      </c>
      <c r="J9" s="211">
        <v>3888</v>
      </c>
      <c r="K9" s="182">
        <f>IFERROR(J9/F5,"-")</f>
        <v>0.30573248407643311</v>
      </c>
      <c r="L9" s="214">
        <f t="shared" si="3"/>
        <v>39669.157664609054</v>
      </c>
      <c r="M9" s="109">
        <f t="shared" si="11"/>
        <v>2.7522935779816515E-2</v>
      </c>
      <c r="N9" s="615"/>
      <c r="O9" s="624"/>
      <c r="P9" s="126" t="s">
        <v>148</v>
      </c>
      <c r="Q9" s="211">
        <v>21467505</v>
      </c>
      <c r="R9" s="182">
        <f>IFERROR(Q9/N5,"-")</f>
        <v>1.9890795089769705E-2</v>
      </c>
      <c r="S9" s="211">
        <v>587</v>
      </c>
      <c r="T9" s="182">
        <f>IFERROR(S9/O5,"-")</f>
        <v>0.33813364055299538</v>
      </c>
      <c r="U9" s="214">
        <f t="shared" si="4"/>
        <v>36571.558773424193</v>
      </c>
      <c r="V9" s="109">
        <f t="shared" si="12"/>
        <v>4.1553403556461657E-3</v>
      </c>
      <c r="W9" s="615"/>
      <c r="X9" s="624"/>
      <c r="Y9" s="126" t="s">
        <v>148</v>
      </c>
      <c r="Z9" s="211">
        <v>15521235</v>
      </c>
      <c r="AA9" s="182">
        <f>IFERROR(Z9/W5,"-")</f>
        <v>2.2180912765395761E-2</v>
      </c>
      <c r="AB9" s="211">
        <v>373</v>
      </c>
      <c r="AC9" s="182">
        <f>IFERROR(AB9/X5,"-")</f>
        <v>0.373</v>
      </c>
      <c r="AD9" s="214">
        <f t="shared" si="5"/>
        <v>41611.890080428951</v>
      </c>
      <c r="AE9" s="109">
        <f t="shared" si="13"/>
        <v>2.6404462566542077E-3</v>
      </c>
      <c r="AF9" s="615"/>
      <c r="AG9" s="624"/>
      <c r="AH9" s="126" t="s">
        <v>148</v>
      </c>
      <c r="AI9" s="211">
        <v>23685158</v>
      </c>
      <c r="AJ9" s="182">
        <f>IFERROR(AI9/AF5,"-")</f>
        <v>1.7211318107632666E-2</v>
      </c>
      <c r="AK9" s="211">
        <v>688</v>
      </c>
      <c r="AL9" s="182">
        <f>IFERROR(AK9/AG5,"-")</f>
        <v>0.38695163104611924</v>
      </c>
      <c r="AM9" s="214">
        <f t="shared" si="6"/>
        <v>34426.101744186046</v>
      </c>
      <c r="AN9" s="109">
        <f t="shared" si="14"/>
        <v>4.8703137388152679E-3</v>
      </c>
      <c r="AO9" s="615"/>
      <c r="AP9" s="615"/>
      <c r="AQ9" s="126" t="s">
        <v>148</v>
      </c>
      <c r="AR9" s="211">
        <f t="shared" si="0"/>
        <v>214907583</v>
      </c>
      <c r="AS9" s="182">
        <f>IFERROR(AR9/AO5,"-")</f>
        <v>1.9899112356457554E-2</v>
      </c>
      <c r="AT9" s="211">
        <f t="shared" si="1"/>
        <v>5536</v>
      </c>
      <c r="AU9" s="182">
        <f>IFERROR(AT9/AP5,"-")</f>
        <v>0.32128141140966859</v>
      </c>
      <c r="AV9" s="214">
        <f t="shared" si="7"/>
        <v>38820.011380057804</v>
      </c>
      <c r="AW9" s="109">
        <f t="shared" si="15"/>
        <v>3.9189036130932157E-2</v>
      </c>
      <c r="AY9" s="105" t="s">
        <v>24</v>
      </c>
      <c r="AZ9" s="440">
        <v>4636648520</v>
      </c>
      <c r="BA9" s="440">
        <v>667139380</v>
      </c>
      <c r="BB9" s="440">
        <v>379301440</v>
      </c>
      <c r="BC9" s="440">
        <v>919274940</v>
      </c>
      <c r="BD9" s="188">
        <f t="shared" si="8"/>
        <v>6602364280</v>
      </c>
      <c r="BE9" s="440">
        <v>8112</v>
      </c>
      <c r="BF9" s="440">
        <v>1118</v>
      </c>
      <c r="BG9" s="440">
        <v>585</v>
      </c>
      <c r="BH9" s="440">
        <v>1162</v>
      </c>
      <c r="BI9" s="188">
        <f t="shared" si="9"/>
        <v>10977</v>
      </c>
      <c r="BK9" s="47" t="s">
        <v>24</v>
      </c>
      <c r="BL9" s="137">
        <f>地区別_健診受診率!Y9</f>
        <v>96256</v>
      </c>
      <c r="BM9" s="164">
        <v>5</v>
      </c>
      <c r="BN9" s="47" t="s">
        <v>24</v>
      </c>
      <c r="BO9" s="139">
        <f t="shared" si="2"/>
        <v>0.83218588640275393</v>
      </c>
      <c r="BP9" s="13"/>
      <c r="BQ9" s="45" t="str">
        <f t="shared" si="16"/>
        <v>泉州医療圏</v>
      </c>
      <c r="BR9" s="135">
        <f t="shared" si="17"/>
        <v>0.83712905452035891</v>
      </c>
      <c r="BS9" s="13"/>
      <c r="BT9" s="140">
        <f t="shared" si="10"/>
        <v>0.84886269175545981</v>
      </c>
      <c r="BU9" s="141">
        <v>0</v>
      </c>
    </row>
    <row r="10" spans="2:73" s="14" customFormat="1" ht="13.5" customHeight="1">
      <c r="B10" s="500"/>
      <c r="C10" s="628"/>
      <c r="D10" s="631"/>
      <c r="E10" s="615"/>
      <c r="F10" s="624"/>
      <c r="G10" s="126" t="s">
        <v>149</v>
      </c>
      <c r="H10" s="211">
        <v>302452052</v>
      </c>
      <c r="I10" s="182">
        <f>IFERROR(H10/E5,"-")</f>
        <v>3.9563654298736706E-2</v>
      </c>
      <c r="J10" s="211">
        <v>4638</v>
      </c>
      <c r="K10" s="182">
        <f>IFERROR(J10/F5,"-")</f>
        <v>0.36470865770228827</v>
      </c>
      <c r="L10" s="214">
        <f t="shared" si="3"/>
        <v>65211.740405347133</v>
      </c>
      <c r="M10" s="109">
        <f t="shared" si="11"/>
        <v>3.2832144070676181E-2</v>
      </c>
      <c r="N10" s="615"/>
      <c r="O10" s="624"/>
      <c r="P10" s="126" t="s">
        <v>149</v>
      </c>
      <c r="Q10" s="211">
        <v>49727920</v>
      </c>
      <c r="R10" s="182">
        <f>IFERROR(Q10/N5,"-")</f>
        <v>4.6075585726448452E-2</v>
      </c>
      <c r="S10" s="211">
        <v>705</v>
      </c>
      <c r="T10" s="182">
        <f>IFERROR(S10/O5,"-")</f>
        <v>0.40610599078341014</v>
      </c>
      <c r="U10" s="214">
        <f t="shared" si="4"/>
        <v>70536.056737588646</v>
      </c>
      <c r="V10" s="109">
        <f t="shared" si="12"/>
        <v>4.9906557934080867E-3</v>
      </c>
      <c r="W10" s="615"/>
      <c r="X10" s="624"/>
      <c r="Y10" s="126" t="s">
        <v>149</v>
      </c>
      <c r="Z10" s="211">
        <v>27261634</v>
      </c>
      <c r="AA10" s="182">
        <f>IFERROR(Z10/W5,"-")</f>
        <v>3.8958750743490908E-2</v>
      </c>
      <c r="AB10" s="211">
        <v>415</v>
      </c>
      <c r="AC10" s="182">
        <f>IFERROR(AB10/X5,"-")</f>
        <v>0.41499999999999998</v>
      </c>
      <c r="AD10" s="214">
        <f t="shared" si="5"/>
        <v>65690.684337349405</v>
      </c>
      <c r="AE10" s="109">
        <f t="shared" si="13"/>
        <v>2.937761920942349E-3</v>
      </c>
      <c r="AF10" s="615"/>
      <c r="AG10" s="624"/>
      <c r="AH10" s="126" t="s">
        <v>149</v>
      </c>
      <c r="AI10" s="211">
        <v>48926250</v>
      </c>
      <c r="AJ10" s="182">
        <f>IFERROR(AI10/AF5,"-")</f>
        <v>3.555328837424529E-2</v>
      </c>
      <c r="AK10" s="211">
        <v>713</v>
      </c>
      <c r="AL10" s="182">
        <f>IFERROR(AK10/AG5,"-")</f>
        <v>0.40101237345331836</v>
      </c>
      <c r="AM10" s="214">
        <f t="shared" si="6"/>
        <v>68620.266479663391</v>
      </c>
      <c r="AN10" s="109">
        <f t="shared" si="14"/>
        <v>5.0472873485105903E-3</v>
      </c>
      <c r="AO10" s="615"/>
      <c r="AP10" s="615"/>
      <c r="AQ10" s="126" t="s">
        <v>149</v>
      </c>
      <c r="AR10" s="211">
        <f t="shared" si="0"/>
        <v>428367856</v>
      </c>
      <c r="AS10" s="182">
        <f>IFERROR(AR10/AO5,"-")</f>
        <v>3.9664212762742908E-2</v>
      </c>
      <c r="AT10" s="211">
        <f t="shared" si="1"/>
        <v>6471</v>
      </c>
      <c r="AU10" s="182">
        <f>IFERROR(AT10/AP5,"-")</f>
        <v>0.37554407753467589</v>
      </c>
      <c r="AV10" s="214">
        <f t="shared" si="7"/>
        <v>66198.092412301034</v>
      </c>
      <c r="AW10" s="109">
        <f t="shared" si="15"/>
        <v>4.5807849133537207E-2</v>
      </c>
      <c r="AY10" s="105" t="s">
        <v>34</v>
      </c>
      <c r="AZ10" s="440">
        <v>3843516760</v>
      </c>
      <c r="BA10" s="440">
        <v>561882390</v>
      </c>
      <c r="BB10" s="440">
        <v>298620420</v>
      </c>
      <c r="BC10" s="440">
        <v>656381900</v>
      </c>
      <c r="BD10" s="188">
        <f t="shared" si="8"/>
        <v>5360401470</v>
      </c>
      <c r="BE10" s="440">
        <v>6407</v>
      </c>
      <c r="BF10" s="440">
        <v>857</v>
      </c>
      <c r="BG10" s="440">
        <v>486</v>
      </c>
      <c r="BH10" s="440">
        <v>851</v>
      </c>
      <c r="BI10" s="188">
        <f t="shared" si="9"/>
        <v>8601</v>
      </c>
      <c r="BK10" s="47" t="s">
        <v>34</v>
      </c>
      <c r="BL10" s="137">
        <f>地区別_健診受診率!Y10</f>
        <v>119416</v>
      </c>
      <c r="BM10" s="164">
        <v>6</v>
      </c>
      <c r="BN10" s="47" t="s">
        <v>34</v>
      </c>
      <c r="BO10" s="139">
        <f t="shared" si="2"/>
        <v>0.82726204465334896</v>
      </c>
      <c r="BP10" s="13"/>
      <c r="BQ10" s="45" t="str">
        <f t="shared" si="16"/>
        <v>豊能医療圏</v>
      </c>
      <c r="BR10" s="135">
        <f t="shared" si="17"/>
        <v>0.83464566929133854</v>
      </c>
      <c r="BS10" s="13"/>
      <c r="BT10" s="140">
        <f t="shared" si="10"/>
        <v>0.84886269175545981</v>
      </c>
      <c r="BU10" s="141">
        <v>0</v>
      </c>
    </row>
    <row r="11" spans="2:73" s="14" customFormat="1" ht="13.5" customHeight="1">
      <c r="B11" s="500"/>
      <c r="C11" s="628"/>
      <c r="D11" s="631"/>
      <c r="E11" s="615"/>
      <c r="F11" s="624"/>
      <c r="G11" s="126" t="s">
        <v>150</v>
      </c>
      <c r="H11" s="211">
        <v>180729651</v>
      </c>
      <c r="I11" s="182">
        <f>IFERROR(H11/E5,"-")</f>
        <v>2.3641186715094048E-2</v>
      </c>
      <c r="J11" s="211">
        <v>1057</v>
      </c>
      <c r="K11" s="182">
        <f>IFERROR(J11/F5,"-")</f>
        <v>8.3117087363371867E-2</v>
      </c>
      <c r="L11" s="214">
        <f t="shared" si="3"/>
        <v>170983.58656575214</v>
      </c>
      <c r="M11" s="109">
        <f t="shared" si="11"/>
        <v>7.4824442179182238E-3</v>
      </c>
      <c r="N11" s="615"/>
      <c r="O11" s="624"/>
      <c r="P11" s="126" t="s">
        <v>150</v>
      </c>
      <c r="Q11" s="211">
        <v>26307578</v>
      </c>
      <c r="R11" s="182">
        <f>IFERROR(Q11/N5,"-")</f>
        <v>2.4375382388690886E-2</v>
      </c>
      <c r="S11" s="211">
        <v>181</v>
      </c>
      <c r="T11" s="182">
        <f>IFERROR(S11/O5,"-")</f>
        <v>0.10426267281105991</v>
      </c>
      <c r="U11" s="214">
        <f t="shared" si="4"/>
        <v>145345.73480662983</v>
      </c>
      <c r="V11" s="109">
        <f t="shared" si="12"/>
        <v>1.2812889341941331E-3</v>
      </c>
      <c r="W11" s="615"/>
      <c r="X11" s="624"/>
      <c r="Y11" s="126" t="s">
        <v>150</v>
      </c>
      <c r="Z11" s="211">
        <v>24382501</v>
      </c>
      <c r="AA11" s="182">
        <f>IFERROR(Z11/W5,"-")</f>
        <v>3.4844271585551985E-2</v>
      </c>
      <c r="AB11" s="211">
        <v>102</v>
      </c>
      <c r="AC11" s="182">
        <f>IFERROR(AB11/X5,"-")</f>
        <v>0.10199999999999999</v>
      </c>
      <c r="AD11" s="214">
        <f t="shared" si="5"/>
        <v>239044.12745098039</v>
      </c>
      <c r="AE11" s="109">
        <f t="shared" si="13"/>
        <v>7.2205232755691469E-4</v>
      </c>
      <c r="AF11" s="615"/>
      <c r="AG11" s="624"/>
      <c r="AH11" s="126" t="s">
        <v>150</v>
      </c>
      <c r="AI11" s="211">
        <v>31058213</v>
      </c>
      <c r="AJ11" s="182">
        <f>IFERROR(AI11/AF5,"-")</f>
        <v>2.2569103562560668E-2</v>
      </c>
      <c r="AK11" s="211">
        <v>242</v>
      </c>
      <c r="AL11" s="182">
        <f>IFERROR(AK11/AG5,"-")</f>
        <v>0.13610798650168729</v>
      </c>
      <c r="AM11" s="214">
        <f t="shared" si="6"/>
        <v>128339.72314049587</v>
      </c>
      <c r="AN11" s="109">
        <f t="shared" si="14"/>
        <v>1.7131045418507193E-3</v>
      </c>
      <c r="AO11" s="615"/>
      <c r="AP11" s="615"/>
      <c r="AQ11" s="126" t="s">
        <v>150</v>
      </c>
      <c r="AR11" s="211">
        <f t="shared" si="0"/>
        <v>262477943</v>
      </c>
      <c r="AS11" s="182">
        <f>IFERROR(AR11/AO5,"-")</f>
        <v>2.4303833331227133E-2</v>
      </c>
      <c r="AT11" s="211">
        <f t="shared" si="1"/>
        <v>1582</v>
      </c>
      <c r="AU11" s="182">
        <f>IFERROR(AT11/AP5,"-")</f>
        <v>9.1811270384771632E-2</v>
      </c>
      <c r="AV11" s="214">
        <f t="shared" si="7"/>
        <v>165915.26106194689</v>
      </c>
      <c r="AW11" s="109">
        <f t="shared" si="15"/>
        <v>1.119889002151999E-2</v>
      </c>
      <c r="AY11" s="105" t="s">
        <v>43</v>
      </c>
      <c r="AZ11" s="440">
        <v>6203102940</v>
      </c>
      <c r="BA11" s="440">
        <v>830116520</v>
      </c>
      <c r="BB11" s="440">
        <v>651566910</v>
      </c>
      <c r="BC11" s="440">
        <v>1202052570</v>
      </c>
      <c r="BD11" s="188">
        <f t="shared" si="8"/>
        <v>8886838940</v>
      </c>
      <c r="BE11" s="440">
        <v>10229</v>
      </c>
      <c r="BF11" s="440">
        <v>1319</v>
      </c>
      <c r="BG11" s="440">
        <v>811</v>
      </c>
      <c r="BH11" s="440">
        <v>1449</v>
      </c>
      <c r="BI11" s="188">
        <f t="shared" si="9"/>
        <v>13808</v>
      </c>
      <c r="BK11" s="47" t="s">
        <v>43</v>
      </c>
      <c r="BL11" s="137">
        <f>地区別_健診受診率!Y11</f>
        <v>123071</v>
      </c>
      <c r="BM11" s="164">
        <v>7</v>
      </c>
      <c r="BN11" s="47" t="s">
        <v>43</v>
      </c>
      <c r="BO11" s="139">
        <f t="shared" si="2"/>
        <v>0.83712905452035891</v>
      </c>
      <c r="BP11" s="13"/>
      <c r="BQ11" s="45" t="str">
        <f t="shared" si="16"/>
        <v>南河内医療圏</v>
      </c>
      <c r="BR11" s="135">
        <f t="shared" si="17"/>
        <v>0.83218588640275393</v>
      </c>
      <c r="BS11" s="13"/>
      <c r="BT11" s="140">
        <f t="shared" si="10"/>
        <v>0.84886269175545981</v>
      </c>
      <c r="BU11" s="141">
        <v>0</v>
      </c>
    </row>
    <row r="12" spans="2:73" s="14" customFormat="1" ht="13.5" customHeight="1">
      <c r="B12" s="500"/>
      <c r="C12" s="628"/>
      <c r="D12" s="631"/>
      <c r="E12" s="615"/>
      <c r="F12" s="624"/>
      <c r="G12" s="126" t="s">
        <v>160</v>
      </c>
      <c r="H12" s="211">
        <v>18898</v>
      </c>
      <c r="I12" s="182">
        <f>IFERROR(H12/E5,"-")</f>
        <v>2.4720412177515204E-6</v>
      </c>
      <c r="J12" s="211">
        <v>8</v>
      </c>
      <c r="K12" s="182">
        <f>IFERROR(J12/F5,"-")</f>
        <v>6.2907918534245498E-4</v>
      </c>
      <c r="L12" s="214">
        <f t="shared" si="3"/>
        <v>2362.25</v>
      </c>
      <c r="M12" s="109">
        <f t="shared" si="11"/>
        <v>5.6631555102503115E-5</v>
      </c>
      <c r="N12" s="615"/>
      <c r="O12" s="624"/>
      <c r="P12" s="126" t="s">
        <v>160</v>
      </c>
      <c r="Q12" s="211">
        <v>394749</v>
      </c>
      <c r="R12" s="182">
        <f>IFERROR(Q12/N5,"-")</f>
        <v>3.6575612633566417E-4</v>
      </c>
      <c r="S12" s="211">
        <v>5</v>
      </c>
      <c r="T12" s="182">
        <f>IFERROR(S12/O5,"-")</f>
        <v>2.8801843317972351E-3</v>
      </c>
      <c r="U12" s="214">
        <f t="shared" si="4"/>
        <v>78949.8</v>
      </c>
      <c r="V12" s="109">
        <f t="shared" si="12"/>
        <v>3.5394721939064445E-5</v>
      </c>
      <c r="W12" s="615"/>
      <c r="X12" s="624"/>
      <c r="Y12" s="126" t="s">
        <v>160</v>
      </c>
      <c r="Z12" s="211">
        <v>0</v>
      </c>
      <c r="AA12" s="182">
        <f>IFERROR(Z12/W5,"-")</f>
        <v>0</v>
      </c>
      <c r="AB12" s="211">
        <v>0</v>
      </c>
      <c r="AC12" s="182">
        <f>IFERROR(AB12/X5,"-")</f>
        <v>0</v>
      </c>
      <c r="AD12" s="214" t="str">
        <f t="shared" si="5"/>
        <v>-</v>
      </c>
      <c r="AE12" s="109">
        <f t="shared" si="13"/>
        <v>0</v>
      </c>
      <c r="AF12" s="615"/>
      <c r="AG12" s="624"/>
      <c r="AH12" s="126" t="s">
        <v>160</v>
      </c>
      <c r="AI12" s="211">
        <v>0</v>
      </c>
      <c r="AJ12" s="182">
        <f>IFERROR(AI12/AF5,"-")</f>
        <v>0</v>
      </c>
      <c r="AK12" s="211">
        <v>0</v>
      </c>
      <c r="AL12" s="182">
        <f>IFERROR(AK12/AG5,"-")</f>
        <v>0</v>
      </c>
      <c r="AM12" s="214" t="str">
        <f t="shared" si="6"/>
        <v>-</v>
      </c>
      <c r="AN12" s="109">
        <f t="shared" si="14"/>
        <v>0</v>
      </c>
      <c r="AO12" s="615"/>
      <c r="AP12" s="615"/>
      <c r="AQ12" s="126" t="s">
        <v>160</v>
      </c>
      <c r="AR12" s="211">
        <f t="shared" si="0"/>
        <v>413647</v>
      </c>
      <c r="AS12" s="182">
        <f>IFERROR(AR12/AO5,"-")</f>
        <v>3.8301152588513349E-5</v>
      </c>
      <c r="AT12" s="211">
        <f t="shared" si="1"/>
        <v>13</v>
      </c>
      <c r="AU12" s="182">
        <f>IFERROR(AT12/AP5,"-")</f>
        <v>7.5445418141721317E-4</v>
      </c>
      <c r="AV12" s="214">
        <f t="shared" si="7"/>
        <v>31819</v>
      </c>
      <c r="AW12" s="109">
        <f t="shared" si="15"/>
        <v>9.202627704156756E-5</v>
      </c>
      <c r="AY12" s="105" t="s">
        <v>56</v>
      </c>
      <c r="AZ12" s="440">
        <v>16067669160</v>
      </c>
      <c r="BA12" s="440">
        <v>2257813390</v>
      </c>
      <c r="BB12" s="440">
        <v>1326326860</v>
      </c>
      <c r="BC12" s="440">
        <v>2910160230</v>
      </c>
      <c r="BD12" s="188">
        <f t="shared" si="8"/>
        <v>22561969640</v>
      </c>
      <c r="BE12" s="440">
        <v>23700</v>
      </c>
      <c r="BF12" s="440">
        <v>3151</v>
      </c>
      <c r="BG12" s="440">
        <v>1722</v>
      </c>
      <c r="BH12" s="440">
        <v>3197</v>
      </c>
      <c r="BI12" s="188">
        <f t="shared" si="9"/>
        <v>31770</v>
      </c>
      <c r="BK12" s="47" t="s">
        <v>56</v>
      </c>
      <c r="BL12" s="137">
        <f>地区別_健診受診率!Y12</f>
        <v>326294</v>
      </c>
      <c r="BM12" s="164">
        <v>8</v>
      </c>
      <c r="BN12" s="47" t="s">
        <v>56</v>
      </c>
      <c r="BO12" s="139">
        <f t="shared" si="2"/>
        <v>0.86956521739130432</v>
      </c>
      <c r="BP12" s="13"/>
      <c r="BQ12" s="45" t="str">
        <f t="shared" si="16"/>
        <v>堺市医療圏</v>
      </c>
      <c r="BR12" s="135">
        <f t="shared" si="17"/>
        <v>0.82726204465334896</v>
      </c>
      <c r="BS12" s="13"/>
      <c r="BT12" s="140">
        <f t="shared" si="10"/>
        <v>0.84886269175545981</v>
      </c>
      <c r="BU12" s="141">
        <v>999</v>
      </c>
    </row>
    <row r="13" spans="2:73" s="14" customFormat="1" ht="13.5" customHeight="1">
      <c r="B13" s="500"/>
      <c r="C13" s="628"/>
      <c r="D13" s="631"/>
      <c r="E13" s="615"/>
      <c r="F13" s="624"/>
      <c r="G13" s="126" t="s">
        <v>151</v>
      </c>
      <c r="H13" s="211">
        <v>3136892</v>
      </c>
      <c r="I13" s="182">
        <f>IFERROR(H13/E5,"-")</f>
        <v>4.1033581964414239E-4</v>
      </c>
      <c r="J13" s="211">
        <v>138</v>
      </c>
      <c r="K13" s="182">
        <f>IFERROR(J13/F5,"-")</f>
        <v>1.0851615947157348E-2</v>
      </c>
      <c r="L13" s="214">
        <f t="shared" si="3"/>
        <v>22731.101449275364</v>
      </c>
      <c r="M13" s="109">
        <f t="shared" si="11"/>
        <v>9.7689432551817867E-4</v>
      </c>
      <c r="N13" s="615"/>
      <c r="O13" s="624"/>
      <c r="P13" s="126" t="s">
        <v>151</v>
      </c>
      <c r="Q13" s="211">
        <v>555608</v>
      </c>
      <c r="R13" s="182">
        <f>IFERROR(Q13/N5,"-")</f>
        <v>5.148006197383798E-4</v>
      </c>
      <c r="S13" s="211">
        <v>36</v>
      </c>
      <c r="T13" s="182">
        <f>IFERROR(S13/O5,"-")</f>
        <v>2.0737327188940093E-2</v>
      </c>
      <c r="U13" s="214">
        <f t="shared" si="4"/>
        <v>15433.555555555555</v>
      </c>
      <c r="V13" s="109">
        <f t="shared" si="12"/>
        <v>2.5484199796126404E-4</v>
      </c>
      <c r="W13" s="615"/>
      <c r="X13" s="624"/>
      <c r="Y13" s="126" t="s">
        <v>151</v>
      </c>
      <c r="Z13" s="211">
        <v>201742</v>
      </c>
      <c r="AA13" s="182">
        <f>IFERROR(Z13/W5,"-")</f>
        <v>2.8830319901196468E-4</v>
      </c>
      <c r="AB13" s="211">
        <v>15</v>
      </c>
      <c r="AC13" s="182">
        <f>IFERROR(AB13/X5,"-")</f>
        <v>1.4999999999999999E-2</v>
      </c>
      <c r="AD13" s="214">
        <f t="shared" si="5"/>
        <v>13449.466666666667</v>
      </c>
      <c r="AE13" s="109">
        <f t="shared" si="13"/>
        <v>1.0618416581719333E-4</v>
      </c>
      <c r="AF13" s="615"/>
      <c r="AG13" s="624"/>
      <c r="AH13" s="126" t="s">
        <v>151</v>
      </c>
      <c r="AI13" s="211">
        <v>603374</v>
      </c>
      <c r="AJ13" s="182">
        <f>IFERROR(AI13/AF5,"-")</f>
        <v>4.3845440473205848E-4</v>
      </c>
      <c r="AK13" s="211">
        <v>34</v>
      </c>
      <c r="AL13" s="182">
        <f>IFERROR(AK13/AG5,"-")</f>
        <v>1.9122609673790775E-2</v>
      </c>
      <c r="AM13" s="214">
        <f t="shared" si="6"/>
        <v>17746.294117647059</v>
      </c>
      <c r="AN13" s="109">
        <f t="shared" si="14"/>
        <v>2.4068410918563825E-4</v>
      </c>
      <c r="AO13" s="615"/>
      <c r="AP13" s="615"/>
      <c r="AQ13" s="126" t="s">
        <v>151</v>
      </c>
      <c r="AR13" s="211">
        <f t="shared" si="0"/>
        <v>4497616</v>
      </c>
      <c r="AS13" s="182">
        <f>IFERROR(AR13/AO5,"-")</f>
        <v>4.1645141074524671E-4</v>
      </c>
      <c r="AT13" s="211">
        <f t="shared" si="1"/>
        <v>223</v>
      </c>
      <c r="AU13" s="182">
        <f>IFERROR(AT13/AP5,"-")</f>
        <v>1.2941790958156811E-2</v>
      </c>
      <c r="AV13" s="214">
        <f t="shared" si="7"/>
        <v>20168.681614349774</v>
      </c>
      <c r="AW13" s="109">
        <f t="shared" si="15"/>
        <v>1.5786045984822743E-3</v>
      </c>
      <c r="BK13" s="105" t="s">
        <v>221</v>
      </c>
      <c r="BL13" s="137">
        <f>地区別_健診受診率!Y13</f>
        <v>1201914</v>
      </c>
    </row>
    <row r="14" spans="2:73" s="14" customFormat="1" ht="13.5" customHeight="1">
      <c r="B14" s="500"/>
      <c r="C14" s="628"/>
      <c r="D14" s="631"/>
      <c r="E14" s="615"/>
      <c r="F14" s="624"/>
      <c r="G14" s="126" t="s">
        <v>152</v>
      </c>
      <c r="H14" s="211">
        <v>5233583</v>
      </c>
      <c r="I14" s="182">
        <f>IFERROR(H14/E5,"-")</f>
        <v>6.8460328566640155E-4</v>
      </c>
      <c r="J14" s="211">
        <v>338</v>
      </c>
      <c r="K14" s="182">
        <f>IFERROR(J14/F5,"-")</f>
        <v>2.6578595580718723E-2</v>
      </c>
      <c r="L14" s="214">
        <f t="shared" si="3"/>
        <v>15483.973372781065</v>
      </c>
      <c r="M14" s="109">
        <f t="shared" si="11"/>
        <v>2.3926832030807567E-3</v>
      </c>
      <c r="N14" s="615"/>
      <c r="O14" s="624"/>
      <c r="P14" s="126" t="s">
        <v>152</v>
      </c>
      <c r="Q14" s="211">
        <v>741283</v>
      </c>
      <c r="R14" s="182">
        <f>IFERROR(Q14/N5,"-")</f>
        <v>6.8683846849132012E-4</v>
      </c>
      <c r="S14" s="211">
        <v>61</v>
      </c>
      <c r="T14" s="182">
        <f>IFERROR(S14/O5,"-")</f>
        <v>3.5138248847926268E-2</v>
      </c>
      <c r="U14" s="214">
        <f t="shared" si="4"/>
        <v>12152.180327868853</v>
      </c>
      <c r="V14" s="109">
        <f t="shared" si="12"/>
        <v>4.3181560765658623E-4</v>
      </c>
      <c r="W14" s="615"/>
      <c r="X14" s="624"/>
      <c r="Y14" s="126" t="s">
        <v>152</v>
      </c>
      <c r="Z14" s="211">
        <v>361822</v>
      </c>
      <c r="AA14" s="182">
        <f>IFERROR(Z14/W5,"-")</f>
        <v>5.1706853343828798E-4</v>
      </c>
      <c r="AB14" s="211">
        <v>32</v>
      </c>
      <c r="AC14" s="182">
        <f>IFERROR(AB14/X5,"-")</f>
        <v>3.2000000000000001E-2</v>
      </c>
      <c r="AD14" s="214">
        <f t="shared" si="5"/>
        <v>11306.9375</v>
      </c>
      <c r="AE14" s="109">
        <f t="shared" si="13"/>
        <v>2.2652622041001246E-4</v>
      </c>
      <c r="AF14" s="615"/>
      <c r="AG14" s="624"/>
      <c r="AH14" s="126" t="s">
        <v>152</v>
      </c>
      <c r="AI14" s="211">
        <v>1632987</v>
      </c>
      <c r="AJ14" s="182">
        <f>IFERROR(AI14/AF5,"-")</f>
        <v>1.1866443416855715E-3</v>
      </c>
      <c r="AK14" s="211">
        <v>83</v>
      </c>
      <c r="AL14" s="182">
        <f>IFERROR(AK14/AG5,"-")</f>
        <v>4.6681664791901015E-2</v>
      </c>
      <c r="AM14" s="214">
        <f t="shared" si="6"/>
        <v>19674.542168674699</v>
      </c>
      <c r="AN14" s="109">
        <f t="shared" si="14"/>
        <v>5.8755238418846986E-4</v>
      </c>
      <c r="AO14" s="615"/>
      <c r="AP14" s="615"/>
      <c r="AQ14" s="126" t="s">
        <v>152</v>
      </c>
      <c r="AR14" s="211">
        <f t="shared" si="0"/>
        <v>7969675</v>
      </c>
      <c r="AS14" s="182">
        <f>IFERROR(AR14/AO5,"-")</f>
        <v>7.3794258934758419E-4</v>
      </c>
      <c r="AT14" s="211">
        <f t="shared" si="1"/>
        <v>514</v>
      </c>
      <c r="AU14" s="182">
        <f>IFERROR(AT14/AP5,"-")</f>
        <v>2.9829957634495967E-2</v>
      </c>
      <c r="AV14" s="214">
        <f t="shared" si="7"/>
        <v>15505.204280155642</v>
      </c>
      <c r="AW14" s="109">
        <f t="shared" si="15"/>
        <v>3.6385774153358252E-3</v>
      </c>
    </row>
    <row r="15" spans="2:73" s="14" customFormat="1" ht="13.5" customHeight="1">
      <c r="B15" s="500"/>
      <c r="C15" s="628"/>
      <c r="D15" s="631"/>
      <c r="E15" s="615"/>
      <c r="F15" s="624"/>
      <c r="G15" s="126" t="s">
        <v>153</v>
      </c>
      <c r="H15" s="211">
        <v>3443878</v>
      </c>
      <c r="I15" s="182">
        <f>IFERROR(H15/E5,"-")</f>
        <v>4.5049255820233205E-4</v>
      </c>
      <c r="J15" s="211">
        <v>70</v>
      </c>
      <c r="K15" s="182">
        <f>IFERROR(J15/F5,"-")</f>
        <v>5.5044428717464814E-3</v>
      </c>
      <c r="L15" s="214">
        <f t="shared" si="3"/>
        <v>49198.257142857146</v>
      </c>
      <c r="M15" s="109">
        <f t="shared" si="11"/>
        <v>4.9552610714690228E-4</v>
      </c>
      <c r="N15" s="615"/>
      <c r="O15" s="624"/>
      <c r="P15" s="126" t="s">
        <v>153</v>
      </c>
      <c r="Q15" s="211">
        <v>271571</v>
      </c>
      <c r="R15" s="182">
        <f>IFERROR(Q15/N5,"-")</f>
        <v>2.5162510097581663E-4</v>
      </c>
      <c r="S15" s="211">
        <v>17</v>
      </c>
      <c r="T15" s="182">
        <f>IFERROR(S15/O5,"-")</f>
        <v>9.7926267281105983E-3</v>
      </c>
      <c r="U15" s="214">
        <f t="shared" si="4"/>
        <v>15974.764705882353</v>
      </c>
      <c r="V15" s="109">
        <f t="shared" si="12"/>
        <v>1.2034205459281912E-4</v>
      </c>
      <c r="W15" s="615"/>
      <c r="X15" s="624"/>
      <c r="Y15" s="126" t="s">
        <v>153</v>
      </c>
      <c r="Z15" s="211">
        <v>120982</v>
      </c>
      <c r="AA15" s="182">
        <f>IFERROR(Z15/W5,"-")</f>
        <v>1.7289160225865467E-4</v>
      </c>
      <c r="AB15" s="211">
        <v>10</v>
      </c>
      <c r="AC15" s="182">
        <f>IFERROR(AB15/X5,"-")</f>
        <v>0.01</v>
      </c>
      <c r="AD15" s="214">
        <f t="shared" si="5"/>
        <v>12098.2</v>
      </c>
      <c r="AE15" s="109">
        <f t="shared" si="13"/>
        <v>7.078944387812889E-5</v>
      </c>
      <c r="AF15" s="615"/>
      <c r="AG15" s="624"/>
      <c r="AH15" s="126" t="s">
        <v>153</v>
      </c>
      <c r="AI15" s="211">
        <v>1018592</v>
      </c>
      <c r="AJ15" s="182">
        <f>IFERROR(AI15/AF5,"-")</f>
        <v>7.4018129555605133E-4</v>
      </c>
      <c r="AK15" s="211">
        <v>31</v>
      </c>
      <c r="AL15" s="182">
        <f>IFERROR(AK15/AG5,"-")</f>
        <v>1.7435320584926885E-2</v>
      </c>
      <c r="AM15" s="214">
        <f t="shared" si="6"/>
        <v>32857.806451612902</v>
      </c>
      <c r="AN15" s="109">
        <f t="shared" si="14"/>
        <v>2.1944727602219956E-4</v>
      </c>
      <c r="AO15" s="615"/>
      <c r="AP15" s="615"/>
      <c r="AQ15" s="126" t="s">
        <v>153</v>
      </c>
      <c r="AR15" s="211">
        <f t="shared" si="0"/>
        <v>4855023</v>
      </c>
      <c r="AS15" s="182">
        <f>IFERROR(AR15/AO5,"-")</f>
        <v>4.4954508734196513E-4</v>
      </c>
      <c r="AT15" s="211">
        <f t="shared" si="1"/>
        <v>128</v>
      </c>
      <c r="AU15" s="182">
        <f>IFERROR(AT15/AP5,"-")</f>
        <v>7.4284719401079453E-3</v>
      </c>
      <c r="AV15" s="214">
        <f t="shared" si="7"/>
        <v>37929.8671875</v>
      </c>
      <c r="AW15" s="109">
        <f t="shared" si="15"/>
        <v>9.0610488164004984E-4</v>
      </c>
    </row>
    <row r="16" spans="2:73" s="14" customFormat="1" ht="13.5" customHeight="1">
      <c r="B16" s="500"/>
      <c r="C16" s="628"/>
      <c r="D16" s="631"/>
      <c r="E16" s="615"/>
      <c r="F16" s="624"/>
      <c r="G16" s="126" t="s">
        <v>154</v>
      </c>
      <c r="H16" s="211">
        <v>22316774</v>
      </c>
      <c r="I16" s="182">
        <f>IFERROR(H16/E5,"-")</f>
        <v>2.9192499298997497E-3</v>
      </c>
      <c r="J16" s="211">
        <v>72</v>
      </c>
      <c r="K16" s="182">
        <f>IFERROR(J16/F5,"-")</f>
        <v>5.661712668082095E-3</v>
      </c>
      <c r="L16" s="214">
        <f t="shared" si="3"/>
        <v>309955.19444444444</v>
      </c>
      <c r="M16" s="109">
        <f t="shared" si="11"/>
        <v>5.0968399592252807E-4</v>
      </c>
      <c r="N16" s="615"/>
      <c r="O16" s="624"/>
      <c r="P16" s="126" t="s">
        <v>154</v>
      </c>
      <c r="Q16" s="211">
        <v>2231098</v>
      </c>
      <c r="R16" s="182">
        <f>IFERROR(Q16/N5,"-")</f>
        <v>2.06723199287458E-3</v>
      </c>
      <c r="S16" s="211">
        <v>15</v>
      </c>
      <c r="T16" s="182">
        <f>IFERROR(S16/O5,"-")</f>
        <v>8.6405529953917058E-3</v>
      </c>
      <c r="U16" s="214">
        <f t="shared" si="4"/>
        <v>148739.86666666667</v>
      </c>
      <c r="V16" s="109">
        <f t="shared" si="12"/>
        <v>1.0618416581719333E-4</v>
      </c>
      <c r="W16" s="615"/>
      <c r="X16" s="624"/>
      <c r="Y16" s="126" t="s">
        <v>154</v>
      </c>
      <c r="Z16" s="211">
        <v>1647068</v>
      </c>
      <c r="AA16" s="182">
        <f>IFERROR(Z16/W5,"-")</f>
        <v>2.353773499768212E-3</v>
      </c>
      <c r="AB16" s="211">
        <v>6</v>
      </c>
      <c r="AC16" s="182">
        <f>IFERROR(AB16/X5,"-")</f>
        <v>6.0000000000000001E-3</v>
      </c>
      <c r="AD16" s="214">
        <f t="shared" si="5"/>
        <v>274511.33333333331</v>
      </c>
      <c r="AE16" s="109">
        <f t="shared" si="13"/>
        <v>4.2473666326877339E-5</v>
      </c>
      <c r="AF16" s="615"/>
      <c r="AG16" s="624"/>
      <c r="AH16" s="126" t="s">
        <v>154</v>
      </c>
      <c r="AI16" s="211">
        <v>5363706</v>
      </c>
      <c r="AJ16" s="182">
        <f>IFERROR(AI16/AF5,"-")</f>
        <v>3.8976497518749074E-3</v>
      </c>
      <c r="AK16" s="211">
        <v>23</v>
      </c>
      <c r="AL16" s="182">
        <f>IFERROR(AK16/AG5,"-")</f>
        <v>1.2935883014623173E-2</v>
      </c>
      <c r="AM16" s="214">
        <f t="shared" si="6"/>
        <v>233204.60869565216</v>
      </c>
      <c r="AN16" s="109">
        <f t="shared" si="14"/>
        <v>1.6281572091969646E-4</v>
      </c>
      <c r="AO16" s="615"/>
      <c r="AP16" s="615"/>
      <c r="AQ16" s="126" t="s">
        <v>154</v>
      </c>
      <c r="AR16" s="211">
        <f t="shared" si="0"/>
        <v>31558646</v>
      </c>
      <c r="AS16" s="182">
        <f>IFERROR(AR16/AO5,"-")</f>
        <v>2.9221353374565186E-3</v>
      </c>
      <c r="AT16" s="211">
        <f t="shared" si="1"/>
        <v>116</v>
      </c>
      <c r="AU16" s="182">
        <f>IFERROR(AT16/AP5,"-")</f>
        <v>6.7320526957228254E-3</v>
      </c>
      <c r="AV16" s="214">
        <f t="shared" si="7"/>
        <v>272057.29310344829</v>
      </c>
      <c r="AW16" s="109">
        <f t="shared" si="15"/>
        <v>8.2115754898629521E-4</v>
      </c>
    </row>
    <row r="17" spans="2:49" s="14" customFormat="1" ht="13.5" customHeight="1">
      <c r="B17" s="500"/>
      <c r="C17" s="628"/>
      <c r="D17" s="631"/>
      <c r="E17" s="615"/>
      <c r="F17" s="624"/>
      <c r="G17" s="126" t="s">
        <v>155</v>
      </c>
      <c r="H17" s="211">
        <v>31562252</v>
      </c>
      <c r="I17" s="182">
        <f>IFERROR(H17/E5,"-")</f>
        <v>4.1286478923198413E-3</v>
      </c>
      <c r="J17" s="211">
        <v>970</v>
      </c>
      <c r="K17" s="182">
        <f>IFERROR(J17/F5,"-")</f>
        <v>7.6275851222772667E-2</v>
      </c>
      <c r="L17" s="214">
        <f t="shared" si="3"/>
        <v>32538.404123711342</v>
      </c>
      <c r="M17" s="109">
        <f t="shared" si="11"/>
        <v>6.8665760561785029E-3</v>
      </c>
      <c r="N17" s="615"/>
      <c r="O17" s="624"/>
      <c r="P17" s="126" t="s">
        <v>155</v>
      </c>
      <c r="Q17" s="211">
        <v>8521587</v>
      </c>
      <c r="R17" s="182">
        <f>IFERROR(Q17/N5,"-")</f>
        <v>7.8957075289674029E-3</v>
      </c>
      <c r="S17" s="211">
        <v>178</v>
      </c>
      <c r="T17" s="182">
        <f>IFERROR(S17/O5,"-")</f>
        <v>0.10253456221198157</v>
      </c>
      <c r="U17" s="214">
        <f t="shared" si="4"/>
        <v>47874.084269662919</v>
      </c>
      <c r="V17" s="109">
        <f t="shared" si="12"/>
        <v>1.2600521010306942E-3</v>
      </c>
      <c r="W17" s="615"/>
      <c r="X17" s="624"/>
      <c r="Y17" s="126" t="s">
        <v>155</v>
      </c>
      <c r="Z17" s="211">
        <v>5696764</v>
      </c>
      <c r="AA17" s="182">
        <f>IFERROR(Z17/W5,"-")</f>
        <v>8.1410677261859014E-3</v>
      </c>
      <c r="AB17" s="211">
        <v>105</v>
      </c>
      <c r="AC17" s="182">
        <f>IFERROR(AB17/X5,"-")</f>
        <v>0.105</v>
      </c>
      <c r="AD17" s="214">
        <f t="shared" si="5"/>
        <v>54254.89523809524</v>
      </c>
      <c r="AE17" s="109">
        <f t="shared" si="13"/>
        <v>7.4328916072035343E-4</v>
      </c>
      <c r="AF17" s="615"/>
      <c r="AG17" s="624"/>
      <c r="AH17" s="126" t="s">
        <v>155</v>
      </c>
      <c r="AI17" s="211">
        <v>13083054</v>
      </c>
      <c r="AJ17" s="182">
        <f>IFERROR(AI17/AF5,"-")</f>
        <v>9.5070762970352989E-3</v>
      </c>
      <c r="AK17" s="211">
        <v>291</v>
      </c>
      <c r="AL17" s="182">
        <f>IFERROR(AK17/AG5,"-")</f>
        <v>0.16366704161979753</v>
      </c>
      <c r="AM17" s="214">
        <f t="shared" si="6"/>
        <v>44958.948453608245</v>
      </c>
      <c r="AN17" s="109">
        <f t="shared" si="14"/>
        <v>2.0599728168535507E-3</v>
      </c>
      <c r="AO17" s="615"/>
      <c r="AP17" s="615"/>
      <c r="AQ17" s="126" t="s">
        <v>155</v>
      </c>
      <c r="AR17" s="211">
        <f t="shared" si="0"/>
        <v>58863657</v>
      </c>
      <c r="AS17" s="182">
        <f>IFERROR(AR17/AO5,"-")</f>
        <v>5.4504103950346839E-3</v>
      </c>
      <c r="AT17" s="211">
        <f t="shared" si="1"/>
        <v>1544</v>
      </c>
      <c r="AU17" s="182">
        <f>IFERROR(AT17/AP5,"-")</f>
        <v>8.9605942777552086E-2</v>
      </c>
      <c r="AV17" s="214">
        <f t="shared" si="7"/>
        <v>38124.130181347151</v>
      </c>
      <c r="AW17" s="109">
        <f t="shared" si="15"/>
        <v>1.0929890134783101E-2</v>
      </c>
    </row>
    <row r="18" spans="2:49" s="14" customFormat="1" ht="13.5" customHeight="1">
      <c r="B18" s="500"/>
      <c r="C18" s="628"/>
      <c r="D18" s="631"/>
      <c r="E18" s="615"/>
      <c r="F18" s="624"/>
      <c r="G18" s="126" t="s">
        <v>156</v>
      </c>
      <c r="H18" s="211">
        <v>57320791</v>
      </c>
      <c r="I18" s="182">
        <f>IFERROR(H18/E5,"-")</f>
        <v>7.4981139795809292E-3</v>
      </c>
      <c r="J18" s="211">
        <v>872</v>
      </c>
      <c r="K18" s="182">
        <f>IFERROR(J18/F5,"-")</f>
        <v>6.8569631202327591E-2</v>
      </c>
      <c r="L18" s="214">
        <f t="shared" si="3"/>
        <v>65734.852064220177</v>
      </c>
      <c r="M18" s="109">
        <f t="shared" si="11"/>
        <v>6.1728395061728392E-3</v>
      </c>
      <c r="N18" s="615"/>
      <c r="O18" s="624"/>
      <c r="P18" s="126" t="s">
        <v>156</v>
      </c>
      <c r="Q18" s="211">
        <v>8608390</v>
      </c>
      <c r="R18" s="182">
        <f>IFERROR(Q18/N5,"-")</f>
        <v>7.9761351653497986E-3</v>
      </c>
      <c r="S18" s="211">
        <v>130</v>
      </c>
      <c r="T18" s="182">
        <f>IFERROR(S18/O5,"-")</f>
        <v>7.4884792626728106E-2</v>
      </c>
      <c r="U18" s="214">
        <f t="shared" si="4"/>
        <v>66218.38461538461</v>
      </c>
      <c r="V18" s="109">
        <f t="shared" si="12"/>
        <v>9.2026277041567562E-4</v>
      </c>
      <c r="W18" s="615"/>
      <c r="X18" s="624"/>
      <c r="Y18" s="126" t="s">
        <v>156</v>
      </c>
      <c r="Z18" s="211">
        <v>5507410</v>
      </c>
      <c r="AA18" s="182">
        <f>IFERROR(Z18/W5,"-")</f>
        <v>7.8704678315397111E-3</v>
      </c>
      <c r="AB18" s="211">
        <v>85</v>
      </c>
      <c r="AC18" s="182">
        <f>IFERROR(AB18/X5,"-")</f>
        <v>8.5000000000000006E-2</v>
      </c>
      <c r="AD18" s="214">
        <f t="shared" si="5"/>
        <v>64793.058823529413</v>
      </c>
      <c r="AE18" s="109">
        <f t="shared" si="13"/>
        <v>6.0171027296409565E-4</v>
      </c>
      <c r="AF18" s="615"/>
      <c r="AG18" s="624"/>
      <c r="AH18" s="126" t="s">
        <v>156</v>
      </c>
      <c r="AI18" s="211">
        <v>14488873</v>
      </c>
      <c r="AJ18" s="182">
        <f>IFERROR(AI18/AF5,"-")</f>
        <v>1.0528644234675996E-2</v>
      </c>
      <c r="AK18" s="211">
        <v>203</v>
      </c>
      <c r="AL18" s="182">
        <f>IFERROR(AK18/AG5,"-")</f>
        <v>0.1141732283464567</v>
      </c>
      <c r="AM18" s="214">
        <f t="shared" si="6"/>
        <v>71373.758620689652</v>
      </c>
      <c r="AN18" s="109">
        <f t="shared" si="14"/>
        <v>1.4370257107260164E-3</v>
      </c>
      <c r="AO18" s="615"/>
      <c r="AP18" s="615"/>
      <c r="AQ18" s="126" t="s">
        <v>156</v>
      </c>
      <c r="AR18" s="211">
        <f t="shared" si="0"/>
        <v>85925464</v>
      </c>
      <c r="AS18" s="182">
        <f>IFERROR(AR18/AO5,"-")</f>
        <v>7.9561662671379478E-3</v>
      </c>
      <c r="AT18" s="211">
        <f t="shared" si="1"/>
        <v>1290</v>
      </c>
      <c r="AU18" s="182">
        <f>IFERROR(AT18/AP5,"-")</f>
        <v>7.4865068771400381E-2</v>
      </c>
      <c r="AV18" s="214">
        <f t="shared" si="7"/>
        <v>66608.886821705426</v>
      </c>
      <c r="AW18" s="109">
        <f t="shared" si="15"/>
        <v>9.1318382602786265E-3</v>
      </c>
    </row>
    <row r="19" spans="2:49" s="14" customFormat="1" ht="13.5" customHeight="1">
      <c r="B19" s="500"/>
      <c r="C19" s="628"/>
      <c r="D19" s="631"/>
      <c r="E19" s="615"/>
      <c r="F19" s="624"/>
      <c r="G19" s="126" t="s">
        <v>157</v>
      </c>
      <c r="H19" s="211">
        <v>21389297</v>
      </c>
      <c r="I19" s="182">
        <f>IFERROR(H19/E5,"-")</f>
        <v>2.7979269659608925E-3</v>
      </c>
      <c r="J19" s="211">
        <v>562</v>
      </c>
      <c r="K19" s="182">
        <f>IFERROR(J19/F5,"-")</f>
        <v>4.4192812770307462E-2</v>
      </c>
      <c r="L19" s="214">
        <f t="shared" si="3"/>
        <v>38059.247330960854</v>
      </c>
      <c r="M19" s="109">
        <f t="shared" si="11"/>
        <v>3.9783667459508442E-3</v>
      </c>
      <c r="N19" s="615"/>
      <c r="O19" s="624"/>
      <c r="P19" s="126" t="s">
        <v>157</v>
      </c>
      <c r="Q19" s="211">
        <v>3912022</v>
      </c>
      <c r="R19" s="182">
        <f>IFERROR(Q19/N5,"-")</f>
        <v>3.6246982585387108E-3</v>
      </c>
      <c r="S19" s="211">
        <v>97</v>
      </c>
      <c r="T19" s="182">
        <f>IFERROR(S19/O5,"-")</f>
        <v>5.587557603686636E-2</v>
      </c>
      <c r="U19" s="214">
        <f t="shared" si="4"/>
        <v>40330.123711340209</v>
      </c>
      <c r="V19" s="109">
        <f t="shared" si="12"/>
        <v>6.8665760561785027E-4</v>
      </c>
      <c r="W19" s="615"/>
      <c r="X19" s="624"/>
      <c r="Y19" s="126" t="s">
        <v>157</v>
      </c>
      <c r="Z19" s="211">
        <v>3321204</v>
      </c>
      <c r="AA19" s="182">
        <f>IFERROR(Z19/W5,"-")</f>
        <v>4.7462290339707804E-3</v>
      </c>
      <c r="AB19" s="211">
        <v>67</v>
      </c>
      <c r="AC19" s="182">
        <f>IFERROR(AB19/X5,"-")</f>
        <v>6.7000000000000004E-2</v>
      </c>
      <c r="AD19" s="214">
        <f t="shared" si="5"/>
        <v>49570.208955223883</v>
      </c>
      <c r="AE19" s="109">
        <f t="shared" si="13"/>
        <v>4.742892739834636E-4</v>
      </c>
      <c r="AF19" s="615"/>
      <c r="AG19" s="624"/>
      <c r="AH19" s="126" t="s">
        <v>157</v>
      </c>
      <c r="AI19" s="211">
        <v>7556105</v>
      </c>
      <c r="AJ19" s="182">
        <f>IFERROR(AI19/AF5,"-")</f>
        <v>5.4908025865680835E-3</v>
      </c>
      <c r="AK19" s="211">
        <v>151</v>
      </c>
      <c r="AL19" s="182">
        <f>IFERROR(AK19/AG5,"-")</f>
        <v>8.4926884139482559E-2</v>
      </c>
      <c r="AM19" s="214">
        <f t="shared" si="6"/>
        <v>50040.430463576158</v>
      </c>
      <c r="AN19" s="109">
        <f t="shared" si="14"/>
        <v>1.0689206025597464E-3</v>
      </c>
      <c r="AO19" s="615"/>
      <c r="AP19" s="615"/>
      <c r="AQ19" s="126" t="s">
        <v>157</v>
      </c>
      <c r="AR19" s="211">
        <f t="shared" si="0"/>
        <v>36178628</v>
      </c>
      <c r="AS19" s="182">
        <f>IFERROR(AR19/AO5,"-")</f>
        <v>3.349917082611651E-3</v>
      </c>
      <c r="AT19" s="211">
        <f t="shared" si="1"/>
        <v>877</v>
      </c>
      <c r="AU19" s="182">
        <f>IFERROR(AT19/AP5,"-")</f>
        <v>5.0896639777145841E-2</v>
      </c>
      <c r="AV19" s="214">
        <f t="shared" si="7"/>
        <v>41252.711516533636</v>
      </c>
      <c r="AW19" s="109">
        <f t="shared" si="15"/>
        <v>6.2082342281119043E-3</v>
      </c>
    </row>
    <row r="20" spans="2:49" s="14" customFormat="1" ht="13.5" customHeight="1">
      <c r="B20" s="500"/>
      <c r="C20" s="628"/>
      <c r="D20" s="631"/>
      <c r="E20" s="615"/>
      <c r="F20" s="624"/>
      <c r="G20" s="127" t="s">
        <v>158</v>
      </c>
      <c r="H20" s="212">
        <v>17324790</v>
      </c>
      <c r="I20" s="183">
        <f>IFERROR(H20/E5,"-")</f>
        <v>2.2662501306428915E-3</v>
      </c>
      <c r="J20" s="212">
        <v>949</v>
      </c>
      <c r="K20" s="183">
        <f>IFERROR(J20/F5,"-")</f>
        <v>7.4624518361248726E-2</v>
      </c>
      <c r="L20" s="215">
        <f t="shared" si="3"/>
        <v>18255.837723919914</v>
      </c>
      <c r="M20" s="110">
        <f t="shared" si="11"/>
        <v>6.7179182240344323E-3</v>
      </c>
      <c r="N20" s="615"/>
      <c r="O20" s="624"/>
      <c r="P20" s="127" t="s">
        <v>158</v>
      </c>
      <c r="Q20" s="212">
        <v>1085402</v>
      </c>
      <c r="R20" s="183">
        <f>IFERROR(Q20/N5,"-")</f>
        <v>1.005683183584968E-3</v>
      </c>
      <c r="S20" s="212">
        <v>132</v>
      </c>
      <c r="T20" s="183">
        <f>IFERROR(S20/O5,"-")</f>
        <v>7.6036866359447008E-2</v>
      </c>
      <c r="U20" s="215">
        <f t="shared" si="4"/>
        <v>8222.742424242424</v>
      </c>
      <c r="V20" s="110">
        <f t="shared" si="12"/>
        <v>9.3442065919130141E-4</v>
      </c>
      <c r="W20" s="615"/>
      <c r="X20" s="624"/>
      <c r="Y20" s="127" t="s">
        <v>158</v>
      </c>
      <c r="Z20" s="212">
        <v>974731</v>
      </c>
      <c r="AA20" s="183">
        <f>IFERROR(Z20/W5,"-")</f>
        <v>1.3929576661088486E-3</v>
      </c>
      <c r="AB20" s="212">
        <v>94</v>
      </c>
      <c r="AC20" s="183">
        <f>IFERROR(AB20/X5,"-")</f>
        <v>9.4E-2</v>
      </c>
      <c r="AD20" s="215">
        <f t="shared" si="5"/>
        <v>10369.478723404256</v>
      </c>
      <c r="AE20" s="110">
        <f t="shared" si="13"/>
        <v>6.6542077245441164E-4</v>
      </c>
      <c r="AF20" s="615"/>
      <c r="AG20" s="624"/>
      <c r="AH20" s="127" t="s">
        <v>158</v>
      </c>
      <c r="AI20" s="212">
        <v>1817536</v>
      </c>
      <c r="AJ20" s="183">
        <f>IFERROR(AI20/AF5,"-")</f>
        <v>1.320750753196337E-3</v>
      </c>
      <c r="AK20" s="212">
        <v>197</v>
      </c>
      <c r="AL20" s="183">
        <f>IFERROR(AK20/AG5,"-")</f>
        <v>0.1107986501687289</v>
      </c>
      <c r="AM20" s="215">
        <f t="shared" si="6"/>
        <v>9226.0710659898468</v>
      </c>
      <c r="AN20" s="110">
        <f t="shared" si="14"/>
        <v>1.3945520443991392E-3</v>
      </c>
      <c r="AO20" s="615"/>
      <c r="AP20" s="615"/>
      <c r="AQ20" s="127" t="s">
        <v>158</v>
      </c>
      <c r="AR20" s="212">
        <f t="shared" si="0"/>
        <v>21202459</v>
      </c>
      <c r="AS20" s="183">
        <f>IFERROR(AR20/AO5,"-")</f>
        <v>1.963216504436629E-3</v>
      </c>
      <c r="AT20" s="212">
        <f t="shared" si="1"/>
        <v>1372</v>
      </c>
      <c r="AU20" s="183">
        <f>IFERROR(AT20/AP5,"-")</f>
        <v>7.9623933608032035E-2</v>
      </c>
      <c r="AV20" s="215">
        <f t="shared" si="7"/>
        <v>15453.687317784257</v>
      </c>
      <c r="AW20" s="110">
        <f t="shared" si="15"/>
        <v>9.712311700079284E-3</v>
      </c>
    </row>
    <row r="21" spans="2:49" s="14" customFormat="1" ht="13.5" customHeight="1">
      <c r="B21" s="500"/>
      <c r="C21" s="629"/>
      <c r="D21" s="632"/>
      <c r="E21" s="616"/>
      <c r="F21" s="625"/>
      <c r="G21" s="128" t="s">
        <v>81</v>
      </c>
      <c r="H21" s="204">
        <v>1324873309</v>
      </c>
      <c r="I21" s="183">
        <f>IFERROR(H21/E5,"-")</f>
        <v>0.17330624553639784</v>
      </c>
      <c r="J21" s="212">
        <v>9348</v>
      </c>
      <c r="K21" s="183">
        <f>IFERROR(J21/F5,"-")</f>
        <v>0.73507902807265868</v>
      </c>
      <c r="L21" s="215">
        <f t="shared" si="3"/>
        <v>141727.9962558836</v>
      </c>
      <c r="M21" s="111">
        <f t="shared" si="11"/>
        <v>6.6173972137274883E-2</v>
      </c>
      <c r="N21" s="616"/>
      <c r="O21" s="625"/>
      <c r="P21" s="128" t="s">
        <v>81</v>
      </c>
      <c r="Q21" s="204">
        <v>217355587</v>
      </c>
      <c r="R21" s="183">
        <f>IFERROR(Q21/N5,"-")</f>
        <v>0.20139161223596372</v>
      </c>
      <c r="S21" s="212">
        <v>1335</v>
      </c>
      <c r="T21" s="183">
        <f>IFERROR(S21/O5,"-")</f>
        <v>0.76900921658986177</v>
      </c>
      <c r="U21" s="215">
        <f t="shared" si="4"/>
        <v>162813.17378277154</v>
      </c>
      <c r="V21" s="111">
        <f t="shared" si="12"/>
        <v>9.4503907577302079E-3</v>
      </c>
      <c r="W21" s="616"/>
      <c r="X21" s="625"/>
      <c r="Y21" s="128" t="s">
        <v>81</v>
      </c>
      <c r="Z21" s="204">
        <v>144319757</v>
      </c>
      <c r="AA21" s="183">
        <f>IFERROR(Z21/W5,"-")</f>
        <v>0.20624286278380002</v>
      </c>
      <c r="AB21" s="212">
        <v>814</v>
      </c>
      <c r="AC21" s="183">
        <f>IFERROR(AB21/X5,"-")</f>
        <v>0.81399999999999995</v>
      </c>
      <c r="AD21" s="215">
        <f t="shared" si="5"/>
        <v>177296.99877149877</v>
      </c>
      <c r="AE21" s="111">
        <f t="shared" si="13"/>
        <v>5.7622607316796916E-3</v>
      </c>
      <c r="AF21" s="616"/>
      <c r="AG21" s="625"/>
      <c r="AH21" s="128" t="s">
        <v>81</v>
      </c>
      <c r="AI21" s="204">
        <v>263899001</v>
      </c>
      <c r="AJ21" s="183">
        <f>IFERROR(AI21/AF5,"-")</f>
        <v>0.191767758293927</v>
      </c>
      <c r="AK21" s="212">
        <v>1484</v>
      </c>
      <c r="AL21" s="183">
        <f>IFERROR(AK21/AG5,"-")</f>
        <v>0.83464566929133854</v>
      </c>
      <c r="AM21" s="215">
        <f t="shared" si="6"/>
        <v>177829.5154986523</v>
      </c>
      <c r="AN21" s="111">
        <f t="shared" si="14"/>
        <v>1.0505153471514327E-2</v>
      </c>
      <c r="AO21" s="616"/>
      <c r="AP21" s="616"/>
      <c r="AQ21" s="128" t="s">
        <v>81</v>
      </c>
      <c r="AR21" s="204">
        <f t="shared" si="0"/>
        <v>1950447654</v>
      </c>
      <c r="AS21" s="183">
        <f>IFERROR(AR21/AO5,"-")</f>
        <v>0.18059938356077015</v>
      </c>
      <c r="AT21" s="212">
        <f t="shared" si="1"/>
        <v>12981</v>
      </c>
      <c r="AU21" s="183">
        <f>IFERROR(AT21/AP5,"-")</f>
        <v>0.75335151761360342</v>
      </c>
      <c r="AV21" s="215">
        <f t="shared" si="7"/>
        <v>150254.03697712041</v>
      </c>
      <c r="AW21" s="111">
        <f t="shared" si="15"/>
        <v>9.1891777098199123E-2</v>
      </c>
    </row>
    <row r="22" spans="2:49" s="14" customFormat="1" ht="13.5" customHeight="1">
      <c r="B22" s="500">
        <v>2</v>
      </c>
      <c r="C22" s="627" t="s">
        <v>179</v>
      </c>
      <c r="D22" s="630">
        <f>BL6</f>
        <v>106734</v>
      </c>
      <c r="E22" s="626">
        <f t="shared" ref="E22" si="18">VLOOKUP(C22,$AY$5:$BI$12,2,0)</f>
        <v>7354036830</v>
      </c>
      <c r="F22" s="623">
        <f t="shared" ref="F22" si="19">VLOOKUP(C22,$AY$5:$BI$12,7,0)</f>
        <v>10862</v>
      </c>
      <c r="G22" s="124" t="s">
        <v>144</v>
      </c>
      <c r="H22" s="210">
        <v>206377681</v>
      </c>
      <c r="I22" s="181">
        <f>IFERROR(H22/E22,"-")</f>
        <v>2.8063182952539008E-2</v>
      </c>
      <c r="J22" s="210">
        <v>2082</v>
      </c>
      <c r="K22" s="181">
        <f>IFERROR(J22/F22,"-")</f>
        <v>0.19167740747560302</v>
      </c>
      <c r="L22" s="213">
        <f t="shared" si="3"/>
        <v>99124.726705091263</v>
      </c>
      <c r="M22" s="112">
        <f>IFERROR(J22/$BL$6,0)</f>
        <v>1.9506436561920287E-2</v>
      </c>
      <c r="N22" s="626">
        <f t="shared" ref="N22" si="20">VLOOKUP(C22,$AY$5:$BI$12,3,0)</f>
        <v>1007029120</v>
      </c>
      <c r="O22" s="623">
        <f t="shared" ref="O22" si="21">VLOOKUP(C22,$AY$5:$BI$12,8,0)</f>
        <v>1424</v>
      </c>
      <c r="P22" s="124" t="s">
        <v>144</v>
      </c>
      <c r="Q22" s="210">
        <v>16581978</v>
      </c>
      <c r="R22" s="181">
        <f>IFERROR(Q22/N22,"-")</f>
        <v>1.6466234859226315E-2</v>
      </c>
      <c r="S22" s="210">
        <v>284</v>
      </c>
      <c r="T22" s="181">
        <f>IFERROR(S22/O22,"-")</f>
        <v>0.199438202247191</v>
      </c>
      <c r="U22" s="213">
        <f t="shared" si="4"/>
        <v>58387.24647887324</v>
      </c>
      <c r="V22" s="112">
        <f>IFERROR(S22/$BL$6,0)</f>
        <v>2.6608203571495495E-3</v>
      </c>
      <c r="W22" s="626">
        <f t="shared" ref="W22" si="22">VLOOKUP(C22,$AY$5:$BI$12,4,0)</f>
        <v>638369790</v>
      </c>
      <c r="X22" s="623">
        <f t="shared" ref="X22" si="23">VLOOKUP(C22,$AY$5:$BI$12,9,0)</f>
        <v>790</v>
      </c>
      <c r="Y22" s="124" t="s">
        <v>144</v>
      </c>
      <c r="Z22" s="210">
        <v>28518483</v>
      </c>
      <c r="AA22" s="181">
        <f>IFERROR(Z22/W22,"-")</f>
        <v>4.4673923244394134E-2</v>
      </c>
      <c r="AB22" s="210">
        <v>166</v>
      </c>
      <c r="AC22" s="181">
        <f>IFERROR(AB22/X22,"-")</f>
        <v>0.21012658227848102</v>
      </c>
      <c r="AD22" s="213">
        <f t="shared" si="5"/>
        <v>171798.09036144579</v>
      </c>
      <c r="AE22" s="112">
        <f>IFERROR(AB22/$BL$6,0)</f>
        <v>1.5552682369254409E-3</v>
      </c>
      <c r="AF22" s="626">
        <f t="shared" ref="AF22" si="24">VLOOKUP(C22,$AY$5:$BI$12,5,0)</f>
        <v>1593251380</v>
      </c>
      <c r="AG22" s="623">
        <f t="shared" ref="AG22" si="25">VLOOKUP(C22,$AY$5:$BI$12,10,0)</f>
        <v>1674</v>
      </c>
      <c r="AH22" s="124" t="s">
        <v>144</v>
      </c>
      <c r="AI22" s="210">
        <v>66985667</v>
      </c>
      <c r="AJ22" s="181">
        <f>IFERROR(AI22/AF22,"-")</f>
        <v>4.2043376105533325E-2</v>
      </c>
      <c r="AK22" s="210">
        <v>444</v>
      </c>
      <c r="AL22" s="181">
        <f>IFERROR(AK22/AG22,"-")</f>
        <v>0.26523297491039427</v>
      </c>
      <c r="AM22" s="213">
        <f t="shared" si="6"/>
        <v>150868.61936936938</v>
      </c>
      <c r="AN22" s="112">
        <f>IFERROR(AK22/$BL$6,0)</f>
        <v>4.1598740794873239E-3</v>
      </c>
      <c r="AO22" s="626">
        <f t="shared" ref="AO22" si="26">VLOOKUP(C22,$AY$5:$BI$12,6,0)</f>
        <v>10592687120</v>
      </c>
      <c r="AP22" s="623">
        <f t="shared" ref="AP22" si="27">VLOOKUP(C22,$AY$5:$BI$12,11,0)</f>
        <v>14750</v>
      </c>
      <c r="AQ22" s="124" t="s">
        <v>144</v>
      </c>
      <c r="AR22" s="210">
        <f t="shared" si="0"/>
        <v>318463809</v>
      </c>
      <c r="AS22" s="181">
        <f>IFERROR(AR22/AO22,"-")</f>
        <v>3.0064496892267315E-2</v>
      </c>
      <c r="AT22" s="210">
        <f t="shared" si="1"/>
        <v>2976</v>
      </c>
      <c r="AU22" s="181">
        <f>IFERROR(AT22/AP22,"-")</f>
        <v>0.20176271186440678</v>
      </c>
      <c r="AV22" s="213">
        <f t="shared" si="7"/>
        <v>107010.68850806452</v>
      </c>
      <c r="AW22" s="112">
        <f>IFERROR(AT22/$BL$6,0)</f>
        <v>2.7882399235482601E-2</v>
      </c>
    </row>
    <row r="23" spans="2:49" s="14" customFormat="1" ht="13.5" customHeight="1">
      <c r="B23" s="500"/>
      <c r="C23" s="628"/>
      <c r="D23" s="631"/>
      <c r="E23" s="615"/>
      <c r="F23" s="624"/>
      <c r="G23" s="125" t="s">
        <v>145</v>
      </c>
      <c r="H23" s="211">
        <v>155810114</v>
      </c>
      <c r="I23" s="182">
        <f>IFERROR(H23/E22,"-")</f>
        <v>2.1187018450110211E-2</v>
      </c>
      <c r="J23" s="211">
        <v>2516</v>
      </c>
      <c r="K23" s="182">
        <f>IFERROR(J23/F22,"-")</f>
        <v>0.2316332167188363</v>
      </c>
      <c r="L23" s="214">
        <f t="shared" si="3"/>
        <v>61927.708267090617</v>
      </c>
      <c r="M23" s="109">
        <f t="shared" ref="M23:M38" si="28">IFERROR(J23/$BL$6,0)</f>
        <v>2.35726197837615E-2</v>
      </c>
      <c r="N23" s="615"/>
      <c r="O23" s="624"/>
      <c r="P23" s="125" t="s">
        <v>145</v>
      </c>
      <c r="Q23" s="211">
        <v>29847992</v>
      </c>
      <c r="R23" s="182">
        <f>IFERROR(Q23/N22,"-")</f>
        <v>2.9639651334015048E-2</v>
      </c>
      <c r="S23" s="211">
        <v>351</v>
      </c>
      <c r="T23" s="182">
        <f>IFERROR(S23/O22,"-")</f>
        <v>0.24648876404494383</v>
      </c>
      <c r="U23" s="214">
        <f t="shared" si="4"/>
        <v>85037.014245014245</v>
      </c>
      <c r="V23" s="109">
        <f t="shared" ref="V23:V38" si="29">IFERROR(S23/$BL$6,0)</f>
        <v>3.2885491033784924E-3</v>
      </c>
      <c r="W23" s="615"/>
      <c r="X23" s="624"/>
      <c r="Y23" s="125" t="s">
        <v>145</v>
      </c>
      <c r="Z23" s="211">
        <v>7773797</v>
      </c>
      <c r="AA23" s="182">
        <f>IFERROR(Z23/W22,"-")</f>
        <v>1.2177576573603209E-2</v>
      </c>
      <c r="AB23" s="211">
        <v>234</v>
      </c>
      <c r="AC23" s="182">
        <f>IFERROR(AB23/X22,"-")</f>
        <v>0.29620253164556964</v>
      </c>
      <c r="AD23" s="214">
        <f t="shared" si="5"/>
        <v>33221.354700854703</v>
      </c>
      <c r="AE23" s="109">
        <f t="shared" ref="AE23:AE38" si="30">IFERROR(AB23/$BL$6,0)</f>
        <v>2.1923660689189949E-3</v>
      </c>
      <c r="AF23" s="615"/>
      <c r="AG23" s="624"/>
      <c r="AH23" s="125" t="s">
        <v>145</v>
      </c>
      <c r="AI23" s="211">
        <v>53292239</v>
      </c>
      <c r="AJ23" s="182">
        <f>IFERROR(AI23/AF22,"-")</f>
        <v>3.3448732365133745E-2</v>
      </c>
      <c r="AK23" s="211">
        <v>525</v>
      </c>
      <c r="AL23" s="182">
        <f>IFERROR(AK23/AG22,"-")</f>
        <v>0.31362007168458783</v>
      </c>
      <c r="AM23" s="214">
        <f t="shared" si="6"/>
        <v>101509.02666666667</v>
      </c>
      <c r="AN23" s="109">
        <f t="shared" ref="AN23:AN38" si="31">IFERROR(AK23/$BL$6,0)</f>
        <v>4.9187700264208215E-3</v>
      </c>
      <c r="AO23" s="615"/>
      <c r="AP23" s="624"/>
      <c r="AQ23" s="125" t="s">
        <v>145</v>
      </c>
      <c r="AR23" s="211">
        <f t="shared" si="0"/>
        <v>246724142</v>
      </c>
      <c r="AS23" s="182">
        <f>IFERROR(AR23/AO22,"-")</f>
        <v>2.3291931424478815E-2</v>
      </c>
      <c r="AT23" s="211">
        <f t="shared" ref="AT23:AT37" si="32">SUM(J23,S23,AB23,AK23)</f>
        <v>3626</v>
      </c>
      <c r="AU23" s="182">
        <f>IFERROR(AT23/AP22,"-")</f>
        <v>0.24583050847457627</v>
      </c>
      <c r="AV23" s="214">
        <f t="shared" si="7"/>
        <v>68043.061776061775</v>
      </c>
      <c r="AW23" s="109">
        <f t="shared" ref="AW23:AW38" si="33">IFERROR(AT23/$BL$6,0)</f>
        <v>3.3972304982479808E-2</v>
      </c>
    </row>
    <row r="24" spans="2:49" s="14" customFormat="1" ht="13.5" customHeight="1">
      <c r="B24" s="500"/>
      <c r="C24" s="628"/>
      <c r="D24" s="631"/>
      <c r="E24" s="615"/>
      <c r="F24" s="624"/>
      <c r="G24" s="126" t="s">
        <v>146</v>
      </c>
      <c r="H24" s="211">
        <v>146711066</v>
      </c>
      <c r="I24" s="182">
        <f>IFERROR(H24/E22,"-")</f>
        <v>1.9949732288735356E-2</v>
      </c>
      <c r="J24" s="211">
        <v>3043</v>
      </c>
      <c r="K24" s="182">
        <f>IFERROR(J24/F22,"-")</f>
        <v>0.28015098508561959</v>
      </c>
      <c r="L24" s="214">
        <f t="shared" si="3"/>
        <v>48212.640814985214</v>
      </c>
      <c r="M24" s="109">
        <f t="shared" si="28"/>
        <v>2.8510127981711545E-2</v>
      </c>
      <c r="N24" s="615"/>
      <c r="O24" s="624"/>
      <c r="P24" s="126" t="s">
        <v>146</v>
      </c>
      <c r="Q24" s="211">
        <v>19367027</v>
      </c>
      <c r="R24" s="182">
        <f>IFERROR(Q24/N22,"-")</f>
        <v>1.9231844060279012E-2</v>
      </c>
      <c r="S24" s="211">
        <v>436</v>
      </c>
      <c r="T24" s="182">
        <f>IFERROR(S24/O22,"-")</f>
        <v>0.3061797752808989</v>
      </c>
      <c r="U24" s="214">
        <f t="shared" si="4"/>
        <v>44419.786697247706</v>
      </c>
      <c r="V24" s="109">
        <f t="shared" si="29"/>
        <v>4.0849213933704352E-3</v>
      </c>
      <c r="W24" s="615"/>
      <c r="X24" s="624"/>
      <c r="Y24" s="126" t="s">
        <v>146</v>
      </c>
      <c r="Z24" s="211">
        <v>8342325</v>
      </c>
      <c r="AA24" s="182">
        <f>IFERROR(Z24/W22,"-")</f>
        <v>1.306817009620709E-2</v>
      </c>
      <c r="AB24" s="211">
        <v>253</v>
      </c>
      <c r="AC24" s="182">
        <f>IFERROR(AB24/X22,"-")</f>
        <v>0.32025316455696201</v>
      </c>
      <c r="AD24" s="214">
        <f t="shared" si="5"/>
        <v>32973.616600790512</v>
      </c>
      <c r="AE24" s="109">
        <f t="shared" si="30"/>
        <v>2.3703786984466055E-3</v>
      </c>
      <c r="AF24" s="615"/>
      <c r="AG24" s="624"/>
      <c r="AH24" s="126" t="s">
        <v>146</v>
      </c>
      <c r="AI24" s="211">
        <v>17541339</v>
      </c>
      <c r="AJ24" s="182">
        <f>IFERROR(AI24/AF22,"-")</f>
        <v>1.1009774866788441E-2</v>
      </c>
      <c r="AK24" s="211">
        <v>509</v>
      </c>
      <c r="AL24" s="182">
        <f>IFERROR(AK24/AG22,"-")</f>
        <v>0.30406212664277182</v>
      </c>
      <c r="AM24" s="214">
        <f t="shared" si="6"/>
        <v>34462.355599214148</v>
      </c>
      <c r="AN24" s="109">
        <f t="shared" si="31"/>
        <v>4.7688646541870442E-3</v>
      </c>
      <c r="AO24" s="615"/>
      <c r="AP24" s="624"/>
      <c r="AQ24" s="126" t="s">
        <v>146</v>
      </c>
      <c r="AR24" s="211">
        <f t="shared" si="0"/>
        <v>191961757</v>
      </c>
      <c r="AS24" s="182">
        <f>IFERROR(AR24/AO22,"-")</f>
        <v>1.8122102052609289E-2</v>
      </c>
      <c r="AT24" s="211">
        <f t="shared" si="32"/>
        <v>4241</v>
      </c>
      <c r="AU24" s="182">
        <f>IFERROR(AT24/AP22,"-")</f>
        <v>0.28752542372881357</v>
      </c>
      <c r="AV24" s="214">
        <f t="shared" si="7"/>
        <v>45263.323980193352</v>
      </c>
      <c r="AW24" s="109">
        <f t="shared" si="33"/>
        <v>3.9734292727715628E-2</v>
      </c>
    </row>
    <row r="25" spans="2:49" s="14" customFormat="1" ht="13.5" customHeight="1">
      <c r="B25" s="500"/>
      <c r="C25" s="628"/>
      <c r="D25" s="631"/>
      <c r="E25" s="615"/>
      <c r="F25" s="624"/>
      <c r="G25" s="126" t="s">
        <v>147</v>
      </c>
      <c r="H25" s="211">
        <v>21511691</v>
      </c>
      <c r="I25" s="182">
        <f>IFERROR(H25/E22,"-")</f>
        <v>2.9251541020634242E-3</v>
      </c>
      <c r="J25" s="211">
        <v>456</v>
      </c>
      <c r="K25" s="182">
        <f>IFERROR(J25/F22,"-")</f>
        <v>4.1981218928374149E-2</v>
      </c>
      <c r="L25" s="214">
        <f t="shared" si="3"/>
        <v>47174.760964912282</v>
      </c>
      <c r="M25" s="109">
        <f t="shared" si="28"/>
        <v>4.2723031086626569E-3</v>
      </c>
      <c r="N25" s="615"/>
      <c r="O25" s="624"/>
      <c r="P25" s="126" t="s">
        <v>147</v>
      </c>
      <c r="Q25" s="211">
        <v>2555968</v>
      </c>
      <c r="R25" s="182">
        <f>IFERROR(Q25/N22,"-")</f>
        <v>2.5381271993405712E-3</v>
      </c>
      <c r="S25" s="211">
        <v>61</v>
      </c>
      <c r="T25" s="182">
        <f>IFERROR(S25/O22,"-")</f>
        <v>4.2837078651685394E-2</v>
      </c>
      <c r="U25" s="214">
        <f t="shared" si="4"/>
        <v>41901.114754098358</v>
      </c>
      <c r="V25" s="109">
        <f t="shared" si="29"/>
        <v>5.7151423164127644E-4</v>
      </c>
      <c r="W25" s="615"/>
      <c r="X25" s="624"/>
      <c r="Y25" s="126" t="s">
        <v>147</v>
      </c>
      <c r="Z25" s="211">
        <v>2476500</v>
      </c>
      <c r="AA25" s="182">
        <f>IFERROR(Z25/W22,"-")</f>
        <v>3.8794129026688434E-3</v>
      </c>
      <c r="AB25" s="211">
        <v>52</v>
      </c>
      <c r="AC25" s="182">
        <f>IFERROR(AB25/X22,"-")</f>
        <v>6.5822784810126586E-2</v>
      </c>
      <c r="AD25" s="214">
        <f t="shared" si="5"/>
        <v>47625</v>
      </c>
      <c r="AE25" s="109">
        <f t="shared" si="30"/>
        <v>4.8719245975977664E-4</v>
      </c>
      <c r="AF25" s="615"/>
      <c r="AG25" s="624"/>
      <c r="AH25" s="126" t="s">
        <v>147</v>
      </c>
      <c r="AI25" s="211">
        <v>884240</v>
      </c>
      <c r="AJ25" s="182">
        <f>IFERROR(AI25/AF22,"-")</f>
        <v>5.5499088913389173E-4</v>
      </c>
      <c r="AK25" s="211">
        <v>79</v>
      </c>
      <c r="AL25" s="182">
        <f>IFERROR(AK25/AG22,"-")</f>
        <v>4.7192353643966546E-2</v>
      </c>
      <c r="AM25" s="214">
        <f t="shared" si="6"/>
        <v>11192.911392405063</v>
      </c>
      <c r="AN25" s="109">
        <f t="shared" si="31"/>
        <v>7.4015777540427602E-4</v>
      </c>
      <c r="AO25" s="615"/>
      <c r="AP25" s="624"/>
      <c r="AQ25" s="126" t="s">
        <v>147</v>
      </c>
      <c r="AR25" s="211">
        <f t="shared" si="0"/>
        <v>27428399</v>
      </c>
      <c r="AS25" s="182">
        <f>IFERROR(AR25/AO22,"-")</f>
        <v>2.5893712038574778E-3</v>
      </c>
      <c r="AT25" s="211">
        <f t="shared" si="32"/>
        <v>648</v>
      </c>
      <c r="AU25" s="182">
        <f>IFERROR(AT25/AP22,"-")</f>
        <v>4.3932203389830511E-2</v>
      </c>
      <c r="AV25" s="214">
        <f t="shared" si="7"/>
        <v>42327.7762345679</v>
      </c>
      <c r="AW25" s="109">
        <f t="shared" si="33"/>
        <v>6.0711675754679855E-3</v>
      </c>
    </row>
    <row r="26" spans="2:49" s="14" customFormat="1" ht="13.5" customHeight="1">
      <c r="B26" s="500"/>
      <c r="C26" s="628"/>
      <c r="D26" s="631"/>
      <c r="E26" s="615"/>
      <c r="F26" s="624"/>
      <c r="G26" s="126" t="s">
        <v>148</v>
      </c>
      <c r="H26" s="211">
        <v>207945394</v>
      </c>
      <c r="I26" s="182">
        <f>IFERROR(H26/E22,"-")</f>
        <v>2.8276360155242791E-2</v>
      </c>
      <c r="J26" s="211">
        <v>3458</v>
      </c>
      <c r="K26" s="182">
        <f>IFERROR(J26/F22,"-")</f>
        <v>0.31835757687350397</v>
      </c>
      <c r="L26" s="214">
        <f t="shared" si="3"/>
        <v>60134.584731058414</v>
      </c>
      <c r="M26" s="109">
        <f t="shared" si="28"/>
        <v>3.2398298574025146E-2</v>
      </c>
      <c r="N26" s="615"/>
      <c r="O26" s="624"/>
      <c r="P26" s="126" t="s">
        <v>148</v>
      </c>
      <c r="Q26" s="211">
        <v>38160886</v>
      </c>
      <c r="R26" s="182">
        <f>IFERROR(Q26/N22,"-")</f>
        <v>3.7894520865493941E-2</v>
      </c>
      <c r="S26" s="211">
        <v>514</v>
      </c>
      <c r="T26" s="182">
        <f>IFERROR(S26/O22,"-")</f>
        <v>0.3609550561797753</v>
      </c>
      <c r="U26" s="214">
        <f t="shared" si="4"/>
        <v>74242.968871595338</v>
      </c>
      <c r="V26" s="109">
        <f t="shared" si="29"/>
        <v>4.8157100830100996E-3</v>
      </c>
      <c r="W26" s="615"/>
      <c r="X26" s="624"/>
      <c r="Y26" s="126" t="s">
        <v>148</v>
      </c>
      <c r="Z26" s="211">
        <v>20107235</v>
      </c>
      <c r="AA26" s="182">
        <f>IFERROR(Z26/W22,"-")</f>
        <v>3.1497785946292982E-2</v>
      </c>
      <c r="AB26" s="211">
        <v>319</v>
      </c>
      <c r="AC26" s="182">
        <f>IFERROR(AB26/X22,"-")</f>
        <v>0.40379746835443037</v>
      </c>
      <c r="AD26" s="214">
        <f t="shared" si="5"/>
        <v>63032.084639498433</v>
      </c>
      <c r="AE26" s="109">
        <f t="shared" si="30"/>
        <v>2.9887383589109373E-3</v>
      </c>
      <c r="AF26" s="615"/>
      <c r="AG26" s="624"/>
      <c r="AH26" s="126" t="s">
        <v>148</v>
      </c>
      <c r="AI26" s="211">
        <v>43038307</v>
      </c>
      <c r="AJ26" s="182">
        <f>IFERROR(AI26/AF22,"-")</f>
        <v>2.7012879160349449E-2</v>
      </c>
      <c r="AK26" s="211">
        <v>638</v>
      </c>
      <c r="AL26" s="182">
        <f>IFERROR(AK26/AG22,"-")</f>
        <v>0.38112305854241341</v>
      </c>
      <c r="AM26" s="214">
        <f t="shared" si="6"/>
        <v>67458.161442006269</v>
      </c>
      <c r="AN26" s="109">
        <f t="shared" si="31"/>
        <v>5.9774767178218747E-3</v>
      </c>
      <c r="AO26" s="615"/>
      <c r="AP26" s="624"/>
      <c r="AQ26" s="126" t="s">
        <v>148</v>
      </c>
      <c r="AR26" s="211">
        <f t="shared" si="0"/>
        <v>309251822</v>
      </c>
      <c r="AS26" s="182">
        <f>IFERROR(AR26/AO22,"-")</f>
        <v>2.919484154460705E-2</v>
      </c>
      <c r="AT26" s="211">
        <f t="shared" si="32"/>
        <v>4929</v>
      </c>
      <c r="AU26" s="182">
        <f>IFERROR(AT26/AP22,"-")</f>
        <v>0.33416949152542375</v>
      </c>
      <c r="AV26" s="214">
        <f t="shared" si="7"/>
        <v>62741.290728342465</v>
      </c>
      <c r="AW26" s="109">
        <f t="shared" si="33"/>
        <v>4.618022373376806E-2</v>
      </c>
    </row>
    <row r="27" spans="2:49" s="14" customFormat="1" ht="13.5" customHeight="1">
      <c r="B27" s="500"/>
      <c r="C27" s="628"/>
      <c r="D27" s="631"/>
      <c r="E27" s="615"/>
      <c r="F27" s="624"/>
      <c r="G27" s="126" t="s">
        <v>149</v>
      </c>
      <c r="H27" s="211">
        <v>281557038</v>
      </c>
      <c r="I27" s="182">
        <f>IFERROR(H27/E22,"-")</f>
        <v>3.8286052206241129E-2</v>
      </c>
      <c r="J27" s="211">
        <v>3540</v>
      </c>
      <c r="K27" s="182">
        <f>IFERROR(J27/F22,"-")</f>
        <v>0.32590683115448355</v>
      </c>
      <c r="L27" s="214">
        <f t="shared" si="3"/>
        <v>79535.886440677961</v>
      </c>
      <c r="M27" s="109">
        <f t="shared" si="28"/>
        <v>3.3166563606723258E-2</v>
      </c>
      <c r="N27" s="615"/>
      <c r="O27" s="624"/>
      <c r="P27" s="126" t="s">
        <v>149</v>
      </c>
      <c r="Q27" s="211">
        <v>38748237</v>
      </c>
      <c r="R27" s="182">
        <f>IFERROR(Q27/N22,"-")</f>
        <v>3.847777212241886E-2</v>
      </c>
      <c r="S27" s="211">
        <v>536</v>
      </c>
      <c r="T27" s="182">
        <f>IFERROR(S27/O22,"-")</f>
        <v>0.37640449438202245</v>
      </c>
      <c r="U27" s="214">
        <f t="shared" si="4"/>
        <v>72291.486940298506</v>
      </c>
      <c r="V27" s="109">
        <f t="shared" si="29"/>
        <v>5.0218299698315434E-3</v>
      </c>
      <c r="W27" s="615"/>
      <c r="X27" s="624"/>
      <c r="Y27" s="126" t="s">
        <v>149</v>
      </c>
      <c r="Z27" s="211">
        <v>20696013</v>
      </c>
      <c r="AA27" s="182">
        <f>IFERROR(Z27/W22,"-")</f>
        <v>3.2420100894812079E-2</v>
      </c>
      <c r="AB27" s="211">
        <v>304</v>
      </c>
      <c r="AC27" s="182">
        <f>IFERROR(AB27/X22,"-")</f>
        <v>0.38481012658227848</v>
      </c>
      <c r="AD27" s="214">
        <f t="shared" si="5"/>
        <v>68078.990131578947</v>
      </c>
      <c r="AE27" s="109">
        <f t="shared" si="30"/>
        <v>2.8482020724417711E-3</v>
      </c>
      <c r="AF27" s="615"/>
      <c r="AG27" s="624"/>
      <c r="AH27" s="126" t="s">
        <v>149</v>
      </c>
      <c r="AI27" s="211">
        <v>48051387</v>
      </c>
      <c r="AJ27" s="182">
        <f>IFERROR(AI27/AF22,"-")</f>
        <v>3.0159325517107038E-2</v>
      </c>
      <c r="AK27" s="211">
        <v>626</v>
      </c>
      <c r="AL27" s="182">
        <f>IFERROR(AK27/AG22,"-")</f>
        <v>0.37395459976105139</v>
      </c>
      <c r="AM27" s="214">
        <f t="shared" si="6"/>
        <v>76759.404153354626</v>
      </c>
      <c r="AN27" s="109">
        <f t="shared" si="31"/>
        <v>5.8650476886465417E-3</v>
      </c>
      <c r="AO27" s="615"/>
      <c r="AP27" s="624"/>
      <c r="AQ27" s="126" t="s">
        <v>149</v>
      </c>
      <c r="AR27" s="211">
        <f t="shared" si="0"/>
        <v>389052675</v>
      </c>
      <c r="AS27" s="182">
        <f>IFERROR(AR27/AO22,"-")</f>
        <v>3.6728421277112164E-2</v>
      </c>
      <c r="AT27" s="211">
        <f t="shared" si="32"/>
        <v>5006</v>
      </c>
      <c r="AU27" s="182">
        <f>IFERROR(AT27/AP22,"-")</f>
        <v>0.3393898305084746</v>
      </c>
      <c r="AV27" s="214">
        <f t="shared" si="7"/>
        <v>77717.274270874943</v>
      </c>
      <c r="AW27" s="109">
        <f t="shared" si="33"/>
        <v>4.6901643337643115E-2</v>
      </c>
    </row>
    <row r="28" spans="2:49" s="14" customFormat="1" ht="13.5" customHeight="1">
      <c r="B28" s="500"/>
      <c r="C28" s="628"/>
      <c r="D28" s="631"/>
      <c r="E28" s="615"/>
      <c r="F28" s="624"/>
      <c r="G28" s="126" t="s">
        <v>150</v>
      </c>
      <c r="H28" s="211">
        <v>419039263</v>
      </c>
      <c r="I28" s="182">
        <f>IFERROR(H28/E22,"-")</f>
        <v>5.6980849115491852E-2</v>
      </c>
      <c r="J28" s="211">
        <v>1153</v>
      </c>
      <c r="K28" s="182">
        <f>IFERROR(J28/F22,"-")</f>
        <v>0.10614988031670042</v>
      </c>
      <c r="L28" s="214">
        <f t="shared" si="3"/>
        <v>363433.87944492628</v>
      </c>
      <c r="M28" s="109">
        <f t="shared" si="28"/>
        <v>1.0802555886596586E-2</v>
      </c>
      <c r="N28" s="615"/>
      <c r="O28" s="624"/>
      <c r="P28" s="126" t="s">
        <v>150</v>
      </c>
      <c r="Q28" s="211">
        <v>51816004</v>
      </c>
      <c r="R28" s="182">
        <f>IFERROR(Q28/N22,"-")</f>
        <v>5.1454325372438089E-2</v>
      </c>
      <c r="S28" s="211">
        <v>167</v>
      </c>
      <c r="T28" s="182">
        <f>IFERROR(S28/O22,"-")</f>
        <v>0.1172752808988764</v>
      </c>
      <c r="U28" s="214">
        <f t="shared" si="4"/>
        <v>310275.4730538922</v>
      </c>
      <c r="V28" s="109">
        <f t="shared" si="29"/>
        <v>1.564637322690052E-3</v>
      </c>
      <c r="W28" s="615"/>
      <c r="X28" s="624"/>
      <c r="Y28" s="126" t="s">
        <v>150</v>
      </c>
      <c r="Z28" s="211">
        <v>28320165</v>
      </c>
      <c r="AA28" s="182">
        <f>IFERROR(Z28/W22,"-")</f>
        <v>4.4363260047127227E-2</v>
      </c>
      <c r="AB28" s="211">
        <v>103</v>
      </c>
      <c r="AC28" s="182">
        <f>IFERROR(AB28/X22,"-")</f>
        <v>0.13037974683544304</v>
      </c>
      <c r="AD28" s="214">
        <f t="shared" si="5"/>
        <v>274953.0582524272</v>
      </c>
      <c r="AE28" s="109">
        <f t="shared" si="30"/>
        <v>9.6501583375494221E-4</v>
      </c>
      <c r="AF28" s="615"/>
      <c r="AG28" s="624"/>
      <c r="AH28" s="126" t="s">
        <v>150</v>
      </c>
      <c r="AI28" s="211">
        <v>53010823</v>
      </c>
      <c r="AJ28" s="182">
        <f>IFERROR(AI28/AF22,"-")</f>
        <v>3.3272102359641453E-2</v>
      </c>
      <c r="AK28" s="211">
        <v>256</v>
      </c>
      <c r="AL28" s="182">
        <f>IFERROR(AK28/AG22,"-")</f>
        <v>0.15292712066905614</v>
      </c>
      <c r="AM28" s="214">
        <f t="shared" si="6"/>
        <v>207073.52734375</v>
      </c>
      <c r="AN28" s="109">
        <f t="shared" si="31"/>
        <v>2.3984859557404387E-3</v>
      </c>
      <c r="AO28" s="615"/>
      <c r="AP28" s="624"/>
      <c r="AQ28" s="126" t="s">
        <v>150</v>
      </c>
      <c r="AR28" s="211">
        <f t="shared" si="0"/>
        <v>552186255</v>
      </c>
      <c r="AS28" s="182">
        <f>IFERROR(AR28/AO22,"-")</f>
        <v>5.2129006430995196E-2</v>
      </c>
      <c r="AT28" s="211">
        <f t="shared" si="32"/>
        <v>1679</v>
      </c>
      <c r="AU28" s="182">
        <f>IFERROR(AT28/AP22,"-")</f>
        <v>0.11383050847457628</v>
      </c>
      <c r="AV28" s="214">
        <f t="shared" si="7"/>
        <v>328878.05539011315</v>
      </c>
      <c r="AW28" s="109">
        <f t="shared" si="33"/>
        <v>1.5730694998782019E-2</v>
      </c>
    </row>
    <row r="29" spans="2:49" s="14" customFormat="1" ht="13.5" customHeight="1">
      <c r="B29" s="500"/>
      <c r="C29" s="628"/>
      <c r="D29" s="631"/>
      <c r="E29" s="615"/>
      <c r="F29" s="624"/>
      <c r="G29" s="126" t="s">
        <v>160</v>
      </c>
      <c r="H29" s="211">
        <v>42721</v>
      </c>
      <c r="I29" s="182">
        <f>IFERROR(H29/E22,"-")</f>
        <v>5.8091903790479109E-6</v>
      </c>
      <c r="J29" s="211">
        <v>10</v>
      </c>
      <c r="K29" s="182">
        <f>IFERROR(J29/F22,"-")</f>
        <v>9.2064076597311731E-4</v>
      </c>
      <c r="L29" s="214">
        <f t="shared" si="3"/>
        <v>4272.1000000000004</v>
      </c>
      <c r="M29" s="109">
        <f t="shared" si="28"/>
        <v>9.3690857646110888E-5</v>
      </c>
      <c r="N29" s="615"/>
      <c r="O29" s="624"/>
      <c r="P29" s="126" t="s">
        <v>217</v>
      </c>
      <c r="Q29" s="211">
        <v>4371</v>
      </c>
      <c r="R29" s="182">
        <f>IFERROR(Q29/N22,"-")</f>
        <v>4.3404901737101702E-6</v>
      </c>
      <c r="S29" s="211">
        <v>2</v>
      </c>
      <c r="T29" s="182">
        <f>IFERROR(S29/O22,"-")</f>
        <v>1.4044943820224719E-3</v>
      </c>
      <c r="U29" s="214">
        <f t="shared" si="4"/>
        <v>2185.5</v>
      </c>
      <c r="V29" s="109">
        <f t="shared" si="29"/>
        <v>1.8738171529222178E-5</v>
      </c>
      <c r="W29" s="615"/>
      <c r="X29" s="624"/>
      <c r="Y29" s="126" t="s">
        <v>160</v>
      </c>
      <c r="Z29" s="211">
        <v>1524</v>
      </c>
      <c r="AA29" s="182">
        <f>IFERROR(Z29/W22,"-")</f>
        <v>2.3873310170269807E-6</v>
      </c>
      <c r="AB29" s="211">
        <v>1</v>
      </c>
      <c r="AC29" s="182">
        <f>IFERROR(AB29/X22,"-")</f>
        <v>1.2658227848101266E-3</v>
      </c>
      <c r="AD29" s="214">
        <f t="shared" si="5"/>
        <v>1524</v>
      </c>
      <c r="AE29" s="109">
        <f t="shared" si="30"/>
        <v>9.3690857646110888E-6</v>
      </c>
      <c r="AF29" s="615"/>
      <c r="AG29" s="624"/>
      <c r="AH29" s="126" t="s">
        <v>160</v>
      </c>
      <c r="AI29" s="211">
        <v>1562</v>
      </c>
      <c r="AJ29" s="182">
        <f>IFERROR(AI29/AF22,"-")</f>
        <v>9.8038515428745472E-7</v>
      </c>
      <c r="AK29" s="211">
        <v>2</v>
      </c>
      <c r="AL29" s="182">
        <f>IFERROR(AK29/AG22,"-")</f>
        <v>1.1947431302270011E-3</v>
      </c>
      <c r="AM29" s="214">
        <f t="shared" si="6"/>
        <v>781</v>
      </c>
      <c r="AN29" s="109">
        <f t="shared" si="31"/>
        <v>1.8738171529222178E-5</v>
      </c>
      <c r="AO29" s="615"/>
      <c r="AP29" s="624"/>
      <c r="AQ29" s="126" t="s">
        <v>160</v>
      </c>
      <c r="AR29" s="211">
        <f t="shared" si="0"/>
        <v>50178</v>
      </c>
      <c r="AS29" s="182">
        <f>IFERROR(AR29/AO22,"-")</f>
        <v>4.7370416431218068E-6</v>
      </c>
      <c r="AT29" s="211">
        <f t="shared" si="32"/>
        <v>15</v>
      </c>
      <c r="AU29" s="182">
        <f>IFERROR(AT29/AP22,"-")</f>
        <v>1.0169491525423729E-3</v>
      </c>
      <c r="AV29" s="214">
        <f t="shared" si="7"/>
        <v>3345.2</v>
      </c>
      <c r="AW29" s="109">
        <f t="shared" si="33"/>
        <v>1.4053628646916634E-4</v>
      </c>
    </row>
    <row r="30" spans="2:49" s="14" customFormat="1" ht="13.5" customHeight="1">
      <c r="B30" s="500"/>
      <c r="C30" s="628"/>
      <c r="D30" s="631"/>
      <c r="E30" s="615"/>
      <c r="F30" s="624"/>
      <c r="G30" s="126" t="s">
        <v>151</v>
      </c>
      <c r="H30" s="211">
        <v>3613269</v>
      </c>
      <c r="I30" s="182">
        <f>IFERROR(H30/E22,"-")</f>
        <v>4.913313712626593E-4</v>
      </c>
      <c r="J30" s="211">
        <v>182</v>
      </c>
      <c r="K30" s="182">
        <f>IFERROR(J30/F22,"-")</f>
        <v>1.6755661940710733E-2</v>
      </c>
      <c r="L30" s="214">
        <f t="shared" si="3"/>
        <v>19853.126373626375</v>
      </c>
      <c r="M30" s="109">
        <f t="shared" si="28"/>
        <v>1.7051736091592182E-3</v>
      </c>
      <c r="N30" s="615"/>
      <c r="O30" s="624"/>
      <c r="P30" s="126" t="s">
        <v>151</v>
      </c>
      <c r="Q30" s="211">
        <v>1095456</v>
      </c>
      <c r="R30" s="182">
        <f>IFERROR(Q30/N22,"-")</f>
        <v>1.0878096553950695E-3</v>
      </c>
      <c r="S30" s="211">
        <v>32</v>
      </c>
      <c r="T30" s="182">
        <f>IFERROR(S30/O22,"-")</f>
        <v>2.247191011235955E-2</v>
      </c>
      <c r="U30" s="214">
        <f t="shared" si="4"/>
        <v>34233</v>
      </c>
      <c r="V30" s="109">
        <f t="shared" si="29"/>
        <v>2.9981074446755484E-4</v>
      </c>
      <c r="W30" s="615"/>
      <c r="X30" s="624"/>
      <c r="Y30" s="126" t="s">
        <v>151</v>
      </c>
      <c r="Z30" s="211">
        <v>292045</v>
      </c>
      <c r="AA30" s="182">
        <f>IFERROR(Z30/W22,"-")</f>
        <v>4.574856213042287E-4</v>
      </c>
      <c r="AB30" s="211">
        <v>8</v>
      </c>
      <c r="AC30" s="182">
        <f>IFERROR(AB30/X22,"-")</f>
        <v>1.0126582278481013E-2</v>
      </c>
      <c r="AD30" s="214">
        <f t="shared" si="5"/>
        <v>36505.625</v>
      </c>
      <c r="AE30" s="109">
        <f t="shared" si="30"/>
        <v>7.495268611688871E-5</v>
      </c>
      <c r="AF30" s="615"/>
      <c r="AG30" s="624"/>
      <c r="AH30" s="126" t="s">
        <v>151</v>
      </c>
      <c r="AI30" s="211">
        <v>1418505</v>
      </c>
      <c r="AJ30" s="182">
        <f>IFERROR(AI30/AF22,"-")</f>
        <v>8.9032089838830082E-4</v>
      </c>
      <c r="AK30" s="211">
        <v>48</v>
      </c>
      <c r="AL30" s="182">
        <f>IFERROR(AK30/AG22,"-")</f>
        <v>2.8673835125448029E-2</v>
      </c>
      <c r="AM30" s="214">
        <f t="shared" si="6"/>
        <v>29552.1875</v>
      </c>
      <c r="AN30" s="109">
        <f t="shared" si="31"/>
        <v>4.4971611670133226E-4</v>
      </c>
      <c r="AO30" s="615"/>
      <c r="AP30" s="624"/>
      <c r="AQ30" s="126" t="s">
        <v>151</v>
      </c>
      <c r="AR30" s="211">
        <f t="shared" si="0"/>
        <v>6419275</v>
      </c>
      <c r="AS30" s="182">
        <f>IFERROR(AR30/AO22,"-")</f>
        <v>6.0601006404501444E-4</v>
      </c>
      <c r="AT30" s="211">
        <f t="shared" si="32"/>
        <v>270</v>
      </c>
      <c r="AU30" s="182">
        <f>IFERROR(AT30/AP22,"-")</f>
        <v>1.8305084745762711E-2</v>
      </c>
      <c r="AV30" s="214">
        <f t="shared" si="7"/>
        <v>23775.092592592591</v>
      </c>
      <c r="AW30" s="109">
        <f t="shared" si="33"/>
        <v>2.5296531564449943E-3</v>
      </c>
    </row>
    <row r="31" spans="2:49" s="14" customFormat="1" ht="13.5" customHeight="1">
      <c r="B31" s="500"/>
      <c r="C31" s="628"/>
      <c r="D31" s="631"/>
      <c r="E31" s="615"/>
      <c r="F31" s="624"/>
      <c r="G31" s="126" t="s">
        <v>152</v>
      </c>
      <c r="H31" s="211">
        <v>6643027</v>
      </c>
      <c r="I31" s="182">
        <f>IFERROR(H31/E22,"-")</f>
        <v>9.033170697351539E-4</v>
      </c>
      <c r="J31" s="211">
        <v>337</v>
      </c>
      <c r="K31" s="182">
        <f>IFERROR(J31/F22,"-")</f>
        <v>3.1025593813294054E-2</v>
      </c>
      <c r="L31" s="214">
        <f t="shared" si="3"/>
        <v>19712.246290801188</v>
      </c>
      <c r="M31" s="109">
        <f t="shared" si="28"/>
        <v>3.1573819026739372E-3</v>
      </c>
      <c r="N31" s="615"/>
      <c r="O31" s="624"/>
      <c r="P31" s="126" t="s">
        <v>152</v>
      </c>
      <c r="Q31" s="211">
        <v>591989</v>
      </c>
      <c r="R31" s="182">
        <f>IFERROR(Q31/N22,"-")</f>
        <v>5.8785688342358959E-4</v>
      </c>
      <c r="S31" s="211">
        <v>69</v>
      </c>
      <c r="T31" s="182">
        <f>IFERROR(S31/O22,"-")</f>
        <v>4.8455056179775281E-2</v>
      </c>
      <c r="U31" s="214">
        <f t="shared" si="4"/>
        <v>8579.5507246376819</v>
      </c>
      <c r="V31" s="109">
        <f t="shared" si="29"/>
        <v>6.464669177581652E-4</v>
      </c>
      <c r="W31" s="615"/>
      <c r="X31" s="624"/>
      <c r="Y31" s="126" t="s">
        <v>152</v>
      </c>
      <c r="Z31" s="211">
        <v>527220</v>
      </c>
      <c r="AA31" s="182">
        <f>IFERROR(Z31/W22,"-")</f>
        <v>8.2588494671716845E-4</v>
      </c>
      <c r="AB31" s="211">
        <v>30</v>
      </c>
      <c r="AC31" s="182">
        <f>IFERROR(AB31/X22,"-")</f>
        <v>3.7974683544303799E-2</v>
      </c>
      <c r="AD31" s="214">
        <f t="shared" si="5"/>
        <v>17574</v>
      </c>
      <c r="AE31" s="109">
        <f t="shared" si="30"/>
        <v>2.8107257293833268E-4</v>
      </c>
      <c r="AF31" s="615"/>
      <c r="AG31" s="624"/>
      <c r="AH31" s="126" t="s">
        <v>152</v>
      </c>
      <c r="AI31" s="211">
        <v>2104498</v>
      </c>
      <c r="AJ31" s="182">
        <f>IFERROR(AI31/AF22,"-")</f>
        <v>1.3208825841406144E-3</v>
      </c>
      <c r="AK31" s="211">
        <v>102</v>
      </c>
      <c r="AL31" s="182">
        <f>IFERROR(AK31/AG22,"-")</f>
        <v>6.093189964157706E-2</v>
      </c>
      <c r="AM31" s="214">
        <f t="shared" si="6"/>
        <v>20632.333333333332</v>
      </c>
      <c r="AN31" s="109">
        <f t="shared" si="31"/>
        <v>9.5564674799033112E-4</v>
      </c>
      <c r="AO31" s="615"/>
      <c r="AP31" s="624"/>
      <c r="AQ31" s="126" t="s">
        <v>152</v>
      </c>
      <c r="AR31" s="211">
        <f t="shared" si="0"/>
        <v>9866734</v>
      </c>
      <c r="AS31" s="182">
        <f>IFERROR(AR31/AO22,"-")</f>
        <v>9.3146657578233082E-4</v>
      </c>
      <c r="AT31" s="211">
        <f t="shared" si="32"/>
        <v>538</v>
      </c>
      <c r="AU31" s="182">
        <f>IFERROR(AT31/AP22,"-")</f>
        <v>3.6474576271186443E-2</v>
      </c>
      <c r="AV31" s="214">
        <f t="shared" si="7"/>
        <v>18339.654275092937</v>
      </c>
      <c r="AW31" s="109">
        <f t="shared" si="33"/>
        <v>5.0405681413607656E-3</v>
      </c>
    </row>
    <row r="32" spans="2:49" s="14" customFormat="1" ht="13.5" customHeight="1">
      <c r="B32" s="500"/>
      <c r="C32" s="628"/>
      <c r="D32" s="631"/>
      <c r="E32" s="615"/>
      <c r="F32" s="624"/>
      <c r="G32" s="126" t="s">
        <v>153</v>
      </c>
      <c r="H32" s="211">
        <v>1546189</v>
      </c>
      <c r="I32" s="182">
        <f>IFERROR(H32/E22,"-")</f>
        <v>2.1025037482712744E-4</v>
      </c>
      <c r="J32" s="211">
        <v>79</v>
      </c>
      <c r="K32" s="182">
        <f>IFERROR(J32/F22,"-")</f>
        <v>7.2730620511876265E-3</v>
      </c>
      <c r="L32" s="214">
        <f t="shared" si="3"/>
        <v>19572.01265822785</v>
      </c>
      <c r="M32" s="109">
        <f t="shared" si="28"/>
        <v>7.4015777540427602E-4</v>
      </c>
      <c r="N32" s="615"/>
      <c r="O32" s="624"/>
      <c r="P32" s="126" t="s">
        <v>153</v>
      </c>
      <c r="Q32" s="211">
        <v>69398</v>
      </c>
      <c r="R32" s="182">
        <f>IFERROR(Q32/N22,"-")</f>
        <v>6.8913598049677051E-5</v>
      </c>
      <c r="S32" s="211">
        <v>13</v>
      </c>
      <c r="T32" s="182">
        <f>IFERROR(S32/O22,"-")</f>
        <v>9.1292134831460672E-3</v>
      </c>
      <c r="U32" s="214">
        <f t="shared" si="4"/>
        <v>5338.3076923076924</v>
      </c>
      <c r="V32" s="109">
        <f t="shared" si="29"/>
        <v>1.2179811493994416E-4</v>
      </c>
      <c r="W32" s="615"/>
      <c r="X32" s="624"/>
      <c r="Y32" s="126" t="s">
        <v>153</v>
      </c>
      <c r="Z32" s="211">
        <v>301803</v>
      </c>
      <c r="AA32" s="182">
        <f>IFERROR(Z32/W22,"-")</f>
        <v>4.7277143236994343E-4</v>
      </c>
      <c r="AB32" s="211">
        <v>11</v>
      </c>
      <c r="AC32" s="182">
        <f>IFERROR(AB32/X22,"-")</f>
        <v>1.3924050632911392E-2</v>
      </c>
      <c r="AD32" s="214">
        <f t="shared" si="5"/>
        <v>27436.636363636364</v>
      </c>
      <c r="AE32" s="109">
        <f t="shared" si="30"/>
        <v>1.0305994341072198E-4</v>
      </c>
      <c r="AF32" s="615"/>
      <c r="AG32" s="624"/>
      <c r="AH32" s="126" t="s">
        <v>153</v>
      </c>
      <c r="AI32" s="211">
        <v>3658140</v>
      </c>
      <c r="AJ32" s="182">
        <f>IFERROR(AI32/AF22,"-")</f>
        <v>2.2960218619110817E-3</v>
      </c>
      <c r="AK32" s="211">
        <v>48</v>
      </c>
      <c r="AL32" s="182">
        <f>IFERROR(AK32/AG22,"-")</f>
        <v>2.8673835125448029E-2</v>
      </c>
      <c r="AM32" s="214">
        <f t="shared" si="6"/>
        <v>76211.25</v>
      </c>
      <c r="AN32" s="109">
        <f t="shared" si="31"/>
        <v>4.4971611670133226E-4</v>
      </c>
      <c r="AO32" s="615"/>
      <c r="AP32" s="624"/>
      <c r="AQ32" s="126" t="s">
        <v>153</v>
      </c>
      <c r="AR32" s="211">
        <f t="shared" si="0"/>
        <v>5575530</v>
      </c>
      <c r="AS32" s="182">
        <f>IFERROR(AR32/AO22,"-")</f>
        <v>5.2635652661475003E-4</v>
      </c>
      <c r="AT32" s="211">
        <f t="shared" si="32"/>
        <v>151</v>
      </c>
      <c r="AU32" s="182">
        <f>IFERROR(AT32/AP22,"-")</f>
        <v>1.023728813559322E-2</v>
      </c>
      <c r="AV32" s="214">
        <f t="shared" si="7"/>
        <v>36924.039735099337</v>
      </c>
      <c r="AW32" s="109">
        <f t="shared" si="33"/>
        <v>1.4147319504562745E-3</v>
      </c>
    </row>
    <row r="33" spans="2:49" s="14" customFormat="1" ht="13.5" customHeight="1">
      <c r="B33" s="500"/>
      <c r="C33" s="628"/>
      <c r="D33" s="631"/>
      <c r="E33" s="615"/>
      <c r="F33" s="624"/>
      <c r="G33" s="126" t="s">
        <v>154</v>
      </c>
      <c r="H33" s="211">
        <v>6533851</v>
      </c>
      <c r="I33" s="182">
        <f>IFERROR(H33/E22,"-")</f>
        <v>8.8847134587983839E-4</v>
      </c>
      <c r="J33" s="211">
        <v>43</v>
      </c>
      <c r="K33" s="182">
        <f>IFERROR(J33/F22,"-")</f>
        <v>3.9587552936844045E-3</v>
      </c>
      <c r="L33" s="214">
        <f t="shared" si="3"/>
        <v>151950.02325581395</v>
      </c>
      <c r="M33" s="109">
        <f t="shared" si="28"/>
        <v>4.0287068787827685E-4</v>
      </c>
      <c r="N33" s="615"/>
      <c r="O33" s="624"/>
      <c r="P33" s="126" t="s">
        <v>154</v>
      </c>
      <c r="Q33" s="211">
        <v>3259185</v>
      </c>
      <c r="R33" s="182">
        <f>IFERROR(Q33/N22,"-")</f>
        <v>3.2364357050568707E-3</v>
      </c>
      <c r="S33" s="211">
        <v>13</v>
      </c>
      <c r="T33" s="182">
        <f>IFERROR(S33/O22,"-")</f>
        <v>9.1292134831460672E-3</v>
      </c>
      <c r="U33" s="214">
        <f t="shared" si="4"/>
        <v>250706.53846153847</v>
      </c>
      <c r="V33" s="109">
        <f t="shared" si="29"/>
        <v>1.2179811493994416E-4</v>
      </c>
      <c r="W33" s="615"/>
      <c r="X33" s="624"/>
      <c r="Y33" s="126" t="s">
        <v>154</v>
      </c>
      <c r="Z33" s="211">
        <v>3540511</v>
      </c>
      <c r="AA33" s="182">
        <f>IFERROR(Z33/W22,"-")</f>
        <v>5.5461756735073571E-3</v>
      </c>
      <c r="AB33" s="211">
        <v>8</v>
      </c>
      <c r="AC33" s="182">
        <f>IFERROR(AB33/X22,"-")</f>
        <v>1.0126582278481013E-2</v>
      </c>
      <c r="AD33" s="214">
        <f t="shared" si="5"/>
        <v>442563.875</v>
      </c>
      <c r="AE33" s="109">
        <f t="shared" si="30"/>
        <v>7.495268611688871E-5</v>
      </c>
      <c r="AF33" s="615"/>
      <c r="AG33" s="624"/>
      <c r="AH33" s="126" t="s">
        <v>154</v>
      </c>
      <c r="AI33" s="211">
        <v>6956918</v>
      </c>
      <c r="AJ33" s="182">
        <f>IFERROR(AI33/AF22,"-")</f>
        <v>4.3664911183067673E-3</v>
      </c>
      <c r="AK33" s="211">
        <v>35</v>
      </c>
      <c r="AL33" s="182">
        <f>IFERROR(AK33/AG22,"-")</f>
        <v>2.0908004778972519E-2</v>
      </c>
      <c r="AM33" s="214">
        <f t="shared" si="6"/>
        <v>198769.08571428573</v>
      </c>
      <c r="AN33" s="109">
        <f t="shared" si="31"/>
        <v>3.2791800176138814E-4</v>
      </c>
      <c r="AO33" s="615"/>
      <c r="AP33" s="624"/>
      <c r="AQ33" s="126" t="s">
        <v>154</v>
      </c>
      <c r="AR33" s="211">
        <f t="shared" si="0"/>
        <v>20290465</v>
      </c>
      <c r="AS33" s="182">
        <f>IFERROR(AR33/AO22,"-")</f>
        <v>1.915516315184055E-3</v>
      </c>
      <c r="AT33" s="211">
        <f t="shared" si="32"/>
        <v>99</v>
      </c>
      <c r="AU33" s="182">
        <f>IFERROR(AT33/AP22,"-")</f>
        <v>6.7118644067796608E-3</v>
      </c>
      <c r="AV33" s="214">
        <f t="shared" si="7"/>
        <v>204954.19191919192</v>
      </c>
      <c r="AW33" s="109">
        <f t="shared" si="33"/>
        <v>9.2753949069649788E-4</v>
      </c>
    </row>
    <row r="34" spans="2:49" s="14" customFormat="1" ht="13.5" customHeight="1">
      <c r="B34" s="500"/>
      <c r="C34" s="628"/>
      <c r="D34" s="631"/>
      <c r="E34" s="615"/>
      <c r="F34" s="624"/>
      <c r="G34" s="126" t="s">
        <v>155</v>
      </c>
      <c r="H34" s="211">
        <v>31910522</v>
      </c>
      <c r="I34" s="182">
        <f>IFERROR(H34/E22,"-")</f>
        <v>4.3391844149902091E-3</v>
      </c>
      <c r="J34" s="211">
        <v>956</v>
      </c>
      <c r="K34" s="182">
        <f>IFERROR(J34/F22,"-")</f>
        <v>8.8013257227030017E-2</v>
      </c>
      <c r="L34" s="214">
        <f t="shared" si="3"/>
        <v>33379.207112970711</v>
      </c>
      <c r="M34" s="109">
        <f t="shared" si="28"/>
        <v>8.9568459909682013E-3</v>
      </c>
      <c r="N34" s="615"/>
      <c r="O34" s="624"/>
      <c r="P34" s="126" t="s">
        <v>155</v>
      </c>
      <c r="Q34" s="211">
        <v>5869173</v>
      </c>
      <c r="R34" s="182">
        <f>IFERROR(Q34/N22,"-")</f>
        <v>5.8282058417536125E-3</v>
      </c>
      <c r="S34" s="211">
        <v>174</v>
      </c>
      <c r="T34" s="182">
        <f>IFERROR(S34/O22,"-")</f>
        <v>0.12219101123595505</v>
      </c>
      <c r="U34" s="214">
        <f t="shared" si="4"/>
        <v>33730.879310344826</v>
      </c>
      <c r="V34" s="109">
        <f t="shared" si="29"/>
        <v>1.6302209230423296E-3</v>
      </c>
      <c r="W34" s="615"/>
      <c r="X34" s="624"/>
      <c r="Y34" s="126" t="s">
        <v>155</v>
      </c>
      <c r="Z34" s="211">
        <v>3571449</v>
      </c>
      <c r="AA34" s="182">
        <f>IFERROR(Z34/W22,"-")</f>
        <v>5.5946397463451395E-3</v>
      </c>
      <c r="AB34" s="211">
        <v>104</v>
      </c>
      <c r="AC34" s="182">
        <f>IFERROR(AB34/X22,"-")</f>
        <v>0.13164556962025317</v>
      </c>
      <c r="AD34" s="214">
        <f t="shared" si="5"/>
        <v>34340.855769230766</v>
      </c>
      <c r="AE34" s="109">
        <f t="shared" si="30"/>
        <v>9.7438491951955329E-4</v>
      </c>
      <c r="AF34" s="615"/>
      <c r="AG34" s="624"/>
      <c r="AH34" s="126" t="s">
        <v>155</v>
      </c>
      <c r="AI34" s="211">
        <v>10765243</v>
      </c>
      <c r="AJ34" s="182">
        <f>IFERROR(AI34/AF22,"-")</f>
        <v>6.7567761968610378E-3</v>
      </c>
      <c r="AK34" s="211">
        <v>261</v>
      </c>
      <c r="AL34" s="182">
        <f>IFERROR(AK34/AG22,"-")</f>
        <v>0.15591397849462366</v>
      </c>
      <c r="AM34" s="214">
        <f t="shared" si="6"/>
        <v>41246.141762452105</v>
      </c>
      <c r="AN34" s="109">
        <f t="shared" si="31"/>
        <v>2.4453313845634941E-3</v>
      </c>
      <c r="AO34" s="615"/>
      <c r="AP34" s="624"/>
      <c r="AQ34" s="126" t="s">
        <v>155</v>
      </c>
      <c r="AR34" s="211">
        <f t="shared" si="0"/>
        <v>52116387</v>
      </c>
      <c r="AS34" s="182">
        <f>IFERROR(AR34/AO22,"-")</f>
        <v>4.9200345870312086E-3</v>
      </c>
      <c r="AT34" s="211">
        <f t="shared" si="32"/>
        <v>1495</v>
      </c>
      <c r="AU34" s="182">
        <f>IFERROR(AT34/AP22,"-")</f>
        <v>0.10135593220338983</v>
      </c>
      <c r="AV34" s="214">
        <f t="shared" si="7"/>
        <v>34860.459531772576</v>
      </c>
      <c r="AW34" s="109">
        <f t="shared" si="33"/>
        <v>1.4006783218093578E-2</v>
      </c>
    </row>
    <row r="35" spans="2:49" s="14" customFormat="1" ht="13.5" customHeight="1">
      <c r="B35" s="500"/>
      <c r="C35" s="628"/>
      <c r="D35" s="631"/>
      <c r="E35" s="615"/>
      <c r="F35" s="624"/>
      <c r="G35" s="126" t="s">
        <v>156</v>
      </c>
      <c r="H35" s="211">
        <v>68899357</v>
      </c>
      <c r="I35" s="182">
        <f>IFERROR(H35/E22,"-")</f>
        <v>9.3689165002454854E-3</v>
      </c>
      <c r="J35" s="211">
        <v>809</v>
      </c>
      <c r="K35" s="182">
        <f>IFERROR(J35/F22,"-")</f>
        <v>7.4479837967225182E-2</v>
      </c>
      <c r="L35" s="214">
        <f t="shared" si="3"/>
        <v>85166.077873918417</v>
      </c>
      <c r="M35" s="109">
        <f t="shared" si="28"/>
        <v>7.5795903835703714E-3</v>
      </c>
      <c r="N35" s="615"/>
      <c r="O35" s="624"/>
      <c r="P35" s="126" t="s">
        <v>156</v>
      </c>
      <c r="Q35" s="211">
        <v>9586058</v>
      </c>
      <c r="R35" s="182">
        <f>IFERROR(Q35/N22,"-")</f>
        <v>9.5191467750207655E-3</v>
      </c>
      <c r="S35" s="211">
        <v>104</v>
      </c>
      <c r="T35" s="182">
        <f>IFERROR(S35/O22,"-")</f>
        <v>7.3033707865168537E-2</v>
      </c>
      <c r="U35" s="214">
        <f t="shared" si="4"/>
        <v>92173.63461538461</v>
      </c>
      <c r="V35" s="109">
        <f t="shared" si="29"/>
        <v>9.7438491951955329E-4</v>
      </c>
      <c r="W35" s="615"/>
      <c r="X35" s="624"/>
      <c r="Y35" s="126" t="s">
        <v>156</v>
      </c>
      <c r="Z35" s="211">
        <v>5286723</v>
      </c>
      <c r="AA35" s="182">
        <f>IFERROR(Z35/W22,"-")</f>
        <v>8.2815996038910298E-3</v>
      </c>
      <c r="AB35" s="211">
        <v>59</v>
      </c>
      <c r="AC35" s="182">
        <f>IFERROR(AB35/X22,"-")</f>
        <v>7.4683544303797464E-2</v>
      </c>
      <c r="AD35" s="214">
        <f t="shared" si="5"/>
        <v>89605.474576271183</v>
      </c>
      <c r="AE35" s="109">
        <f t="shared" si="30"/>
        <v>5.5277606011205427E-4</v>
      </c>
      <c r="AF35" s="615"/>
      <c r="AG35" s="624"/>
      <c r="AH35" s="126" t="s">
        <v>156</v>
      </c>
      <c r="AI35" s="211">
        <v>21444277</v>
      </c>
      <c r="AJ35" s="182">
        <f>IFERROR(AI35/AF22,"-")</f>
        <v>1.3459443543679842E-2</v>
      </c>
      <c r="AK35" s="211">
        <v>191</v>
      </c>
      <c r="AL35" s="182">
        <f>IFERROR(AK35/AG22,"-")</f>
        <v>0.11409796893667862</v>
      </c>
      <c r="AM35" s="214">
        <f t="shared" si="6"/>
        <v>112273.70157068063</v>
      </c>
      <c r="AN35" s="109">
        <f t="shared" si="31"/>
        <v>1.789495381040718E-3</v>
      </c>
      <c r="AO35" s="615"/>
      <c r="AP35" s="624"/>
      <c r="AQ35" s="126" t="s">
        <v>156</v>
      </c>
      <c r="AR35" s="211">
        <f t="shared" si="0"/>
        <v>105216415</v>
      </c>
      <c r="AS35" s="182">
        <f>IFERROR(AR35/AO22,"-")</f>
        <v>9.932929558670851E-3</v>
      </c>
      <c r="AT35" s="211">
        <f t="shared" si="32"/>
        <v>1163</v>
      </c>
      <c r="AU35" s="182">
        <f>IFERROR(AT35/AP22,"-")</f>
        <v>7.8847457627118644E-2</v>
      </c>
      <c r="AV35" s="214">
        <f t="shared" si="7"/>
        <v>90469.832330180565</v>
      </c>
      <c r="AW35" s="109">
        <f t="shared" si="33"/>
        <v>1.0896246744242697E-2</v>
      </c>
    </row>
    <row r="36" spans="2:49" s="14" customFormat="1" ht="13.5" customHeight="1">
      <c r="B36" s="500"/>
      <c r="C36" s="628"/>
      <c r="D36" s="631"/>
      <c r="E36" s="615"/>
      <c r="F36" s="624"/>
      <c r="G36" s="126" t="s">
        <v>157</v>
      </c>
      <c r="H36" s="211">
        <v>23593338</v>
      </c>
      <c r="I36" s="182">
        <f>IFERROR(H36/E22,"-")</f>
        <v>3.2082159153396569E-3</v>
      </c>
      <c r="J36" s="211">
        <v>613</v>
      </c>
      <c r="K36" s="182">
        <f>IFERROR(J36/F22,"-")</f>
        <v>5.6435278954152089E-2</v>
      </c>
      <c r="L36" s="214">
        <f t="shared" si="3"/>
        <v>38488.316476345841</v>
      </c>
      <c r="M36" s="109">
        <f t="shared" si="28"/>
        <v>5.7432495737065976E-3</v>
      </c>
      <c r="N36" s="615"/>
      <c r="O36" s="624"/>
      <c r="P36" s="126" t="s">
        <v>157</v>
      </c>
      <c r="Q36" s="211">
        <v>3152248</v>
      </c>
      <c r="R36" s="182">
        <f>IFERROR(Q36/N22,"-")</f>
        <v>3.1302451313423786E-3</v>
      </c>
      <c r="S36" s="211">
        <v>92</v>
      </c>
      <c r="T36" s="182">
        <f>IFERROR(S36/O22,"-")</f>
        <v>6.4606741573033713E-2</v>
      </c>
      <c r="U36" s="214">
        <f t="shared" si="4"/>
        <v>34263.565217391304</v>
      </c>
      <c r="V36" s="109">
        <f t="shared" si="29"/>
        <v>8.6195589034422019E-4</v>
      </c>
      <c r="W36" s="615"/>
      <c r="X36" s="624"/>
      <c r="Y36" s="126" t="s">
        <v>157</v>
      </c>
      <c r="Z36" s="211">
        <v>2424263</v>
      </c>
      <c r="AA36" s="182">
        <f>IFERROR(Z36/W22,"-")</f>
        <v>3.7975841557289234E-3</v>
      </c>
      <c r="AB36" s="211">
        <v>61</v>
      </c>
      <c r="AC36" s="182">
        <f>IFERROR(AB36/X22,"-")</f>
        <v>7.7215189873417717E-2</v>
      </c>
      <c r="AD36" s="214">
        <f t="shared" si="5"/>
        <v>39742.016393442624</v>
      </c>
      <c r="AE36" s="109">
        <f t="shared" si="30"/>
        <v>5.7151423164127644E-4</v>
      </c>
      <c r="AF36" s="615"/>
      <c r="AG36" s="624"/>
      <c r="AH36" s="126" t="s">
        <v>157</v>
      </c>
      <c r="AI36" s="211">
        <v>6852379</v>
      </c>
      <c r="AJ36" s="182">
        <f>IFERROR(AI36/AF22,"-")</f>
        <v>4.3008774924142854E-3</v>
      </c>
      <c r="AK36" s="211">
        <v>168</v>
      </c>
      <c r="AL36" s="182">
        <f>IFERROR(AK36/AG22,"-")</f>
        <v>0.1003584229390681</v>
      </c>
      <c r="AM36" s="214">
        <f t="shared" si="6"/>
        <v>40787.970238095237</v>
      </c>
      <c r="AN36" s="109">
        <f t="shared" si="31"/>
        <v>1.5740064084546631E-3</v>
      </c>
      <c r="AO36" s="615"/>
      <c r="AP36" s="624"/>
      <c r="AQ36" s="126" t="s">
        <v>157</v>
      </c>
      <c r="AR36" s="211">
        <f t="shared" si="0"/>
        <v>36022228</v>
      </c>
      <c r="AS36" s="182">
        <f>IFERROR(AR36/AO22,"-")</f>
        <v>3.4006694988646092E-3</v>
      </c>
      <c r="AT36" s="211">
        <f t="shared" si="32"/>
        <v>934</v>
      </c>
      <c r="AU36" s="182">
        <f>IFERROR(AT36/AP22,"-")</f>
        <v>6.3322033898305083E-2</v>
      </c>
      <c r="AV36" s="214">
        <f t="shared" si="7"/>
        <v>38567.695931477516</v>
      </c>
      <c r="AW36" s="109">
        <f t="shared" si="33"/>
        <v>8.7507261041467575E-3</v>
      </c>
    </row>
    <row r="37" spans="2:49" s="14" customFormat="1" ht="13.5" customHeight="1">
      <c r="B37" s="500"/>
      <c r="C37" s="628"/>
      <c r="D37" s="631"/>
      <c r="E37" s="615"/>
      <c r="F37" s="624"/>
      <c r="G37" s="127" t="s">
        <v>158</v>
      </c>
      <c r="H37" s="212">
        <v>13175786</v>
      </c>
      <c r="I37" s="183">
        <f>IFERROR(H37/E22,"-")</f>
        <v>1.791639925741302E-3</v>
      </c>
      <c r="J37" s="212">
        <v>846</v>
      </c>
      <c r="K37" s="183">
        <f>IFERROR(J37/F22,"-")</f>
        <v>7.7886208801325726E-2</v>
      </c>
      <c r="L37" s="215">
        <f t="shared" si="3"/>
        <v>15574.21513002364</v>
      </c>
      <c r="M37" s="110">
        <f t="shared" si="28"/>
        <v>7.9262465568609823E-3</v>
      </c>
      <c r="N37" s="615"/>
      <c r="O37" s="624"/>
      <c r="P37" s="127" t="s">
        <v>158</v>
      </c>
      <c r="Q37" s="212">
        <v>1776650</v>
      </c>
      <c r="R37" s="183">
        <f>IFERROR(Q37/N22,"-")</f>
        <v>1.7642488828922842E-3</v>
      </c>
      <c r="S37" s="212">
        <v>116</v>
      </c>
      <c r="T37" s="183">
        <f>IFERROR(S37/O22,"-")</f>
        <v>8.1460674157303375E-2</v>
      </c>
      <c r="U37" s="215">
        <f t="shared" si="4"/>
        <v>15315.948275862069</v>
      </c>
      <c r="V37" s="110">
        <f t="shared" si="29"/>
        <v>1.0868139486948864E-3</v>
      </c>
      <c r="W37" s="615"/>
      <c r="X37" s="624"/>
      <c r="Y37" s="127" t="s">
        <v>158</v>
      </c>
      <c r="Z37" s="212">
        <v>593022</v>
      </c>
      <c r="AA37" s="183">
        <f>IFERROR(Z37/W22,"-")</f>
        <v>9.2896313279486483E-4</v>
      </c>
      <c r="AB37" s="212">
        <v>69</v>
      </c>
      <c r="AC37" s="183">
        <f>IFERROR(AB37/X22,"-")</f>
        <v>8.7341772151898728E-2</v>
      </c>
      <c r="AD37" s="215">
        <f t="shared" si="5"/>
        <v>8594.5217391304341</v>
      </c>
      <c r="AE37" s="110">
        <f t="shared" si="30"/>
        <v>6.464669177581652E-4</v>
      </c>
      <c r="AF37" s="615"/>
      <c r="AG37" s="624"/>
      <c r="AH37" s="127" t="s">
        <v>158</v>
      </c>
      <c r="AI37" s="212">
        <v>1820482</v>
      </c>
      <c r="AJ37" s="183">
        <f>IFERROR(AI37/AF22,"-")</f>
        <v>1.1426206955489975E-3</v>
      </c>
      <c r="AK37" s="212">
        <v>181</v>
      </c>
      <c r="AL37" s="183">
        <f>IFERROR(AK37/AG22,"-")</f>
        <v>0.10812425328554361</v>
      </c>
      <c r="AM37" s="215">
        <f t="shared" si="6"/>
        <v>10057.911602209944</v>
      </c>
      <c r="AN37" s="110">
        <f t="shared" si="31"/>
        <v>1.6958045233946071E-3</v>
      </c>
      <c r="AO37" s="615"/>
      <c r="AP37" s="624"/>
      <c r="AQ37" s="127" t="s">
        <v>158</v>
      </c>
      <c r="AR37" s="212">
        <f t="shared" si="0"/>
        <v>17365940</v>
      </c>
      <c r="AS37" s="183">
        <f>IFERROR(AR37/AO22,"-")</f>
        <v>1.6394272580006121E-3</v>
      </c>
      <c r="AT37" s="212">
        <f t="shared" si="32"/>
        <v>1212</v>
      </c>
      <c r="AU37" s="183">
        <f>IFERROR(AT37/AP22,"-")</f>
        <v>8.216949152542373E-2</v>
      </c>
      <c r="AV37" s="215">
        <f t="shared" si="7"/>
        <v>14328.333333333334</v>
      </c>
      <c r="AW37" s="110">
        <f t="shared" si="33"/>
        <v>1.135533194670864E-2</v>
      </c>
    </row>
    <row r="38" spans="2:49" s="14" customFormat="1" ht="13.5" customHeight="1">
      <c r="B38" s="500"/>
      <c r="C38" s="629"/>
      <c r="D38" s="632"/>
      <c r="E38" s="616"/>
      <c r="F38" s="625"/>
      <c r="G38" s="128" t="s">
        <v>81</v>
      </c>
      <c r="H38" s="204">
        <v>1594910307</v>
      </c>
      <c r="I38" s="183">
        <f>IFERROR(H38/E22,"-")</f>
        <v>0.21687548537882426</v>
      </c>
      <c r="J38" s="212">
        <v>8168</v>
      </c>
      <c r="K38" s="183">
        <f>IFERROR(J38/F22,"-")</f>
        <v>0.7519793776468422</v>
      </c>
      <c r="L38" s="215">
        <f t="shared" si="3"/>
        <v>195263.2599167483</v>
      </c>
      <c r="M38" s="111">
        <f t="shared" si="28"/>
        <v>7.6526692525343373E-2</v>
      </c>
      <c r="N38" s="616"/>
      <c r="O38" s="625"/>
      <c r="P38" s="128" t="s">
        <v>81</v>
      </c>
      <c r="Q38" s="204">
        <v>222482620</v>
      </c>
      <c r="R38" s="183">
        <f>IFERROR(Q38/N22,"-")</f>
        <v>0.2209296787763198</v>
      </c>
      <c r="S38" s="212">
        <v>1155</v>
      </c>
      <c r="T38" s="183">
        <f>IFERROR(S38/O22,"-")</f>
        <v>0.8110955056179775</v>
      </c>
      <c r="U38" s="215">
        <f t="shared" si="4"/>
        <v>192625.64502164503</v>
      </c>
      <c r="V38" s="111">
        <f t="shared" si="29"/>
        <v>1.0821294058125808E-2</v>
      </c>
      <c r="W38" s="616"/>
      <c r="X38" s="625"/>
      <c r="Y38" s="128" t="s">
        <v>81</v>
      </c>
      <c r="Z38" s="204">
        <v>132773078</v>
      </c>
      <c r="AA38" s="183">
        <f>IFERROR(Z38/W22,"-")</f>
        <v>0.20798772134878124</v>
      </c>
      <c r="AB38" s="212">
        <v>648</v>
      </c>
      <c r="AC38" s="183">
        <f>IFERROR(AB38/X22,"-")</f>
        <v>0.82025316455696207</v>
      </c>
      <c r="AD38" s="215">
        <f t="shared" si="5"/>
        <v>204896.72530864197</v>
      </c>
      <c r="AE38" s="111">
        <f t="shared" si="30"/>
        <v>6.0711675754679855E-3</v>
      </c>
      <c r="AF38" s="616"/>
      <c r="AG38" s="625"/>
      <c r="AH38" s="128" t="s">
        <v>81</v>
      </c>
      <c r="AI38" s="204">
        <v>337826006</v>
      </c>
      <c r="AJ38" s="183">
        <f>IFERROR(AI38/AF22,"-")</f>
        <v>0.21203559604009256</v>
      </c>
      <c r="AK38" s="212">
        <v>1434</v>
      </c>
      <c r="AL38" s="183">
        <f>IFERROR(AK38/AG22,"-")</f>
        <v>0.85663082437275984</v>
      </c>
      <c r="AM38" s="215">
        <f t="shared" si="6"/>
        <v>235582.98884239889</v>
      </c>
      <c r="AN38" s="111">
        <f t="shared" si="31"/>
        <v>1.3435268986452302E-2</v>
      </c>
      <c r="AO38" s="616"/>
      <c r="AP38" s="625"/>
      <c r="AQ38" s="128" t="s">
        <v>81</v>
      </c>
      <c r="AR38" s="204">
        <f t="shared" si="0"/>
        <v>2287992011</v>
      </c>
      <c r="AS38" s="183">
        <f>IFERROR(AR38/AO22,"-")</f>
        <v>0.21599731825176385</v>
      </c>
      <c r="AT38" s="212">
        <f>SUM(J38,S38,AB38,AK38)</f>
        <v>11405</v>
      </c>
      <c r="AU38" s="183">
        <f>IFERROR(AT38/AP22,"-")</f>
        <v>0.77322033898305087</v>
      </c>
      <c r="AV38" s="215">
        <f t="shared" si="7"/>
        <v>200613.06540990793</v>
      </c>
      <c r="AW38" s="111">
        <f t="shared" si="33"/>
        <v>0.10685442314538947</v>
      </c>
    </row>
    <row r="39" spans="2:49" s="14" customFormat="1" ht="13.5" customHeight="1">
      <c r="B39" s="500">
        <v>3</v>
      </c>
      <c r="C39" s="627" t="s">
        <v>181</v>
      </c>
      <c r="D39" s="630">
        <f>BL7</f>
        <v>169934</v>
      </c>
      <c r="E39" s="626">
        <f t="shared" ref="E39" si="34">VLOOKUP(C39,$AY$5:$BI$12,2,0)</f>
        <v>6998023020</v>
      </c>
      <c r="F39" s="623">
        <f t="shared" ref="F39" si="35">VLOOKUP(C39,$AY$5:$BI$12,7,0)</f>
        <v>11462</v>
      </c>
      <c r="G39" s="124" t="s">
        <v>144</v>
      </c>
      <c r="H39" s="210">
        <v>124823533</v>
      </c>
      <c r="I39" s="181">
        <f>IFERROR(H39/E39,"-")</f>
        <v>1.7836970904962814E-2</v>
      </c>
      <c r="J39" s="210">
        <v>1994</v>
      </c>
      <c r="K39" s="181">
        <f>IFERROR(J39/F39,"-")</f>
        <v>0.17396614901413365</v>
      </c>
      <c r="L39" s="213">
        <f t="shared" si="3"/>
        <v>62599.565195586758</v>
      </c>
      <c r="M39" s="112">
        <f>IFERROR(J39/$BL$7,0)</f>
        <v>1.1733967304953689E-2</v>
      </c>
      <c r="N39" s="626">
        <f t="shared" ref="N39" si="36">VLOOKUP(C39,$AY$5:$BI$12,3,0)</f>
        <v>1080229670</v>
      </c>
      <c r="O39" s="623">
        <f t="shared" ref="O39" si="37">VLOOKUP(C39,$AY$5:$BI$12,8,0)</f>
        <v>1663</v>
      </c>
      <c r="P39" s="124" t="s">
        <v>144</v>
      </c>
      <c r="Q39" s="210">
        <v>18103545</v>
      </c>
      <c r="R39" s="181">
        <f>IFERROR(Q39/N39,"-")</f>
        <v>1.6758977745908423E-2</v>
      </c>
      <c r="S39" s="210">
        <v>320</v>
      </c>
      <c r="T39" s="181">
        <f>IFERROR(S39/O39,"-")</f>
        <v>0.19242333132892364</v>
      </c>
      <c r="U39" s="213">
        <f t="shared" si="4"/>
        <v>56573.578125</v>
      </c>
      <c r="V39" s="112">
        <f>IFERROR(S39/$BL$7,0)</f>
        <v>1.8830840208551554E-3</v>
      </c>
      <c r="W39" s="626">
        <f t="shared" ref="W39" si="38">VLOOKUP(C39,$AY$5:$BI$12,4,0)</f>
        <v>537335180</v>
      </c>
      <c r="X39" s="623">
        <f t="shared" ref="X39" si="39">VLOOKUP(C39,$AY$5:$BI$12,9,0)</f>
        <v>875</v>
      </c>
      <c r="Y39" s="124" t="s">
        <v>144</v>
      </c>
      <c r="Z39" s="210">
        <v>6710548</v>
      </c>
      <c r="AA39" s="181">
        <f>IFERROR(Z39/W39,"-")</f>
        <v>1.2488569983450553E-2</v>
      </c>
      <c r="AB39" s="210">
        <v>186</v>
      </c>
      <c r="AC39" s="181">
        <f>IFERROR(AB39/X39,"-")</f>
        <v>0.21257142857142858</v>
      </c>
      <c r="AD39" s="213">
        <f t="shared" si="5"/>
        <v>36078.215053763444</v>
      </c>
      <c r="AE39" s="112">
        <f>IFERROR(AB39/$BL$7,0)</f>
        <v>1.0945425871220591E-3</v>
      </c>
      <c r="AF39" s="626">
        <f t="shared" ref="AF39" si="40">VLOOKUP(C39,$AY$5:$BI$12,5,0)</f>
        <v>1436997150</v>
      </c>
      <c r="AG39" s="623">
        <f t="shared" ref="AG39" si="41">VLOOKUP(C39,$AY$5:$BI$12,10,0)</f>
        <v>1618</v>
      </c>
      <c r="AH39" s="124" t="s">
        <v>144</v>
      </c>
      <c r="AI39" s="210">
        <v>33676207</v>
      </c>
      <c r="AJ39" s="181">
        <f>IFERROR(AI39/AF39,"-")</f>
        <v>2.343512441900111E-2</v>
      </c>
      <c r="AK39" s="210">
        <v>449</v>
      </c>
      <c r="AL39" s="181">
        <f>IFERROR(AK39/AG39,"-")</f>
        <v>0.27750309023485786</v>
      </c>
      <c r="AM39" s="213">
        <f t="shared" si="6"/>
        <v>75002.688195991097</v>
      </c>
      <c r="AN39" s="112">
        <f>IFERROR(AK39/$BL$7,0)</f>
        <v>2.6422022667623901E-3</v>
      </c>
      <c r="AO39" s="626">
        <f t="shared" ref="AO39" si="42">VLOOKUP(C39,$AY$5:$BI$12,6,0)</f>
        <v>10052585020</v>
      </c>
      <c r="AP39" s="623">
        <f t="shared" ref="AP39" si="43">VLOOKUP(C39,$AY$5:$BI$12,11,0)</f>
        <v>15618</v>
      </c>
      <c r="AQ39" s="124" t="s">
        <v>144</v>
      </c>
      <c r="AR39" s="210">
        <f t="shared" si="0"/>
        <v>183313833</v>
      </c>
      <c r="AS39" s="181">
        <f>IFERROR(AR39/AO39,"-")</f>
        <v>1.8235491929219218E-2</v>
      </c>
      <c r="AT39" s="210">
        <f>SUM(J39,S39,AB39,AK39)</f>
        <v>2949</v>
      </c>
      <c r="AU39" s="181">
        <f>IFERROR(AT39/AP39,"-")</f>
        <v>0.18882059162504802</v>
      </c>
      <c r="AV39" s="213">
        <f t="shared" si="7"/>
        <v>62161.354018311293</v>
      </c>
      <c r="AW39" s="112">
        <f>IFERROR(AT39/$BL$7,0)</f>
        <v>1.7353796179693293E-2</v>
      </c>
    </row>
    <row r="40" spans="2:49" s="14" customFormat="1" ht="13.5" customHeight="1">
      <c r="B40" s="500"/>
      <c r="C40" s="628"/>
      <c r="D40" s="631"/>
      <c r="E40" s="615"/>
      <c r="F40" s="624"/>
      <c r="G40" s="125" t="s">
        <v>145</v>
      </c>
      <c r="H40" s="211">
        <v>186841540</v>
      </c>
      <c r="I40" s="182">
        <f>IFERROR(H40/E39,"-")</f>
        <v>2.6699189108983525E-2</v>
      </c>
      <c r="J40" s="211">
        <v>2708</v>
      </c>
      <c r="K40" s="182">
        <f>IFERROR(J40/F39,"-")</f>
        <v>0.23625894259291572</v>
      </c>
      <c r="L40" s="214">
        <f t="shared" si="3"/>
        <v>68996.13737075332</v>
      </c>
      <c r="M40" s="109">
        <f t="shared" ref="M40:M55" si="44">IFERROR(J40/$BL$7,0)</f>
        <v>1.5935598526486752E-2</v>
      </c>
      <c r="N40" s="615"/>
      <c r="O40" s="624"/>
      <c r="P40" s="125" t="s">
        <v>145</v>
      </c>
      <c r="Q40" s="211">
        <v>26829344</v>
      </c>
      <c r="R40" s="182">
        <f>IFERROR(Q40/N39,"-")</f>
        <v>2.4836703476215388E-2</v>
      </c>
      <c r="S40" s="211">
        <v>439</v>
      </c>
      <c r="T40" s="182">
        <f>IFERROR(S40/O39,"-")</f>
        <v>0.26398075766686713</v>
      </c>
      <c r="U40" s="214">
        <f t="shared" si="4"/>
        <v>61114.678815489751</v>
      </c>
      <c r="V40" s="109">
        <f t="shared" ref="V40:V55" si="45">IFERROR(S40/$BL$7,0)</f>
        <v>2.5833558911106664E-3</v>
      </c>
      <c r="W40" s="615"/>
      <c r="X40" s="624"/>
      <c r="Y40" s="125" t="s">
        <v>145</v>
      </c>
      <c r="Z40" s="211">
        <v>14491326</v>
      </c>
      <c r="AA40" s="182">
        <f>IFERROR(Z40/W39,"-")</f>
        <v>2.6968876298030589E-2</v>
      </c>
      <c r="AB40" s="211">
        <v>257</v>
      </c>
      <c r="AC40" s="182">
        <f>IFERROR(AB40/X39,"-")</f>
        <v>0.29371428571428571</v>
      </c>
      <c r="AD40" s="214">
        <f t="shared" si="5"/>
        <v>56386.48249027237</v>
      </c>
      <c r="AE40" s="109">
        <f t="shared" ref="AE40:AE55" si="46">IFERROR(AB40/$BL$7,0)</f>
        <v>1.5123518542492968E-3</v>
      </c>
      <c r="AF40" s="615"/>
      <c r="AG40" s="624"/>
      <c r="AH40" s="125" t="s">
        <v>145</v>
      </c>
      <c r="AI40" s="211">
        <v>41929175</v>
      </c>
      <c r="AJ40" s="182">
        <f>IFERROR(AI40/AF39,"-")</f>
        <v>2.9178328572189584E-2</v>
      </c>
      <c r="AK40" s="211">
        <v>483</v>
      </c>
      <c r="AL40" s="182">
        <f>IFERROR(AK40/AG39,"-")</f>
        <v>0.29851668726823238</v>
      </c>
      <c r="AM40" s="214">
        <f t="shared" si="6"/>
        <v>86809.886128364393</v>
      </c>
      <c r="AN40" s="109">
        <f t="shared" ref="AN40:AN55" si="47">IFERROR(AK40/$BL$7,0)</f>
        <v>2.8422799439782502E-3</v>
      </c>
      <c r="AO40" s="615"/>
      <c r="AP40" s="624"/>
      <c r="AQ40" s="125" t="s">
        <v>145</v>
      </c>
      <c r="AR40" s="211">
        <f t="shared" si="0"/>
        <v>270091385</v>
      </c>
      <c r="AS40" s="182">
        <f>IFERROR(AR40/AO39,"-")</f>
        <v>2.6867853836863149E-2</v>
      </c>
      <c r="AT40" s="211">
        <f t="shared" ref="AT40:AT54" si="48">SUM(J40,S40,AB40,AK40)</f>
        <v>3887</v>
      </c>
      <c r="AU40" s="182">
        <f>IFERROR(AT40/AP39,"-")</f>
        <v>0.24887949801511078</v>
      </c>
      <c r="AV40" s="214">
        <f t="shared" si="7"/>
        <v>69485.820684332386</v>
      </c>
      <c r="AW40" s="109">
        <f t="shared" ref="AW40:AW55" si="49">IFERROR(AT40/$BL$7,0)</f>
        <v>2.2873586215824967E-2</v>
      </c>
    </row>
    <row r="41" spans="2:49" s="14" customFormat="1" ht="13.5" customHeight="1">
      <c r="B41" s="500"/>
      <c r="C41" s="628"/>
      <c r="D41" s="631"/>
      <c r="E41" s="615"/>
      <c r="F41" s="624"/>
      <c r="G41" s="126" t="s">
        <v>146</v>
      </c>
      <c r="H41" s="211">
        <v>133622314</v>
      </c>
      <c r="I41" s="182">
        <f>IFERROR(H41/E39,"-")</f>
        <v>1.9094294719825027E-2</v>
      </c>
      <c r="J41" s="211">
        <v>3067</v>
      </c>
      <c r="K41" s="182">
        <f>IFERROR(J41/F39,"-")</f>
        <v>0.26757982900017446</v>
      </c>
      <c r="L41" s="214">
        <f t="shared" si="3"/>
        <v>43567.758069775024</v>
      </c>
      <c r="M41" s="109">
        <f t="shared" si="44"/>
        <v>1.804818341238363E-2</v>
      </c>
      <c r="N41" s="615"/>
      <c r="O41" s="624"/>
      <c r="P41" s="126" t="s">
        <v>146</v>
      </c>
      <c r="Q41" s="211">
        <v>26847321</v>
      </c>
      <c r="R41" s="182">
        <f>IFERROR(Q41/N39,"-")</f>
        <v>2.4853345307577046E-2</v>
      </c>
      <c r="S41" s="211">
        <v>447</v>
      </c>
      <c r="T41" s="182">
        <f>IFERROR(S41/O39,"-")</f>
        <v>0.26879134095009022</v>
      </c>
      <c r="U41" s="214">
        <f t="shared" si="4"/>
        <v>60061.12080536913</v>
      </c>
      <c r="V41" s="109">
        <f t="shared" si="45"/>
        <v>2.6304329916320454E-3</v>
      </c>
      <c r="W41" s="615"/>
      <c r="X41" s="624"/>
      <c r="Y41" s="126" t="s">
        <v>146</v>
      </c>
      <c r="Z41" s="211">
        <v>8985978</v>
      </c>
      <c r="AA41" s="182">
        <f>IFERROR(Z41/W39,"-")</f>
        <v>1.6723226645982865E-2</v>
      </c>
      <c r="AB41" s="211">
        <v>252</v>
      </c>
      <c r="AC41" s="182">
        <f>IFERROR(AB41/X39,"-")</f>
        <v>0.28799999999999998</v>
      </c>
      <c r="AD41" s="214">
        <f t="shared" si="5"/>
        <v>35658.642857142855</v>
      </c>
      <c r="AE41" s="109">
        <f t="shared" si="46"/>
        <v>1.482928666423435E-3</v>
      </c>
      <c r="AF41" s="615"/>
      <c r="AG41" s="624"/>
      <c r="AH41" s="126" t="s">
        <v>146</v>
      </c>
      <c r="AI41" s="211">
        <v>23291806</v>
      </c>
      <c r="AJ41" s="182">
        <f>IFERROR(AI41/AF39,"-")</f>
        <v>1.6208665410366332E-2</v>
      </c>
      <c r="AK41" s="211">
        <v>457</v>
      </c>
      <c r="AL41" s="182">
        <f>IFERROR(AK41/AG39,"-")</f>
        <v>0.28244746600741655</v>
      </c>
      <c r="AM41" s="214">
        <f t="shared" si="6"/>
        <v>50966.752735229762</v>
      </c>
      <c r="AN41" s="109">
        <f t="shared" si="47"/>
        <v>2.6892793672837691E-3</v>
      </c>
      <c r="AO41" s="615"/>
      <c r="AP41" s="624"/>
      <c r="AQ41" s="126" t="s">
        <v>146</v>
      </c>
      <c r="AR41" s="211">
        <f t="shared" si="0"/>
        <v>192747419</v>
      </c>
      <c r="AS41" s="182">
        <f>IFERROR(AR41/AO39,"-")</f>
        <v>1.9173915825284906E-2</v>
      </c>
      <c r="AT41" s="211">
        <f t="shared" si="48"/>
        <v>4223</v>
      </c>
      <c r="AU41" s="182">
        <f>IFERROR(AT41/AP39,"-")</f>
        <v>0.270393136124984</v>
      </c>
      <c r="AV41" s="214">
        <f t="shared" si="7"/>
        <v>45642.296708501068</v>
      </c>
      <c r="AW41" s="109">
        <f t="shared" si="49"/>
        <v>2.4850824437722879E-2</v>
      </c>
    </row>
    <row r="42" spans="2:49" s="14" customFormat="1" ht="13.5" customHeight="1">
      <c r="B42" s="500"/>
      <c r="C42" s="628"/>
      <c r="D42" s="631"/>
      <c r="E42" s="615"/>
      <c r="F42" s="624"/>
      <c r="G42" s="126" t="s">
        <v>147</v>
      </c>
      <c r="H42" s="211">
        <v>12272768</v>
      </c>
      <c r="I42" s="182">
        <f>IFERROR(H42/E39,"-")</f>
        <v>1.7537478749248242E-3</v>
      </c>
      <c r="J42" s="211">
        <v>418</v>
      </c>
      <c r="K42" s="182">
        <f>IFERROR(J42/F39,"-")</f>
        <v>3.6468330134357005E-2</v>
      </c>
      <c r="L42" s="214">
        <f t="shared" si="3"/>
        <v>29360.688995215311</v>
      </c>
      <c r="M42" s="109">
        <f t="shared" si="44"/>
        <v>2.4597785022420467E-3</v>
      </c>
      <c r="N42" s="615"/>
      <c r="O42" s="624"/>
      <c r="P42" s="126" t="s">
        <v>147</v>
      </c>
      <c r="Q42" s="211">
        <v>1070326</v>
      </c>
      <c r="R42" s="182">
        <f>IFERROR(Q42/N39,"-")</f>
        <v>9.9083188485278324E-4</v>
      </c>
      <c r="S42" s="211">
        <v>76</v>
      </c>
      <c r="T42" s="182">
        <f>IFERROR(S42/O39,"-")</f>
        <v>4.5700541190619365E-2</v>
      </c>
      <c r="U42" s="214">
        <f t="shared" si="4"/>
        <v>14083.236842105263</v>
      </c>
      <c r="V42" s="109">
        <f t="shared" si="45"/>
        <v>4.4723245495309943E-4</v>
      </c>
      <c r="W42" s="615"/>
      <c r="X42" s="624"/>
      <c r="Y42" s="126" t="s">
        <v>147</v>
      </c>
      <c r="Z42" s="211">
        <v>1493259</v>
      </c>
      <c r="AA42" s="182">
        <f>IFERROR(Z42/W39,"-")</f>
        <v>2.7790084393878698E-3</v>
      </c>
      <c r="AB42" s="211">
        <v>29</v>
      </c>
      <c r="AC42" s="182">
        <f>IFERROR(AB42/X39,"-")</f>
        <v>3.3142857142857141E-2</v>
      </c>
      <c r="AD42" s="214">
        <f t="shared" si="5"/>
        <v>51491.689655172413</v>
      </c>
      <c r="AE42" s="109">
        <f t="shared" si="46"/>
        <v>1.7065448938999848E-4</v>
      </c>
      <c r="AF42" s="615"/>
      <c r="AG42" s="624"/>
      <c r="AH42" s="126" t="s">
        <v>147</v>
      </c>
      <c r="AI42" s="211">
        <v>2811968</v>
      </c>
      <c r="AJ42" s="182">
        <f>IFERROR(AI42/AF39,"-")</f>
        <v>1.9568361704823145E-3</v>
      </c>
      <c r="AK42" s="211">
        <v>78</v>
      </c>
      <c r="AL42" s="182">
        <f>IFERROR(AK42/AG39,"-")</f>
        <v>4.8207663782447466E-2</v>
      </c>
      <c r="AM42" s="214">
        <f t="shared" si="6"/>
        <v>36050.871794871797</v>
      </c>
      <c r="AN42" s="109">
        <f t="shared" si="47"/>
        <v>4.5900173008344417E-4</v>
      </c>
      <c r="AO42" s="615"/>
      <c r="AP42" s="624"/>
      <c r="AQ42" s="126" t="s">
        <v>147</v>
      </c>
      <c r="AR42" s="211">
        <f t="shared" si="0"/>
        <v>17648321</v>
      </c>
      <c r="AS42" s="182">
        <f>IFERROR(AR42/AO39,"-")</f>
        <v>1.7556002724560891E-3</v>
      </c>
      <c r="AT42" s="211">
        <f t="shared" si="48"/>
        <v>601</v>
      </c>
      <c r="AU42" s="182">
        <f>IFERROR(AT42/AP39,"-")</f>
        <v>3.8481239595338709E-2</v>
      </c>
      <c r="AV42" s="214">
        <f t="shared" si="7"/>
        <v>29364.926788685523</v>
      </c>
      <c r="AW42" s="109">
        <f t="shared" si="49"/>
        <v>3.5366671766685889E-3</v>
      </c>
    </row>
    <row r="43" spans="2:49" s="14" customFormat="1" ht="13.5" customHeight="1">
      <c r="B43" s="500"/>
      <c r="C43" s="628"/>
      <c r="D43" s="631"/>
      <c r="E43" s="615"/>
      <c r="F43" s="624"/>
      <c r="G43" s="126" t="s">
        <v>148</v>
      </c>
      <c r="H43" s="211">
        <v>241730522</v>
      </c>
      <c r="I43" s="182">
        <f>IFERROR(H43/E39,"-")</f>
        <v>3.4542687457464236E-2</v>
      </c>
      <c r="J43" s="211">
        <v>3776</v>
      </c>
      <c r="K43" s="182">
        <f>IFERROR(J43/F39,"-")</f>
        <v>0.32943639853428719</v>
      </c>
      <c r="L43" s="214">
        <f t="shared" si="3"/>
        <v>64017.617055084746</v>
      </c>
      <c r="M43" s="109">
        <f t="shared" si="44"/>
        <v>2.2220391446090837E-2</v>
      </c>
      <c r="N43" s="615"/>
      <c r="O43" s="624"/>
      <c r="P43" s="126" t="s">
        <v>148</v>
      </c>
      <c r="Q43" s="211">
        <v>32023148</v>
      </c>
      <c r="R43" s="182">
        <f>IFERROR(Q43/N39,"-")</f>
        <v>2.9644758785416437E-2</v>
      </c>
      <c r="S43" s="211">
        <v>615</v>
      </c>
      <c r="T43" s="182">
        <f>IFERROR(S43/O39,"-")</f>
        <v>0.36981358989777513</v>
      </c>
      <c r="U43" s="214">
        <f t="shared" si="4"/>
        <v>52070.159349593494</v>
      </c>
      <c r="V43" s="109">
        <f t="shared" si="45"/>
        <v>3.6190521025810021E-3</v>
      </c>
      <c r="W43" s="615"/>
      <c r="X43" s="624"/>
      <c r="Y43" s="126" t="s">
        <v>148</v>
      </c>
      <c r="Z43" s="211">
        <v>20024696</v>
      </c>
      <c r="AA43" s="182">
        <f>IFERROR(Z43/W39,"-")</f>
        <v>3.7266675894922795E-2</v>
      </c>
      <c r="AB43" s="211">
        <v>323</v>
      </c>
      <c r="AC43" s="182">
        <f>IFERROR(AB43/X39,"-")</f>
        <v>0.36914285714285716</v>
      </c>
      <c r="AD43" s="214">
        <f t="shared" si="5"/>
        <v>61995.962848297211</v>
      </c>
      <c r="AE43" s="109">
        <f t="shared" si="46"/>
        <v>1.9007379335506725E-3</v>
      </c>
      <c r="AF43" s="615"/>
      <c r="AG43" s="624"/>
      <c r="AH43" s="126" t="s">
        <v>148</v>
      </c>
      <c r="AI43" s="211">
        <v>45831965</v>
      </c>
      <c r="AJ43" s="182">
        <f>IFERROR(AI43/AF39,"-")</f>
        <v>3.1894262977487466E-2</v>
      </c>
      <c r="AK43" s="211">
        <v>625</v>
      </c>
      <c r="AL43" s="182">
        <f>IFERROR(AK43/AG39,"-")</f>
        <v>0.38627935723114959</v>
      </c>
      <c r="AM43" s="214">
        <f t="shared" si="6"/>
        <v>73331.144</v>
      </c>
      <c r="AN43" s="109">
        <f t="shared" si="47"/>
        <v>3.6778984782327257E-3</v>
      </c>
      <c r="AO43" s="615"/>
      <c r="AP43" s="624"/>
      <c r="AQ43" s="126" t="s">
        <v>148</v>
      </c>
      <c r="AR43" s="211">
        <f t="shared" si="0"/>
        <v>339610331</v>
      </c>
      <c r="AS43" s="182">
        <f>IFERROR(AR43/AO39,"-")</f>
        <v>3.3783383112337008E-2</v>
      </c>
      <c r="AT43" s="211">
        <f t="shared" si="48"/>
        <v>5339</v>
      </c>
      <c r="AU43" s="182">
        <f>IFERROR(AT43/AP39,"-")</f>
        <v>0.34184914841849151</v>
      </c>
      <c r="AV43" s="214">
        <f t="shared" si="7"/>
        <v>63609.352125866266</v>
      </c>
      <c r="AW43" s="109">
        <f t="shared" si="49"/>
        <v>3.1418079960455238E-2</v>
      </c>
    </row>
    <row r="44" spans="2:49" s="14" customFormat="1" ht="13.5" customHeight="1">
      <c r="B44" s="500"/>
      <c r="C44" s="628"/>
      <c r="D44" s="631"/>
      <c r="E44" s="615"/>
      <c r="F44" s="624"/>
      <c r="G44" s="126" t="s">
        <v>149</v>
      </c>
      <c r="H44" s="211">
        <v>217740363</v>
      </c>
      <c r="I44" s="182">
        <f>IFERROR(H44/E39,"-")</f>
        <v>3.1114553692908543E-2</v>
      </c>
      <c r="J44" s="211">
        <v>3770</v>
      </c>
      <c r="K44" s="182">
        <f>IFERROR(J44/F39,"-")</f>
        <v>0.32891292968068397</v>
      </c>
      <c r="L44" s="214">
        <f t="shared" si="3"/>
        <v>57756.06445623342</v>
      </c>
      <c r="M44" s="109">
        <f t="shared" si="44"/>
        <v>2.2185083620699802E-2</v>
      </c>
      <c r="N44" s="615"/>
      <c r="O44" s="624"/>
      <c r="P44" s="126" t="s">
        <v>149</v>
      </c>
      <c r="Q44" s="211">
        <v>38743414</v>
      </c>
      <c r="R44" s="182">
        <f>IFERROR(Q44/N39,"-")</f>
        <v>3.5865904331252078E-2</v>
      </c>
      <c r="S44" s="211">
        <v>625</v>
      </c>
      <c r="T44" s="182">
        <f>IFERROR(S44/O39,"-")</f>
        <v>0.37582681900180398</v>
      </c>
      <c r="U44" s="214">
        <f t="shared" si="4"/>
        <v>61989.462399999997</v>
      </c>
      <c r="V44" s="109">
        <f t="shared" si="45"/>
        <v>3.6778984782327257E-3</v>
      </c>
      <c r="W44" s="615"/>
      <c r="X44" s="624"/>
      <c r="Y44" s="126" t="s">
        <v>149</v>
      </c>
      <c r="Z44" s="211">
        <v>18943970</v>
      </c>
      <c r="AA44" s="182">
        <f>IFERROR(Z44/W39,"-")</f>
        <v>3.5255406132165032E-2</v>
      </c>
      <c r="AB44" s="211">
        <v>323</v>
      </c>
      <c r="AC44" s="182">
        <f>IFERROR(AB44/X39,"-")</f>
        <v>0.36914285714285716</v>
      </c>
      <c r="AD44" s="214">
        <f t="shared" si="5"/>
        <v>58650.061919504646</v>
      </c>
      <c r="AE44" s="109">
        <f t="shared" si="46"/>
        <v>1.9007379335506725E-3</v>
      </c>
      <c r="AF44" s="615"/>
      <c r="AG44" s="624"/>
      <c r="AH44" s="126" t="s">
        <v>149</v>
      </c>
      <c r="AI44" s="211">
        <v>41839000</v>
      </c>
      <c r="AJ44" s="182">
        <f>IFERROR(AI44/AF39,"-")</f>
        <v>2.9115576186076637E-2</v>
      </c>
      <c r="AK44" s="211">
        <v>627</v>
      </c>
      <c r="AL44" s="182">
        <f>IFERROR(AK44/AG39,"-")</f>
        <v>0.38751545117428926</v>
      </c>
      <c r="AM44" s="214">
        <f t="shared" si="6"/>
        <v>66728.86762360447</v>
      </c>
      <c r="AN44" s="109">
        <f t="shared" si="47"/>
        <v>3.6896677533630705E-3</v>
      </c>
      <c r="AO44" s="615"/>
      <c r="AP44" s="624"/>
      <c r="AQ44" s="126" t="s">
        <v>149</v>
      </c>
      <c r="AR44" s="211">
        <f t="shared" si="0"/>
        <v>317266747</v>
      </c>
      <c r="AS44" s="182">
        <f>IFERROR(AR44/AO39,"-")</f>
        <v>3.1560712629516263E-2</v>
      </c>
      <c r="AT44" s="211">
        <f t="shared" si="48"/>
        <v>5345</v>
      </c>
      <c r="AU44" s="182">
        <f>IFERROR(AT44/AP39,"-")</f>
        <v>0.34223332052759636</v>
      </c>
      <c r="AV44" s="214">
        <f t="shared" si="7"/>
        <v>59357.670159027126</v>
      </c>
      <c r="AW44" s="109">
        <f t="shared" si="49"/>
        <v>3.1453387785846269E-2</v>
      </c>
    </row>
    <row r="45" spans="2:49" s="14" customFormat="1" ht="13.5" customHeight="1">
      <c r="B45" s="500"/>
      <c r="C45" s="628"/>
      <c r="D45" s="631"/>
      <c r="E45" s="615"/>
      <c r="F45" s="624"/>
      <c r="G45" s="126" t="s">
        <v>150</v>
      </c>
      <c r="H45" s="211">
        <v>144872962</v>
      </c>
      <c r="I45" s="182">
        <f>IFERROR(H45/E39,"-")</f>
        <v>2.0701984201246599E-2</v>
      </c>
      <c r="J45" s="211">
        <v>1092</v>
      </c>
      <c r="K45" s="182">
        <f>IFERROR(J45/F39,"-")</f>
        <v>9.5271331355784333E-2</v>
      </c>
      <c r="L45" s="214">
        <f t="shared" si="3"/>
        <v>132667.54761904763</v>
      </c>
      <c r="M45" s="109">
        <f t="shared" si="44"/>
        <v>6.4260242211682181E-3</v>
      </c>
      <c r="N45" s="615"/>
      <c r="O45" s="624"/>
      <c r="P45" s="126" t="s">
        <v>150</v>
      </c>
      <c r="Q45" s="211">
        <v>31317706</v>
      </c>
      <c r="R45" s="182">
        <f>IFERROR(Q45/N39,"-")</f>
        <v>2.8991710623908339E-2</v>
      </c>
      <c r="S45" s="211">
        <v>184</v>
      </c>
      <c r="T45" s="182">
        <f>IFERROR(S45/O39,"-")</f>
        <v>0.11064341551413109</v>
      </c>
      <c r="U45" s="214">
        <f t="shared" si="4"/>
        <v>170204.92391304349</v>
      </c>
      <c r="V45" s="109">
        <f t="shared" si="45"/>
        <v>1.0827733119917143E-3</v>
      </c>
      <c r="W45" s="615"/>
      <c r="X45" s="624"/>
      <c r="Y45" s="126" t="s">
        <v>150</v>
      </c>
      <c r="Z45" s="211">
        <v>7860334</v>
      </c>
      <c r="AA45" s="182">
        <f>IFERROR(Z45/W39,"-")</f>
        <v>1.4628362877710705E-2</v>
      </c>
      <c r="AB45" s="211">
        <v>108</v>
      </c>
      <c r="AC45" s="182">
        <f>IFERROR(AB45/X39,"-")</f>
        <v>0.12342857142857143</v>
      </c>
      <c r="AD45" s="214">
        <f t="shared" si="5"/>
        <v>72780.870370370365</v>
      </c>
      <c r="AE45" s="109">
        <f t="shared" si="46"/>
        <v>6.3554085703861497E-4</v>
      </c>
      <c r="AF45" s="615"/>
      <c r="AG45" s="624"/>
      <c r="AH45" s="126" t="s">
        <v>150</v>
      </c>
      <c r="AI45" s="211">
        <v>35954376</v>
      </c>
      <c r="AJ45" s="182">
        <f>IFERROR(AI45/AF39,"-")</f>
        <v>2.5020492211832154E-2</v>
      </c>
      <c r="AK45" s="211">
        <v>233</v>
      </c>
      <c r="AL45" s="182">
        <f>IFERROR(AK45/AG39,"-")</f>
        <v>0.14400494437577255</v>
      </c>
      <c r="AM45" s="214">
        <f t="shared" si="6"/>
        <v>154310.62660944206</v>
      </c>
      <c r="AN45" s="109">
        <f t="shared" si="47"/>
        <v>1.3711205526851602E-3</v>
      </c>
      <c r="AO45" s="615"/>
      <c r="AP45" s="624"/>
      <c r="AQ45" s="126" t="s">
        <v>150</v>
      </c>
      <c r="AR45" s="211">
        <f t="shared" si="0"/>
        <v>220005378</v>
      </c>
      <c r="AS45" s="182">
        <f>IFERROR(AR45/AO39,"-")</f>
        <v>2.1885453101096974E-2</v>
      </c>
      <c r="AT45" s="211">
        <f t="shared" si="48"/>
        <v>1617</v>
      </c>
      <c r="AU45" s="182">
        <f>IFERROR(AT45/AP39,"-")</f>
        <v>0.10353438340376489</v>
      </c>
      <c r="AV45" s="214">
        <f t="shared" si="7"/>
        <v>136057.74768089055</v>
      </c>
      <c r="AW45" s="109">
        <f t="shared" si="49"/>
        <v>9.5154589428837078E-3</v>
      </c>
    </row>
    <row r="46" spans="2:49" s="14" customFormat="1" ht="13.5" customHeight="1">
      <c r="B46" s="500"/>
      <c r="C46" s="628"/>
      <c r="D46" s="631"/>
      <c r="E46" s="615"/>
      <c r="F46" s="624"/>
      <c r="G46" s="126" t="s">
        <v>160</v>
      </c>
      <c r="H46" s="211">
        <v>8711</v>
      </c>
      <c r="I46" s="182">
        <f>IFERROR(H46/E39,"-")</f>
        <v>1.2447801293457306E-6</v>
      </c>
      <c r="J46" s="211">
        <v>2</v>
      </c>
      <c r="K46" s="182">
        <f>IFERROR(J46/F39,"-")</f>
        <v>1.7448961786773688E-4</v>
      </c>
      <c r="L46" s="214">
        <f t="shared" si="3"/>
        <v>4355.5</v>
      </c>
      <c r="M46" s="109">
        <f t="shared" si="44"/>
        <v>1.1769275130344722E-5</v>
      </c>
      <c r="N46" s="615"/>
      <c r="O46" s="624"/>
      <c r="P46" s="126" t="s">
        <v>217</v>
      </c>
      <c r="Q46" s="211">
        <v>0</v>
      </c>
      <c r="R46" s="182">
        <f>IFERROR(Q46/N39,"-")</f>
        <v>0</v>
      </c>
      <c r="S46" s="211">
        <v>0</v>
      </c>
      <c r="T46" s="182">
        <f>IFERROR(S46/O39,"-")</f>
        <v>0</v>
      </c>
      <c r="U46" s="214" t="str">
        <f t="shared" si="4"/>
        <v>-</v>
      </c>
      <c r="V46" s="109">
        <f t="shared" si="45"/>
        <v>0</v>
      </c>
      <c r="W46" s="615"/>
      <c r="X46" s="624"/>
      <c r="Y46" s="126" t="s">
        <v>160</v>
      </c>
      <c r="Z46" s="211">
        <v>1226</v>
      </c>
      <c r="AA46" s="182">
        <f>IFERROR(Z46/W39,"-")</f>
        <v>2.2816298757881442E-6</v>
      </c>
      <c r="AB46" s="211">
        <v>1</v>
      </c>
      <c r="AC46" s="182">
        <f>IFERROR(AB46/X39,"-")</f>
        <v>1.1428571428571429E-3</v>
      </c>
      <c r="AD46" s="214">
        <f t="shared" si="5"/>
        <v>1226</v>
      </c>
      <c r="AE46" s="109">
        <f t="shared" si="46"/>
        <v>5.8846375651723612E-6</v>
      </c>
      <c r="AF46" s="615"/>
      <c r="AG46" s="624"/>
      <c r="AH46" s="126" t="s">
        <v>160</v>
      </c>
      <c r="AI46" s="211">
        <v>0</v>
      </c>
      <c r="AJ46" s="182">
        <f>IFERROR(AI46/AF39,"-")</f>
        <v>0</v>
      </c>
      <c r="AK46" s="211">
        <v>0</v>
      </c>
      <c r="AL46" s="182">
        <f>IFERROR(AK46/AG39,"-")</f>
        <v>0</v>
      </c>
      <c r="AM46" s="214" t="str">
        <f t="shared" si="6"/>
        <v>-</v>
      </c>
      <c r="AN46" s="109">
        <f t="shared" si="47"/>
        <v>0</v>
      </c>
      <c r="AO46" s="615"/>
      <c r="AP46" s="624"/>
      <c r="AQ46" s="126" t="s">
        <v>160</v>
      </c>
      <c r="AR46" s="211">
        <f t="shared" si="0"/>
        <v>9937</v>
      </c>
      <c r="AS46" s="182">
        <f>IFERROR(AR46/AO39,"-")</f>
        <v>9.8850196046389671E-7</v>
      </c>
      <c r="AT46" s="211">
        <f t="shared" si="48"/>
        <v>3</v>
      </c>
      <c r="AU46" s="182">
        <f>IFERROR(AT46/AP39,"-")</f>
        <v>1.920860545524395E-4</v>
      </c>
      <c r="AV46" s="214">
        <f t="shared" si="7"/>
        <v>3312.3333333333335</v>
      </c>
      <c r="AW46" s="109">
        <f t="shared" si="49"/>
        <v>1.7653912695517083E-5</v>
      </c>
    </row>
    <row r="47" spans="2:49" s="14" customFormat="1" ht="13.5" customHeight="1">
      <c r="B47" s="500"/>
      <c r="C47" s="628"/>
      <c r="D47" s="631"/>
      <c r="E47" s="615"/>
      <c r="F47" s="624"/>
      <c r="G47" s="126" t="s">
        <v>151</v>
      </c>
      <c r="H47" s="211">
        <v>3322733</v>
      </c>
      <c r="I47" s="182">
        <f>IFERROR(H47/E39,"-")</f>
        <v>4.7481024147874264E-4</v>
      </c>
      <c r="J47" s="211">
        <v>123</v>
      </c>
      <c r="K47" s="182">
        <f>IFERROR(J47/F39,"-")</f>
        <v>1.0731111498865818E-2</v>
      </c>
      <c r="L47" s="214">
        <f t="shared" si="3"/>
        <v>27014.08943089431</v>
      </c>
      <c r="M47" s="109">
        <f t="shared" si="44"/>
        <v>7.2381042051620039E-4</v>
      </c>
      <c r="N47" s="615"/>
      <c r="O47" s="624"/>
      <c r="P47" s="126" t="s">
        <v>151</v>
      </c>
      <c r="Q47" s="211">
        <v>410514</v>
      </c>
      <c r="R47" s="182">
        <f>IFERROR(Q47/N39,"-")</f>
        <v>3.8002474047949453E-4</v>
      </c>
      <c r="S47" s="211">
        <v>23</v>
      </c>
      <c r="T47" s="182">
        <f>IFERROR(S47/O39,"-")</f>
        <v>1.3830426939266387E-2</v>
      </c>
      <c r="U47" s="214">
        <f t="shared" si="4"/>
        <v>17848.434782608696</v>
      </c>
      <c r="V47" s="109">
        <f t="shared" si="45"/>
        <v>1.3534666399896429E-4</v>
      </c>
      <c r="W47" s="615"/>
      <c r="X47" s="624"/>
      <c r="Y47" s="126" t="s">
        <v>151</v>
      </c>
      <c r="Z47" s="211">
        <v>359364</v>
      </c>
      <c r="AA47" s="182">
        <f>IFERROR(Z47/W39,"-")</f>
        <v>6.6878926483093847E-4</v>
      </c>
      <c r="AB47" s="211">
        <v>18</v>
      </c>
      <c r="AC47" s="182">
        <f>IFERROR(AB47/X39,"-")</f>
        <v>2.057142857142857E-2</v>
      </c>
      <c r="AD47" s="214">
        <f t="shared" si="5"/>
        <v>19964.666666666668</v>
      </c>
      <c r="AE47" s="109">
        <f t="shared" si="46"/>
        <v>1.059234761731025E-4</v>
      </c>
      <c r="AF47" s="615"/>
      <c r="AG47" s="624"/>
      <c r="AH47" s="126" t="s">
        <v>151</v>
      </c>
      <c r="AI47" s="211">
        <v>953690</v>
      </c>
      <c r="AJ47" s="182">
        <f>IFERROR(AI47/AF39,"-")</f>
        <v>6.6366867881401158E-4</v>
      </c>
      <c r="AK47" s="211">
        <v>30</v>
      </c>
      <c r="AL47" s="182">
        <f>IFERROR(AK47/AG39,"-")</f>
        <v>1.8541409147095178E-2</v>
      </c>
      <c r="AM47" s="214">
        <f t="shared" si="6"/>
        <v>31789.666666666668</v>
      </c>
      <c r="AN47" s="109">
        <f t="shared" si="47"/>
        <v>1.7653912695517082E-4</v>
      </c>
      <c r="AO47" s="615"/>
      <c r="AP47" s="624"/>
      <c r="AQ47" s="126" t="s">
        <v>151</v>
      </c>
      <c r="AR47" s="211">
        <f t="shared" si="0"/>
        <v>5046301</v>
      </c>
      <c r="AS47" s="182">
        <f>IFERROR(AR47/AO39,"-")</f>
        <v>5.0199038256927868E-4</v>
      </c>
      <c r="AT47" s="211">
        <f t="shared" si="48"/>
        <v>194</v>
      </c>
      <c r="AU47" s="182">
        <f>IFERROR(AT47/AP39,"-")</f>
        <v>1.2421564861057754E-2</v>
      </c>
      <c r="AV47" s="214">
        <f t="shared" si="7"/>
        <v>26011.860824742267</v>
      </c>
      <c r="AW47" s="109">
        <f t="shared" si="49"/>
        <v>1.141619687643438E-3</v>
      </c>
    </row>
    <row r="48" spans="2:49" s="14" customFormat="1" ht="13.5" customHeight="1">
      <c r="B48" s="500"/>
      <c r="C48" s="628"/>
      <c r="D48" s="631"/>
      <c r="E48" s="615"/>
      <c r="F48" s="624"/>
      <c r="G48" s="126" t="s">
        <v>152</v>
      </c>
      <c r="H48" s="211">
        <v>3546016</v>
      </c>
      <c r="I48" s="182">
        <f>IFERROR(H48/E39,"-")</f>
        <v>5.0671682414671446E-4</v>
      </c>
      <c r="J48" s="211">
        <v>293</v>
      </c>
      <c r="K48" s="182">
        <f>IFERROR(J48/F39,"-")</f>
        <v>2.5562729017623451E-2</v>
      </c>
      <c r="L48" s="214">
        <f t="shared" si="3"/>
        <v>12102.443686006825</v>
      </c>
      <c r="M48" s="109">
        <f t="shared" si="44"/>
        <v>1.7241988065955017E-3</v>
      </c>
      <c r="N48" s="615"/>
      <c r="O48" s="624"/>
      <c r="P48" s="126" t="s">
        <v>152</v>
      </c>
      <c r="Q48" s="211">
        <v>525664</v>
      </c>
      <c r="R48" s="182">
        <f>IFERROR(Q48/N39,"-")</f>
        <v>4.8662244205901139E-4</v>
      </c>
      <c r="S48" s="211">
        <v>58</v>
      </c>
      <c r="T48" s="182">
        <f>IFERROR(S48/O39,"-")</f>
        <v>3.487672880336741E-2</v>
      </c>
      <c r="U48" s="214">
        <f t="shared" si="4"/>
        <v>9063.1724137931033</v>
      </c>
      <c r="V48" s="109">
        <f t="shared" si="45"/>
        <v>3.4130897877999696E-4</v>
      </c>
      <c r="W48" s="615"/>
      <c r="X48" s="624"/>
      <c r="Y48" s="126" t="s">
        <v>152</v>
      </c>
      <c r="Z48" s="211">
        <v>342526</v>
      </c>
      <c r="AA48" s="182">
        <f>IFERROR(Z48/W39,"-")</f>
        <v>6.374531442367127E-4</v>
      </c>
      <c r="AB48" s="211">
        <v>32</v>
      </c>
      <c r="AC48" s="182">
        <f>IFERROR(AB48/X39,"-")</f>
        <v>3.6571428571428574E-2</v>
      </c>
      <c r="AD48" s="214">
        <f t="shared" si="5"/>
        <v>10703.9375</v>
      </c>
      <c r="AE48" s="109">
        <f t="shared" si="46"/>
        <v>1.8830840208551556E-4</v>
      </c>
      <c r="AF48" s="615"/>
      <c r="AG48" s="624"/>
      <c r="AH48" s="126" t="s">
        <v>152</v>
      </c>
      <c r="AI48" s="211">
        <v>891579</v>
      </c>
      <c r="AJ48" s="182">
        <f>IFERROR(AI48/AF39,"-")</f>
        <v>6.2044590693864632E-4</v>
      </c>
      <c r="AK48" s="211">
        <v>95</v>
      </c>
      <c r="AL48" s="182">
        <f>IFERROR(AK48/AG39,"-")</f>
        <v>5.8714462299134733E-2</v>
      </c>
      <c r="AM48" s="214">
        <f t="shared" si="6"/>
        <v>9385.0421052631573</v>
      </c>
      <c r="AN48" s="109">
        <f t="shared" si="47"/>
        <v>5.5904056869137428E-4</v>
      </c>
      <c r="AO48" s="615"/>
      <c r="AP48" s="624"/>
      <c r="AQ48" s="126" t="s">
        <v>152</v>
      </c>
      <c r="AR48" s="211">
        <f t="shared" si="0"/>
        <v>5305785</v>
      </c>
      <c r="AS48" s="182">
        <f>IFERROR(AR48/AO39,"-")</f>
        <v>5.2780304662372309E-4</v>
      </c>
      <c r="AT48" s="211">
        <f t="shared" si="48"/>
        <v>478</v>
      </c>
      <c r="AU48" s="182">
        <f>IFERROR(AT48/AP39,"-")</f>
        <v>3.0605711358688694E-2</v>
      </c>
      <c r="AV48" s="214">
        <f t="shared" si="7"/>
        <v>11099.968619246862</v>
      </c>
      <c r="AW48" s="109">
        <f t="shared" si="49"/>
        <v>2.8128567561523884E-3</v>
      </c>
    </row>
    <row r="49" spans="2:49" s="14" customFormat="1" ht="13.5" customHeight="1">
      <c r="B49" s="500"/>
      <c r="C49" s="628"/>
      <c r="D49" s="631"/>
      <c r="E49" s="615"/>
      <c r="F49" s="624"/>
      <c r="G49" s="126" t="s">
        <v>153</v>
      </c>
      <c r="H49" s="211">
        <v>2136998</v>
      </c>
      <c r="I49" s="182">
        <f>IFERROR(H49/E39,"-")</f>
        <v>3.053716733844068E-4</v>
      </c>
      <c r="J49" s="211">
        <v>44</v>
      </c>
      <c r="K49" s="182">
        <f>IFERROR(J49/F39,"-")</f>
        <v>3.838771593090211E-3</v>
      </c>
      <c r="L49" s="214">
        <f t="shared" si="3"/>
        <v>48568.13636363636</v>
      </c>
      <c r="M49" s="109">
        <f t="shared" si="44"/>
        <v>2.589240528675839E-4</v>
      </c>
      <c r="N49" s="615"/>
      <c r="O49" s="624"/>
      <c r="P49" s="126" t="s">
        <v>153</v>
      </c>
      <c r="Q49" s="211">
        <v>1070381</v>
      </c>
      <c r="R49" s="182">
        <f>IFERROR(Q49/N39,"-")</f>
        <v>9.9088279995123633E-4</v>
      </c>
      <c r="S49" s="211">
        <v>15</v>
      </c>
      <c r="T49" s="182">
        <f>IFERROR(S49/O39,"-")</f>
        <v>9.0198436560432957E-3</v>
      </c>
      <c r="U49" s="214">
        <f t="shared" si="4"/>
        <v>71358.733333333337</v>
      </c>
      <c r="V49" s="109">
        <f t="shared" si="45"/>
        <v>8.826956347758541E-5</v>
      </c>
      <c r="W49" s="615"/>
      <c r="X49" s="624"/>
      <c r="Y49" s="126" t="s">
        <v>153</v>
      </c>
      <c r="Z49" s="211">
        <v>809853</v>
      </c>
      <c r="AA49" s="182">
        <f>IFERROR(Z49/W39,"-")</f>
        <v>1.5071654158210896E-3</v>
      </c>
      <c r="AB49" s="211">
        <v>6</v>
      </c>
      <c r="AC49" s="182">
        <f>IFERROR(AB49/X39,"-")</f>
        <v>6.8571428571428568E-3</v>
      </c>
      <c r="AD49" s="214">
        <f t="shared" si="5"/>
        <v>134975.5</v>
      </c>
      <c r="AE49" s="109">
        <f t="shared" si="46"/>
        <v>3.5307825391034166E-5</v>
      </c>
      <c r="AF49" s="615"/>
      <c r="AG49" s="624"/>
      <c r="AH49" s="126" t="s">
        <v>153</v>
      </c>
      <c r="AI49" s="211">
        <v>1421492</v>
      </c>
      <c r="AJ49" s="182">
        <f>IFERROR(AI49/AF39,"-")</f>
        <v>9.8921003427181469E-4</v>
      </c>
      <c r="AK49" s="211">
        <v>39</v>
      </c>
      <c r="AL49" s="182">
        <f>IFERROR(AK49/AG39,"-")</f>
        <v>2.4103831891223733E-2</v>
      </c>
      <c r="AM49" s="214">
        <f t="shared" si="6"/>
        <v>36448.51282051282</v>
      </c>
      <c r="AN49" s="109">
        <f t="shared" si="47"/>
        <v>2.2950086504172209E-4</v>
      </c>
      <c r="AO49" s="615"/>
      <c r="AP49" s="624"/>
      <c r="AQ49" s="126" t="s">
        <v>153</v>
      </c>
      <c r="AR49" s="211">
        <f t="shared" si="0"/>
        <v>5438724</v>
      </c>
      <c r="AS49" s="182">
        <f>IFERROR(AR49/AO39,"-")</f>
        <v>5.4102740630190664E-4</v>
      </c>
      <c r="AT49" s="211">
        <f t="shared" si="48"/>
        <v>104</v>
      </c>
      <c r="AU49" s="182">
        <f>IFERROR(AT49/AP39,"-")</f>
        <v>6.6589832244845692E-3</v>
      </c>
      <c r="AV49" s="214">
        <f t="shared" si="7"/>
        <v>52295.423076923078</v>
      </c>
      <c r="AW49" s="109">
        <f t="shared" si="49"/>
        <v>6.120023067779256E-4</v>
      </c>
    </row>
    <row r="50" spans="2:49" s="14" customFormat="1" ht="13.5" customHeight="1">
      <c r="B50" s="500"/>
      <c r="C50" s="628"/>
      <c r="D50" s="631"/>
      <c r="E50" s="615"/>
      <c r="F50" s="624"/>
      <c r="G50" s="126" t="s">
        <v>154</v>
      </c>
      <c r="H50" s="211">
        <v>15374189</v>
      </c>
      <c r="I50" s="182">
        <f>IFERROR(H50/E39,"-")</f>
        <v>2.1969331847096437E-3</v>
      </c>
      <c r="J50" s="211">
        <v>60</v>
      </c>
      <c r="K50" s="182">
        <f>IFERROR(J50/F39,"-")</f>
        <v>5.2346885360321062E-3</v>
      </c>
      <c r="L50" s="214">
        <f t="shared" si="3"/>
        <v>256236.48333333334</v>
      </c>
      <c r="M50" s="109">
        <f t="shared" si="44"/>
        <v>3.5307825391034164E-4</v>
      </c>
      <c r="N50" s="615"/>
      <c r="O50" s="624"/>
      <c r="P50" s="126" t="s">
        <v>154</v>
      </c>
      <c r="Q50" s="211">
        <v>6024481</v>
      </c>
      <c r="R50" s="182">
        <f>IFERROR(Q50/N39,"-")</f>
        <v>5.5770371498868382E-3</v>
      </c>
      <c r="S50" s="211">
        <v>15</v>
      </c>
      <c r="T50" s="182">
        <f>IFERROR(S50/O39,"-")</f>
        <v>9.0198436560432957E-3</v>
      </c>
      <c r="U50" s="214">
        <f t="shared" si="4"/>
        <v>401632.06666666665</v>
      </c>
      <c r="V50" s="109">
        <f t="shared" si="45"/>
        <v>8.826956347758541E-5</v>
      </c>
      <c r="W50" s="615"/>
      <c r="X50" s="624"/>
      <c r="Y50" s="126" t="s">
        <v>154</v>
      </c>
      <c r="Z50" s="211">
        <v>2202728</v>
      </c>
      <c r="AA50" s="182">
        <f>IFERROR(Z50/W39,"-")</f>
        <v>4.0993556386909194E-3</v>
      </c>
      <c r="AB50" s="211">
        <v>7</v>
      </c>
      <c r="AC50" s="182">
        <f>IFERROR(AB50/X39,"-")</f>
        <v>8.0000000000000002E-3</v>
      </c>
      <c r="AD50" s="214">
        <f t="shared" si="5"/>
        <v>314675.42857142858</v>
      </c>
      <c r="AE50" s="109">
        <f t="shared" si="46"/>
        <v>4.1192462956206528E-5</v>
      </c>
      <c r="AF50" s="615"/>
      <c r="AG50" s="624"/>
      <c r="AH50" s="126" t="s">
        <v>154</v>
      </c>
      <c r="AI50" s="211">
        <v>8851465</v>
      </c>
      <c r="AJ50" s="182">
        <f>IFERROR(AI50/AF39,"-")</f>
        <v>6.1596955846432962E-3</v>
      </c>
      <c r="AK50" s="211">
        <v>25</v>
      </c>
      <c r="AL50" s="182">
        <f>IFERROR(AK50/AG39,"-")</f>
        <v>1.5451174289245983E-2</v>
      </c>
      <c r="AM50" s="214">
        <f t="shared" si="6"/>
        <v>354058.6</v>
      </c>
      <c r="AN50" s="109">
        <f t="shared" si="47"/>
        <v>1.4711593912930903E-4</v>
      </c>
      <c r="AO50" s="615"/>
      <c r="AP50" s="624"/>
      <c r="AQ50" s="126" t="s">
        <v>154</v>
      </c>
      <c r="AR50" s="211">
        <f t="shared" si="0"/>
        <v>32452863</v>
      </c>
      <c r="AS50" s="182">
        <f>IFERROR(AR50/AO39,"-")</f>
        <v>3.22831022422927E-3</v>
      </c>
      <c r="AT50" s="211">
        <f t="shared" si="48"/>
        <v>107</v>
      </c>
      <c r="AU50" s="182">
        <f>IFERROR(AT50/AP39,"-")</f>
        <v>6.8510692790370083E-3</v>
      </c>
      <c r="AV50" s="214">
        <f t="shared" si="7"/>
        <v>303297.78504672897</v>
      </c>
      <c r="AW50" s="109">
        <f t="shared" si="49"/>
        <v>6.296562194734426E-4</v>
      </c>
    </row>
    <row r="51" spans="2:49" s="14" customFormat="1" ht="13.5" customHeight="1">
      <c r="B51" s="500"/>
      <c r="C51" s="628"/>
      <c r="D51" s="631"/>
      <c r="E51" s="615"/>
      <c r="F51" s="624"/>
      <c r="G51" s="126" t="s">
        <v>155</v>
      </c>
      <c r="H51" s="211">
        <v>37774093</v>
      </c>
      <c r="I51" s="182">
        <f>IFERROR(H51/E39,"-")</f>
        <v>5.3978234841530999E-3</v>
      </c>
      <c r="J51" s="211">
        <v>1164</v>
      </c>
      <c r="K51" s="182">
        <f>IFERROR(J51/F39,"-")</f>
        <v>0.10155295759902286</v>
      </c>
      <c r="L51" s="214">
        <f t="shared" si="3"/>
        <v>32451.969931271477</v>
      </c>
      <c r="M51" s="109">
        <f t="shared" si="44"/>
        <v>6.8497181258606286E-3</v>
      </c>
      <c r="N51" s="615"/>
      <c r="O51" s="624"/>
      <c r="P51" s="126" t="s">
        <v>155</v>
      </c>
      <c r="Q51" s="211">
        <v>12419978</v>
      </c>
      <c r="R51" s="182">
        <f>IFERROR(Q51/N39,"-")</f>
        <v>1.1497534593731349E-2</v>
      </c>
      <c r="S51" s="211">
        <v>207</v>
      </c>
      <c r="T51" s="182">
        <f>IFERROR(S51/O39,"-")</f>
        <v>0.12447384245339747</v>
      </c>
      <c r="U51" s="214">
        <f t="shared" si="4"/>
        <v>59999.893719806765</v>
      </c>
      <c r="V51" s="109">
        <f t="shared" si="45"/>
        <v>1.2181199759906788E-3</v>
      </c>
      <c r="W51" s="615"/>
      <c r="X51" s="624"/>
      <c r="Y51" s="126" t="s">
        <v>155</v>
      </c>
      <c r="Z51" s="211">
        <v>5052710</v>
      </c>
      <c r="AA51" s="182">
        <f>IFERROR(Z51/W39,"-")</f>
        <v>9.4032741351496845E-3</v>
      </c>
      <c r="AB51" s="211">
        <v>126</v>
      </c>
      <c r="AC51" s="182">
        <f>IFERROR(AB51/X39,"-")</f>
        <v>0.14399999999999999</v>
      </c>
      <c r="AD51" s="214">
        <f t="shared" si="5"/>
        <v>40100.873015873018</v>
      </c>
      <c r="AE51" s="109">
        <f t="shared" si="46"/>
        <v>7.414643332117175E-4</v>
      </c>
      <c r="AF51" s="615"/>
      <c r="AG51" s="624"/>
      <c r="AH51" s="126" t="s">
        <v>155</v>
      </c>
      <c r="AI51" s="211">
        <v>13483857</v>
      </c>
      <c r="AJ51" s="182">
        <f>IFERROR(AI51/AF39,"-")</f>
        <v>9.3833568145907601E-3</v>
      </c>
      <c r="AK51" s="211">
        <v>298</v>
      </c>
      <c r="AL51" s="182">
        <f>IFERROR(AK51/AG39,"-")</f>
        <v>0.18417799752781211</v>
      </c>
      <c r="AM51" s="214">
        <f t="shared" si="6"/>
        <v>45247.842281879195</v>
      </c>
      <c r="AN51" s="109">
        <f t="shared" si="47"/>
        <v>1.7536219944213635E-3</v>
      </c>
      <c r="AO51" s="615"/>
      <c r="AP51" s="624"/>
      <c r="AQ51" s="126" t="s">
        <v>155</v>
      </c>
      <c r="AR51" s="211">
        <f t="shared" si="0"/>
        <v>68730638</v>
      </c>
      <c r="AS51" s="182">
        <f>IFERROR(AR51/AO39,"-")</f>
        <v>6.8371108389790073E-3</v>
      </c>
      <c r="AT51" s="211">
        <f t="shared" si="48"/>
        <v>1795</v>
      </c>
      <c r="AU51" s="182">
        <f>IFERROR(AT51/AP39,"-")</f>
        <v>0.11493148930720963</v>
      </c>
      <c r="AV51" s="214">
        <f t="shared" si="7"/>
        <v>38290.049025069638</v>
      </c>
      <c r="AW51" s="109">
        <f t="shared" si="49"/>
        <v>1.0562924429484389E-2</v>
      </c>
    </row>
    <row r="52" spans="2:49" s="14" customFormat="1" ht="13.5" customHeight="1">
      <c r="B52" s="500"/>
      <c r="C52" s="628"/>
      <c r="D52" s="631"/>
      <c r="E52" s="615"/>
      <c r="F52" s="624"/>
      <c r="G52" s="126" t="s">
        <v>156</v>
      </c>
      <c r="H52" s="211">
        <v>46958657</v>
      </c>
      <c r="I52" s="182">
        <f>IFERROR(H52/E39,"-")</f>
        <v>6.7102747255609911E-3</v>
      </c>
      <c r="J52" s="211">
        <v>794</v>
      </c>
      <c r="K52" s="182">
        <f>IFERROR(J52/F39,"-")</f>
        <v>6.9272378293491532E-2</v>
      </c>
      <c r="L52" s="214">
        <f t="shared" si="3"/>
        <v>59141.885390428215</v>
      </c>
      <c r="M52" s="109">
        <f t="shared" si="44"/>
        <v>4.6724022267468548E-3</v>
      </c>
      <c r="N52" s="615"/>
      <c r="O52" s="624"/>
      <c r="P52" s="126" t="s">
        <v>156</v>
      </c>
      <c r="Q52" s="211">
        <v>4882655</v>
      </c>
      <c r="R52" s="182">
        <f>IFERROR(Q52/N39,"-")</f>
        <v>4.520015637045037E-3</v>
      </c>
      <c r="S52" s="211">
        <v>102</v>
      </c>
      <c r="T52" s="182">
        <f>IFERROR(S52/O39,"-")</f>
        <v>6.1334936861094411E-2</v>
      </c>
      <c r="U52" s="214">
        <f t="shared" si="4"/>
        <v>47869.166666666664</v>
      </c>
      <c r="V52" s="109">
        <f t="shared" si="45"/>
        <v>6.0023303164758086E-4</v>
      </c>
      <c r="W52" s="615"/>
      <c r="X52" s="624"/>
      <c r="Y52" s="126" t="s">
        <v>156</v>
      </c>
      <c r="Z52" s="211">
        <v>3037055</v>
      </c>
      <c r="AA52" s="182">
        <f>IFERROR(Z52/W39,"-")</f>
        <v>5.6520680443815346E-3</v>
      </c>
      <c r="AB52" s="211">
        <v>64</v>
      </c>
      <c r="AC52" s="182">
        <f>IFERROR(AB52/X39,"-")</f>
        <v>7.3142857142857148E-2</v>
      </c>
      <c r="AD52" s="214">
        <f t="shared" si="5"/>
        <v>47453.984375</v>
      </c>
      <c r="AE52" s="109">
        <f t="shared" si="46"/>
        <v>3.7661680417103112E-4</v>
      </c>
      <c r="AF52" s="615"/>
      <c r="AG52" s="624"/>
      <c r="AH52" s="126" t="s">
        <v>156</v>
      </c>
      <c r="AI52" s="211">
        <v>13032977</v>
      </c>
      <c r="AJ52" s="182">
        <f>IFERROR(AI52/AF39,"-")</f>
        <v>9.0695914045480185E-3</v>
      </c>
      <c r="AK52" s="211">
        <v>195</v>
      </c>
      <c r="AL52" s="182">
        <f>IFERROR(AK52/AG39,"-")</f>
        <v>0.12051915945611867</v>
      </c>
      <c r="AM52" s="214">
        <f t="shared" si="6"/>
        <v>66835.77948717949</v>
      </c>
      <c r="AN52" s="109">
        <f t="shared" si="47"/>
        <v>1.1475043252086104E-3</v>
      </c>
      <c r="AO52" s="615"/>
      <c r="AP52" s="624"/>
      <c r="AQ52" s="126" t="s">
        <v>156</v>
      </c>
      <c r="AR52" s="211">
        <f t="shared" si="0"/>
        <v>67911344</v>
      </c>
      <c r="AS52" s="182">
        <f>IFERROR(AR52/AO39,"-")</f>
        <v>6.7556100112446497E-3</v>
      </c>
      <c r="AT52" s="211">
        <f t="shared" si="48"/>
        <v>1155</v>
      </c>
      <c r="AU52" s="182">
        <f>IFERROR(AT52/AP39,"-")</f>
        <v>7.3953131002689201E-2</v>
      </c>
      <c r="AV52" s="214">
        <f t="shared" si="7"/>
        <v>58797.700432900434</v>
      </c>
      <c r="AW52" s="109">
        <f t="shared" si="49"/>
        <v>6.7967563877740769E-3</v>
      </c>
    </row>
    <row r="53" spans="2:49" s="14" customFormat="1" ht="13.5" customHeight="1">
      <c r="B53" s="500"/>
      <c r="C53" s="628"/>
      <c r="D53" s="631"/>
      <c r="E53" s="615"/>
      <c r="F53" s="624"/>
      <c r="G53" s="126" t="s">
        <v>157</v>
      </c>
      <c r="H53" s="211">
        <v>17122325</v>
      </c>
      <c r="I53" s="182">
        <f>IFERROR(H53/E39,"-")</f>
        <v>2.4467374501434551E-3</v>
      </c>
      <c r="J53" s="211">
        <v>521</v>
      </c>
      <c r="K53" s="182">
        <f>IFERROR(J53/F39,"-")</f>
        <v>4.5454545454545456E-2</v>
      </c>
      <c r="L53" s="214">
        <f t="shared" si="3"/>
        <v>32864.347408829177</v>
      </c>
      <c r="M53" s="109">
        <f t="shared" si="44"/>
        <v>3.0658961714548003E-3</v>
      </c>
      <c r="N53" s="615"/>
      <c r="O53" s="624"/>
      <c r="P53" s="126" t="s">
        <v>157</v>
      </c>
      <c r="Q53" s="211">
        <v>3220503</v>
      </c>
      <c r="R53" s="182">
        <f>IFERROR(Q53/N39,"-")</f>
        <v>2.981313223881362E-3</v>
      </c>
      <c r="S53" s="211">
        <v>96</v>
      </c>
      <c r="T53" s="182">
        <f>IFERROR(S53/O39,"-")</f>
        <v>5.7726999398677092E-2</v>
      </c>
      <c r="U53" s="214">
        <f t="shared" si="4"/>
        <v>33546.90625</v>
      </c>
      <c r="V53" s="109">
        <f t="shared" si="45"/>
        <v>5.6492520625654665E-4</v>
      </c>
      <c r="W53" s="615"/>
      <c r="X53" s="624"/>
      <c r="Y53" s="126" t="s">
        <v>157</v>
      </c>
      <c r="Z53" s="211">
        <v>1014133</v>
      </c>
      <c r="AA53" s="182">
        <f>IFERROR(Z53/W39,"-")</f>
        <v>1.8873378065437667E-3</v>
      </c>
      <c r="AB53" s="211">
        <v>42</v>
      </c>
      <c r="AC53" s="182">
        <f>IFERROR(AB53/X39,"-")</f>
        <v>4.8000000000000001E-2</v>
      </c>
      <c r="AD53" s="214">
        <f t="shared" si="5"/>
        <v>24146.023809523809</v>
      </c>
      <c r="AE53" s="109">
        <f t="shared" si="46"/>
        <v>2.4715477773723917E-4</v>
      </c>
      <c r="AF53" s="615"/>
      <c r="AG53" s="624"/>
      <c r="AH53" s="126" t="s">
        <v>157</v>
      </c>
      <c r="AI53" s="211">
        <v>7265944</v>
      </c>
      <c r="AJ53" s="182">
        <f>IFERROR(AI53/AF39,"-")</f>
        <v>5.0563384903025031E-3</v>
      </c>
      <c r="AK53" s="211">
        <v>161</v>
      </c>
      <c r="AL53" s="182">
        <f>IFERROR(AK53/AG39,"-")</f>
        <v>9.9505562422744123E-2</v>
      </c>
      <c r="AM53" s="214">
        <f t="shared" si="6"/>
        <v>45130.086956521736</v>
      </c>
      <c r="AN53" s="109">
        <f t="shared" si="47"/>
        <v>9.4742664799275008E-4</v>
      </c>
      <c r="AO53" s="615"/>
      <c r="AP53" s="624"/>
      <c r="AQ53" s="126" t="s">
        <v>157</v>
      </c>
      <c r="AR53" s="211">
        <f t="shared" si="0"/>
        <v>28622905</v>
      </c>
      <c r="AS53" s="182">
        <f>IFERROR(AR53/AO39,"-")</f>
        <v>2.8473178732687805E-3</v>
      </c>
      <c r="AT53" s="211">
        <f t="shared" si="48"/>
        <v>820</v>
      </c>
      <c r="AU53" s="182">
        <f>IFERROR(AT53/AP39,"-")</f>
        <v>5.2503521577666794E-2</v>
      </c>
      <c r="AV53" s="214">
        <f t="shared" si="7"/>
        <v>34905.981707317071</v>
      </c>
      <c r="AW53" s="109">
        <f t="shared" si="49"/>
        <v>4.8254028034413364E-3</v>
      </c>
    </row>
    <row r="54" spans="2:49" s="14" customFormat="1" ht="13.5" customHeight="1">
      <c r="B54" s="500"/>
      <c r="C54" s="628"/>
      <c r="D54" s="631"/>
      <c r="E54" s="615"/>
      <c r="F54" s="624"/>
      <c r="G54" s="127" t="s">
        <v>158</v>
      </c>
      <c r="H54" s="212">
        <v>10263908</v>
      </c>
      <c r="I54" s="183">
        <f>IFERROR(H54/E39,"-")</f>
        <v>1.4666868014961173E-3</v>
      </c>
      <c r="J54" s="212">
        <v>850</v>
      </c>
      <c r="K54" s="183">
        <f>IFERROR(J54/F39,"-")</f>
        <v>7.4158087593788169E-2</v>
      </c>
      <c r="L54" s="215">
        <f t="shared" si="3"/>
        <v>12075.185882352942</v>
      </c>
      <c r="M54" s="110">
        <f t="shared" si="44"/>
        <v>5.0019419303965066E-3</v>
      </c>
      <c r="N54" s="615"/>
      <c r="O54" s="624"/>
      <c r="P54" s="127" t="s">
        <v>158</v>
      </c>
      <c r="Q54" s="212">
        <v>1800525</v>
      </c>
      <c r="R54" s="183">
        <f>IFERROR(Q54/N39,"-")</f>
        <v>1.6667983207682123E-3</v>
      </c>
      <c r="S54" s="212">
        <v>151</v>
      </c>
      <c r="T54" s="183">
        <f>IFERROR(S54/O39,"-")</f>
        <v>9.0799759470835836E-2</v>
      </c>
      <c r="U54" s="215">
        <f t="shared" si="4"/>
        <v>11924.006622516556</v>
      </c>
      <c r="V54" s="110">
        <f t="shared" si="45"/>
        <v>8.885802723410265E-4</v>
      </c>
      <c r="W54" s="615"/>
      <c r="X54" s="624"/>
      <c r="Y54" s="127" t="s">
        <v>158</v>
      </c>
      <c r="Z54" s="212">
        <v>460390</v>
      </c>
      <c r="AA54" s="183">
        <f>IFERROR(Z54/W39,"-")</f>
        <v>8.5680226632471742E-4</v>
      </c>
      <c r="AB54" s="212">
        <v>68</v>
      </c>
      <c r="AC54" s="183">
        <f>IFERROR(AB54/X39,"-")</f>
        <v>7.7714285714285708E-2</v>
      </c>
      <c r="AD54" s="215">
        <f t="shared" si="5"/>
        <v>6770.4411764705883</v>
      </c>
      <c r="AE54" s="110">
        <f t="shared" si="46"/>
        <v>4.0015535443172054E-4</v>
      </c>
      <c r="AF54" s="615"/>
      <c r="AG54" s="624"/>
      <c r="AH54" s="127" t="s">
        <v>158</v>
      </c>
      <c r="AI54" s="212">
        <v>4286121</v>
      </c>
      <c r="AJ54" s="183">
        <f>IFERROR(AI54/AF39,"-")</f>
        <v>2.9826927631693631E-3</v>
      </c>
      <c r="AK54" s="212">
        <v>202</v>
      </c>
      <c r="AL54" s="183">
        <f>IFERROR(AK54/AG39,"-")</f>
        <v>0.12484548825710753</v>
      </c>
      <c r="AM54" s="215">
        <f t="shared" si="6"/>
        <v>21218.420792079207</v>
      </c>
      <c r="AN54" s="110">
        <f t="shared" si="47"/>
        <v>1.188696788164817E-3</v>
      </c>
      <c r="AO54" s="615"/>
      <c r="AP54" s="624"/>
      <c r="AQ54" s="127" t="s">
        <v>158</v>
      </c>
      <c r="AR54" s="212">
        <f t="shared" si="0"/>
        <v>16810944</v>
      </c>
      <c r="AS54" s="183">
        <f>IFERROR(AR54/AO39,"-")</f>
        <v>1.6723006039296349E-3</v>
      </c>
      <c r="AT54" s="212">
        <f t="shared" si="48"/>
        <v>1271</v>
      </c>
      <c r="AU54" s="183">
        <f>IFERROR(AT54/AP39,"-")</f>
        <v>8.1380458445383538E-2</v>
      </c>
      <c r="AV54" s="215">
        <f t="shared" si="7"/>
        <v>13226.549173878835</v>
      </c>
      <c r="AW54" s="110">
        <f t="shared" si="49"/>
        <v>7.4793743453340708E-3</v>
      </c>
    </row>
    <row r="55" spans="2:49" s="14" customFormat="1" ht="13.5" customHeight="1">
      <c r="B55" s="500"/>
      <c r="C55" s="629"/>
      <c r="D55" s="632"/>
      <c r="E55" s="616"/>
      <c r="F55" s="625"/>
      <c r="G55" s="128" t="s">
        <v>81</v>
      </c>
      <c r="H55" s="204">
        <v>1198411632</v>
      </c>
      <c r="I55" s="183">
        <f>IFERROR(H55/E39,"-")</f>
        <v>0.1712500271255181</v>
      </c>
      <c r="J55" s="212">
        <v>8607</v>
      </c>
      <c r="K55" s="183">
        <f>IFERROR(J55/F39,"-")</f>
        <v>0.7509160704938056</v>
      </c>
      <c r="L55" s="215">
        <f t="shared" si="3"/>
        <v>139236.85744161729</v>
      </c>
      <c r="M55" s="111">
        <f t="shared" si="44"/>
        <v>5.064907552343851E-2</v>
      </c>
      <c r="N55" s="616"/>
      <c r="O55" s="625"/>
      <c r="P55" s="128" t="s">
        <v>81</v>
      </c>
      <c r="Q55" s="204">
        <v>205289505</v>
      </c>
      <c r="R55" s="183">
        <f>IFERROR(Q55/N39,"-")</f>
        <v>0.19004246106293304</v>
      </c>
      <c r="S55" s="212">
        <v>1305</v>
      </c>
      <c r="T55" s="183">
        <f>IFERROR(S55/O39,"-")</f>
        <v>0.78472639807576672</v>
      </c>
      <c r="U55" s="215">
        <f t="shared" si="4"/>
        <v>157309.96551724139</v>
      </c>
      <c r="V55" s="111">
        <f t="shared" si="45"/>
        <v>7.6794520225499313E-3</v>
      </c>
      <c r="W55" s="616"/>
      <c r="X55" s="625"/>
      <c r="Y55" s="128" t="s">
        <v>81</v>
      </c>
      <c r="Z55" s="204">
        <v>91790096</v>
      </c>
      <c r="AA55" s="183">
        <f>IFERROR(Z55/W39,"-")</f>
        <v>0.17082465361750557</v>
      </c>
      <c r="AB55" s="212">
        <v>716</v>
      </c>
      <c r="AC55" s="183">
        <f>IFERROR(AB55/X39,"-")</f>
        <v>0.81828571428571428</v>
      </c>
      <c r="AD55" s="215">
        <f t="shared" si="5"/>
        <v>128198.45810055867</v>
      </c>
      <c r="AE55" s="111">
        <f t="shared" si="46"/>
        <v>4.2134004966634109E-3</v>
      </c>
      <c r="AF55" s="616"/>
      <c r="AG55" s="625"/>
      <c r="AH55" s="128" t="s">
        <v>81</v>
      </c>
      <c r="AI55" s="204">
        <v>275521622</v>
      </c>
      <c r="AJ55" s="183">
        <f>IFERROR(AI55/AF39,"-")</f>
        <v>0.19173428562471401</v>
      </c>
      <c r="AK55" s="212">
        <v>1389</v>
      </c>
      <c r="AL55" s="183">
        <f>IFERROR(AK55/AG39,"-")</f>
        <v>0.85846724351050685</v>
      </c>
      <c r="AM55" s="215">
        <f t="shared" si="6"/>
        <v>198359.69906407487</v>
      </c>
      <c r="AN55" s="111">
        <f t="shared" si="47"/>
        <v>8.1737615780244095E-3</v>
      </c>
      <c r="AO55" s="616"/>
      <c r="AP55" s="625"/>
      <c r="AQ55" s="128" t="s">
        <v>81</v>
      </c>
      <c r="AR55" s="204">
        <f t="shared" si="0"/>
        <v>1771012855</v>
      </c>
      <c r="AS55" s="183">
        <f>IFERROR(AR55/AO39,"-")</f>
        <v>0.17617486959588033</v>
      </c>
      <c r="AT55" s="212">
        <f>SUM(J55,S55,AB55,AK55)</f>
        <v>12017</v>
      </c>
      <c r="AU55" s="183">
        <f>IFERROR(AT55/AP39,"-")</f>
        <v>0.76943270585222179</v>
      </c>
      <c r="AV55" s="215">
        <f t="shared" si="7"/>
        <v>147375.62245152702</v>
      </c>
      <c r="AW55" s="111">
        <f t="shared" si="49"/>
        <v>7.0715689620676259E-2</v>
      </c>
    </row>
    <row r="56" spans="2:49" s="14" customFormat="1" ht="13.5" customHeight="1">
      <c r="B56" s="500">
        <v>4</v>
      </c>
      <c r="C56" s="627" t="s">
        <v>182</v>
      </c>
      <c r="D56" s="630">
        <f>BL8</f>
        <v>118945</v>
      </c>
      <c r="E56" s="626">
        <f t="shared" ref="E56" si="50">VLOOKUP(C56,$AY$5:$BI$12,2,0)</f>
        <v>7190582220</v>
      </c>
      <c r="F56" s="623">
        <f t="shared" ref="F56" si="51">VLOOKUP(C56,$AY$5:$BI$12,7,0)</f>
        <v>12045</v>
      </c>
      <c r="G56" s="124" t="s">
        <v>144</v>
      </c>
      <c r="H56" s="210">
        <v>112132887</v>
      </c>
      <c r="I56" s="181">
        <f>IFERROR(H56/E56,"-")</f>
        <v>1.5594409961423123E-2</v>
      </c>
      <c r="J56" s="210">
        <v>1783</v>
      </c>
      <c r="K56" s="181">
        <f>IFERROR(J56/F56,"-")</f>
        <v>0.14802822748028227</v>
      </c>
      <c r="L56" s="213">
        <f t="shared" si="3"/>
        <v>62890.009534492427</v>
      </c>
      <c r="M56" s="112">
        <f>IFERROR(J56/$BL$8,0)</f>
        <v>1.4990121484719829E-2</v>
      </c>
      <c r="N56" s="626">
        <f t="shared" ref="N56" si="52">VLOOKUP(C56,$AY$5:$BI$12,3,0)</f>
        <v>1026402470</v>
      </c>
      <c r="O56" s="623">
        <f t="shared" ref="O56" si="53">VLOOKUP(C56,$AY$5:$BI$12,8,0)</f>
        <v>1527</v>
      </c>
      <c r="P56" s="124" t="s">
        <v>144</v>
      </c>
      <c r="Q56" s="210">
        <v>23265985</v>
      </c>
      <c r="R56" s="181">
        <f>IFERROR(Q56/N56,"-")</f>
        <v>2.2667506830921794E-2</v>
      </c>
      <c r="S56" s="210">
        <v>230</v>
      </c>
      <c r="T56" s="181">
        <f>IFERROR(S56/O56,"-")</f>
        <v>0.15062213490504256</v>
      </c>
      <c r="U56" s="213">
        <f t="shared" si="4"/>
        <v>101156.45652173914</v>
      </c>
      <c r="V56" s="112">
        <f>IFERROR(S56/$BL$8,0)</f>
        <v>1.9336668207995292E-3</v>
      </c>
      <c r="W56" s="626">
        <f t="shared" ref="W56" si="54">VLOOKUP(C56,$AY$5:$BI$12,4,0)</f>
        <v>516432620</v>
      </c>
      <c r="X56" s="623">
        <f t="shared" ref="X56" si="55">VLOOKUP(C56,$AY$5:$BI$12,9,0)</f>
        <v>804</v>
      </c>
      <c r="Y56" s="124" t="s">
        <v>144</v>
      </c>
      <c r="Z56" s="210">
        <v>6441242</v>
      </c>
      <c r="AA56" s="181">
        <f>IFERROR(Z56/W56,"-")</f>
        <v>1.2472569993738971E-2</v>
      </c>
      <c r="AB56" s="210">
        <v>141</v>
      </c>
      <c r="AC56" s="181">
        <f>IFERROR(AB56/X56,"-")</f>
        <v>0.17537313432835822</v>
      </c>
      <c r="AD56" s="213">
        <f t="shared" si="5"/>
        <v>45682.567375886523</v>
      </c>
      <c r="AE56" s="112">
        <f>IFERROR(AB56/$BL$8,0)</f>
        <v>1.1854218336205809E-3</v>
      </c>
      <c r="AF56" s="626">
        <f t="shared" ref="AF56" si="56">VLOOKUP(C56,$AY$5:$BI$12,5,0)</f>
        <v>1232178910</v>
      </c>
      <c r="AG56" s="623">
        <f t="shared" ref="AG56" si="57">VLOOKUP(C56,$AY$5:$BI$12,10,0)</f>
        <v>1504</v>
      </c>
      <c r="AH56" s="124" t="s">
        <v>144</v>
      </c>
      <c r="AI56" s="210">
        <v>15919302</v>
      </c>
      <c r="AJ56" s="181">
        <f>IFERROR(AI56/AF56,"-")</f>
        <v>1.2919635185120966E-2</v>
      </c>
      <c r="AK56" s="210">
        <v>302</v>
      </c>
      <c r="AL56" s="181">
        <f>IFERROR(AK56/AG56,"-")</f>
        <v>0.20079787234042554</v>
      </c>
      <c r="AM56" s="213">
        <f t="shared" si="6"/>
        <v>52712.920529801326</v>
      </c>
      <c r="AN56" s="112">
        <f>IFERROR(AK56/$BL$8,0)</f>
        <v>2.5389886081802512E-3</v>
      </c>
      <c r="AO56" s="626">
        <f t="shared" ref="AO56" si="58">VLOOKUP(C56,$AY$5:$BI$12,6,0)</f>
        <v>9965596220</v>
      </c>
      <c r="AP56" s="623">
        <f t="shared" ref="AP56" si="59">VLOOKUP(C56,$AY$5:$BI$12,11,0)</f>
        <v>15880</v>
      </c>
      <c r="AQ56" s="124" t="s">
        <v>144</v>
      </c>
      <c r="AR56" s="210">
        <f t="shared" si="0"/>
        <v>157759416</v>
      </c>
      <c r="AS56" s="181">
        <f>IFERROR(AR56/AO56,"-")</f>
        <v>1.5830404174252206E-2</v>
      </c>
      <c r="AT56" s="210">
        <f>SUM(J56,S56,AB56,AK56)</f>
        <v>2456</v>
      </c>
      <c r="AU56" s="181">
        <f>IFERROR(AT56/AP56,"-")</f>
        <v>0.15465994962216625</v>
      </c>
      <c r="AV56" s="213">
        <f t="shared" si="7"/>
        <v>64234.289902280128</v>
      </c>
      <c r="AW56" s="112">
        <f>IFERROR(AT56/$BL$8,0)</f>
        <v>2.0648198747320191E-2</v>
      </c>
    </row>
    <row r="57" spans="2:49" s="14" customFormat="1" ht="13.5" customHeight="1">
      <c r="B57" s="500"/>
      <c r="C57" s="628"/>
      <c r="D57" s="631"/>
      <c r="E57" s="615"/>
      <c r="F57" s="624"/>
      <c r="G57" s="125" t="s">
        <v>145</v>
      </c>
      <c r="H57" s="211">
        <v>188205511</v>
      </c>
      <c r="I57" s="182">
        <f>IFERROR(H57/E56,"-")</f>
        <v>2.6173890408557207E-2</v>
      </c>
      <c r="J57" s="211">
        <v>2783</v>
      </c>
      <c r="K57" s="182">
        <f>IFERROR(J57/F56,"-")</f>
        <v>0.23105022831050229</v>
      </c>
      <c r="L57" s="214">
        <f t="shared" si="3"/>
        <v>67626.845490477906</v>
      </c>
      <c r="M57" s="109">
        <f t="shared" ref="M57:M72" si="60">IFERROR(J57/$BL$8,0)</f>
        <v>2.3397368531674304E-2</v>
      </c>
      <c r="N57" s="615"/>
      <c r="O57" s="624"/>
      <c r="P57" s="125" t="s">
        <v>145</v>
      </c>
      <c r="Q57" s="211">
        <v>18316202</v>
      </c>
      <c r="R57" s="182">
        <f>IFERROR(Q57/N56,"-")</f>
        <v>1.7845048638669002E-2</v>
      </c>
      <c r="S57" s="211">
        <v>405</v>
      </c>
      <c r="T57" s="182">
        <f>IFERROR(S57/O56,"-")</f>
        <v>0.26522593320235754</v>
      </c>
      <c r="U57" s="214">
        <f t="shared" si="4"/>
        <v>45225.190123456792</v>
      </c>
      <c r="V57" s="109">
        <f t="shared" ref="V57:V72" si="61">IFERROR(S57/$BL$8,0)</f>
        <v>3.4049350540165625E-3</v>
      </c>
      <c r="W57" s="615"/>
      <c r="X57" s="624"/>
      <c r="Y57" s="125" t="s">
        <v>145</v>
      </c>
      <c r="Z57" s="211">
        <v>8131297</v>
      </c>
      <c r="AA57" s="182">
        <f>IFERROR(Z57/W56,"-")</f>
        <v>1.5745126634332276E-2</v>
      </c>
      <c r="AB57" s="211">
        <v>201</v>
      </c>
      <c r="AC57" s="182">
        <f>IFERROR(AB57/X56,"-")</f>
        <v>0.25</v>
      </c>
      <c r="AD57" s="214">
        <f t="shared" si="5"/>
        <v>40454.213930348262</v>
      </c>
      <c r="AE57" s="109">
        <f t="shared" ref="AE57:AE72" si="62">IFERROR(AB57/$BL$8,0)</f>
        <v>1.6898566564378494E-3</v>
      </c>
      <c r="AF57" s="615"/>
      <c r="AG57" s="624"/>
      <c r="AH57" s="125" t="s">
        <v>145</v>
      </c>
      <c r="AI57" s="211">
        <v>32855091</v>
      </c>
      <c r="AJ57" s="182">
        <f>IFERROR(AI57/AF56,"-")</f>
        <v>2.6664221188463615E-2</v>
      </c>
      <c r="AK57" s="211">
        <v>441</v>
      </c>
      <c r="AL57" s="182">
        <f>IFERROR(AK57/AG56,"-")</f>
        <v>0.29321808510638298</v>
      </c>
      <c r="AM57" s="214">
        <f t="shared" si="6"/>
        <v>74501.340136054423</v>
      </c>
      <c r="AN57" s="109">
        <f t="shared" ref="AN57:AN72" si="63">IFERROR(AK57/$BL$8,0)</f>
        <v>3.7075959477069235E-3</v>
      </c>
      <c r="AO57" s="615"/>
      <c r="AP57" s="624"/>
      <c r="AQ57" s="125" t="s">
        <v>145</v>
      </c>
      <c r="AR57" s="211">
        <f t="shared" si="0"/>
        <v>247508101</v>
      </c>
      <c r="AS57" s="182">
        <f>IFERROR(AR57/AO56,"-")</f>
        <v>2.4836256209465408E-2</v>
      </c>
      <c r="AT57" s="211">
        <f t="shared" ref="AT57:AT71" si="64">SUM(J57,S57,AB57,AK57)</f>
        <v>3830</v>
      </c>
      <c r="AU57" s="182">
        <f>IFERROR(AT57/AP56,"-")</f>
        <v>0.24118387909319899</v>
      </c>
      <c r="AV57" s="214">
        <f t="shared" si="7"/>
        <v>64623.525065274152</v>
      </c>
      <c r="AW57" s="109">
        <f t="shared" ref="AW57:AW72" si="65">IFERROR(AT57/$BL$8,0)</f>
        <v>3.2199756189835636E-2</v>
      </c>
    </row>
    <row r="58" spans="2:49" s="14" customFormat="1" ht="13.5" customHeight="1">
      <c r="B58" s="500"/>
      <c r="C58" s="628"/>
      <c r="D58" s="631"/>
      <c r="E58" s="615"/>
      <c r="F58" s="624"/>
      <c r="G58" s="126" t="s">
        <v>146</v>
      </c>
      <c r="H58" s="211">
        <v>169651158</v>
      </c>
      <c r="I58" s="182">
        <f>IFERROR(H58/E56,"-")</f>
        <v>2.3593521749619879E-2</v>
      </c>
      <c r="J58" s="211">
        <v>3415</v>
      </c>
      <c r="K58" s="182">
        <f>IFERROR(J58/F56,"-")</f>
        <v>0.28352013283520133</v>
      </c>
      <c r="L58" s="214">
        <f t="shared" si="3"/>
        <v>49678.230746705711</v>
      </c>
      <c r="M58" s="109">
        <f t="shared" si="60"/>
        <v>2.871074866534953E-2</v>
      </c>
      <c r="N58" s="615"/>
      <c r="O58" s="624"/>
      <c r="P58" s="126" t="s">
        <v>146</v>
      </c>
      <c r="Q58" s="211">
        <v>27160762</v>
      </c>
      <c r="R58" s="182">
        <f>IFERROR(Q58/N56,"-")</f>
        <v>2.6462097270673949E-2</v>
      </c>
      <c r="S58" s="211">
        <v>520</v>
      </c>
      <c r="T58" s="182">
        <f>IFERROR(S58/O56,"-")</f>
        <v>0.34053700065487885</v>
      </c>
      <c r="U58" s="214">
        <f t="shared" si="4"/>
        <v>52232.234615384616</v>
      </c>
      <c r="V58" s="109">
        <f t="shared" si="61"/>
        <v>4.3717684644163273E-3</v>
      </c>
      <c r="W58" s="615"/>
      <c r="X58" s="624"/>
      <c r="Y58" s="126" t="s">
        <v>146</v>
      </c>
      <c r="Z58" s="211">
        <v>10372637</v>
      </c>
      <c r="AA58" s="182">
        <f>IFERROR(Z58/W56,"-")</f>
        <v>2.0085170065361091E-2</v>
      </c>
      <c r="AB58" s="211">
        <v>246</v>
      </c>
      <c r="AC58" s="182">
        <f>IFERROR(AB58/X56,"-")</f>
        <v>0.30597014925373134</v>
      </c>
      <c r="AD58" s="214">
        <f t="shared" si="5"/>
        <v>42165.191056910568</v>
      </c>
      <c r="AE58" s="109">
        <f t="shared" si="62"/>
        <v>2.0681827735508007E-3</v>
      </c>
      <c r="AF58" s="615"/>
      <c r="AG58" s="624"/>
      <c r="AH58" s="126" t="s">
        <v>146</v>
      </c>
      <c r="AI58" s="211">
        <v>21323431</v>
      </c>
      <c r="AJ58" s="182">
        <f>IFERROR(AI58/AF56,"-")</f>
        <v>1.7305466622537794E-2</v>
      </c>
      <c r="AK58" s="211">
        <v>490</v>
      </c>
      <c r="AL58" s="182">
        <f>IFERROR(AK58/AG56,"-")</f>
        <v>0.32579787234042551</v>
      </c>
      <c r="AM58" s="214">
        <f t="shared" si="6"/>
        <v>43517.206122448981</v>
      </c>
      <c r="AN58" s="109">
        <f t="shared" si="63"/>
        <v>4.1195510530076928E-3</v>
      </c>
      <c r="AO58" s="615"/>
      <c r="AP58" s="624"/>
      <c r="AQ58" s="126" t="s">
        <v>146</v>
      </c>
      <c r="AR58" s="211">
        <f t="shared" si="0"/>
        <v>228507988</v>
      </c>
      <c r="AS58" s="182">
        <f>IFERROR(AR58/AO56,"-")</f>
        <v>2.292968558583643E-2</v>
      </c>
      <c r="AT58" s="211">
        <f t="shared" si="64"/>
        <v>4671</v>
      </c>
      <c r="AU58" s="182">
        <f>IFERROR(AT58/AP56,"-")</f>
        <v>0.29414357682619646</v>
      </c>
      <c r="AV58" s="214">
        <f t="shared" si="7"/>
        <v>48920.571183900662</v>
      </c>
      <c r="AW58" s="109">
        <f t="shared" si="65"/>
        <v>3.9270250956324353E-2</v>
      </c>
    </row>
    <row r="59" spans="2:49" s="14" customFormat="1" ht="13.5" customHeight="1">
      <c r="B59" s="500"/>
      <c r="C59" s="628"/>
      <c r="D59" s="631"/>
      <c r="E59" s="615"/>
      <c r="F59" s="624"/>
      <c r="G59" s="126" t="s">
        <v>147</v>
      </c>
      <c r="H59" s="211">
        <v>20089101</v>
      </c>
      <c r="I59" s="182">
        <f>IFERROR(H59/E56,"-")</f>
        <v>2.7938072864425157E-3</v>
      </c>
      <c r="J59" s="211">
        <v>476</v>
      </c>
      <c r="K59" s="182">
        <f>IFERROR(J59/F56,"-")</f>
        <v>3.9518472395184724E-2</v>
      </c>
      <c r="L59" s="214">
        <f t="shared" si="3"/>
        <v>42203.993697478989</v>
      </c>
      <c r="M59" s="109">
        <f t="shared" si="60"/>
        <v>4.0018495943503303E-3</v>
      </c>
      <c r="N59" s="615"/>
      <c r="O59" s="624"/>
      <c r="P59" s="126" t="s">
        <v>147</v>
      </c>
      <c r="Q59" s="211">
        <v>978195</v>
      </c>
      <c r="R59" s="182">
        <f>IFERROR(Q59/N56,"-")</f>
        <v>9.5303258574582351E-4</v>
      </c>
      <c r="S59" s="211">
        <v>71</v>
      </c>
      <c r="T59" s="182">
        <f>IFERROR(S59/O56,"-")</f>
        <v>4.6496398166339228E-2</v>
      </c>
      <c r="U59" s="214">
        <f t="shared" si="4"/>
        <v>13777.394366197183</v>
      </c>
      <c r="V59" s="109">
        <f t="shared" si="61"/>
        <v>5.9691454033376768E-4</v>
      </c>
      <c r="W59" s="615"/>
      <c r="X59" s="624"/>
      <c r="Y59" s="126" t="s">
        <v>147</v>
      </c>
      <c r="Z59" s="211">
        <v>512194</v>
      </c>
      <c r="AA59" s="182">
        <f>IFERROR(Z59/W56,"-")</f>
        <v>9.9179250141092951E-4</v>
      </c>
      <c r="AB59" s="211">
        <v>33</v>
      </c>
      <c r="AC59" s="182">
        <f>IFERROR(AB59/X56,"-")</f>
        <v>4.1044776119402986E-2</v>
      </c>
      <c r="AD59" s="214">
        <f t="shared" si="5"/>
        <v>15521.030303030304</v>
      </c>
      <c r="AE59" s="109">
        <f t="shared" si="62"/>
        <v>2.7743915254949765E-4</v>
      </c>
      <c r="AF59" s="615"/>
      <c r="AG59" s="624"/>
      <c r="AH59" s="126" t="s">
        <v>147</v>
      </c>
      <c r="AI59" s="211">
        <v>771682</v>
      </c>
      <c r="AJ59" s="182">
        <f>IFERROR(AI59/AF56,"-")</f>
        <v>6.2627431271324063E-4</v>
      </c>
      <c r="AK59" s="211">
        <v>54</v>
      </c>
      <c r="AL59" s="182">
        <f>IFERROR(AK59/AG56,"-")</f>
        <v>3.5904255319148939E-2</v>
      </c>
      <c r="AM59" s="214">
        <f t="shared" si="6"/>
        <v>14290.407407407407</v>
      </c>
      <c r="AN59" s="109">
        <f t="shared" si="63"/>
        <v>4.5399134053554166E-4</v>
      </c>
      <c r="AO59" s="615"/>
      <c r="AP59" s="624"/>
      <c r="AQ59" s="126" t="s">
        <v>147</v>
      </c>
      <c r="AR59" s="211">
        <f t="shared" si="0"/>
        <v>22351172</v>
      </c>
      <c r="AS59" s="182">
        <f>IFERROR(AR59/AO56,"-")</f>
        <v>2.2428333946686837E-3</v>
      </c>
      <c r="AT59" s="211">
        <f t="shared" si="64"/>
        <v>634</v>
      </c>
      <c r="AU59" s="182">
        <f>IFERROR(AT59/AP56,"-")</f>
        <v>3.9924433249370277E-2</v>
      </c>
      <c r="AV59" s="214">
        <f t="shared" si="7"/>
        <v>35254.214511041013</v>
      </c>
      <c r="AW59" s="109">
        <f t="shared" si="65"/>
        <v>5.3301946277691369E-3</v>
      </c>
    </row>
    <row r="60" spans="2:49" s="14" customFormat="1" ht="13.5" customHeight="1">
      <c r="B60" s="500"/>
      <c r="C60" s="628"/>
      <c r="D60" s="631"/>
      <c r="E60" s="615"/>
      <c r="F60" s="624"/>
      <c r="G60" s="126" t="s">
        <v>148</v>
      </c>
      <c r="H60" s="211">
        <v>159353322</v>
      </c>
      <c r="I60" s="182">
        <f>IFERROR(H60/E56,"-")</f>
        <v>2.2161393490053159E-2</v>
      </c>
      <c r="J60" s="211">
        <v>3855</v>
      </c>
      <c r="K60" s="182">
        <f>IFERROR(J60/F56,"-")</f>
        <v>0.32004981320049813</v>
      </c>
      <c r="L60" s="214">
        <f t="shared" si="3"/>
        <v>41336.789105058364</v>
      </c>
      <c r="M60" s="109">
        <f t="shared" si="60"/>
        <v>3.24099373660095E-2</v>
      </c>
      <c r="N60" s="615"/>
      <c r="O60" s="624"/>
      <c r="P60" s="126" t="s">
        <v>148</v>
      </c>
      <c r="Q60" s="211">
        <v>19467819</v>
      </c>
      <c r="R60" s="182">
        <f>IFERROR(Q60/N56,"-")</f>
        <v>1.8967042236365625E-2</v>
      </c>
      <c r="S60" s="211">
        <v>581</v>
      </c>
      <c r="T60" s="182">
        <f>IFERROR(S60/O56,"-")</f>
        <v>0.38048461034708581</v>
      </c>
      <c r="U60" s="214">
        <f t="shared" si="4"/>
        <v>33507.433734939761</v>
      </c>
      <c r="V60" s="109">
        <f t="shared" si="61"/>
        <v>4.8846105342805497E-3</v>
      </c>
      <c r="W60" s="615"/>
      <c r="X60" s="624"/>
      <c r="Y60" s="126" t="s">
        <v>148</v>
      </c>
      <c r="Z60" s="211">
        <v>12738197</v>
      </c>
      <c r="AA60" s="182">
        <f>IFERROR(Z60/W56,"-")</f>
        <v>2.4665748263539202E-2</v>
      </c>
      <c r="AB60" s="211">
        <v>303</v>
      </c>
      <c r="AC60" s="182">
        <f>IFERROR(AB60/X56,"-")</f>
        <v>0.37686567164179102</v>
      </c>
      <c r="AD60" s="214">
        <f t="shared" si="5"/>
        <v>42040.254125412539</v>
      </c>
      <c r="AE60" s="109">
        <f t="shared" si="62"/>
        <v>2.5473958552272059E-3</v>
      </c>
      <c r="AF60" s="615"/>
      <c r="AG60" s="624"/>
      <c r="AH60" s="126" t="s">
        <v>148</v>
      </c>
      <c r="AI60" s="211">
        <v>27754553</v>
      </c>
      <c r="AJ60" s="182">
        <f>IFERROR(AI60/AF56,"-")</f>
        <v>2.2524775237388214E-2</v>
      </c>
      <c r="AK60" s="211">
        <v>578</v>
      </c>
      <c r="AL60" s="182">
        <f>IFERROR(AK60/AG56,"-")</f>
        <v>0.38430851063829785</v>
      </c>
      <c r="AM60" s="214">
        <f t="shared" si="6"/>
        <v>48018.257785467125</v>
      </c>
      <c r="AN60" s="109">
        <f t="shared" si="63"/>
        <v>4.8593887931396868E-3</v>
      </c>
      <c r="AO60" s="615"/>
      <c r="AP60" s="624"/>
      <c r="AQ60" s="126" t="s">
        <v>148</v>
      </c>
      <c r="AR60" s="211">
        <f t="shared" si="0"/>
        <v>219313891</v>
      </c>
      <c r="AS60" s="182">
        <f>IFERROR(AR60/AO56,"-")</f>
        <v>2.2007101849045214E-2</v>
      </c>
      <c r="AT60" s="211">
        <f t="shared" si="64"/>
        <v>5317</v>
      </c>
      <c r="AU60" s="182">
        <f>IFERROR(AT60/AP56,"-")</f>
        <v>0.33482367758186399</v>
      </c>
      <c r="AV60" s="214">
        <f t="shared" si="7"/>
        <v>41247.675568929844</v>
      </c>
      <c r="AW60" s="109">
        <f t="shared" si="65"/>
        <v>4.4701332548656943E-2</v>
      </c>
    </row>
    <row r="61" spans="2:49" s="14" customFormat="1" ht="13.5" customHeight="1">
      <c r="B61" s="500"/>
      <c r="C61" s="628"/>
      <c r="D61" s="631"/>
      <c r="E61" s="615"/>
      <c r="F61" s="624"/>
      <c r="G61" s="126" t="s">
        <v>149</v>
      </c>
      <c r="H61" s="211">
        <v>248465014</v>
      </c>
      <c r="I61" s="182">
        <f>IFERROR(H61/E56,"-")</f>
        <v>3.4554227515668404E-2</v>
      </c>
      <c r="J61" s="211">
        <v>4125</v>
      </c>
      <c r="K61" s="182">
        <f>IFERROR(J61/F56,"-")</f>
        <v>0.34246575342465752</v>
      </c>
      <c r="L61" s="214">
        <f t="shared" si="3"/>
        <v>60233.94278787879</v>
      </c>
      <c r="M61" s="109">
        <f t="shared" si="60"/>
        <v>3.4679894068687211E-2</v>
      </c>
      <c r="N61" s="615"/>
      <c r="O61" s="624"/>
      <c r="P61" s="126" t="s">
        <v>149</v>
      </c>
      <c r="Q61" s="211">
        <v>36315367</v>
      </c>
      <c r="R61" s="182">
        <f>IFERROR(Q61/N56,"-")</f>
        <v>3.5381215518703886E-2</v>
      </c>
      <c r="S61" s="211">
        <v>595</v>
      </c>
      <c r="T61" s="182">
        <f>IFERROR(S61/O56,"-")</f>
        <v>0.389652914210871</v>
      </c>
      <c r="U61" s="214">
        <f t="shared" si="4"/>
        <v>61034.230252100839</v>
      </c>
      <c r="V61" s="109">
        <f t="shared" si="61"/>
        <v>5.0023119929379122E-3</v>
      </c>
      <c r="W61" s="615"/>
      <c r="X61" s="624"/>
      <c r="Y61" s="126" t="s">
        <v>149</v>
      </c>
      <c r="Z61" s="211">
        <v>20254139</v>
      </c>
      <c r="AA61" s="182">
        <f>IFERROR(Z61/W56,"-")</f>
        <v>3.9219325456242481E-2</v>
      </c>
      <c r="AB61" s="211">
        <v>343</v>
      </c>
      <c r="AC61" s="182">
        <f>IFERROR(AB61/X56,"-")</f>
        <v>0.42661691542288555</v>
      </c>
      <c r="AD61" s="214">
        <f t="shared" si="5"/>
        <v>59049.967930029154</v>
      </c>
      <c r="AE61" s="109">
        <f t="shared" si="62"/>
        <v>2.883685737105385E-3</v>
      </c>
      <c r="AF61" s="615"/>
      <c r="AG61" s="624"/>
      <c r="AH61" s="126" t="s">
        <v>149</v>
      </c>
      <c r="AI61" s="211">
        <v>39408285</v>
      </c>
      <c r="AJ61" s="182">
        <f>IFERROR(AI61/AF56,"-")</f>
        <v>3.1982599832032506E-2</v>
      </c>
      <c r="AK61" s="211">
        <v>586</v>
      </c>
      <c r="AL61" s="182">
        <f>IFERROR(AK61/AG56,"-")</f>
        <v>0.3896276595744681</v>
      </c>
      <c r="AM61" s="214">
        <f t="shared" si="6"/>
        <v>67249.633105802044</v>
      </c>
      <c r="AN61" s="109">
        <f t="shared" si="63"/>
        <v>4.9266467695153219E-3</v>
      </c>
      <c r="AO61" s="615"/>
      <c r="AP61" s="624"/>
      <c r="AQ61" s="126" t="s">
        <v>149</v>
      </c>
      <c r="AR61" s="211">
        <f t="shared" si="0"/>
        <v>344442805</v>
      </c>
      <c r="AS61" s="182">
        <f>IFERROR(AR61/AO56,"-")</f>
        <v>3.4563190941725712E-2</v>
      </c>
      <c r="AT61" s="211">
        <f t="shared" si="64"/>
        <v>5649</v>
      </c>
      <c r="AU61" s="182">
        <f>IFERROR(AT61/AP56,"-")</f>
        <v>0.35573047858942064</v>
      </c>
      <c r="AV61" s="214">
        <f t="shared" si="7"/>
        <v>60974.120198265176</v>
      </c>
      <c r="AW61" s="109">
        <f t="shared" si="65"/>
        <v>4.7492538568245826E-2</v>
      </c>
    </row>
    <row r="62" spans="2:49" s="14" customFormat="1" ht="13.5" customHeight="1">
      <c r="B62" s="500"/>
      <c r="C62" s="628"/>
      <c r="D62" s="631"/>
      <c r="E62" s="615"/>
      <c r="F62" s="624"/>
      <c r="G62" s="126" t="s">
        <v>150</v>
      </c>
      <c r="H62" s="211">
        <v>184597575</v>
      </c>
      <c r="I62" s="182">
        <f>IFERROR(H62/E56,"-")</f>
        <v>2.5672131873627334E-2</v>
      </c>
      <c r="J62" s="211">
        <v>1222</v>
      </c>
      <c r="K62" s="182">
        <f>IFERROR(J62/F56,"-")</f>
        <v>0.10145288501452886</v>
      </c>
      <c r="L62" s="214">
        <f t="shared" si="3"/>
        <v>151061.84533551554</v>
      </c>
      <c r="M62" s="109">
        <f t="shared" si="60"/>
        <v>1.0273655891378368E-2</v>
      </c>
      <c r="N62" s="615"/>
      <c r="O62" s="624"/>
      <c r="P62" s="126" t="s">
        <v>150</v>
      </c>
      <c r="Q62" s="211">
        <v>33235042</v>
      </c>
      <c r="R62" s="182">
        <f>IFERROR(Q62/N56,"-")</f>
        <v>3.2380126676819082E-2</v>
      </c>
      <c r="S62" s="211">
        <v>173</v>
      </c>
      <c r="T62" s="182">
        <f>IFERROR(S62/O56,"-")</f>
        <v>0.11329404060248854</v>
      </c>
      <c r="U62" s="214">
        <f t="shared" si="4"/>
        <v>192110.06936416184</v>
      </c>
      <c r="V62" s="109">
        <f t="shared" si="61"/>
        <v>1.4544537391231241E-3</v>
      </c>
      <c r="W62" s="615"/>
      <c r="X62" s="624"/>
      <c r="Y62" s="126" t="s">
        <v>150</v>
      </c>
      <c r="Z62" s="211">
        <v>11754543</v>
      </c>
      <c r="AA62" s="182">
        <f>IFERROR(Z62/W56,"-")</f>
        <v>2.2761038990914244E-2</v>
      </c>
      <c r="AB62" s="211">
        <v>104</v>
      </c>
      <c r="AC62" s="182">
        <f>IFERROR(AB62/X56,"-")</f>
        <v>0.12935323383084577</v>
      </c>
      <c r="AD62" s="214">
        <f t="shared" si="5"/>
        <v>113024.45192307692</v>
      </c>
      <c r="AE62" s="109">
        <f t="shared" si="62"/>
        <v>8.7435369288326533E-4</v>
      </c>
      <c r="AF62" s="615"/>
      <c r="AG62" s="624"/>
      <c r="AH62" s="126" t="s">
        <v>150</v>
      </c>
      <c r="AI62" s="211">
        <v>33372342</v>
      </c>
      <c r="AJ62" s="182">
        <f>IFERROR(AI62/AF56,"-")</f>
        <v>2.7084006818457882E-2</v>
      </c>
      <c r="AK62" s="211">
        <v>217</v>
      </c>
      <c r="AL62" s="182">
        <f>IFERROR(AK62/AG56,"-")</f>
        <v>0.14428191489361702</v>
      </c>
      <c r="AM62" s="214">
        <f t="shared" si="6"/>
        <v>153789.59447004608</v>
      </c>
      <c r="AN62" s="109">
        <f t="shared" si="63"/>
        <v>1.8243726091891211E-3</v>
      </c>
      <c r="AO62" s="615"/>
      <c r="AP62" s="624"/>
      <c r="AQ62" s="126" t="s">
        <v>150</v>
      </c>
      <c r="AR62" s="211">
        <f t="shared" si="0"/>
        <v>262959502</v>
      </c>
      <c r="AS62" s="182">
        <f>IFERROR(AR62/AO56,"-")</f>
        <v>2.6386730527197699E-2</v>
      </c>
      <c r="AT62" s="211">
        <f t="shared" si="64"/>
        <v>1716</v>
      </c>
      <c r="AU62" s="182">
        <f>IFERROR(AT62/AP56,"-")</f>
        <v>0.10806045340050378</v>
      </c>
      <c r="AV62" s="214">
        <f t="shared" si="7"/>
        <v>153239.80303030304</v>
      </c>
      <c r="AW62" s="109">
        <f t="shared" si="65"/>
        <v>1.4426835932573878E-2</v>
      </c>
    </row>
    <row r="63" spans="2:49" s="14" customFormat="1" ht="13.5" customHeight="1">
      <c r="B63" s="500"/>
      <c r="C63" s="628"/>
      <c r="D63" s="631"/>
      <c r="E63" s="615"/>
      <c r="F63" s="624"/>
      <c r="G63" s="126" t="s">
        <v>160</v>
      </c>
      <c r="H63" s="211">
        <v>0</v>
      </c>
      <c r="I63" s="182">
        <f>IFERROR(H63/E56,"-")</f>
        <v>0</v>
      </c>
      <c r="J63" s="211">
        <v>0</v>
      </c>
      <c r="K63" s="182">
        <f>IFERROR(J63/F56,"-")</f>
        <v>0</v>
      </c>
      <c r="L63" s="214" t="str">
        <f t="shared" si="3"/>
        <v>-</v>
      </c>
      <c r="M63" s="109">
        <f t="shared" si="60"/>
        <v>0</v>
      </c>
      <c r="N63" s="615"/>
      <c r="O63" s="624"/>
      <c r="P63" s="126" t="s">
        <v>217</v>
      </c>
      <c r="Q63" s="211">
        <v>0</v>
      </c>
      <c r="R63" s="182">
        <f>IFERROR(Q63/N56,"-")</f>
        <v>0</v>
      </c>
      <c r="S63" s="211">
        <v>0</v>
      </c>
      <c r="T63" s="182">
        <f>IFERROR(S63/O56,"-")</f>
        <v>0</v>
      </c>
      <c r="U63" s="214" t="str">
        <f t="shared" si="4"/>
        <v>-</v>
      </c>
      <c r="V63" s="109">
        <f t="shared" si="61"/>
        <v>0</v>
      </c>
      <c r="W63" s="615"/>
      <c r="X63" s="624"/>
      <c r="Y63" s="126" t="s">
        <v>160</v>
      </c>
      <c r="Z63" s="211">
        <v>0</v>
      </c>
      <c r="AA63" s="182">
        <f>IFERROR(Z63/W56,"-")</f>
        <v>0</v>
      </c>
      <c r="AB63" s="211">
        <v>0</v>
      </c>
      <c r="AC63" s="182">
        <f>IFERROR(AB63/X56,"-")</f>
        <v>0</v>
      </c>
      <c r="AD63" s="214" t="str">
        <f t="shared" si="5"/>
        <v>-</v>
      </c>
      <c r="AE63" s="109">
        <f t="shared" si="62"/>
        <v>0</v>
      </c>
      <c r="AF63" s="615"/>
      <c r="AG63" s="624"/>
      <c r="AH63" s="126" t="s">
        <v>160</v>
      </c>
      <c r="AI63" s="211">
        <v>0</v>
      </c>
      <c r="AJ63" s="182">
        <f>IFERROR(AI63/AF56,"-")</f>
        <v>0</v>
      </c>
      <c r="AK63" s="211">
        <v>0</v>
      </c>
      <c r="AL63" s="182">
        <f>IFERROR(AK63/AG56,"-")</f>
        <v>0</v>
      </c>
      <c r="AM63" s="214" t="str">
        <f t="shared" si="6"/>
        <v>-</v>
      </c>
      <c r="AN63" s="109">
        <f t="shared" si="63"/>
        <v>0</v>
      </c>
      <c r="AO63" s="615"/>
      <c r="AP63" s="624"/>
      <c r="AQ63" s="126" t="s">
        <v>160</v>
      </c>
      <c r="AR63" s="211">
        <f t="shared" si="0"/>
        <v>0</v>
      </c>
      <c r="AS63" s="182">
        <f>IFERROR(AR63/AO56,"-")</f>
        <v>0</v>
      </c>
      <c r="AT63" s="211">
        <f t="shared" si="64"/>
        <v>0</v>
      </c>
      <c r="AU63" s="182">
        <f>IFERROR(AT63/AP56,"-")</f>
        <v>0</v>
      </c>
      <c r="AV63" s="214" t="str">
        <f t="shared" si="7"/>
        <v>-</v>
      </c>
      <c r="AW63" s="109">
        <f t="shared" si="65"/>
        <v>0</v>
      </c>
    </row>
    <row r="64" spans="2:49" s="14" customFormat="1" ht="13.5" customHeight="1">
      <c r="B64" s="500"/>
      <c r="C64" s="628"/>
      <c r="D64" s="631"/>
      <c r="E64" s="615"/>
      <c r="F64" s="624"/>
      <c r="G64" s="126" t="s">
        <v>151</v>
      </c>
      <c r="H64" s="211">
        <v>1974499</v>
      </c>
      <c r="I64" s="182">
        <f>IFERROR(H64/E56,"-")</f>
        <v>2.745951495427028E-4</v>
      </c>
      <c r="J64" s="211">
        <v>100</v>
      </c>
      <c r="K64" s="182">
        <f>IFERROR(J64/F56,"-")</f>
        <v>8.3022000830220016E-3</v>
      </c>
      <c r="L64" s="214">
        <f t="shared" si="3"/>
        <v>19744.990000000002</v>
      </c>
      <c r="M64" s="109">
        <f t="shared" si="60"/>
        <v>8.4072470469544745E-4</v>
      </c>
      <c r="N64" s="615"/>
      <c r="O64" s="624"/>
      <c r="P64" s="126" t="s">
        <v>151</v>
      </c>
      <c r="Q64" s="211">
        <v>674523</v>
      </c>
      <c r="R64" s="182">
        <f>IFERROR(Q64/N56,"-")</f>
        <v>6.5717203505950253E-4</v>
      </c>
      <c r="S64" s="211">
        <v>15</v>
      </c>
      <c r="T64" s="182">
        <f>IFERROR(S64/O56,"-")</f>
        <v>9.823182711198428E-3</v>
      </c>
      <c r="U64" s="214">
        <f t="shared" si="4"/>
        <v>44968.2</v>
      </c>
      <c r="V64" s="109">
        <f t="shared" si="61"/>
        <v>1.2610870570431713E-4</v>
      </c>
      <c r="W64" s="615"/>
      <c r="X64" s="624"/>
      <c r="Y64" s="126" t="s">
        <v>151</v>
      </c>
      <c r="Z64" s="211">
        <v>30516</v>
      </c>
      <c r="AA64" s="182">
        <f>IFERROR(Z64/W56,"-")</f>
        <v>5.9089993192141888E-5</v>
      </c>
      <c r="AB64" s="211">
        <v>7</v>
      </c>
      <c r="AC64" s="182">
        <f>IFERROR(AB64/X56,"-")</f>
        <v>8.7064676616915426E-3</v>
      </c>
      <c r="AD64" s="214">
        <f t="shared" si="5"/>
        <v>4359.4285714285716</v>
      </c>
      <c r="AE64" s="109">
        <f t="shared" si="62"/>
        <v>5.8850729328681325E-5</v>
      </c>
      <c r="AF64" s="615"/>
      <c r="AG64" s="624"/>
      <c r="AH64" s="126" t="s">
        <v>151</v>
      </c>
      <c r="AI64" s="211">
        <v>525527</v>
      </c>
      <c r="AJ64" s="182">
        <f>IFERROR(AI64/AF56,"-")</f>
        <v>4.2650218708904862E-4</v>
      </c>
      <c r="AK64" s="211">
        <v>24</v>
      </c>
      <c r="AL64" s="182">
        <f>IFERROR(AK64/AG56,"-")</f>
        <v>1.5957446808510637E-2</v>
      </c>
      <c r="AM64" s="214">
        <f t="shared" si="6"/>
        <v>21896.958333333332</v>
      </c>
      <c r="AN64" s="109">
        <f t="shared" si="63"/>
        <v>2.0177392912690739E-4</v>
      </c>
      <c r="AO64" s="615"/>
      <c r="AP64" s="624"/>
      <c r="AQ64" s="126" t="s">
        <v>151</v>
      </c>
      <c r="AR64" s="211">
        <f t="shared" si="0"/>
        <v>3205065</v>
      </c>
      <c r="AS64" s="182">
        <f>IFERROR(AR64/AO56,"-")</f>
        <v>3.2161297018714653E-4</v>
      </c>
      <c r="AT64" s="211">
        <f t="shared" si="64"/>
        <v>146</v>
      </c>
      <c r="AU64" s="182">
        <f>IFERROR(AT64/AP56,"-")</f>
        <v>9.1939546599496217E-3</v>
      </c>
      <c r="AV64" s="214">
        <f t="shared" si="7"/>
        <v>21952.5</v>
      </c>
      <c r="AW64" s="109">
        <f t="shared" si="65"/>
        <v>1.2274580688553533E-3</v>
      </c>
    </row>
    <row r="65" spans="2:71" s="14" customFormat="1" ht="13.5" customHeight="1">
      <c r="B65" s="500"/>
      <c r="C65" s="628"/>
      <c r="D65" s="631"/>
      <c r="E65" s="615"/>
      <c r="F65" s="624"/>
      <c r="G65" s="126" t="s">
        <v>152</v>
      </c>
      <c r="H65" s="211">
        <v>4606900</v>
      </c>
      <c r="I65" s="182">
        <f>IFERROR(H65/E56,"-")</f>
        <v>6.4068525455230805E-4</v>
      </c>
      <c r="J65" s="211">
        <v>366</v>
      </c>
      <c r="K65" s="182">
        <f>IFERROR(J65/F56,"-")</f>
        <v>3.0386052303860524E-2</v>
      </c>
      <c r="L65" s="214">
        <f t="shared" si="3"/>
        <v>12587.158469945356</v>
      </c>
      <c r="M65" s="109">
        <f t="shared" si="60"/>
        <v>3.0770524191853377E-3</v>
      </c>
      <c r="N65" s="615"/>
      <c r="O65" s="624"/>
      <c r="P65" s="126" t="s">
        <v>152</v>
      </c>
      <c r="Q65" s="211">
        <v>602061</v>
      </c>
      <c r="R65" s="182">
        <f>IFERROR(Q65/N56,"-")</f>
        <v>5.8657399762492783E-4</v>
      </c>
      <c r="S65" s="211">
        <v>57</v>
      </c>
      <c r="T65" s="182">
        <f>IFERROR(S65/O56,"-")</f>
        <v>3.732809430255403E-2</v>
      </c>
      <c r="U65" s="214">
        <f t="shared" si="4"/>
        <v>10562.473684210527</v>
      </c>
      <c r="V65" s="109">
        <f t="shared" si="61"/>
        <v>4.7921308167640504E-4</v>
      </c>
      <c r="W65" s="615"/>
      <c r="X65" s="624"/>
      <c r="Y65" s="126" t="s">
        <v>152</v>
      </c>
      <c r="Z65" s="211">
        <v>517667</v>
      </c>
      <c r="AA65" s="182">
        <f>IFERROR(Z65/W56,"-")</f>
        <v>1.0023902053282383E-3</v>
      </c>
      <c r="AB65" s="211">
        <v>29</v>
      </c>
      <c r="AC65" s="182">
        <f>IFERROR(AB65/X56,"-")</f>
        <v>3.6069651741293535E-2</v>
      </c>
      <c r="AD65" s="214">
        <f t="shared" si="5"/>
        <v>17850.586206896551</v>
      </c>
      <c r="AE65" s="109">
        <f t="shared" si="62"/>
        <v>2.4381016436167977E-4</v>
      </c>
      <c r="AF65" s="615"/>
      <c r="AG65" s="624"/>
      <c r="AH65" s="126" t="s">
        <v>152</v>
      </c>
      <c r="AI65" s="211">
        <v>1117554</v>
      </c>
      <c r="AJ65" s="182">
        <f>IFERROR(AI65/AF56,"-")</f>
        <v>9.0697380950952977E-4</v>
      </c>
      <c r="AK65" s="211">
        <v>89</v>
      </c>
      <c r="AL65" s="182">
        <f>IFERROR(AK65/AG56,"-")</f>
        <v>5.9175531914893616E-2</v>
      </c>
      <c r="AM65" s="214">
        <f t="shared" si="6"/>
        <v>12556.786516853932</v>
      </c>
      <c r="AN65" s="109">
        <f t="shared" si="63"/>
        <v>7.482449871789483E-4</v>
      </c>
      <c r="AO65" s="615"/>
      <c r="AP65" s="624"/>
      <c r="AQ65" s="126" t="s">
        <v>152</v>
      </c>
      <c r="AR65" s="211">
        <f t="shared" si="0"/>
        <v>6844182</v>
      </c>
      <c r="AS65" s="182">
        <f>IFERROR(AR65/AO56,"-")</f>
        <v>6.8678098619572611E-4</v>
      </c>
      <c r="AT65" s="211">
        <f t="shared" si="64"/>
        <v>541</v>
      </c>
      <c r="AU65" s="182">
        <f>IFERROR(AT65/AP56,"-")</f>
        <v>3.406801007556675E-2</v>
      </c>
      <c r="AV65" s="214">
        <f t="shared" si="7"/>
        <v>12650.98336414048</v>
      </c>
      <c r="AW65" s="109">
        <f t="shared" si="65"/>
        <v>4.5483206524023706E-3</v>
      </c>
    </row>
    <row r="66" spans="2:71" s="14" customFormat="1" ht="13.5" customHeight="1">
      <c r="B66" s="500"/>
      <c r="C66" s="628"/>
      <c r="D66" s="631"/>
      <c r="E66" s="615"/>
      <c r="F66" s="624"/>
      <c r="G66" s="126" t="s">
        <v>153</v>
      </c>
      <c r="H66" s="211">
        <v>1609892</v>
      </c>
      <c r="I66" s="182">
        <f>IFERROR(H66/E56,"-")</f>
        <v>2.2388896347255729E-4</v>
      </c>
      <c r="J66" s="211">
        <v>39</v>
      </c>
      <c r="K66" s="182">
        <f>IFERROR(J66/F56,"-")</f>
        <v>3.2378580323785804E-3</v>
      </c>
      <c r="L66" s="214">
        <f t="shared" si="3"/>
        <v>41279.282051282054</v>
      </c>
      <c r="M66" s="109">
        <f t="shared" si="60"/>
        <v>3.2788263483122452E-4</v>
      </c>
      <c r="N66" s="615"/>
      <c r="O66" s="624"/>
      <c r="P66" s="126" t="s">
        <v>153</v>
      </c>
      <c r="Q66" s="211">
        <v>720222</v>
      </c>
      <c r="R66" s="182">
        <f>IFERROR(Q66/N56,"-")</f>
        <v>7.0169550546775284E-4</v>
      </c>
      <c r="S66" s="211">
        <v>11</v>
      </c>
      <c r="T66" s="182">
        <f>IFERROR(S66/O56,"-")</f>
        <v>7.2036673215455137E-3</v>
      </c>
      <c r="U66" s="214">
        <f t="shared" si="4"/>
        <v>65474.727272727272</v>
      </c>
      <c r="V66" s="109">
        <f t="shared" si="61"/>
        <v>9.2479717516499225E-5</v>
      </c>
      <c r="W66" s="615"/>
      <c r="X66" s="624"/>
      <c r="Y66" s="126" t="s">
        <v>153</v>
      </c>
      <c r="Z66" s="211">
        <v>16932</v>
      </c>
      <c r="AA66" s="182">
        <f>IFERROR(Z66/W56,"-")</f>
        <v>3.2786464960327253E-5</v>
      </c>
      <c r="AB66" s="211">
        <v>3</v>
      </c>
      <c r="AC66" s="182">
        <f>IFERROR(AB66/X56,"-")</f>
        <v>3.7313432835820895E-3</v>
      </c>
      <c r="AD66" s="214">
        <f t="shared" si="5"/>
        <v>5644</v>
      </c>
      <c r="AE66" s="109">
        <f t="shared" si="62"/>
        <v>2.5221741140863424E-5</v>
      </c>
      <c r="AF66" s="615"/>
      <c r="AG66" s="624"/>
      <c r="AH66" s="126" t="s">
        <v>153</v>
      </c>
      <c r="AI66" s="211">
        <v>327849</v>
      </c>
      <c r="AJ66" s="182">
        <f>IFERROR(AI66/AF56,"-")</f>
        <v>2.6607256246578674E-4</v>
      </c>
      <c r="AK66" s="211">
        <v>19</v>
      </c>
      <c r="AL66" s="182">
        <f>IFERROR(AK66/AG56,"-")</f>
        <v>1.2632978723404254E-2</v>
      </c>
      <c r="AM66" s="214">
        <f t="shared" si="6"/>
        <v>17255.21052631579</v>
      </c>
      <c r="AN66" s="109">
        <f t="shared" si="63"/>
        <v>1.5973769389213501E-4</v>
      </c>
      <c r="AO66" s="615"/>
      <c r="AP66" s="624"/>
      <c r="AQ66" s="126" t="s">
        <v>153</v>
      </c>
      <c r="AR66" s="211">
        <f t="shared" si="0"/>
        <v>2674895</v>
      </c>
      <c r="AS66" s="182">
        <f>IFERROR(AR66/AO56,"-")</f>
        <v>2.6841294198050498E-4</v>
      </c>
      <c r="AT66" s="211">
        <f t="shared" si="64"/>
        <v>72</v>
      </c>
      <c r="AU66" s="182">
        <f>IFERROR(AT66/AP56,"-")</f>
        <v>4.5340050377833752E-3</v>
      </c>
      <c r="AV66" s="214">
        <f t="shared" si="7"/>
        <v>37151.319444444445</v>
      </c>
      <c r="AW66" s="109">
        <f t="shared" si="65"/>
        <v>6.0532178738072217E-4</v>
      </c>
    </row>
    <row r="67" spans="2:71" s="14" customFormat="1" ht="13.5" customHeight="1">
      <c r="B67" s="500"/>
      <c r="C67" s="628"/>
      <c r="D67" s="631"/>
      <c r="E67" s="615"/>
      <c r="F67" s="624"/>
      <c r="G67" s="126" t="s">
        <v>154</v>
      </c>
      <c r="H67" s="211">
        <v>16078169</v>
      </c>
      <c r="I67" s="182">
        <f>IFERROR(H67/E56,"-")</f>
        <v>2.236003776617688E-3</v>
      </c>
      <c r="J67" s="211">
        <v>43</v>
      </c>
      <c r="K67" s="182">
        <f>IFERROR(J67/F56,"-")</f>
        <v>3.5699460356994604E-3</v>
      </c>
      <c r="L67" s="214">
        <f t="shared" si="3"/>
        <v>373910.90697674418</v>
      </c>
      <c r="M67" s="109">
        <f t="shared" si="60"/>
        <v>3.615116230190424E-4</v>
      </c>
      <c r="N67" s="615"/>
      <c r="O67" s="624"/>
      <c r="P67" s="126" t="s">
        <v>154</v>
      </c>
      <c r="Q67" s="211">
        <v>123536</v>
      </c>
      <c r="R67" s="182">
        <f>IFERROR(Q67/N56,"-")</f>
        <v>1.2035824504592238E-4</v>
      </c>
      <c r="S67" s="211">
        <v>4</v>
      </c>
      <c r="T67" s="182">
        <f>IFERROR(S67/O56,"-")</f>
        <v>2.6195153896529143E-3</v>
      </c>
      <c r="U67" s="214">
        <f t="shared" si="4"/>
        <v>30884</v>
      </c>
      <c r="V67" s="109">
        <f t="shared" si="61"/>
        <v>3.3628988187817901E-5</v>
      </c>
      <c r="W67" s="615"/>
      <c r="X67" s="624"/>
      <c r="Y67" s="126" t="s">
        <v>154</v>
      </c>
      <c r="Z67" s="211">
        <v>1027040</v>
      </c>
      <c r="AA67" s="182">
        <f>IFERROR(Z67/W56,"-")</f>
        <v>1.9887202322734763E-3</v>
      </c>
      <c r="AB67" s="211">
        <v>3</v>
      </c>
      <c r="AC67" s="182">
        <f>IFERROR(AB67/X56,"-")</f>
        <v>3.7313432835820895E-3</v>
      </c>
      <c r="AD67" s="214">
        <f t="shared" si="5"/>
        <v>342346.66666666669</v>
      </c>
      <c r="AE67" s="109">
        <f t="shared" si="62"/>
        <v>2.5221741140863424E-5</v>
      </c>
      <c r="AF67" s="615"/>
      <c r="AG67" s="624"/>
      <c r="AH67" s="126" t="s">
        <v>154</v>
      </c>
      <c r="AI67" s="211">
        <v>6592348</v>
      </c>
      <c r="AJ67" s="182">
        <f>IFERROR(AI67/AF56,"-")</f>
        <v>5.3501548732074952E-3</v>
      </c>
      <c r="AK67" s="211">
        <v>16</v>
      </c>
      <c r="AL67" s="182">
        <f>IFERROR(AK67/AG56,"-")</f>
        <v>1.0638297872340425E-2</v>
      </c>
      <c r="AM67" s="214">
        <f t="shared" si="6"/>
        <v>412021.75</v>
      </c>
      <c r="AN67" s="109">
        <f t="shared" si="63"/>
        <v>1.345159527512716E-4</v>
      </c>
      <c r="AO67" s="615"/>
      <c r="AP67" s="624"/>
      <c r="AQ67" s="126" t="s">
        <v>154</v>
      </c>
      <c r="AR67" s="211">
        <f t="shared" si="0"/>
        <v>23821093</v>
      </c>
      <c r="AS67" s="182">
        <f>IFERROR(AR67/AO56,"-")</f>
        <v>2.3903329488900362E-3</v>
      </c>
      <c r="AT67" s="211">
        <f t="shared" si="64"/>
        <v>66</v>
      </c>
      <c r="AU67" s="182">
        <f>IFERROR(AT67/AP56,"-")</f>
        <v>4.1561712846347604E-3</v>
      </c>
      <c r="AV67" s="214">
        <f t="shared" si="7"/>
        <v>360925.65151515149</v>
      </c>
      <c r="AW67" s="109">
        <f t="shared" si="65"/>
        <v>5.548783050989953E-4</v>
      </c>
    </row>
    <row r="68" spans="2:71" s="14" customFormat="1" ht="13.5" customHeight="1">
      <c r="B68" s="500"/>
      <c r="C68" s="628"/>
      <c r="D68" s="631"/>
      <c r="E68" s="615"/>
      <c r="F68" s="624"/>
      <c r="G68" s="126" t="s">
        <v>155</v>
      </c>
      <c r="H68" s="211">
        <v>40729665</v>
      </c>
      <c r="I68" s="182">
        <f>IFERROR(H68/E56,"-")</f>
        <v>5.664306971793447E-3</v>
      </c>
      <c r="J68" s="211">
        <v>1176</v>
      </c>
      <c r="K68" s="182">
        <f>IFERROR(J68/F56,"-")</f>
        <v>9.7633872976338729E-2</v>
      </c>
      <c r="L68" s="214">
        <f t="shared" si="3"/>
        <v>34634.068877551021</v>
      </c>
      <c r="M68" s="109">
        <f t="shared" si="60"/>
        <v>9.8869225272184627E-3</v>
      </c>
      <c r="N68" s="615"/>
      <c r="O68" s="624"/>
      <c r="P68" s="126" t="s">
        <v>155</v>
      </c>
      <c r="Q68" s="211">
        <v>4576154</v>
      </c>
      <c r="R68" s="182">
        <f>IFERROR(Q68/N56,"-")</f>
        <v>4.4584401672377117E-3</v>
      </c>
      <c r="S68" s="211">
        <v>167</v>
      </c>
      <c r="T68" s="182">
        <f>IFERROR(S68/O56,"-")</f>
        <v>0.10936476751800916</v>
      </c>
      <c r="U68" s="214">
        <f t="shared" si="4"/>
        <v>27402.119760479043</v>
      </c>
      <c r="V68" s="109">
        <f t="shared" si="61"/>
        <v>1.4040102568413973E-3</v>
      </c>
      <c r="W68" s="615"/>
      <c r="X68" s="624"/>
      <c r="Y68" s="126" t="s">
        <v>155</v>
      </c>
      <c r="Z68" s="211">
        <v>4376380</v>
      </c>
      <c r="AA68" s="182">
        <f>IFERROR(Z68/W56,"-")</f>
        <v>8.4742516845663241E-3</v>
      </c>
      <c r="AB68" s="211">
        <v>100</v>
      </c>
      <c r="AC68" s="182">
        <f>IFERROR(AB68/X56,"-")</f>
        <v>0.12437810945273632</v>
      </c>
      <c r="AD68" s="214">
        <f t="shared" si="5"/>
        <v>43763.8</v>
      </c>
      <c r="AE68" s="109">
        <f t="shared" si="62"/>
        <v>8.4072470469544745E-4</v>
      </c>
      <c r="AF68" s="615"/>
      <c r="AG68" s="624"/>
      <c r="AH68" s="126" t="s">
        <v>155</v>
      </c>
      <c r="AI68" s="211">
        <v>13009443</v>
      </c>
      <c r="AJ68" s="182">
        <f>IFERROR(AI68/AF56,"-")</f>
        <v>1.0558079589270035E-2</v>
      </c>
      <c r="AK68" s="211">
        <v>223</v>
      </c>
      <c r="AL68" s="182">
        <f>IFERROR(AK68/AG56,"-")</f>
        <v>0.14827127659574468</v>
      </c>
      <c r="AM68" s="214">
        <f t="shared" si="6"/>
        <v>58338.309417040356</v>
      </c>
      <c r="AN68" s="109">
        <f t="shared" si="63"/>
        <v>1.8748160914708479E-3</v>
      </c>
      <c r="AO68" s="615"/>
      <c r="AP68" s="624"/>
      <c r="AQ68" s="126" t="s">
        <v>155</v>
      </c>
      <c r="AR68" s="211">
        <f t="shared" si="0"/>
        <v>62691642</v>
      </c>
      <c r="AS68" s="182">
        <f>IFERROR(AR68/AO56,"-")</f>
        <v>6.2908069538462593E-3</v>
      </c>
      <c r="AT68" s="211">
        <f t="shared" si="64"/>
        <v>1666</v>
      </c>
      <c r="AU68" s="182">
        <f>IFERROR(AT68/AP56,"-")</f>
        <v>0.10491183879093199</v>
      </c>
      <c r="AV68" s="214">
        <f t="shared" si="7"/>
        <v>37630.037214885953</v>
      </c>
      <c r="AW68" s="109">
        <f t="shared" si="65"/>
        <v>1.4006473580226156E-2</v>
      </c>
    </row>
    <row r="69" spans="2:71" s="14" customFormat="1" ht="13.5" customHeight="1">
      <c r="B69" s="500"/>
      <c r="C69" s="628"/>
      <c r="D69" s="631"/>
      <c r="E69" s="615"/>
      <c r="F69" s="624"/>
      <c r="G69" s="126" t="s">
        <v>156</v>
      </c>
      <c r="H69" s="211">
        <v>68269180</v>
      </c>
      <c r="I69" s="182">
        <f>IFERROR(H69/E56,"-")</f>
        <v>9.4942492709582001E-3</v>
      </c>
      <c r="J69" s="211">
        <v>866</v>
      </c>
      <c r="K69" s="182">
        <f>IFERROR(J69/F56,"-")</f>
        <v>7.1897052718970525E-2</v>
      </c>
      <c r="L69" s="214">
        <f t="shared" si="3"/>
        <v>78832.771362586602</v>
      </c>
      <c r="M69" s="109">
        <f t="shared" si="60"/>
        <v>7.2806759426625751E-3</v>
      </c>
      <c r="N69" s="615"/>
      <c r="O69" s="624"/>
      <c r="P69" s="126" t="s">
        <v>156</v>
      </c>
      <c r="Q69" s="211">
        <v>4410623</v>
      </c>
      <c r="R69" s="182">
        <f>IFERROR(Q69/N56,"-")</f>
        <v>4.2971671726394029E-3</v>
      </c>
      <c r="S69" s="211">
        <v>90</v>
      </c>
      <c r="T69" s="182">
        <f>IFERROR(S69/O56,"-")</f>
        <v>5.8939096267190572E-2</v>
      </c>
      <c r="U69" s="214">
        <f t="shared" si="4"/>
        <v>49006.922222222223</v>
      </c>
      <c r="V69" s="109">
        <f t="shared" si="61"/>
        <v>7.5665223422590269E-4</v>
      </c>
      <c r="W69" s="615"/>
      <c r="X69" s="624"/>
      <c r="Y69" s="126" t="s">
        <v>156</v>
      </c>
      <c r="Z69" s="211">
        <v>2387298</v>
      </c>
      <c r="AA69" s="182">
        <f>IFERROR(Z69/W56,"-")</f>
        <v>4.6226708142487203E-3</v>
      </c>
      <c r="AB69" s="211">
        <v>63</v>
      </c>
      <c r="AC69" s="182">
        <f>IFERROR(AB69/X56,"-")</f>
        <v>7.8358208955223885E-2</v>
      </c>
      <c r="AD69" s="214">
        <f t="shared" si="5"/>
        <v>37893.619047619046</v>
      </c>
      <c r="AE69" s="109">
        <f t="shared" si="62"/>
        <v>5.2965656395813192E-4</v>
      </c>
      <c r="AF69" s="615"/>
      <c r="AG69" s="624"/>
      <c r="AH69" s="126" t="s">
        <v>156</v>
      </c>
      <c r="AI69" s="211">
        <v>12780998</v>
      </c>
      <c r="AJ69" s="182">
        <f>IFERROR(AI69/AF56,"-")</f>
        <v>1.0372680376423582E-2</v>
      </c>
      <c r="AK69" s="211">
        <v>151</v>
      </c>
      <c r="AL69" s="182">
        <f>IFERROR(AK69/AG56,"-")</f>
        <v>0.10039893617021277</v>
      </c>
      <c r="AM69" s="214">
        <f t="shared" si="6"/>
        <v>84642.370860927156</v>
      </c>
      <c r="AN69" s="109">
        <f t="shared" si="63"/>
        <v>1.2694943040901256E-3</v>
      </c>
      <c r="AO69" s="615"/>
      <c r="AP69" s="624"/>
      <c r="AQ69" s="126" t="s">
        <v>156</v>
      </c>
      <c r="AR69" s="211">
        <f t="shared" ref="AR69:AR132" si="66">SUM(H69,Q69,Z69,AI69)</f>
        <v>87848099</v>
      </c>
      <c r="AS69" s="182">
        <f>IFERROR(AR69/AO56,"-")</f>
        <v>8.8151373044492061E-3</v>
      </c>
      <c r="AT69" s="211">
        <f t="shared" si="64"/>
        <v>1170</v>
      </c>
      <c r="AU69" s="182">
        <f>IFERROR(AT69/AP56,"-")</f>
        <v>7.3677581863979852E-2</v>
      </c>
      <c r="AV69" s="214">
        <f t="shared" si="7"/>
        <v>75083.845299145294</v>
      </c>
      <c r="AW69" s="109">
        <f t="shared" si="65"/>
        <v>9.8364790449367353E-3</v>
      </c>
    </row>
    <row r="70" spans="2:71" s="14" customFormat="1" ht="13.5" customHeight="1">
      <c r="B70" s="500"/>
      <c r="C70" s="628"/>
      <c r="D70" s="631"/>
      <c r="E70" s="615"/>
      <c r="F70" s="624"/>
      <c r="G70" s="126" t="s">
        <v>157</v>
      </c>
      <c r="H70" s="211">
        <v>22702363</v>
      </c>
      <c r="I70" s="182">
        <f>IFERROR(H70/E56,"-")</f>
        <v>3.1572357154689484E-3</v>
      </c>
      <c r="J70" s="211">
        <v>539</v>
      </c>
      <c r="K70" s="182">
        <f>IFERROR(J70/F56,"-")</f>
        <v>4.4748858447488583E-2</v>
      </c>
      <c r="L70" s="214">
        <f t="shared" ref="L70:L133" si="67">IFERROR(H70/J70,"-")</f>
        <v>42119.411873840443</v>
      </c>
      <c r="M70" s="109">
        <f t="shared" si="60"/>
        <v>4.5315061583084621E-3</v>
      </c>
      <c r="N70" s="615"/>
      <c r="O70" s="624"/>
      <c r="P70" s="126" t="s">
        <v>157</v>
      </c>
      <c r="Q70" s="211">
        <v>9310710</v>
      </c>
      <c r="R70" s="182">
        <f>IFERROR(Q70/N56,"-")</f>
        <v>9.0712077105582177E-3</v>
      </c>
      <c r="S70" s="211">
        <v>97</v>
      </c>
      <c r="T70" s="182">
        <f>IFERROR(S70/O56,"-")</f>
        <v>6.3523248199083171E-2</v>
      </c>
      <c r="U70" s="214">
        <f t="shared" ref="U70:U133" si="68">IFERROR(Q70/S70,"-")</f>
        <v>95986.701030927841</v>
      </c>
      <c r="V70" s="109">
        <f t="shared" si="61"/>
        <v>8.1550296355458406E-4</v>
      </c>
      <c r="W70" s="615"/>
      <c r="X70" s="624"/>
      <c r="Y70" s="126" t="s">
        <v>157</v>
      </c>
      <c r="Z70" s="211">
        <v>1343194</v>
      </c>
      <c r="AA70" s="182">
        <f>IFERROR(Z70/W56,"-")</f>
        <v>2.6009085173589537E-3</v>
      </c>
      <c r="AB70" s="211">
        <v>57</v>
      </c>
      <c r="AC70" s="182">
        <f>IFERROR(AB70/X56,"-")</f>
        <v>7.0895522388059698E-2</v>
      </c>
      <c r="AD70" s="214">
        <f t="shared" ref="AD70:AD133" si="69">IFERROR(Z70/AB70,"-")</f>
        <v>23564.807017543859</v>
      </c>
      <c r="AE70" s="109">
        <f t="shared" si="62"/>
        <v>4.7921308167640504E-4</v>
      </c>
      <c r="AF70" s="615"/>
      <c r="AG70" s="624"/>
      <c r="AH70" s="126" t="s">
        <v>157</v>
      </c>
      <c r="AI70" s="211">
        <v>5632599</v>
      </c>
      <c r="AJ70" s="182">
        <f>IFERROR(AI70/AF56,"-")</f>
        <v>4.5712509395246835E-3</v>
      </c>
      <c r="AK70" s="211">
        <v>128</v>
      </c>
      <c r="AL70" s="182">
        <f>IFERROR(AK70/AG56,"-")</f>
        <v>8.5106382978723402E-2</v>
      </c>
      <c r="AM70" s="214">
        <f t="shared" ref="AM70:AM133" si="70">IFERROR(AI70/AK70,"-")</f>
        <v>44004.6796875</v>
      </c>
      <c r="AN70" s="109">
        <f t="shared" si="63"/>
        <v>1.0761276220101728E-3</v>
      </c>
      <c r="AO70" s="615"/>
      <c r="AP70" s="624"/>
      <c r="AQ70" s="126" t="s">
        <v>157</v>
      </c>
      <c r="AR70" s="211">
        <f t="shared" si="66"/>
        <v>38988866</v>
      </c>
      <c r="AS70" s="182">
        <f>IFERROR(AR70/AO56,"-")</f>
        <v>3.9123465510024448E-3</v>
      </c>
      <c r="AT70" s="211">
        <f t="shared" si="64"/>
        <v>821</v>
      </c>
      <c r="AU70" s="182">
        <f>IFERROR(AT70/AP56,"-")</f>
        <v>5.1700251889168769E-2</v>
      </c>
      <c r="AV70" s="214">
        <f t="shared" ref="AV70:AV133" si="71">IFERROR(AR70/AT70,"-")</f>
        <v>47489.483556638246</v>
      </c>
      <c r="AW70" s="109">
        <f t="shared" si="65"/>
        <v>6.9023498255496238E-3</v>
      </c>
    </row>
    <row r="71" spans="2:71" s="14" customFormat="1" ht="13.5" customHeight="1">
      <c r="B71" s="500"/>
      <c r="C71" s="628"/>
      <c r="D71" s="631"/>
      <c r="E71" s="615"/>
      <c r="F71" s="624"/>
      <c r="G71" s="127" t="s">
        <v>158</v>
      </c>
      <c r="H71" s="212">
        <v>14748353</v>
      </c>
      <c r="I71" s="183">
        <f>IFERROR(H71/E56,"-")</f>
        <v>2.0510652056767663E-3</v>
      </c>
      <c r="J71" s="212">
        <v>904</v>
      </c>
      <c r="K71" s="183">
        <f>IFERROR(J71/F56,"-")</f>
        <v>7.5051888750518894E-2</v>
      </c>
      <c r="L71" s="215">
        <f t="shared" si="67"/>
        <v>16314.549778761062</v>
      </c>
      <c r="M71" s="110">
        <f t="shared" si="60"/>
        <v>7.6001513304468455E-3</v>
      </c>
      <c r="N71" s="615"/>
      <c r="O71" s="624"/>
      <c r="P71" s="127" t="s">
        <v>158</v>
      </c>
      <c r="Q71" s="212">
        <v>1110397</v>
      </c>
      <c r="R71" s="183">
        <f>IFERROR(Q71/N56,"-")</f>
        <v>1.0818339125781722E-3</v>
      </c>
      <c r="S71" s="212">
        <v>122</v>
      </c>
      <c r="T71" s="183">
        <f>IFERROR(S71/O56,"-")</f>
        <v>7.9895219384413879E-2</v>
      </c>
      <c r="U71" s="215">
        <f t="shared" si="68"/>
        <v>9101.6147540983602</v>
      </c>
      <c r="V71" s="110">
        <f t="shared" si="61"/>
        <v>1.0256841397284458E-3</v>
      </c>
      <c r="W71" s="615"/>
      <c r="X71" s="624"/>
      <c r="Y71" s="127" t="s">
        <v>158</v>
      </c>
      <c r="Z71" s="212">
        <v>650328</v>
      </c>
      <c r="AA71" s="183">
        <f>IFERROR(Z71/W56,"-")</f>
        <v>1.2592697959319455E-3</v>
      </c>
      <c r="AB71" s="212">
        <v>70</v>
      </c>
      <c r="AC71" s="183">
        <f>IFERROR(AB71/X56,"-")</f>
        <v>8.7064676616915429E-2</v>
      </c>
      <c r="AD71" s="215">
        <f t="shared" si="69"/>
        <v>9290.4</v>
      </c>
      <c r="AE71" s="110">
        <f t="shared" si="62"/>
        <v>5.8850729328681318E-4</v>
      </c>
      <c r="AF71" s="615"/>
      <c r="AG71" s="624"/>
      <c r="AH71" s="127" t="s">
        <v>158</v>
      </c>
      <c r="AI71" s="212">
        <v>6574982</v>
      </c>
      <c r="AJ71" s="183">
        <f>IFERROR(AI71/AF56,"-")</f>
        <v>5.3360611406666585E-3</v>
      </c>
      <c r="AK71" s="212">
        <v>158</v>
      </c>
      <c r="AL71" s="183">
        <f>IFERROR(AK71/AG56,"-")</f>
        <v>0.10505319148936171</v>
      </c>
      <c r="AM71" s="215">
        <f t="shared" si="70"/>
        <v>41613.810126582277</v>
      </c>
      <c r="AN71" s="110">
        <f t="shared" si="63"/>
        <v>1.3283450334188071E-3</v>
      </c>
      <c r="AO71" s="615"/>
      <c r="AP71" s="624"/>
      <c r="AQ71" s="127" t="s">
        <v>158</v>
      </c>
      <c r="AR71" s="212">
        <f t="shared" si="66"/>
        <v>23084060</v>
      </c>
      <c r="AS71" s="183">
        <f>IFERROR(AR71/AO56,"-")</f>
        <v>2.3163752062994982E-3</v>
      </c>
      <c r="AT71" s="212">
        <f t="shared" si="64"/>
        <v>1254</v>
      </c>
      <c r="AU71" s="183">
        <f>IFERROR(AT71/AP56,"-")</f>
        <v>7.8967254408060447E-2</v>
      </c>
      <c r="AV71" s="215">
        <f t="shared" si="71"/>
        <v>18408.341307814993</v>
      </c>
      <c r="AW71" s="110">
        <f t="shared" si="65"/>
        <v>1.0542687796880912E-2</v>
      </c>
    </row>
    <row r="72" spans="2:71" s="14" customFormat="1" ht="13.5" customHeight="1">
      <c r="B72" s="500"/>
      <c r="C72" s="629"/>
      <c r="D72" s="632"/>
      <c r="E72" s="616"/>
      <c r="F72" s="625"/>
      <c r="G72" s="128" t="s">
        <v>81</v>
      </c>
      <c r="H72" s="204">
        <v>1253213589</v>
      </c>
      <c r="I72" s="183">
        <f>IFERROR(H72/E56,"-")</f>
        <v>0.17428541259347424</v>
      </c>
      <c r="J72" s="212">
        <v>9079</v>
      </c>
      <c r="K72" s="183">
        <f>IFERROR(J72/F56,"-")</f>
        <v>0.75375674553756744</v>
      </c>
      <c r="L72" s="215">
        <f t="shared" si="67"/>
        <v>138034.31974887103</v>
      </c>
      <c r="M72" s="111">
        <f t="shared" si="60"/>
        <v>7.6329395939299674E-2</v>
      </c>
      <c r="N72" s="616"/>
      <c r="O72" s="625"/>
      <c r="P72" s="128" t="s">
        <v>81</v>
      </c>
      <c r="Q72" s="204">
        <v>180267598</v>
      </c>
      <c r="R72" s="183">
        <f>IFERROR(Q72/N56,"-")</f>
        <v>0.17563051850411077</v>
      </c>
      <c r="S72" s="212">
        <v>1225</v>
      </c>
      <c r="T72" s="183">
        <f>IFERROR(S72/O56,"-")</f>
        <v>0.80222658808120495</v>
      </c>
      <c r="U72" s="215">
        <f t="shared" si="68"/>
        <v>147157.22285714286</v>
      </c>
      <c r="V72" s="111">
        <f t="shared" si="61"/>
        <v>1.0298877632519231E-2</v>
      </c>
      <c r="W72" s="616"/>
      <c r="X72" s="625"/>
      <c r="Y72" s="128" t="s">
        <v>81</v>
      </c>
      <c r="Z72" s="204">
        <v>80553604</v>
      </c>
      <c r="AA72" s="183">
        <f>IFERROR(Z72/W56,"-")</f>
        <v>0.15598085961339933</v>
      </c>
      <c r="AB72" s="212">
        <v>648</v>
      </c>
      <c r="AC72" s="183">
        <f>IFERROR(AB72/X56,"-")</f>
        <v>0.80597014925373134</v>
      </c>
      <c r="AD72" s="215">
        <f t="shared" si="69"/>
        <v>124311.11728395062</v>
      </c>
      <c r="AE72" s="111">
        <f t="shared" si="62"/>
        <v>5.4478960864264995E-3</v>
      </c>
      <c r="AF72" s="616"/>
      <c r="AG72" s="625"/>
      <c r="AH72" s="128" t="s">
        <v>81</v>
      </c>
      <c r="AI72" s="204">
        <v>217965986</v>
      </c>
      <c r="AJ72" s="183">
        <f>IFERROR(AI72/AF56,"-")</f>
        <v>0.17689475467487104</v>
      </c>
      <c r="AK72" s="212">
        <v>1262</v>
      </c>
      <c r="AL72" s="183">
        <f>IFERROR(AK72/AG56,"-")</f>
        <v>0.83909574468085102</v>
      </c>
      <c r="AM72" s="215">
        <f t="shared" si="70"/>
        <v>172714.72741679873</v>
      </c>
      <c r="AN72" s="111">
        <f t="shared" si="63"/>
        <v>1.0609945773256546E-2</v>
      </c>
      <c r="AO72" s="616"/>
      <c r="AP72" s="625"/>
      <c r="AQ72" s="128" t="s">
        <v>81</v>
      </c>
      <c r="AR72" s="204">
        <f t="shared" si="66"/>
        <v>1732000777</v>
      </c>
      <c r="AS72" s="183">
        <f>IFERROR(AR72/AO56,"-")</f>
        <v>0.17379800854504218</v>
      </c>
      <c r="AT72" s="212">
        <f>SUM(J72,S72,AB72,AK72)</f>
        <v>12214</v>
      </c>
      <c r="AU72" s="183">
        <f>IFERROR(AT72/AP56,"-")</f>
        <v>0.7691435768261965</v>
      </c>
      <c r="AV72" s="215">
        <f t="shared" si="71"/>
        <v>141804.55027018176</v>
      </c>
      <c r="AW72" s="111">
        <f t="shared" si="65"/>
        <v>0.10268611543150195</v>
      </c>
    </row>
    <row r="73" spans="2:71" s="14" customFormat="1" ht="13.5" customHeight="1">
      <c r="B73" s="500">
        <v>5</v>
      </c>
      <c r="C73" s="627" t="s">
        <v>162</v>
      </c>
      <c r="D73" s="630">
        <f>BL9</f>
        <v>96256</v>
      </c>
      <c r="E73" s="626">
        <f t="shared" ref="E73" si="72">VLOOKUP(C73,$AY$5:$BI$12,2,0)</f>
        <v>4636648520</v>
      </c>
      <c r="F73" s="623">
        <f t="shared" ref="F73" si="73">VLOOKUP(C73,$AY$5:$BI$12,7,0)</f>
        <v>8112</v>
      </c>
      <c r="G73" s="124" t="s">
        <v>144</v>
      </c>
      <c r="H73" s="210">
        <v>54101117</v>
      </c>
      <c r="I73" s="181">
        <f>IFERROR(H73/E73,"-")</f>
        <v>1.1668151417265503E-2</v>
      </c>
      <c r="J73" s="210">
        <v>1254</v>
      </c>
      <c r="K73" s="181">
        <f>IFERROR(J73/F73,"-")</f>
        <v>0.15458579881656806</v>
      </c>
      <c r="L73" s="213">
        <f t="shared" si="67"/>
        <v>43142.836523125996</v>
      </c>
      <c r="M73" s="112">
        <f>IFERROR(J73/$BL$9,0)</f>
        <v>1.3027759308510639E-2</v>
      </c>
      <c r="N73" s="626">
        <f t="shared" ref="N73" si="74">VLOOKUP(C73,$AY$5:$BI$12,3,0)</f>
        <v>667139380</v>
      </c>
      <c r="O73" s="623">
        <f t="shared" ref="O73" si="75">VLOOKUP(C73,$AY$5:$BI$12,8,0)</f>
        <v>1118</v>
      </c>
      <c r="P73" s="124" t="s">
        <v>144</v>
      </c>
      <c r="Q73" s="210">
        <v>9010561</v>
      </c>
      <c r="R73" s="181">
        <f>IFERROR(Q73/N73,"-")</f>
        <v>1.3506264612950895E-2</v>
      </c>
      <c r="S73" s="210">
        <v>205</v>
      </c>
      <c r="T73" s="181">
        <f>IFERROR(S73/O73,"-")</f>
        <v>0.18336314847942756</v>
      </c>
      <c r="U73" s="213">
        <f t="shared" si="68"/>
        <v>43953.956097560978</v>
      </c>
      <c r="V73" s="112">
        <f>IFERROR(S73/$BL$9,0)</f>
        <v>2.1297373670212767E-3</v>
      </c>
      <c r="W73" s="626">
        <f t="shared" ref="W73" si="76">VLOOKUP(C73,$AY$5:$BI$12,4,0)</f>
        <v>379301440</v>
      </c>
      <c r="X73" s="623">
        <f t="shared" ref="X73" si="77">VLOOKUP(C73,$AY$5:$BI$12,9,0)</f>
        <v>585</v>
      </c>
      <c r="Y73" s="124" t="s">
        <v>144</v>
      </c>
      <c r="Z73" s="210">
        <v>2777727</v>
      </c>
      <c r="AA73" s="181">
        <f>IFERROR(Z73/W73,"-")</f>
        <v>7.3232703783038628E-3</v>
      </c>
      <c r="AB73" s="210">
        <v>124</v>
      </c>
      <c r="AC73" s="181">
        <f>IFERROR(AB73/X73,"-")</f>
        <v>0.21196581196581196</v>
      </c>
      <c r="AD73" s="213">
        <f t="shared" si="69"/>
        <v>22401.024193548386</v>
      </c>
      <c r="AE73" s="112">
        <f>IFERROR(AB73/$BL$9,0)</f>
        <v>1.2882313829787233E-3</v>
      </c>
      <c r="AF73" s="626">
        <f t="shared" ref="AF73" si="78">VLOOKUP(C73,$AY$5:$BI$12,5,0)</f>
        <v>919274940</v>
      </c>
      <c r="AG73" s="623">
        <f t="shared" ref="AG73" si="79">VLOOKUP(C73,$AY$5:$BI$12,10,0)</f>
        <v>1162</v>
      </c>
      <c r="AH73" s="124" t="s">
        <v>144</v>
      </c>
      <c r="AI73" s="210">
        <v>23064073</v>
      </c>
      <c r="AJ73" s="181">
        <f>IFERROR(AI73/AF73,"-")</f>
        <v>2.5089417753517789E-2</v>
      </c>
      <c r="AK73" s="210">
        <v>294</v>
      </c>
      <c r="AL73" s="181">
        <f>IFERROR(AK73/AG73,"-")</f>
        <v>0.25301204819277107</v>
      </c>
      <c r="AM73" s="213">
        <f t="shared" si="70"/>
        <v>78449.227891156464</v>
      </c>
      <c r="AN73" s="112">
        <f>IFERROR(AK73/$BL$9,0)</f>
        <v>3.0543550531914893E-3</v>
      </c>
      <c r="AO73" s="626">
        <f t="shared" ref="AO73" si="80">VLOOKUP(C73,$AY$5:$BI$12,6,0)</f>
        <v>6602364280</v>
      </c>
      <c r="AP73" s="623">
        <f t="shared" ref="AP73" si="81">VLOOKUP(C73,$AY$5:$BI$12,11,0)</f>
        <v>10977</v>
      </c>
      <c r="AQ73" s="124" t="s">
        <v>144</v>
      </c>
      <c r="AR73" s="210">
        <f t="shared" si="66"/>
        <v>88953478</v>
      </c>
      <c r="AS73" s="181">
        <f>IFERROR(AR73/AO73,"-")</f>
        <v>1.3472973351297726E-2</v>
      </c>
      <c r="AT73" s="210">
        <f>SUM(J73,S73,AB73,AK73)</f>
        <v>1877</v>
      </c>
      <c r="AU73" s="181">
        <f>IFERROR(AT73/AP73,"-")</f>
        <v>0.17099389632868725</v>
      </c>
      <c r="AV73" s="213">
        <f t="shared" si="71"/>
        <v>47391.304208843903</v>
      </c>
      <c r="AW73" s="112">
        <f>IFERROR(AT73/$BL$9,0)</f>
        <v>1.9500083111702128E-2</v>
      </c>
    </row>
    <row r="74" spans="2:71" s="14" customFormat="1" ht="13.5" customHeight="1">
      <c r="B74" s="500"/>
      <c r="C74" s="628"/>
      <c r="D74" s="631"/>
      <c r="E74" s="615"/>
      <c r="F74" s="624"/>
      <c r="G74" s="125" t="s">
        <v>145</v>
      </c>
      <c r="H74" s="211">
        <v>103828213</v>
      </c>
      <c r="I74" s="182">
        <f>IFERROR(H74/E73,"-")</f>
        <v>2.2392944505528315E-2</v>
      </c>
      <c r="J74" s="211">
        <v>1678</v>
      </c>
      <c r="K74" s="182">
        <f>IFERROR(J74/F73,"-")</f>
        <v>0.20685404339250493</v>
      </c>
      <c r="L74" s="214">
        <f t="shared" si="67"/>
        <v>61876.169845053635</v>
      </c>
      <c r="M74" s="109">
        <f t="shared" ref="M74:M89" si="82">IFERROR(J74/$BL$9,0)</f>
        <v>1.7432679521276594E-2</v>
      </c>
      <c r="N74" s="615"/>
      <c r="O74" s="624"/>
      <c r="P74" s="125" t="s">
        <v>145</v>
      </c>
      <c r="Q74" s="211">
        <v>16084909</v>
      </c>
      <c r="R74" s="182">
        <f>IFERROR(Q74/N73,"-")</f>
        <v>2.4110267632529801E-2</v>
      </c>
      <c r="S74" s="211">
        <v>257</v>
      </c>
      <c r="T74" s="182">
        <f>IFERROR(S74/O73,"-")</f>
        <v>0.2298747763864043</v>
      </c>
      <c r="U74" s="214">
        <f t="shared" si="68"/>
        <v>62587.194552529181</v>
      </c>
      <c r="V74" s="109">
        <f t="shared" ref="V74:V89" si="83">IFERROR(S74/$BL$9,0)</f>
        <v>2.6699634308510636E-3</v>
      </c>
      <c r="W74" s="615"/>
      <c r="X74" s="624"/>
      <c r="Y74" s="125" t="s">
        <v>145</v>
      </c>
      <c r="Z74" s="211">
        <v>5578033</v>
      </c>
      <c r="AA74" s="182">
        <f>IFERROR(Z74/W73,"-")</f>
        <v>1.4706068608650681E-2</v>
      </c>
      <c r="AB74" s="211">
        <v>144</v>
      </c>
      <c r="AC74" s="182">
        <f>IFERROR(AB74/X73,"-")</f>
        <v>0.24615384615384617</v>
      </c>
      <c r="AD74" s="214">
        <f t="shared" si="69"/>
        <v>38736.340277777781</v>
      </c>
      <c r="AE74" s="109">
        <f t="shared" ref="AE74:AE89" si="84">IFERROR(AB74/$BL$9,0)</f>
        <v>1.4960106382978723E-3</v>
      </c>
      <c r="AF74" s="615"/>
      <c r="AG74" s="624"/>
      <c r="AH74" s="125" t="s">
        <v>145</v>
      </c>
      <c r="AI74" s="211">
        <v>11123572</v>
      </c>
      <c r="AJ74" s="182">
        <f>IFERROR(AI74/AF73,"-")</f>
        <v>1.2100375541619791E-2</v>
      </c>
      <c r="AK74" s="211">
        <v>315</v>
      </c>
      <c r="AL74" s="182">
        <f>IFERROR(AK74/AG73,"-")</f>
        <v>0.27108433734939757</v>
      </c>
      <c r="AM74" s="214">
        <f t="shared" si="70"/>
        <v>35312.926984126985</v>
      </c>
      <c r="AN74" s="109">
        <f t="shared" ref="AN74:AN89" si="85">IFERROR(AK74/$BL$9,0)</f>
        <v>3.2725232712765956E-3</v>
      </c>
      <c r="AO74" s="615"/>
      <c r="AP74" s="624"/>
      <c r="AQ74" s="125" t="s">
        <v>145</v>
      </c>
      <c r="AR74" s="211">
        <f t="shared" si="66"/>
        <v>136614727</v>
      </c>
      <c r="AS74" s="182">
        <f>IFERROR(AR74/AO73,"-")</f>
        <v>2.0691788760253016E-2</v>
      </c>
      <c r="AT74" s="211">
        <f t="shared" ref="AT74:AT88" si="86">SUM(J74,S74,AB74,AK74)</f>
        <v>2394</v>
      </c>
      <c r="AU74" s="182">
        <f>IFERROR(AT74/AP73,"-")</f>
        <v>0.21809237496583767</v>
      </c>
      <c r="AV74" s="214">
        <f t="shared" si="71"/>
        <v>57065.466583124478</v>
      </c>
      <c r="AW74" s="109">
        <f t="shared" ref="AW74:AW89" si="87">IFERROR(AT74/$BL$9,0)</f>
        <v>2.4871176861702128E-2</v>
      </c>
    </row>
    <row r="75" spans="2:71" s="14" customFormat="1" ht="13.5" customHeight="1">
      <c r="B75" s="500"/>
      <c r="C75" s="628"/>
      <c r="D75" s="631"/>
      <c r="E75" s="615"/>
      <c r="F75" s="624"/>
      <c r="G75" s="126" t="s">
        <v>146</v>
      </c>
      <c r="H75" s="211">
        <v>96246958</v>
      </c>
      <c r="I75" s="182">
        <f>IFERROR(H75/E73,"-")</f>
        <v>2.0757872326281054E-2</v>
      </c>
      <c r="J75" s="211">
        <v>2055</v>
      </c>
      <c r="K75" s="182">
        <f>IFERROR(J75/F73,"-")</f>
        <v>0.25332840236686388</v>
      </c>
      <c r="L75" s="214">
        <f t="shared" si="67"/>
        <v>46835.502676399024</v>
      </c>
      <c r="M75" s="109">
        <f t="shared" si="82"/>
        <v>2.1349318484042552E-2</v>
      </c>
      <c r="N75" s="615"/>
      <c r="O75" s="624"/>
      <c r="P75" s="126" t="s">
        <v>146</v>
      </c>
      <c r="Q75" s="211">
        <v>19439633</v>
      </c>
      <c r="R75" s="182">
        <f>IFERROR(Q75/N73,"-")</f>
        <v>2.9138788059550613E-2</v>
      </c>
      <c r="S75" s="211">
        <v>312</v>
      </c>
      <c r="T75" s="182">
        <f>IFERROR(S75/O73,"-")</f>
        <v>0.27906976744186046</v>
      </c>
      <c r="U75" s="214">
        <f t="shared" si="68"/>
        <v>62306.516025641024</v>
      </c>
      <c r="V75" s="109">
        <f t="shared" si="83"/>
        <v>3.2413563829787233E-3</v>
      </c>
      <c r="W75" s="615"/>
      <c r="X75" s="624"/>
      <c r="Y75" s="126" t="s">
        <v>146</v>
      </c>
      <c r="Z75" s="211">
        <v>6151580</v>
      </c>
      <c r="AA75" s="182">
        <f>IFERROR(Z75/W73,"-")</f>
        <v>1.6218182562133168E-2</v>
      </c>
      <c r="AB75" s="211">
        <v>162</v>
      </c>
      <c r="AC75" s="182">
        <f>IFERROR(AB75/X73,"-")</f>
        <v>0.27692307692307694</v>
      </c>
      <c r="AD75" s="214">
        <f t="shared" si="69"/>
        <v>37972.716049382718</v>
      </c>
      <c r="AE75" s="109">
        <f t="shared" si="84"/>
        <v>1.6830119680851063E-3</v>
      </c>
      <c r="AF75" s="615"/>
      <c r="AG75" s="624"/>
      <c r="AH75" s="126" t="s">
        <v>146</v>
      </c>
      <c r="AI75" s="211">
        <v>16487169</v>
      </c>
      <c r="AJ75" s="182">
        <f>IFERROR(AI75/AF73,"-")</f>
        <v>1.7934970575832297E-2</v>
      </c>
      <c r="AK75" s="211">
        <v>314</v>
      </c>
      <c r="AL75" s="182">
        <f>IFERROR(AK75/AG73,"-")</f>
        <v>0.27022375215146299</v>
      </c>
      <c r="AM75" s="214">
        <f t="shared" si="70"/>
        <v>52506.907643312101</v>
      </c>
      <c r="AN75" s="109">
        <f t="shared" si="85"/>
        <v>3.2621343085106383E-3</v>
      </c>
      <c r="AO75" s="615"/>
      <c r="AP75" s="624"/>
      <c r="AQ75" s="126" t="s">
        <v>146</v>
      </c>
      <c r="AR75" s="211">
        <f t="shared" si="66"/>
        <v>138325340</v>
      </c>
      <c r="AS75" s="182">
        <f>IFERROR(AR75/AO73,"-")</f>
        <v>2.0950879735463491E-2</v>
      </c>
      <c r="AT75" s="211">
        <f t="shared" si="86"/>
        <v>2843</v>
      </c>
      <c r="AU75" s="182">
        <f>IFERROR(AT75/AP73,"-")</f>
        <v>0.25899608271841124</v>
      </c>
      <c r="AV75" s="214">
        <f t="shared" si="71"/>
        <v>48654.70981357721</v>
      </c>
      <c r="AW75" s="109">
        <f t="shared" si="87"/>
        <v>2.9535821143617021E-2</v>
      </c>
    </row>
    <row r="76" spans="2:71" s="14" customFormat="1" ht="13.5" customHeight="1">
      <c r="B76" s="500"/>
      <c r="C76" s="628"/>
      <c r="D76" s="631"/>
      <c r="E76" s="615"/>
      <c r="F76" s="624"/>
      <c r="G76" s="126" t="s">
        <v>147</v>
      </c>
      <c r="H76" s="211">
        <v>19127037</v>
      </c>
      <c r="I76" s="182">
        <f>IFERROR(H76/E73,"-")</f>
        <v>4.1251858788726994E-3</v>
      </c>
      <c r="J76" s="211">
        <v>331</v>
      </c>
      <c r="K76" s="182">
        <f>IFERROR(J76/F73,"-")</f>
        <v>4.0803747534516766E-2</v>
      </c>
      <c r="L76" s="214">
        <f t="shared" si="67"/>
        <v>57785.610271903322</v>
      </c>
      <c r="M76" s="109">
        <f t="shared" si="82"/>
        <v>3.438746675531915E-3</v>
      </c>
      <c r="N76" s="615"/>
      <c r="O76" s="624"/>
      <c r="P76" s="126" t="s">
        <v>147</v>
      </c>
      <c r="Q76" s="211">
        <v>514086</v>
      </c>
      <c r="R76" s="182">
        <f>IFERROR(Q76/N73,"-")</f>
        <v>7.7058260299369525E-4</v>
      </c>
      <c r="S76" s="211">
        <v>46</v>
      </c>
      <c r="T76" s="182">
        <f>IFERROR(S76/O73,"-")</f>
        <v>4.1144901610017888E-2</v>
      </c>
      <c r="U76" s="214">
        <f t="shared" si="68"/>
        <v>11175.782608695652</v>
      </c>
      <c r="V76" s="109">
        <f t="shared" si="83"/>
        <v>4.7789228723404254E-4</v>
      </c>
      <c r="W76" s="615"/>
      <c r="X76" s="624"/>
      <c r="Y76" s="126" t="s">
        <v>147</v>
      </c>
      <c r="Z76" s="211">
        <v>406882</v>
      </c>
      <c r="AA76" s="182">
        <f>IFERROR(Z76/W73,"-")</f>
        <v>1.0727140925170229E-3</v>
      </c>
      <c r="AB76" s="211">
        <v>30</v>
      </c>
      <c r="AC76" s="182">
        <f>IFERROR(AB76/X73,"-")</f>
        <v>5.128205128205128E-2</v>
      </c>
      <c r="AD76" s="214">
        <f t="shared" si="69"/>
        <v>13562.733333333334</v>
      </c>
      <c r="AE76" s="109">
        <f t="shared" si="84"/>
        <v>3.1166888297872342E-4</v>
      </c>
      <c r="AF76" s="615"/>
      <c r="AG76" s="624"/>
      <c r="AH76" s="126" t="s">
        <v>147</v>
      </c>
      <c r="AI76" s="211">
        <v>1477226</v>
      </c>
      <c r="AJ76" s="182">
        <f>IFERROR(AI76/AF73,"-")</f>
        <v>1.6069468835950211E-3</v>
      </c>
      <c r="AK76" s="211">
        <v>52</v>
      </c>
      <c r="AL76" s="182">
        <f>IFERROR(AK76/AG73,"-")</f>
        <v>4.4750430292598967E-2</v>
      </c>
      <c r="AM76" s="214">
        <f t="shared" si="70"/>
        <v>28408.192307692309</v>
      </c>
      <c r="AN76" s="109">
        <f t="shared" si="85"/>
        <v>5.4022606382978725E-4</v>
      </c>
      <c r="AO76" s="615"/>
      <c r="AP76" s="624"/>
      <c r="AQ76" s="126" t="s">
        <v>147</v>
      </c>
      <c r="AR76" s="211">
        <f t="shared" si="66"/>
        <v>21525231</v>
      </c>
      <c r="AS76" s="182">
        <f>IFERROR(AR76/AO73,"-")</f>
        <v>3.2602307426757133E-3</v>
      </c>
      <c r="AT76" s="211">
        <f t="shared" si="86"/>
        <v>459</v>
      </c>
      <c r="AU76" s="182">
        <f>IFERROR(AT76/AP73,"-")</f>
        <v>4.1814703470893687E-2</v>
      </c>
      <c r="AV76" s="214">
        <f t="shared" si="71"/>
        <v>46895.928104575163</v>
      </c>
      <c r="AW76" s="109">
        <f t="shared" si="87"/>
        <v>4.768533909574468E-3</v>
      </c>
    </row>
    <row r="77" spans="2:71" s="14" customFormat="1" ht="13.5" customHeight="1">
      <c r="B77" s="500"/>
      <c r="C77" s="628"/>
      <c r="D77" s="631"/>
      <c r="E77" s="615"/>
      <c r="F77" s="624"/>
      <c r="G77" s="126" t="s">
        <v>148</v>
      </c>
      <c r="H77" s="211">
        <v>81570758</v>
      </c>
      <c r="I77" s="182">
        <f>IFERROR(H77/E73,"-")</f>
        <v>1.7592611915297818E-2</v>
      </c>
      <c r="J77" s="211">
        <v>2336</v>
      </c>
      <c r="K77" s="182">
        <f>IFERROR(J77/F73,"-")</f>
        <v>0.28796844181459569</v>
      </c>
      <c r="L77" s="214">
        <f t="shared" si="67"/>
        <v>34918.988869863017</v>
      </c>
      <c r="M77" s="109">
        <f t="shared" si="82"/>
        <v>2.4268617021276594E-2</v>
      </c>
      <c r="N77" s="615"/>
      <c r="O77" s="624"/>
      <c r="P77" s="126" t="s">
        <v>148</v>
      </c>
      <c r="Q77" s="211">
        <v>11271023</v>
      </c>
      <c r="R77" s="182">
        <f>IFERROR(Q77/N73,"-")</f>
        <v>1.6894555077830962E-2</v>
      </c>
      <c r="S77" s="211">
        <v>387</v>
      </c>
      <c r="T77" s="182">
        <f>IFERROR(S77/O73,"-")</f>
        <v>0.34615384615384615</v>
      </c>
      <c r="U77" s="214">
        <f t="shared" si="68"/>
        <v>29124.090439276486</v>
      </c>
      <c r="V77" s="109">
        <f t="shared" si="83"/>
        <v>4.020528590425532E-3</v>
      </c>
      <c r="W77" s="615"/>
      <c r="X77" s="624"/>
      <c r="Y77" s="126" t="s">
        <v>148</v>
      </c>
      <c r="Z77" s="211">
        <v>8638930</v>
      </c>
      <c r="AA77" s="182">
        <f>IFERROR(Z77/W73,"-")</f>
        <v>2.2775895604298258E-2</v>
      </c>
      <c r="AB77" s="211">
        <v>208</v>
      </c>
      <c r="AC77" s="182">
        <f>IFERROR(AB77/X73,"-")</f>
        <v>0.35555555555555557</v>
      </c>
      <c r="AD77" s="214">
        <f t="shared" si="69"/>
        <v>41533.317307692305</v>
      </c>
      <c r="AE77" s="109">
        <f t="shared" si="84"/>
        <v>2.160904255319149E-3</v>
      </c>
      <c r="AF77" s="615"/>
      <c r="AG77" s="624"/>
      <c r="AH77" s="126" t="s">
        <v>148</v>
      </c>
      <c r="AI77" s="211">
        <v>16080225</v>
      </c>
      <c r="AJ77" s="182">
        <f>IFERROR(AI77/AF73,"-")</f>
        <v>1.7492291261632782E-2</v>
      </c>
      <c r="AK77" s="211">
        <v>417</v>
      </c>
      <c r="AL77" s="182">
        <f>IFERROR(AK77/AG73,"-")</f>
        <v>0.35886402753872632</v>
      </c>
      <c r="AM77" s="214">
        <f t="shared" si="70"/>
        <v>38561.690647482013</v>
      </c>
      <c r="AN77" s="109">
        <f t="shared" si="85"/>
        <v>4.3321974734042553E-3</v>
      </c>
      <c r="AO77" s="615"/>
      <c r="AP77" s="624"/>
      <c r="AQ77" s="126" t="s">
        <v>148</v>
      </c>
      <c r="AR77" s="211">
        <f t="shared" si="66"/>
        <v>117560936</v>
      </c>
      <c r="AS77" s="182">
        <f>IFERROR(AR77/AO73,"-")</f>
        <v>1.7805884530806289E-2</v>
      </c>
      <c r="AT77" s="211">
        <f t="shared" si="86"/>
        <v>3348</v>
      </c>
      <c r="AU77" s="182">
        <f>IFERROR(AT77/AP73,"-")</f>
        <v>0.30500136649357745</v>
      </c>
      <c r="AV77" s="214">
        <f t="shared" si="71"/>
        <v>35113.780167264042</v>
      </c>
      <c r="AW77" s="109">
        <f t="shared" si="87"/>
        <v>3.478224734042553E-2</v>
      </c>
    </row>
    <row r="78" spans="2:71" s="14" customFormat="1" ht="13.5" customHeight="1">
      <c r="B78" s="500"/>
      <c r="C78" s="628"/>
      <c r="D78" s="631"/>
      <c r="E78" s="615"/>
      <c r="F78" s="624"/>
      <c r="G78" s="126" t="s">
        <v>149</v>
      </c>
      <c r="H78" s="211">
        <v>143937843</v>
      </c>
      <c r="I78" s="182">
        <f>IFERROR(H78/E73,"-")</f>
        <v>3.1043509633980192E-2</v>
      </c>
      <c r="J78" s="211">
        <v>2605</v>
      </c>
      <c r="K78" s="182">
        <f>IFERROR(J78/F73,"-")</f>
        <v>0.32112919132149903</v>
      </c>
      <c r="L78" s="214">
        <f t="shared" si="67"/>
        <v>55254.450287907872</v>
      </c>
      <c r="M78" s="109">
        <f t="shared" si="82"/>
        <v>2.7063248005319149E-2</v>
      </c>
      <c r="N78" s="615"/>
      <c r="O78" s="624"/>
      <c r="P78" s="126" t="s">
        <v>149</v>
      </c>
      <c r="Q78" s="211">
        <v>24012085</v>
      </c>
      <c r="R78" s="182">
        <f>IFERROR(Q78/N73,"-")</f>
        <v>3.5992606222705663E-2</v>
      </c>
      <c r="S78" s="211">
        <v>427</v>
      </c>
      <c r="T78" s="182">
        <f>IFERROR(S78/O73,"-")</f>
        <v>0.38193202146690519</v>
      </c>
      <c r="U78" s="214">
        <f t="shared" si="68"/>
        <v>56234.391100702574</v>
      </c>
      <c r="V78" s="109">
        <f t="shared" si="83"/>
        <v>4.4360871010638301E-3</v>
      </c>
      <c r="W78" s="615"/>
      <c r="X78" s="624"/>
      <c r="Y78" s="126" t="s">
        <v>149</v>
      </c>
      <c r="Z78" s="211">
        <v>13750010</v>
      </c>
      <c r="AA78" s="182">
        <f>IFERROR(Z78/W73,"-")</f>
        <v>3.62508774024164E-2</v>
      </c>
      <c r="AB78" s="211">
        <v>220</v>
      </c>
      <c r="AC78" s="182">
        <f>IFERROR(AB78/X73,"-")</f>
        <v>0.37606837606837606</v>
      </c>
      <c r="AD78" s="214">
        <f t="shared" si="69"/>
        <v>62500.045454545456</v>
      </c>
      <c r="AE78" s="109">
        <f t="shared" si="84"/>
        <v>2.2855718085106383E-3</v>
      </c>
      <c r="AF78" s="615"/>
      <c r="AG78" s="624"/>
      <c r="AH78" s="126" t="s">
        <v>149</v>
      </c>
      <c r="AI78" s="211">
        <v>23202158</v>
      </c>
      <c r="AJ78" s="182">
        <f>IFERROR(AI78/AF73,"-")</f>
        <v>2.5239628527239086E-2</v>
      </c>
      <c r="AK78" s="211">
        <v>421</v>
      </c>
      <c r="AL78" s="182">
        <f>IFERROR(AK78/AG73,"-")</f>
        <v>0.3623063683304647</v>
      </c>
      <c r="AM78" s="214">
        <f t="shared" si="70"/>
        <v>55112.014251781475</v>
      </c>
      <c r="AN78" s="109">
        <f t="shared" si="85"/>
        <v>4.3737533244680854E-3</v>
      </c>
      <c r="AO78" s="615"/>
      <c r="AP78" s="624"/>
      <c r="AQ78" s="126" t="s">
        <v>149</v>
      </c>
      <c r="AR78" s="211">
        <f t="shared" si="66"/>
        <v>204902096</v>
      </c>
      <c r="AS78" s="182">
        <f>IFERROR(AR78/AO73,"-")</f>
        <v>3.1034654755523427E-2</v>
      </c>
      <c r="AT78" s="211">
        <f t="shared" si="86"/>
        <v>3673</v>
      </c>
      <c r="AU78" s="182">
        <f>IFERROR(AT78/AP73,"-")</f>
        <v>0.3346087273389815</v>
      </c>
      <c r="AV78" s="214">
        <f t="shared" si="71"/>
        <v>55786.032126327256</v>
      </c>
      <c r="AW78" s="109">
        <f t="shared" si="87"/>
        <v>3.8158660239361701E-2</v>
      </c>
    </row>
    <row r="79" spans="2:71" s="14" customFormat="1" ht="13.5" customHeight="1">
      <c r="B79" s="500"/>
      <c r="C79" s="628"/>
      <c r="D79" s="631"/>
      <c r="E79" s="615"/>
      <c r="F79" s="624"/>
      <c r="G79" s="126" t="s">
        <v>150</v>
      </c>
      <c r="H79" s="211">
        <v>94066291</v>
      </c>
      <c r="I79" s="182">
        <f>IFERROR(H79/E73,"-")</f>
        <v>2.0287561283597145E-2</v>
      </c>
      <c r="J79" s="211">
        <v>719</v>
      </c>
      <c r="K79" s="182">
        <f>IFERROR(J79/F73,"-")</f>
        <v>8.8634122287968437E-2</v>
      </c>
      <c r="L79" s="214">
        <f t="shared" si="67"/>
        <v>130829.33379694019</v>
      </c>
      <c r="M79" s="109">
        <f t="shared" si="82"/>
        <v>7.4696642287234039E-3</v>
      </c>
      <c r="N79" s="615"/>
      <c r="O79" s="624"/>
      <c r="P79" s="126" t="s">
        <v>150</v>
      </c>
      <c r="Q79" s="211">
        <v>19489154</v>
      </c>
      <c r="R79" s="182">
        <f>IFERROR(Q79/N73,"-")</f>
        <v>2.9213016926088218E-2</v>
      </c>
      <c r="S79" s="211">
        <v>128</v>
      </c>
      <c r="T79" s="182">
        <f>IFERROR(S79/O73,"-")</f>
        <v>0.11449016100178891</v>
      </c>
      <c r="U79" s="214">
        <f t="shared" si="68"/>
        <v>152259.015625</v>
      </c>
      <c r="V79" s="109">
        <f t="shared" si="83"/>
        <v>1.3297872340425532E-3</v>
      </c>
      <c r="W79" s="615"/>
      <c r="X79" s="624"/>
      <c r="Y79" s="126" t="s">
        <v>150</v>
      </c>
      <c r="Z79" s="211">
        <v>10969997</v>
      </c>
      <c r="AA79" s="182">
        <f>IFERROR(Z79/W73,"-")</f>
        <v>2.8921580155350846E-2</v>
      </c>
      <c r="AB79" s="211">
        <v>79</v>
      </c>
      <c r="AC79" s="182">
        <f>IFERROR(AB79/X73,"-")</f>
        <v>0.13504273504273503</v>
      </c>
      <c r="AD79" s="214">
        <f t="shared" si="69"/>
        <v>138860.72151898735</v>
      </c>
      <c r="AE79" s="109">
        <f t="shared" si="84"/>
        <v>8.2072805851063834E-4</v>
      </c>
      <c r="AF79" s="615"/>
      <c r="AG79" s="624"/>
      <c r="AH79" s="126" t="s">
        <v>150</v>
      </c>
      <c r="AI79" s="211">
        <v>16503280</v>
      </c>
      <c r="AJ79" s="182">
        <f>IFERROR(AI79/AF73,"-")</f>
        <v>1.7952496344564771E-2</v>
      </c>
      <c r="AK79" s="211">
        <v>145</v>
      </c>
      <c r="AL79" s="182">
        <f>IFERROR(AK79/AG73,"-")</f>
        <v>0.12478485370051635</v>
      </c>
      <c r="AM79" s="214">
        <f t="shared" si="70"/>
        <v>113815.72413793103</v>
      </c>
      <c r="AN79" s="109">
        <f t="shared" si="85"/>
        <v>1.5063996010638298E-3</v>
      </c>
      <c r="AO79" s="615"/>
      <c r="AP79" s="624"/>
      <c r="AQ79" s="126" t="s">
        <v>150</v>
      </c>
      <c r="AR79" s="211">
        <f t="shared" si="66"/>
        <v>141028722</v>
      </c>
      <c r="AS79" s="182">
        <f>IFERROR(AR79/AO73,"-")</f>
        <v>2.1360336391496412E-2</v>
      </c>
      <c r="AT79" s="211">
        <f t="shared" si="86"/>
        <v>1071</v>
      </c>
      <c r="AU79" s="182">
        <f>IFERROR(AT79/AP73,"-")</f>
        <v>9.7567641432085267E-2</v>
      </c>
      <c r="AV79" s="214">
        <f t="shared" si="71"/>
        <v>131679.47899159664</v>
      </c>
      <c r="AW79" s="109">
        <f t="shared" si="87"/>
        <v>1.1126579122340425E-2</v>
      </c>
      <c r="BN79" s="76"/>
      <c r="BO79" s="13"/>
      <c r="BP79" s="13"/>
      <c r="BQ79" s="13"/>
      <c r="BR79" s="13"/>
      <c r="BS79" s="13"/>
    </row>
    <row r="80" spans="2:71" s="14" customFormat="1" ht="13.5" customHeight="1">
      <c r="B80" s="500"/>
      <c r="C80" s="628"/>
      <c r="D80" s="631"/>
      <c r="E80" s="615"/>
      <c r="F80" s="624"/>
      <c r="G80" s="126" t="s">
        <v>160</v>
      </c>
      <c r="H80" s="211">
        <v>2257</v>
      </c>
      <c r="I80" s="182">
        <f>IFERROR(H80/E73,"-")</f>
        <v>4.867740115008761E-7</v>
      </c>
      <c r="J80" s="211">
        <v>1</v>
      </c>
      <c r="K80" s="182">
        <f>IFERROR(J80/F73,"-")</f>
        <v>1.232741617357002E-4</v>
      </c>
      <c r="L80" s="214">
        <f t="shared" si="67"/>
        <v>2257</v>
      </c>
      <c r="M80" s="109">
        <f t="shared" si="82"/>
        <v>1.0388962765957447E-5</v>
      </c>
      <c r="N80" s="615"/>
      <c r="O80" s="624"/>
      <c r="P80" s="126" t="s">
        <v>217</v>
      </c>
      <c r="Q80" s="211">
        <v>678</v>
      </c>
      <c r="R80" s="182">
        <f>IFERROR(Q80/N73,"-")</f>
        <v>1.0162793867752193E-6</v>
      </c>
      <c r="S80" s="211">
        <v>1</v>
      </c>
      <c r="T80" s="182">
        <f>IFERROR(S80/O73,"-")</f>
        <v>8.9445438282647585E-4</v>
      </c>
      <c r="U80" s="214">
        <f t="shared" si="68"/>
        <v>678</v>
      </c>
      <c r="V80" s="109">
        <f t="shared" si="83"/>
        <v>1.0388962765957447E-5</v>
      </c>
      <c r="W80" s="615"/>
      <c r="X80" s="624"/>
      <c r="Y80" s="126" t="s">
        <v>160</v>
      </c>
      <c r="Z80" s="211">
        <v>0</v>
      </c>
      <c r="AA80" s="182">
        <f>IFERROR(Z80/W73,"-")</f>
        <v>0</v>
      </c>
      <c r="AB80" s="211">
        <v>0</v>
      </c>
      <c r="AC80" s="182">
        <f>IFERROR(AB80/X73,"-")</f>
        <v>0</v>
      </c>
      <c r="AD80" s="214" t="str">
        <f t="shared" si="69"/>
        <v>-</v>
      </c>
      <c r="AE80" s="109">
        <f t="shared" si="84"/>
        <v>0</v>
      </c>
      <c r="AF80" s="615"/>
      <c r="AG80" s="624"/>
      <c r="AH80" s="126" t="s">
        <v>160</v>
      </c>
      <c r="AI80" s="211">
        <v>0</v>
      </c>
      <c r="AJ80" s="182">
        <f>IFERROR(AI80/AF73,"-")</f>
        <v>0</v>
      </c>
      <c r="AK80" s="211">
        <v>0</v>
      </c>
      <c r="AL80" s="182">
        <f>IFERROR(AK80/AG73,"-")</f>
        <v>0</v>
      </c>
      <c r="AM80" s="214" t="str">
        <f t="shared" si="70"/>
        <v>-</v>
      </c>
      <c r="AN80" s="109">
        <f t="shared" si="85"/>
        <v>0</v>
      </c>
      <c r="AO80" s="615"/>
      <c r="AP80" s="624"/>
      <c r="AQ80" s="126" t="s">
        <v>160</v>
      </c>
      <c r="AR80" s="211">
        <f t="shared" si="66"/>
        <v>2935</v>
      </c>
      <c r="AS80" s="182">
        <f>IFERROR(AR80/AO73,"-")</f>
        <v>4.4453772550702094E-7</v>
      </c>
      <c r="AT80" s="211">
        <f t="shared" si="86"/>
        <v>2</v>
      </c>
      <c r="AU80" s="182">
        <f>IFERROR(AT80/AP73,"-")</f>
        <v>1.8219914366402479E-4</v>
      </c>
      <c r="AV80" s="214">
        <f t="shared" si="71"/>
        <v>1467.5</v>
      </c>
      <c r="AW80" s="109">
        <f t="shared" si="87"/>
        <v>2.0777925531914893E-5</v>
      </c>
      <c r="BQ80" s="76"/>
      <c r="BR80" s="76"/>
    </row>
    <row r="81" spans="2:70" s="14" customFormat="1" ht="13.5" customHeight="1">
      <c r="B81" s="500"/>
      <c r="C81" s="628"/>
      <c r="D81" s="631"/>
      <c r="E81" s="615"/>
      <c r="F81" s="624"/>
      <c r="G81" s="126" t="s">
        <v>151</v>
      </c>
      <c r="H81" s="211">
        <v>885328</v>
      </c>
      <c r="I81" s="182">
        <f>IFERROR(H81/E73,"-")</f>
        <v>1.9094136555341054E-4</v>
      </c>
      <c r="J81" s="211">
        <v>48</v>
      </c>
      <c r="K81" s="182">
        <f>IFERROR(J81/F73,"-")</f>
        <v>5.9171597633136093E-3</v>
      </c>
      <c r="L81" s="214">
        <f t="shared" si="67"/>
        <v>18444.333333333332</v>
      </c>
      <c r="M81" s="109">
        <f t="shared" si="82"/>
        <v>4.9867021276595741E-4</v>
      </c>
      <c r="N81" s="615"/>
      <c r="O81" s="624"/>
      <c r="P81" s="126" t="s">
        <v>151</v>
      </c>
      <c r="Q81" s="211">
        <v>143031</v>
      </c>
      <c r="R81" s="182">
        <f>IFERROR(Q81/N73,"-")</f>
        <v>2.1439447930655809E-4</v>
      </c>
      <c r="S81" s="211">
        <v>10</v>
      </c>
      <c r="T81" s="182">
        <f>IFERROR(S81/O73,"-")</f>
        <v>8.9445438282647581E-3</v>
      </c>
      <c r="U81" s="214">
        <f t="shared" si="68"/>
        <v>14303.1</v>
      </c>
      <c r="V81" s="109">
        <f t="shared" si="83"/>
        <v>1.0388962765957447E-4</v>
      </c>
      <c r="W81" s="615"/>
      <c r="X81" s="624"/>
      <c r="Y81" s="126" t="s">
        <v>151</v>
      </c>
      <c r="Z81" s="211">
        <v>42785</v>
      </c>
      <c r="AA81" s="182">
        <f>IFERROR(Z81/W73,"-")</f>
        <v>1.127994663031071E-4</v>
      </c>
      <c r="AB81" s="211">
        <v>4</v>
      </c>
      <c r="AC81" s="182">
        <f>IFERROR(AB81/X73,"-")</f>
        <v>6.8376068376068376E-3</v>
      </c>
      <c r="AD81" s="214">
        <f t="shared" si="69"/>
        <v>10696.25</v>
      </c>
      <c r="AE81" s="109">
        <f t="shared" si="84"/>
        <v>4.1555851063829786E-5</v>
      </c>
      <c r="AF81" s="615"/>
      <c r="AG81" s="624"/>
      <c r="AH81" s="126" t="s">
        <v>151</v>
      </c>
      <c r="AI81" s="211">
        <v>271535</v>
      </c>
      <c r="AJ81" s="182">
        <f>IFERROR(AI81/AF73,"-")</f>
        <v>2.9537953030678722E-4</v>
      </c>
      <c r="AK81" s="211">
        <v>12</v>
      </c>
      <c r="AL81" s="182">
        <f>IFERROR(AK81/AG73,"-")</f>
        <v>1.0327022375215147E-2</v>
      </c>
      <c r="AM81" s="214">
        <f t="shared" si="70"/>
        <v>22627.916666666668</v>
      </c>
      <c r="AN81" s="109">
        <f t="shared" si="85"/>
        <v>1.2466755319148935E-4</v>
      </c>
      <c r="AO81" s="615"/>
      <c r="AP81" s="624"/>
      <c r="AQ81" s="126" t="s">
        <v>151</v>
      </c>
      <c r="AR81" s="211">
        <f t="shared" si="66"/>
        <v>1342679</v>
      </c>
      <c r="AS81" s="182">
        <f>IFERROR(AR81/AO73,"-")</f>
        <v>2.0336336243476709E-4</v>
      </c>
      <c r="AT81" s="211">
        <f t="shared" si="86"/>
        <v>74</v>
      </c>
      <c r="AU81" s="182">
        <f>IFERROR(AT81/AP73,"-")</f>
        <v>6.7413683155689167E-3</v>
      </c>
      <c r="AV81" s="214">
        <f t="shared" si="71"/>
        <v>18144.31081081081</v>
      </c>
      <c r="AW81" s="109">
        <f t="shared" si="87"/>
        <v>7.6878324468085109E-4</v>
      </c>
      <c r="BQ81" s="76"/>
      <c r="BR81" s="76"/>
    </row>
    <row r="82" spans="2:70" s="14" customFormat="1" ht="13.5" customHeight="1">
      <c r="B82" s="500"/>
      <c r="C82" s="628"/>
      <c r="D82" s="631"/>
      <c r="E82" s="615"/>
      <c r="F82" s="624"/>
      <c r="G82" s="126" t="s">
        <v>152</v>
      </c>
      <c r="H82" s="211">
        <v>3361780</v>
      </c>
      <c r="I82" s="182">
        <f>IFERROR(H82/E73,"-")</f>
        <v>7.2504525316057378E-4</v>
      </c>
      <c r="J82" s="211">
        <v>289</v>
      </c>
      <c r="K82" s="182">
        <f>IFERROR(J82/F73,"-")</f>
        <v>3.5626232741617359E-2</v>
      </c>
      <c r="L82" s="214">
        <f t="shared" si="67"/>
        <v>11632.456747404844</v>
      </c>
      <c r="M82" s="109">
        <f t="shared" si="82"/>
        <v>3.002410239361702E-3</v>
      </c>
      <c r="N82" s="615"/>
      <c r="O82" s="624"/>
      <c r="P82" s="126" t="s">
        <v>152</v>
      </c>
      <c r="Q82" s="211">
        <v>823575</v>
      </c>
      <c r="R82" s="182">
        <f>IFERROR(Q82/N73,"-")</f>
        <v>1.2344871621879075E-3</v>
      </c>
      <c r="S82" s="211">
        <v>59</v>
      </c>
      <c r="T82" s="182">
        <f>IFERROR(S82/O73,"-")</f>
        <v>5.2772808586762074E-2</v>
      </c>
      <c r="U82" s="214">
        <f t="shared" si="68"/>
        <v>13958.898305084746</v>
      </c>
      <c r="V82" s="109">
        <f t="shared" si="83"/>
        <v>6.1294880319148932E-4</v>
      </c>
      <c r="W82" s="615"/>
      <c r="X82" s="624"/>
      <c r="Y82" s="126" t="s">
        <v>152</v>
      </c>
      <c r="Z82" s="211">
        <v>368946</v>
      </c>
      <c r="AA82" s="182">
        <f>IFERROR(Z82/W73,"-")</f>
        <v>9.726986536091189E-4</v>
      </c>
      <c r="AB82" s="211">
        <v>26</v>
      </c>
      <c r="AC82" s="182">
        <f>IFERROR(AB82/X73,"-")</f>
        <v>4.4444444444444446E-2</v>
      </c>
      <c r="AD82" s="214">
        <f t="shared" si="69"/>
        <v>14190.23076923077</v>
      </c>
      <c r="AE82" s="109">
        <f t="shared" si="84"/>
        <v>2.7011303191489363E-4</v>
      </c>
      <c r="AF82" s="615"/>
      <c r="AG82" s="624"/>
      <c r="AH82" s="126" t="s">
        <v>152</v>
      </c>
      <c r="AI82" s="211">
        <v>1375025</v>
      </c>
      <c r="AJ82" s="182">
        <f>IFERROR(AI82/AF73,"-")</f>
        <v>1.4957712216108056E-3</v>
      </c>
      <c r="AK82" s="211">
        <v>75</v>
      </c>
      <c r="AL82" s="182">
        <f>IFERROR(AK82/AG73,"-")</f>
        <v>6.4543889845094668E-2</v>
      </c>
      <c r="AM82" s="214">
        <f t="shared" si="70"/>
        <v>18333.666666666668</v>
      </c>
      <c r="AN82" s="109">
        <f t="shared" si="85"/>
        <v>7.791722074468085E-4</v>
      </c>
      <c r="AO82" s="615"/>
      <c r="AP82" s="624"/>
      <c r="AQ82" s="126" t="s">
        <v>152</v>
      </c>
      <c r="AR82" s="211">
        <f t="shared" si="66"/>
        <v>5929326</v>
      </c>
      <c r="AS82" s="182">
        <f>IFERROR(AR82/AO73,"-")</f>
        <v>8.980610200441712E-4</v>
      </c>
      <c r="AT82" s="211">
        <f t="shared" si="86"/>
        <v>449</v>
      </c>
      <c r="AU82" s="182">
        <f>IFERROR(AT82/AP73,"-")</f>
        <v>4.0903707752573563E-2</v>
      </c>
      <c r="AV82" s="214">
        <f t="shared" si="71"/>
        <v>13205.62583518931</v>
      </c>
      <c r="AW82" s="109">
        <f t="shared" si="87"/>
        <v>4.6646442819148932E-3</v>
      </c>
      <c r="BQ82" s="76"/>
      <c r="BR82" s="76"/>
    </row>
    <row r="83" spans="2:70" s="14" customFormat="1" ht="13.5" customHeight="1">
      <c r="B83" s="500"/>
      <c r="C83" s="628"/>
      <c r="D83" s="631"/>
      <c r="E83" s="615"/>
      <c r="F83" s="624"/>
      <c r="G83" s="126" t="s">
        <v>153</v>
      </c>
      <c r="H83" s="211">
        <v>1274394</v>
      </c>
      <c r="I83" s="182">
        <f>IFERROR(H83/E73,"-")</f>
        <v>2.7485240567684868E-4</v>
      </c>
      <c r="J83" s="211">
        <v>22</v>
      </c>
      <c r="K83" s="182">
        <f>IFERROR(J83/F73,"-")</f>
        <v>2.7120315581854043E-3</v>
      </c>
      <c r="L83" s="214">
        <f t="shared" si="67"/>
        <v>57927</v>
      </c>
      <c r="M83" s="109">
        <f t="shared" si="82"/>
        <v>2.2855718085106383E-4</v>
      </c>
      <c r="N83" s="615"/>
      <c r="O83" s="624"/>
      <c r="P83" s="126" t="s">
        <v>153</v>
      </c>
      <c r="Q83" s="211">
        <v>314474</v>
      </c>
      <c r="R83" s="182">
        <f>IFERROR(Q83/N73,"-")</f>
        <v>4.7137676088016272E-4</v>
      </c>
      <c r="S83" s="211">
        <v>8</v>
      </c>
      <c r="T83" s="182">
        <f>IFERROR(S83/O73,"-")</f>
        <v>7.1556350626118068E-3</v>
      </c>
      <c r="U83" s="214">
        <f t="shared" si="68"/>
        <v>39309.25</v>
      </c>
      <c r="V83" s="109">
        <f t="shared" si="83"/>
        <v>8.3111702127659572E-5</v>
      </c>
      <c r="W83" s="615"/>
      <c r="X83" s="624"/>
      <c r="Y83" s="126" t="s">
        <v>153</v>
      </c>
      <c r="Z83" s="211">
        <v>23350</v>
      </c>
      <c r="AA83" s="182">
        <f>IFERROR(Z83/W73,"-")</f>
        <v>6.156053612662267E-5</v>
      </c>
      <c r="AB83" s="211">
        <v>4</v>
      </c>
      <c r="AC83" s="182">
        <f>IFERROR(AB83/X73,"-")</f>
        <v>6.8376068376068376E-3</v>
      </c>
      <c r="AD83" s="214">
        <f t="shared" si="69"/>
        <v>5837.5</v>
      </c>
      <c r="AE83" s="109">
        <f t="shared" si="84"/>
        <v>4.1555851063829786E-5</v>
      </c>
      <c r="AF83" s="615"/>
      <c r="AG83" s="624"/>
      <c r="AH83" s="126" t="s">
        <v>153</v>
      </c>
      <c r="AI83" s="211">
        <v>405179</v>
      </c>
      <c r="AJ83" s="182">
        <f>IFERROR(AI83/AF73,"-")</f>
        <v>4.4075932277670921E-4</v>
      </c>
      <c r="AK83" s="211">
        <v>19</v>
      </c>
      <c r="AL83" s="182">
        <f>IFERROR(AK83/AG73,"-")</f>
        <v>1.6351118760757316E-2</v>
      </c>
      <c r="AM83" s="214">
        <f t="shared" si="70"/>
        <v>21325.21052631579</v>
      </c>
      <c r="AN83" s="109">
        <f t="shared" si="85"/>
        <v>1.9739029255319148E-4</v>
      </c>
      <c r="AO83" s="615"/>
      <c r="AP83" s="624"/>
      <c r="AQ83" s="126" t="s">
        <v>153</v>
      </c>
      <c r="AR83" s="211">
        <f t="shared" si="66"/>
        <v>2017397</v>
      </c>
      <c r="AS83" s="182">
        <f>IFERROR(AR83/AO73,"-")</f>
        <v>3.0555675428439098E-4</v>
      </c>
      <c r="AT83" s="211">
        <f t="shared" si="86"/>
        <v>53</v>
      </c>
      <c r="AU83" s="182">
        <f>IFERROR(AT83/AP73,"-")</f>
        <v>4.8282773070966569E-3</v>
      </c>
      <c r="AV83" s="214">
        <f t="shared" si="71"/>
        <v>38064.094339622643</v>
      </c>
      <c r="AW83" s="109">
        <f t="shared" si="87"/>
        <v>5.5061502659574466E-4</v>
      </c>
      <c r="BQ83" s="76"/>
      <c r="BR83" s="76"/>
    </row>
    <row r="84" spans="2:70" s="14" customFormat="1" ht="13.5" customHeight="1">
      <c r="B84" s="500"/>
      <c r="C84" s="628"/>
      <c r="D84" s="631"/>
      <c r="E84" s="615"/>
      <c r="F84" s="624"/>
      <c r="G84" s="126" t="s">
        <v>154</v>
      </c>
      <c r="H84" s="211">
        <v>4840882</v>
      </c>
      <c r="I84" s="182">
        <f>IFERROR(H84/E73,"-")</f>
        <v>1.0440476519018094E-3</v>
      </c>
      <c r="J84" s="211">
        <v>26</v>
      </c>
      <c r="K84" s="182">
        <f>IFERROR(J84/F73,"-")</f>
        <v>3.205128205128205E-3</v>
      </c>
      <c r="L84" s="214">
        <f t="shared" si="67"/>
        <v>186187.76923076922</v>
      </c>
      <c r="M84" s="109">
        <f t="shared" si="82"/>
        <v>2.7011303191489363E-4</v>
      </c>
      <c r="N84" s="615"/>
      <c r="O84" s="624"/>
      <c r="P84" s="126" t="s">
        <v>154</v>
      </c>
      <c r="Q84" s="211">
        <v>1132775</v>
      </c>
      <c r="R84" s="182">
        <f>IFERROR(Q84/N73,"-")</f>
        <v>1.6979585285461637E-3</v>
      </c>
      <c r="S84" s="211">
        <v>7</v>
      </c>
      <c r="T84" s="182">
        <f>IFERROR(S84/O73,"-")</f>
        <v>6.2611806797853312E-3</v>
      </c>
      <c r="U84" s="214">
        <f t="shared" si="68"/>
        <v>161825</v>
      </c>
      <c r="V84" s="109">
        <f t="shared" si="83"/>
        <v>7.2722739361702124E-5</v>
      </c>
      <c r="W84" s="615"/>
      <c r="X84" s="624"/>
      <c r="Y84" s="126" t="s">
        <v>154</v>
      </c>
      <c r="Z84" s="211">
        <v>105423</v>
      </c>
      <c r="AA84" s="182">
        <f>IFERROR(Z84/W73,"-")</f>
        <v>2.7793988865425874E-4</v>
      </c>
      <c r="AB84" s="211">
        <v>2</v>
      </c>
      <c r="AC84" s="182">
        <f>IFERROR(AB84/X73,"-")</f>
        <v>3.4188034188034188E-3</v>
      </c>
      <c r="AD84" s="214">
        <f t="shared" si="69"/>
        <v>52711.5</v>
      </c>
      <c r="AE84" s="109">
        <f t="shared" si="84"/>
        <v>2.0777925531914893E-5</v>
      </c>
      <c r="AF84" s="615"/>
      <c r="AG84" s="624"/>
      <c r="AH84" s="126" t="s">
        <v>154</v>
      </c>
      <c r="AI84" s="211">
        <v>3125731</v>
      </c>
      <c r="AJ84" s="182">
        <f>IFERROR(AI84/AF73,"-")</f>
        <v>3.4002134334261305E-3</v>
      </c>
      <c r="AK84" s="211">
        <v>21</v>
      </c>
      <c r="AL84" s="182">
        <f>IFERROR(AK84/AG73,"-")</f>
        <v>1.8072289156626505E-2</v>
      </c>
      <c r="AM84" s="214">
        <f t="shared" si="70"/>
        <v>148844.33333333334</v>
      </c>
      <c r="AN84" s="109">
        <f t="shared" si="85"/>
        <v>2.1816821808510637E-4</v>
      </c>
      <c r="AO84" s="615"/>
      <c r="AP84" s="624"/>
      <c r="AQ84" s="126" t="s">
        <v>154</v>
      </c>
      <c r="AR84" s="211">
        <f t="shared" si="66"/>
        <v>9204811</v>
      </c>
      <c r="AS84" s="182">
        <f>IFERROR(AR84/AO73,"-")</f>
        <v>1.3941689082323703E-3</v>
      </c>
      <c r="AT84" s="211">
        <f t="shared" si="86"/>
        <v>56</v>
      </c>
      <c r="AU84" s="182">
        <f>IFERROR(AT84/AP73,"-")</f>
        <v>5.1015760225926942E-3</v>
      </c>
      <c r="AV84" s="214">
        <f t="shared" si="71"/>
        <v>164371.625</v>
      </c>
      <c r="AW84" s="109">
        <f t="shared" si="87"/>
        <v>5.8178191489361699E-4</v>
      </c>
      <c r="BQ84" s="76"/>
      <c r="BR84" s="76"/>
    </row>
    <row r="85" spans="2:70" s="14" customFormat="1" ht="13.5" customHeight="1">
      <c r="B85" s="500"/>
      <c r="C85" s="628"/>
      <c r="D85" s="631"/>
      <c r="E85" s="615"/>
      <c r="F85" s="624"/>
      <c r="G85" s="126" t="s">
        <v>155</v>
      </c>
      <c r="H85" s="211">
        <v>24118119</v>
      </c>
      <c r="I85" s="182">
        <f>IFERROR(H85/E73,"-")</f>
        <v>5.2016276187352673E-3</v>
      </c>
      <c r="J85" s="211">
        <v>647</v>
      </c>
      <c r="K85" s="182">
        <f>IFERROR(J85/F73,"-")</f>
        <v>7.9758382642998032E-2</v>
      </c>
      <c r="L85" s="214">
        <f t="shared" si="67"/>
        <v>37276.845440494588</v>
      </c>
      <c r="M85" s="109">
        <f t="shared" si="82"/>
        <v>6.721658909574468E-3</v>
      </c>
      <c r="N85" s="615"/>
      <c r="O85" s="624"/>
      <c r="P85" s="126" t="s">
        <v>155</v>
      </c>
      <c r="Q85" s="211">
        <v>4357010</v>
      </c>
      <c r="R85" s="182">
        <f>IFERROR(Q85/N73,"-")</f>
        <v>6.530884145978611E-3</v>
      </c>
      <c r="S85" s="211">
        <v>98</v>
      </c>
      <c r="T85" s="182">
        <f>IFERROR(S85/O73,"-")</f>
        <v>8.7656529516994638E-2</v>
      </c>
      <c r="U85" s="214">
        <f t="shared" si="68"/>
        <v>44459.285714285717</v>
      </c>
      <c r="V85" s="109">
        <f t="shared" si="83"/>
        <v>1.0181183510638298E-3</v>
      </c>
      <c r="W85" s="615"/>
      <c r="X85" s="624"/>
      <c r="Y85" s="126" t="s">
        <v>155</v>
      </c>
      <c r="Z85" s="211">
        <v>3425635</v>
      </c>
      <c r="AA85" s="182">
        <f>IFERROR(Z85/W73,"-")</f>
        <v>9.0314315706262541E-3</v>
      </c>
      <c r="AB85" s="211">
        <v>80</v>
      </c>
      <c r="AC85" s="182">
        <f>IFERROR(AB85/X73,"-")</f>
        <v>0.13675213675213677</v>
      </c>
      <c r="AD85" s="214">
        <f t="shared" si="69"/>
        <v>42820.4375</v>
      </c>
      <c r="AE85" s="109">
        <f t="shared" si="84"/>
        <v>8.3111702127659575E-4</v>
      </c>
      <c r="AF85" s="615"/>
      <c r="AG85" s="624"/>
      <c r="AH85" s="126" t="s">
        <v>155</v>
      </c>
      <c r="AI85" s="211">
        <v>6733567</v>
      </c>
      <c r="AJ85" s="182">
        <f>IFERROR(AI85/AF73,"-")</f>
        <v>7.3248673568758436E-3</v>
      </c>
      <c r="AK85" s="211">
        <v>170</v>
      </c>
      <c r="AL85" s="182">
        <f>IFERROR(AK85/AG73,"-")</f>
        <v>0.14629948364888123</v>
      </c>
      <c r="AM85" s="214">
        <f t="shared" si="70"/>
        <v>39609.217647058824</v>
      </c>
      <c r="AN85" s="109">
        <f t="shared" si="85"/>
        <v>1.766123670212766E-3</v>
      </c>
      <c r="AO85" s="615"/>
      <c r="AP85" s="624"/>
      <c r="AQ85" s="126" t="s">
        <v>155</v>
      </c>
      <c r="AR85" s="211">
        <f t="shared" si="66"/>
        <v>38634331</v>
      </c>
      <c r="AS85" s="182">
        <f>IFERROR(AR85/AO73,"-")</f>
        <v>5.8515903336372709E-3</v>
      </c>
      <c r="AT85" s="211">
        <f t="shared" si="86"/>
        <v>995</v>
      </c>
      <c r="AU85" s="182">
        <f>IFERROR(AT85/AP73,"-")</f>
        <v>9.0644073972852332E-2</v>
      </c>
      <c r="AV85" s="214">
        <f t="shared" si="71"/>
        <v>38828.473366834172</v>
      </c>
      <c r="AW85" s="109">
        <f t="shared" si="87"/>
        <v>1.033701795212766E-2</v>
      </c>
      <c r="BQ85" s="76"/>
      <c r="BR85" s="76"/>
    </row>
    <row r="86" spans="2:70" s="14" customFormat="1" ht="13.5" customHeight="1">
      <c r="B86" s="500"/>
      <c r="C86" s="628"/>
      <c r="D86" s="631"/>
      <c r="E86" s="615"/>
      <c r="F86" s="624"/>
      <c r="G86" s="126" t="s">
        <v>156</v>
      </c>
      <c r="H86" s="211">
        <v>28301203</v>
      </c>
      <c r="I86" s="182">
        <f>IFERROR(H86/E73,"-")</f>
        <v>6.1038059878647001E-3</v>
      </c>
      <c r="J86" s="211">
        <v>557</v>
      </c>
      <c r="K86" s="182">
        <f>IFERROR(J86/F73,"-")</f>
        <v>6.8663708086785014E-2</v>
      </c>
      <c r="L86" s="214">
        <f t="shared" si="67"/>
        <v>50810.059245960503</v>
      </c>
      <c r="M86" s="109">
        <f t="shared" si="82"/>
        <v>5.786652260638298E-3</v>
      </c>
      <c r="N86" s="615"/>
      <c r="O86" s="624"/>
      <c r="P86" s="126" t="s">
        <v>156</v>
      </c>
      <c r="Q86" s="211">
        <v>2572196</v>
      </c>
      <c r="R86" s="182">
        <f>IFERROR(Q86/N73,"-")</f>
        <v>3.8555601379729673E-3</v>
      </c>
      <c r="S86" s="211">
        <v>62</v>
      </c>
      <c r="T86" s="182">
        <f>IFERROR(S86/O73,"-")</f>
        <v>5.5456171735241505E-2</v>
      </c>
      <c r="U86" s="214">
        <f t="shared" si="68"/>
        <v>41487.032258064515</v>
      </c>
      <c r="V86" s="109">
        <f t="shared" si="83"/>
        <v>6.4411569148936166E-4</v>
      </c>
      <c r="W86" s="615"/>
      <c r="X86" s="624"/>
      <c r="Y86" s="126" t="s">
        <v>156</v>
      </c>
      <c r="Z86" s="211">
        <v>2413856</v>
      </c>
      <c r="AA86" s="182">
        <f>IFERROR(Z86/W73,"-")</f>
        <v>6.3639515842597383E-3</v>
      </c>
      <c r="AB86" s="211">
        <v>41</v>
      </c>
      <c r="AC86" s="182">
        <f>IFERROR(AB86/X73,"-")</f>
        <v>7.0085470085470086E-2</v>
      </c>
      <c r="AD86" s="214">
        <f t="shared" si="69"/>
        <v>58874.536585365851</v>
      </c>
      <c r="AE86" s="109">
        <f t="shared" si="84"/>
        <v>4.2594747340425534E-4</v>
      </c>
      <c r="AF86" s="615"/>
      <c r="AG86" s="624"/>
      <c r="AH86" s="126" t="s">
        <v>156</v>
      </c>
      <c r="AI86" s="211">
        <v>8953161</v>
      </c>
      <c r="AJ86" s="182">
        <f>IFERROR(AI86/AF73,"-")</f>
        <v>9.7393724232273746E-3</v>
      </c>
      <c r="AK86" s="211">
        <v>138</v>
      </c>
      <c r="AL86" s="182">
        <f>IFERROR(AK86/AG73,"-")</f>
        <v>0.11876075731497418</v>
      </c>
      <c r="AM86" s="214">
        <f t="shared" si="70"/>
        <v>64877.978260869568</v>
      </c>
      <c r="AN86" s="109">
        <f t="shared" si="85"/>
        <v>1.4336768617021277E-3</v>
      </c>
      <c r="AO86" s="615"/>
      <c r="AP86" s="624"/>
      <c r="AQ86" s="126" t="s">
        <v>156</v>
      </c>
      <c r="AR86" s="211">
        <f t="shared" si="66"/>
        <v>42240416</v>
      </c>
      <c r="AS86" s="182">
        <f>IFERROR(AR86/AO73,"-")</f>
        <v>6.3977711935640121E-3</v>
      </c>
      <c r="AT86" s="211">
        <f t="shared" si="86"/>
        <v>798</v>
      </c>
      <c r="AU86" s="182">
        <f>IFERROR(AT86/AP73,"-")</f>
        <v>7.2697458321945893E-2</v>
      </c>
      <c r="AV86" s="214">
        <f t="shared" si="71"/>
        <v>52932.852130325817</v>
      </c>
      <c r="AW86" s="109">
        <f t="shared" si="87"/>
        <v>8.2903922872340427E-3</v>
      </c>
      <c r="BQ86" s="76"/>
      <c r="BR86" s="76"/>
    </row>
    <row r="87" spans="2:70" s="14" customFormat="1" ht="13.5" customHeight="1">
      <c r="B87" s="500"/>
      <c r="C87" s="628"/>
      <c r="D87" s="631"/>
      <c r="E87" s="615"/>
      <c r="F87" s="624"/>
      <c r="G87" s="126" t="s">
        <v>157</v>
      </c>
      <c r="H87" s="211">
        <v>14814362</v>
      </c>
      <c r="I87" s="182">
        <f>IFERROR(H87/E73,"-")</f>
        <v>3.1950582271006388E-3</v>
      </c>
      <c r="J87" s="211">
        <v>420</v>
      </c>
      <c r="K87" s="182">
        <f>IFERROR(J87/F73,"-")</f>
        <v>5.1775147928994084E-2</v>
      </c>
      <c r="L87" s="214">
        <f t="shared" si="67"/>
        <v>35272.290476190479</v>
      </c>
      <c r="M87" s="109">
        <f t="shared" si="82"/>
        <v>4.3633643617021272E-3</v>
      </c>
      <c r="N87" s="615"/>
      <c r="O87" s="624"/>
      <c r="P87" s="126" t="s">
        <v>157</v>
      </c>
      <c r="Q87" s="211">
        <v>2595872</v>
      </c>
      <c r="R87" s="182">
        <f>IFERROR(Q87/N73,"-")</f>
        <v>3.891048973904074E-3</v>
      </c>
      <c r="S87" s="211">
        <v>73</v>
      </c>
      <c r="T87" s="182">
        <f>IFERROR(S87/O73,"-")</f>
        <v>6.5295169946332735E-2</v>
      </c>
      <c r="U87" s="214">
        <f t="shared" si="68"/>
        <v>35559.890410958906</v>
      </c>
      <c r="V87" s="109">
        <f t="shared" si="83"/>
        <v>7.5839428191489357E-4</v>
      </c>
      <c r="W87" s="615"/>
      <c r="X87" s="624"/>
      <c r="Y87" s="126" t="s">
        <v>157</v>
      </c>
      <c r="Z87" s="211">
        <v>1804466</v>
      </c>
      <c r="AA87" s="182">
        <f>IFERROR(Z87/W73,"-")</f>
        <v>4.757340230503739E-3</v>
      </c>
      <c r="AB87" s="211">
        <v>43</v>
      </c>
      <c r="AC87" s="182">
        <f>IFERROR(AB87/X73,"-")</f>
        <v>7.3504273504273507E-2</v>
      </c>
      <c r="AD87" s="214">
        <f t="shared" si="69"/>
        <v>41964.325581395351</v>
      </c>
      <c r="AE87" s="109">
        <f t="shared" si="84"/>
        <v>4.4672539893617021E-4</v>
      </c>
      <c r="AF87" s="615"/>
      <c r="AG87" s="624"/>
      <c r="AH87" s="126" t="s">
        <v>157</v>
      </c>
      <c r="AI87" s="211">
        <v>5456635</v>
      </c>
      <c r="AJ87" s="182">
        <f>IFERROR(AI87/AF73,"-")</f>
        <v>5.935803058005693E-3</v>
      </c>
      <c r="AK87" s="211">
        <v>123</v>
      </c>
      <c r="AL87" s="182">
        <f>IFERROR(AK87/AG73,"-")</f>
        <v>0.10585197934595525</v>
      </c>
      <c r="AM87" s="214">
        <f t="shared" si="70"/>
        <v>44362.886178861787</v>
      </c>
      <c r="AN87" s="109">
        <f t="shared" si="85"/>
        <v>1.277842420212766E-3</v>
      </c>
      <c r="AO87" s="615"/>
      <c r="AP87" s="624"/>
      <c r="AQ87" s="126" t="s">
        <v>157</v>
      </c>
      <c r="AR87" s="211">
        <f t="shared" si="66"/>
        <v>24671335</v>
      </c>
      <c r="AS87" s="182">
        <f>IFERROR(AR87/AO73,"-")</f>
        <v>3.7367424688660167E-3</v>
      </c>
      <c r="AT87" s="211">
        <f t="shared" si="86"/>
        <v>659</v>
      </c>
      <c r="AU87" s="182">
        <f>IFERROR(AT87/AP73,"-")</f>
        <v>6.0034617837296161E-2</v>
      </c>
      <c r="AV87" s="214">
        <f t="shared" si="71"/>
        <v>37437.534142640361</v>
      </c>
      <c r="AW87" s="109">
        <f t="shared" si="87"/>
        <v>6.8463264627659573E-3</v>
      </c>
      <c r="BQ87" s="76"/>
      <c r="BR87" s="76"/>
    </row>
    <row r="88" spans="2:70" s="14" customFormat="1" ht="13.5" customHeight="1">
      <c r="B88" s="500"/>
      <c r="C88" s="628"/>
      <c r="D88" s="631"/>
      <c r="E88" s="615"/>
      <c r="F88" s="624"/>
      <c r="G88" s="127" t="s">
        <v>158</v>
      </c>
      <c r="H88" s="212">
        <v>9067167</v>
      </c>
      <c r="I88" s="183">
        <f>IFERROR(H88/E73,"-")</f>
        <v>1.9555433112708747E-3</v>
      </c>
      <c r="J88" s="212">
        <v>608</v>
      </c>
      <c r="K88" s="183">
        <f>IFERROR(J88/F73,"-")</f>
        <v>7.4950690335305714E-2</v>
      </c>
      <c r="L88" s="215">
        <f t="shared" si="67"/>
        <v>14913.103618421053</v>
      </c>
      <c r="M88" s="110">
        <f t="shared" si="82"/>
        <v>6.3164893617021272E-3</v>
      </c>
      <c r="N88" s="615"/>
      <c r="O88" s="624"/>
      <c r="P88" s="127" t="s">
        <v>158</v>
      </c>
      <c r="Q88" s="212">
        <v>703711</v>
      </c>
      <c r="R88" s="183">
        <f>IFERROR(Q88/N73,"-")</f>
        <v>1.0548185598038E-3</v>
      </c>
      <c r="S88" s="212">
        <v>91</v>
      </c>
      <c r="T88" s="183">
        <f>IFERROR(S88/O73,"-")</f>
        <v>8.1395348837209308E-2</v>
      </c>
      <c r="U88" s="215">
        <f t="shared" si="68"/>
        <v>7733.0879120879117</v>
      </c>
      <c r="V88" s="110">
        <f t="shared" si="83"/>
        <v>9.4539561170212767E-4</v>
      </c>
      <c r="W88" s="615"/>
      <c r="X88" s="624"/>
      <c r="Y88" s="127" t="s">
        <v>158</v>
      </c>
      <c r="Z88" s="212">
        <v>425688</v>
      </c>
      <c r="AA88" s="183">
        <f>IFERROR(Z88/W73,"-")</f>
        <v>1.1222947110351071E-3</v>
      </c>
      <c r="AB88" s="212">
        <v>50</v>
      </c>
      <c r="AC88" s="183">
        <f>IFERROR(AB88/X73,"-")</f>
        <v>8.5470085470085472E-2</v>
      </c>
      <c r="AD88" s="215">
        <f t="shared" si="69"/>
        <v>8513.76</v>
      </c>
      <c r="AE88" s="110">
        <f t="shared" si="84"/>
        <v>5.1944813829787233E-4</v>
      </c>
      <c r="AF88" s="615"/>
      <c r="AG88" s="624"/>
      <c r="AH88" s="127" t="s">
        <v>158</v>
      </c>
      <c r="AI88" s="212">
        <v>956261</v>
      </c>
      <c r="AJ88" s="183">
        <f>IFERROR(AI88/AF73,"-")</f>
        <v>1.0402339478545995E-3</v>
      </c>
      <c r="AK88" s="212">
        <v>138</v>
      </c>
      <c r="AL88" s="183">
        <f>IFERROR(AK88/AG73,"-")</f>
        <v>0.11876075731497418</v>
      </c>
      <c r="AM88" s="215">
        <f t="shared" si="70"/>
        <v>6929.427536231884</v>
      </c>
      <c r="AN88" s="110">
        <f t="shared" si="85"/>
        <v>1.4336768617021277E-3</v>
      </c>
      <c r="AO88" s="615"/>
      <c r="AP88" s="624"/>
      <c r="AQ88" s="127" t="s">
        <v>158</v>
      </c>
      <c r="AR88" s="212">
        <f t="shared" si="66"/>
        <v>11152827</v>
      </c>
      <c r="AS88" s="183">
        <f>IFERROR(AR88/AO73,"-")</f>
        <v>1.6892171541919223E-3</v>
      </c>
      <c r="AT88" s="212">
        <f t="shared" si="86"/>
        <v>887</v>
      </c>
      <c r="AU88" s="183">
        <f>IFERROR(AT88/AP73,"-")</f>
        <v>8.0805320214994994E-2</v>
      </c>
      <c r="AV88" s="215">
        <f t="shared" si="71"/>
        <v>12573.649379932356</v>
      </c>
      <c r="AW88" s="110">
        <f t="shared" si="87"/>
        <v>9.2150099734042545E-3</v>
      </c>
      <c r="BQ88" s="76"/>
      <c r="BR88" s="76"/>
    </row>
    <row r="89" spans="2:70" s="14" customFormat="1" ht="13.5" customHeight="1">
      <c r="B89" s="500"/>
      <c r="C89" s="629"/>
      <c r="D89" s="632"/>
      <c r="E89" s="616"/>
      <c r="F89" s="625"/>
      <c r="G89" s="128" t="s">
        <v>81</v>
      </c>
      <c r="H89" s="204">
        <v>679543709</v>
      </c>
      <c r="I89" s="183">
        <f>IFERROR(H89/E73,"-")</f>
        <v>0.14655924555609834</v>
      </c>
      <c r="J89" s="212">
        <v>5927</v>
      </c>
      <c r="K89" s="183">
        <f>IFERROR(J89/F73,"-")</f>
        <v>0.7306459566074951</v>
      </c>
      <c r="L89" s="215">
        <f t="shared" si="67"/>
        <v>114652.22017884259</v>
      </c>
      <c r="M89" s="111">
        <f t="shared" si="82"/>
        <v>6.1575382313829786E-2</v>
      </c>
      <c r="N89" s="616"/>
      <c r="O89" s="625"/>
      <c r="P89" s="128" t="s">
        <v>81</v>
      </c>
      <c r="Q89" s="204">
        <v>112464773</v>
      </c>
      <c r="R89" s="183">
        <f>IFERROR(Q89/N73,"-")</f>
        <v>0.16857762616261687</v>
      </c>
      <c r="S89" s="212">
        <v>887</v>
      </c>
      <c r="T89" s="183">
        <f>IFERROR(S89/O73,"-")</f>
        <v>0.79338103756708411</v>
      </c>
      <c r="U89" s="215">
        <f t="shared" si="68"/>
        <v>126792.30326944757</v>
      </c>
      <c r="V89" s="111">
        <f t="shared" si="83"/>
        <v>9.2150099734042545E-3</v>
      </c>
      <c r="W89" s="616"/>
      <c r="X89" s="625"/>
      <c r="Y89" s="128" t="s">
        <v>81</v>
      </c>
      <c r="Z89" s="204">
        <v>56883308</v>
      </c>
      <c r="AA89" s="183">
        <f>IFERROR(Z89/W73,"-")</f>
        <v>0.14996860544478818</v>
      </c>
      <c r="AB89" s="212">
        <v>473</v>
      </c>
      <c r="AC89" s="183">
        <f>IFERROR(AB89/X73,"-")</f>
        <v>0.80854700854700856</v>
      </c>
      <c r="AD89" s="215">
        <f t="shared" si="69"/>
        <v>120260.6934460888</v>
      </c>
      <c r="AE89" s="111">
        <f t="shared" si="84"/>
        <v>4.9139793882978728E-3</v>
      </c>
      <c r="AF89" s="616"/>
      <c r="AG89" s="625"/>
      <c r="AH89" s="128" t="s">
        <v>81</v>
      </c>
      <c r="AI89" s="204">
        <v>135214797</v>
      </c>
      <c r="AJ89" s="183">
        <f>IFERROR(AI89/AF73,"-")</f>
        <v>0.14708852718208548</v>
      </c>
      <c r="AK89" s="212">
        <v>967</v>
      </c>
      <c r="AL89" s="183">
        <f>IFERROR(AK89/AG73,"-")</f>
        <v>0.83218588640275393</v>
      </c>
      <c r="AM89" s="215">
        <f t="shared" si="70"/>
        <v>139829.15925542917</v>
      </c>
      <c r="AN89" s="111">
        <f t="shared" si="85"/>
        <v>1.0046126994680851E-2</v>
      </c>
      <c r="AO89" s="616"/>
      <c r="AP89" s="625"/>
      <c r="AQ89" s="128" t="s">
        <v>81</v>
      </c>
      <c r="AR89" s="204">
        <f t="shared" si="66"/>
        <v>984106587</v>
      </c>
      <c r="AS89" s="183">
        <f>IFERROR(AR89/AO73,"-")</f>
        <v>0.14905366400049649</v>
      </c>
      <c r="AT89" s="212">
        <f>SUM(J89,S89,AB89,AK89)</f>
        <v>8254</v>
      </c>
      <c r="AU89" s="183">
        <f>IFERROR(AT89/AP73,"-")</f>
        <v>0.75193586590143024</v>
      </c>
      <c r="AV89" s="215">
        <f t="shared" si="71"/>
        <v>119227.83947177127</v>
      </c>
      <c r="AW89" s="111">
        <f t="shared" si="87"/>
        <v>8.5750498670212769E-2</v>
      </c>
      <c r="BQ89" s="76"/>
      <c r="BR89" s="76"/>
    </row>
    <row r="90" spans="2:70" s="14" customFormat="1" ht="13.5" customHeight="1">
      <c r="B90" s="500">
        <v>6</v>
      </c>
      <c r="C90" s="627" t="s">
        <v>163</v>
      </c>
      <c r="D90" s="630">
        <f>BL10</f>
        <v>119416</v>
      </c>
      <c r="E90" s="626">
        <f t="shared" ref="E90" si="88">VLOOKUP(C90,$AY$5:$BI$12,2,0)</f>
        <v>3843516760</v>
      </c>
      <c r="F90" s="623">
        <f t="shared" ref="F90" si="89">VLOOKUP(C90,$AY$5:$BI$12,7,0)</f>
        <v>6407</v>
      </c>
      <c r="G90" s="124" t="s">
        <v>144</v>
      </c>
      <c r="H90" s="210">
        <v>70173875</v>
      </c>
      <c r="I90" s="181">
        <f>IFERROR(H90/E90,"-")</f>
        <v>1.8257725770916111E-2</v>
      </c>
      <c r="J90" s="210">
        <v>1047</v>
      </c>
      <c r="K90" s="181">
        <f>IFERROR(J90/F90,"-")</f>
        <v>0.16341501482753237</v>
      </c>
      <c r="L90" s="213">
        <f t="shared" si="67"/>
        <v>67023.758357211074</v>
      </c>
      <c r="M90" s="112">
        <f>IFERROR(J90/$BL$10,0)</f>
        <v>8.7676693240436795E-3</v>
      </c>
      <c r="N90" s="626">
        <f t="shared" ref="N90" si="90">VLOOKUP(C90,$AY$5:$BI$12,3,0)</f>
        <v>561882390</v>
      </c>
      <c r="O90" s="623">
        <f t="shared" ref="O90" si="91">VLOOKUP(C90,$AY$5:$BI$12,8,0)</f>
        <v>857</v>
      </c>
      <c r="P90" s="124" t="s">
        <v>144</v>
      </c>
      <c r="Q90" s="210">
        <v>9696482</v>
      </c>
      <c r="R90" s="181">
        <f>IFERROR(Q90/N90,"-")</f>
        <v>1.7257138099665306E-2</v>
      </c>
      <c r="S90" s="210">
        <v>171</v>
      </c>
      <c r="T90" s="181">
        <f>IFERROR(S90/O90,"-")</f>
        <v>0.19953325554259044</v>
      </c>
      <c r="U90" s="213">
        <f t="shared" si="68"/>
        <v>56704.573099415204</v>
      </c>
      <c r="V90" s="112">
        <f>IFERROR(S90/$BL$10,0)</f>
        <v>1.4319689153882227E-3</v>
      </c>
      <c r="W90" s="626">
        <f t="shared" ref="W90" si="92">VLOOKUP(C90,$AY$5:$BI$12,4,0)</f>
        <v>298620420</v>
      </c>
      <c r="X90" s="623">
        <f t="shared" ref="X90" si="93">VLOOKUP(C90,$AY$5:$BI$12,9,0)</f>
        <v>486</v>
      </c>
      <c r="Y90" s="124" t="s">
        <v>144</v>
      </c>
      <c r="Z90" s="210">
        <v>4766679</v>
      </c>
      <c r="AA90" s="181">
        <f>IFERROR(Z90/W90,"-")</f>
        <v>1.596233439093013E-2</v>
      </c>
      <c r="AB90" s="210">
        <v>92</v>
      </c>
      <c r="AC90" s="181">
        <f>IFERROR(AB90/X90,"-")</f>
        <v>0.18930041152263374</v>
      </c>
      <c r="AD90" s="213">
        <f t="shared" si="69"/>
        <v>51811.728260869568</v>
      </c>
      <c r="AE90" s="112">
        <f>IFERROR(AB90/$BL$10,0)</f>
        <v>7.7041602465331282E-4</v>
      </c>
      <c r="AF90" s="626">
        <f t="shared" ref="AF90" si="94">VLOOKUP(C90,$AY$5:$BI$12,5,0)</f>
        <v>656381900</v>
      </c>
      <c r="AG90" s="623">
        <f t="shared" ref="AG90" si="95">VLOOKUP(C90,$AY$5:$BI$12,10,0)</f>
        <v>851</v>
      </c>
      <c r="AH90" s="124" t="s">
        <v>144</v>
      </c>
      <c r="AI90" s="210">
        <v>14363700</v>
      </c>
      <c r="AJ90" s="181">
        <f>IFERROR(AI90/AF90,"-")</f>
        <v>2.1883144553498504E-2</v>
      </c>
      <c r="AK90" s="210">
        <v>192</v>
      </c>
      <c r="AL90" s="181">
        <f>IFERROR(AK90/AG90,"-")</f>
        <v>0.22561692126909519</v>
      </c>
      <c r="AM90" s="213">
        <f t="shared" si="70"/>
        <v>74810.9375</v>
      </c>
      <c r="AN90" s="112">
        <f>IFERROR(AK90/$BL$10,0)</f>
        <v>1.6078247471025659E-3</v>
      </c>
      <c r="AO90" s="626">
        <f t="shared" ref="AO90" si="96">VLOOKUP(C90,$AY$5:$BI$12,6,0)</f>
        <v>5360401470</v>
      </c>
      <c r="AP90" s="623">
        <f t="shared" ref="AP90" si="97">VLOOKUP(C90,$AY$5:$BI$12,11,0)</f>
        <v>8601</v>
      </c>
      <c r="AQ90" s="124" t="s">
        <v>144</v>
      </c>
      <c r="AR90" s="210">
        <f t="shared" si="66"/>
        <v>99000736</v>
      </c>
      <c r="AS90" s="181">
        <f>IFERROR(AR90/AO90,"-")</f>
        <v>1.8468903225638433E-2</v>
      </c>
      <c r="AT90" s="210">
        <f>SUM(J90,S90,AB90,AK90)</f>
        <v>1502</v>
      </c>
      <c r="AU90" s="181">
        <f>IFERROR(AT90/AP90,"-")</f>
        <v>0.1746308568771073</v>
      </c>
      <c r="AV90" s="213">
        <f t="shared" si="71"/>
        <v>65912.607190412789</v>
      </c>
      <c r="AW90" s="112">
        <f>IFERROR(AT90/$BL$10,0)</f>
        <v>1.257787901118778E-2</v>
      </c>
      <c r="BQ90" s="76"/>
      <c r="BR90" s="76"/>
    </row>
    <row r="91" spans="2:70" s="14" customFormat="1" ht="13.5" customHeight="1">
      <c r="B91" s="500"/>
      <c r="C91" s="628"/>
      <c r="D91" s="631"/>
      <c r="E91" s="615"/>
      <c r="F91" s="624"/>
      <c r="G91" s="125" t="s">
        <v>145</v>
      </c>
      <c r="H91" s="211">
        <v>79408682</v>
      </c>
      <c r="I91" s="182">
        <f>IFERROR(H91/E90,"-")</f>
        <v>2.0660422981998394E-2</v>
      </c>
      <c r="J91" s="211">
        <v>1579</v>
      </c>
      <c r="K91" s="182">
        <f>IFERROR(J91/F90,"-")</f>
        <v>0.24644919619166536</v>
      </c>
      <c r="L91" s="214">
        <f t="shared" si="67"/>
        <v>50290.488917036098</v>
      </c>
      <c r="M91" s="109">
        <f t="shared" ref="M91:M106" si="98">IFERROR(J91/$BL$10,0)</f>
        <v>1.3222683727473705E-2</v>
      </c>
      <c r="N91" s="615"/>
      <c r="O91" s="624"/>
      <c r="P91" s="125" t="s">
        <v>145</v>
      </c>
      <c r="Q91" s="211">
        <v>15256402</v>
      </c>
      <c r="R91" s="182">
        <f>IFERROR(Q91/N90,"-")</f>
        <v>2.7152304951219418E-2</v>
      </c>
      <c r="S91" s="211">
        <v>240</v>
      </c>
      <c r="T91" s="182">
        <f>IFERROR(S91/O90,"-")</f>
        <v>0.28004667444574094</v>
      </c>
      <c r="U91" s="214">
        <f t="shared" si="68"/>
        <v>63568.341666666667</v>
      </c>
      <c r="V91" s="109">
        <f t="shared" ref="V91:V106" si="99">IFERROR(S91/$BL$10,0)</f>
        <v>2.0097809338782075E-3</v>
      </c>
      <c r="W91" s="615"/>
      <c r="X91" s="624"/>
      <c r="Y91" s="125" t="s">
        <v>145</v>
      </c>
      <c r="Z91" s="211">
        <v>6223641</v>
      </c>
      <c r="AA91" s="182">
        <f>IFERROR(Z91/W90,"-")</f>
        <v>2.0841310852084394E-2</v>
      </c>
      <c r="AB91" s="211">
        <v>112</v>
      </c>
      <c r="AC91" s="182">
        <f>IFERROR(AB91/X90,"-")</f>
        <v>0.23045267489711935</v>
      </c>
      <c r="AD91" s="214">
        <f t="shared" si="69"/>
        <v>55568.223214285717</v>
      </c>
      <c r="AE91" s="109">
        <f t="shared" ref="AE91:AE106" si="100">IFERROR(AB91/$BL$10,0)</f>
        <v>9.3789776914316337E-4</v>
      </c>
      <c r="AF91" s="615"/>
      <c r="AG91" s="624"/>
      <c r="AH91" s="125" t="s">
        <v>145</v>
      </c>
      <c r="AI91" s="211">
        <v>6713362</v>
      </c>
      <c r="AJ91" s="182">
        <f>IFERROR(AI91/AF90,"-")</f>
        <v>1.0227829256108373E-2</v>
      </c>
      <c r="AK91" s="211">
        <v>242</v>
      </c>
      <c r="AL91" s="182">
        <f>IFERROR(AK91/AG90,"-")</f>
        <v>0.28437132784958874</v>
      </c>
      <c r="AM91" s="214">
        <f t="shared" si="70"/>
        <v>27741.165289256198</v>
      </c>
      <c r="AN91" s="109">
        <f t="shared" ref="AN91:AN106" si="101">IFERROR(AK91/$BL$10,0)</f>
        <v>2.0265291083271923E-3</v>
      </c>
      <c r="AO91" s="615"/>
      <c r="AP91" s="624"/>
      <c r="AQ91" s="125" t="s">
        <v>145</v>
      </c>
      <c r="AR91" s="211">
        <f t="shared" si="66"/>
        <v>107602087</v>
      </c>
      <c r="AS91" s="182">
        <f>IFERROR(AR91/AO90,"-")</f>
        <v>2.0073512702771495E-2</v>
      </c>
      <c r="AT91" s="211">
        <f t="shared" ref="AT91:AT105" si="102">SUM(J91,S91,AB91,AK91)</f>
        <v>2173</v>
      </c>
      <c r="AU91" s="182">
        <f>IFERROR(AT91/AP90,"-")</f>
        <v>0.25264504127427045</v>
      </c>
      <c r="AV91" s="214">
        <f t="shared" si="71"/>
        <v>49517.757478140818</v>
      </c>
      <c r="AW91" s="109">
        <f t="shared" ref="AW91:AW106" si="103">IFERROR(AT91/$BL$10,0)</f>
        <v>1.8196891538822268E-2</v>
      </c>
      <c r="BQ91" s="76"/>
      <c r="BR91" s="76"/>
    </row>
    <row r="92" spans="2:70" s="14" customFormat="1" ht="13.5" customHeight="1">
      <c r="B92" s="500"/>
      <c r="C92" s="628"/>
      <c r="D92" s="631"/>
      <c r="E92" s="615"/>
      <c r="F92" s="624"/>
      <c r="G92" s="126" t="s">
        <v>146</v>
      </c>
      <c r="H92" s="211">
        <v>67788908</v>
      </c>
      <c r="I92" s="182">
        <f>IFERROR(H92/E90,"-")</f>
        <v>1.7637208898238291E-2</v>
      </c>
      <c r="J92" s="211">
        <v>1738</v>
      </c>
      <c r="K92" s="182">
        <f>IFERROR(J92/F90,"-")</f>
        <v>0.27126580302793818</v>
      </c>
      <c r="L92" s="214">
        <f t="shared" si="67"/>
        <v>39003.9746835443</v>
      </c>
      <c r="M92" s="109">
        <f t="shared" si="98"/>
        <v>1.4554163596168018E-2</v>
      </c>
      <c r="N92" s="615"/>
      <c r="O92" s="624"/>
      <c r="P92" s="126" t="s">
        <v>146</v>
      </c>
      <c r="Q92" s="211">
        <v>13084659</v>
      </c>
      <c r="R92" s="182">
        <f>IFERROR(Q92/N90,"-")</f>
        <v>2.3287184707817592E-2</v>
      </c>
      <c r="S92" s="211">
        <v>263</v>
      </c>
      <c r="T92" s="182">
        <f>IFERROR(S92/O90,"-")</f>
        <v>0.30688448074679114</v>
      </c>
      <c r="U92" s="214">
        <f t="shared" si="68"/>
        <v>49751.555133079848</v>
      </c>
      <c r="V92" s="109">
        <f t="shared" si="99"/>
        <v>2.2023849400415354E-3</v>
      </c>
      <c r="W92" s="615"/>
      <c r="X92" s="624"/>
      <c r="Y92" s="126" t="s">
        <v>146</v>
      </c>
      <c r="Z92" s="211">
        <v>4155820</v>
      </c>
      <c r="AA92" s="182">
        <f>IFERROR(Z92/W90,"-")</f>
        <v>1.3916730811643758E-2</v>
      </c>
      <c r="AB92" s="211">
        <v>138</v>
      </c>
      <c r="AC92" s="182">
        <f>IFERROR(AB92/X90,"-")</f>
        <v>0.2839506172839506</v>
      </c>
      <c r="AD92" s="214">
        <f t="shared" si="69"/>
        <v>30114.63768115942</v>
      </c>
      <c r="AE92" s="109">
        <f t="shared" si="100"/>
        <v>1.1556240369799693E-3</v>
      </c>
      <c r="AF92" s="615"/>
      <c r="AG92" s="624"/>
      <c r="AH92" s="126" t="s">
        <v>146</v>
      </c>
      <c r="AI92" s="211">
        <v>8688509</v>
      </c>
      <c r="AJ92" s="182">
        <f>IFERROR(AI92/AF90,"-")</f>
        <v>1.3236972256547599E-2</v>
      </c>
      <c r="AK92" s="211">
        <v>245</v>
      </c>
      <c r="AL92" s="182">
        <f>IFERROR(AK92/AG90,"-")</f>
        <v>0.28789659224441833</v>
      </c>
      <c r="AM92" s="214">
        <f t="shared" si="70"/>
        <v>35463.302040816328</v>
      </c>
      <c r="AN92" s="109">
        <f t="shared" si="101"/>
        <v>2.0516513700006701E-3</v>
      </c>
      <c r="AO92" s="615"/>
      <c r="AP92" s="624"/>
      <c r="AQ92" s="126" t="s">
        <v>146</v>
      </c>
      <c r="AR92" s="211">
        <f t="shared" si="66"/>
        <v>93717896</v>
      </c>
      <c r="AS92" s="182">
        <f>IFERROR(AR92/AO90,"-")</f>
        <v>1.7483372565376153E-2</v>
      </c>
      <c r="AT92" s="211">
        <f t="shared" si="102"/>
        <v>2384</v>
      </c>
      <c r="AU92" s="182">
        <f>IFERROR(AT92/AP90,"-")</f>
        <v>0.27717707243343798</v>
      </c>
      <c r="AV92" s="214">
        <f t="shared" si="71"/>
        <v>39311.197986577179</v>
      </c>
      <c r="AW92" s="109">
        <f t="shared" si="103"/>
        <v>1.9963823943190191E-2</v>
      </c>
      <c r="BQ92" s="76"/>
      <c r="BR92" s="76"/>
    </row>
    <row r="93" spans="2:70" s="14" customFormat="1" ht="13.5" customHeight="1">
      <c r="B93" s="500"/>
      <c r="C93" s="628"/>
      <c r="D93" s="631"/>
      <c r="E93" s="615"/>
      <c r="F93" s="624"/>
      <c r="G93" s="126" t="s">
        <v>147</v>
      </c>
      <c r="H93" s="211">
        <v>18434052</v>
      </c>
      <c r="I93" s="182">
        <f>IFERROR(H93/E90,"-")</f>
        <v>4.7961419582830175E-3</v>
      </c>
      <c r="J93" s="211">
        <v>272</v>
      </c>
      <c r="K93" s="182">
        <f>IFERROR(J93/F90,"-")</f>
        <v>4.2453566411737163E-2</v>
      </c>
      <c r="L93" s="214">
        <f t="shared" si="67"/>
        <v>67772.25</v>
      </c>
      <c r="M93" s="109">
        <f t="shared" si="98"/>
        <v>2.2777517250619681E-3</v>
      </c>
      <c r="N93" s="615"/>
      <c r="O93" s="624"/>
      <c r="P93" s="126" t="s">
        <v>147</v>
      </c>
      <c r="Q93" s="211">
        <v>2663815</v>
      </c>
      <c r="R93" s="182">
        <f>IFERROR(Q93/N90,"-")</f>
        <v>4.7408764670485576E-3</v>
      </c>
      <c r="S93" s="211">
        <v>42</v>
      </c>
      <c r="T93" s="182">
        <f>IFERROR(S93/O90,"-")</f>
        <v>4.9008168028004666E-2</v>
      </c>
      <c r="U93" s="214">
        <f t="shared" si="68"/>
        <v>63424.166666666664</v>
      </c>
      <c r="V93" s="109">
        <f t="shared" si="99"/>
        <v>3.5171166342868628E-4</v>
      </c>
      <c r="W93" s="615"/>
      <c r="X93" s="624"/>
      <c r="Y93" s="126" t="s">
        <v>147</v>
      </c>
      <c r="Z93" s="211">
        <v>359983</v>
      </c>
      <c r="AA93" s="182">
        <f>IFERROR(Z93/W90,"-")</f>
        <v>1.205486885324185E-3</v>
      </c>
      <c r="AB93" s="211">
        <v>19</v>
      </c>
      <c r="AC93" s="182">
        <f>IFERROR(AB93/X90,"-")</f>
        <v>3.9094650205761319E-2</v>
      </c>
      <c r="AD93" s="214">
        <f t="shared" si="69"/>
        <v>18946.473684210527</v>
      </c>
      <c r="AE93" s="109">
        <f t="shared" si="100"/>
        <v>1.5910765726535807E-4</v>
      </c>
      <c r="AF93" s="615"/>
      <c r="AG93" s="624"/>
      <c r="AH93" s="126" t="s">
        <v>147</v>
      </c>
      <c r="AI93" s="211">
        <v>404667</v>
      </c>
      <c r="AJ93" s="182">
        <f>IFERROR(AI93/AF90,"-")</f>
        <v>6.1651151562832555E-4</v>
      </c>
      <c r="AK93" s="211">
        <v>42</v>
      </c>
      <c r="AL93" s="182">
        <f>IFERROR(AK93/AG90,"-")</f>
        <v>4.935370152761457E-2</v>
      </c>
      <c r="AM93" s="214">
        <f t="shared" si="70"/>
        <v>9634.9285714285706</v>
      </c>
      <c r="AN93" s="109">
        <f t="shared" si="101"/>
        <v>3.5171166342868628E-4</v>
      </c>
      <c r="AO93" s="615"/>
      <c r="AP93" s="624"/>
      <c r="AQ93" s="126" t="s">
        <v>147</v>
      </c>
      <c r="AR93" s="211">
        <f t="shared" si="66"/>
        <v>21862517</v>
      </c>
      <c r="AS93" s="182">
        <f>IFERROR(AR93/AO90,"-")</f>
        <v>4.0785223126207377E-3</v>
      </c>
      <c r="AT93" s="211">
        <f t="shared" si="102"/>
        <v>375</v>
      </c>
      <c r="AU93" s="182">
        <f>IFERROR(AT93/AP90,"-")</f>
        <v>4.359958144401814E-2</v>
      </c>
      <c r="AV93" s="214">
        <f t="shared" si="71"/>
        <v>58300.045333333335</v>
      </c>
      <c r="AW93" s="109">
        <f t="shared" si="103"/>
        <v>3.1402827091846987E-3</v>
      </c>
      <c r="BQ93" s="76"/>
      <c r="BR93" s="76"/>
    </row>
    <row r="94" spans="2:70" s="14" customFormat="1" ht="13.5" customHeight="1">
      <c r="B94" s="500"/>
      <c r="C94" s="628"/>
      <c r="D94" s="631"/>
      <c r="E94" s="615"/>
      <c r="F94" s="624"/>
      <c r="G94" s="126" t="s">
        <v>148</v>
      </c>
      <c r="H94" s="211">
        <v>83510631</v>
      </c>
      <c r="I94" s="182">
        <f>IFERROR(H94/E90,"-")</f>
        <v>2.1727661465953903E-2</v>
      </c>
      <c r="J94" s="211">
        <v>2053</v>
      </c>
      <c r="K94" s="182">
        <f>IFERROR(J94/F90,"-")</f>
        <v>0.32043077883564852</v>
      </c>
      <c r="L94" s="214">
        <f t="shared" si="67"/>
        <v>40677.365319045297</v>
      </c>
      <c r="M94" s="109">
        <f t="shared" si="98"/>
        <v>1.7192001071883165E-2</v>
      </c>
      <c r="N94" s="615"/>
      <c r="O94" s="624"/>
      <c r="P94" s="126" t="s">
        <v>148</v>
      </c>
      <c r="Q94" s="211">
        <v>18678693</v>
      </c>
      <c r="R94" s="182">
        <f>IFERROR(Q94/N90,"-")</f>
        <v>3.3243065332586773E-2</v>
      </c>
      <c r="S94" s="211">
        <v>322</v>
      </c>
      <c r="T94" s="182">
        <f>IFERROR(S94/O90,"-")</f>
        <v>0.37572928821470247</v>
      </c>
      <c r="U94" s="214">
        <f t="shared" si="68"/>
        <v>58008.363354037268</v>
      </c>
      <c r="V94" s="109">
        <f t="shared" si="99"/>
        <v>2.6964560862865949E-3</v>
      </c>
      <c r="W94" s="615"/>
      <c r="X94" s="624"/>
      <c r="Y94" s="126" t="s">
        <v>148</v>
      </c>
      <c r="Z94" s="211">
        <v>7578519</v>
      </c>
      <c r="AA94" s="182">
        <f>IFERROR(Z94/W90,"-")</f>
        <v>2.537843527244386E-2</v>
      </c>
      <c r="AB94" s="211">
        <v>166</v>
      </c>
      <c r="AC94" s="182">
        <f>IFERROR(AB94/X90,"-")</f>
        <v>0.34156378600823045</v>
      </c>
      <c r="AD94" s="214">
        <f t="shared" si="69"/>
        <v>45653.72891566265</v>
      </c>
      <c r="AE94" s="109">
        <f t="shared" si="100"/>
        <v>1.3900984792657601E-3</v>
      </c>
      <c r="AF94" s="615"/>
      <c r="AG94" s="624"/>
      <c r="AH94" s="126" t="s">
        <v>148</v>
      </c>
      <c r="AI94" s="211">
        <v>11078959</v>
      </c>
      <c r="AJ94" s="182">
        <f>IFERROR(AI94/AF90,"-")</f>
        <v>1.6878830753864479E-2</v>
      </c>
      <c r="AK94" s="211">
        <v>351</v>
      </c>
      <c r="AL94" s="182">
        <f>IFERROR(AK94/AG90,"-")</f>
        <v>0.41245593419506466</v>
      </c>
      <c r="AM94" s="214">
        <f t="shared" si="70"/>
        <v>31563.985754985755</v>
      </c>
      <c r="AN94" s="109">
        <f t="shared" si="101"/>
        <v>2.9393046157968781E-3</v>
      </c>
      <c r="AO94" s="615"/>
      <c r="AP94" s="624"/>
      <c r="AQ94" s="126" t="s">
        <v>148</v>
      </c>
      <c r="AR94" s="211">
        <f t="shared" si="66"/>
        <v>120846802</v>
      </c>
      <c r="AS94" s="182">
        <f>IFERROR(AR94/AO90,"-")</f>
        <v>2.2544356551711789E-2</v>
      </c>
      <c r="AT94" s="211">
        <f t="shared" si="102"/>
        <v>2892</v>
      </c>
      <c r="AU94" s="182">
        <f>IFERROR(AT94/AP90,"-")</f>
        <v>0.33623997209626788</v>
      </c>
      <c r="AV94" s="214">
        <f t="shared" si="71"/>
        <v>41786.58437067773</v>
      </c>
      <c r="AW94" s="109">
        <f t="shared" si="103"/>
        <v>2.4217860253232398E-2</v>
      </c>
      <c r="BQ94" s="76"/>
      <c r="BR94" s="76"/>
    </row>
    <row r="95" spans="2:70" s="14" customFormat="1" ht="13.5" customHeight="1">
      <c r="B95" s="500"/>
      <c r="C95" s="628"/>
      <c r="D95" s="631"/>
      <c r="E95" s="615"/>
      <c r="F95" s="624"/>
      <c r="G95" s="126" t="s">
        <v>149</v>
      </c>
      <c r="H95" s="211">
        <v>135171391</v>
      </c>
      <c r="I95" s="182">
        <f>IFERROR(H95/E90,"-")</f>
        <v>3.516867479459098E-2</v>
      </c>
      <c r="J95" s="211">
        <v>2276</v>
      </c>
      <c r="K95" s="182">
        <f>IFERROR(J95/F90,"-")</f>
        <v>0.35523646012174187</v>
      </c>
      <c r="L95" s="214">
        <f t="shared" si="67"/>
        <v>59389.890597539546</v>
      </c>
      <c r="M95" s="109">
        <f t="shared" si="98"/>
        <v>1.9059422522944999E-2</v>
      </c>
      <c r="N95" s="615"/>
      <c r="O95" s="624"/>
      <c r="P95" s="126" t="s">
        <v>149</v>
      </c>
      <c r="Q95" s="211">
        <v>15313100</v>
      </c>
      <c r="R95" s="182">
        <f>IFERROR(Q95/N90,"-")</f>
        <v>2.7253212189120218E-2</v>
      </c>
      <c r="S95" s="211">
        <v>344</v>
      </c>
      <c r="T95" s="182">
        <f>IFERROR(S95/O90,"-")</f>
        <v>0.40140023337222869</v>
      </c>
      <c r="U95" s="214">
        <f t="shared" si="68"/>
        <v>44514.825581395351</v>
      </c>
      <c r="V95" s="109">
        <f t="shared" si="99"/>
        <v>2.8806860052254303E-3</v>
      </c>
      <c r="W95" s="615"/>
      <c r="X95" s="624"/>
      <c r="Y95" s="126" t="s">
        <v>149</v>
      </c>
      <c r="Z95" s="211">
        <v>11382906</v>
      </c>
      <c r="AA95" s="182">
        <f>IFERROR(Z95/W90,"-")</f>
        <v>3.8118310864340754E-2</v>
      </c>
      <c r="AB95" s="211">
        <v>198</v>
      </c>
      <c r="AC95" s="182">
        <f>IFERROR(AB95/X90,"-")</f>
        <v>0.40740740740740738</v>
      </c>
      <c r="AD95" s="214">
        <f t="shared" si="69"/>
        <v>57489.42424242424</v>
      </c>
      <c r="AE95" s="109">
        <f t="shared" si="100"/>
        <v>1.6580692704495209E-3</v>
      </c>
      <c r="AF95" s="615"/>
      <c r="AG95" s="624"/>
      <c r="AH95" s="126" t="s">
        <v>149</v>
      </c>
      <c r="AI95" s="211">
        <v>19750004</v>
      </c>
      <c r="AJ95" s="182">
        <f>IFERROR(AI95/AF90,"-")</f>
        <v>3.008919654853371E-2</v>
      </c>
      <c r="AK95" s="211">
        <v>319</v>
      </c>
      <c r="AL95" s="182">
        <f>IFERROR(AK95/AG90,"-")</f>
        <v>0.37485311398354876</v>
      </c>
      <c r="AM95" s="214">
        <f t="shared" si="70"/>
        <v>61912.238244514105</v>
      </c>
      <c r="AN95" s="109">
        <f t="shared" si="101"/>
        <v>2.6713338246131171E-3</v>
      </c>
      <c r="AO95" s="615"/>
      <c r="AP95" s="624"/>
      <c r="AQ95" s="126" t="s">
        <v>149</v>
      </c>
      <c r="AR95" s="211">
        <f t="shared" si="66"/>
        <v>181617401</v>
      </c>
      <c r="AS95" s="182">
        <f>IFERROR(AR95/AO90,"-")</f>
        <v>3.3881305722423809E-2</v>
      </c>
      <c r="AT95" s="211">
        <f t="shared" si="102"/>
        <v>3137</v>
      </c>
      <c r="AU95" s="182">
        <f>IFERROR(AT95/AP90,"-")</f>
        <v>0.36472503197302641</v>
      </c>
      <c r="AV95" s="214">
        <f t="shared" si="71"/>
        <v>57895.250557857828</v>
      </c>
      <c r="AW95" s="109">
        <f t="shared" si="103"/>
        <v>2.6269511623233068E-2</v>
      </c>
      <c r="BQ95" s="76"/>
      <c r="BR95" s="76"/>
    </row>
    <row r="96" spans="2:70" s="14" customFormat="1" ht="13.5" customHeight="1">
      <c r="B96" s="500"/>
      <c r="C96" s="628"/>
      <c r="D96" s="631"/>
      <c r="E96" s="615"/>
      <c r="F96" s="624"/>
      <c r="G96" s="126" t="s">
        <v>150</v>
      </c>
      <c r="H96" s="211">
        <v>80303311</v>
      </c>
      <c r="I96" s="182">
        <f>IFERROR(H96/E90,"-")</f>
        <v>2.0893186114271035E-2</v>
      </c>
      <c r="J96" s="211">
        <v>572</v>
      </c>
      <c r="K96" s="182">
        <f>IFERROR(J96/F90,"-")</f>
        <v>8.9277352895270792E-2</v>
      </c>
      <c r="L96" s="214">
        <f t="shared" si="67"/>
        <v>140390.40384615384</v>
      </c>
      <c r="M96" s="109">
        <f t="shared" si="98"/>
        <v>4.7899778924097277E-3</v>
      </c>
      <c r="N96" s="615"/>
      <c r="O96" s="624"/>
      <c r="P96" s="126" t="s">
        <v>150</v>
      </c>
      <c r="Q96" s="211">
        <v>14372831</v>
      </c>
      <c r="R96" s="182">
        <f>IFERROR(Q96/N90,"-")</f>
        <v>2.5579785477882658E-2</v>
      </c>
      <c r="S96" s="211">
        <v>88</v>
      </c>
      <c r="T96" s="182">
        <f>IFERROR(S96/O90,"-")</f>
        <v>0.10268378063010501</v>
      </c>
      <c r="U96" s="214">
        <f t="shared" si="68"/>
        <v>163327.625</v>
      </c>
      <c r="V96" s="109">
        <f t="shared" si="99"/>
        <v>7.3691967575534268E-4</v>
      </c>
      <c r="W96" s="615"/>
      <c r="X96" s="624"/>
      <c r="Y96" s="126" t="s">
        <v>150</v>
      </c>
      <c r="Z96" s="211">
        <v>9495554</v>
      </c>
      <c r="AA96" s="182">
        <f>IFERROR(Z96/W90,"-")</f>
        <v>3.1798073286481883E-2</v>
      </c>
      <c r="AB96" s="211">
        <v>52</v>
      </c>
      <c r="AC96" s="182">
        <f>IFERROR(AB96/X90,"-")</f>
        <v>0.10699588477366255</v>
      </c>
      <c r="AD96" s="214">
        <f t="shared" si="69"/>
        <v>182606.80769230769</v>
      </c>
      <c r="AE96" s="109">
        <f t="shared" si="100"/>
        <v>4.3545253567361155E-4</v>
      </c>
      <c r="AF96" s="615"/>
      <c r="AG96" s="624"/>
      <c r="AH96" s="126" t="s">
        <v>150</v>
      </c>
      <c r="AI96" s="211">
        <v>14382087</v>
      </c>
      <c r="AJ96" s="182">
        <f>IFERROR(AI96/AF90,"-")</f>
        <v>2.1911157208935834E-2</v>
      </c>
      <c r="AK96" s="211">
        <v>121</v>
      </c>
      <c r="AL96" s="182">
        <f>IFERROR(AK96/AG90,"-")</f>
        <v>0.14218566392479437</v>
      </c>
      <c r="AM96" s="214">
        <f t="shared" si="70"/>
        <v>118860.22314049587</v>
      </c>
      <c r="AN96" s="109">
        <f t="shared" si="101"/>
        <v>1.0132645541635961E-3</v>
      </c>
      <c r="AO96" s="615"/>
      <c r="AP96" s="624"/>
      <c r="AQ96" s="126" t="s">
        <v>150</v>
      </c>
      <c r="AR96" s="211">
        <f t="shared" si="66"/>
        <v>118553783</v>
      </c>
      <c r="AS96" s="182">
        <f>IFERROR(AR96/AO90,"-")</f>
        <v>2.2116586539925712E-2</v>
      </c>
      <c r="AT96" s="211">
        <f t="shared" si="102"/>
        <v>833</v>
      </c>
      <c r="AU96" s="182">
        <f>IFERROR(AT96/AP90,"-")</f>
        <v>9.6849203580978954E-2</v>
      </c>
      <c r="AV96" s="214">
        <f t="shared" si="71"/>
        <v>142321.46818727491</v>
      </c>
      <c r="AW96" s="109">
        <f t="shared" si="103"/>
        <v>6.9756146580022774E-3</v>
      </c>
      <c r="BQ96" s="76"/>
      <c r="BR96" s="76"/>
    </row>
    <row r="97" spans="2:70" s="14" customFormat="1" ht="13.5" customHeight="1">
      <c r="B97" s="500"/>
      <c r="C97" s="628"/>
      <c r="D97" s="631"/>
      <c r="E97" s="615"/>
      <c r="F97" s="624"/>
      <c r="G97" s="126" t="s">
        <v>160</v>
      </c>
      <c r="H97" s="211">
        <v>34597</v>
      </c>
      <c r="I97" s="182">
        <f>IFERROR(H97/E90,"-")</f>
        <v>9.0013917358330968E-6</v>
      </c>
      <c r="J97" s="211">
        <v>5</v>
      </c>
      <c r="K97" s="182">
        <f>IFERROR(J97/F90,"-")</f>
        <v>7.8039644139222728E-4</v>
      </c>
      <c r="L97" s="214">
        <f t="shared" si="67"/>
        <v>6919.4</v>
      </c>
      <c r="M97" s="109">
        <f t="shared" si="98"/>
        <v>4.1870436122462651E-5</v>
      </c>
      <c r="N97" s="615"/>
      <c r="O97" s="624"/>
      <c r="P97" s="126" t="s">
        <v>217</v>
      </c>
      <c r="Q97" s="211">
        <v>0</v>
      </c>
      <c r="R97" s="182">
        <f>IFERROR(Q97/N90,"-")</f>
        <v>0</v>
      </c>
      <c r="S97" s="211">
        <v>0</v>
      </c>
      <c r="T97" s="182">
        <f>IFERROR(S97/O90,"-")</f>
        <v>0</v>
      </c>
      <c r="U97" s="214" t="str">
        <f t="shared" si="68"/>
        <v>-</v>
      </c>
      <c r="V97" s="109">
        <f t="shared" si="99"/>
        <v>0</v>
      </c>
      <c r="W97" s="615"/>
      <c r="X97" s="624"/>
      <c r="Y97" s="126" t="s">
        <v>160</v>
      </c>
      <c r="Z97" s="211">
        <v>0</v>
      </c>
      <c r="AA97" s="182">
        <f>IFERROR(Z97/W90,"-")</f>
        <v>0</v>
      </c>
      <c r="AB97" s="211">
        <v>0</v>
      </c>
      <c r="AC97" s="182">
        <f>IFERROR(AB97/X90,"-")</f>
        <v>0</v>
      </c>
      <c r="AD97" s="214" t="str">
        <f t="shared" si="69"/>
        <v>-</v>
      </c>
      <c r="AE97" s="109">
        <f t="shared" si="100"/>
        <v>0</v>
      </c>
      <c r="AF97" s="615"/>
      <c r="AG97" s="624"/>
      <c r="AH97" s="126" t="s">
        <v>160</v>
      </c>
      <c r="AI97" s="211">
        <v>0</v>
      </c>
      <c r="AJ97" s="182">
        <f>IFERROR(AI97/AF90,"-")</f>
        <v>0</v>
      </c>
      <c r="AK97" s="211">
        <v>0</v>
      </c>
      <c r="AL97" s="182">
        <f>IFERROR(AK97/AG90,"-")</f>
        <v>0</v>
      </c>
      <c r="AM97" s="214" t="str">
        <f t="shared" si="70"/>
        <v>-</v>
      </c>
      <c r="AN97" s="109">
        <f t="shared" si="101"/>
        <v>0</v>
      </c>
      <c r="AO97" s="615"/>
      <c r="AP97" s="624"/>
      <c r="AQ97" s="126" t="s">
        <v>160</v>
      </c>
      <c r="AR97" s="211">
        <f t="shared" si="66"/>
        <v>34597</v>
      </c>
      <c r="AS97" s="182">
        <f>IFERROR(AR97/AO90,"-")</f>
        <v>6.4541807537411936E-6</v>
      </c>
      <c r="AT97" s="211">
        <f t="shared" si="102"/>
        <v>5</v>
      </c>
      <c r="AU97" s="182">
        <f>IFERROR(AT97/AP90,"-")</f>
        <v>5.8132775258690845E-4</v>
      </c>
      <c r="AV97" s="214">
        <f t="shared" si="71"/>
        <v>6919.4</v>
      </c>
      <c r="AW97" s="109">
        <f t="shared" si="103"/>
        <v>4.1870436122462651E-5</v>
      </c>
      <c r="BQ97" s="76"/>
      <c r="BR97" s="76"/>
    </row>
    <row r="98" spans="2:70" s="14" customFormat="1" ht="13.5" customHeight="1">
      <c r="B98" s="500"/>
      <c r="C98" s="628"/>
      <c r="D98" s="631"/>
      <c r="E98" s="615"/>
      <c r="F98" s="624"/>
      <c r="G98" s="126" t="s">
        <v>151</v>
      </c>
      <c r="H98" s="211">
        <v>823927</v>
      </c>
      <c r="I98" s="182">
        <f>IFERROR(H98/E90,"-")</f>
        <v>2.1436799978985911E-4</v>
      </c>
      <c r="J98" s="211">
        <v>54</v>
      </c>
      <c r="K98" s="182">
        <f>IFERROR(J98/F90,"-")</f>
        <v>8.4282815670360545E-3</v>
      </c>
      <c r="L98" s="214">
        <f t="shared" si="67"/>
        <v>15257.907407407407</v>
      </c>
      <c r="M98" s="109">
        <f t="shared" si="98"/>
        <v>4.5220071012259662E-4</v>
      </c>
      <c r="N98" s="615"/>
      <c r="O98" s="624"/>
      <c r="P98" s="126" t="s">
        <v>151</v>
      </c>
      <c r="Q98" s="211">
        <v>87157</v>
      </c>
      <c r="R98" s="182">
        <f>IFERROR(Q98/N90,"-")</f>
        <v>1.5511609110938678E-4</v>
      </c>
      <c r="S98" s="211">
        <v>7</v>
      </c>
      <c r="T98" s="182">
        <f>IFERROR(S98/O90,"-")</f>
        <v>8.1680280046674443E-3</v>
      </c>
      <c r="U98" s="214">
        <f t="shared" si="68"/>
        <v>12451</v>
      </c>
      <c r="V98" s="109">
        <f t="shared" si="99"/>
        <v>5.861861057144771E-5</v>
      </c>
      <c r="W98" s="615"/>
      <c r="X98" s="624"/>
      <c r="Y98" s="126" t="s">
        <v>151</v>
      </c>
      <c r="Z98" s="211">
        <v>68239</v>
      </c>
      <c r="AA98" s="182">
        <f>IFERROR(Z98/W90,"-")</f>
        <v>2.2851417863520518E-4</v>
      </c>
      <c r="AB98" s="211">
        <v>6</v>
      </c>
      <c r="AC98" s="182">
        <f>IFERROR(AB98/X90,"-")</f>
        <v>1.2345679012345678E-2</v>
      </c>
      <c r="AD98" s="214">
        <f t="shared" si="69"/>
        <v>11373.166666666666</v>
      </c>
      <c r="AE98" s="109">
        <f t="shared" si="100"/>
        <v>5.0244523346955184E-5</v>
      </c>
      <c r="AF98" s="615"/>
      <c r="AG98" s="624"/>
      <c r="AH98" s="126" t="s">
        <v>151</v>
      </c>
      <c r="AI98" s="211">
        <v>287349</v>
      </c>
      <c r="AJ98" s="182">
        <f>IFERROR(AI98/AF90,"-")</f>
        <v>4.3777715381853157E-4</v>
      </c>
      <c r="AK98" s="211">
        <v>11</v>
      </c>
      <c r="AL98" s="182">
        <f>IFERROR(AK98/AG90,"-")</f>
        <v>1.2925969447708578E-2</v>
      </c>
      <c r="AM98" s="214">
        <f t="shared" si="70"/>
        <v>26122.636363636364</v>
      </c>
      <c r="AN98" s="109">
        <f t="shared" si="101"/>
        <v>9.2114959469417835E-5</v>
      </c>
      <c r="AO98" s="615"/>
      <c r="AP98" s="624"/>
      <c r="AQ98" s="126" t="s">
        <v>151</v>
      </c>
      <c r="AR98" s="211">
        <f t="shared" si="66"/>
        <v>1266672</v>
      </c>
      <c r="AS98" s="182">
        <f>IFERROR(AR98/AO90,"-")</f>
        <v>2.3630170372294893E-4</v>
      </c>
      <c r="AT98" s="211">
        <f t="shared" si="102"/>
        <v>78</v>
      </c>
      <c r="AU98" s="182">
        <f>IFERROR(AT98/AP90,"-")</f>
        <v>9.068712940355772E-3</v>
      </c>
      <c r="AV98" s="214">
        <f t="shared" si="71"/>
        <v>16239.384615384615</v>
      </c>
      <c r="AW98" s="109">
        <f t="shared" si="103"/>
        <v>6.5317880351041741E-4</v>
      </c>
      <c r="BQ98" s="76"/>
      <c r="BR98" s="76"/>
    </row>
    <row r="99" spans="2:70" s="14" customFormat="1" ht="13.5" customHeight="1">
      <c r="B99" s="500"/>
      <c r="C99" s="628"/>
      <c r="D99" s="631"/>
      <c r="E99" s="615"/>
      <c r="F99" s="624"/>
      <c r="G99" s="126" t="s">
        <v>152</v>
      </c>
      <c r="H99" s="211">
        <v>4568110</v>
      </c>
      <c r="I99" s="182">
        <f>IFERROR(H99/E90,"-")</f>
        <v>1.1885235021064408E-3</v>
      </c>
      <c r="J99" s="211">
        <v>249</v>
      </c>
      <c r="K99" s="182">
        <f>IFERROR(J99/F90,"-")</f>
        <v>3.8863742781332915E-2</v>
      </c>
      <c r="L99" s="214">
        <f t="shared" si="67"/>
        <v>18345.823293172693</v>
      </c>
      <c r="M99" s="109">
        <f t="shared" si="98"/>
        <v>2.0851477188986401E-3</v>
      </c>
      <c r="N99" s="615"/>
      <c r="O99" s="624"/>
      <c r="P99" s="126" t="s">
        <v>152</v>
      </c>
      <c r="Q99" s="211">
        <v>299090</v>
      </c>
      <c r="R99" s="182">
        <f>IFERROR(Q99/N90,"-")</f>
        <v>5.3230000676832037E-4</v>
      </c>
      <c r="S99" s="211">
        <v>32</v>
      </c>
      <c r="T99" s="182">
        <f>IFERROR(S99/O90,"-")</f>
        <v>3.7339556592765458E-2</v>
      </c>
      <c r="U99" s="214">
        <f t="shared" si="68"/>
        <v>9346.5625</v>
      </c>
      <c r="V99" s="109">
        <f t="shared" si="99"/>
        <v>2.6797079118376095E-4</v>
      </c>
      <c r="W99" s="615"/>
      <c r="X99" s="624"/>
      <c r="Y99" s="126" t="s">
        <v>152</v>
      </c>
      <c r="Z99" s="211">
        <v>447973</v>
      </c>
      <c r="AA99" s="182">
        <f>IFERROR(Z99/W90,"-")</f>
        <v>1.5001418858094165E-3</v>
      </c>
      <c r="AB99" s="211">
        <v>21</v>
      </c>
      <c r="AC99" s="182">
        <f>IFERROR(AB99/X90,"-")</f>
        <v>4.3209876543209874E-2</v>
      </c>
      <c r="AD99" s="214">
        <f t="shared" si="69"/>
        <v>21332.047619047618</v>
      </c>
      <c r="AE99" s="109">
        <f t="shared" si="100"/>
        <v>1.7585583171434314E-4</v>
      </c>
      <c r="AF99" s="615"/>
      <c r="AG99" s="624"/>
      <c r="AH99" s="126" t="s">
        <v>152</v>
      </c>
      <c r="AI99" s="211">
        <v>626182</v>
      </c>
      <c r="AJ99" s="182">
        <f>IFERROR(AI99/AF90,"-")</f>
        <v>9.5399035226291279E-4</v>
      </c>
      <c r="AK99" s="211">
        <v>54</v>
      </c>
      <c r="AL99" s="182">
        <f>IFERROR(AK99/AG90,"-")</f>
        <v>6.3454759106933017E-2</v>
      </c>
      <c r="AM99" s="214">
        <f t="shared" si="70"/>
        <v>11595.962962962964</v>
      </c>
      <c r="AN99" s="109">
        <f t="shared" si="101"/>
        <v>4.5220071012259662E-4</v>
      </c>
      <c r="AO99" s="615"/>
      <c r="AP99" s="624"/>
      <c r="AQ99" s="126" t="s">
        <v>152</v>
      </c>
      <c r="AR99" s="211">
        <f t="shared" si="66"/>
        <v>5941355</v>
      </c>
      <c r="AS99" s="182">
        <f>IFERROR(AR99/AO90,"-")</f>
        <v>1.1083787349233751E-3</v>
      </c>
      <c r="AT99" s="211">
        <f t="shared" si="102"/>
        <v>356</v>
      </c>
      <c r="AU99" s="182">
        <f>IFERROR(AT99/AP90,"-")</f>
        <v>4.1390535984187883E-2</v>
      </c>
      <c r="AV99" s="214">
        <f t="shared" si="71"/>
        <v>16689.199438202246</v>
      </c>
      <c r="AW99" s="109">
        <f t="shared" si="103"/>
        <v>2.9811750519193408E-3</v>
      </c>
      <c r="BQ99" s="76"/>
      <c r="BR99" s="76"/>
    </row>
    <row r="100" spans="2:70" s="14" customFormat="1" ht="13.5" customHeight="1">
      <c r="B100" s="500"/>
      <c r="C100" s="628"/>
      <c r="D100" s="631"/>
      <c r="E100" s="615"/>
      <c r="F100" s="624"/>
      <c r="G100" s="126" t="s">
        <v>153</v>
      </c>
      <c r="H100" s="211">
        <v>1668437</v>
      </c>
      <c r="I100" s="182">
        <f>IFERROR(H100/E90,"-")</f>
        <v>4.3409125136740655E-4</v>
      </c>
      <c r="J100" s="211">
        <v>24</v>
      </c>
      <c r="K100" s="182">
        <f>IFERROR(J100/F90,"-")</f>
        <v>3.7459029186826909E-3</v>
      </c>
      <c r="L100" s="214">
        <f t="shared" si="67"/>
        <v>69518.208333333328</v>
      </c>
      <c r="M100" s="109">
        <f t="shared" si="98"/>
        <v>2.0097809338782074E-4</v>
      </c>
      <c r="N100" s="615"/>
      <c r="O100" s="624"/>
      <c r="P100" s="126" t="s">
        <v>153</v>
      </c>
      <c r="Q100" s="211">
        <v>0</v>
      </c>
      <c r="R100" s="182">
        <f>IFERROR(Q100/N90,"-")</f>
        <v>0</v>
      </c>
      <c r="S100" s="211">
        <v>0</v>
      </c>
      <c r="T100" s="182">
        <f>IFERROR(S100/O90,"-")</f>
        <v>0</v>
      </c>
      <c r="U100" s="214" t="str">
        <f t="shared" si="68"/>
        <v>-</v>
      </c>
      <c r="V100" s="109">
        <f t="shared" si="99"/>
        <v>0</v>
      </c>
      <c r="W100" s="615"/>
      <c r="X100" s="624"/>
      <c r="Y100" s="126" t="s">
        <v>153</v>
      </c>
      <c r="Z100" s="211">
        <v>16045</v>
      </c>
      <c r="AA100" s="182">
        <f>IFERROR(Z100/W90,"-")</f>
        <v>5.3730418033703121E-5</v>
      </c>
      <c r="AB100" s="211">
        <v>3</v>
      </c>
      <c r="AC100" s="182">
        <f>IFERROR(AB100/X90,"-")</f>
        <v>6.1728395061728392E-3</v>
      </c>
      <c r="AD100" s="214">
        <f t="shared" si="69"/>
        <v>5348.333333333333</v>
      </c>
      <c r="AE100" s="109">
        <f t="shared" si="100"/>
        <v>2.5122261673477592E-5</v>
      </c>
      <c r="AF100" s="615"/>
      <c r="AG100" s="624"/>
      <c r="AH100" s="126" t="s">
        <v>153</v>
      </c>
      <c r="AI100" s="211">
        <v>2353009</v>
      </c>
      <c r="AJ100" s="182">
        <f>IFERROR(AI100/AF90,"-")</f>
        <v>3.5848170097316822E-3</v>
      </c>
      <c r="AK100" s="211">
        <v>14</v>
      </c>
      <c r="AL100" s="182">
        <f>IFERROR(AK100/AG90,"-")</f>
        <v>1.6451233842538191E-2</v>
      </c>
      <c r="AM100" s="214">
        <f t="shared" si="70"/>
        <v>168072.07142857142</v>
      </c>
      <c r="AN100" s="109">
        <f t="shared" si="101"/>
        <v>1.1723722114289542E-4</v>
      </c>
      <c r="AO100" s="615"/>
      <c r="AP100" s="624"/>
      <c r="AQ100" s="126" t="s">
        <v>153</v>
      </c>
      <c r="AR100" s="211">
        <f t="shared" si="66"/>
        <v>4037491</v>
      </c>
      <c r="AS100" s="182">
        <f>IFERROR(AR100/AO90,"-")</f>
        <v>7.5320683023393019E-4</v>
      </c>
      <c r="AT100" s="211">
        <f t="shared" si="102"/>
        <v>41</v>
      </c>
      <c r="AU100" s="182">
        <f>IFERROR(AT100/AP90,"-")</f>
        <v>4.7668875712126493E-3</v>
      </c>
      <c r="AV100" s="214">
        <f t="shared" si="71"/>
        <v>98475.390243902439</v>
      </c>
      <c r="AW100" s="109">
        <f t="shared" si="103"/>
        <v>3.4333757620419372E-4</v>
      </c>
      <c r="BQ100" s="76"/>
      <c r="BR100" s="76"/>
    </row>
    <row r="101" spans="2:70" s="14" customFormat="1" ht="13.5" customHeight="1">
      <c r="B101" s="500"/>
      <c r="C101" s="628"/>
      <c r="D101" s="631"/>
      <c r="E101" s="615"/>
      <c r="F101" s="624"/>
      <c r="G101" s="126" t="s">
        <v>154</v>
      </c>
      <c r="H101" s="211">
        <v>5576205</v>
      </c>
      <c r="I101" s="182">
        <f>IFERROR(H101/E90,"-")</f>
        <v>1.4508080355034019E-3</v>
      </c>
      <c r="J101" s="211">
        <v>28</v>
      </c>
      <c r="K101" s="182">
        <f>IFERROR(J101/F90,"-")</f>
        <v>4.3702200717964726E-3</v>
      </c>
      <c r="L101" s="214">
        <f t="shared" si="67"/>
        <v>199150.17857142858</v>
      </c>
      <c r="M101" s="109">
        <f t="shared" si="98"/>
        <v>2.3447444228579084E-4</v>
      </c>
      <c r="N101" s="615"/>
      <c r="O101" s="624"/>
      <c r="P101" s="126" t="s">
        <v>154</v>
      </c>
      <c r="Q101" s="211">
        <v>7704</v>
      </c>
      <c r="R101" s="182">
        <f>IFERROR(Q101/N90,"-")</f>
        <v>1.371105437207242E-5</v>
      </c>
      <c r="S101" s="211">
        <v>3</v>
      </c>
      <c r="T101" s="182">
        <f>IFERROR(S101/O90,"-")</f>
        <v>3.5005834305717621E-3</v>
      </c>
      <c r="U101" s="214">
        <f t="shared" si="68"/>
        <v>2568</v>
      </c>
      <c r="V101" s="109">
        <f t="shared" si="99"/>
        <v>2.5122261673477592E-5</v>
      </c>
      <c r="W101" s="615"/>
      <c r="X101" s="624"/>
      <c r="Y101" s="126" t="s">
        <v>154</v>
      </c>
      <c r="Z101" s="211">
        <v>1574150</v>
      </c>
      <c r="AA101" s="182">
        <f>IFERROR(Z101/W90,"-")</f>
        <v>5.2714077624028523E-3</v>
      </c>
      <c r="AB101" s="211">
        <v>3</v>
      </c>
      <c r="AC101" s="182">
        <f>IFERROR(AB101/X90,"-")</f>
        <v>6.1728395061728392E-3</v>
      </c>
      <c r="AD101" s="214">
        <f t="shared" si="69"/>
        <v>524716.66666666663</v>
      </c>
      <c r="AE101" s="109">
        <f t="shared" si="100"/>
        <v>2.5122261673477592E-5</v>
      </c>
      <c r="AF101" s="615"/>
      <c r="AG101" s="624"/>
      <c r="AH101" s="126" t="s">
        <v>154</v>
      </c>
      <c r="AI101" s="211">
        <v>2232009</v>
      </c>
      <c r="AJ101" s="182">
        <f>IFERROR(AI101/AF90,"-")</f>
        <v>3.4004731087191771E-3</v>
      </c>
      <c r="AK101" s="211">
        <v>14</v>
      </c>
      <c r="AL101" s="182">
        <f>IFERROR(AK101/AG90,"-")</f>
        <v>1.6451233842538191E-2</v>
      </c>
      <c r="AM101" s="214">
        <f t="shared" si="70"/>
        <v>159429.21428571429</v>
      </c>
      <c r="AN101" s="109">
        <f t="shared" si="101"/>
        <v>1.1723722114289542E-4</v>
      </c>
      <c r="AO101" s="615"/>
      <c r="AP101" s="624"/>
      <c r="AQ101" s="126" t="s">
        <v>154</v>
      </c>
      <c r="AR101" s="211">
        <f t="shared" si="66"/>
        <v>9390068</v>
      </c>
      <c r="AS101" s="182">
        <f>IFERROR(AR101/AO90,"-")</f>
        <v>1.7517471503864803E-3</v>
      </c>
      <c r="AT101" s="211">
        <f t="shared" si="102"/>
        <v>48</v>
      </c>
      <c r="AU101" s="182">
        <f>IFERROR(AT101/AP90,"-")</f>
        <v>5.5807464248343215E-3</v>
      </c>
      <c r="AV101" s="214">
        <f t="shared" si="71"/>
        <v>195626.41666666666</v>
      </c>
      <c r="AW101" s="109">
        <f t="shared" si="103"/>
        <v>4.0195618677564147E-4</v>
      </c>
      <c r="BQ101" s="76"/>
      <c r="BR101" s="76"/>
    </row>
    <row r="102" spans="2:70" s="14" customFormat="1" ht="13.5" customHeight="1">
      <c r="B102" s="500"/>
      <c r="C102" s="628"/>
      <c r="D102" s="631"/>
      <c r="E102" s="615"/>
      <c r="F102" s="624"/>
      <c r="G102" s="126" t="s">
        <v>155</v>
      </c>
      <c r="H102" s="211">
        <v>20725026</v>
      </c>
      <c r="I102" s="182">
        <f>IFERROR(H102/E90,"-")</f>
        <v>5.3922038836120489E-3</v>
      </c>
      <c r="J102" s="211">
        <v>641</v>
      </c>
      <c r="K102" s="182">
        <f>IFERROR(J102/F90,"-")</f>
        <v>0.10004682378648354</v>
      </c>
      <c r="L102" s="214">
        <f t="shared" si="67"/>
        <v>32332.333853354135</v>
      </c>
      <c r="M102" s="109">
        <f t="shared" si="98"/>
        <v>5.367789910899712E-3</v>
      </c>
      <c r="N102" s="615"/>
      <c r="O102" s="624"/>
      <c r="P102" s="126" t="s">
        <v>155</v>
      </c>
      <c r="Q102" s="211">
        <v>2771505</v>
      </c>
      <c r="R102" s="182">
        <f>IFERROR(Q102/N90,"-")</f>
        <v>4.9325357927661696E-3</v>
      </c>
      <c r="S102" s="211">
        <v>108</v>
      </c>
      <c r="T102" s="182">
        <f>IFERROR(S102/O90,"-")</f>
        <v>0.12602100350058343</v>
      </c>
      <c r="U102" s="214">
        <f t="shared" si="68"/>
        <v>25662.083333333332</v>
      </c>
      <c r="V102" s="109">
        <f t="shared" si="99"/>
        <v>9.0440142024519323E-4</v>
      </c>
      <c r="W102" s="615"/>
      <c r="X102" s="624"/>
      <c r="Y102" s="126" t="s">
        <v>155</v>
      </c>
      <c r="Z102" s="211">
        <v>1661582</v>
      </c>
      <c r="AA102" s="182">
        <f>IFERROR(Z102/W90,"-")</f>
        <v>5.5641941699767217E-3</v>
      </c>
      <c r="AB102" s="211">
        <v>65</v>
      </c>
      <c r="AC102" s="182">
        <f>IFERROR(AB102/X90,"-")</f>
        <v>0.13374485596707819</v>
      </c>
      <c r="AD102" s="214">
        <f t="shared" si="69"/>
        <v>25562.799999999999</v>
      </c>
      <c r="AE102" s="109">
        <f t="shared" si="100"/>
        <v>5.4431566959201451E-4</v>
      </c>
      <c r="AF102" s="615"/>
      <c r="AG102" s="624"/>
      <c r="AH102" s="126" t="s">
        <v>155</v>
      </c>
      <c r="AI102" s="211">
        <v>4913043</v>
      </c>
      <c r="AJ102" s="182">
        <f>IFERROR(AI102/AF90,"-")</f>
        <v>7.4850372930758751E-3</v>
      </c>
      <c r="AK102" s="211">
        <v>159</v>
      </c>
      <c r="AL102" s="182">
        <f>IFERROR(AK102/AG90,"-")</f>
        <v>0.18683901292596944</v>
      </c>
      <c r="AM102" s="214">
        <f t="shared" si="70"/>
        <v>30899.641509433961</v>
      </c>
      <c r="AN102" s="109">
        <f t="shared" si="101"/>
        <v>1.3314798686943122E-3</v>
      </c>
      <c r="AO102" s="615"/>
      <c r="AP102" s="624"/>
      <c r="AQ102" s="126" t="s">
        <v>155</v>
      </c>
      <c r="AR102" s="211">
        <f t="shared" si="66"/>
        <v>30071156</v>
      </c>
      <c r="AS102" s="182">
        <f>IFERROR(AR102/AO90,"-")</f>
        <v>5.6098701129562965E-3</v>
      </c>
      <c r="AT102" s="211">
        <f t="shared" si="102"/>
        <v>973</v>
      </c>
      <c r="AU102" s="182">
        <f>IFERROR(AT102/AP90,"-")</f>
        <v>0.11312638065341239</v>
      </c>
      <c r="AV102" s="214">
        <f t="shared" si="71"/>
        <v>30905.607399794451</v>
      </c>
      <c r="AW102" s="109">
        <f t="shared" si="103"/>
        <v>8.1479868694312313E-3</v>
      </c>
      <c r="BQ102" s="76"/>
      <c r="BR102" s="76"/>
    </row>
    <row r="103" spans="2:70" s="14" customFormat="1" ht="13.5" customHeight="1">
      <c r="B103" s="500"/>
      <c r="C103" s="628"/>
      <c r="D103" s="631"/>
      <c r="E103" s="615"/>
      <c r="F103" s="624"/>
      <c r="G103" s="126" t="s">
        <v>156</v>
      </c>
      <c r="H103" s="211">
        <v>21093469</v>
      </c>
      <c r="I103" s="182">
        <f>IFERROR(H103/E90,"-")</f>
        <v>5.488064789913912E-3</v>
      </c>
      <c r="J103" s="211">
        <v>435</v>
      </c>
      <c r="K103" s="182">
        <f>IFERROR(J103/F90,"-")</f>
        <v>6.7894490401123775E-2</v>
      </c>
      <c r="L103" s="214">
        <f t="shared" si="67"/>
        <v>48490.73333333333</v>
      </c>
      <c r="M103" s="109">
        <f t="shared" si="98"/>
        <v>3.6427279426542508E-3</v>
      </c>
      <c r="N103" s="615"/>
      <c r="O103" s="624"/>
      <c r="P103" s="126" t="s">
        <v>156</v>
      </c>
      <c r="Q103" s="211">
        <v>2372240</v>
      </c>
      <c r="R103" s="182">
        <f>IFERROR(Q103/N90,"-")</f>
        <v>4.2219511453277618E-3</v>
      </c>
      <c r="S103" s="211">
        <v>59</v>
      </c>
      <c r="T103" s="182">
        <f>IFERROR(S103/O90,"-")</f>
        <v>6.8844807467911315E-2</v>
      </c>
      <c r="U103" s="214">
        <f t="shared" si="68"/>
        <v>40207.457627118645</v>
      </c>
      <c r="V103" s="109">
        <f t="shared" si="99"/>
        <v>4.9407114624505926E-4</v>
      </c>
      <c r="W103" s="615"/>
      <c r="X103" s="624"/>
      <c r="Y103" s="126" t="s">
        <v>156</v>
      </c>
      <c r="Z103" s="211">
        <v>1838882</v>
      </c>
      <c r="AA103" s="182">
        <f>IFERROR(Z103/W90,"-")</f>
        <v>6.157924498264385E-3</v>
      </c>
      <c r="AB103" s="211">
        <v>41</v>
      </c>
      <c r="AC103" s="182">
        <f>IFERROR(AB103/X90,"-")</f>
        <v>8.4362139917695478E-2</v>
      </c>
      <c r="AD103" s="214">
        <f t="shared" si="69"/>
        <v>44850.780487804877</v>
      </c>
      <c r="AE103" s="109">
        <f t="shared" si="100"/>
        <v>3.4333757620419372E-4</v>
      </c>
      <c r="AF103" s="615"/>
      <c r="AG103" s="624"/>
      <c r="AH103" s="126" t="s">
        <v>156</v>
      </c>
      <c r="AI103" s="211">
        <v>4878889</v>
      </c>
      <c r="AJ103" s="182">
        <f>IFERROR(AI103/AF90,"-")</f>
        <v>7.4330035608842961E-3</v>
      </c>
      <c r="AK103" s="211">
        <v>88</v>
      </c>
      <c r="AL103" s="182">
        <f>IFERROR(AK103/AG90,"-")</f>
        <v>0.10340775558166862</v>
      </c>
      <c r="AM103" s="214">
        <f t="shared" si="70"/>
        <v>55441.920454545456</v>
      </c>
      <c r="AN103" s="109">
        <f t="shared" si="101"/>
        <v>7.3691967575534268E-4</v>
      </c>
      <c r="AO103" s="615"/>
      <c r="AP103" s="624"/>
      <c r="AQ103" s="126" t="s">
        <v>156</v>
      </c>
      <c r="AR103" s="211">
        <f t="shared" si="66"/>
        <v>30183480</v>
      </c>
      <c r="AS103" s="182">
        <f>IFERROR(AR103/AO90,"-")</f>
        <v>5.6308245135974861E-3</v>
      </c>
      <c r="AT103" s="211">
        <f t="shared" si="102"/>
        <v>623</v>
      </c>
      <c r="AU103" s="182">
        <f>IFERROR(AT103/AP90,"-")</f>
        <v>7.2433437972328804E-2</v>
      </c>
      <c r="AV103" s="214">
        <f t="shared" si="71"/>
        <v>48448.603531300163</v>
      </c>
      <c r="AW103" s="109">
        <f t="shared" si="103"/>
        <v>5.2170563408588467E-3</v>
      </c>
      <c r="BQ103" s="76"/>
      <c r="BR103" s="76"/>
    </row>
    <row r="104" spans="2:70" s="14" customFormat="1" ht="13.5" customHeight="1">
      <c r="B104" s="500"/>
      <c r="C104" s="628"/>
      <c r="D104" s="631"/>
      <c r="E104" s="615"/>
      <c r="F104" s="624"/>
      <c r="G104" s="126" t="s">
        <v>157</v>
      </c>
      <c r="H104" s="211">
        <v>13368290</v>
      </c>
      <c r="I104" s="182">
        <f>IFERROR(H104/E90,"-")</f>
        <v>3.4781401603670905E-3</v>
      </c>
      <c r="J104" s="211">
        <v>267</v>
      </c>
      <c r="K104" s="182">
        <f>IFERROR(J104/F90,"-")</f>
        <v>4.1673169970344932E-2</v>
      </c>
      <c r="L104" s="214">
        <f t="shared" si="67"/>
        <v>50068.501872659173</v>
      </c>
      <c r="M104" s="109">
        <f t="shared" si="98"/>
        <v>2.2358812889395055E-3</v>
      </c>
      <c r="N104" s="615"/>
      <c r="O104" s="624"/>
      <c r="P104" s="126" t="s">
        <v>157</v>
      </c>
      <c r="Q104" s="211">
        <v>2647777</v>
      </c>
      <c r="R104" s="182">
        <f>IFERROR(Q104/N90,"-")</f>
        <v>4.7123331272225849E-3</v>
      </c>
      <c r="S104" s="211">
        <v>60</v>
      </c>
      <c r="T104" s="182">
        <f>IFERROR(S104/O90,"-")</f>
        <v>7.0011668611435235E-2</v>
      </c>
      <c r="U104" s="214">
        <f t="shared" si="68"/>
        <v>44129.616666666669</v>
      </c>
      <c r="V104" s="109">
        <f t="shared" si="99"/>
        <v>5.0244523346955187E-4</v>
      </c>
      <c r="W104" s="615"/>
      <c r="X104" s="624"/>
      <c r="Y104" s="126" t="s">
        <v>157</v>
      </c>
      <c r="Z104" s="211">
        <v>1438770</v>
      </c>
      <c r="AA104" s="182">
        <f>IFERROR(Z104/W90,"-")</f>
        <v>4.8180563137644773E-3</v>
      </c>
      <c r="AB104" s="211">
        <v>35</v>
      </c>
      <c r="AC104" s="182">
        <f>IFERROR(AB104/X90,"-")</f>
        <v>7.2016460905349799E-2</v>
      </c>
      <c r="AD104" s="214">
        <f t="shared" si="69"/>
        <v>41107.714285714283</v>
      </c>
      <c r="AE104" s="109">
        <f t="shared" si="100"/>
        <v>2.9309305285723857E-4</v>
      </c>
      <c r="AF104" s="615"/>
      <c r="AG104" s="624"/>
      <c r="AH104" s="126" t="s">
        <v>157</v>
      </c>
      <c r="AI104" s="211">
        <v>2849687</v>
      </c>
      <c r="AJ104" s="182">
        <f>IFERROR(AI104/AF90,"-")</f>
        <v>4.341507588798533E-3</v>
      </c>
      <c r="AK104" s="211">
        <v>81</v>
      </c>
      <c r="AL104" s="182">
        <f>IFERROR(AK104/AG90,"-")</f>
        <v>9.5182138660399526E-2</v>
      </c>
      <c r="AM104" s="214">
        <f t="shared" si="70"/>
        <v>35181.320987654319</v>
      </c>
      <c r="AN104" s="109">
        <f t="shared" si="101"/>
        <v>6.7830106518389493E-4</v>
      </c>
      <c r="AO104" s="615"/>
      <c r="AP104" s="624"/>
      <c r="AQ104" s="126" t="s">
        <v>157</v>
      </c>
      <c r="AR104" s="211">
        <f t="shared" si="66"/>
        <v>20304524</v>
      </c>
      <c r="AS104" s="182">
        <f>IFERROR(AR104/AO90,"-")</f>
        <v>3.7878737467027818E-3</v>
      </c>
      <c r="AT104" s="211">
        <f t="shared" si="102"/>
        <v>443</v>
      </c>
      <c r="AU104" s="182">
        <f>IFERROR(AT104/AP90,"-")</f>
        <v>5.1505638879200094E-2</v>
      </c>
      <c r="AV104" s="214">
        <f t="shared" si="71"/>
        <v>45834.139954853272</v>
      </c>
      <c r="AW104" s="109">
        <f t="shared" si="103"/>
        <v>3.7097206404501908E-3</v>
      </c>
      <c r="BQ104" s="76"/>
      <c r="BR104" s="76"/>
    </row>
    <row r="105" spans="2:70" s="14" customFormat="1" ht="13.5" customHeight="1">
      <c r="B105" s="500"/>
      <c r="C105" s="628"/>
      <c r="D105" s="631"/>
      <c r="E105" s="615"/>
      <c r="F105" s="624"/>
      <c r="G105" s="127" t="s">
        <v>158</v>
      </c>
      <c r="H105" s="212">
        <v>5659816</v>
      </c>
      <c r="I105" s="183">
        <f>IFERROR(H105/E90,"-")</f>
        <v>1.4725618108141149E-3</v>
      </c>
      <c r="J105" s="212">
        <v>522</v>
      </c>
      <c r="K105" s="183">
        <f>IFERROR(J105/F90,"-")</f>
        <v>8.1473388481348524E-2</v>
      </c>
      <c r="L105" s="215">
        <f t="shared" si="67"/>
        <v>10842.55938697318</v>
      </c>
      <c r="M105" s="110">
        <f t="shared" si="98"/>
        <v>4.3712735311851004E-3</v>
      </c>
      <c r="N105" s="615"/>
      <c r="O105" s="624"/>
      <c r="P105" s="127" t="s">
        <v>158</v>
      </c>
      <c r="Q105" s="212">
        <v>677094</v>
      </c>
      <c r="R105" s="183">
        <f>IFERROR(Q105/N90,"-")</f>
        <v>1.2050457747928352E-3</v>
      </c>
      <c r="S105" s="212">
        <v>76</v>
      </c>
      <c r="T105" s="183">
        <f>IFERROR(S105/O90,"-")</f>
        <v>8.8681446907817971E-2</v>
      </c>
      <c r="U105" s="215">
        <f t="shared" si="68"/>
        <v>8909.1315789473683</v>
      </c>
      <c r="V105" s="110">
        <f t="shared" si="99"/>
        <v>6.3643062906143229E-4</v>
      </c>
      <c r="W105" s="615"/>
      <c r="X105" s="624"/>
      <c r="Y105" s="127" t="s">
        <v>158</v>
      </c>
      <c r="Z105" s="212">
        <v>528409</v>
      </c>
      <c r="AA105" s="183">
        <f>IFERROR(Z105/W90,"-")</f>
        <v>1.769500558602121E-3</v>
      </c>
      <c r="AB105" s="212">
        <v>42</v>
      </c>
      <c r="AC105" s="183">
        <f>IFERROR(AB105/X90,"-")</f>
        <v>8.6419753086419748E-2</v>
      </c>
      <c r="AD105" s="215">
        <f t="shared" si="69"/>
        <v>12581.166666666666</v>
      </c>
      <c r="AE105" s="110">
        <f t="shared" si="100"/>
        <v>3.5171166342868628E-4</v>
      </c>
      <c r="AF105" s="615"/>
      <c r="AG105" s="624"/>
      <c r="AH105" s="127" t="s">
        <v>158</v>
      </c>
      <c r="AI105" s="212">
        <v>824295</v>
      </c>
      <c r="AJ105" s="183">
        <f>IFERROR(AI105/AF90,"-")</f>
        <v>1.255816164339693E-3</v>
      </c>
      <c r="AK105" s="212">
        <v>97</v>
      </c>
      <c r="AL105" s="183">
        <f>IFERROR(AK105/AG90,"-")</f>
        <v>0.11398354876615746</v>
      </c>
      <c r="AM105" s="215">
        <f t="shared" si="70"/>
        <v>8497.8865979381444</v>
      </c>
      <c r="AN105" s="110">
        <f t="shared" si="101"/>
        <v>8.1228646077577545E-4</v>
      </c>
      <c r="AO105" s="615"/>
      <c r="AP105" s="624"/>
      <c r="AQ105" s="127" t="s">
        <v>158</v>
      </c>
      <c r="AR105" s="212">
        <f t="shared" si="66"/>
        <v>7689614</v>
      </c>
      <c r="AS105" s="183">
        <f>IFERROR(AR105/AO90,"-")</f>
        <v>1.4345220303060621E-3</v>
      </c>
      <c r="AT105" s="212">
        <f t="shared" si="102"/>
        <v>737</v>
      </c>
      <c r="AU105" s="183">
        <f>IFERROR(AT105/AP90,"-")</f>
        <v>8.5687710731310318E-2</v>
      </c>
      <c r="AV105" s="215">
        <f t="shared" si="71"/>
        <v>10433.668928086838</v>
      </c>
      <c r="AW105" s="110">
        <f t="shared" si="103"/>
        <v>6.1717022844509951E-3</v>
      </c>
      <c r="BQ105" s="76"/>
      <c r="BR105" s="76"/>
    </row>
    <row r="106" spans="2:70" s="14" customFormat="1" ht="13.5" customHeight="1">
      <c r="B106" s="500"/>
      <c r="C106" s="629"/>
      <c r="D106" s="632"/>
      <c r="E106" s="616"/>
      <c r="F106" s="625"/>
      <c r="G106" s="128" t="s">
        <v>81</v>
      </c>
      <c r="H106" s="204">
        <v>608308727</v>
      </c>
      <c r="I106" s="183">
        <f>IFERROR(H106/E90,"-")</f>
        <v>0.15826878480946185</v>
      </c>
      <c r="J106" s="212">
        <v>4870</v>
      </c>
      <c r="K106" s="183">
        <f>IFERROR(J106/F90,"-")</f>
        <v>0.76010613391602933</v>
      </c>
      <c r="L106" s="215">
        <f t="shared" si="67"/>
        <v>124909.38952772073</v>
      </c>
      <c r="M106" s="111">
        <f t="shared" si="98"/>
        <v>4.078180478327862E-2</v>
      </c>
      <c r="N106" s="616"/>
      <c r="O106" s="625"/>
      <c r="P106" s="128" t="s">
        <v>81</v>
      </c>
      <c r="Q106" s="204">
        <v>97928549</v>
      </c>
      <c r="R106" s="183">
        <f>IFERROR(Q106/N90,"-")</f>
        <v>0.17428656021769964</v>
      </c>
      <c r="S106" s="212">
        <v>702</v>
      </c>
      <c r="T106" s="183">
        <f>IFERROR(S106/O90,"-")</f>
        <v>0.81913652275379234</v>
      </c>
      <c r="U106" s="215">
        <f t="shared" si="68"/>
        <v>139499.35754985755</v>
      </c>
      <c r="V106" s="111">
        <f t="shared" si="99"/>
        <v>5.8786092315937562E-3</v>
      </c>
      <c r="W106" s="616"/>
      <c r="X106" s="625"/>
      <c r="Y106" s="128" t="s">
        <v>81</v>
      </c>
      <c r="Z106" s="204">
        <v>51537152</v>
      </c>
      <c r="AA106" s="183">
        <f>IFERROR(Z106/W90,"-")</f>
        <v>0.17258415214873785</v>
      </c>
      <c r="AB106" s="212">
        <v>396</v>
      </c>
      <c r="AC106" s="183">
        <f>IFERROR(AB106/X90,"-")</f>
        <v>0.81481481481481477</v>
      </c>
      <c r="AD106" s="215">
        <f t="shared" si="69"/>
        <v>130144.32323232324</v>
      </c>
      <c r="AE106" s="111">
        <f t="shared" si="100"/>
        <v>3.3161385408990419E-3</v>
      </c>
      <c r="AF106" s="616"/>
      <c r="AG106" s="625"/>
      <c r="AH106" s="128" t="s">
        <v>81</v>
      </c>
      <c r="AI106" s="204">
        <v>94345751</v>
      </c>
      <c r="AJ106" s="183">
        <f>IFERROR(AI106/AF90,"-")</f>
        <v>0.14373606432474753</v>
      </c>
      <c r="AK106" s="212">
        <v>704</v>
      </c>
      <c r="AL106" s="183">
        <f>IFERROR(AK106/AG90,"-")</f>
        <v>0.82726204465334896</v>
      </c>
      <c r="AM106" s="215">
        <f t="shared" si="70"/>
        <v>134013.85085227274</v>
      </c>
      <c r="AN106" s="111">
        <f t="shared" si="101"/>
        <v>5.8953574060427415E-3</v>
      </c>
      <c r="AO106" s="616"/>
      <c r="AP106" s="625"/>
      <c r="AQ106" s="128" t="s">
        <v>81</v>
      </c>
      <c r="AR106" s="204">
        <f t="shared" si="66"/>
        <v>852120179</v>
      </c>
      <c r="AS106" s="183">
        <f>IFERROR(AR106/AO90,"-")</f>
        <v>0.15896573862405122</v>
      </c>
      <c r="AT106" s="212">
        <f>SUM(J106,S106,AB106,AK106)</f>
        <v>6672</v>
      </c>
      <c r="AU106" s="183">
        <f>IFERROR(AT106/AP90,"-")</f>
        <v>0.77572375305197072</v>
      </c>
      <c r="AV106" s="215">
        <f t="shared" si="71"/>
        <v>127715.85416666667</v>
      </c>
      <c r="AW106" s="111">
        <f t="shared" si="103"/>
        <v>5.587190996181416E-2</v>
      </c>
      <c r="BQ106" s="76"/>
      <c r="BR106" s="76"/>
    </row>
    <row r="107" spans="2:70" s="14" customFormat="1" ht="13.5" customHeight="1">
      <c r="B107" s="500">
        <v>7</v>
      </c>
      <c r="C107" s="627" t="s">
        <v>165</v>
      </c>
      <c r="D107" s="630">
        <f>BL11</f>
        <v>123071</v>
      </c>
      <c r="E107" s="626">
        <f t="shared" ref="E107" si="104">VLOOKUP(C107,$AY$5:$BI$12,2,0)</f>
        <v>6203102940</v>
      </c>
      <c r="F107" s="623">
        <f t="shared" ref="F107" si="105">VLOOKUP(C107,$AY$5:$BI$12,7,0)</f>
        <v>10229</v>
      </c>
      <c r="G107" s="124" t="s">
        <v>144</v>
      </c>
      <c r="H107" s="210">
        <v>81984051</v>
      </c>
      <c r="I107" s="181">
        <f>IFERROR(H107/E107,"-")</f>
        <v>1.321661945529474E-2</v>
      </c>
      <c r="J107" s="210">
        <v>1723</v>
      </c>
      <c r="K107" s="181">
        <f>IFERROR(J107/F107,"-")</f>
        <v>0.16844266301691269</v>
      </c>
      <c r="L107" s="213">
        <f t="shared" si="67"/>
        <v>47582.153801508997</v>
      </c>
      <c r="M107" s="112">
        <f>IFERROR(J107/$BL$11,0)</f>
        <v>1.4000048752346207E-2</v>
      </c>
      <c r="N107" s="626">
        <f t="shared" ref="N107" si="106">VLOOKUP(C107,$AY$5:$BI$12,3,0)</f>
        <v>830116520</v>
      </c>
      <c r="O107" s="623">
        <f t="shared" ref="O107" si="107">VLOOKUP(C107,$AY$5:$BI$12,8,0)</f>
        <v>1319</v>
      </c>
      <c r="P107" s="124" t="s">
        <v>144</v>
      </c>
      <c r="Q107" s="210">
        <v>16420823</v>
      </c>
      <c r="R107" s="181">
        <f>IFERROR(Q107/N107,"-")</f>
        <v>1.9781347081250716E-2</v>
      </c>
      <c r="S107" s="210">
        <v>249</v>
      </c>
      <c r="T107" s="181">
        <f>IFERROR(S107/O107,"-")</f>
        <v>0.18877937831690675</v>
      </c>
      <c r="U107" s="213">
        <f t="shared" si="68"/>
        <v>65947.080321285146</v>
      </c>
      <c r="V107" s="112">
        <f>IFERROR(S107/$BL$11,0)</f>
        <v>2.0232223675764396E-3</v>
      </c>
      <c r="W107" s="626">
        <f t="shared" ref="W107" si="108">VLOOKUP(C107,$AY$5:$BI$12,4,0)</f>
        <v>651566910</v>
      </c>
      <c r="X107" s="623">
        <f t="shared" ref="X107" si="109">VLOOKUP(C107,$AY$5:$BI$12,9,0)</f>
        <v>811</v>
      </c>
      <c r="Y107" s="124" t="s">
        <v>144</v>
      </c>
      <c r="Z107" s="210">
        <v>17613997</v>
      </c>
      <c r="AA107" s="181">
        <f>IFERROR(Z107/W107,"-")</f>
        <v>2.7033289643269332E-2</v>
      </c>
      <c r="AB107" s="210">
        <v>148</v>
      </c>
      <c r="AC107" s="181">
        <f>IFERROR(AB107/X107,"-")</f>
        <v>0.18249075215782984</v>
      </c>
      <c r="AD107" s="213">
        <f t="shared" si="69"/>
        <v>119013.49324324324</v>
      </c>
      <c r="AE107" s="112">
        <f>IFERROR(AB107/$BL$11,0)</f>
        <v>1.2025578730976427E-3</v>
      </c>
      <c r="AF107" s="626">
        <f t="shared" ref="AF107" si="110">VLOOKUP(C107,$AY$5:$BI$12,5,0)</f>
        <v>1202052570</v>
      </c>
      <c r="AG107" s="623">
        <f t="shared" ref="AG107" si="111">VLOOKUP(C107,$AY$5:$BI$12,10,0)</f>
        <v>1449</v>
      </c>
      <c r="AH107" s="124" t="s">
        <v>144</v>
      </c>
      <c r="AI107" s="210">
        <v>26255527</v>
      </c>
      <c r="AJ107" s="181">
        <f>IFERROR(AI107/AF107,"-")</f>
        <v>2.1842245218942461E-2</v>
      </c>
      <c r="AK107" s="210">
        <v>343</v>
      </c>
      <c r="AL107" s="181">
        <f>IFERROR(AK107/AG107,"-")</f>
        <v>0.23671497584541062</v>
      </c>
      <c r="AM107" s="213">
        <f t="shared" si="70"/>
        <v>76546.72594752186</v>
      </c>
      <c r="AN107" s="112">
        <f>IFERROR(AK107/$BL$11,0)</f>
        <v>2.7870091248141317E-3</v>
      </c>
      <c r="AO107" s="626">
        <f t="shared" ref="AO107" si="112">VLOOKUP(C107,$AY$5:$BI$12,6,0)</f>
        <v>8886838940</v>
      </c>
      <c r="AP107" s="623">
        <f t="shared" ref="AP107" si="113">VLOOKUP(C107,$AY$5:$BI$12,11,0)</f>
        <v>13808</v>
      </c>
      <c r="AQ107" s="124" t="s">
        <v>144</v>
      </c>
      <c r="AR107" s="210">
        <f t="shared" si="66"/>
        <v>142274398</v>
      </c>
      <c r="AS107" s="181">
        <f>IFERROR(AR107/AO107,"-")</f>
        <v>1.6009561888155475E-2</v>
      </c>
      <c r="AT107" s="210">
        <f>SUM(J107,S107,AB107,AK107)</f>
        <v>2463</v>
      </c>
      <c r="AU107" s="181">
        <f>IFERROR(AT107/AP107,"-")</f>
        <v>0.17837485515643106</v>
      </c>
      <c r="AV107" s="213">
        <f t="shared" si="71"/>
        <v>57764.676410881038</v>
      </c>
      <c r="AW107" s="112">
        <f>IFERROR(AT107/$BL$11,0)</f>
        <v>2.0012838117834421E-2</v>
      </c>
      <c r="BQ107" s="76"/>
      <c r="BR107" s="76"/>
    </row>
    <row r="108" spans="2:70" s="14" customFormat="1" ht="13.5" customHeight="1">
      <c r="B108" s="500"/>
      <c r="C108" s="628"/>
      <c r="D108" s="631"/>
      <c r="E108" s="615"/>
      <c r="F108" s="624"/>
      <c r="G108" s="125" t="s">
        <v>145</v>
      </c>
      <c r="H108" s="211">
        <v>131872532</v>
      </c>
      <c r="I108" s="182">
        <f>IFERROR(H108/E107,"-")</f>
        <v>2.1259123583075665E-2</v>
      </c>
      <c r="J108" s="211">
        <v>2518</v>
      </c>
      <c r="K108" s="182">
        <f>IFERROR(J108/F107,"-")</f>
        <v>0.24616287027079872</v>
      </c>
      <c r="L108" s="214">
        <f t="shared" si="67"/>
        <v>52371.934868943608</v>
      </c>
      <c r="M108" s="109">
        <f t="shared" ref="M108:M123" si="114">IFERROR(J108/$BL$11,0)</f>
        <v>2.0459734624728814E-2</v>
      </c>
      <c r="N108" s="615"/>
      <c r="O108" s="624"/>
      <c r="P108" s="125" t="s">
        <v>145</v>
      </c>
      <c r="Q108" s="211">
        <v>20733742</v>
      </c>
      <c r="R108" s="182">
        <f>IFERROR(Q108/N107,"-")</f>
        <v>2.4976905651751154E-2</v>
      </c>
      <c r="S108" s="211">
        <v>386</v>
      </c>
      <c r="T108" s="182">
        <f>IFERROR(S108/O107,"-")</f>
        <v>0.29264594389689158</v>
      </c>
      <c r="U108" s="214">
        <f t="shared" si="68"/>
        <v>53714.357512953371</v>
      </c>
      <c r="V108" s="109">
        <f t="shared" ref="V108:V123" si="115">IFERROR(S108/$BL$11,0)</f>
        <v>3.1364009392952034E-3</v>
      </c>
      <c r="W108" s="615"/>
      <c r="X108" s="624"/>
      <c r="Y108" s="125" t="s">
        <v>145</v>
      </c>
      <c r="Z108" s="211">
        <v>13919936</v>
      </c>
      <c r="AA108" s="182">
        <f>IFERROR(Z108/W107,"-")</f>
        <v>2.1363785954077993E-2</v>
      </c>
      <c r="AB108" s="211">
        <v>222</v>
      </c>
      <c r="AC108" s="182">
        <f>IFERROR(AB108/X107,"-")</f>
        <v>0.27373612823674476</v>
      </c>
      <c r="AD108" s="214">
        <f t="shared" si="69"/>
        <v>62702.414414414416</v>
      </c>
      <c r="AE108" s="109">
        <f t="shared" ref="AE108:AE123" si="116">IFERROR(AB108/$BL$11,0)</f>
        <v>1.8038368096464643E-3</v>
      </c>
      <c r="AF108" s="615"/>
      <c r="AG108" s="624"/>
      <c r="AH108" s="125" t="s">
        <v>145</v>
      </c>
      <c r="AI108" s="211">
        <v>38499527</v>
      </c>
      <c r="AJ108" s="182">
        <f>IFERROR(AI108/AF107,"-")</f>
        <v>3.2028155806862919E-2</v>
      </c>
      <c r="AK108" s="211">
        <v>454</v>
      </c>
      <c r="AL108" s="182">
        <f>IFERROR(AK108/AG107,"-")</f>
        <v>0.31331953071083507</v>
      </c>
      <c r="AM108" s="214">
        <f t="shared" si="70"/>
        <v>84800.720264317177</v>
      </c>
      <c r="AN108" s="109">
        <f t="shared" ref="AN108:AN123" si="117">IFERROR(AK108/$BL$11,0)</f>
        <v>3.6889275296373637E-3</v>
      </c>
      <c r="AO108" s="615"/>
      <c r="AP108" s="624"/>
      <c r="AQ108" s="125" t="s">
        <v>145</v>
      </c>
      <c r="AR108" s="211">
        <f t="shared" si="66"/>
        <v>205025737</v>
      </c>
      <c r="AS108" s="182">
        <f>IFERROR(AR108/AO107,"-")</f>
        <v>2.3070715963712515E-2</v>
      </c>
      <c r="AT108" s="211">
        <f t="shared" ref="AT108:AT122" si="118">SUM(J108,S108,AB108,AK108)</f>
        <v>3580</v>
      </c>
      <c r="AU108" s="182">
        <f>IFERROR(AT108/AP107,"-")</f>
        <v>0.25926998841251447</v>
      </c>
      <c r="AV108" s="214">
        <f t="shared" si="71"/>
        <v>57269.758938547486</v>
      </c>
      <c r="AW108" s="109">
        <f t="shared" ref="AW108:AW123" si="119">IFERROR(AT108/$BL$11,0)</f>
        <v>2.9088899903307847E-2</v>
      </c>
      <c r="BQ108" s="76"/>
      <c r="BR108" s="76"/>
    </row>
    <row r="109" spans="2:70" s="14" customFormat="1" ht="13.5" customHeight="1">
      <c r="B109" s="500"/>
      <c r="C109" s="628"/>
      <c r="D109" s="631"/>
      <c r="E109" s="615"/>
      <c r="F109" s="624"/>
      <c r="G109" s="126" t="s">
        <v>146</v>
      </c>
      <c r="H109" s="211">
        <v>125464842</v>
      </c>
      <c r="I109" s="182">
        <f>IFERROR(H109/E107,"-")</f>
        <v>2.0226142176515291E-2</v>
      </c>
      <c r="J109" s="211">
        <v>2636</v>
      </c>
      <c r="K109" s="182">
        <f>IFERROR(J109/F107,"-")</f>
        <v>0.25769869977514909</v>
      </c>
      <c r="L109" s="214">
        <f t="shared" si="67"/>
        <v>47596.677541729892</v>
      </c>
      <c r="M109" s="109">
        <f t="shared" si="114"/>
        <v>2.1418530766793151E-2</v>
      </c>
      <c r="N109" s="615"/>
      <c r="O109" s="624"/>
      <c r="P109" s="126" t="s">
        <v>146</v>
      </c>
      <c r="Q109" s="211">
        <v>19660100</v>
      </c>
      <c r="R109" s="182">
        <f>IFERROR(Q109/N107,"-")</f>
        <v>2.368354264290512E-2</v>
      </c>
      <c r="S109" s="211">
        <v>390</v>
      </c>
      <c r="T109" s="182">
        <f>IFERROR(S109/O107,"-")</f>
        <v>0.29567854435178165</v>
      </c>
      <c r="U109" s="214">
        <f t="shared" si="68"/>
        <v>50410.51282051282</v>
      </c>
      <c r="V109" s="109">
        <f t="shared" si="115"/>
        <v>3.1689025034329775E-3</v>
      </c>
      <c r="W109" s="615"/>
      <c r="X109" s="624"/>
      <c r="Y109" s="126" t="s">
        <v>146</v>
      </c>
      <c r="Z109" s="211">
        <v>11192431</v>
      </c>
      <c r="AA109" s="182">
        <f>IFERROR(Z109/W107,"-")</f>
        <v>1.7177715485889238E-2</v>
      </c>
      <c r="AB109" s="211">
        <v>246</v>
      </c>
      <c r="AC109" s="182">
        <f>IFERROR(AB109/X107,"-")</f>
        <v>0.30332922318125771</v>
      </c>
      <c r="AD109" s="214">
        <f t="shared" si="69"/>
        <v>45497.686991869916</v>
      </c>
      <c r="AE109" s="109">
        <f t="shared" si="116"/>
        <v>1.9988461944731089E-3</v>
      </c>
      <c r="AF109" s="615"/>
      <c r="AG109" s="624"/>
      <c r="AH109" s="126" t="s">
        <v>146</v>
      </c>
      <c r="AI109" s="211">
        <v>15972634</v>
      </c>
      <c r="AJ109" s="182">
        <f>IFERROR(AI109/AF107,"-")</f>
        <v>1.3287799883827044E-2</v>
      </c>
      <c r="AK109" s="211">
        <v>393</v>
      </c>
      <c r="AL109" s="182">
        <f>IFERROR(AK109/AG107,"-")</f>
        <v>0.27122153209109728</v>
      </c>
      <c r="AM109" s="214">
        <f t="shared" si="70"/>
        <v>40642.834605597964</v>
      </c>
      <c r="AN109" s="109">
        <f t="shared" si="117"/>
        <v>3.1932786765363082E-3</v>
      </c>
      <c r="AO109" s="615"/>
      <c r="AP109" s="624"/>
      <c r="AQ109" s="126" t="s">
        <v>146</v>
      </c>
      <c r="AR109" s="211">
        <f t="shared" si="66"/>
        <v>172290007</v>
      </c>
      <c r="AS109" s="182">
        <f>IFERROR(AR109/AO107,"-")</f>
        <v>1.9387096825229513E-2</v>
      </c>
      <c r="AT109" s="211">
        <f t="shared" si="118"/>
        <v>3665</v>
      </c>
      <c r="AU109" s="182">
        <f>IFERROR(AT109/AP107,"-")</f>
        <v>0.26542584009269987</v>
      </c>
      <c r="AV109" s="214">
        <f t="shared" si="71"/>
        <v>47009.551705320599</v>
      </c>
      <c r="AW109" s="109">
        <f t="shared" si="119"/>
        <v>2.9779558141235549E-2</v>
      </c>
      <c r="BQ109" s="76"/>
      <c r="BR109" s="76"/>
    </row>
    <row r="110" spans="2:70" s="14" customFormat="1" ht="13.5" customHeight="1">
      <c r="B110" s="500"/>
      <c r="C110" s="628"/>
      <c r="D110" s="631"/>
      <c r="E110" s="615"/>
      <c r="F110" s="624"/>
      <c r="G110" s="126" t="s">
        <v>147</v>
      </c>
      <c r="H110" s="211">
        <v>24232013</v>
      </c>
      <c r="I110" s="182">
        <f>IFERROR(H110/E107,"-")</f>
        <v>3.9064341240804884E-3</v>
      </c>
      <c r="J110" s="211">
        <v>404</v>
      </c>
      <c r="K110" s="182">
        <f>IFERROR(J110/F107,"-")</f>
        <v>3.9495551862352138E-2</v>
      </c>
      <c r="L110" s="214">
        <f t="shared" si="67"/>
        <v>59980.230198019803</v>
      </c>
      <c r="M110" s="109">
        <f t="shared" si="114"/>
        <v>3.2826579779151872E-3</v>
      </c>
      <c r="N110" s="615"/>
      <c r="O110" s="624"/>
      <c r="P110" s="126" t="s">
        <v>147</v>
      </c>
      <c r="Q110" s="211">
        <v>3880214</v>
      </c>
      <c r="R110" s="182">
        <f>IFERROR(Q110/N107,"-")</f>
        <v>4.6743004223069795E-3</v>
      </c>
      <c r="S110" s="211">
        <v>62</v>
      </c>
      <c r="T110" s="182">
        <f>IFERROR(S110/O107,"-")</f>
        <v>4.7005307050796058E-2</v>
      </c>
      <c r="U110" s="214">
        <f t="shared" si="68"/>
        <v>62584.096774193546</v>
      </c>
      <c r="V110" s="109">
        <f t="shared" si="115"/>
        <v>5.0377424413549905E-4</v>
      </c>
      <c r="W110" s="615"/>
      <c r="X110" s="624"/>
      <c r="Y110" s="126" t="s">
        <v>147</v>
      </c>
      <c r="Z110" s="211">
        <v>2469547</v>
      </c>
      <c r="AA110" s="182">
        <f>IFERROR(Z110/W107,"-")</f>
        <v>3.7901663852143749E-3</v>
      </c>
      <c r="AB110" s="211">
        <v>36</v>
      </c>
      <c r="AC110" s="182">
        <f>IFERROR(AB110/X107,"-")</f>
        <v>4.4389642416769418E-2</v>
      </c>
      <c r="AD110" s="214">
        <f t="shared" si="69"/>
        <v>68598.527777777781</v>
      </c>
      <c r="AE110" s="109">
        <f t="shared" si="116"/>
        <v>2.9251407723996715E-4</v>
      </c>
      <c r="AF110" s="615"/>
      <c r="AG110" s="624"/>
      <c r="AH110" s="126" t="s">
        <v>147</v>
      </c>
      <c r="AI110" s="211">
        <v>10180191</v>
      </c>
      <c r="AJ110" s="182">
        <f>IFERROR(AI110/AF107,"-")</f>
        <v>8.4690064761477109E-3</v>
      </c>
      <c r="AK110" s="211">
        <v>68</v>
      </c>
      <c r="AL110" s="182">
        <f>IFERROR(AK110/AG107,"-")</f>
        <v>4.6928916494133888E-2</v>
      </c>
      <c r="AM110" s="214">
        <f t="shared" si="70"/>
        <v>149708.6911764706</v>
      </c>
      <c r="AN110" s="109">
        <f t="shared" si="117"/>
        <v>5.5252659034216026E-4</v>
      </c>
      <c r="AO110" s="615"/>
      <c r="AP110" s="624"/>
      <c r="AQ110" s="126" t="s">
        <v>147</v>
      </c>
      <c r="AR110" s="211">
        <f t="shared" si="66"/>
        <v>40761965</v>
      </c>
      <c r="AS110" s="182">
        <f>IFERROR(AR110/AO107,"-")</f>
        <v>4.5867788620010709E-3</v>
      </c>
      <c r="AT110" s="211">
        <f t="shared" si="118"/>
        <v>570</v>
      </c>
      <c r="AU110" s="182">
        <f>IFERROR(AT110/AP107,"-")</f>
        <v>4.1280417149478561E-2</v>
      </c>
      <c r="AV110" s="214">
        <f t="shared" si="71"/>
        <v>71512.219298245618</v>
      </c>
      <c r="AW110" s="109">
        <f t="shared" si="119"/>
        <v>4.6314728896328138E-3</v>
      </c>
      <c r="BQ110" s="76"/>
      <c r="BR110" s="76"/>
    </row>
    <row r="111" spans="2:70" s="14" customFormat="1" ht="13.5" customHeight="1">
      <c r="B111" s="500"/>
      <c r="C111" s="628"/>
      <c r="D111" s="631"/>
      <c r="E111" s="615"/>
      <c r="F111" s="624"/>
      <c r="G111" s="126" t="s">
        <v>148</v>
      </c>
      <c r="H111" s="211">
        <v>168789230</v>
      </c>
      <c r="I111" s="182">
        <f>IFERROR(H111/E107,"-")</f>
        <v>2.7210451226205187E-2</v>
      </c>
      <c r="J111" s="211">
        <v>3042</v>
      </c>
      <c r="K111" s="182">
        <f>IFERROR(J111/F107,"-")</f>
        <v>0.29738977417147328</v>
      </c>
      <c r="L111" s="214">
        <f t="shared" si="67"/>
        <v>55486.268902038129</v>
      </c>
      <c r="M111" s="109">
        <f t="shared" si="114"/>
        <v>2.4717439526777227E-2</v>
      </c>
      <c r="N111" s="615"/>
      <c r="O111" s="624"/>
      <c r="P111" s="126" t="s">
        <v>148</v>
      </c>
      <c r="Q111" s="211">
        <v>30937035</v>
      </c>
      <c r="R111" s="182">
        <f>IFERROR(Q111/N107,"-")</f>
        <v>3.7268304213485599E-2</v>
      </c>
      <c r="S111" s="211">
        <v>462</v>
      </c>
      <c r="T111" s="182">
        <f>IFERROR(S111/O107,"-")</f>
        <v>0.3502653525398029</v>
      </c>
      <c r="U111" s="214">
        <f t="shared" si="68"/>
        <v>66963.279220779223</v>
      </c>
      <c r="V111" s="109">
        <f t="shared" si="115"/>
        <v>3.753930657912912E-3</v>
      </c>
      <c r="W111" s="615"/>
      <c r="X111" s="624"/>
      <c r="Y111" s="126" t="s">
        <v>148</v>
      </c>
      <c r="Z111" s="211">
        <v>17163163</v>
      </c>
      <c r="AA111" s="182">
        <f>IFERROR(Z111/W107,"-")</f>
        <v>2.6341366844427384E-2</v>
      </c>
      <c r="AB111" s="211">
        <v>293</v>
      </c>
      <c r="AC111" s="182">
        <f>IFERROR(AB111/X107,"-")</f>
        <v>0.36128236744759556</v>
      </c>
      <c r="AD111" s="214">
        <f t="shared" si="69"/>
        <v>58577.348122866897</v>
      </c>
      <c r="AE111" s="109">
        <f t="shared" si="116"/>
        <v>2.3807395730919552E-3</v>
      </c>
      <c r="AF111" s="615"/>
      <c r="AG111" s="624"/>
      <c r="AH111" s="126" t="s">
        <v>148</v>
      </c>
      <c r="AI111" s="211">
        <v>22769929</v>
      </c>
      <c r="AJ111" s="182">
        <f>IFERROR(AI111/AF107,"-")</f>
        <v>1.8942540092069349E-2</v>
      </c>
      <c r="AK111" s="211">
        <v>532</v>
      </c>
      <c r="AL111" s="182">
        <f>IFERROR(AK111/AG107,"-")</f>
        <v>0.3671497584541063</v>
      </c>
      <c r="AM111" s="214">
        <f t="shared" si="70"/>
        <v>42800.618421052633</v>
      </c>
      <c r="AN111" s="109">
        <f t="shared" si="117"/>
        <v>4.3227080303239592E-3</v>
      </c>
      <c r="AO111" s="615"/>
      <c r="AP111" s="624"/>
      <c r="AQ111" s="126" t="s">
        <v>148</v>
      </c>
      <c r="AR111" s="211">
        <f t="shared" si="66"/>
        <v>239659357</v>
      </c>
      <c r="AS111" s="182">
        <f>IFERROR(AR111/AO107,"-")</f>
        <v>2.6967896978675299E-2</v>
      </c>
      <c r="AT111" s="211">
        <f t="shared" si="118"/>
        <v>4329</v>
      </c>
      <c r="AU111" s="182">
        <f>IFERROR(AT111/AP107,"-")</f>
        <v>0.31351390498261877</v>
      </c>
      <c r="AV111" s="214">
        <f t="shared" si="71"/>
        <v>55361.36682836683</v>
      </c>
      <c r="AW111" s="109">
        <f t="shared" si="119"/>
        <v>3.517481778810605E-2</v>
      </c>
      <c r="BQ111" s="76"/>
      <c r="BR111" s="76"/>
    </row>
    <row r="112" spans="2:70" s="14" customFormat="1" ht="13.5" customHeight="1">
      <c r="B112" s="500"/>
      <c r="C112" s="628"/>
      <c r="D112" s="631"/>
      <c r="E112" s="615"/>
      <c r="F112" s="624"/>
      <c r="G112" s="126" t="s">
        <v>149</v>
      </c>
      <c r="H112" s="211">
        <v>189841552</v>
      </c>
      <c r="I112" s="182">
        <f>IFERROR(H112/E107,"-")</f>
        <v>3.0604288504681821E-2</v>
      </c>
      <c r="J112" s="211">
        <v>3263</v>
      </c>
      <c r="K112" s="182">
        <f>IFERROR(J112/F107,"-")</f>
        <v>0.31899501417538373</v>
      </c>
      <c r="L112" s="214">
        <f t="shared" si="67"/>
        <v>58180.064970885687</v>
      </c>
      <c r="M112" s="109">
        <f t="shared" si="114"/>
        <v>2.6513150945389245E-2</v>
      </c>
      <c r="N112" s="615"/>
      <c r="O112" s="624"/>
      <c r="P112" s="126" t="s">
        <v>149</v>
      </c>
      <c r="Q112" s="211">
        <v>24216718</v>
      </c>
      <c r="R112" s="182">
        <f>IFERROR(Q112/N107,"-")</f>
        <v>2.9172673253147641E-2</v>
      </c>
      <c r="S112" s="211">
        <v>459</v>
      </c>
      <c r="T112" s="182">
        <f>IFERROR(S112/O107,"-")</f>
        <v>0.34799090219863532</v>
      </c>
      <c r="U112" s="214">
        <f t="shared" si="68"/>
        <v>52759.734204793029</v>
      </c>
      <c r="V112" s="109">
        <f t="shared" si="115"/>
        <v>3.7295544848095813E-3</v>
      </c>
      <c r="W112" s="615"/>
      <c r="X112" s="624"/>
      <c r="Y112" s="126" t="s">
        <v>149</v>
      </c>
      <c r="Z112" s="211">
        <v>15259420</v>
      </c>
      <c r="AA112" s="182">
        <f>IFERROR(Z112/W107,"-")</f>
        <v>2.3419574821563607E-2</v>
      </c>
      <c r="AB112" s="211">
        <v>283</v>
      </c>
      <c r="AC112" s="182">
        <f>IFERROR(AB112/X107,"-")</f>
        <v>0.34895191122071517</v>
      </c>
      <c r="AD112" s="214">
        <f t="shared" si="69"/>
        <v>53920.212014134275</v>
      </c>
      <c r="AE112" s="109">
        <f t="shared" si="116"/>
        <v>2.2994856627475196E-3</v>
      </c>
      <c r="AF112" s="615"/>
      <c r="AG112" s="624"/>
      <c r="AH112" s="126" t="s">
        <v>149</v>
      </c>
      <c r="AI112" s="211">
        <v>33487607</v>
      </c>
      <c r="AJ112" s="182">
        <f>IFERROR(AI112/AF107,"-")</f>
        <v>2.7858687578031633E-2</v>
      </c>
      <c r="AK112" s="211">
        <v>537</v>
      </c>
      <c r="AL112" s="182">
        <f>IFERROR(AK112/AG107,"-")</f>
        <v>0.37060041407867494</v>
      </c>
      <c r="AM112" s="214">
        <f t="shared" si="70"/>
        <v>62360.534450651772</v>
      </c>
      <c r="AN112" s="109">
        <f t="shared" si="117"/>
        <v>4.3633349854961768E-3</v>
      </c>
      <c r="AO112" s="615"/>
      <c r="AP112" s="624"/>
      <c r="AQ112" s="126" t="s">
        <v>149</v>
      </c>
      <c r="AR112" s="211">
        <f t="shared" si="66"/>
        <v>262805297</v>
      </c>
      <c r="AS112" s="182">
        <f>IFERROR(AR112/AO107,"-")</f>
        <v>2.9572415880871134E-2</v>
      </c>
      <c r="AT112" s="211">
        <f t="shared" si="118"/>
        <v>4542</v>
      </c>
      <c r="AU112" s="182">
        <f>IFERROR(AT112/AP107,"-")</f>
        <v>0.32893974507531865</v>
      </c>
      <c r="AV112" s="214">
        <f t="shared" si="71"/>
        <v>57861.139806252751</v>
      </c>
      <c r="AW112" s="109">
        <f t="shared" si="119"/>
        <v>3.6905526078442524E-2</v>
      </c>
      <c r="BQ112" s="76"/>
      <c r="BR112" s="76"/>
    </row>
    <row r="113" spans="2:70" s="14" customFormat="1" ht="13.5" customHeight="1">
      <c r="B113" s="500"/>
      <c r="C113" s="628"/>
      <c r="D113" s="631"/>
      <c r="E113" s="615"/>
      <c r="F113" s="624"/>
      <c r="G113" s="126" t="s">
        <v>150</v>
      </c>
      <c r="H113" s="211">
        <v>129838946</v>
      </c>
      <c r="I113" s="182">
        <f>IFERROR(H113/E107,"-")</f>
        <v>2.0931289913431617E-2</v>
      </c>
      <c r="J113" s="211">
        <v>938</v>
      </c>
      <c r="K113" s="182">
        <f>IFERROR(J113/F107,"-")</f>
        <v>9.1700068432886889E-2</v>
      </c>
      <c r="L113" s="214">
        <f t="shared" si="67"/>
        <v>138421.0511727079</v>
      </c>
      <c r="M113" s="109">
        <f t="shared" si="114"/>
        <v>7.6216167903080338E-3</v>
      </c>
      <c r="N113" s="615"/>
      <c r="O113" s="624"/>
      <c r="P113" s="126" t="s">
        <v>150</v>
      </c>
      <c r="Q113" s="211">
        <v>10300691</v>
      </c>
      <c r="R113" s="182">
        <f>IFERROR(Q113/N107,"-")</f>
        <v>1.2408729078178086E-2</v>
      </c>
      <c r="S113" s="211">
        <v>136</v>
      </c>
      <c r="T113" s="182">
        <f>IFERROR(S113/O107,"-")</f>
        <v>0.10310841546626232</v>
      </c>
      <c r="U113" s="214">
        <f t="shared" si="68"/>
        <v>75740.375</v>
      </c>
      <c r="V113" s="109">
        <f t="shared" si="115"/>
        <v>1.1050531806843205E-3</v>
      </c>
      <c r="W113" s="615"/>
      <c r="X113" s="624"/>
      <c r="Y113" s="126" t="s">
        <v>150</v>
      </c>
      <c r="Z113" s="211">
        <v>17201876</v>
      </c>
      <c r="AA113" s="182">
        <f>IFERROR(Z113/W107,"-")</f>
        <v>2.6400782077776172E-2</v>
      </c>
      <c r="AB113" s="211">
        <v>87</v>
      </c>
      <c r="AC113" s="182">
        <f>IFERROR(AB113/X107,"-")</f>
        <v>0.10727496917385944</v>
      </c>
      <c r="AD113" s="214">
        <f t="shared" si="69"/>
        <v>197722.71264367815</v>
      </c>
      <c r="AE113" s="109">
        <f t="shared" si="116"/>
        <v>7.0690901999658732E-4</v>
      </c>
      <c r="AF113" s="615"/>
      <c r="AG113" s="624"/>
      <c r="AH113" s="126" t="s">
        <v>150</v>
      </c>
      <c r="AI113" s="211">
        <v>12775023</v>
      </c>
      <c r="AJ113" s="182">
        <f>IFERROR(AI113/AF107,"-")</f>
        <v>1.0627674129094038E-2</v>
      </c>
      <c r="AK113" s="211">
        <v>185</v>
      </c>
      <c r="AL113" s="182">
        <f>IFERROR(AK113/AG107,"-")</f>
        <v>0.12767425810904071</v>
      </c>
      <c r="AM113" s="214">
        <f t="shared" si="70"/>
        <v>69054.178378378376</v>
      </c>
      <c r="AN113" s="109">
        <f t="shared" si="117"/>
        <v>1.5031973413720536E-3</v>
      </c>
      <c r="AO113" s="615"/>
      <c r="AP113" s="624"/>
      <c r="AQ113" s="126" t="s">
        <v>150</v>
      </c>
      <c r="AR113" s="211">
        <f t="shared" si="66"/>
        <v>170116536</v>
      </c>
      <c r="AS113" s="182">
        <f>IFERROR(AR113/AO107,"-")</f>
        <v>1.9142524934743558E-2</v>
      </c>
      <c r="AT113" s="211">
        <f t="shared" si="118"/>
        <v>1346</v>
      </c>
      <c r="AU113" s="182">
        <f>IFERROR(AT113/AP107,"-")</f>
        <v>9.7479721900347621E-2</v>
      </c>
      <c r="AV113" s="214">
        <f t="shared" si="71"/>
        <v>126386.72808320951</v>
      </c>
      <c r="AW113" s="109">
        <f t="shared" si="119"/>
        <v>1.0936776332360995E-2</v>
      </c>
      <c r="BQ113" s="76"/>
      <c r="BR113" s="76"/>
    </row>
    <row r="114" spans="2:70" s="14" customFormat="1" ht="13.5" customHeight="1">
      <c r="B114" s="500"/>
      <c r="C114" s="628"/>
      <c r="D114" s="631"/>
      <c r="E114" s="615"/>
      <c r="F114" s="624"/>
      <c r="G114" s="126" t="s">
        <v>160</v>
      </c>
      <c r="H114" s="211">
        <v>9443</v>
      </c>
      <c r="I114" s="182">
        <f>IFERROR(H114/E107,"-")</f>
        <v>1.5223026429414696E-6</v>
      </c>
      <c r="J114" s="211">
        <v>4</v>
      </c>
      <c r="K114" s="182">
        <f>IFERROR(J114/F107,"-")</f>
        <v>3.9104506794408056E-4</v>
      </c>
      <c r="L114" s="214">
        <f t="shared" si="67"/>
        <v>2360.75</v>
      </c>
      <c r="M114" s="109">
        <f t="shared" si="114"/>
        <v>3.2501564137774133E-5</v>
      </c>
      <c r="N114" s="615"/>
      <c r="O114" s="624"/>
      <c r="P114" s="126" t="s">
        <v>217</v>
      </c>
      <c r="Q114" s="211">
        <v>930049</v>
      </c>
      <c r="R114" s="182">
        <f>IFERROR(Q114/N107,"-")</f>
        <v>1.1203836781853228E-3</v>
      </c>
      <c r="S114" s="211">
        <v>3</v>
      </c>
      <c r="T114" s="182">
        <f>IFERROR(S114/O107,"-")</f>
        <v>2.2744503411675512E-3</v>
      </c>
      <c r="U114" s="214">
        <f t="shared" si="68"/>
        <v>310016.33333333331</v>
      </c>
      <c r="V114" s="109">
        <f t="shared" si="115"/>
        <v>2.4376173103330598E-5</v>
      </c>
      <c r="W114" s="615"/>
      <c r="X114" s="624"/>
      <c r="Y114" s="126" t="s">
        <v>160</v>
      </c>
      <c r="Z114" s="211">
        <v>11937</v>
      </c>
      <c r="AA114" s="182">
        <f>IFERROR(Z114/W107,"-")</f>
        <v>1.8320451540425832E-5</v>
      </c>
      <c r="AB114" s="211">
        <v>2</v>
      </c>
      <c r="AC114" s="182">
        <f>IFERROR(AB114/X107,"-")</f>
        <v>2.4660912453760789E-3</v>
      </c>
      <c r="AD114" s="214">
        <f t="shared" si="69"/>
        <v>5968.5</v>
      </c>
      <c r="AE114" s="109">
        <f t="shared" si="116"/>
        <v>1.6250782068887066E-5</v>
      </c>
      <c r="AF114" s="615"/>
      <c r="AG114" s="624"/>
      <c r="AH114" s="126" t="s">
        <v>160</v>
      </c>
      <c r="AI114" s="211">
        <v>13430</v>
      </c>
      <c r="AJ114" s="182">
        <f>IFERROR(AI114/AF107,"-")</f>
        <v>1.1172556288449181E-5</v>
      </c>
      <c r="AK114" s="211">
        <v>2</v>
      </c>
      <c r="AL114" s="182">
        <f>IFERROR(AK114/AG107,"-")</f>
        <v>1.3802622498274672E-3</v>
      </c>
      <c r="AM114" s="214">
        <f t="shared" si="70"/>
        <v>6715</v>
      </c>
      <c r="AN114" s="109">
        <f t="shared" si="117"/>
        <v>1.6250782068887066E-5</v>
      </c>
      <c r="AO114" s="615"/>
      <c r="AP114" s="624"/>
      <c r="AQ114" s="126" t="s">
        <v>160</v>
      </c>
      <c r="AR114" s="211">
        <f t="shared" si="66"/>
        <v>964859</v>
      </c>
      <c r="AS114" s="182">
        <f>IFERROR(AR114/AO107,"-")</f>
        <v>1.0857167621854076E-4</v>
      </c>
      <c r="AT114" s="211">
        <f t="shared" si="118"/>
        <v>11</v>
      </c>
      <c r="AU114" s="182">
        <f>IFERROR(AT114/AP107,"-")</f>
        <v>7.9663962920046346E-4</v>
      </c>
      <c r="AV114" s="214">
        <f t="shared" si="71"/>
        <v>87714.454545454544</v>
      </c>
      <c r="AW114" s="109">
        <f t="shared" si="119"/>
        <v>8.9379301378878856E-5</v>
      </c>
      <c r="BQ114" s="76"/>
      <c r="BR114" s="76"/>
    </row>
    <row r="115" spans="2:70" s="14" customFormat="1" ht="13.5" customHeight="1">
      <c r="B115" s="500"/>
      <c r="C115" s="628"/>
      <c r="D115" s="631"/>
      <c r="E115" s="615"/>
      <c r="F115" s="624"/>
      <c r="G115" s="126" t="s">
        <v>151</v>
      </c>
      <c r="H115" s="211">
        <v>2064566</v>
      </c>
      <c r="I115" s="182">
        <f>IFERROR(H115/E107,"-")</f>
        <v>3.3282794433200236E-4</v>
      </c>
      <c r="J115" s="211">
        <v>100</v>
      </c>
      <c r="K115" s="182">
        <f>IFERROR(J115/F107,"-")</f>
        <v>9.7761266986020143E-3</v>
      </c>
      <c r="L115" s="214">
        <f t="shared" si="67"/>
        <v>20645.66</v>
      </c>
      <c r="M115" s="109">
        <f t="shared" si="114"/>
        <v>8.1253910344435327E-4</v>
      </c>
      <c r="N115" s="615"/>
      <c r="O115" s="624"/>
      <c r="P115" s="126" t="s">
        <v>151</v>
      </c>
      <c r="Q115" s="211">
        <v>632305</v>
      </c>
      <c r="R115" s="182">
        <f>IFERROR(Q115/N107,"-")</f>
        <v>7.6170632045727748E-4</v>
      </c>
      <c r="S115" s="211">
        <v>24</v>
      </c>
      <c r="T115" s="182">
        <f>IFERROR(S115/O107,"-")</f>
        <v>1.8195602729340409E-2</v>
      </c>
      <c r="U115" s="214">
        <f t="shared" si="68"/>
        <v>26346.041666666668</v>
      </c>
      <c r="V115" s="109">
        <f t="shared" si="115"/>
        <v>1.9500938482664478E-4</v>
      </c>
      <c r="W115" s="615"/>
      <c r="X115" s="624"/>
      <c r="Y115" s="126" t="s">
        <v>151</v>
      </c>
      <c r="Z115" s="211">
        <v>48044</v>
      </c>
      <c r="AA115" s="182">
        <f>IFERROR(Z115/W107,"-")</f>
        <v>7.3736095652862421E-5</v>
      </c>
      <c r="AB115" s="211">
        <v>5</v>
      </c>
      <c r="AC115" s="182">
        <f>IFERROR(AB115/X107,"-")</f>
        <v>6.1652281134401974E-3</v>
      </c>
      <c r="AD115" s="214">
        <f t="shared" si="69"/>
        <v>9608.7999999999993</v>
      </c>
      <c r="AE115" s="109">
        <f t="shared" si="116"/>
        <v>4.0626955172217661E-5</v>
      </c>
      <c r="AF115" s="615"/>
      <c r="AG115" s="624"/>
      <c r="AH115" s="126" t="s">
        <v>151</v>
      </c>
      <c r="AI115" s="211">
        <v>415435</v>
      </c>
      <c r="AJ115" s="182">
        <f>IFERROR(AI115/AF107,"-")</f>
        <v>3.4560468515948514E-4</v>
      </c>
      <c r="AK115" s="211">
        <v>17</v>
      </c>
      <c r="AL115" s="182">
        <f>IFERROR(AK115/AG107,"-")</f>
        <v>1.1732229123533472E-2</v>
      </c>
      <c r="AM115" s="214">
        <f t="shared" si="70"/>
        <v>24437.352941176472</v>
      </c>
      <c r="AN115" s="109">
        <f t="shared" si="117"/>
        <v>1.3813164758554007E-4</v>
      </c>
      <c r="AO115" s="615"/>
      <c r="AP115" s="624"/>
      <c r="AQ115" s="126" t="s">
        <v>151</v>
      </c>
      <c r="AR115" s="211">
        <f t="shared" si="66"/>
        <v>3160350</v>
      </c>
      <c r="AS115" s="182">
        <f>IFERROR(AR115/AO107,"-")</f>
        <v>3.556213881378163E-4</v>
      </c>
      <c r="AT115" s="211">
        <f t="shared" si="118"/>
        <v>146</v>
      </c>
      <c r="AU115" s="182">
        <f>IFERROR(AT115/AP107,"-")</f>
        <v>1.0573580533024334E-2</v>
      </c>
      <c r="AV115" s="214">
        <f t="shared" si="71"/>
        <v>21646.232876712329</v>
      </c>
      <c r="AW115" s="109">
        <f t="shared" si="119"/>
        <v>1.1863070910287557E-3</v>
      </c>
      <c r="BQ115" s="76"/>
      <c r="BR115" s="76"/>
    </row>
    <row r="116" spans="2:70" s="14" customFormat="1" ht="13.5" customHeight="1">
      <c r="B116" s="500"/>
      <c r="C116" s="628"/>
      <c r="D116" s="631"/>
      <c r="E116" s="615"/>
      <c r="F116" s="624"/>
      <c r="G116" s="126" t="s">
        <v>152</v>
      </c>
      <c r="H116" s="211">
        <v>4921677</v>
      </c>
      <c r="I116" s="182">
        <f>IFERROR(H116/E107,"-")</f>
        <v>7.9342178384033074E-4</v>
      </c>
      <c r="J116" s="211">
        <v>338</v>
      </c>
      <c r="K116" s="182">
        <f>IFERROR(J116/F107,"-")</f>
        <v>3.3043308241274806E-2</v>
      </c>
      <c r="L116" s="214">
        <f t="shared" si="67"/>
        <v>14561.174556213018</v>
      </c>
      <c r="M116" s="109">
        <f t="shared" si="114"/>
        <v>2.7463821696419141E-3</v>
      </c>
      <c r="N116" s="615"/>
      <c r="O116" s="624"/>
      <c r="P116" s="126" t="s">
        <v>152</v>
      </c>
      <c r="Q116" s="211">
        <v>630584</v>
      </c>
      <c r="R116" s="182">
        <f>IFERROR(Q116/N107,"-")</f>
        <v>7.5963311752909096E-4</v>
      </c>
      <c r="S116" s="211">
        <v>44</v>
      </c>
      <c r="T116" s="182">
        <f>IFERROR(S116/O107,"-")</f>
        <v>3.3358605003790752E-2</v>
      </c>
      <c r="U116" s="214">
        <f t="shared" si="68"/>
        <v>14331.454545454546</v>
      </c>
      <c r="V116" s="109">
        <f t="shared" si="115"/>
        <v>3.5751720551551543E-4</v>
      </c>
      <c r="W116" s="615"/>
      <c r="X116" s="624"/>
      <c r="Y116" s="126" t="s">
        <v>152</v>
      </c>
      <c r="Z116" s="211">
        <v>510119</v>
      </c>
      <c r="AA116" s="182">
        <f>IFERROR(Z116/W107,"-")</f>
        <v>7.829111518262952E-4</v>
      </c>
      <c r="AB116" s="211">
        <v>38</v>
      </c>
      <c r="AC116" s="182">
        <f>IFERROR(AB116/X107,"-")</f>
        <v>4.6855733662145502E-2</v>
      </c>
      <c r="AD116" s="214">
        <f t="shared" si="69"/>
        <v>13424.184210526315</v>
      </c>
      <c r="AE116" s="109">
        <f t="shared" si="116"/>
        <v>3.0876485930885422E-4</v>
      </c>
      <c r="AF116" s="615"/>
      <c r="AG116" s="624"/>
      <c r="AH116" s="126" t="s">
        <v>152</v>
      </c>
      <c r="AI116" s="211">
        <v>1267273</v>
      </c>
      <c r="AJ116" s="182">
        <f>IFERROR(AI116/AF107,"-")</f>
        <v>1.0542575521468251E-3</v>
      </c>
      <c r="AK116" s="211">
        <v>87</v>
      </c>
      <c r="AL116" s="182">
        <f>IFERROR(AK116/AG107,"-")</f>
        <v>6.0041407867494824E-2</v>
      </c>
      <c r="AM116" s="214">
        <f t="shared" si="70"/>
        <v>14566.356321839081</v>
      </c>
      <c r="AN116" s="109">
        <f t="shared" si="117"/>
        <v>7.0690901999658732E-4</v>
      </c>
      <c r="AO116" s="615"/>
      <c r="AP116" s="624"/>
      <c r="AQ116" s="126" t="s">
        <v>152</v>
      </c>
      <c r="AR116" s="211">
        <f t="shared" si="66"/>
        <v>7329653</v>
      </c>
      <c r="AS116" s="182">
        <f>IFERROR(AR116/AO107,"-")</f>
        <v>8.2477617176214969E-4</v>
      </c>
      <c r="AT116" s="211">
        <f t="shared" si="118"/>
        <v>507</v>
      </c>
      <c r="AU116" s="182">
        <f>IFERROR(AT116/AP107,"-")</f>
        <v>3.6717844727694092E-2</v>
      </c>
      <c r="AV116" s="214">
        <f t="shared" si="71"/>
        <v>14456.909270216962</v>
      </c>
      <c r="AW116" s="109">
        <f t="shared" si="119"/>
        <v>4.1195732544628714E-3</v>
      </c>
      <c r="BQ116" s="76"/>
      <c r="BR116" s="76"/>
    </row>
    <row r="117" spans="2:70" s="14" customFormat="1" ht="13.5" customHeight="1">
      <c r="B117" s="500"/>
      <c r="C117" s="628"/>
      <c r="D117" s="631"/>
      <c r="E117" s="615"/>
      <c r="F117" s="624"/>
      <c r="G117" s="126" t="s">
        <v>153</v>
      </c>
      <c r="H117" s="211">
        <v>1103363</v>
      </c>
      <c r="I117" s="182">
        <f>IFERROR(H117/E107,"-")</f>
        <v>1.7787275347070091E-4</v>
      </c>
      <c r="J117" s="211">
        <v>30</v>
      </c>
      <c r="K117" s="182">
        <f>IFERROR(J117/F107,"-")</f>
        <v>2.9328380095806042E-3</v>
      </c>
      <c r="L117" s="214">
        <f t="shared" si="67"/>
        <v>36778.76666666667</v>
      </c>
      <c r="M117" s="109">
        <f t="shared" si="114"/>
        <v>2.4376173103330596E-4</v>
      </c>
      <c r="N117" s="615"/>
      <c r="O117" s="624"/>
      <c r="P117" s="126" t="s">
        <v>153</v>
      </c>
      <c r="Q117" s="211">
        <v>15074</v>
      </c>
      <c r="R117" s="182">
        <f>IFERROR(Q117/N107,"-")</f>
        <v>1.8158896536597055E-5</v>
      </c>
      <c r="S117" s="211">
        <v>2</v>
      </c>
      <c r="T117" s="182">
        <f>IFERROR(S117/O107,"-")</f>
        <v>1.5163002274450341E-3</v>
      </c>
      <c r="U117" s="214">
        <f t="shared" si="68"/>
        <v>7537</v>
      </c>
      <c r="V117" s="109">
        <f t="shared" si="115"/>
        <v>1.6250782068887066E-5</v>
      </c>
      <c r="W117" s="615"/>
      <c r="X117" s="624"/>
      <c r="Y117" s="126" t="s">
        <v>153</v>
      </c>
      <c r="Z117" s="211">
        <v>212926</v>
      </c>
      <c r="AA117" s="182">
        <f>IFERROR(Z117/W107,"-")</f>
        <v>3.2679068984641961E-4</v>
      </c>
      <c r="AB117" s="211">
        <v>6</v>
      </c>
      <c r="AC117" s="182">
        <f>IFERROR(AB117/X107,"-")</f>
        <v>7.3982737361282368E-3</v>
      </c>
      <c r="AD117" s="214">
        <f t="shared" si="69"/>
        <v>35487.666666666664</v>
      </c>
      <c r="AE117" s="109">
        <f t="shared" si="116"/>
        <v>4.8752346206661196E-5</v>
      </c>
      <c r="AF117" s="615"/>
      <c r="AG117" s="624"/>
      <c r="AH117" s="126" t="s">
        <v>153</v>
      </c>
      <c r="AI117" s="211">
        <v>108333</v>
      </c>
      <c r="AJ117" s="182">
        <f>IFERROR(AI117/AF107,"-")</f>
        <v>9.0123346269290033E-5</v>
      </c>
      <c r="AK117" s="211">
        <v>17</v>
      </c>
      <c r="AL117" s="182">
        <f>IFERROR(AK117/AG107,"-")</f>
        <v>1.1732229123533472E-2</v>
      </c>
      <c r="AM117" s="214">
        <f t="shared" si="70"/>
        <v>6372.5294117647063</v>
      </c>
      <c r="AN117" s="109">
        <f t="shared" si="117"/>
        <v>1.3813164758554007E-4</v>
      </c>
      <c r="AO117" s="615"/>
      <c r="AP117" s="624"/>
      <c r="AQ117" s="126" t="s">
        <v>153</v>
      </c>
      <c r="AR117" s="211">
        <f t="shared" si="66"/>
        <v>1439696</v>
      </c>
      <c r="AS117" s="182">
        <f>IFERROR(AR117/AO107,"-")</f>
        <v>1.6200316104749839E-4</v>
      </c>
      <c r="AT117" s="211">
        <f t="shared" si="118"/>
        <v>55</v>
      </c>
      <c r="AU117" s="182">
        <f>IFERROR(AT117/AP107,"-")</f>
        <v>3.9831981460023173E-3</v>
      </c>
      <c r="AV117" s="214">
        <f t="shared" si="71"/>
        <v>26176.290909090909</v>
      </c>
      <c r="AW117" s="109">
        <f t="shared" si="119"/>
        <v>4.4689650689439431E-4</v>
      </c>
      <c r="BQ117" s="76"/>
      <c r="BR117" s="76"/>
    </row>
    <row r="118" spans="2:70" s="14" customFormat="1" ht="13.5" customHeight="1">
      <c r="B118" s="500"/>
      <c r="C118" s="628"/>
      <c r="D118" s="631"/>
      <c r="E118" s="615"/>
      <c r="F118" s="624"/>
      <c r="G118" s="126" t="s">
        <v>154</v>
      </c>
      <c r="H118" s="211">
        <v>20238173</v>
      </c>
      <c r="I118" s="182">
        <f>IFERROR(H118/E107,"-")</f>
        <v>3.2625886102093287E-3</v>
      </c>
      <c r="J118" s="211">
        <v>40</v>
      </c>
      <c r="K118" s="182">
        <f>IFERROR(J118/F107,"-")</f>
        <v>3.9104506794408059E-3</v>
      </c>
      <c r="L118" s="214">
        <f t="shared" si="67"/>
        <v>505954.32500000001</v>
      </c>
      <c r="M118" s="109">
        <f t="shared" si="114"/>
        <v>3.2501564137774129E-4</v>
      </c>
      <c r="N118" s="615"/>
      <c r="O118" s="624"/>
      <c r="P118" s="126" t="s">
        <v>154</v>
      </c>
      <c r="Q118" s="211">
        <v>972668</v>
      </c>
      <c r="R118" s="182">
        <f>IFERROR(Q118/N107,"-")</f>
        <v>1.1717246634243587E-3</v>
      </c>
      <c r="S118" s="211">
        <v>3</v>
      </c>
      <c r="T118" s="182">
        <f>IFERROR(S118/O107,"-")</f>
        <v>2.2744503411675512E-3</v>
      </c>
      <c r="U118" s="214">
        <f t="shared" si="68"/>
        <v>324222.66666666669</v>
      </c>
      <c r="V118" s="109">
        <f t="shared" si="115"/>
        <v>2.4376173103330598E-5</v>
      </c>
      <c r="W118" s="615"/>
      <c r="X118" s="624"/>
      <c r="Y118" s="126" t="s">
        <v>154</v>
      </c>
      <c r="Z118" s="211">
        <v>3218371</v>
      </c>
      <c r="AA118" s="182">
        <f>IFERROR(Z118/W107,"-")</f>
        <v>4.9394328511863806E-3</v>
      </c>
      <c r="AB118" s="211">
        <v>7</v>
      </c>
      <c r="AC118" s="182">
        <f>IFERROR(AB118/X107,"-")</f>
        <v>8.6313193588162754E-3</v>
      </c>
      <c r="AD118" s="214">
        <f t="shared" si="69"/>
        <v>459767.28571428574</v>
      </c>
      <c r="AE118" s="109">
        <f t="shared" si="116"/>
        <v>5.6877737241104731E-5</v>
      </c>
      <c r="AF118" s="615"/>
      <c r="AG118" s="624"/>
      <c r="AH118" s="126" t="s">
        <v>154</v>
      </c>
      <c r="AI118" s="211">
        <v>2835092</v>
      </c>
      <c r="AJ118" s="182">
        <f>IFERROR(AI118/AF107,"-")</f>
        <v>2.3585424387886798E-3</v>
      </c>
      <c r="AK118" s="211">
        <v>23</v>
      </c>
      <c r="AL118" s="182">
        <f>IFERROR(AK118/AG107,"-")</f>
        <v>1.5873015873015872E-2</v>
      </c>
      <c r="AM118" s="214">
        <f t="shared" si="70"/>
        <v>123264.86956521739</v>
      </c>
      <c r="AN118" s="109">
        <f t="shared" si="117"/>
        <v>1.8688399379220125E-4</v>
      </c>
      <c r="AO118" s="615"/>
      <c r="AP118" s="624"/>
      <c r="AQ118" s="126" t="s">
        <v>154</v>
      </c>
      <c r="AR118" s="211">
        <f t="shared" si="66"/>
        <v>27264304</v>
      </c>
      <c r="AS118" s="182">
        <f>IFERROR(AR118/AO107,"-")</f>
        <v>3.0679417264199908E-3</v>
      </c>
      <c r="AT118" s="211">
        <f t="shared" si="118"/>
        <v>73</v>
      </c>
      <c r="AU118" s="182">
        <f>IFERROR(AT118/AP107,"-")</f>
        <v>5.2867902665121669E-3</v>
      </c>
      <c r="AV118" s="214">
        <f t="shared" si="71"/>
        <v>373483.61643835617</v>
      </c>
      <c r="AW118" s="109">
        <f t="shared" si="119"/>
        <v>5.9315354551437783E-4</v>
      </c>
      <c r="BQ118" s="76"/>
      <c r="BR118" s="76"/>
    </row>
    <row r="119" spans="2:70" s="14" customFormat="1" ht="13.5" customHeight="1">
      <c r="B119" s="500"/>
      <c r="C119" s="628"/>
      <c r="D119" s="631"/>
      <c r="E119" s="615"/>
      <c r="F119" s="624"/>
      <c r="G119" s="126" t="s">
        <v>155</v>
      </c>
      <c r="H119" s="211">
        <v>36459519</v>
      </c>
      <c r="I119" s="182">
        <f>IFERROR(H119/E107,"-")</f>
        <v>5.8776259805225798E-3</v>
      </c>
      <c r="J119" s="211">
        <v>911</v>
      </c>
      <c r="K119" s="182">
        <f>IFERROR(J119/F107,"-")</f>
        <v>8.906051422426435E-2</v>
      </c>
      <c r="L119" s="214">
        <f t="shared" si="67"/>
        <v>40021.42590559824</v>
      </c>
      <c r="M119" s="109">
        <f t="shared" si="114"/>
        <v>7.4022312323780582E-3</v>
      </c>
      <c r="N119" s="615"/>
      <c r="O119" s="624"/>
      <c r="P119" s="126" t="s">
        <v>155</v>
      </c>
      <c r="Q119" s="211">
        <v>4120327</v>
      </c>
      <c r="R119" s="182">
        <f>IFERROR(Q119/N107,"-")</f>
        <v>4.9635525865694132E-3</v>
      </c>
      <c r="S119" s="211">
        <v>149</v>
      </c>
      <c r="T119" s="182">
        <f>IFERROR(S119/O107,"-")</f>
        <v>0.11296436694465505</v>
      </c>
      <c r="U119" s="214">
        <f t="shared" si="68"/>
        <v>27653.201342281878</v>
      </c>
      <c r="V119" s="109">
        <f t="shared" si="115"/>
        <v>1.2106832641320864E-3</v>
      </c>
      <c r="W119" s="615"/>
      <c r="X119" s="624"/>
      <c r="Y119" s="126" t="s">
        <v>155</v>
      </c>
      <c r="Z119" s="211">
        <v>3865094</v>
      </c>
      <c r="AA119" s="182">
        <f>IFERROR(Z119/W107,"-")</f>
        <v>5.9319986031825958E-3</v>
      </c>
      <c r="AB119" s="211">
        <v>110</v>
      </c>
      <c r="AC119" s="182">
        <f>IFERROR(AB119/X107,"-")</f>
        <v>0.13563501849568435</v>
      </c>
      <c r="AD119" s="214">
        <f t="shared" si="69"/>
        <v>35137.218181818185</v>
      </c>
      <c r="AE119" s="109">
        <f t="shared" si="116"/>
        <v>8.9379301378878862E-4</v>
      </c>
      <c r="AF119" s="615"/>
      <c r="AG119" s="624"/>
      <c r="AH119" s="126" t="s">
        <v>155</v>
      </c>
      <c r="AI119" s="211">
        <v>11118913</v>
      </c>
      <c r="AJ119" s="182">
        <f>IFERROR(AI119/AF107,"-")</f>
        <v>9.2499390438473082E-3</v>
      </c>
      <c r="AK119" s="211">
        <v>234</v>
      </c>
      <c r="AL119" s="182">
        <f>IFERROR(AK119/AG107,"-")</f>
        <v>0.16149068322981366</v>
      </c>
      <c r="AM119" s="214">
        <f t="shared" si="70"/>
        <v>47516.722222222219</v>
      </c>
      <c r="AN119" s="109">
        <f t="shared" si="117"/>
        <v>1.9013415020597867E-3</v>
      </c>
      <c r="AO119" s="615"/>
      <c r="AP119" s="624"/>
      <c r="AQ119" s="126" t="s">
        <v>155</v>
      </c>
      <c r="AR119" s="211">
        <f t="shared" si="66"/>
        <v>55563853</v>
      </c>
      <c r="AS119" s="182">
        <f>IFERROR(AR119/AO107,"-")</f>
        <v>6.2523753806209975E-3</v>
      </c>
      <c r="AT119" s="211">
        <f t="shared" si="118"/>
        <v>1404</v>
      </c>
      <c r="AU119" s="182">
        <f>IFERROR(AT119/AP107,"-")</f>
        <v>0.10168018539976825</v>
      </c>
      <c r="AV119" s="214">
        <f t="shared" si="71"/>
        <v>39575.393874643873</v>
      </c>
      <c r="AW119" s="109">
        <f t="shared" si="119"/>
        <v>1.140804901235872E-2</v>
      </c>
      <c r="BQ119" s="76"/>
      <c r="BR119" s="76"/>
    </row>
    <row r="120" spans="2:70" s="14" customFormat="1" ht="13.5" customHeight="1">
      <c r="B120" s="500"/>
      <c r="C120" s="628"/>
      <c r="D120" s="631"/>
      <c r="E120" s="615"/>
      <c r="F120" s="624"/>
      <c r="G120" s="126" t="s">
        <v>156</v>
      </c>
      <c r="H120" s="211">
        <v>54877587</v>
      </c>
      <c r="I120" s="182">
        <f>IFERROR(H120/E107,"-")</f>
        <v>8.8467961165255137E-3</v>
      </c>
      <c r="J120" s="211">
        <v>751</v>
      </c>
      <c r="K120" s="182">
        <f>IFERROR(J120/F107,"-")</f>
        <v>7.341871150650113E-2</v>
      </c>
      <c r="L120" s="214">
        <f t="shared" si="67"/>
        <v>73072.685752330231</v>
      </c>
      <c r="M120" s="109">
        <f t="shared" si="114"/>
        <v>6.1021686668670926E-3</v>
      </c>
      <c r="N120" s="615"/>
      <c r="O120" s="624"/>
      <c r="P120" s="126" t="s">
        <v>156</v>
      </c>
      <c r="Q120" s="211">
        <v>3624939</v>
      </c>
      <c r="R120" s="182">
        <f>IFERROR(Q120/N107,"-")</f>
        <v>4.3667833522937237E-3</v>
      </c>
      <c r="S120" s="211">
        <v>91</v>
      </c>
      <c r="T120" s="182">
        <f>IFERROR(S120/O107,"-")</f>
        <v>6.8991660348749054E-2</v>
      </c>
      <c r="U120" s="214">
        <f t="shared" si="68"/>
        <v>39834.494505494506</v>
      </c>
      <c r="V120" s="109">
        <f t="shared" si="115"/>
        <v>7.3941058413436146E-4</v>
      </c>
      <c r="W120" s="615"/>
      <c r="X120" s="624"/>
      <c r="Y120" s="126" t="s">
        <v>156</v>
      </c>
      <c r="Z120" s="211">
        <v>4848835</v>
      </c>
      <c r="AA120" s="182">
        <f>IFERROR(Z120/W107,"-")</f>
        <v>7.4418067056229113E-3</v>
      </c>
      <c r="AB120" s="211">
        <v>60</v>
      </c>
      <c r="AC120" s="182">
        <f>IFERROR(AB120/X107,"-")</f>
        <v>7.3982737361282372E-2</v>
      </c>
      <c r="AD120" s="214">
        <f t="shared" si="69"/>
        <v>80813.916666666672</v>
      </c>
      <c r="AE120" s="109">
        <f t="shared" si="116"/>
        <v>4.8752346206661193E-4</v>
      </c>
      <c r="AF120" s="615"/>
      <c r="AG120" s="624"/>
      <c r="AH120" s="126" t="s">
        <v>156</v>
      </c>
      <c r="AI120" s="211">
        <v>14280835</v>
      </c>
      <c r="AJ120" s="182">
        <f>IFERROR(AI120/AF107,"-")</f>
        <v>1.1880374749333966E-2</v>
      </c>
      <c r="AK120" s="211">
        <v>176</v>
      </c>
      <c r="AL120" s="182">
        <f>IFERROR(AK120/AG107,"-")</f>
        <v>0.12146307798481712</v>
      </c>
      <c r="AM120" s="214">
        <f t="shared" si="70"/>
        <v>81141.107954545456</v>
      </c>
      <c r="AN120" s="109">
        <f t="shared" si="117"/>
        <v>1.4300688220620617E-3</v>
      </c>
      <c r="AO120" s="615"/>
      <c r="AP120" s="624"/>
      <c r="AQ120" s="126" t="s">
        <v>156</v>
      </c>
      <c r="AR120" s="211">
        <f t="shared" si="66"/>
        <v>77632196</v>
      </c>
      <c r="AS120" s="182">
        <f>IFERROR(AR120/AO107,"-")</f>
        <v>8.7356366559738739E-3</v>
      </c>
      <c r="AT120" s="211">
        <f t="shared" si="118"/>
        <v>1078</v>
      </c>
      <c r="AU120" s="182">
        <f>IFERROR(AT120/AP107,"-")</f>
        <v>7.8070683661645421E-2</v>
      </c>
      <c r="AV120" s="214">
        <f t="shared" si="71"/>
        <v>72015.024118738409</v>
      </c>
      <c r="AW120" s="109">
        <f t="shared" si="119"/>
        <v>8.7591715351301273E-3</v>
      </c>
      <c r="BQ120" s="76"/>
      <c r="BR120" s="76"/>
    </row>
    <row r="121" spans="2:70" s="14" customFormat="1" ht="13.5" customHeight="1">
      <c r="B121" s="500"/>
      <c r="C121" s="628"/>
      <c r="D121" s="631"/>
      <c r="E121" s="615"/>
      <c r="F121" s="624"/>
      <c r="G121" s="126" t="s">
        <v>157</v>
      </c>
      <c r="H121" s="211">
        <v>23158298</v>
      </c>
      <c r="I121" s="182">
        <f>IFERROR(H121/E107,"-")</f>
        <v>3.7333409140555066E-3</v>
      </c>
      <c r="J121" s="211">
        <v>511</v>
      </c>
      <c r="K121" s="182">
        <f>IFERROR(J121/F107,"-")</f>
        <v>4.9956007429856293E-2</v>
      </c>
      <c r="L121" s="214">
        <f t="shared" si="67"/>
        <v>45319.56555772994</v>
      </c>
      <c r="M121" s="109">
        <f t="shared" si="114"/>
        <v>4.1520748186006451E-3</v>
      </c>
      <c r="N121" s="615"/>
      <c r="O121" s="624"/>
      <c r="P121" s="126" t="s">
        <v>157</v>
      </c>
      <c r="Q121" s="211">
        <v>3809776</v>
      </c>
      <c r="R121" s="182">
        <f>IFERROR(Q121/N107,"-")</f>
        <v>4.5894472742212143E-3</v>
      </c>
      <c r="S121" s="211">
        <v>88</v>
      </c>
      <c r="T121" s="182">
        <f>IFERROR(S121/O107,"-")</f>
        <v>6.6717210007581504E-2</v>
      </c>
      <c r="U121" s="214">
        <f t="shared" si="68"/>
        <v>43292.909090909088</v>
      </c>
      <c r="V121" s="109">
        <f t="shared" si="115"/>
        <v>7.1503441103103085E-4</v>
      </c>
      <c r="W121" s="615"/>
      <c r="X121" s="624"/>
      <c r="Y121" s="126" t="s">
        <v>157</v>
      </c>
      <c r="Z121" s="211">
        <v>2864842</v>
      </c>
      <c r="AA121" s="182">
        <f>IFERROR(Z121/W107,"-")</f>
        <v>4.3968500487540103E-3</v>
      </c>
      <c r="AB121" s="211">
        <v>56</v>
      </c>
      <c r="AC121" s="182">
        <f>IFERROR(AB121/X107,"-")</f>
        <v>6.9050554870530204E-2</v>
      </c>
      <c r="AD121" s="214">
        <f t="shared" si="69"/>
        <v>51157.892857142855</v>
      </c>
      <c r="AE121" s="109">
        <f t="shared" si="116"/>
        <v>4.5502189792883784E-4</v>
      </c>
      <c r="AF121" s="615"/>
      <c r="AG121" s="624"/>
      <c r="AH121" s="126" t="s">
        <v>157</v>
      </c>
      <c r="AI121" s="211">
        <v>5896182</v>
      </c>
      <c r="AJ121" s="182">
        <f>IFERROR(AI121/AF107,"-")</f>
        <v>4.9050949577022244E-3</v>
      </c>
      <c r="AK121" s="211">
        <v>131</v>
      </c>
      <c r="AL121" s="182">
        <f>IFERROR(AK121/AG107,"-")</f>
        <v>9.0407177363699104E-2</v>
      </c>
      <c r="AM121" s="214">
        <f t="shared" si="70"/>
        <v>45009.022900763361</v>
      </c>
      <c r="AN121" s="109">
        <f t="shared" si="117"/>
        <v>1.0644262255121027E-3</v>
      </c>
      <c r="AO121" s="615"/>
      <c r="AP121" s="624"/>
      <c r="AQ121" s="126" t="s">
        <v>157</v>
      </c>
      <c r="AR121" s="211">
        <f t="shared" si="66"/>
        <v>35729098</v>
      </c>
      <c r="AS121" s="182">
        <f>IFERROR(AR121/AO107,"-")</f>
        <v>4.0204507183293232E-3</v>
      </c>
      <c r="AT121" s="211">
        <f t="shared" si="118"/>
        <v>786</v>
      </c>
      <c r="AU121" s="182">
        <f>IFERROR(AT121/AP107,"-")</f>
        <v>5.6923522595596757E-2</v>
      </c>
      <c r="AV121" s="214">
        <f t="shared" si="71"/>
        <v>45456.867684478369</v>
      </c>
      <c r="AW121" s="109">
        <f t="shared" si="119"/>
        <v>6.3865573530726165E-3</v>
      </c>
      <c r="BQ121" s="76"/>
      <c r="BR121" s="76"/>
    </row>
    <row r="122" spans="2:70" s="14" customFormat="1" ht="13.5" customHeight="1">
      <c r="B122" s="500"/>
      <c r="C122" s="628"/>
      <c r="D122" s="631"/>
      <c r="E122" s="615"/>
      <c r="F122" s="624"/>
      <c r="G122" s="127" t="s">
        <v>158</v>
      </c>
      <c r="H122" s="212">
        <v>9046342</v>
      </c>
      <c r="I122" s="183">
        <f>IFERROR(H122/E107,"-")</f>
        <v>1.4583575490365794E-3</v>
      </c>
      <c r="J122" s="212">
        <v>755</v>
      </c>
      <c r="K122" s="183">
        <f>IFERROR(J122/F107,"-")</f>
        <v>7.3809756574445204E-2</v>
      </c>
      <c r="L122" s="215">
        <f t="shared" si="67"/>
        <v>11981.909933774834</v>
      </c>
      <c r="M122" s="110">
        <f t="shared" si="114"/>
        <v>6.1346702310048672E-3</v>
      </c>
      <c r="N122" s="615"/>
      <c r="O122" s="624"/>
      <c r="P122" s="127" t="s">
        <v>158</v>
      </c>
      <c r="Q122" s="212">
        <v>1051927</v>
      </c>
      <c r="R122" s="183">
        <f>IFERROR(Q122/N107,"-")</f>
        <v>1.2672040305859713E-3</v>
      </c>
      <c r="S122" s="212">
        <v>108</v>
      </c>
      <c r="T122" s="183">
        <f>IFERROR(S122/O107,"-")</f>
        <v>8.1880212282031836E-2</v>
      </c>
      <c r="U122" s="215">
        <f t="shared" si="68"/>
        <v>9740.0648148148157</v>
      </c>
      <c r="V122" s="110">
        <f t="shared" si="115"/>
        <v>8.7754223171990155E-4</v>
      </c>
      <c r="W122" s="615"/>
      <c r="X122" s="624"/>
      <c r="Y122" s="127" t="s">
        <v>158</v>
      </c>
      <c r="Z122" s="212">
        <v>1953601</v>
      </c>
      <c r="AA122" s="183">
        <f>IFERROR(Z122/W107,"-")</f>
        <v>2.9983121764117827E-3</v>
      </c>
      <c r="AB122" s="212">
        <v>69</v>
      </c>
      <c r="AC122" s="183">
        <f>IFERROR(AB122/X107,"-")</f>
        <v>8.5080147965474723E-2</v>
      </c>
      <c r="AD122" s="215">
        <f t="shared" si="69"/>
        <v>28313.057971014492</v>
      </c>
      <c r="AE122" s="110">
        <f t="shared" si="116"/>
        <v>5.606519813766038E-4</v>
      </c>
      <c r="AF122" s="615"/>
      <c r="AG122" s="624"/>
      <c r="AH122" s="127" t="s">
        <v>158</v>
      </c>
      <c r="AI122" s="212">
        <v>2260424</v>
      </c>
      <c r="AJ122" s="183">
        <f>IFERROR(AI122/AF107,"-")</f>
        <v>1.8804701694535705E-3</v>
      </c>
      <c r="AK122" s="212">
        <v>141</v>
      </c>
      <c r="AL122" s="183">
        <f>IFERROR(AK122/AG107,"-")</f>
        <v>9.7308488612836433E-2</v>
      </c>
      <c r="AM122" s="215">
        <f t="shared" si="70"/>
        <v>16031.375886524822</v>
      </c>
      <c r="AN122" s="110">
        <f t="shared" si="117"/>
        <v>1.1456801358565381E-3</v>
      </c>
      <c r="AO122" s="615"/>
      <c r="AP122" s="624"/>
      <c r="AQ122" s="127" t="s">
        <v>158</v>
      </c>
      <c r="AR122" s="212">
        <f t="shared" si="66"/>
        <v>14312294</v>
      </c>
      <c r="AS122" s="183">
        <f>IFERROR(AR122/AO107,"-")</f>
        <v>1.610504488337222E-3</v>
      </c>
      <c r="AT122" s="212">
        <f t="shared" si="118"/>
        <v>1073</v>
      </c>
      <c r="AU122" s="183">
        <f>IFERROR(AT122/AP107,"-")</f>
        <v>7.7708574739281569E-2</v>
      </c>
      <c r="AV122" s="215">
        <f t="shared" si="71"/>
        <v>13338.577819198508</v>
      </c>
      <c r="AW122" s="110">
        <f t="shared" si="119"/>
        <v>8.7185445799579098E-3</v>
      </c>
      <c r="BQ122" s="76"/>
      <c r="BR122" s="76"/>
    </row>
    <row r="123" spans="2:70" s="14" customFormat="1" ht="13.5" customHeight="1">
      <c r="B123" s="500"/>
      <c r="C123" s="629"/>
      <c r="D123" s="632"/>
      <c r="E123" s="616"/>
      <c r="F123" s="625"/>
      <c r="G123" s="128" t="s">
        <v>81</v>
      </c>
      <c r="H123" s="204">
        <v>1003902134</v>
      </c>
      <c r="I123" s="183">
        <f>IFERROR(H123/E107,"-")</f>
        <v>0.1618387029379203</v>
      </c>
      <c r="J123" s="212">
        <v>7609</v>
      </c>
      <c r="K123" s="183">
        <f>IFERROR(J123/F107,"-")</f>
        <v>0.74386548049662726</v>
      </c>
      <c r="L123" s="215">
        <f t="shared" si="67"/>
        <v>131936.1458798791</v>
      </c>
      <c r="M123" s="111">
        <f t="shared" si="114"/>
        <v>6.1826100381080842E-2</v>
      </c>
      <c r="N123" s="616"/>
      <c r="O123" s="625"/>
      <c r="P123" s="128" t="s">
        <v>81</v>
      </c>
      <c r="Q123" s="204">
        <v>141936972</v>
      </c>
      <c r="R123" s="183">
        <f>IFERROR(Q123/N107,"-")</f>
        <v>0.17098439626282827</v>
      </c>
      <c r="S123" s="212">
        <v>1045</v>
      </c>
      <c r="T123" s="183">
        <f>IFERROR(S123/O107,"-")</f>
        <v>0.79226686884003028</v>
      </c>
      <c r="U123" s="215">
        <f t="shared" si="68"/>
        <v>135824.85358851674</v>
      </c>
      <c r="V123" s="111">
        <f t="shared" si="115"/>
        <v>8.4910336309934921E-3</v>
      </c>
      <c r="W123" s="616"/>
      <c r="X123" s="625"/>
      <c r="Y123" s="128" t="s">
        <v>81</v>
      </c>
      <c r="Z123" s="204">
        <v>112354139</v>
      </c>
      <c r="AA123" s="183">
        <f>IFERROR(Z123/W107,"-")</f>
        <v>0.17243683998624179</v>
      </c>
      <c r="AB123" s="212">
        <v>644</v>
      </c>
      <c r="AC123" s="183">
        <f>IFERROR(AB123/X107,"-")</f>
        <v>0.79408138101109738</v>
      </c>
      <c r="AD123" s="215">
        <f t="shared" si="69"/>
        <v>174462.94875776398</v>
      </c>
      <c r="AE123" s="111">
        <f t="shared" si="116"/>
        <v>5.2327518261816352E-3</v>
      </c>
      <c r="AF123" s="616"/>
      <c r="AG123" s="625"/>
      <c r="AH123" s="128" t="s">
        <v>81</v>
      </c>
      <c r="AI123" s="204">
        <v>198136355</v>
      </c>
      <c r="AJ123" s="183">
        <f>IFERROR(AI123/AF107,"-")</f>
        <v>0.16483168868396497</v>
      </c>
      <c r="AK123" s="212">
        <v>1213</v>
      </c>
      <c r="AL123" s="183">
        <f>IFERROR(AK123/AG107,"-")</f>
        <v>0.83712905452035891</v>
      </c>
      <c r="AM123" s="215">
        <f t="shared" si="70"/>
        <v>163344.0684253916</v>
      </c>
      <c r="AN123" s="111">
        <f t="shared" si="117"/>
        <v>9.8560993247800051E-3</v>
      </c>
      <c r="AO123" s="616"/>
      <c r="AP123" s="625"/>
      <c r="AQ123" s="128" t="s">
        <v>81</v>
      </c>
      <c r="AR123" s="204">
        <f t="shared" si="66"/>
        <v>1456329600</v>
      </c>
      <c r="AS123" s="183">
        <f>IFERROR(AR123/AO107,"-")</f>
        <v>0.16387487270023599</v>
      </c>
      <c r="AT123" s="212">
        <f>SUM(J123,S123,AB123,AK123)</f>
        <v>10511</v>
      </c>
      <c r="AU123" s="183">
        <f>IFERROR(AT123/AP107,"-")</f>
        <v>0.76122537659327927</v>
      </c>
      <c r="AV123" s="215">
        <f t="shared" si="71"/>
        <v>138552.90647892683</v>
      </c>
      <c r="AW123" s="111">
        <f t="shared" si="119"/>
        <v>8.5405985163035977E-2</v>
      </c>
      <c r="BQ123" s="76"/>
      <c r="BR123" s="76"/>
    </row>
    <row r="124" spans="2:70" s="14" customFormat="1" ht="13.5" customHeight="1">
      <c r="B124" s="500">
        <v>8</v>
      </c>
      <c r="C124" s="627" t="s">
        <v>183</v>
      </c>
      <c r="D124" s="630">
        <f>BL12</f>
        <v>326294</v>
      </c>
      <c r="E124" s="626">
        <f t="shared" ref="E124" si="120">VLOOKUP(C124,$AY$5:$BI$12,2,0)</f>
        <v>16067669160</v>
      </c>
      <c r="F124" s="623">
        <f t="shared" ref="F124" si="121">VLOOKUP(C124,$AY$5:$BI$12,7,0)</f>
        <v>23700</v>
      </c>
      <c r="G124" s="124" t="s">
        <v>144</v>
      </c>
      <c r="H124" s="210">
        <v>282080524</v>
      </c>
      <c r="I124" s="181">
        <f>IFERROR(H124/E124,"-")</f>
        <v>1.7555783679080929E-2</v>
      </c>
      <c r="J124" s="210">
        <v>4577</v>
      </c>
      <c r="K124" s="181">
        <f>IFERROR(J124/F124,"-")</f>
        <v>0.19312236286919832</v>
      </c>
      <c r="L124" s="213">
        <f t="shared" si="67"/>
        <v>61630.003058772119</v>
      </c>
      <c r="M124" s="112">
        <f>IFERROR(J124/$BL$12,0)</f>
        <v>1.4027226979349912E-2</v>
      </c>
      <c r="N124" s="626">
        <f t="shared" ref="N124" si="122">VLOOKUP(C124,$AY$5:$BI$12,3,0)</f>
        <v>2257813390</v>
      </c>
      <c r="O124" s="623">
        <f t="shared" ref="O124" si="123">VLOOKUP(C124,$AY$5:$BI$12,8,0)</f>
        <v>3151</v>
      </c>
      <c r="P124" s="124" t="s">
        <v>144</v>
      </c>
      <c r="Q124" s="210">
        <v>43944114</v>
      </c>
      <c r="R124" s="181">
        <f>IFERROR(Q124/N124,"-")</f>
        <v>1.9463129324430128E-2</v>
      </c>
      <c r="S124" s="210">
        <v>669</v>
      </c>
      <c r="T124" s="181">
        <f>IFERROR(S124/O124,"-")</f>
        <v>0.21231355125357029</v>
      </c>
      <c r="U124" s="213">
        <f t="shared" si="68"/>
        <v>65686.269058295962</v>
      </c>
      <c r="V124" s="112">
        <f>IFERROR(S124/$BL$12,0)</f>
        <v>2.0502981973312411E-3</v>
      </c>
      <c r="W124" s="626">
        <f t="shared" ref="W124" si="124">VLOOKUP(C124,$AY$5:$BI$12,4,0)</f>
        <v>1326326860</v>
      </c>
      <c r="X124" s="623">
        <f t="shared" ref="X124" si="125">VLOOKUP(C124,$AY$5:$BI$12,9,0)</f>
        <v>1722</v>
      </c>
      <c r="Y124" s="124" t="s">
        <v>144</v>
      </c>
      <c r="Z124" s="210">
        <v>28066261</v>
      </c>
      <c r="AA124" s="181">
        <f>IFERROR(Z124/W124,"-")</f>
        <v>2.1160893175306728E-2</v>
      </c>
      <c r="AB124" s="210">
        <v>423</v>
      </c>
      <c r="AC124" s="181">
        <f>IFERROR(AB124/X124,"-")</f>
        <v>0.2456445993031359</v>
      </c>
      <c r="AD124" s="213">
        <f t="shared" si="69"/>
        <v>66350.498817966902</v>
      </c>
      <c r="AE124" s="112">
        <f>IFERROR(AB124/$BL$12,0)</f>
        <v>1.2963768871018162E-3</v>
      </c>
      <c r="AF124" s="626">
        <f t="shared" ref="AF124" si="126">VLOOKUP(C124,$AY$5:$BI$12,5,0)</f>
        <v>2910160230</v>
      </c>
      <c r="AG124" s="623">
        <f t="shared" ref="AG124" si="127">VLOOKUP(C124,$AY$5:$BI$12,10,0)</f>
        <v>3197</v>
      </c>
      <c r="AH124" s="124" t="s">
        <v>144</v>
      </c>
      <c r="AI124" s="210">
        <v>60999663</v>
      </c>
      <c r="AJ124" s="181">
        <f>IFERROR(AI124/AF124,"-")</f>
        <v>2.0960929357487647E-2</v>
      </c>
      <c r="AK124" s="210">
        <v>858</v>
      </c>
      <c r="AL124" s="181">
        <f>IFERROR(AK124/AG124,"-")</f>
        <v>0.26837660306537381</v>
      </c>
      <c r="AM124" s="213">
        <f t="shared" si="70"/>
        <v>71095.178321678322</v>
      </c>
      <c r="AN124" s="112">
        <f>IFERROR(AK124/$BL$12,0)</f>
        <v>2.6295304234831163E-3</v>
      </c>
      <c r="AO124" s="626">
        <f t="shared" ref="AO124" si="128">VLOOKUP(C124,$AY$5:$BI$12,6,0)</f>
        <v>22561969640</v>
      </c>
      <c r="AP124" s="623">
        <f t="shared" ref="AP124" si="129">VLOOKUP(C124,$AY$5:$BI$12,11,0)</f>
        <v>31770</v>
      </c>
      <c r="AQ124" s="124" t="s">
        <v>144</v>
      </c>
      <c r="AR124" s="210">
        <f t="shared" si="66"/>
        <v>415090562</v>
      </c>
      <c r="AS124" s="181">
        <f>IFERROR(AR124/AO124,"-")</f>
        <v>1.8397798092241385E-2</v>
      </c>
      <c r="AT124" s="210">
        <f>SUM(J124,S124,AB124,AK124)</f>
        <v>6527</v>
      </c>
      <c r="AU124" s="181">
        <f>IFERROR(AT124/AP124,"-")</f>
        <v>0.20544538873150772</v>
      </c>
      <c r="AV124" s="213">
        <f t="shared" si="71"/>
        <v>63595.918798835606</v>
      </c>
      <c r="AW124" s="112">
        <f>IFERROR(AT124/$BL$12,0)</f>
        <v>2.0003432487266087E-2</v>
      </c>
      <c r="BQ124" s="76"/>
      <c r="BR124" s="76"/>
    </row>
    <row r="125" spans="2:70" s="14" customFormat="1" ht="13.5" customHeight="1">
      <c r="B125" s="500"/>
      <c r="C125" s="628"/>
      <c r="D125" s="631"/>
      <c r="E125" s="615"/>
      <c r="F125" s="624"/>
      <c r="G125" s="125" t="s">
        <v>145</v>
      </c>
      <c r="H125" s="211">
        <v>352104948</v>
      </c>
      <c r="I125" s="182">
        <f>IFERROR(H125/E124,"-")</f>
        <v>2.1913878391058433E-2</v>
      </c>
      <c r="J125" s="211">
        <v>6303</v>
      </c>
      <c r="K125" s="182">
        <f>IFERROR(J125/F124,"-")</f>
        <v>0.26594936708860761</v>
      </c>
      <c r="L125" s="214">
        <f t="shared" si="67"/>
        <v>55863.072822465496</v>
      </c>
      <c r="M125" s="109">
        <f t="shared" ref="M125:M140" si="130">IFERROR(J125/$BL$12,0)</f>
        <v>1.9316935034049049E-2</v>
      </c>
      <c r="N125" s="615"/>
      <c r="O125" s="624"/>
      <c r="P125" s="125" t="s">
        <v>145</v>
      </c>
      <c r="Q125" s="211">
        <v>64667568</v>
      </c>
      <c r="R125" s="182">
        <f>IFERROR(Q125/N124,"-")</f>
        <v>2.8641679727127493E-2</v>
      </c>
      <c r="S125" s="211">
        <v>938</v>
      </c>
      <c r="T125" s="182">
        <f>IFERROR(S125/O124,"-")</f>
        <v>0.29768327515074577</v>
      </c>
      <c r="U125" s="214">
        <f t="shared" si="68"/>
        <v>68941.970149253728</v>
      </c>
      <c r="V125" s="109">
        <f t="shared" ref="V125:V140" si="131">IFERROR(S125/$BL$12,0)</f>
        <v>2.8747080853463443E-3</v>
      </c>
      <c r="W125" s="615"/>
      <c r="X125" s="624"/>
      <c r="Y125" s="125" t="s">
        <v>145</v>
      </c>
      <c r="Z125" s="211">
        <v>43019502</v>
      </c>
      <c r="AA125" s="182">
        <f>IFERROR(Z125/W124,"-")</f>
        <v>3.2435068079673814E-2</v>
      </c>
      <c r="AB125" s="211">
        <v>518</v>
      </c>
      <c r="AC125" s="182">
        <f>IFERROR(AB125/X124,"-")</f>
        <v>0.30081300813008133</v>
      </c>
      <c r="AD125" s="214">
        <f t="shared" si="69"/>
        <v>83049.231660231657</v>
      </c>
      <c r="AE125" s="109">
        <f t="shared" ref="AE125:AE140" si="132">IFERROR(AB125/$BL$12,0)</f>
        <v>1.5875253605643989E-3</v>
      </c>
      <c r="AF125" s="615"/>
      <c r="AG125" s="624"/>
      <c r="AH125" s="125" t="s">
        <v>145</v>
      </c>
      <c r="AI125" s="211">
        <v>73417496</v>
      </c>
      <c r="AJ125" s="182">
        <f>IFERROR(AI125/AF124,"-")</f>
        <v>2.5227990968730955E-2</v>
      </c>
      <c r="AK125" s="211">
        <v>1091</v>
      </c>
      <c r="AL125" s="182">
        <f>IFERROR(AK125/AG124,"-")</f>
        <v>0.34125742883953708</v>
      </c>
      <c r="AM125" s="214">
        <f t="shared" si="70"/>
        <v>67293.763519706685</v>
      </c>
      <c r="AN125" s="109">
        <f t="shared" ref="AN125:AN140" si="133">IFERROR(AK125/$BL$12,0)</f>
        <v>3.3436103636597671E-3</v>
      </c>
      <c r="AO125" s="615"/>
      <c r="AP125" s="624"/>
      <c r="AQ125" s="125" t="s">
        <v>145</v>
      </c>
      <c r="AR125" s="211">
        <f t="shared" si="66"/>
        <v>533209514</v>
      </c>
      <c r="AS125" s="182">
        <f>IFERROR(AR125/AO124,"-")</f>
        <v>2.3633110163160383E-2</v>
      </c>
      <c r="AT125" s="211">
        <f t="shared" ref="AT125:AT139" si="134">SUM(J125,S125,AB125,AK125)</f>
        <v>8850</v>
      </c>
      <c r="AU125" s="182">
        <f>IFERROR(AT125/AP124,"-")</f>
        <v>0.2785646836638338</v>
      </c>
      <c r="AV125" s="214">
        <f t="shared" si="71"/>
        <v>60249.662598870054</v>
      </c>
      <c r="AW125" s="109">
        <f t="shared" ref="AW125:AW140" si="135">IFERROR(AT125/$BL$12,0)</f>
        <v>2.7122778843619556E-2</v>
      </c>
      <c r="BQ125" s="76"/>
      <c r="BR125" s="76"/>
    </row>
    <row r="126" spans="2:70" s="14" customFormat="1" ht="13.5" customHeight="1">
      <c r="B126" s="500"/>
      <c r="C126" s="628"/>
      <c r="D126" s="631"/>
      <c r="E126" s="615"/>
      <c r="F126" s="624"/>
      <c r="G126" s="126" t="s">
        <v>146</v>
      </c>
      <c r="H126" s="211">
        <v>359317445</v>
      </c>
      <c r="I126" s="182">
        <f>IFERROR(H126/E124,"-")</f>
        <v>2.2362760984306947E-2</v>
      </c>
      <c r="J126" s="211">
        <v>7603</v>
      </c>
      <c r="K126" s="182">
        <f>IFERROR(J126/F124,"-")</f>
        <v>0.32080168776371309</v>
      </c>
      <c r="L126" s="214">
        <f t="shared" si="67"/>
        <v>47259.955938445353</v>
      </c>
      <c r="M126" s="109">
        <f t="shared" si="130"/>
        <v>2.3301072039326496E-2</v>
      </c>
      <c r="N126" s="615"/>
      <c r="O126" s="624"/>
      <c r="P126" s="126" t="s">
        <v>146</v>
      </c>
      <c r="Q126" s="211">
        <v>49444266</v>
      </c>
      <c r="R126" s="182">
        <f>IFERROR(Q126/N124,"-")</f>
        <v>2.1899181845139115E-2</v>
      </c>
      <c r="S126" s="211">
        <v>1086</v>
      </c>
      <c r="T126" s="182">
        <f>IFERROR(S126/O124,"-")</f>
        <v>0.34465249127261188</v>
      </c>
      <c r="U126" s="214">
        <f t="shared" si="68"/>
        <v>45528.790055248617</v>
      </c>
      <c r="V126" s="109">
        <f t="shared" si="131"/>
        <v>3.3282867597933152E-3</v>
      </c>
      <c r="W126" s="615"/>
      <c r="X126" s="624"/>
      <c r="Y126" s="126" t="s">
        <v>146</v>
      </c>
      <c r="Z126" s="211">
        <v>28271419</v>
      </c>
      <c r="AA126" s="182">
        <f>IFERROR(Z126/W124,"-")</f>
        <v>2.1315574503256308E-2</v>
      </c>
      <c r="AB126" s="211">
        <v>596</v>
      </c>
      <c r="AC126" s="182">
        <f>IFERROR(AB126/X124,"-")</f>
        <v>0.34610917537746805</v>
      </c>
      <c r="AD126" s="214">
        <f t="shared" si="69"/>
        <v>47435.266778523488</v>
      </c>
      <c r="AE126" s="109">
        <f t="shared" si="132"/>
        <v>1.8265735808810459E-3</v>
      </c>
      <c r="AF126" s="615"/>
      <c r="AG126" s="624"/>
      <c r="AH126" s="126" t="s">
        <v>146</v>
      </c>
      <c r="AI126" s="211">
        <v>52841821</v>
      </c>
      <c r="AJ126" s="182">
        <f>IFERROR(AI126/AF124,"-")</f>
        <v>1.8157701577826868E-2</v>
      </c>
      <c r="AK126" s="211">
        <v>1078</v>
      </c>
      <c r="AL126" s="182">
        <f>IFERROR(AK126/AG124,"-")</f>
        <v>0.3371911166718799</v>
      </c>
      <c r="AM126" s="214">
        <f t="shared" si="70"/>
        <v>49018.386827458256</v>
      </c>
      <c r="AN126" s="109">
        <f t="shared" si="133"/>
        <v>3.3037689936069926E-3</v>
      </c>
      <c r="AO126" s="615"/>
      <c r="AP126" s="624"/>
      <c r="AQ126" s="126" t="s">
        <v>146</v>
      </c>
      <c r="AR126" s="211">
        <f t="shared" si="66"/>
        <v>489874951</v>
      </c>
      <c r="AS126" s="182">
        <f>IFERROR(AR126/AO124,"-")</f>
        <v>2.1712419563383475E-2</v>
      </c>
      <c r="AT126" s="211">
        <f t="shared" si="134"/>
        <v>10363</v>
      </c>
      <c r="AU126" s="182">
        <f>IFERROR(AT126/AP124,"-")</f>
        <v>0.3261882278879446</v>
      </c>
      <c r="AV126" s="214">
        <f t="shared" si="71"/>
        <v>47271.538261121299</v>
      </c>
      <c r="AW126" s="109">
        <f t="shared" si="135"/>
        <v>3.1759701373607847E-2</v>
      </c>
      <c r="BQ126" s="76"/>
      <c r="BR126" s="76"/>
    </row>
    <row r="127" spans="2:70" s="14" customFormat="1" ht="13.5" customHeight="1">
      <c r="B127" s="500"/>
      <c r="C127" s="628"/>
      <c r="D127" s="631"/>
      <c r="E127" s="615"/>
      <c r="F127" s="624"/>
      <c r="G127" s="126" t="s">
        <v>147</v>
      </c>
      <c r="H127" s="211">
        <v>51383088</v>
      </c>
      <c r="I127" s="182">
        <f>IFERROR(H127/E124,"-")</f>
        <v>3.1979179735612631E-3</v>
      </c>
      <c r="J127" s="211">
        <v>1365</v>
      </c>
      <c r="K127" s="182">
        <f>IFERROR(J127/F124,"-")</f>
        <v>5.7594936708860761E-2</v>
      </c>
      <c r="L127" s="214">
        <f t="shared" si="67"/>
        <v>37643.287912087915</v>
      </c>
      <c r="M127" s="109">
        <f t="shared" si="130"/>
        <v>4.1833438555413218E-3</v>
      </c>
      <c r="N127" s="615"/>
      <c r="O127" s="624"/>
      <c r="P127" s="126" t="s">
        <v>147</v>
      </c>
      <c r="Q127" s="211">
        <v>6977590</v>
      </c>
      <c r="R127" s="182">
        <f>IFERROR(Q127/N124,"-")</f>
        <v>3.0904192662264264E-3</v>
      </c>
      <c r="S127" s="211">
        <v>196</v>
      </c>
      <c r="T127" s="182">
        <f>IFERROR(S127/O124,"-")</f>
        <v>6.2202475404633452E-2</v>
      </c>
      <c r="U127" s="214">
        <f t="shared" si="68"/>
        <v>35599.948979591834</v>
      </c>
      <c r="V127" s="109">
        <f t="shared" si="131"/>
        <v>6.0068527156490771E-4</v>
      </c>
      <c r="W127" s="615"/>
      <c r="X127" s="624"/>
      <c r="Y127" s="126" t="s">
        <v>147</v>
      </c>
      <c r="Z127" s="211">
        <v>1307972</v>
      </c>
      <c r="AA127" s="182">
        <f>IFERROR(Z127/W124,"-")</f>
        <v>9.8616113376456837E-4</v>
      </c>
      <c r="AB127" s="211">
        <v>108</v>
      </c>
      <c r="AC127" s="182">
        <f>IFERROR(AB127/X124,"-")</f>
        <v>6.2717770034843204E-2</v>
      </c>
      <c r="AD127" s="214">
        <f t="shared" si="69"/>
        <v>12110.851851851852</v>
      </c>
      <c r="AE127" s="109">
        <f t="shared" si="132"/>
        <v>3.3098984351535729E-4</v>
      </c>
      <c r="AF127" s="615"/>
      <c r="AG127" s="624"/>
      <c r="AH127" s="126" t="s">
        <v>147</v>
      </c>
      <c r="AI127" s="211">
        <v>8142611</v>
      </c>
      <c r="AJ127" s="182">
        <f>IFERROR(AI127/AF124,"-")</f>
        <v>2.7979940472212419E-3</v>
      </c>
      <c r="AK127" s="211">
        <v>199</v>
      </c>
      <c r="AL127" s="182">
        <f>IFERROR(AK127/AG124,"-")</f>
        <v>6.2245855489521426E-2</v>
      </c>
      <c r="AM127" s="214">
        <f t="shared" si="70"/>
        <v>40917.643216080403</v>
      </c>
      <c r="AN127" s="109">
        <f t="shared" si="133"/>
        <v>6.0987943388477871E-4</v>
      </c>
      <c r="AO127" s="615"/>
      <c r="AP127" s="624"/>
      <c r="AQ127" s="126" t="s">
        <v>147</v>
      </c>
      <c r="AR127" s="211">
        <f t="shared" si="66"/>
        <v>67811261</v>
      </c>
      <c r="AS127" s="182">
        <f>IFERROR(AR127/AO124,"-")</f>
        <v>3.0055559014571919E-3</v>
      </c>
      <c r="AT127" s="211">
        <f t="shared" si="134"/>
        <v>1868</v>
      </c>
      <c r="AU127" s="182">
        <f>IFERROR(AT127/AP124,"-")</f>
        <v>5.8797607806106392E-2</v>
      </c>
      <c r="AV127" s="214">
        <f t="shared" si="71"/>
        <v>36301.531584582444</v>
      </c>
      <c r="AW127" s="109">
        <f t="shared" si="135"/>
        <v>5.724898404506365E-3</v>
      </c>
      <c r="BQ127" s="76"/>
      <c r="BR127" s="76"/>
    </row>
    <row r="128" spans="2:70" s="14" customFormat="1" ht="13.5" customHeight="1">
      <c r="B128" s="500"/>
      <c r="C128" s="628"/>
      <c r="D128" s="631"/>
      <c r="E128" s="615"/>
      <c r="F128" s="624"/>
      <c r="G128" s="126" t="s">
        <v>148</v>
      </c>
      <c r="H128" s="211">
        <v>402582279</v>
      </c>
      <c r="I128" s="182">
        <f>IFERROR(H128/E124,"-")</f>
        <v>2.505542496494868E-2</v>
      </c>
      <c r="J128" s="211">
        <v>8714</v>
      </c>
      <c r="K128" s="182">
        <f>IFERROR(J128/F124,"-")</f>
        <v>0.36767932489451477</v>
      </c>
      <c r="L128" s="214">
        <f t="shared" si="67"/>
        <v>46199.481179710812</v>
      </c>
      <c r="M128" s="109">
        <f t="shared" si="130"/>
        <v>2.6705976818452069E-2</v>
      </c>
      <c r="N128" s="615"/>
      <c r="O128" s="624"/>
      <c r="P128" s="126" t="s">
        <v>148</v>
      </c>
      <c r="Q128" s="211">
        <v>63494284</v>
      </c>
      <c r="R128" s="182">
        <f>IFERROR(Q128/N124,"-")</f>
        <v>2.8122024734736826E-2</v>
      </c>
      <c r="S128" s="211">
        <v>1257</v>
      </c>
      <c r="T128" s="182">
        <f>IFERROR(S128/O124,"-")</f>
        <v>0.39892097746747063</v>
      </c>
      <c r="U128" s="214">
        <f t="shared" si="68"/>
        <v>50512.556881463803</v>
      </c>
      <c r="V128" s="109">
        <f t="shared" si="131"/>
        <v>3.8523540120259641E-3</v>
      </c>
      <c r="W128" s="615"/>
      <c r="X128" s="624"/>
      <c r="Y128" s="126" t="s">
        <v>148</v>
      </c>
      <c r="Z128" s="211">
        <v>36332407</v>
      </c>
      <c r="AA128" s="182">
        <f>IFERROR(Z128/W124,"-")</f>
        <v>2.7393252821555615E-2</v>
      </c>
      <c r="AB128" s="211">
        <v>740</v>
      </c>
      <c r="AC128" s="182">
        <f>IFERROR(AB128/X124,"-")</f>
        <v>0.42973286875725902</v>
      </c>
      <c r="AD128" s="214">
        <f t="shared" si="69"/>
        <v>49097.847297297296</v>
      </c>
      <c r="AE128" s="109">
        <f t="shared" si="132"/>
        <v>2.2678933722348558E-3</v>
      </c>
      <c r="AF128" s="615"/>
      <c r="AG128" s="624"/>
      <c r="AH128" s="126" t="s">
        <v>148</v>
      </c>
      <c r="AI128" s="211">
        <v>72149128</v>
      </c>
      <c r="AJ128" s="182">
        <f>IFERROR(AI128/AF124,"-")</f>
        <v>2.4792149674865153E-2</v>
      </c>
      <c r="AK128" s="211">
        <v>1313</v>
      </c>
      <c r="AL128" s="182">
        <f>IFERROR(AK128/AG124,"-")</f>
        <v>0.41069752893337502</v>
      </c>
      <c r="AM128" s="214">
        <f t="shared" si="70"/>
        <v>54949.830921553694</v>
      </c>
      <c r="AN128" s="109">
        <f t="shared" si="133"/>
        <v>4.0239783753302236E-3</v>
      </c>
      <c r="AO128" s="615"/>
      <c r="AP128" s="624"/>
      <c r="AQ128" s="126" t="s">
        <v>148</v>
      </c>
      <c r="AR128" s="211">
        <f t="shared" si="66"/>
        <v>574558098</v>
      </c>
      <c r="AS128" s="182">
        <f>IFERROR(AR128/AO124,"-")</f>
        <v>2.5465777463921806E-2</v>
      </c>
      <c r="AT128" s="211">
        <f t="shared" si="134"/>
        <v>12024</v>
      </c>
      <c r="AU128" s="182">
        <f>IFERROR(AT128/AP124,"-")</f>
        <v>0.37847025495750708</v>
      </c>
      <c r="AV128" s="214">
        <f t="shared" si="71"/>
        <v>47784.272954091815</v>
      </c>
      <c r="AW128" s="109">
        <f t="shared" si="135"/>
        <v>3.6850202578043112E-2</v>
      </c>
      <c r="BQ128" s="76"/>
      <c r="BR128" s="76"/>
    </row>
    <row r="129" spans="1:70" s="14" customFormat="1" ht="13.5" customHeight="1">
      <c r="B129" s="500"/>
      <c r="C129" s="628"/>
      <c r="D129" s="631"/>
      <c r="E129" s="615"/>
      <c r="F129" s="624"/>
      <c r="G129" s="126" t="s">
        <v>149</v>
      </c>
      <c r="H129" s="211">
        <v>615148636</v>
      </c>
      <c r="I129" s="182">
        <f>IFERROR(H129/E124,"-")</f>
        <v>3.8284870685002331E-2</v>
      </c>
      <c r="J129" s="211">
        <v>10052</v>
      </c>
      <c r="K129" s="182">
        <f>IFERROR(J129/F124,"-")</f>
        <v>0.42413502109704643</v>
      </c>
      <c r="L129" s="214">
        <f t="shared" si="67"/>
        <v>61196.641066454438</v>
      </c>
      <c r="M129" s="109">
        <f t="shared" si="130"/>
        <v>3.0806573213114554E-2</v>
      </c>
      <c r="N129" s="615"/>
      <c r="O129" s="624"/>
      <c r="P129" s="126" t="s">
        <v>149</v>
      </c>
      <c r="Q129" s="211">
        <v>86764038</v>
      </c>
      <c r="R129" s="182">
        <f>IFERROR(Q129/N124,"-")</f>
        <v>3.8428347703261694E-2</v>
      </c>
      <c r="S129" s="211">
        <v>1397</v>
      </c>
      <c r="T129" s="182">
        <f>IFERROR(S129/O124,"-")</f>
        <v>0.44335131704220881</v>
      </c>
      <c r="U129" s="214">
        <f t="shared" si="68"/>
        <v>62107.400143163926</v>
      </c>
      <c r="V129" s="109">
        <f t="shared" si="131"/>
        <v>4.2814149202866124E-3</v>
      </c>
      <c r="W129" s="615"/>
      <c r="X129" s="624"/>
      <c r="Y129" s="126" t="s">
        <v>149</v>
      </c>
      <c r="Z129" s="211">
        <v>54152812</v>
      </c>
      <c r="AA129" s="182">
        <f>IFERROR(Z129/W124,"-")</f>
        <v>4.0829160317238843E-2</v>
      </c>
      <c r="AB129" s="211">
        <v>838</v>
      </c>
      <c r="AC129" s="182">
        <f>IFERROR(AB129/X124,"-")</f>
        <v>0.48664343786295006</v>
      </c>
      <c r="AD129" s="214">
        <f t="shared" si="69"/>
        <v>64621.494033412891</v>
      </c>
      <c r="AE129" s="109">
        <f t="shared" si="132"/>
        <v>2.5682360080173097E-3</v>
      </c>
      <c r="AF129" s="615"/>
      <c r="AG129" s="624"/>
      <c r="AH129" s="126" t="s">
        <v>149</v>
      </c>
      <c r="AI129" s="211">
        <v>106997958</v>
      </c>
      <c r="AJ129" s="182">
        <f>IFERROR(AI129/AF124,"-")</f>
        <v>3.6767033270879386E-2</v>
      </c>
      <c r="AK129" s="211">
        <v>1492</v>
      </c>
      <c r="AL129" s="182">
        <f>IFERROR(AK129/AG124,"-")</f>
        <v>0.46668751954957771</v>
      </c>
      <c r="AM129" s="214">
        <f t="shared" si="70"/>
        <v>71714.449061662192</v>
      </c>
      <c r="AN129" s="109">
        <f t="shared" si="133"/>
        <v>4.5725633937491955E-3</v>
      </c>
      <c r="AO129" s="615"/>
      <c r="AP129" s="624"/>
      <c r="AQ129" s="126" t="s">
        <v>149</v>
      </c>
      <c r="AR129" s="211">
        <f t="shared" si="66"/>
        <v>863063444</v>
      </c>
      <c r="AS129" s="182">
        <f>IFERROR(AR129/AO124,"-")</f>
        <v>3.8253018587077581E-2</v>
      </c>
      <c r="AT129" s="211">
        <f t="shared" si="134"/>
        <v>13779</v>
      </c>
      <c r="AU129" s="182">
        <f>IFERROR(AT129/AP124,"-")</f>
        <v>0.4337110481586402</v>
      </c>
      <c r="AV129" s="214">
        <f t="shared" si="71"/>
        <v>62636.145148414253</v>
      </c>
      <c r="AW129" s="109">
        <f t="shared" si="135"/>
        <v>4.2228787535167671E-2</v>
      </c>
      <c r="BQ129" s="76"/>
      <c r="BR129" s="76"/>
    </row>
    <row r="130" spans="1:70" s="14" customFormat="1" ht="13.5" customHeight="1">
      <c r="B130" s="500"/>
      <c r="C130" s="628"/>
      <c r="D130" s="631"/>
      <c r="E130" s="615"/>
      <c r="F130" s="624"/>
      <c r="G130" s="126" t="s">
        <v>150</v>
      </c>
      <c r="H130" s="211">
        <v>367683835</v>
      </c>
      <c r="I130" s="182">
        <f>IFERROR(H130/E124,"-")</f>
        <v>2.2883458163013359E-2</v>
      </c>
      <c r="J130" s="211">
        <v>2718</v>
      </c>
      <c r="K130" s="182">
        <f>IFERROR(J130/F124,"-")</f>
        <v>0.11468354430379747</v>
      </c>
      <c r="L130" s="214">
        <f t="shared" si="67"/>
        <v>135277.34915378955</v>
      </c>
      <c r="M130" s="109">
        <f t="shared" si="130"/>
        <v>8.3299110618031587E-3</v>
      </c>
      <c r="N130" s="615"/>
      <c r="O130" s="624"/>
      <c r="P130" s="126" t="s">
        <v>150</v>
      </c>
      <c r="Q130" s="211">
        <v>44498809</v>
      </c>
      <c r="R130" s="182">
        <f>IFERROR(Q130/N124,"-")</f>
        <v>1.9708807289870844E-2</v>
      </c>
      <c r="S130" s="211">
        <v>383</v>
      </c>
      <c r="T130" s="182">
        <f>IFERROR(S130/O124,"-")</f>
        <v>0.12154871469374802</v>
      </c>
      <c r="U130" s="214">
        <f t="shared" si="68"/>
        <v>116184.87989556136</v>
      </c>
      <c r="V130" s="109">
        <f t="shared" si="131"/>
        <v>1.1737880561702024E-3</v>
      </c>
      <c r="W130" s="615"/>
      <c r="X130" s="624"/>
      <c r="Y130" s="126" t="s">
        <v>150</v>
      </c>
      <c r="Z130" s="211">
        <v>42810599</v>
      </c>
      <c r="AA130" s="182">
        <f>IFERROR(Z130/W124,"-")</f>
        <v>3.2277563164181115E-2</v>
      </c>
      <c r="AB130" s="211">
        <v>267</v>
      </c>
      <c r="AC130" s="182">
        <f>IFERROR(AB130/X124,"-")</f>
        <v>0.15505226480836237</v>
      </c>
      <c r="AD130" s="214">
        <f t="shared" si="69"/>
        <v>160339.32209737829</v>
      </c>
      <c r="AE130" s="109">
        <f t="shared" si="132"/>
        <v>8.1828044646852221E-4</v>
      </c>
      <c r="AF130" s="615"/>
      <c r="AG130" s="624"/>
      <c r="AH130" s="126" t="s">
        <v>150</v>
      </c>
      <c r="AI130" s="211">
        <v>80452645</v>
      </c>
      <c r="AJ130" s="182">
        <f>IFERROR(AI130/AF124,"-")</f>
        <v>2.7645434835730676E-2</v>
      </c>
      <c r="AK130" s="211">
        <v>499</v>
      </c>
      <c r="AL130" s="182">
        <f>IFERROR(AK130/AG124,"-")</f>
        <v>0.15608382858930248</v>
      </c>
      <c r="AM130" s="214">
        <f t="shared" si="70"/>
        <v>161227.74549098196</v>
      </c>
      <c r="AN130" s="109">
        <f t="shared" si="133"/>
        <v>1.5292956658718823E-3</v>
      </c>
      <c r="AO130" s="615"/>
      <c r="AP130" s="624"/>
      <c r="AQ130" s="126" t="s">
        <v>150</v>
      </c>
      <c r="AR130" s="211">
        <f t="shared" si="66"/>
        <v>535445888</v>
      </c>
      <c r="AS130" s="182">
        <f>IFERROR(AR130/AO124,"-")</f>
        <v>2.373223156238588E-2</v>
      </c>
      <c r="AT130" s="211">
        <f t="shared" si="134"/>
        <v>3867</v>
      </c>
      <c r="AU130" s="182">
        <f>IFERROR(AT130/AP124,"-")</f>
        <v>0.12171860245514636</v>
      </c>
      <c r="AV130" s="214">
        <f t="shared" si="71"/>
        <v>138465.44815102147</v>
      </c>
      <c r="AW130" s="109">
        <f t="shared" si="135"/>
        <v>1.1851275230313766E-2</v>
      </c>
      <c r="BQ130" s="76"/>
      <c r="BR130" s="76"/>
    </row>
    <row r="131" spans="1:70" s="14" customFormat="1" ht="13.5" customHeight="1">
      <c r="B131" s="500"/>
      <c r="C131" s="628"/>
      <c r="D131" s="631"/>
      <c r="E131" s="615"/>
      <c r="F131" s="624"/>
      <c r="G131" s="126" t="s">
        <v>160</v>
      </c>
      <c r="H131" s="211">
        <v>39576</v>
      </c>
      <c r="I131" s="182">
        <f>IFERROR(H131/E124,"-")</f>
        <v>2.4630828283745916E-6</v>
      </c>
      <c r="J131" s="211">
        <v>9</v>
      </c>
      <c r="K131" s="182">
        <f>IFERROR(J131/F124,"-")</f>
        <v>3.7974683544303797E-4</v>
      </c>
      <c r="L131" s="214">
        <f t="shared" si="67"/>
        <v>4397.333333333333</v>
      </c>
      <c r="M131" s="109">
        <f t="shared" si="130"/>
        <v>2.758248695961311E-5</v>
      </c>
      <c r="N131" s="615"/>
      <c r="O131" s="624"/>
      <c r="P131" s="126" t="s">
        <v>217</v>
      </c>
      <c r="Q131" s="211">
        <v>2384</v>
      </c>
      <c r="R131" s="182">
        <f>IFERROR(Q131/N124,"-")</f>
        <v>1.0558888571388976E-6</v>
      </c>
      <c r="S131" s="211">
        <v>1</v>
      </c>
      <c r="T131" s="182">
        <f>IFERROR(S131/O124,"-")</f>
        <v>3.1735956839098697E-4</v>
      </c>
      <c r="U131" s="214">
        <f t="shared" si="68"/>
        <v>2384</v>
      </c>
      <c r="V131" s="109">
        <f t="shared" si="131"/>
        <v>3.0647207732903455E-6</v>
      </c>
      <c r="W131" s="615"/>
      <c r="X131" s="624"/>
      <c r="Y131" s="126" t="s">
        <v>160</v>
      </c>
      <c r="Z131" s="211">
        <v>960</v>
      </c>
      <c r="AA131" s="182">
        <f>IFERROR(Z131/W124,"-")</f>
        <v>7.2380348234823503E-7</v>
      </c>
      <c r="AB131" s="211">
        <v>1</v>
      </c>
      <c r="AC131" s="182">
        <f>IFERROR(AB131/X124,"-")</f>
        <v>5.8072009291521487E-4</v>
      </c>
      <c r="AD131" s="214">
        <f t="shared" si="69"/>
        <v>960</v>
      </c>
      <c r="AE131" s="109">
        <f t="shared" si="132"/>
        <v>3.0647207732903455E-6</v>
      </c>
      <c r="AF131" s="615"/>
      <c r="AG131" s="624"/>
      <c r="AH131" s="126" t="s">
        <v>160</v>
      </c>
      <c r="AI131" s="211">
        <v>1068</v>
      </c>
      <c r="AJ131" s="182">
        <f>IFERROR(AI131/AF124,"-")</f>
        <v>3.6699010212231508E-7</v>
      </c>
      <c r="AK131" s="211">
        <v>1</v>
      </c>
      <c r="AL131" s="182">
        <f>IFERROR(AK131/AG124,"-")</f>
        <v>3.1279324366593683E-4</v>
      </c>
      <c r="AM131" s="214">
        <f t="shared" si="70"/>
        <v>1068</v>
      </c>
      <c r="AN131" s="109">
        <f t="shared" si="133"/>
        <v>3.0647207732903455E-6</v>
      </c>
      <c r="AO131" s="615"/>
      <c r="AP131" s="624"/>
      <c r="AQ131" s="126" t="s">
        <v>160</v>
      </c>
      <c r="AR131" s="211">
        <f t="shared" si="66"/>
        <v>43988</v>
      </c>
      <c r="AS131" s="182">
        <f>IFERROR(AR131/AO124,"-")</f>
        <v>1.9496524772382416E-6</v>
      </c>
      <c r="AT131" s="211">
        <f t="shared" si="134"/>
        <v>12</v>
      </c>
      <c r="AU131" s="182">
        <f>IFERROR(AT131/AP124,"-")</f>
        <v>3.7771482530689327E-4</v>
      </c>
      <c r="AV131" s="214">
        <f t="shared" si="71"/>
        <v>3665.6666666666665</v>
      </c>
      <c r="AW131" s="109">
        <f t="shared" si="135"/>
        <v>3.6776649279484149E-5</v>
      </c>
      <c r="BQ131" s="76"/>
      <c r="BR131" s="76"/>
    </row>
    <row r="132" spans="1:70" s="14" customFormat="1" ht="13.5" customHeight="1">
      <c r="B132" s="500"/>
      <c r="C132" s="628"/>
      <c r="D132" s="631"/>
      <c r="E132" s="615"/>
      <c r="F132" s="624"/>
      <c r="G132" s="126" t="s">
        <v>151</v>
      </c>
      <c r="H132" s="211">
        <v>5998186</v>
      </c>
      <c r="I132" s="182">
        <f>IFERROR(H132/E124,"-")</f>
        <v>3.7330778598132399E-4</v>
      </c>
      <c r="J132" s="211">
        <v>220</v>
      </c>
      <c r="K132" s="182">
        <f>IFERROR(J132/F124,"-")</f>
        <v>9.282700421940928E-3</v>
      </c>
      <c r="L132" s="214">
        <f t="shared" si="67"/>
        <v>27264.481818181819</v>
      </c>
      <c r="M132" s="109">
        <f t="shared" si="130"/>
        <v>6.7423857012387602E-4</v>
      </c>
      <c r="N132" s="615"/>
      <c r="O132" s="624"/>
      <c r="P132" s="126" t="s">
        <v>151</v>
      </c>
      <c r="Q132" s="211">
        <v>818780</v>
      </c>
      <c r="R132" s="182">
        <f>IFERROR(Q132/N124,"-")</f>
        <v>3.6264290203363527E-4</v>
      </c>
      <c r="S132" s="211">
        <v>38</v>
      </c>
      <c r="T132" s="182">
        <f>IFERROR(S132/O124,"-")</f>
        <v>1.2059663598857505E-2</v>
      </c>
      <c r="U132" s="214">
        <f t="shared" si="68"/>
        <v>21546.842105263157</v>
      </c>
      <c r="V132" s="109">
        <f t="shared" si="131"/>
        <v>1.1645938938503313E-4</v>
      </c>
      <c r="W132" s="615"/>
      <c r="X132" s="624"/>
      <c r="Y132" s="126" t="s">
        <v>151</v>
      </c>
      <c r="Z132" s="211">
        <v>287028</v>
      </c>
      <c r="AA132" s="182">
        <f>IFERROR(Z132/W124,"-")</f>
        <v>2.1640819367859293E-4</v>
      </c>
      <c r="AB132" s="211">
        <v>16</v>
      </c>
      <c r="AC132" s="182">
        <f>IFERROR(AB132/X124,"-")</f>
        <v>9.2915214866434379E-3</v>
      </c>
      <c r="AD132" s="214">
        <f t="shared" si="69"/>
        <v>17939.25</v>
      </c>
      <c r="AE132" s="109">
        <f t="shared" si="132"/>
        <v>4.9035532372645527E-5</v>
      </c>
      <c r="AF132" s="615"/>
      <c r="AG132" s="624"/>
      <c r="AH132" s="126" t="s">
        <v>151</v>
      </c>
      <c r="AI132" s="211">
        <v>1005644</v>
      </c>
      <c r="AJ132" s="182">
        <f>IFERROR(AI132/AF124,"-")</f>
        <v>3.4556310323847702E-4</v>
      </c>
      <c r="AK132" s="211">
        <v>45</v>
      </c>
      <c r="AL132" s="182">
        <f>IFERROR(AK132/AG124,"-")</f>
        <v>1.4075695964967157E-2</v>
      </c>
      <c r="AM132" s="214">
        <f t="shared" si="70"/>
        <v>22347.644444444446</v>
      </c>
      <c r="AN132" s="109">
        <f t="shared" si="133"/>
        <v>1.3791243479806554E-4</v>
      </c>
      <c r="AO132" s="615"/>
      <c r="AP132" s="624"/>
      <c r="AQ132" s="126" t="s">
        <v>151</v>
      </c>
      <c r="AR132" s="211">
        <f t="shared" si="66"/>
        <v>8109638</v>
      </c>
      <c r="AS132" s="182">
        <f>IFERROR(AR132/AO124,"-")</f>
        <v>3.5943838811051607E-4</v>
      </c>
      <c r="AT132" s="211">
        <f t="shared" si="134"/>
        <v>319</v>
      </c>
      <c r="AU132" s="182">
        <f>IFERROR(AT132/AP124,"-")</f>
        <v>1.0040919106074913E-2</v>
      </c>
      <c r="AV132" s="214">
        <f t="shared" si="71"/>
        <v>25422.062695924764</v>
      </c>
      <c r="AW132" s="109">
        <f t="shared" si="135"/>
        <v>9.7764592667962027E-4</v>
      </c>
      <c r="BQ132" s="76"/>
      <c r="BR132" s="76"/>
    </row>
    <row r="133" spans="1:70" s="14" customFormat="1" ht="13.5" customHeight="1">
      <c r="B133" s="500"/>
      <c r="C133" s="628"/>
      <c r="D133" s="631"/>
      <c r="E133" s="615"/>
      <c r="F133" s="624"/>
      <c r="G133" s="126" t="s">
        <v>152</v>
      </c>
      <c r="H133" s="211">
        <v>13367335</v>
      </c>
      <c r="I133" s="182">
        <f>IFERROR(H133/E124,"-")</f>
        <v>8.3193989538181401E-4</v>
      </c>
      <c r="J133" s="211">
        <v>953</v>
      </c>
      <c r="K133" s="182">
        <f>IFERROR(J133/F124,"-")</f>
        <v>4.0210970464135021E-2</v>
      </c>
      <c r="L133" s="214">
        <f t="shared" si="67"/>
        <v>14026.584470094438</v>
      </c>
      <c r="M133" s="109">
        <f t="shared" si="130"/>
        <v>2.9206788969456995E-3</v>
      </c>
      <c r="N133" s="615"/>
      <c r="O133" s="624"/>
      <c r="P133" s="126" t="s">
        <v>152</v>
      </c>
      <c r="Q133" s="211">
        <v>1513244</v>
      </c>
      <c r="R133" s="182">
        <f>IFERROR(Q133/N124,"-")</f>
        <v>6.7022545206891528E-4</v>
      </c>
      <c r="S133" s="211">
        <v>143</v>
      </c>
      <c r="T133" s="182">
        <f>IFERROR(S133/O124,"-")</f>
        <v>4.5382418279911137E-2</v>
      </c>
      <c r="U133" s="214">
        <f t="shared" si="68"/>
        <v>10582.125874125873</v>
      </c>
      <c r="V133" s="109">
        <f t="shared" si="131"/>
        <v>4.3825507058051943E-4</v>
      </c>
      <c r="W133" s="615"/>
      <c r="X133" s="624"/>
      <c r="Y133" s="126" t="s">
        <v>152</v>
      </c>
      <c r="Z133" s="211">
        <v>1360520</v>
      </c>
      <c r="AA133" s="182">
        <f>IFERROR(Z133/W124,"-")</f>
        <v>1.025780326879605E-3</v>
      </c>
      <c r="AB133" s="211">
        <v>87</v>
      </c>
      <c r="AC133" s="182">
        <f>IFERROR(AB133/X124,"-")</f>
        <v>5.0522648083623695E-2</v>
      </c>
      <c r="AD133" s="214">
        <f t="shared" si="69"/>
        <v>15638.160919540231</v>
      </c>
      <c r="AE133" s="109">
        <f t="shared" si="132"/>
        <v>2.6663070727626003E-4</v>
      </c>
      <c r="AF133" s="615"/>
      <c r="AG133" s="624"/>
      <c r="AH133" s="126" t="s">
        <v>152</v>
      </c>
      <c r="AI133" s="211">
        <v>2389830</v>
      </c>
      <c r="AJ133" s="182">
        <f>IFERROR(AI133/AF124,"-")</f>
        <v>8.2120220576308272E-4</v>
      </c>
      <c r="AK133" s="211">
        <v>208</v>
      </c>
      <c r="AL133" s="182">
        <f>IFERROR(AK133/AG124,"-")</f>
        <v>6.5060994682514861E-2</v>
      </c>
      <c r="AM133" s="214">
        <f t="shared" si="70"/>
        <v>11489.567307692309</v>
      </c>
      <c r="AN133" s="109">
        <f t="shared" si="133"/>
        <v>6.3746192084439181E-4</v>
      </c>
      <c r="AO133" s="615"/>
      <c r="AP133" s="624"/>
      <c r="AQ133" s="126" t="s">
        <v>152</v>
      </c>
      <c r="AR133" s="211">
        <f t="shared" ref="AR133:AR157" si="136">SUM(H133,Q133,Z133,AI133)</f>
        <v>18630929</v>
      </c>
      <c r="AS133" s="182">
        <f>IFERROR(AR133/AO124,"-")</f>
        <v>8.25766956399468E-4</v>
      </c>
      <c r="AT133" s="211">
        <f t="shared" si="134"/>
        <v>1391</v>
      </c>
      <c r="AU133" s="182">
        <f>IFERROR(AT133/AP124,"-")</f>
        <v>4.3783443500157379E-2</v>
      </c>
      <c r="AV133" s="214">
        <f t="shared" si="71"/>
        <v>13393.91013659238</v>
      </c>
      <c r="AW133" s="109">
        <f t="shared" si="135"/>
        <v>4.2630265956468709E-3</v>
      </c>
      <c r="BQ133" s="76"/>
      <c r="BR133" s="76"/>
    </row>
    <row r="134" spans="1:70" s="14" customFormat="1" ht="13.5" customHeight="1">
      <c r="B134" s="500"/>
      <c r="C134" s="628"/>
      <c r="D134" s="631"/>
      <c r="E134" s="615"/>
      <c r="F134" s="624"/>
      <c r="G134" s="126" t="s">
        <v>153</v>
      </c>
      <c r="H134" s="211">
        <v>3220682</v>
      </c>
      <c r="I134" s="182">
        <f>IFERROR(H134/E124,"-")</f>
        <v>2.0044487896339036E-4</v>
      </c>
      <c r="J134" s="211">
        <v>82</v>
      </c>
      <c r="K134" s="182">
        <f>IFERROR(J134/F124,"-")</f>
        <v>3.4599156118143462E-3</v>
      </c>
      <c r="L134" s="214">
        <f t="shared" ref="L134:L157" si="137">IFERROR(H134/J134,"-")</f>
        <v>39276.609756097561</v>
      </c>
      <c r="M134" s="109">
        <f t="shared" si="130"/>
        <v>2.5130710340980832E-4</v>
      </c>
      <c r="N134" s="615"/>
      <c r="O134" s="624"/>
      <c r="P134" s="126" t="s">
        <v>153</v>
      </c>
      <c r="Q134" s="211">
        <v>102698</v>
      </c>
      <c r="R134" s="182">
        <f>IFERROR(Q134/N124,"-")</f>
        <v>4.5485601447336619E-5</v>
      </c>
      <c r="S134" s="211">
        <v>16</v>
      </c>
      <c r="T134" s="182">
        <f>IFERROR(S134/O124,"-")</f>
        <v>5.0777530942557915E-3</v>
      </c>
      <c r="U134" s="214">
        <f t="shared" ref="U134:U157" si="138">IFERROR(Q134/S134,"-")</f>
        <v>6418.625</v>
      </c>
      <c r="V134" s="109">
        <f t="shared" si="131"/>
        <v>4.9035532372645527E-5</v>
      </c>
      <c r="W134" s="615"/>
      <c r="X134" s="624"/>
      <c r="Y134" s="126" t="s">
        <v>153</v>
      </c>
      <c r="Z134" s="211">
        <v>420694</v>
      </c>
      <c r="AA134" s="182">
        <f>IFERROR(Z134/W124,"-")</f>
        <v>3.1718727312813374E-4</v>
      </c>
      <c r="AB134" s="211">
        <v>21</v>
      </c>
      <c r="AC134" s="182">
        <f>IFERROR(AB134/X124,"-")</f>
        <v>1.2195121951219513E-2</v>
      </c>
      <c r="AD134" s="214">
        <f t="shared" ref="AD134:AD157" si="139">IFERROR(Z134/AB134,"-")</f>
        <v>20033.047619047618</v>
      </c>
      <c r="AE134" s="109">
        <f t="shared" si="132"/>
        <v>6.4359136239097259E-5</v>
      </c>
      <c r="AF134" s="615"/>
      <c r="AG134" s="624"/>
      <c r="AH134" s="126" t="s">
        <v>153</v>
      </c>
      <c r="AI134" s="211">
        <v>2389049</v>
      </c>
      <c r="AJ134" s="182">
        <f>IFERROR(AI134/AF124,"-")</f>
        <v>8.2093383566031344E-4</v>
      </c>
      <c r="AK134" s="211">
        <v>51</v>
      </c>
      <c r="AL134" s="182">
        <f>IFERROR(AK134/AG124,"-")</f>
        <v>1.5952455426962778E-2</v>
      </c>
      <c r="AM134" s="214">
        <f t="shared" ref="AM134:AM157" si="140">IFERROR(AI134/AK134,"-")</f>
        <v>46844.098039215685</v>
      </c>
      <c r="AN134" s="109">
        <f t="shared" si="133"/>
        <v>1.5630075943780762E-4</v>
      </c>
      <c r="AO134" s="615"/>
      <c r="AP134" s="624"/>
      <c r="AQ134" s="126" t="s">
        <v>153</v>
      </c>
      <c r="AR134" s="211">
        <f t="shared" si="136"/>
        <v>6133123</v>
      </c>
      <c r="AS134" s="182">
        <f>IFERROR(AR134/AO124,"-")</f>
        <v>2.7183455601884234E-4</v>
      </c>
      <c r="AT134" s="211">
        <f t="shared" si="134"/>
        <v>170</v>
      </c>
      <c r="AU134" s="182">
        <f>IFERROR(AT134/AP124,"-")</f>
        <v>5.3509600251809885E-3</v>
      </c>
      <c r="AV134" s="214">
        <f t="shared" ref="AV134:AV157" si="141">IFERROR(AR134/AT134,"-")</f>
        <v>36077.194117647057</v>
      </c>
      <c r="AW134" s="109">
        <f t="shared" si="135"/>
        <v>5.2100253145935874E-4</v>
      </c>
      <c r="BQ134" s="76"/>
      <c r="BR134" s="76"/>
    </row>
    <row r="135" spans="1:70" s="14" customFormat="1" ht="13.5" customHeight="1">
      <c r="B135" s="500"/>
      <c r="C135" s="628"/>
      <c r="D135" s="631"/>
      <c r="E135" s="615"/>
      <c r="F135" s="624"/>
      <c r="G135" s="126" t="s">
        <v>154</v>
      </c>
      <c r="H135" s="211">
        <v>24984776</v>
      </c>
      <c r="I135" s="182">
        <f>IFERROR(H135/E124,"-")</f>
        <v>1.5549720218411567E-3</v>
      </c>
      <c r="J135" s="211">
        <v>116</v>
      </c>
      <c r="K135" s="182">
        <f>IFERROR(J135/F124,"-")</f>
        <v>4.8945147679324893E-3</v>
      </c>
      <c r="L135" s="214">
        <f t="shared" si="137"/>
        <v>215386</v>
      </c>
      <c r="M135" s="109">
        <f t="shared" si="130"/>
        <v>3.5550760970168006E-4</v>
      </c>
      <c r="N135" s="615"/>
      <c r="O135" s="624"/>
      <c r="P135" s="126" t="s">
        <v>154</v>
      </c>
      <c r="Q135" s="211">
        <v>2838902</v>
      </c>
      <c r="R135" s="182">
        <f>IFERROR(Q135/N124,"-")</f>
        <v>1.2573678642237125E-3</v>
      </c>
      <c r="S135" s="211">
        <v>20</v>
      </c>
      <c r="T135" s="182">
        <f>IFERROR(S135/O124,"-")</f>
        <v>6.3471913678197394E-3</v>
      </c>
      <c r="U135" s="214">
        <f t="shared" si="138"/>
        <v>141945.1</v>
      </c>
      <c r="V135" s="109">
        <f t="shared" si="131"/>
        <v>6.1294415465806913E-5</v>
      </c>
      <c r="W135" s="615"/>
      <c r="X135" s="624"/>
      <c r="Y135" s="126" t="s">
        <v>154</v>
      </c>
      <c r="Z135" s="211">
        <v>5626592</v>
      </c>
      <c r="AA135" s="182">
        <f>IFERROR(Z135/W124,"-")</f>
        <v>4.2422363368257504E-3</v>
      </c>
      <c r="AB135" s="211">
        <v>12</v>
      </c>
      <c r="AC135" s="182">
        <f>IFERROR(AB135/X124,"-")</f>
        <v>6.9686411149825784E-3</v>
      </c>
      <c r="AD135" s="214">
        <f t="shared" si="139"/>
        <v>468882.66666666669</v>
      </c>
      <c r="AE135" s="109">
        <f t="shared" si="132"/>
        <v>3.6776649279484149E-5</v>
      </c>
      <c r="AF135" s="615"/>
      <c r="AG135" s="624"/>
      <c r="AH135" s="126" t="s">
        <v>154</v>
      </c>
      <c r="AI135" s="211">
        <v>12197968</v>
      </c>
      <c r="AJ135" s="182">
        <f>IFERROR(AI135/AF124,"-")</f>
        <v>4.1915107883939437E-3</v>
      </c>
      <c r="AK135" s="211">
        <v>66</v>
      </c>
      <c r="AL135" s="182">
        <f>IFERROR(AK135/AG124,"-")</f>
        <v>2.0644354081951831E-2</v>
      </c>
      <c r="AM135" s="214">
        <f t="shared" si="140"/>
        <v>184817.69696969696</v>
      </c>
      <c r="AN135" s="109">
        <f t="shared" si="133"/>
        <v>2.022715710371628E-4</v>
      </c>
      <c r="AO135" s="615"/>
      <c r="AP135" s="624"/>
      <c r="AQ135" s="126" t="s">
        <v>154</v>
      </c>
      <c r="AR135" s="211">
        <f t="shared" si="136"/>
        <v>45648238</v>
      </c>
      <c r="AS135" s="182">
        <f>IFERROR(AR135/AO124,"-")</f>
        <v>2.023238162641194E-3</v>
      </c>
      <c r="AT135" s="211">
        <f t="shared" si="134"/>
        <v>214</v>
      </c>
      <c r="AU135" s="182">
        <f>IFERROR(AT135/AP124,"-")</f>
        <v>6.735914384639597E-3</v>
      </c>
      <c r="AV135" s="214">
        <f t="shared" si="141"/>
        <v>213309.52336448597</v>
      </c>
      <c r="AW135" s="109">
        <f t="shared" si="135"/>
        <v>6.5585024548413392E-4</v>
      </c>
      <c r="BQ135" s="76"/>
      <c r="BR135" s="76"/>
    </row>
    <row r="136" spans="1:70" s="14" customFormat="1" ht="13.5" customHeight="1">
      <c r="B136" s="500"/>
      <c r="C136" s="628"/>
      <c r="D136" s="631"/>
      <c r="E136" s="615"/>
      <c r="F136" s="624"/>
      <c r="G136" s="126" t="s">
        <v>155</v>
      </c>
      <c r="H136" s="211">
        <v>91806672</v>
      </c>
      <c r="I136" s="182">
        <f>IFERROR(H136/E124,"-")</f>
        <v>5.7137517013699825E-3</v>
      </c>
      <c r="J136" s="211">
        <v>2674</v>
      </c>
      <c r="K136" s="182">
        <f>IFERROR(J136/F124,"-")</f>
        <v>0.11282700421940928</v>
      </c>
      <c r="L136" s="214">
        <f t="shared" si="137"/>
        <v>34333.086013462977</v>
      </c>
      <c r="M136" s="109">
        <f t="shared" si="130"/>
        <v>8.1950633477783832E-3</v>
      </c>
      <c r="N136" s="615"/>
      <c r="O136" s="624"/>
      <c r="P136" s="126" t="s">
        <v>155</v>
      </c>
      <c r="Q136" s="211">
        <v>16305699</v>
      </c>
      <c r="R136" s="182">
        <f>IFERROR(Q136/N124,"-")</f>
        <v>7.2218984404198256E-3</v>
      </c>
      <c r="S136" s="211">
        <v>442</v>
      </c>
      <c r="T136" s="182">
        <f>IFERROR(S136/O124,"-")</f>
        <v>0.14027292922881626</v>
      </c>
      <c r="U136" s="214">
        <f t="shared" si="138"/>
        <v>36890.721719457011</v>
      </c>
      <c r="V136" s="109">
        <f t="shared" si="131"/>
        <v>1.3546065817943327E-3</v>
      </c>
      <c r="W136" s="615"/>
      <c r="X136" s="624"/>
      <c r="Y136" s="126" t="s">
        <v>155</v>
      </c>
      <c r="Z136" s="211">
        <v>10840574</v>
      </c>
      <c r="AA136" s="182">
        <f>IFERROR(Z136/W124,"-")</f>
        <v>8.1733804290143076E-3</v>
      </c>
      <c r="AB136" s="211">
        <v>264</v>
      </c>
      <c r="AC136" s="182">
        <f>IFERROR(AB136/X124,"-")</f>
        <v>0.15331010452961671</v>
      </c>
      <c r="AD136" s="214">
        <f t="shared" si="139"/>
        <v>41062.780303030304</v>
      </c>
      <c r="AE136" s="109">
        <f t="shared" si="132"/>
        <v>8.0908628414865121E-4</v>
      </c>
      <c r="AF136" s="615"/>
      <c r="AG136" s="624"/>
      <c r="AH136" s="126" t="s">
        <v>155</v>
      </c>
      <c r="AI136" s="211">
        <v>27943053</v>
      </c>
      <c r="AJ136" s="182">
        <f>IFERROR(AI136/AF124,"-")</f>
        <v>9.6018950131828307E-3</v>
      </c>
      <c r="AK136" s="211">
        <v>567</v>
      </c>
      <c r="AL136" s="182">
        <f>IFERROR(AK136/AG124,"-")</f>
        <v>0.17735376915858617</v>
      </c>
      <c r="AM136" s="214">
        <f t="shared" si="140"/>
        <v>49282.280423280426</v>
      </c>
      <c r="AN136" s="109">
        <f t="shared" si="133"/>
        <v>1.7376966784556258E-3</v>
      </c>
      <c r="AO136" s="615"/>
      <c r="AP136" s="624"/>
      <c r="AQ136" s="126" t="s">
        <v>155</v>
      </c>
      <c r="AR136" s="211">
        <f t="shared" si="136"/>
        <v>146895998</v>
      </c>
      <c r="AS136" s="182">
        <f>IFERROR(AR136/AO124,"-")</f>
        <v>6.5107789942048695E-3</v>
      </c>
      <c r="AT136" s="211">
        <f t="shared" si="134"/>
        <v>3947</v>
      </c>
      <c r="AU136" s="182">
        <f>IFERROR(AT136/AP124,"-")</f>
        <v>0.12423670129052565</v>
      </c>
      <c r="AV136" s="214">
        <f t="shared" si="141"/>
        <v>37217.126425133014</v>
      </c>
      <c r="AW136" s="109">
        <f t="shared" si="135"/>
        <v>1.2096452892176994E-2</v>
      </c>
      <c r="BQ136" s="76"/>
      <c r="BR136" s="76"/>
    </row>
    <row r="137" spans="1:70" s="14" customFormat="1" ht="13.5" customHeight="1">
      <c r="B137" s="500"/>
      <c r="C137" s="628"/>
      <c r="D137" s="631"/>
      <c r="E137" s="615"/>
      <c r="F137" s="624"/>
      <c r="G137" s="126" t="s">
        <v>156</v>
      </c>
      <c r="H137" s="211">
        <v>139827175</v>
      </c>
      <c r="I137" s="182">
        <f>IFERROR(H137/E124,"-")</f>
        <v>8.7023932100927081E-3</v>
      </c>
      <c r="J137" s="211">
        <v>2165</v>
      </c>
      <c r="K137" s="182">
        <f>IFERROR(J137/F124,"-")</f>
        <v>9.1350210970464141E-2</v>
      </c>
      <c r="L137" s="214">
        <f t="shared" si="137"/>
        <v>64585.300230946879</v>
      </c>
      <c r="M137" s="109">
        <f t="shared" si="130"/>
        <v>6.6351204741735984E-3</v>
      </c>
      <c r="N137" s="615"/>
      <c r="O137" s="624"/>
      <c r="P137" s="126" t="s">
        <v>156</v>
      </c>
      <c r="Q137" s="211">
        <v>11714780</v>
      </c>
      <c r="R137" s="182">
        <f>IFERROR(Q137/N124,"-")</f>
        <v>5.1885510343261804E-3</v>
      </c>
      <c r="S137" s="211">
        <v>275</v>
      </c>
      <c r="T137" s="182">
        <f>IFERROR(S137/O124,"-")</f>
        <v>8.7273881307521423E-2</v>
      </c>
      <c r="U137" s="214">
        <f t="shared" si="138"/>
        <v>42599.199999999997</v>
      </c>
      <c r="V137" s="109">
        <f t="shared" si="131"/>
        <v>8.4279821265484498E-4</v>
      </c>
      <c r="W137" s="615"/>
      <c r="X137" s="624"/>
      <c r="Y137" s="126" t="s">
        <v>156</v>
      </c>
      <c r="Z137" s="211">
        <v>10400204</v>
      </c>
      <c r="AA137" s="182">
        <f>IFERROR(Z137/W124,"-")</f>
        <v>7.8413582003458784E-3</v>
      </c>
      <c r="AB137" s="211">
        <v>189</v>
      </c>
      <c r="AC137" s="182">
        <f>IFERROR(AB137/X124,"-")</f>
        <v>0.10975609756097561</v>
      </c>
      <c r="AD137" s="214">
        <f t="shared" si="139"/>
        <v>55027.534391534391</v>
      </c>
      <c r="AE137" s="109">
        <f t="shared" si="132"/>
        <v>5.7923222615187528E-4</v>
      </c>
      <c r="AF137" s="615"/>
      <c r="AG137" s="624"/>
      <c r="AH137" s="126" t="s">
        <v>156</v>
      </c>
      <c r="AI137" s="211">
        <v>33978069</v>
      </c>
      <c r="AJ137" s="182">
        <f>IFERROR(AI137/AF124,"-")</f>
        <v>1.1675669487105869E-2</v>
      </c>
      <c r="AK137" s="211">
        <v>464</v>
      </c>
      <c r="AL137" s="182">
        <f>IFERROR(AK137/AG124,"-")</f>
        <v>0.14513606506099469</v>
      </c>
      <c r="AM137" s="214">
        <f t="shared" si="140"/>
        <v>73228.596982758623</v>
      </c>
      <c r="AN137" s="109">
        <f t="shared" si="133"/>
        <v>1.4220304388067203E-3</v>
      </c>
      <c r="AO137" s="615"/>
      <c r="AP137" s="624"/>
      <c r="AQ137" s="126" t="s">
        <v>156</v>
      </c>
      <c r="AR137" s="211">
        <f t="shared" si="136"/>
        <v>195920228</v>
      </c>
      <c r="AS137" s="182">
        <f>IFERROR(AR137/AO124,"-")</f>
        <v>8.6836491284277787E-3</v>
      </c>
      <c r="AT137" s="211">
        <f t="shared" si="134"/>
        <v>3093</v>
      </c>
      <c r="AU137" s="182">
        <f>IFERROR(AT137/AP124,"-")</f>
        <v>9.7355996222851751E-2</v>
      </c>
      <c r="AV137" s="214">
        <f t="shared" si="141"/>
        <v>63343.106369220819</v>
      </c>
      <c r="AW137" s="109">
        <f t="shared" si="135"/>
        <v>9.4791813517870385E-3</v>
      </c>
      <c r="BQ137" s="76"/>
      <c r="BR137" s="76"/>
    </row>
    <row r="138" spans="1:70" s="14" customFormat="1" ht="13.5" customHeight="1">
      <c r="B138" s="500"/>
      <c r="C138" s="628"/>
      <c r="D138" s="631"/>
      <c r="E138" s="615"/>
      <c r="F138" s="624"/>
      <c r="G138" s="126" t="s">
        <v>157</v>
      </c>
      <c r="H138" s="211">
        <v>46141333</v>
      </c>
      <c r="I138" s="182">
        <f>IFERROR(H138/E124,"-")</f>
        <v>2.8716880177535346E-3</v>
      </c>
      <c r="J138" s="211">
        <v>1274</v>
      </c>
      <c r="K138" s="182">
        <f>IFERROR(J138/F124,"-")</f>
        <v>5.3755274261603377E-2</v>
      </c>
      <c r="L138" s="214">
        <f t="shared" si="137"/>
        <v>36217.68681318681</v>
      </c>
      <c r="M138" s="109">
        <f t="shared" si="130"/>
        <v>3.9044542651719E-3</v>
      </c>
      <c r="N138" s="615"/>
      <c r="O138" s="624"/>
      <c r="P138" s="126" t="s">
        <v>157</v>
      </c>
      <c r="Q138" s="211">
        <v>8482178</v>
      </c>
      <c r="R138" s="182">
        <f>IFERROR(Q138/N124,"-")</f>
        <v>3.7568109204986159E-3</v>
      </c>
      <c r="S138" s="211">
        <v>251</v>
      </c>
      <c r="T138" s="182">
        <f>IFERROR(S138/O124,"-")</f>
        <v>7.9657251666137741E-2</v>
      </c>
      <c r="U138" s="214">
        <f t="shared" si="138"/>
        <v>33793.537848605578</v>
      </c>
      <c r="V138" s="109">
        <f t="shared" si="131"/>
        <v>7.6924491409587677E-4</v>
      </c>
      <c r="W138" s="615"/>
      <c r="X138" s="624"/>
      <c r="Y138" s="126" t="s">
        <v>157</v>
      </c>
      <c r="Z138" s="211">
        <v>6884418</v>
      </c>
      <c r="AA138" s="182">
        <f>IFERROR(Z138/W124,"-")</f>
        <v>5.1905892941050743E-3</v>
      </c>
      <c r="AB138" s="211">
        <v>134</v>
      </c>
      <c r="AC138" s="182">
        <f>IFERROR(AB138/X124,"-")</f>
        <v>7.7816492450638791E-2</v>
      </c>
      <c r="AD138" s="214">
        <f t="shared" si="139"/>
        <v>51376.253731343284</v>
      </c>
      <c r="AE138" s="109">
        <f t="shared" si="132"/>
        <v>4.1067258362090632E-4</v>
      </c>
      <c r="AF138" s="615"/>
      <c r="AG138" s="624"/>
      <c r="AH138" s="126" t="s">
        <v>157</v>
      </c>
      <c r="AI138" s="211">
        <v>16220413</v>
      </c>
      <c r="AJ138" s="182">
        <f>IFERROR(AI138/AF124,"-")</f>
        <v>5.5737181866443138E-3</v>
      </c>
      <c r="AK138" s="211">
        <v>300</v>
      </c>
      <c r="AL138" s="182">
        <f>IFERROR(AK138/AG124,"-")</f>
        <v>9.383797309978105E-2</v>
      </c>
      <c r="AM138" s="214">
        <f t="shared" si="140"/>
        <v>54068.043333333335</v>
      </c>
      <c r="AN138" s="109">
        <f t="shared" si="133"/>
        <v>9.1941623198710362E-4</v>
      </c>
      <c r="AO138" s="615"/>
      <c r="AP138" s="624"/>
      <c r="AQ138" s="126" t="s">
        <v>157</v>
      </c>
      <c r="AR138" s="211">
        <f t="shared" si="136"/>
        <v>77728342</v>
      </c>
      <c r="AS138" s="182">
        <f>IFERROR(AR138/AO124,"-")</f>
        <v>3.4451044496663012E-3</v>
      </c>
      <c r="AT138" s="211">
        <f t="shared" si="134"/>
        <v>1959</v>
      </c>
      <c r="AU138" s="182">
        <f>IFERROR(AT138/AP124,"-")</f>
        <v>6.1661945231350331E-2</v>
      </c>
      <c r="AV138" s="214">
        <f t="shared" si="141"/>
        <v>39677.561000510468</v>
      </c>
      <c r="AW138" s="109">
        <f t="shared" si="135"/>
        <v>6.0037879948757868E-3</v>
      </c>
      <c r="BQ138" s="76"/>
      <c r="BR138" s="76"/>
    </row>
    <row r="139" spans="1:70" s="14" customFormat="1" ht="13.5" customHeight="1">
      <c r="B139" s="500"/>
      <c r="C139" s="628"/>
      <c r="D139" s="631"/>
      <c r="E139" s="615"/>
      <c r="F139" s="624"/>
      <c r="G139" s="127" t="s">
        <v>158</v>
      </c>
      <c r="H139" s="212">
        <v>27602114</v>
      </c>
      <c r="I139" s="183">
        <f>IFERROR(H139/E124,"-")</f>
        <v>1.7178667126601455E-3</v>
      </c>
      <c r="J139" s="212">
        <v>2070</v>
      </c>
      <c r="K139" s="183">
        <f>IFERROR(J139/F124,"-")</f>
        <v>8.7341772151898728E-2</v>
      </c>
      <c r="L139" s="215">
        <f t="shared" si="137"/>
        <v>13334.35458937198</v>
      </c>
      <c r="M139" s="110">
        <f t="shared" si="130"/>
        <v>6.3439720007110153E-3</v>
      </c>
      <c r="N139" s="615"/>
      <c r="O139" s="624"/>
      <c r="P139" s="127" t="s">
        <v>158</v>
      </c>
      <c r="Q139" s="212">
        <v>3814829</v>
      </c>
      <c r="R139" s="183">
        <f>IFERROR(Q139/N124,"-")</f>
        <v>1.689612178267753E-3</v>
      </c>
      <c r="S139" s="212">
        <v>299</v>
      </c>
      <c r="T139" s="183">
        <f>IFERROR(S139/O124,"-")</f>
        <v>9.4890510948905105E-2</v>
      </c>
      <c r="U139" s="215">
        <f t="shared" si="138"/>
        <v>12758.625418060201</v>
      </c>
      <c r="V139" s="110">
        <f t="shared" si="131"/>
        <v>9.1635151121381329E-4</v>
      </c>
      <c r="W139" s="615"/>
      <c r="X139" s="624"/>
      <c r="Y139" s="127" t="s">
        <v>158</v>
      </c>
      <c r="Z139" s="212">
        <v>2344182</v>
      </c>
      <c r="AA139" s="183">
        <f>IFERROR(Z139/W124,"-")</f>
        <v>1.7674240571438024E-3</v>
      </c>
      <c r="AB139" s="212">
        <v>173</v>
      </c>
      <c r="AC139" s="183">
        <f>IFERROR(AB139/X124,"-")</f>
        <v>0.10046457607433217</v>
      </c>
      <c r="AD139" s="215">
        <f t="shared" si="139"/>
        <v>13550.184971098266</v>
      </c>
      <c r="AE139" s="110">
        <f t="shared" si="132"/>
        <v>5.3019669377922973E-4</v>
      </c>
      <c r="AF139" s="615"/>
      <c r="AG139" s="624"/>
      <c r="AH139" s="127" t="s">
        <v>158</v>
      </c>
      <c r="AI139" s="212">
        <v>5745517</v>
      </c>
      <c r="AJ139" s="183">
        <f>IFERROR(AI139/AF124,"-")</f>
        <v>1.9742957589658217E-3</v>
      </c>
      <c r="AK139" s="212">
        <v>412</v>
      </c>
      <c r="AL139" s="183">
        <f>IFERROR(AK139/AG124,"-")</f>
        <v>0.12887081639036596</v>
      </c>
      <c r="AM139" s="215">
        <f t="shared" si="140"/>
        <v>13945.429611650485</v>
      </c>
      <c r="AN139" s="110">
        <f t="shared" si="133"/>
        <v>1.2626649585956223E-3</v>
      </c>
      <c r="AO139" s="615"/>
      <c r="AP139" s="624"/>
      <c r="AQ139" s="127" t="s">
        <v>158</v>
      </c>
      <c r="AR139" s="212">
        <f t="shared" si="136"/>
        <v>39506642</v>
      </c>
      <c r="AS139" s="183">
        <f>IFERROR(AR139/AO124,"-")</f>
        <v>1.7510280631686907E-3</v>
      </c>
      <c r="AT139" s="212">
        <f t="shared" si="134"/>
        <v>2954</v>
      </c>
      <c r="AU139" s="183">
        <f>IFERROR(AT139/AP124,"-")</f>
        <v>9.2980799496380231E-2</v>
      </c>
      <c r="AV139" s="215">
        <f t="shared" si="141"/>
        <v>13373.947867298579</v>
      </c>
      <c r="AW139" s="110">
        <f t="shared" si="135"/>
        <v>9.0531851642996798E-3</v>
      </c>
      <c r="BQ139" s="76"/>
      <c r="BR139" s="76"/>
    </row>
    <row r="140" spans="1:70" s="14" customFormat="1" ht="13.5" customHeight="1" thickBot="1">
      <c r="B140" s="595"/>
      <c r="C140" s="628"/>
      <c r="D140" s="631"/>
      <c r="E140" s="615"/>
      <c r="F140" s="624"/>
      <c r="G140" s="129" t="s">
        <v>81</v>
      </c>
      <c r="H140" s="206">
        <v>2783288604</v>
      </c>
      <c r="I140" s="184">
        <f>IFERROR(H140/E124,"-")</f>
        <v>0.17322292214784438</v>
      </c>
      <c r="J140" s="330">
        <v>19095</v>
      </c>
      <c r="K140" s="184">
        <f>IFERROR(J140/F124,"-")</f>
        <v>0.80569620253164553</v>
      </c>
      <c r="L140" s="219">
        <f t="shared" si="137"/>
        <v>145760.07352710134</v>
      </c>
      <c r="M140" s="113">
        <f t="shared" si="130"/>
        <v>5.852084316597915E-2</v>
      </c>
      <c r="N140" s="615"/>
      <c r="O140" s="624"/>
      <c r="P140" s="129" t="s">
        <v>81</v>
      </c>
      <c r="Q140" s="206">
        <v>405384163</v>
      </c>
      <c r="R140" s="184">
        <f>IFERROR(Q140/N124,"-")</f>
        <v>0.17954724017293563</v>
      </c>
      <c r="S140" s="330">
        <v>2636</v>
      </c>
      <c r="T140" s="184">
        <f>IFERROR(S140/O124,"-")</f>
        <v>0.83655982227864167</v>
      </c>
      <c r="U140" s="219">
        <f t="shared" si="138"/>
        <v>153787.61874051593</v>
      </c>
      <c r="V140" s="113">
        <f t="shared" si="131"/>
        <v>8.078603958393351E-3</v>
      </c>
      <c r="W140" s="615"/>
      <c r="X140" s="624"/>
      <c r="Y140" s="129" t="s">
        <v>81</v>
      </c>
      <c r="Z140" s="206">
        <v>272126144</v>
      </c>
      <c r="AA140" s="184">
        <f>IFERROR(Z140/W124,"-")</f>
        <v>0.20517276110958049</v>
      </c>
      <c r="AB140" s="330">
        <v>1486</v>
      </c>
      <c r="AC140" s="184">
        <f>IFERROR(AB140/X124,"-")</f>
        <v>0.86295005807200931</v>
      </c>
      <c r="AD140" s="219">
        <f t="shared" si="139"/>
        <v>183126.61103633916</v>
      </c>
      <c r="AE140" s="113">
        <f t="shared" si="132"/>
        <v>4.5541750691094531E-3</v>
      </c>
      <c r="AF140" s="615"/>
      <c r="AG140" s="624"/>
      <c r="AH140" s="129" t="s">
        <v>81</v>
      </c>
      <c r="AI140" s="206">
        <v>556871933</v>
      </c>
      <c r="AJ140" s="184">
        <f>IFERROR(AI140/AF124,"-")</f>
        <v>0.19135438910179869</v>
      </c>
      <c r="AK140" s="330">
        <v>2780</v>
      </c>
      <c r="AL140" s="184">
        <f>IFERROR(AK140/AG124,"-")</f>
        <v>0.86956521739130432</v>
      </c>
      <c r="AM140" s="219">
        <f t="shared" si="140"/>
        <v>200313.64496402879</v>
      </c>
      <c r="AN140" s="113">
        <f t="shared" si="133"/>
        <v>8.5199237497471606E-3</v>
      </c>
      <c r="AO140" s="615"/>
      <c r="AP140" s="624"/>
      <c r="AQ140" s="129" t="s">
        <v>81</v>
      </c>
      <c r="AR140" s="206">
        <f t="shared" si="136"/>
        <v>4017670844</v>
      </c>
      <c r="AS140" s="184">
        <f>IFERROR(AR140/AO124,"-")</f>
        <v>0.1780726996847426</v>
      </c>
      <c r="AT140" s="330">
        <f>SUM(J140,S140,AB140,AK140)</f>
        <v>25997</v>
      </c>
      <c r="AU140" s="184">
        <f>IFERROR(AT140/AP124,"-")</f>
        <v>0.81828769279194213</v>
      </c>
      <c r="AV140" s="219">
        <f t="shared" si="141"/>
        <v>154543.63365003653</v>
      </c>
      <c r="AW140" s="113">
        <f t="shared" si="135"/>
        <v>7.9673545943229118E-2</v>
      </c>
      <c r="BQ140" s="76"/>
      <c r="BR140" s="76"/>
    </row>
    <row r="141" spans="1:70" s="14" customFormat="1" ht="13.5" customHeight="1" thickTop="1">
      <c r="A141" s="102"/>
      <c r="B141" s="617" t="s">
        <v>184</v>
      </c>
      <c r="C141" s="618"/>
      <c r="D141" s="638">
        <f>BL13</f>
        <v>1201914</v>
      </c>
      <c r="E141" s="614">
        <f>SUM(E5:E140)</f>
        <v>59938273990</v>
      </c>
      <c r="F141" s="614">
        <f>SUM(F5:F140)</f>
        <v>95534</v>
      </c>
      <c r="G141" s="341" t="s">
        <v>144</v>
      </c>
      <c r="H141" s="342">
        <f>SUMIF(G5:G140,G141,H5:H140)</f>
        <v>1084600450</v>
      </c>
      <c r="I141" s="343">
        <f>IFERROR(H141/E141,"-")</f>
        <v>1.8095290000859098E-2</v>
      </c>
      <c r="J141" s="342">
        <f>SUMIF(G5:G140,G141,J5:J140)</f>
        <v>16362</v>
      </c>
      <c r="K141" s="343">
        <f>IFERROR(J141/F141,"-")</f>
        <v>0.17126886762827895</v>
      </c>
      <c r="L141" s="344">
        <f t="shared" si="137"/>
        <v>66287.76738784989</v>
      </c>
      <c r="M141" s="345">
        <f>IFERROR(J141/$BL$13,0)</f>
        <v>1.3613286807541971E-2</v>
      </c>
      <c r="N141" s="614">
        <f>SUM(N5:N140)</f>
        <v>8509881260</v>
      </c>
      <c r="O141" s="614">
        <f>SUM(O5:O140)</f>
        <v>12795</v>
      </c>
      <c r="P141" s="341" t="s">
        <v>144</v>
      </c>
      <c r="Q141" s="342">
        <f>SUMIF(P5:P140,P141,Q5:Q140)</f>
        <v>180807828</v>
      </c>
      <c r="R141" s="343">
        <f>IFERROR(Q141/N141,"-")</f>
        <v>2.1246809735157222E-2</v>
      </c>
      <c r="S141" s="342">
        <f>SUMIF(P5:P140,P141,S5:S140)</f>
        <v>2428</v>
      </c>
      <c r="T141" s="343">
        <f>IFERROR(S141/O141,"-")</f>
        <v>0.18976162563501367</v>
      </c>
      <c r="U141" s="344">
        <f t="shared" si="138"/>
        <v>74467.803953871495</v>
      </c>
      <c r="V141" s="345">
        <f>IFERROR(S141/$BL$13,0)</f>
        <v>2.0201112558802044E-3</v>
      </c>
      <c r="W141" s="614">
        <f>SUM(W5:W140)</f>
        <v>5047709590</v>
      </c>
      <c r="X141" s="614">
        <f>SUM(X5:X140)</f>
        <v>7073</v>
      </c>
      <c r="Y141" s="341" t="s">
        <v>144</v>
      </c>
      <c r="Z141" s="342">
        <f>SUMIF(Y5:Y140,Y141,Z5:Z140)</f>
        <v>117002431</v>
      </c>
      <c r="AA141" s="343">
        <f>IFERROR(Z141/W141,"-")</f>
        <v>2.3179311114053216E-2</v>
      </c>
      <c r="AB141" s="342">
        <f>SUMIF(Y5:Y140,Y141,AB5:AB140)</f>
        <v>1466</v>
      </c>
      <c r="AC141" s="343">
        <f>IFERROR(AB141/X141,"-")</f>
        <v>0.20726707196380603</v>
      </c>
      <c r="AD141" s="344">
        <f t="shared" si="139"/>
        <v>79810.662346521145</v>
      </c>
      <c r="AE141" s="345">
        <f>IFERROR(AB141/$BL$13,0)</f>
        <v>1.2197212113345881E-3</v>
      </c>
      <c r="AF141" s="614">
        <f>SUM(AF5:AF140)</f>
        <v>11326435610</v>
      </c>
      <c r="AG141" s="614">
        <f>SUM(AG5:AG140)</f>
        <v>13233</v>
      </c>
      <c r="AH141" s="341" t="s">
        <v>144</v>
      </c>
      <c r="AI141" s="342">
        <f>SUMIF(AH5:AH140,AH141,AI5:AI140)</f>
        <v>285620473</v>
      </c>
      <c r="AJ141" s="343">
        <f>IFERROR(AI141/AF141,"-")</f>
        <v>2.5217154172300107E-2</v>
      </c>
      <c r="AK141" s="342">
        <f>SUMIF(AH5:AH140,AH141,AK5:AK140)</f>
        <v>3263</v>
      </c>
      <c r="AL141" s="343">
        <f>IFERROR(AK141/AG141,"-")</f>
        <v>0.24658051840096729</v>
      </c>
      <c r="AM141" s="344">
        <f t="shared" si="140"/>
        <v>87533.09010113393</v>
      </c>
      <c r="AN141" s="345">
        <f>IFERROR(AK141/$BL$13,0)</f>
        <v>2.7148365024452664E-3</v>
      </c>
      <c r="AO141" s="614">
        <f>SUM(AO5:AO140)</f>
        <v>84822300450</v>
      </c>
      <c r="AP141" s="614">
        <f>SUM(AP5:AP140)</f>
        <v>128635</v>
      </c>
      <c r="AQ141" s="341" t="s">
        <v>144</v>
      </c>
      <c r="AR141" s="342">
        <f t="shared" si="136"/>
        <v>1668031182</v>
      </c>
      <c r="AS141" s="343">
        <f>IFERROR(AR141/AO141,"-")</f>
        <v>1.9665007588225581E-2</v>
      </c>
      <c r="AT141" s="342">
        <f t="shared" ref="AT141:AT157" si="142">SUM(J141,S141,AB141,AK141)</f>
        <v>23519</v>
      </c>
      <c r="AU141" s="343">
        <f>IFERROR(AT141/AP141,"-")</f>
        <v>0.18283515372954484</v>
      </c>
      <c r="AV141" s="344">
        <f t="shared" si="141"/>
        <v>70922.708533526078</v>
      </c>
      <c r="AW141" s="345">
        <f>IFERROR(AT141/$BL$13,0)</f>
        <v>1.956795577720203E-2</v>
      </c>
      <c r="BQ141" s="76"/>
      <c r="BR141" s="76"/>
    </row>
    <row r="142" spans="1:70" s="14" customFormat="1" ht="13.5" customHeight="1">
      <c r="A142" s="76"/>
      <c r="B142" s="619"/>
      <c r="C142" s="620"/>
      <c r="D142" s="631"/>
      <c r="E142" s="615"/>
      <c r="F142" s="615"/>
      <c r="G142" s="125" t="s">
        <v>145</v>
      </c>
      <c r="H142" s="211">
        <f>SUMIF(G5:G140,G142,H5:H140)</f>
        <v>1407800179</v>
      </c>
      <c r="I142" s="182">
        <f>IFERROR(H142/E141,"-")</f>
        <v>2.348749947712667E-2</v>
      </c>
      <c r="J142" s="211">
        <f>SUMIF(G5:G140,G142,J5:J140)</f>
        <v>22781</v>
      </c>
      <c r="K142" s="182">
        <f>IFERROR(J142/F141,"-")</f>
        <v>0.23845960600414512</v>
      </c>
      <c r="L142" s="214">
        <f t="shared" si="137"/>
        <v>61797.11948553619</v>
      </c>
      <c r="M142" s="109">
        <f t="shared" ref="M142:M157" si="143">IFERROR(J142/$BL$13,0)</f>
        <v>1.8953935140118179E-2</v>
      </c>
      <c r="N142" s="615"/>
      <c r="O142" s="615"/>
      <c r="P142" s="125" t="s">
        <v>145</v>
      </c>
      <c r="Q142" s="211">
        <f>SUMIF(P5:P140,P142,Q5:Q140)</f>
        <v>218838099</v>
      </c>
      <c r="R142" s="182">
        <f>IFERROR(Q142/N141,"-")</f>
        <v>2.5715764099862422E-2</v>
      </c>
      <c r="S142" s="211">
        <f>SUMIF(P5:P140,P142,S5:S140)</f>
        <v>3403</v>
      </c>
      <c r="T142" s="182">
        <f>IFERROR(S142/O141,"-")</f>
        <v>0.26596326690113326</v>
      </c>
      <c r="U142" s="214">
        <f t="shared" si="138"/>
        <v>64307.404936820451</v>
      </c>
      <c r="V142" s="109">
        <f t="shared" ref="V142:V157" si="144">IFERROR(S142/$BL$13,0)</f>
        <v>2.8313173821088696E-3</v>
      </c>
      <c r="W142" s="615"/>
      <c r="X142" s="615"/>
      <c r="Y142" s="125" t="s">
        <v>145</v>
      </c>
      <c r="Z142" s="211">
        <f>SUMIF(Y5:Y140,Y142,Z5:Z140)</f>
        <v>127686990</v>
      </c>
      <c r="AA142" s="182">
        <f>IFERROR(Z142/W141,"-")</f>
        <v>2.5296025399908158E-2</v>
      </c>
      <c r="AB142" s="211">
        <f>SUMIF(Y5:Y140,Y142,AB5:AB140)</f>
        <v>1961</v>
      </c>
      <c r="AC142" s="182">
        <f>IFERROR(AB142/X141,"-")</f>
        <v>0.2772515198642726</v>
      </c>
      <c r="AD142" s="214">
        <f t="shared" si="139"/>
        <v>65113.20244773075</v>
      </c>
      <c r="AE142" s="109">
        <f t="shared" ref="AE142:AE157" si="145">IFERROR(AB142/$BL$13,0)</f>
        <v>1.6315643215737566E-3</v>
      </c>
      <c r="AF142" s="615"/>
      <c r="AG142" s="615"/>
      <c r="AH142" s="125" t="s">
        <v>145</v>
      </c>
      <c r="AI142" s="211">
        <f>SUMIF(AH5:AH140,AH142,AI5:AI140)</f>
        <v>303348603</v>
      </c>
      <c r="AJ142" s="182">
        <f>IFERROR(AI142/AF141,"-")</f>
        <v>2.678235355279612E-2</v>
      </c>
      <c r="AK142" s="211">
        <f>SUMIF(AH5:AH140,AH142,AK5:AK140)</f>
        <v>4079</v>
      </c>
      <c r="AL142" s="182">
        <f>IFERROR(AK142/AG141,"-")</f>
        <v>0.30824454016473968</v>
      </c>
      <c r="AM142" s="214">
        <f t="shared" si="140"/>
        <v>74368.375337092424</v>
      </c>
      <c r="AN142" s="109">
        <f t="shared" ref="AN142:AN157" si="146">IFERROR(AK142/$BL$13,0)</f>
        <v>3.3937536296274108E-3</v>
      </c>
      <c r="AO142" s="615"/>
      <c r="AP142" s="615"/>
      <c r="AQ142" s="125" t="s">
        <v>145</v>
      </c>
      <c r="AR142" s="211">
        <f t="shared" si="136"/>
        <v>2057673871</v>
      </c>
      <c r="AS142" s="182">
        <f>IFERROR(AR142/AO141,"-")</f>
        <v>2.425864259851019E-2</v>
      </c>
      <c r="AT142" s="211">
        <f t="shared" si="142"/>
        <v>32224</v>
      </c>
      <c r="AU142" s="182">
        <f>IFERROR(AT142/AP141,"-")</f>
        <v>0.25050724919345435</v>
      </c>
      <c r="AV142" s="214">
        <f t="shared" si="141"/>
        <v>63855.321220208541</v>
      </c>
      <c r="AW142" s="109">
        <f t="shared" ref="AW142:AW157" si="147">IFERROR(AT142/$BL$13,0)</f>
        <v>2.6810570473428216E-2</v>
      </c>
      <c r="BQ142" s="76"/>
      <c r="BR142" s="76"/>
    </row>
    <row r="143" spans="1:70" s="14" customFormat="1" ht="13.5" customHeight="1">
      <c r="A143" s="76"/>
      <c r="B143" s="619"/>
      <c r="C143" s="620"/>
      <c r="D143" s="631"/>
      <c r="E143" s="615"/>
      <c r="F143" s="615"/>
      <c r="G143" s="126" t="s">
        <v>146</v>
      </c>
      <c r="H143" s="211">
        <f>SUMIF(G5:G140,G143,H5:H140)</f>
        <v>1248676441</v>
      </c>
      <c r="I143" s="182">
        <f>IFERROR(H143/E141,"-")</f>
        <v>2.0832706013662106E-2</v>
      </c>
      <c r="J143" s="211">
        <f>SUMIF(G5:G140,G143,J5:J140)</f>
        <v>27027</v>
      </c>
      <c r="K143" s="182">
        <f>IFERROR(J143/F141,"-")</f>
        <v>0.28290451566981389</v>
      </c>
      <c r="L143" s="214">
        <f t="shared" si="137"/>
        <v>46201.074518074522</v>
      </c>
      <c r="M143" s="109">
        <f t="shared" si="143"/>
        <v>2.2486633819058601E-2</v>
      </c>
      <c r="N143" s="615"/>
      <c r="O143" s="615"/>
      <c r="P143" s="126" t="s">
        <v>146</v>
      </c>
      <c r="Q143" s="211">
        <f>SUMIF(P5:P140,P143,Q5:Q140)</f>
        <v>195836511</v>
      </c>
      <c r="R143" s="182">
        <f>IFERROR(Q143/N141,"-")</f>
        <v>2.3012837079233229E-2</v>
      </c>
      <c r="S143" s="211">
        <f>SUMIF(P5:P140,P143,S5:S140)</f>
        <v>3941</v>
      </c>
      <c r="T143" s="182">
        <f>IFERROR(S143/O141,"-")</f>
        <v>0.30801094177413052</v>
      </c>
      <c r="U143" s="214">
        <f t="shared" si="138"/>
        <v>49692.086018776958</v>
      </c>
      <c r="V143" s="109">
        <f t="shared" si="144"/>
        <v>3.2789367625304308E-3</v>
      </c>
      <c r="W143" s="615"/>
      <c r="X143" s="615"/>
      <c r="Y143" s="126" t="s">
        <v>146</v>
      </c>
      <c r="Z143" s="211">
        <f>SUMIF(Y5:Y140,Y143,Z5:Z140)</f>
        <v>85408798</v>
      </c>
      <c r="AA143" s="182">
        <f>IFERROR(Z143/W141,"-")</f>
        <v>1.6920307414119679E-2</v>
      </c>
      <c r="AB143" s="211">
        <f>SUMIF(Y5:Y140,Y143,AB5:AB140)</f>
        <v>2184</v>
      </c>
      <c r="AC143" s="182">
        <f>IFERROR(AB143/X141,"-")</f>
        <v>0.30877986710024036</v>
      </c>
      <c r="AD143" s="214">
        <f t="shared" si="139"/>
        <v>39106.592490842493</v>
      </c>
      <c r="AE143" s="109">
        <f t="shared" si="145"/>
        <v>1.8171017227522103E-3</v>
      </c>
      <c r="AF143" s="615"/>
      <c r="AG143" s="615"/>
      <c r="AH143" s="126" t="s">
        <v>146</v>
      </c>
      <c r="AI143" s="211">
        <f>SUMIF(AH5:AH140,AH143,AI5:AI140)</f>
        <v>177636513</v>
      </c>
      <c r="AJ143" s="182">
        <f>IFERROR(AI143/AF141,"-")</f>
        <v>1.568335521575441E-2</v>
      </c>
      <c r="AK143" s="211">
        <f>SUMIF(AH5:AH140,AH143,AK5:AK140)</f>
        <v>4042</v>
      </c>
      <c r="AL143" s="182">
        <f>IFERROR(AK143/AG141,"-")</f>
        <v>0.30544849996221568</v>
      </c>
      <c r="AM143" s="214">
        <f t="shared" si="140"/>
        <v>43947.677634834239</v>
      </c>
      <c r="AN143" s="109">
        <f t="shared" si="146"/>
        <v>3.3629693971448872E-3</v>
      </c>
      <c r="AO143" s="615"/>
      <c r="AP143" s="615"/>
      <c r="AQ143" s="126" t="s">
        <v>146</v>
      </c>
      <c r="AR143" s="211">
        <f t="shared" si="136"/>
        <v>1707558263</v>
      </c>
      <c r="AS143" s="182">
        <f>IFERROR(AR143/AO141,"-")</f>
        <v>2.0131006279493095E-2</v>
      </c>
      <c r="AT143" s="211">
        <f t="shared" si="142"/>
        <v>37194</v>
      </c>
      <c r="AU143" s="182">
        <f>IFERROR(AT143/AP141,"-")</f>
        <v>0.28914370116997706</v>
      </c>
      <c r="AV143" s="214">
        <f t="shared" si="141"/>
        <v>45909.508603538205</v>
      </c>
      <c r="AW143" s="109">
        <f t="shared" si="147"/>
        <v>3.0945641701486129E-2</v>
      </c>
      <c r="BQ143" s="76"/>
      <c r="BR143" s="76"/>
    </row>
    <row r="144" spans="1:70" s="14" customFormat="1" ht="13.5" customHeight="1">
      <c r="A144" s="76"/>
      <c r="B144" s="619"/>
      <c r="C144" s="620"/>
      <c r="D144" s="631"/>
      <c r="E144" s="615"/>
      <c r="F144" s="615"/>
      <c r="G144" s="126" t="s">
        <v>147</v>
      </c>
      <c r="H144" s="211">
        <f>SUMIF(G5:G140,G144,H5:H140)</f>
        <v>180231345</v>
      </c>
      <c r="I144" s="182">
        <f>IFERROR(H144/E141,"-")</f>
        <v>3.0069491996060731E-3</v>
      </c>
      <c r="J144" s="211">
        <f>SUMIF(G5:G140,G144,J5:J140)</f>
        <v>4285</v>
      </c>
      <c r="K144" s="182">
        <f>IFERROR(J144/F141,"-")</f>
        <v>4.485314129001193E-2</v>
      </c>
      <c r="L144" s="214">
        <f t="shared" si="137"/>
        <v>42060.990665110854</v>
      </c>
      <c r="M144" s="109">
        <f t="shared" si="143"/>
        <v>3.5651469239895701E-3</v>
      </c>
      <c r="N144" s="615"/>
      <c r="O144" s="615"/>
      <c r="P144" s="126" t="s">
        <v>147</v>
      </c>
      <c r="Q144" s="211">
        <f>SUMIF(P5:P140,P144,Q5:Q140)</f>
        <v>20452045</v>
      </c>
      <c r="R144" s="182">
        <f>IFERROR(Q144/N141,"-")</f>
        <v>2.4033290683071174E-3</v>
      </c>
      <c r="S144" s="211">
        <f>SUMIF(P5:P140,P144,S5:S140)</f>
        <v>643</v>
      </c>
      <c r="T144" s="182">
        <f>IFERROR(S144/O141,"-")</f>
        <v>5.0254005470887063E-2</v>
      </c>
      <c r="U144" s="214">
        <f t="shared" si="138"/>
        <v>31807.223950233281</v>
      </c>
      <c r="V144" s="109">
        <f t="shared" si="144"/>
        <v>5.3498004016926332E-4</v>
      </c>
      <c r="W144" s="615"/>
      <c r="X144" s="615"/>
      <c r="Y144" s="126" t="s">
        <v>147</v>
      </c>
      <c r="Z144" s="211">
        <f>SUMIF(Y5:Y140,Y144,Z5:Z140)</f>
        <v>9755441</v>
      </c>
      <c r="AA144" s="182">
        <f>IFERROR(Z144/W141,"-")</f>
        <v>1.9326470404173945E-3</v>
      </c>
      <c r="AB144" s="211">
        <f>SUMIF(Y5:Y140,Y144,AB5:AB140)</f>
        <v>365</v>
      </c>
      <c r="AC144" s="182">
        <f>IFERROR(AB144/X141,"-")</f>
        <v>5.1604693906404639E-2</v>
      </c>
      <c r="AD144" s="214">
        <f t="shared" si="139"/>
        <v>26727.235616438356</v>
      </c>
      <c r="AE144" s="109">
        <f t="shared" si="145"/>
        <v>3.0368229340867984E-4</v>
      </c>
      <c r="AF144" s="615"/>
      <c r="AG144" s="615"/>
      <c r="AH144" s="126" t="s">
        <v>147</v>
      </c>
      <c r="AI144" s="211">
        <f>SUMIF(AH5:AH140,AH144,AI5:AI140)</f>
        <v>27973459</v>
      </c>
      <c r="AJ144" s="182">
        <f>IFERROR(AI144/AF141,"-")</f>
        <v>2.4697495278481526E-3</v>
      </c>
      <c r="AK144" s="211">
        <f>SUMIF(AH5:AH140,AH144,AK5:AK140)</f>
        <v>666</v>
      </c>
      <c r="AL144" s="182">
        <f>IFERROR(AK144/AG141,"-")</f>
        <v>5.0328723645431873E-2</v>
      </c>
      <c r="AM144" s="214">
        <f t="shared" si="140"/>
        <v>42002.190690690688</v>
      </c>
      <c r="AN144" s="109">
        <f t="shared" si="146"/>
        <v>5.5411618468542679E-4</v>
      </c>
      <c r="AO144" s="615"/>
      <c r="AP144" s="615"/>
      <c r="AQ144" s="126" t="s">
        <v>147</v>
      </c>
      <c r="AR144" s="211">
        <f t="shared" si="136"/>
        <v>238412290</v>
      </c>
      <c r="AS144" s="182">
        <f>IFERROR(AR144/AO141,"-")</f>
        <v>2.8107265275189785E-3</v>
      </c>
      <c r="AT144" s="211">
        <f t="shared" si="142"/>
        <v>5959</v>
      </c>
      <c r="AU144" s="182">
        <f>IFERROR(AT144/AP141,"-")</f>
        <v>4.6324872701830763E-2</v>
      </c>
      <c r="AV144" s="214">
        <f t="shared" si="141"/>
        <v>40008.774962241987</v>
      </c>
      <c r="AW144" s="109">
        <f t="shared" si="147"/>
        <v>4.9579254422529402E-3</v>
      </c>
      <c r="BQ144" s="76"/>
      <c r="BR144" s="76"/>
    </row>
    <row r="145" spans="1:70" s="14" customFormat="1" ht="13.5" customHeight="1">
      <c r="A145" s="76"/>
      <c r="B145" s="619"/>
      <c r="C145" s="620"/>
      <c r="D145" s="631"/>
      <c r="E145" s="615"/>
      <c r="F145" s="615"/>
      <c r="G145" s="126" t="s">
        <v>148</v>
      </c>
      <c r="H145" s="211">
        <f>SUMIF(G5:G140,G145,H5:H140)</f>
        <v>1499715821</v>
      </c>
      <c r="I145" s="182">
        <f>IFERROR(H145/E141,"-")</f>
        <v>2.5021004462861412E-2</v>
      </c>
      <c r="J145" s="211">
        <f>SUMIF(G5:G140,G145,J5:J140)</f>
        <v>31122</v>
      </c>
      <c r="K145" s="182">
        <f>IFERROR(J145/F141,"-")</f>
        <v>0.32576883622584629</v>
      </c>
      <c r="L145" s="214">
        <f t="shared" si="137"/>
        <v>48188.28548936444</v>
      </c>
      <c r="M145" s="109">
        <f t="shared" si="143"/>
        <v>2.5893699549218996E-2</v>
      </c>
      <c r="N145" s="615"/>
      <c r="O145" s="615"/>
      <c r="P145" s="126" t="s">
        <v>148</v>
      </c>
      <c r="Q145" s="211">
        <f>SUMIF(P5:P140,P145,Q5:Q140)</f>
        <v>235500393</v>
      </c>
      <c r="R145" s="182">
        <f>IFERROR(Q145/N141,"-")</f>
        <v>2.7673757812221225E-2</v>
      </c>
      <c r="S145" s="211">
        <f>SUMIF(P5:P140,P145,S5:S140)</f>
        <v>4725</v>
      </c>
      <c r="T145" s="182">
        <f>IFERROR(S145/O141,"-")</f>
        <v>0.36928487690504103</v>
      </c>
      <c r="U145" s="214">
        <f t="shared" si="138"/>
        <v>49841.353015873014</v>
      </c>
      <c r="V145" s="109">
        <f t="shared" si="144"/>
        <v>3.931229688646609E-3</v>
      </c>
      <c r="W145" s="615"/>
      <c r="X145" s="615"/>
      <c r="Y145" s="126" t="s">
        <v>148</v>
      </c>
      <c r="Z145" s="211">
        <f>SUMIF(Y5:Y140,Y145,Z5:Z140)</f>
        <v>138104382</v>
      </c>
      <c r="AA145" s="182">
        <f>IFERROR(Z145/W141,"-")</f>
        <v>2.7359811323852328E-2</v>
      </c>
      <c r="AB145" s="211">
        <f>SUMIF(Y5:Y140,Y145,AB5:AB140)</f>
        <v>2725</v>
      </c>
      <c r="AC145" s="182">
        <f>IFERROR(AB145/X141,"-")</f>
        <v>0.38526792026014423</v>
      </c>
      <c r="AD145" s="214">
        <f t="shared" si="139"/>
        <v>50680.5071559633</v>
      </c>
      <c r="AE145" s="109">
        <f t="shared" si="145"/>
        <v>2.2672171220237056E-3</v>
      </c>
      <c r="AF145" s="615"/>
      <c r="AG145" s="615"/>
      <c r="AH145" s="126" t="s">
        <v>148</v>
      </c>
      <c r="AI145" s="211">
        <f>SUMIF(AH5:AH140,AH145,AI5:AI140)</f>
        <v>262388224</v>
      </c>
      <c r="AJ145" s="182">
        <f>IFERROR(AI145/AF141,"-")</f>
        <v>2.3166001470783976E-2</v>
      </c>
      <c r="AK145" s="211">
        <f>SUMIF(AH5:AH140,AH145,AK5:AK140)</f>
        <v>5142</v>
      </c>
      <c r="AL145" s="182">
        <f>IFERROR(AK145/AG141,"-")</f>
        <v>0.38857401949671277</v>
      </c>
      <c r="AM145" s="214">
        <f t="shared" si="140"/>
        <v>51028.437183975104</v>
      </c>
      <c r="AN145" s="109">
        <f t="shared" si="146"/>
        <v>4.2781763087874842E-3</v>
      </c>
      <c r="AO145" s="615"/>
      <c r="AP145" s="615"/>
      <c r="AQ145" s="126" t="s">
        <v>148</v>
      </c>
      <c r="AR145" s="211">
        <f t="shared" si="136"/>
        <v>2135708820</v>
      </c>
      <c r="AS145" s="182">
        <f>IFERROR(AR145/AO141,"-")</f>
        <v>2.5178624119714027E-2</v>
      </c>
      <c r="AT145" s="211">
        <f t="shared" si="142"/>
        <v>43714</v>
      </c>
      <c r="AU145" s="182">
        <f>IFERROR(AT145/AP141,"-")</f>
        <v>0.33982975084541533</v>
      </c>
      <c r="AV145" s="214">
        <f t="shared" si="141"/>
        <v>48856.403440545364</v>
      </c>
      <c r="AW145" s="109">
        <f t="shared" si="147"/>
        <v>3.6370322668676791E-2</v>
      </c>
      <c r="BQ145" s="76"/>
      <c r="BR145" s="76"/>
    </row>
    <row r="146" spans="1:70" s="14" customFormat="1" ht="13.5" customHeight="1">
      <c r="A146" s="76"/>
      <c r="B146" s="619"/>
      <c r="C146" s="620"/>
      <c r="D146" s="631"/>
      <c r="E146" s="615"/>
      <c r="F146" s="615"/>
      <c r="G146" s="126" t="s">
        <v>149</v>
      </c>
      <c r="H146" s="211">
        <f>SUMIF(G5:G140,G146,H5:H140)</f>
        <v>2134313889</v>
      </c>
      <c r="I146" s="182">
        <f>IFERROR(H146/E141,"-")</f>
        <v>3.5608531025702966E-2</v>
      </c>
      <c r="J146" s="211">
        <f>SUMIF(G5:G140,G146,J5:J140)</f>
        <v>34269</v>
      </c>
      <c r="K146" s="182">
        <f>IFERROR(J146/F141,"-")</f>
        <v>0.3587099880670756</v>
      </c>
      <c r="L146" s="214">
        <f t="shared" si="137"/>
        <v>62281.183839621815</v>
      </c>
      <c r="M146" s="109">
        <f t="shared" si="143"/>
        <v>2.8512023322800135E-2</v>
      </c>
      <c r="N146" s="615"/>
      <c r="O146" s="615"/>
      <c r="P146" s="126" t="s">
        <v>149</v>
      </c>
      <c r="Q146" s="211">
        <f>SUMIF(P5:P140,P146,Q5:Q140)</f>
        <v>313840879</v>
      </c>
      <c r="R146" s="182">
        <f>IFERROR(Q146/N141,"-")</f>
        <v>3.6879583793393608E-2</v>
      </c>
      <c r="S146" s="211">
        <f>SUMIF(P5:P140,P146,S5:S140)</f>
        <v>5088</v>
      </c>
      <c r="T146" s="182">
        <f>IFERROR(S146/O141,"-")</f>
        <v>0.39765533411488863</v>
      </c>
      <c r="U146" s="214">
        <f t="shared" si="138"/>
        <v>61682.562696540881</v>
      </c>
      <c r="V146" s="109">
        <f t="shared" si="144"/>
        <v>4.2332479694886654E-3</v>
      </c>
      <c r="W146" s="615"/>
      <c r="X146" s="615"/>
      <c r="Y146" s="126" t="s">
        <v>149</v>
      </c>
      <c r="Z146" s="211">
        <f>SUMIF(Y5:Y140,Y146,Z5:Z140)</f>
        <v>181700904</v>
      </c>
      <c r="AA146" s="182">
        <f>IFERROR(Z146/W141,"-")</f>
        <v>3.5996703209702677E-2</v>
      </c>
      <c r="AB146" s="211">
        <f>SUMIF(Y5:Y140,Y146,AB5:AB140)</f>
        <v>2924</v>
      </c>
      <c r="AC146" s="182">
        <f>IFERROR(AB146/X141,"-")</f>
        <v>0.41340308214336208</v>
      </c>
      <c r="AD146" s="214">
        <f t="shared" si="139"/>
        <v>62141.212038303696</v>
      </c>
      <c r="AE146" s="109">
        <f t="shared" si="145"/>
        <v>2.4327863724026844E-3</v>
      </c>
      <c r="AF146" s="615"/>
      <c r="AG146" s="615"/>
      <c r="AH146" s="126" t="s">
        <v>149</v>
      </c>
      <c r="AI146" s="211">
        <f>SUMIF(AH5:AH140,AH146,AI5:AI140)</f>
        <v>361662649</v>
      </c>
      <c r="AJ146" s="182">
        <f>IFERROR(AI146/AF141,"-")</f>
        <v>3.1930844040705231E-2</v>
      </c>
      <c r="AK146" s="211">
        <f>SUMIF(AH5:AH140,AH146,AK5:AK140)</f>
        <v>5321</v>
      </c>
      <c r="AL146" s="182">
        <f>IFERROR(AK146/AG141,"-")</f>
        <v>0.40210080858459912</v>
      </c>
      <c r="AM146" s="214">
        <f t="shared" si="140"/>
        <v>67968.924826160495</v>
      </c>
      <c r="AN146" s="109">
        <f t="shared" si="146"/>
        <v>4.4271054335002337E-3</v>
      </c>
      <c r="AO146" s="615"/>
      <c r="AP146" s="615"/>
      <c r="AQ146" s="126" t="s">
        <v>149</v>
      </c>
      <c r="AR146" s="211">
        <f t="shared" si="136"/>
        <v>2991518321</v>
      </c>
      <c r="AS146" s="182">
        <f>IFERROR(AR146/AO141,"-")</f>
        <v>3.5268064001204531E-2</v>
      </c>
      <c r="AT146" s="211">
        <f t="shared" si="142"/>
        <v>47602</v>
      </c>
      <c r="AU146" s="182">
        <f>IFERROR(AT146/AP141,"-")</f>
        <v>0.37005480623469506</v>
      </c>
      <c r="AV146" s="214">
        <f t="shared" si="141"/>
        <v>62844.383030124787</v>
      </c>
      <c r="AW146" s="109">
        <f t="shared" si="147"/>
        <v>3.9605163098191717E-2</v>
      </c>
      <c r="BQ146" s="76"/>
      <c r="BR146" s="76"/>
    </row>
    <row r="147" spans="1:70" s="14" customFormat="1" ht="13.5" customHeight="1">
      <c r="A147" s="76"/>
      <c r="B147" s="619"/>
      <c r="C147" s="620"/>
      <c r="D147" s="631"/>
      <c r="E147" s="615"/>
      <c r="F147" s="615"/>
      <c r="G147" s="126" t="s">
        <v>150</v>
      </c>
      <c r="H147" s="211">
        <f>SUMIF(G5:G140,G147,H5:H140)</f>
        <v>1601131834</v>
      </c>
      <c r="I147" s="182">
        <f>IFERROR(H147/E141,"-")</f>
        <v>2.671301202745895E-2</v>
      </c>
      <c r="J147" s="211">
        <f>SUMIF(G5:G140,G147,J5:J140)</f>
        <v>9471</v>
      </c>
      <c r="K147" s="182">
        <f>IFERROR(J147/F141,"-")</f>
        <v>9.9137479850105723E-2</v>
      </c>
      <c r="L147" s="214">
        <f t="shared" si="137"/>
        <v>169056.2595290888</v>
      </c>
      <c r="M147" s="109">
        <f t="shared" si="143"/>
        <v>7.8799315092427571E-3</v>
      </c>
      <c r="N147" s="615"/>
      <c r="O147" s="615"/>
      <c r="P147" s="126" t="s">
        <v>150</v>
      </c>
      <c r="Q147" s="211">
        <f>SUMIF(P5:P140,P147,Q5:Q140)</f>
        <v>231337815</v>
      </c>
      <c r="R147" s="182">
        <f>IFERROR(Q147/N141,"-")</f>
        <v>2.7184611386692838E-2</v>
      </c>
      <c r="S147" s="211">
        <f>SUMIF(P5:P140,P147,S5:S140)</f>
        <v>1440</v>
      </c>
      <c r="T147" s="182">
        <f>IFERROR(S147/O141,"-")</f>
        <v>0.11254396248534584</v>
      </c>
      <c r="U147" s="214">
        <f t="shared" si="138"/>
        <v>160651.26041666666</v>
      </c>
      <c r="V147" s="109">
        <f t="shared" si="144"/>
        <v>1.1980890479684903E-3</v>
      </c>
      <c r="W147" s="615"/>
      <c r="X147" s="615"/>
      <c r="Y147" s="126" t="s">
        <v>150</v>
      </c>
      <c r="Z147" s="211">
        <f>SUMIF(Y5:Y140,Y147,Z5:Z140)</f>
        <v>152795569</v>
      </c>
      <c r="AA147" s="182">
        <f>IFERROR(Z147/W141,"-")</f>
        <v>3.0270277296202377E-2</v>
      </c>
      <c r="AB147" s="211">
        <f>SUMIF(Y5:Y140,Y147,AB5:AB140)</f>
        <v>902</v>
      </c>
      <c r="AC147" s="182">
        <f>IFERROR(AB147/X141,"-")</f>
        <v>0.12752721617418353</v>
      </c>
      <c r="AD147" s="214">
        <f t="shared" si="139"/>
        <v>169396.4179600887</v>
      </c>
      <c r="AE147" s="109">
        <f t="shared" si="145"/>
        <v>7.5046966754692933E-4</v>
      </c>
      <c r="AF147" s="615"/>
      <c r="AG147" s="615"/>
      <c r="AH147" s="126" t="s">
        <v>150</v>
      </c>
      <c r="AI147" s="211">
        <f>SUMIF(AH5:AH140,AH147,AI5:AI140)</f>
        <v>277508789</v>
      </c>
      <c r="AJ147" s="182">
        <f>IFERROR(AI147/AF141,"-")</f>
        <v>2.4500981469844776E-2</v>
      </c>
      <c r="AK147" s="211">
        <f>SUMIF(AH5:AH140,AH147,AK5:AK140)</f>
        <v>1898</v>
      </c>
      <c r="AL147" s="182">
        <f>IFERROR(AK147/AG141,"-")</f>
        <v>0.14342930552406863</v>
      </c>
      <c r="AM147" s="214">
        <f t="shared" si="140"/>
        <v>146211.16385669124</v>
      </c>
      <c r="AN147" s="109">
        <f t="shared" si="146"/>
        <v>1.5791479257251351E-3</v>
      </c>
      <c r="AO147" s="615"/>
      <c r="AP147" s="615"/>
      <c r="AQ147" s="126" t="s">
        <v>150</v>
      </c>
      <c r="AR147" s="211">
        <f t="shared" si="136"/>
        <v>2262774007</v>
      </c>
      <c r="AS147" s="182">
        <f>IFERROR(AR147/AO141,"-")</f>
        <v>2.6676640399936242E-2</v>
      </c>
      <c r="AT147" s="211">
        <f t="shared" si="142"/>
        <v>13711</v>
      </c>
      <c r="AU147" s="182">
        <f>IFERROR(AT147/AP141,"-")</f>
        <v>0.10658840906440704</v>
      </c>
      <c r="AV147" s="214">
        <f t="shared" si="141"/>
        <v>165033.47728101525</v>
      </c>
      <c r="AW147" s="109">
        <f t="shared" si="147"/>
        <v>1.1407638150483313E-2</v>
      </c>
      <c r="BQ147" s="76"/>
      <c r="BR147" s="76"/>
    </row>
    <row r="148" spans="1:70" s="14" customFormat="1" ht="13.5" customHeight="1">
      <c r="A148" s="76"/>
      <c r="B148" s="619"/>
      <c r="C148" s="620"/>
      <c r="D148" s="631"/>
      <c r="E148" s="615"/>
      <c r="F148" s="615"/>
      <c r="G148" s="126" t="s">
        <v>160</v>
      </c>
      <c r="H148" s="211">
        <f>SUMIF(G5:G140,G148,H5:H140)</f>
        <v>156203</v>
      </c>
      <c r="I148" s="182">
        <f>IFERROR(H148/E141,"-")</f>
        <v>2.6060643659185222E-6</v>
      </c>
      <c r="J148" s="211">
        <f>SUMIF(G5:G140,G148,J5:J140)</f>
        <v>39</v>
      </c>
      <c r="K148" s="182">
        <f>IFERROR(J148/F141,"-")</f>
        <v>4.0823162434316576E-4</v>
      </c>
      <c r="L148" s="214">
        <f t="shared" si="137"/>
        <v>4005.2051282051284</v>
      </c>
      <c r="M148" s="109">
        <f t="shared" si="143"/>
        <v>3.2448245049146609E-5</v>
      </c>
      <c r="N148" s="615"/>
      <c r="O148" s="615"/>
      <c r="P148" s="126" t="s">
        <v>217</v>
      </c>
      <c r="Q148" s="211">
        <f>SUMIF(P5:P140,P148,Q5:Q140)</f>
        <v>1332231</v>
      </c>
      <c r="R148" s="182">
        <f>IFERROR(Q148/N141,"-")</f>
        <v>1.5655106802277521E-4</v>
      </c>
      <c r="S148" s="211">
        <f>SUMIF(P5:P140,P148,S5:S140)</f>
        <v>12</v>
      </c>
      <c r="T148" s="182">
        <f>IFERROR(S148/O141,"-")</f>
        <v>9.3786635404454865E-4</v>
      </c>
      <c r="U148" s="214">
        <f t="shared" si="138"/>
        <v>111019.25</v>
      </c>
      <c r="V148" s="109">
        <f t="shared" si="144"/>
        <v>9.9840753997374193E-6</v>
      </c>
      <c r="W148" s="615"/>
      <c r="X148" s="615"/>
      <c r="Y148" s="126" t="s">
        <v>160</v>
      </c>
      <c r="Z148" s="211">
        <f>SUMIF(Y5:Y140,Y148,Z5:Z140)</f>
        <v>15647</v>
      </c>
      <c r="AA148" s="182">
        <f>IFERROR(Z148/W141,"-")</f>
        <v>3.0998217549991815E-6</v>
      </c>
      <c r="AB148" s="211">
        <f>SUMIF(Y5:Y140,Y148,AB5:AB140)</f>
        <v>5</v>
      </c>
      <c r="AC148" s="182">
        <f>IFERROR(AB148/X141,"-")</f>
        <v>7.0691361515622792E-4</v>
      </c>
      <c r="AD148" s="214">
        <f t="shared" si="139"/>
        <v>3129.4</v>
      </c>
      <c r="AE148" s="109">
        <f t="shared" si="145"/>
        <v>4.1600314165572575E-6</v>
      </c>
      <c r="AF148" s="615"/>
      <c r="AG148" s="615"/>
      <c r="AH148" s="126" t="s">
        <v>160</v>
      </c>
      <c r="AI148" s="211">
        <f>SUMIF(AH5:AH140,AH148,AI5:AI140)</f>
        <v>16060</v>
      </c>
      <c r="AJ148" s="182">
        <f>IFERROR(AI148/AF141,"-")</f>
        <v>1.417921802850385E-6</v>
      </c>
      <c r="AK148" s="211">
        <f>SUMIF(AH5:AH140,AH148,AK5:AK140)</f>
        <v>5</v>
      </c>
      <c r="AL148" s="182">
        <f>IFERROR(AK148/AG141,"-")</f>
        <v>3.7784327061135043E-4</v>
      </c>
      <c r="AM148" s="214">
        <f t="shared" si="140"/>
        <v>3212</v>
      </c>
      <c r="AN148" s="109">
        <f t="shared" si="146"/>
        <v>4.1600314165572575E-6</v>
      </c>
      <c r="AO148" s="615"/>
      <c r="AP148" s="615"/>
      <c r="AQ148" s="126" t="s">
        <v>160</v>
      </c>
      <c r="AR148" s="211">
        <f t="shared" si="136"/>
        <v>1520141</v>
      </c>
      <c r="AS148" s="182">
        <f>IFERROR(AR148/AO141,"-")</f>
        <v>1.792147810110472E-5</v>
      </c>
      <c r="AT148" s="211">
        <f t="shared" si="142"/>
        <v>61</v>
      </c>
      <c r="AU148" s="182">
        <f>IFERROR(AT148/AP141,"-")</f>
        <v>4.7420997395732111E-4</v>
      </c>
      <c r="AV148" s="214">
        <f t="shared" si="141"/>
        <v>24920.344262295082</v>
      </c>
      <c r="AW148" s="109">
        <f t="shared" si="147"/>
        <v>5.0752383281998545E-5</v>
      </c>
      <c r="BQ148" s="76"/>
      <c r="BR148" s="76"/>
    </row>
    <row r="149" spans="1:70" s="14" customFormat="1" ht="13.5" customHeight="1">
      <c r="A149" s="76"/>
      <c r="B149" s="619"/>
      <c r="C149" s="620"/>
      <c r="D149" s="631"/>
      <c r="E149" s="615"/>
      <c r="F149" s="615"/>
      <c r="G149" s="126" t="s">
        <v>151</v>
      </c>
      <c r="H149" s="211">
        <f>SUMIF(G5:G140,G149,H5:H140)</f>
        <v>21819400</v>
      </c>
      <c r="I149" s="182">
        <f>IFERROR(H149/E141,"-")</f>
        <v>3.6403116986051867E-4</v>
      </c>
      <c r="J149" s="211">
        <f>SUMIF(G5:G140,G149,J5:J140)</f>
        <v>965</v>
      </c>
      <c r="K149" s="182">
        <f>IFERROR(J149/F141,"-")</f>
        <v>1.0101115833106538E-2</v>
      </c>
      <c r="L149" s="214">
        <f t="shared" si="137"/>
        <v>22610.777202072539</v>
      </c>
      <c r="M149" s="109">
        <f t="shared" si="143"/>
        <v>8.028860633955508E-4</v>
      </c>
      <c r="N149" s="615"/>
      <c r="O149" s="615"/>
      <c r="P149" s="126" t="s">
        <v>151</v>
      </c>
      <c r="Q149" s="211">
        <f>SUMIF(P5:P140,P149,Q5:Q140)</f>
        <v>4417374</v>
      </c>
      <c r="R149" s="182">
        <f>IFERROR(Q149/N141,"-")</f>
        <v>5.1908761885591812E-4</v>
      </c>
      <c r="S149" s="211">
        <f>SUMIF(P5:P140,P149,S5:S140)</f>
        <v>185</v>
      </c>
      <c r="T149" s="182">
        <f>IFERROR(S149/O141,"-")</f>
        <v>1.4458772958186792E-2</v>
      </c>
      <c r="U149" s="214">
        <f t="shared" si="138"/>
        <v>23877.697297297298</v>
      </c>
      <c r="V149" s="109">
        <f t="shared" si="144"/>
        <v>1.5392116241261854E-4</v>
      </c>
      <c r="W149" s="615"/>
      <c r="X149" s="615"/>
      <c r="Y149" s="126" t="s">
        <v>151</v>
      </c>
      <c r="Z149" s="211">
        <f>SUMIF(Y5:Y140,Y149,Z5:Z140)</f>
        <v>1329763</v>
      </c>
      <c r="AA149" s="182">
        <f>IFERROR(Z149/W141,"-")</f>
        <v>2.6343888773521933E-4</v>
      </c>
      <c r="AB149" s="211">
        <f>SUMIF(Y5:Y140,Y149,AB5:AB140)</f>
        <v>79</v>
      </c>
      <c r="AC149" s="182">
        <f>IFERROR(AB149/X141,"-")</f>
        <v>1.1169235119468402E-2</v>
      </c>
      <c r="AD149" s="214">
        <f t="shared" si="139"/>
        <v>16832.443037974685</v>
      </c>
      <c r="AE149" s="109">
        <f t="shared" si="145"/>
        <v>6.5728496381604675E-5</v>
      </c>
      <c r="AF149" s="615"/>
      <c r="AG149" s="615"/>
      <c r="AH149" s="126" t="s">
        <v>151</v>
      </c>
      <c r="AI149" s="211">
        <f>SUMIF(AH5:AH140,AH149,AI5:AI140)</f>
        <v>5481059</v>
      </c>
      <c r="AJ149" s="182">
        <f>IFERROR(AI149/AF141,"-")</f>
        <v>4.8391737601552481E-4</v>
      </c>
      <c r="AK149" s="211">
        <f>SUMIF(AH5:AH140,AH149,AK5:AK140)</f>
        <v>221</v>
      </c>
      <c r="AL149" s="182">
        <f>IFERROR(AK149/AG141,"-")</f>
        <v>1.6700672561021687E-2</v>
      </c>
      <c r="AM149" s="214">
        <f t="shared" si="140"/>
        <v>24801.171945701357</v>
      </c>
      <c r="AN149" s="109">
        <f t="shared" si="146"/>
        <v>1.8387338861183079E-4</v>
      </c>
      <c r="AO149" s="615"/>
      <c r="AP149" s="615"/>
      <c r="AQ149" s="126" t="s">
        <v>151</v>
      </c>
      <c r="AR149" s="211">
        <f t="shared" si="136"/>
        <v>33047596</v>
      </c>
      <c r="AS149" s="182">
        <f>IFERROR(AR149/AO141,"-")</f>
        <v>3.8960975857381381E-4</v>
      </c>
      <c r="AT149" s="211">
        <f t="shared" si="142"/>
        <v>1450</v>
      </c>
      <c r="AU149" s="182">
        <f>IFERROR(AT149/AP141,"-")</f>
        <v>1.1272204298985502E-2</v>
      </c>
      <c r="AV149" s="214">
        <f t="shared" si="141"/>
        <v>22791.44551724138</v>
      </c>
      <c r="AW149" s="109">
        <f t="shared" si="147"/>
        <v>1.2064091108016047E-3</v>
      </c>
      <c r="BQ149" s="76"/>
      <c r="BR149" s="76"/>
    </row>
    <row r="150" spans="1:70" s="14" customFormat="1" ht="13.5" customHeight="1">
      <c r="A150" s="76"/>
      <c r="B150" s="619"/>
      <c r="C150" s="620"/>
      <c r="D150" s="631"/>
      <c r="E150" s="615"/>
      <c r="F150" s="615"/>
      <c r="G150" s="126" t="s">
        <v>152</v>
      </c>
      <c r="H150" s="211">
        <f>SUMIF(G5:G140,G150,H5:H140)</f>
        <v>46248428</v>
      </c>
      <c r="I150" s="182">
        <f>IFERROR(H150/E141,"-")</f>
        <v>7.7160093077948842E-4</v>
      </c>
      <c r="J150" s="211">
        <f>SUMIF(G5:G140,G150,J5:J140)</f>
        <v>3163</v>
      </c>
      <c r="K150" s="182">
        <f>IFERROR(J150/F141,"-")</f>
        <v>3.3108631481985472E-2</v>
      </c>
      <c r="L150" s="214">
        <f t="shared" si="137"/>
        <v>14621.697122984508</v>
      </c>
      <c r="M150" s="109">
        <f t="shared" si="143"/>
        <v>2.6316358741141212E-3</v>
      </c>
      <c r="N150" s="615"/>
      <c r="O150" s="615"/>
      <c r="P150" s="126" t="s">
        <v>152</v>
      </c>
      <c r="Q150" s="211">
        <f>SUMIF(P5:P140,P150,Q5:Q140)</f>
        <v>5727490</v>
      </c>
      <c r="R150" s="182">
        <f>IFERROR(Q150/N141,"-")</f>
        <v>6.7303994321537685E-4</v>
      </c>
      <c r="S150" s="211">
        <f>SUMIF(P5:P140,P150,S5:S140)</f>
        <v>523</v>
      </c>
      <c r="T150" s="182">
        <f>IFERROR(S150/O141,"-")</f>
        <v>4.087534193044158E-2</v>
      </c>
      <c r="U150" s="214">
        <f t="shared" si="138"/>
        <v>10951.223709369026</v>
      </c>
      <c r="V150" s="109">
        <f t="shared" si="144"/>
        <v>4.3513928617188916E-4</v>
      </c>
      <c r="W150" s="615"/>
      <c r="X150" s="615"/>
      <c r="Y150" s="126" t="s">
        <v>152</v>
      </c>
      <c r="Z150" s="211">
        <f>SUMIF(Y5:Y140,Y150,Z5:Z140)</f>
        <v>4436793</v>
      </c>
      <c r="AA150" s="182">
        <f>IFERROR(Z150/W141,"-")</f>
        <v>8.7897152577670384E-4</v>
      </c>
      <c r="AB150" s="211">
        <f>SUMIF(Y5:Y140,Y150,AB5:AB140)</f>
        <v>295</v>
      </c>
      <c r="AC150" s="182">
        <f>IFERROR(AB150/X141,"-")</f>
        <v>4.1707903294217447E-2</v>
      </c>
      <c r="AD150" s="214">
        <f t="shared" si="139"/>
        <v>15039.97627118644</v>
      </c>
      <c r="AE150" s="109">
        <f t="shared" si="145"/>
        <v>2.4544185357687823E-4</v>
      </c>
      <c r="AF150" s="615"/>
      <c r="AG150" s="615"/>
      <c r="AH150" s="126" t="s">
        <v>152</v>
      </c>
      <c r="AI150" s="211">
        <f>SUMIF(AH5:AH140,AH150,AI5:AI140)</f>
        <v>11404928</v>
      </c>
      <c r="AJ150" s="182">
        <f>IFERROR(AI150/AF141,"-")</f>
        <v>1.0069300168828665E-3</v>
      </c>
      <c r="AK150" s="211">
        <f>SUMIF(AH5:AH140,AH150,AK5:AK140)</f>
        <v>793</v>
      </c>
      <c r="AL150" s="182">
        <f>IFERROR(AK150/AG141,"-")</f>
        <v>5.9925942718960172E-2</v>
      </c>
      <c r="AM150" s="214">
        <f t="shared" si="140"/>
        <v>14382.002522068096</v>
      </c>
      <c r="AN150" s="109">
        <f t="shared" si="146"/>
        <v>6.5978098266598114E-4</v>
      </c>
      <c r="AO150" s="615"/>
      <c r="AP150" s="615"/>
      <c r="AQ150" s="126" t="s">
        <v>152</v>
      </c>
      <c r="AR150" s="211">
        <f t="shared" si="136"/>
        <v>67817639</v>
      </c>
      <c r="AS150" s="182">
        <f>IFERROR(AR150/AO141,"-")</f>
        <v>7.9952605199591707E-4</v>
      </c>
      <c r="AT150" s="211">
        <f t="shared" si="142"/>
        <v>4774</v>
      </c>
      <c r="AU150" s="182">
        <f>IFERROR(AT150/AP141,"-")</f>
        <v>3.7112760912659852E-2</v>
      </c>
      <c r="AV150" s="214">
        <f t="shared" si="141"/>
        <v>14205.621910347716</v>
      </c>
      <c r="AW150" s="109">
        <f t="shared" si="147"/>
        <v>3.9719979965288695E-3</v>
      </c>
      <c r="BQ150" s="76"/>
      <c r="BR150" s="76"/>
    </row>
    <row r="151" spans="1:70" s="14" customFormat="1" ht="13.5" customHeight="1">
      <c r="A151" s="76"/>
      <c r="B151" s="619"/>
      <c r="C151" s="620"/>
      <c r="D151" s="631"/>
      <c r="E151" s="615"/>
      <c r="F151" s="615"/>
      <c r="G151" s="126" t="s">
        <v>153</v>
      </c>
      <c r="H151" s="211">
        <f>SUMIF(G5:G140,G151,H5:H140)</f>
        <v>16003833</v>
      </c>
      <c r="I151" s="182">
        <f>IFERROR(H151/E141,"-")</f>
        <v>2.6700523613125816E-4</v>
      </c>
      <c r="J151" s="211">
        <f>SUMIF(G5:G140,G151,J5:J140)</f>
        <v>390</v>
      </c>
      <c r="K151" s="182">
        <f>IFERROR(J151/F141,"-")</f>
        <v>4.0823162434316575E-3</v>
      </c>
      <c r="L151" s="214">
        <f t="shared" si="137"/>
        <v>41035.469230769231</v>
      </c>
      <c r="M151" s="109">
        <f t="shared" si="143"/>
        <v>3.2448245049146609E-4</v>
      </c>
      <c r="N151" s="615"/>
      <c r="O151" s="615"/>
      <c r="P151" s="126" t="s">
        <v>153</v>
      </c>
      <c r="Q151" s="211">
        <f>SUMIF(P5:P140,P151,Q5:Q140)</f>
        <v>2563818</v>
      </c>
      <c r="R151" s="182">
        <f>IFERROR(Q151/N141,"-")</f>
        <v>3.0127541403556553E-4</v>
      </c>
      <c r="S151" s="211">
        <f>SUMIF(P5:P140,P151,S5:S140)</f>
        <v>82</v>
      </c>
      <c r="T151" s="182">
        <f>IFERROR(S151/O141,"-")</f>
        <v>6.4087534193044155E-3</v>
      </c>
      <c r="U151" s="214">
        <f t="shared" si="138"/>
        <v>31266.073170731706</v>
      </c>
      <c r="V151" s="109">
        <f t="shared" si="144"/>
        <v>6.8224515231539022E-5</v>
      </c>
      <c r="W151" s="615"/>
      <c r="X151" s="615"/>
      <c r="Y151" s="126" t="s">
        <v>153</v>
      </c>
      <c r="Z151" s="211">
        <f>SUMIF(Y5:Y140,Y151,Z5:Z140)</f>
        <v>1922585</v>
      </c>
      <c r="AA151" s="182">
        <f>IFERROR(Z151/W141,"-")</f>
        <v>3.8088264899566063E-4</v>
      </c>
      <c r="AB151" s="211">
        <f>SUMIF(Y5:Y140,Y151,AB5:AB140)</f>
        <v>64</v>
      </c>
      <c r="AC151" s="182">
        <f>IFERROR(AB151/X141,"-")</f>
        <v>9.0484942739997177E-3</v>
      </c>
      <c r="AD151" s="214">
        <f t="shared" si="139"/>
        <v>30040.390625</v>
      </c>
      <c r="AE151" s="109">
        <f t="shared" si="145"/>
        <v>5.3248402131932899E-5</v>
      </c>
      <c r="AF151" s="615"/>
      <c r="AG151" s="615"/>
      <c r="AH151" s="126" t="s">
        <v>153</v>
      </c>
      <c r="AI151" s="211">
        <f>SUMIF(AH5:AH140,AH151,AI5:AI140)</f>
        <v>11681643</v>
      </c>
      <c r="AJ151" s="182">
        <f>IFERROR(AI151/AF141,"-")</f>
        <v>1.0313609154928131E-3</v>
      </c>
      <c r="AK151" s="211">
        <f>SUMIF(AH5:AH140,AH151,AK5:AK140)</f>
        <v>238</v>
      </c>
      <c r="AL151" s="182">
        <f>IFERROR(AK151/AG141,"-")</f>
        <v>1.798533968110028E-2</v>
      </c>
      <c r="AM151" s="214">
        <f t="shared" si="140"/>
        <v>49082.533613445376</v>
      </c>
      <c r="AN151" s="109">
        <f t="shared" si="146"/>
        <v>1.9801749542812548E-4</v>
      </c>
      <c r="AO151" s="615"/>
      <c r="AP151" s="615"/>
      <c r="AQ151" s="126" t="s">
        <v>153</v>
      </c>
      <c r="AR151" s="211">
        <f t="shared" si="136"/>
        <v>32171879</v>
      </c>
      <c r="AS151" s="182">
        <f>IFERROR(AR151/AO141,"-")</f>
        <v>3.7928562216918747E-4</v>
      </c>
      <c r="AT151" s="211">
        <f t="shared" si="142"/>
        <v>774</v>
      </c>
      <c r="AU151" s="182">
        <f>IFERROR(AT151/AP141,"-")</f>
        <v>6.0170249154584679E-3</v>
      </c>
      <c r="AV151" s="214">
        <f t="shared" si="141"/>
        <v>41565.735142118865</v>
      </c>
      <c r="AW151" s="109">
        <f t="shared" si="147"/>
        <v>6.4397286328306356E-4</v>
      </c>
      <c r="BQ151" s="76"/>
      <c r="BR151" s="76"/>
    </row>
    <row r="152" spans="1:70" s="14" customFormat="1" ht="13.5" customHeight="1">
      <c r="A152" s="76"/>
      <c r="B152" s="619"/>
      <c r="C152" s="620"/>
      <c r="D152" s="631"/>
      <c r="E152" s="615"/>
      <c r="F152" s="615"/>
      <c r="G152" s="126" t="s">
        <v>154</v>
      </c>
      <c r="H152" s="211">
        <f>SUMIF(G5:G140,G152,H5:H140)</f>
        <v>115943019</v>
      </c>
      <c r="I152" s="182">
        <f>IFERROR(H152/E141,"-")</f>
        <v>1.9343736694744287E-3</v>
      </c>
      <c r="J152" s="211">
        <f>SUMIF(G5:G140,G152,J5:J140)</f>
        <v>428</v>
      </c>
      <c r="K152" s="182">
        <f>IFERROR(J152/F141,"-")</f>
        <v>4.4800803902275629E-3</v>
      </c>
      <c r="L152" s="214">
        <f t="shared" si="137"/>
        <v>270894.90420560748</v>
      </c>
      <c r="M152" s="109">
        <f t="shared" si="143"/>
        <v>3.5609868925730125E-4</v>
      </c>
      <c r="N152" s="615"/>
      <c r="O152" s="615"/>
      <c r="P152" s="126" t="s">
        <v>154</v>
      </c>
      <c r="Q152" s="211">
        <f>SUMIF(P5:P140,P152,Q5:Q140)</f>
        <v>16590349</v>
      </c>
      <c r="R152" s="182">
        <f>IFERROR(Q152/N141,"-")</f>
        <v>1.9495394228332629E-3</v>
      </c>
      <c r="S152" s="211">
        <f>SUMIF(P5:P140,P152,S5:S140)</f>
        <v>80</v>
      </c>
      <c r="T152" s="182">
        <f>IFERROR(S152/O141,"-")</f>
        <v>6.2524423602969914E-3</v>
      </c>
      <c r="U152" s="214">
        <f t="shared" si="138"/>
        <v>207379.36249999999</v>
      </c>
      <c r="V152" s="109">
        <f t="shared" si="144"/>
        <v>6.656050266491612E-5</v>
      </c>
      <c r="W152" s="615"/>
      <c r="X152" s="615"/>
      <c r="Y152" s="126" t="s">
        <v>154</v>
      </c>
      <c r="Z152" s="211">
        <f>SUMIF(Y5:Y140,Y152,Z5:Z140)</f>
        <v>18941883</v>
      </c>
      <c r="AA152" s="182">
        <f>IFERROR(Z152/W141,"-")</f>
        <v>3.7525698858598558E-3</v>
      </c>
      <c r="AB152" s="211">
        <f>SUMIF(Y5:Y140,Y152,AB5:AB140)</f>
        <v>48</v>
      </c>
      <c r="AC152" s="182">
        <f>IFERROR(AB152/X141,"-")</f>
        <v>6.7863707054997878E-3</v>
      </c>
      <c r="AD152" s="214">
        <f t="shared" si="139"/>
        <v>394622.5625</v>
      </c>
      <c r="AE152" s="109">
        <f t="shared" si="145"/>
        <v>3.9936301598949677E-5</v>
      </c>
      <c r="AF152" s="615"/>
      <c r="AG152" s="615"/>
      <c r="AH152" s="126" t="s">
        <v>154</v>
      </c>
      <c r="AI152" s="211">
        <f>SUMIF(AH5:AH140,AH152,AI5:AI140)</f>
        <v>48155237</v>
      </c>
      <c r="AJ152" s="182">
        <f>IFERROR(AI152/AF141,"-")</f>
        <v>4.2515791073304832E-3</v>
      </c>
      <c r="AK152" s="211">
        <f>SUMIF(AH5:AH140,AH152,AK5:AK140)</f>
        <v>223</v>
      </c>
      <c r="AL152" s="182">
        <f>IFERROR(AK152/AG141,"-")</f>
        <v>1.6851809869266227E-2</v>
      </c>
      <c r="AM152" s="214">
        <f t="shared" si="140"/>
        <v>215942.7668161435</v>
      </c>
      <c r="AN152" s="109">
        <f t="shared" si="146"/>
        <v>1.8553740117845371E-4</v>
      </c>
      <c r="AO152" s="615"/>
      <c r="AP152" s="615"/>
      <c r="AQ152" s="126" t="s">
        <v>154</v>
      </c>
      <c r="AR152" s="211">
        <f t="shared" si="136"/>
        <v>199630488</v>
      </c>
      <c r="AS152" s="182">
        <f>IFERROR(AR152/AO141,"-")</f>
        <v>2.3535141930944884E-3</v>
      </c>
      <c r="AT152" s="211">
        <f t="shared" si="142"/>
        <v>779</v>
      </c>
      <c r="AU152" s="182">
        <f>IFERROR(AT152/AP141,"-")</f>
        <v>6.0558945854549693E-3</v>
      </c>
      <c r="AV152" s="214">
        <f t="shared" si="141"/>
        <v>256265.06803594352</v>
      </c>
      <c r="AW152" s="109">
        <f t="shared" si="147"/>
        <v>6.4813289469962075E-4</v>
      </c>
      <c r="BQ152" s="76"/>
      <c r="BR152" s="76"/>
    </row>
    <row r="153" spans="1:70" s="14" customFormat="1" ht="13.5" customHeight="1">
      <c r="A153" s="76"/>
      <c r="B153" s="619"/>
      <c r="C153" s="620"/>
      <c r="D153" s="631"/>
      <c r="E153" s="615"/>
      <c r="F153" s="615"/>
      <c r="G153" s="126" t="s">
        <v>155</v>
      </c>
      <c r="H153" s="211">
        <f>SUMIF(G5:G140,G153,H5:H140)</f>
        <v>315085868</v>
      </c>
      <c r="I153" s="182">
        <f>IFERROR(H153/E141,"-")</f>
        <v>5.2568391951454659E-3</v>
      </c>
      <c r="J153" s="211">
        <f>SUMIF(G5:G140,G153,J5:J140)</f>
        <v>9139</v>
      </c>
      <c r="K153" s="182">
        <f>IFERROR(J153/F141,"-")</f>
        <v>9.5662277304415178E-2</v>
      </c>
      <c r="L153" s="214">
        <f t="shared" si="137"/>
        <v>34477.061822956559</v>
      </c>
      <c r="M153" s="109">
        <f t="shared" si="143"/>
        <v>7.6037054231833561E-3</v>
      </c>
      <c r="N153" s="615"/>
      <c r="O153" s="615"/>
      <c r="P153" s="126" t="s">
        <v>155</v>
      </c>
      <c r="Q153" s="211">
        <f>SUMIF(P5:P140,P153,Q5:Q140)</f>
        <v>58941433</v>
      </c>
      <c r="R153" s="182">
        <f>IFERROR(Q153/N141,"-")</f>
        <v>6.9262344795631148E-3</v>
      </c>
      <c r="S153" s="211">
        <f>SUMIF(P5:P140,P153,S5:S140)</f>
        <v>1523</v>
      </c>
      <c r="T153" s="182">
        <f>IFERROR(S153/O141,"-")</f>
        <v>0.11903087143415397</v>
      </c>
      <c r="U153" s="214">
        <f t="shared" si="138"/>
        <v>38700.875246224554</v>
      </c>
      <c r="V153" s="109">
        <f t="shared" si="144"/>
        <v>1.2671455694833408E-3</v>
      </c>
      <c r="W153" s="615"/>
      <c r="X153" s="615"/>
      <c r="Y153" s="126" t="s">
        <v>155</v>
      </c>
      <c r="Z153" s="211">
        <f>SUMIF(Y5:Y140,Y153,Z5:Z140)</f>
        <v>38490188</v>
      </c>
      <c r="AA153" s="182">
        <f>IFERROR(Z153/W141,"-")</f>
        <v>7.6252778242735632E-3</v>
      </c>
      <c r="AB153" s="211">
        <f>SUMIF(Y5:Y140,Y153,AB5:AB140)</f>
        <v>954</v>
      </c>
      <c r="AC153" s="182">
        <f>IFERROR(AB153/X141,"-")</f>
        <v>0.13487911777180828</v>
      </c>
      <c r="AD153" s="214">
        <f t="shared" si="139"/>
        <v>40346.10901467505</v>
      </c>
      <c r="AE153" s="109">
        <f t="shared" si="145"/>
        <v>7.9373399427912477E-4</v>
      </c>
      <c r="AF153" s="615"/>
      <c r="AG153" s="615"/>
      <c r="AH153" s="126" t="s">
        <v>155</v>
      </c>
      <c r="AI153" s="211">
        <f>SUMIF(AH5:AH140,AH153,AI5:AI140)</f>
        <v>101050173</v>
      </c>
      <c r="AJ153" s="182">
        <f>IFERROR(AI153/AF141,"-")</f>
        <v>8.921621636270442E-3</v>
      </c>
      <c r="AK153" s="211">
        <f>SUMIF(AH5:AH140,AH153,AK5:AK140)</f>
        <v>2203</v>
      </c>
      <c r="AL153" s="182">
        <f>IFERROR(AK153/AG141,"-")</f>
        <v>0.16647774503136098</v>
      </c>
      <c r="AM153" s="214">
        <f t="shared" si="140"/>
        <v>45869.347707671361</v>
      </c>
      <c r="AN153" s="109">
        <f t="shared" si="146"/>
        <v>1.8329098421351279E-3</v>
      </c>
      <c r="AO153" s="615"/>
      <c r="AP153" s="615"/>
      <c r="AQ153" s="126" t="s">
        <v>155</v>
      </c>
      <c r="AR153" s="211">
        <f t="shared" si="136"/>
        <v>513567662</v>
      </c>
      <c r="AS153" s="182">
        <f>IFERROR(AR153/AO141,"-")</f>
        <v>6.0546302007304263E-3</v>
      </c>
      <c r="AT153" s="211">
        <f t="shared" si="142"/>
        <v>13819</v>
      </c>
      <c r="AU153" s="182">
        <f>IFERROR(AT153/AP141,"-")</f>
        <v>0.10742799393633148</v>
      </c>
      <c r="AV153" s="214">
        <f t="shared" si="141"/>
        <v>37163.880309718501</v>
      </c>
      <c r="AW153" s="109">
        <f t="shared" si="147"/>
        <v>1.1497494829080948E-2</v>
      </c>
      <c r="BQ153" s="76"/>
      <c r="BR153" s="76"/>
    </row>
    <row r="154" spans="1:70" s="14" customFormat="1" ht="13.5" customHeight="1">
      <c r="A154" s="76"/>
      <c r="B154" s="619"/>
      <c r="C154" s="620"/>
      <c r="D154" s="631"/>
      <c r="E154" s="615"/>
      <c r="F154" s="615"/>
      <c r="G154" s="126" t="s">
        <v>156</v>
      </c>
      <c r="H154" s="211">
        <f>SUMIF(G5:G140,G154,H5:H140)</f>
        <v>485547419</v>
      </c>
      <c r="I154" s="182">
        <f>IFERROR(H154/E141,"-")</f>
        <v>8.1007908082406221E-3</v>
      </c>
      <c r="J154" s="211">
        <f>SUMIF(G5:G140,G154,J5:J140)</f>
        <v>7249</v>
      </c>
      <c r="K154" s="182">
        <f>IFERROR(J154/F141,"-")</f>
        <v>7.5878744740092527E-2</v>
      </c>
      <c r="L154" s="214">
        <f t="shared" si="137"/>
        <v>66981.296592633473</v>
      </c>
      <c r="M154" s="109">
        <f t="shared" si="143"/>
        <v>6.0312135477247125E-3</v>
      </c>
      <c r="N154" s="615"/>
      <c r="O154" s="615"/>
      <c r="P154" s="126" t="s">
        <v>156</v>
      </c>
      <c r="Q154" s="211">
        <f>SUMIF(P5:P140,P154,Q5:Q140)</f>
        <v>47771881</v>
      </c>
      <c r="R154" s="182">
        <f>IFERROR(Q154/N141,"-")</f>
        <v>5.6136953666495694E-3</v>
      </c>
      <c r="S154" s="211">
        <f>SUMIF(P5:P140,P154,S5:S140)</f>
        <v>913</v>
      </c>
      <c r="T154" s="182">
        <f>IFERROR(S154/O141,"-")</f>
        <v>7.1355998436889403E-2</v>
      </c>
      <c r="U154" s="214">
        <f t="shared" si="138"/>
        <v>52324.075575027382</v>
      </c>
      <c r="V154" s="109">
        <f t="shared" si="144"/>
        <v>7.5962173666335525E-4</v>
      </c>
      <c r="W154" s="615"/>
      <c r="X154" s="615"/>
      <c r="Y154" s="126" t="s">
        <v>156</v>
      </c>
      <c r="Z154" s="211">
        <f>SUMIF(Y5:Y140,Y154,Z5:Z140)</f>
        <v>35720263</v>
      </c>
      <c r="AA154" s="182">
        <f>IFERROR(Z154/W141,"-")</f>
        <v>7.0765289411192133E-3</v>
      </c>
      <c r="AB154" s="211">
        <f>SUMIF(Y5:Y140,Y154,AB5:AB140)</f>
        <v>602</v>
      </c>
      <c r="AC154" s="182">
        <f>IFERROR(AB154/X141,"-")</f>
        <v>8.5112399264809846E-2</v>
      </c>
      <c r="AD154" s="214">
        <f t="shared" si="139"/>
        <v>59335.985049833886</v>
      </c>
      <c r="AE154" s="109">
        <f t="shared" si="145"/>
        <v>5.0086778255349379E-4</v>
      </c>
      <c r="AF154" s="615"/>
      <c r="AG154" s="615"/>
      <c r="AH154" s="126" t="s">
        <v>156</v>
      </c>
      <c r="AI154" s="211">
        <f>SUMIF(AH5:AH140,AH154,AI5:AI140)</f>
        <v>123838079</v>
      </c>
      <c r="AJ154" s="182">
        <f>IFERROR(AI154/AF141,"-")</f>
        <v>1.0933543725853574E-2</v>
      </c>
      <c r="AK154" s="211">
        <f>SUMIF(AH5:AH140,AH154,AK5:AK140)</f>
        <v>1606</v>
      </c>
      <c r="AL154" s="182">
        <f>IFERROR(AK154/AG141,"-")</f>
        <v>0.12136325852036575</v>
      </c>
      <c r="AM154" s="214">
        <f t="shared" si="140"/>
        <v>77109.638231631383</v>
      </c>
      <c r="AN154" s="109">
        <f t="shared" si="146"/>
        <v>1.3362020909981913E-3</v>
      </c>
      <c r="AO154" s="615"/>
      <c r="AP154" s="615"/>
      <c r="AQ154" s="126" t="s">
        <v>156</v>
      </c>
      <c r="AR154" s="211">
        <f t="shared" si="136"/>
        <v>692877642</v>
      </c>
      <c r="AS154" s="182">
        <f>IFERROR(AR154/AO141,"-")</f>
        <v>8.1685787620017318E-3</v>
      </c>
      <c r="AT154" s="211">
        <f t="shared" si="142"/>
        <v>10370</v>
      </c>
      <c r="AU154" s="182">
        <f>IFERROR(AT154/AP141,"-")</f>
        <v>8.0615695572744589E-2</v>
      </c>
      <c r="AV154" s="214">
        <f t="shared" si="141"/>
        <v>66815.58746383799</v>
      </c>
      <c r="AW154" s="109">
        <f t="shared" si="147"/>
        <v>8.6279051579397532E-3</v>
      </c>
      <c r="BQ154" s="76"/>
      <c r="BR154" s="76"/>
    </row>
    <row r="155" spans="1:70" s="14" customFormat="1" ht="13.5" customHeight="1">
      <c r="A155" s="76"/>
      <c r="B155" s="619"/>
      <c r="C155" s="620"/>
      <c r="D155" s="631"/>
      <c r="E155" s="615"/>
      <c r="F155" s="615"/>
      <c r="G155" s="126" t="s">
        <v>157</v>
      </c>
      <c r="H155" s="211">
        <f>SUMIF(G5:G140,G155,H5:H140)</f>
        <v>182289606</v>
      </c>
      <c r="I155" s="182">
        <f>IFERROR(H155/E141,"-")</f>
        <v>3.0412888771273743E-3</v>
      </c>
      <c r="J155" s="211">
        <f>SUMIF(G5:G140,G155,J5:J140)</f>
        <v>4707</v>
      </c>
      <c r="K155" s="182">
        <f>IFERROR(J155/F141,"-")</f>
        <v>4.9270416814955934E-2</v>
      </c>
      <c r="L155" s="214">
        <f t="shared" si="137"/>
        <v>38727.343530911407</v>
      </c>
      <c r="M155" s="109">
        <f t="shared" si="143"/>
        <v>3.9162535755470022E-3</v>
      </c>
      <c r="N155" s="615"/>
      <c r="O155" s="615"/>
      <c r="P155" s="126" t="s">
        <v>157</v>
      </c>
      <c r="Q155" s="211">
        <f>SUMIF(P5:P140,P155,Q5:Q140)</f>
        <v>37131086</v>
      </c>
      <c r="R155" s="182">
        <f>IFERROR(Q155/N141,"-")</f>
        <v>4.3632907282186916E-3</v>
      </c>
      <c r="S155" s="211">
        <f>SUMIF(P5:P140,P155,S5:S140)</f>
        <v>854</v>
      </c>
      <c r="T155" s="182">
        <f>IFERROR(S155/O141,"-")</f>
        <v>6.6744822196170381E-2</v>
      </c>
      <c r="U155" s="214">
        <f t="shared" si="138"/>
        <v>43479.023419203746</v>
      </c>
      <c r="V155" s="109">
        <f t="shared" si="144"/>
        <v>7.1053336594797966E-4</v>
      </c>
      <c r="W155" s="615"/>
      <c r="X155" s="615"/>
      <c r="Y155" s="126" t="s">
        <v>157</v>
      </c>
      <c r="Z155" s="211">
        <f>SUMIF(Y5:Y140,Y155,Z5:Z140)</f>
        <v>21095290</v>
      </c>
      <c r="AA155" s="182">
        <f>IFERROR(Z155/W141,"-")</f>
        <v>4.1791806013943052E-3</v>
      </c>
      <c r="AB155" s="211">
        <f>SUMIF(Y5:Y140,Y155,AB5:AB140)</f>
        <v>495</v>
      </c>
      <c r="AC155" s="182">
        <f>IFERROR(AB155/X141,"-")</f>
        <v>6.9984447900466568E-2</v>
      </c>
      <c r="AD155" s="214">
        <f t="shared" si="139"/>
        <v>42616.747474747477</v>
      </c>
      <c r="AE155" s="109">
        <f t="shared" si="145"/>
        <v>4.1184311023916855E-4</v>
      </c>
      <c r="AF155" s="615"/>
      <c r="AG155" s="615"/>
      <c r="AH155" s="126" t="s">
        <v>157</v>
      </c>
      <c r="AI155" s="211">
        <f>SUMIF(AH5:AH140,AH155,AI5:AI140)</f>
        <v>57729944</v>
      </c>
      <c r="AJ155" s="182">
        <f>IFERROR(AI155/AF141,"-")</f>
        <v>5.0969206895972461E-3</v>
      </c>
      <c r="AK155" s="211">
        <f>SUMIF(AH5:AH140,AH155,AK5:AK140)</f>
        <v>1243</v>
      </c>
      <c r="AL155" s="182">
        <f>IFERROR(AK155/AG141,"-")</f>
        <v>9.3931837073981714E-2</v>
      </c>
      <c r="AM155" s="214">
        <f t="shared" si="140"/>
        <v>46444.04183427192</v>
      </c>
      <c r="AN155" s="109">
        <f t="shared" si="146"/>
        <v>1.0341838101561344E-3</v>
      </c>
      <c r="AO155" s="615"/>
      <c r="AP155" s="615"/>
      <c r="AQ155" s="126" t="s">
        <v>157</v>
      </c>
      <c r="AR155" s="211">
        <f t="shared" si="136"/>
        <v>298245926</v>
      </c>
      <c r="AS155" s="182">
        <f>IFERROR(AR155/AO141,"-")</f>
        <v>3.5161263537742213E-3</v>
      </c>
      <c r="AT155" s="211">
        <f t="shared" si="142"/>
        <v>7299</v>
      </c>
      <c r="AU155" s="182">
        <f>IFERROR(AT155/AP141,"-")</f>
        <v>5.6741944260893226E-2</v>
      </c>
      <c r="AV155" s="214">
        <f t="shared" si="141"/>
        <v>40861.203726537882</v>
      </c>
      <c r="AW155" s="109">
        <f t="shared" si="147"/>
        <v>6.0728138618902847E-3</v>
      </c>
      <c r="BQ155" s="76"/>
      <c r="BR155" s="76"/>
    </row>
    <row r="156" spans="1:70" s="14" customFormat="1" ht="13.5" customHeight="1">
      <c r="A156" s="76"/>
      <c r="B156" s="619"/>
      <c r="C156" s="620"/>
      <c r="D156" s="631"/>
      <c r="E156" s="615"/>
      <c r="F156" s="615"/>
      <c r="G156" s="127" t="s">
        <v>158</v>
      </c>
      <c r="H156" s="212">
        <f>SUMIF(G5:G140,G156,H5:H140)</f>
        <v>106888276</v>
      </c>
      <c r="I156" s="183">
        <f>IFERROR(H156/E141,"-")</f>
        <v>1.7833058726020882E-3</v>
      </c>
      <c r="J156" s="212">
        <f>SUMIF(G5:G140,G156,J5:J140)</f>
        <v>7504</v>
      </c>
      <c r="K156" s="183">
        <f>IFERROR(J156/F141,"-")</f>
        <v>7.8547951514643999E-2</v>
      </c>
      <c r="L156" s="215">
        <f t="shared" si="137"/>
        <v>14244.173240938166</v>
      </c>
      <c r="M156" s="110">
        <f t="shared" si="143"/>
        <v>6.2433751499691324E-3</v>
      </c>
      <c r="N156" s="615"/>
      <c r="O156" s="615"/>
      <c r="P156" s="127" t="s">
        <v>158</v>
      </c>
      <c r="Q156" s="212">
        <f>SUMIF(P5:P140,P156,Q5:Q140)</f>
        <v>12020535</v>
      </c>
      <c r="R156" s="183">
        <f>IFERROR(Q156/N141,"-")</f>
        <v>1.412538510554964E-3</v>
      </c>
      <c r="S156" s="212">
        <f>SUMIF(P5:P140,P156,S5:S140)</f>
        <v>1095</v>
      </c>
      <c r="T156" s="183">
        <f>IFERROR(S156/O141,"-")</f>
        <v>8.5580304806565061E-2</v>
      </c>
      <c r="U156" s="215">
        <f t="shared" si="138"/>
        <v>10977.657534246575</v>
      </c>
      <c r="V156" s="110">
        <f t="shared" si="144"/>
        <v>9.1104688022603951E-4</v>
      </c>
      <c r="W156" s="615"/>
      <c r="X156" s="615"/>
      <c r="Y156" s="127" t="s">
        <v>158</v>
      </c>
      <c r="Z156" s="212">
        <f>SUMIF(Y5:Y140,Y156,Z5:Z140)</f>
        <v>7930351</v>
      </c>
      <c r="AA156" s="183">
        <f>IFERROR(Z156/W141,"-")</f>
        <v>1.571079092131368E-3</v>
      </c>
      <c r="AB156" s="212">
        <f>SUMIF(Y5:Y140,Y156,AB5:AB140)</f>
        <v>635</v>
      </c>
      <c r="AC156" s="183">
        <f>IFERROR(AB156/X141,"-")</f>
        <v>8.9778029124840938E-2</v>
      </c>
      <c r="AD156" s="215">
        <f t="shared" si="139"/>
        <v>12488.741732283464</v>
      </c>
      <c r="AE156" s="110">
        <f t="shared" si="145"/>
        <v>5.2832398990277176E-4</v>
      </c>
      <c r="AF156" s="615"/>
      <c r="AG156" s="615"/>
      <c r="AH156" s="127" t="s">
        <v>158</v>
      </c>
      <c r="AI156" s="212">
        <f>SUMIF(AH5:AH140,AH156,AI5:AI140)</f>
        <v>24285618</v>
      </c>
      <c r="AJ156" s="183">
        <f>IFERROR(AI156/AF141,"-")</f>
        <v>2.1441536275153025E-3</v>
      </c>
      <c r="AK156" s="212">
        <f>SUMIF(AH5:AH140,AH156,AK5:AK140)</f>
        <v>1526</v>
      </c>
      <c r="AL156" s="183">
        <f>IFERROR(AK156/AG141,"-")</f>
        <v>0.11531776619058415</v>
      </c>
      <c r="AM156" s="215">
        <f t="shared" si="140"/>
        <v>15914.559633027522</v>
      </c>
      <c r="AN156" s="110">
        <f t="shared" si="146"/>
        <v>1.2696415883332751E-3</v>
      </c>
      <c r="AO156" s="615"/>
      <c r="AP156" s="615"/>
      <c r="AQ156" s="127" t="s">
        <v>158</v>
      </c>
      <c r="AR156" s="212">
        <f t="shared" si="136"/>
        <v>151124780</v>
      </c>
      <c r="AS156" s="183">
        <f>IFERROR(AR156/AO141,"-")</f>
        <v>1.7816633031437666E-3</v>
      </c>
      <c r="AT156" s="212">
        <f t="shared" si="142"/>
        <v>10760</v>
      </c>
      <c r="AU156" s="183">
        <f>IFERROR(AT156/AP141,"-")</f>
        <v>8.3647529832471729E-2</v>
      </c>
      <c r="AV156" s="215">
        <f t="shared" si="141"/>
        <v>14045.053903345724</v>
      </c>
      <c r="AW156" s="110">
        <f t="shared" si="147"/>
        <v>8.9523876084312195E-3</v>
      </c>
      <c r="BQ156" s="76"/>
      <c r="BR156" s="76"/>
    </row>
    <row r="157" spans="1:70" s="14" customFormat="1" ht="13.5" customHeight="1">
      <c r="A157" s="76"/>
      <c r="B157" s="621"/>
      <c r="C157" s="622"/>
      <c r="D157" s="632"/>
      <c r="E157" s="616"/>
      <c r="F157" s="616"/>
      <c r="G157" s="128" t="s">
        <v>81</v>
      </c>
      <c r="H157" s="204">
        <f>SUMIF(G5:G140,G157,H5:H140)</f>
        <v>10446452011</v>
      </c>
      <c r="I157" s="183">
        <f>IFERROR(H157/E141,"-")</f>
        <v>0.17428683403100442</v>
      </c>
      <c r="J157" s="204">
        <f>SUMIF(G5:G140,G157,J5:J140)</f>
        <v>72703</v>
      </c>
      <c r="K157" s="183">
        <f>IFERROR(J157/F141,"-")</f>
        <v>0.76101702011849182</v>
      </c>
      <c r="L157" s="215">
        <f t="shared" si="137"/>
        <v>143686.67057755525</v>
      </c>
      <c r="M157" s="111">
        <f t="shared" si="143"/>
        <v>6.0489352815592465E-2</v>
      </c>
      <c r="N157" s="616"/>
      <c r="O157" s="616"/>
      <c r="P157" s="128" t="s">
        <v>81</v>
      </c>
      <c r="Q157" s="204">
        <f>SUMIF(P5:P140,P157,Q5:Q140)</f>
        <v>1583109767</v>
      </c>
      <c r="R157" s="183">
        <f>IFERROR(Q157/N141,"-")</f>
        <v>0.1860319455268169</v>
      </c>
      <c r="S157" s="204">
        <f>SUMIF(P5:P140,P157,S5:S140)</f>
        <v>10290</v>
      </c>
      <c r="T157" s="183">
        <f>IFERROR(S157/O141,"-")</f>
        <v>0.80422039859320049</v>
      </c>
      <c r="U157" s="215">
        <f t="shared" si="138"/>
        <v>153849.34567541303</v>
      </c>
      <c r="V157" s="111">
        <f t="shared" si="144"/>
        <v>8.5613446552748364E-3</v>
      </c>
      <c r="W157" s="616"/>
      <c r="X157" s="616"/>
      <c r="Y157" s="128" t="s">
        <v>81</v>
      </c>
      <c r="Z157" s="204">
        <f>SUMIF(Y5:Y140,Y157,Z5:Z140)</f>
        <v>942337278</v>
      </c>
      <c r="AA157" s="183">
        <f>IFERROR(Z157/W141,"-")</f>
        <v>0.18668611202729671</v>
      </c>
      <c r="AB157" s="204">
        <f>SUMIF(Y5:Y140,Y157,AB5:AB140)</f>
        <v>5825</v>
      </c>
      <c r="AC157" s="183">
        <f>IFERROR(AB157/X141,"-")</f>
        <v>0.82355436165700546</v>
      </c>
      <c r="AD157" s="215">
        <f t="shared" si="139"/>
        <v>161774.64000000001</v>
      </c>
      <c r="AE157" s="111">
        <f t="shared" si="145"/>
        <v>4.8464366002892055E-3</v>
      </c>
      <c r="AF157" s="616"/>
      <c r="AG157" s="616"/>
      <c r="AH157" s="128" t="s">
        <v>81</v>
      </c>
      <c r="AI157" s="204">
        <f>SUMIF(AH5:AH140,AH157,AI5:AI140)</f>
        <v>2079781451</v>
      </c>
      <c r="AJ157" s="183">
        <f>IFERROR(AI157/AF141,"-")</f>
        <v>0.18362188446679387</v>
      </c>
      <c r="AK157" s="204">
        <f>SUMIF(AH5:AH140,AH157,AK5:AK140)</f>
        <v>11233</v>
      </c>
      <c r="AL157" s="183">
        <f>IFERROR(AK157/AG141,"-")</f>
        <v>0.84886269175545981</v>
      </c>
      <c r="AM157" s="215">
        <f t="shared" si="140"/>
        <v>185149.24339001157</v>
      </c>
      <c r="AN157" s="111">
        <f t="shared" si="146"/>
        <v>9.3459265804375358E-3</v>
      </c>
      <c r="AO157" s="616"/>
      <c r="AP157" s="616"/>
      <c r="AQ157" s="128" t="s">
        <v>81</v>
      </c>
      <c r="AR157" s="204">
        <f t="shared" si="136"/>
        <v>15051680507</v>
      </c>
      <c r="AS157" s="183">
        <f>IFERROR(AR157/AO141,"-")</f>
        <v>0.17744956723818731</v>
      </c>
      <c r="AT157" s="204">
        <f t="shared" si="142"/>
        <v>100051</v>
      </c>
      <c r="AU157" s="183">
        <f>IFERROR(AT157/AP141,"-")</f>
        <v>0.77778987056399895</v>
      </c>
      <c r="AV157" s="215">
        <f t="shared" si="141"/>
        <v>150440.08062887928</v>
      </c>
      <c r="AW157" s="111">
        <f t="shared" si="147"/>
        <v>8.3243060651594036E-2</v>
      </c>
      <c r="BQ157" s="76"/>
      <c r="BR157" s="76"/>
    </row>
    <row r="158" spans="1:70" s="14" customFormat="1">
      <c r="E158" s="144"/>
      <c r="F158" s="144"/>
      <c r="N158" s="144"/>
      <c r="O158" s="144"/>
      <c r="W158" s="144"/>
      <c r="X158" s="144"/>
      <c r="AF158" s="144"/>
      <c r="AG158" s="144"/>
      <c r="AO158" s="144"/>
      <c r="AP158" s="144"/>
      <c r="AY158" s="1"/>
      <c r="AZ158" s="1"/>
      <c r="BA158" s="1"/>
      <c r="BB158" s="1"/>
      <c r="BC158" s="1"/>
      <c r="BD158" s="1"/>
      <c r="BE158" s="1"/>
      <c r="BF158" s="1"/>
      <c r="BG158" s="1"/>
      <c r="BH158" s="1"/>
      <c r="BI158" s="1"/>
      <c r="BQ158" s="76"/>
      <c r="BR158" s="76"/>
    </row>
  </sheetData>
  <mergeCells count="130">
    <mergeCell ref="D56:D72"/>
    <mergeCell ref="D73:D89"/>
    <mergeCell ref="D90:D106"/>
    <mergeCell ref="D107:D123"/>
    <mergeCell ref="D124:D140"/>
    <mergeCell ref="D141:D157"/>
    <mergeCell ref="AF3:AN3"/>
    <mergeCell ref="W3:AE3"/>
    <mergeCell ref="N3:V3"/>
    <mergeCell ref="AG39:AG55"/>
    <mergeCell ref="AG73:AG89"/>
    <mergeCell ref="W141:W157"/>
    <mergeCell ref="X141:X157"/>
    <mergeCell ref="AF141:AF157"/>
    <mergeCell ref="AG141:AG157"/>
    <mergeCell ref="N107:N123"/>
    <mergeCell ref="AG124:AG140"/>
    <mergeCell ref="E107:E123"/>
    <mergeCell ref="F107:F123"/>
    <mergeCell ref="BT4:BU4"/>
    <mergeCell ref="BN4:BO4"/>
    <mergeCell ref="BQ4:BR4"/>
    <mergeCell ref="B5:B21"/>
    <mergeCell ref="C5:C21"/>
    <mergeCell ref="E5:E21"/>
    <mergeCell ref="F5:F21"/>
    <mergeCell ref="N5:N21"/>
    <mergeCell ref="O5:O21"/>
    <mergeCell ref="W5:W21"/>
    <mergeCell ref="X5:X21"/>
    <mergeCell ref="AF5:AF21"/>
    <mergeCell ref="B3:B4"/>
    <mergeCell ref="C3:C4"/>
    <mergeCell ref="AG5:AG21"/>
    <mergeCell ref="AO5:AO21"/>
    <mergeCell ref="AP5:AP21"/>
    <mergeCell ref="E3:M3"/>
    <mergeCell ref="AO3:AW3"/>
    <mergeCell ref="D3:D4"/>
    <mergeCell ref="D5:D21"/>
    <mergeCell ref="AY3:AY4"/>
    <mergeCell ref="BE3:BI3"/>
    <mergeCell ref="AZ3:BD3"/>
    <mergeCell ref="AO39:AO55"/>
    <mergeCell ref="AP39:AP55"/>
    <mergeCell ref="B56:B72"/>
    <mergeCell ref="C56:C72"/>
    <mergeCell ref="E56:E72"/>
    <mergeCell ref="F56:F72"/>
    <mergeCell ref="N56:N72"/>
    <mergeCell ref="AP56:AP72"/>
    <mergeCell ref="O56:O72"/>
    <mergeCell ref="W56:W72"/>
    <mergeCell ref="X56:X72"/>
    <mergeCell ref="AF56:AF72"/>
    <mergeCell ref="AG56:AG72"/>
    <mergeCell ref="AO56:AO72"/>
    <mergeCell ref="B39:B55"/>
    <mergeCell ref="C39:C55"/>
    <mergeCell ref="E39:E55"/>
    <mergeCell ref="F39:F55"/>
    <mergeCell ref="N39:N55"/>
    <mergeCell ref="O39:O55"/>
    <mergeCell ref="W39:W55"/>
    <mergeCell ref="X39:X55"/>
    <mergeCell ref="AF39:AF55"/>
    <mergeCell ref="D39:D55"/>
    <mergeCell ref="AO73:AO89"/>
    <mergeCell ref="AP73:AP89"/>
    <mergeCell ref="B90:B106"/>
    <mergeCell ref="C90:C106"/>
    <mergeCell ref="E90:E106"/>
    <mergeCell ref="F90:F106"/>
    <mergeCell ref="N90:N106"/>
    <mergeCell ref="O90:O106"/>
    <mergeCell ref="W90:W106"/>
    <mergeCell ref="X90:X106"/>
    <mergeCell ref="AF90:AF106"/>
    <mergeCell ref="AG90:AG106"/>
    <mergeCell ref="AO90:AO106"/>
    <mergeCell ref="AP90:AP106"/>
    <mergeCell ref="B73:B89"/>
    <mergeCell ref="C73:C89"/>
    <mergeCell ref="E73:E89"/>
    <mergeCell ref="F73:F89"/>
    <mergeCell ref="N73:N89"/>
    <mergeCell ref="O73:O89"/>
    <mergeCell ref="W73:W89"/>
    <mergeCell ref="X73:X89"/>
    <mergeCell ref="AF73:AF89"/>
    <mergeCell ref="AP107:AP123"/>
    <mergeCell ref="B124:B140"/>
    <mergeCell ref="C124:C140"/>
    <mergeCell ref="E124:E140"/>
    <mergeCell ref="F124:F140"/>
    <mergeCell ref="N124:N140"/>
    <mergeCell ref="O124:O140"/>
    <mergeCell ref="W124:W140"/>
    <mergeCell ref="X124:X140"/>
    <mergeCell ref="AF124:AF140"/>
    <mergeCell ref="O107:O123"/>
    <mergeCell ref="W107:W123"/>
    <mergeCell ref="X107:X123"/>
    <mergeCell ref="AF107:AF123"/>
    <mergeCell ref="AG107:AG123"/>
    <mergeCell ref="AO107:AO123"/>
    <mergeCell ref="AO141:AO157"/>
    <mergeCell ref="AP141:AP157"/>
    <mergeCell ref="B141:C157"/>
    <mergeCell ref="E141:E157"/>
    <mergeCell ref="F141:F157"/>
    <mergeCell ref="N141:N157"/>
    <mergeCell ref="O141:O157"/>
    <mergeCell ref="AG22:AG38"/>
    <mergeCell ref="AO22:AO38"/>
    <mergeCell ref="AP22:AP38"/>
    <mergeCell ref="B22:B38"/>
    <mergeCell ref="C22:C38"/>
    <mergeCell ref="E22:E38"/>
    <mergeCell ref="F22:F38"/>
    <mergeCell ref="N22:N38"/>
    <mergeCell ref="O22:O38"/>
    <mergeCell ref="W22:W38"/>
    <mergeCell ref="X22:X38"/>
    <mergeCell ref="AF22:AF38"/>
    <mergeCell ref="D22:D38"/>
    <mergeCell ref="B107:B123"/>
    <mergeCell ref="C107:C123"/>
    <mergeCell ref="AO124:AO140"/>
    <mergeCell ref="AP124:AP140"/>
  </mergeCells>
  <phoneticPr fontId="3"/>
  <pageMargins left="0.70866141732283472" right="0.70866141732283472" top="0.59055118110236227" bottom="0.59055118110236227" header="0.31496062992125984" footer="0.31496062992125984"/>
  <pageSetup paperSize="8" scale="66" fitToWidth="0" fitToHeight="0" pageOrder="overThenDown" orientation="landscape" r:id="rId1"/>
  <headerFooter>
    <oddHeader>&amp;R&amp;"ＭＳ 明朝,標準"&amp;12 2-8.歯科健診分析</oddHeader>
  </headerFooter>
  <rowBreaks count="1" manualBreakCount="1">
    <brk id="89" max="48" man="1"/>
  </rowBreaks>
  <colBreaks count="1" manualBreakCount="1">
    <brk id="31" max="156" man="1"/>
  </colBreaks>
  <ignoredErrors>
    <ignoredError sqref="AS5:AS157" formula="1"/>
    <ignoredError sqref="BO5:BO12 E141:F141 N141:O141 W141:X141 AF141:AG141 AO141:AP141 E5:F5 I5:I140 K5:O5 R5:R140 T5:X5 AA5:AA140 AC5:AG5 AJ5:AJ140 AL5:AP5 AR5:AR140 AT5:AT140 BD5:BD12 BI5:BI12 K6:M6 T6:V6 AC6:AE6 AL6:AN6 K7:M7 T7:V7 AC7:AE7 AL7:AN7 K8:M8 T8:V8 AC8:AE8 AL8:AN8 K9:M9 T9:V9 AC9:AE9 AL9:AN9 K10:M10 T10:V10 AC10:AE10 AL10:AN10 K11:M11 T11:V11 AC11:AE11 AL11:AN11 K12:M12 T12:V12 AC12:AE12 AL12:AN12 K13:M13 T13:V13 AC13:AE13 AL13:AN13 K14:M14 T14:V14 AC14:AE14 AL14:AN14 K15:M15 T15:V15 AC15:AE15 AL15:AN15 K16:M16 T16:V16 AC16:AE16 AL16:AN16 K17:M17 T17:V17 AC17:AE17 AL17:AN17 K18:M18 T18:V18 AC18:AE18 AL18:AN18 K19:M19 T19:V19 AC19:AE19 AL19:AN19 K20:M20 T20:V20 AC20:AE20 AL20:AN20 K21:M21 T21:V21 AC21:AE21 AL21:AN21 E22:F22 K22:O22 T22:X22 AC22:AG22 AL22:AP22 K23:M23 T23:V23 AC23:AE23 AL23:AN23 K24:M24 T24:V24 AC24:AE24 AL24:AN24 K25:M25 T25:V25 AC25:AE25 AL25:AN25 K26:M26 T26:V26 AC26:AE26 AL26:AN26 K27:M27 T27:V27 AC27:AE27 AL27:AN27 K28:M28 T28:V28 AC28:AE28 AL28:AN28 K29:M29 T29:V29 AC29:AE29 AL29:AN29 K30:M30 T30:V30 AC30:AE30 AL30:AN30 K31:M31 T31:V31 AC31:AE31 AL31:AN31 K32:M32 T32:V32 AC32:AE32 AL32:AN32 K33:M33 T33:V33 AC33:AE33 AL33:AN33 K34:M34 T34:V34 AC34:AE34 AL34:AN34 K35:M35 T35:V35 AC35:AE35 AL35:AN35 K36:M36 T36:V36 AC36:AE36 AL36:AN36 K37:M37 T37:V37 AC37:AE37 AL37:AN37 K38:M38 T38:V38 AC38:AE38 AL38:AN38 E39:F39 K39:O39 T39:X39 AC39:AG39 AL39:AP39 K40:M40 T40:V40 AC40:AE40 AL40:AN40 K41:M41 T41:V41 AC41:AE41 AL41:AN41 K42:M42 T42:V42 AC42:AE42 AL42:AN42 K43:M43 T43:V43 AC43:AE43 AL43:AN43 K44:M44 T44:V44 AC44:AE44 AL44:AN44 K45:M45 T45:V45 AC45:AE45 AL45:AN45 K46:M46 T46:V46 AC46:AE46 AL46:AN46 K47:M47 T47:V47 AC47:AE47 AL47:AN47 K48:M48 T48:V48 AC48:AE48 AL48:AN48 K49:M49 T49:V49 AC49:AE49 AL49:AN49 K50:M50 T50:V50 AC50:AE50 AL50:AN50 K51:M51 T51:V51 AC51:AE51 AL51:AN51 K52:M52 T52:V52 AC52:AE52 AL52:AN52 K53:M53 T53:V53 AC53:AE53 AL53:AN53 K54:M54 T54:V54 AC54:AE54 AL54:AN54 K55:M55 T55:V55 AC55:AE55 AL55:AN55 E56:F56 K56:O56 T56:X56 AC56:AG56 AL56:AP56 K57:M57 T57:V57 AC57:AE57 AL57:AN57 K58:M58 T58:V58 AC58:AE58 AL58:AN58 K59:M59 T59:V59 AC59:AE59 AL59:AN59 K60:M60 T60:V60 AC60:AE60 AL60:AN60 K61:M61 T61:V61 AC61:AE61 AL61:AN61 K62:M62 T62:V62 AC62:AE62 AL62:AN62 K63:M63 T63:V63 AC63:AE63 AL63:AN63 K64:M64 T64:V64 AC64:AE64 AL64:AN64 K65:M65 T65:V65 AC65:AE65 AL65:AN65 K66:M66 T66:V66 AC66:AE66 AL66:AN66 K67:M67 T67:V67 AC67:AE67 AL67:AN67 K68:M68 T68:V68 AC68:AE68 AL68:AN68 K69:M69 T69:V69 AC69:AE69 AL69:AN69 K70:M70 T70:V70 AC70:AE70 AL70:AN70 K71:M71 T71:V71 AC71:AE71 AL71:AN71 K72:M72 T72:V72 AC72:AE72 AL72:AN72 E73:F73 K73:O73 T73:X73 AC73:AG73 AL73:AP73 K74:M74 T74:V74 AC74:AE74 AL74:AN74 K75:M75 T75:V75 AC75:AE75 AL75:AN75 K76:M76 T76:V76 AC76:AE76 AL76:AN76 K77:M77 T77:V77 AC77:AE77 AL77:AN77 K78:M78 T78:V78 AC78:AE78 AL78:AN78 K79:M79 T79:V79 AC79:AE79 AL79:AN79 K80:M80 T80:V80 AC80:AE80 AL80:AN80 K81:M81 T81:V81 AC81:AE81 AL81:AN81 K82:M82 T82:V82 AC82:AE82 AL82:AN82 K83:M83 T83:V83 AC83:AE83 AL83:AN83 K84:M84 T84:V84 AC84:AE84 AL84:AN84 K85:M85 T85:V85 AC85:AE85 AL85:AN85 K86:M86 T86:V86 AC86:AE86 AL86:AN86 K87:M87 T87:V87 AC87:AE87 AL87:AN87 K88:M88 T88:V88 AC88:AE88 AL88:AN88 K89:M89 T89:V89 AC89:AE89 AL89:AN89 E90:F90 K90:O90 T90:X90 AC90:AG90 AL90:AP90 K91:M91 T91:V91 AC91:AE91 AL91:AN91 K92:M92 T92:V92 AC92:AE92 AL92:AN92 K93:M93 T93:V93 AC93:AE93 AL93:AN93 K94:M94 T94:V94 AC94:AE94 AL94:AN94 K95:M95 T95:V95 AC95:AE95 AL95:AN95 K96:M96 T96:V96 AC96:AE96 AL96:AN96 K97:M97 T97:V97 AC97:AE97 AL97:AN97 K98:M98 T98:V98 AC98:AE98 AL98:AN98 K99:M99 T99:V99 AC99:AE99 AL99:AN99 K100:M100 T100:V100 AC100:AE100 AL100:AN100 K101:M101 T101:V101 AC101:AE101 AL101:AN101 K102:M102 T102:V102 AC102:AE102 AL102:AN102 K103:M103 T103:V103 AC103:AE103 AL103:AN103 K104:M104 T104:V104 AC104:AE104 AL104:AN104 K105:M105 T105:V105 AC105:AE105 AL105:AN105 K106:M106 T106:V106 AC106:AE106 AL106:AN106 E107:F107 K107:O107 T107:X107 AC107:AG107 AL107:AP107 K108:M108 T108:V108 AC108:AE108 AL108:AN108 K109:M109 T109:V109 AC109:AE109 AL109:AN109 K110:M110 T110:V110 AC110:AE110 AL110:AN110 K111:M111 T111:V111 AC111:AE111 AL111:AN111 K112:M112 T112:V112 AC112:AE112 AL112:AN112 K113:M113 T113:V113 AC113:AE113 AL113:AN113 K114:M114 T114:V114 AC114:AE114 AL114:AN114 K115:M115 T115:V115 AC115:AE115 AL115:AN115 K116:M116 T116:V116 AC116:AE116 AL116:AN116 K117:M117 T117:V117 AC117:AE117 AL117:AN117 K118:M118 T118:V118 AC118:AE118 AL118:AN118 K119:M119 T119:V119 AC119:AE119 AL119:AN119 K120:M120 T120:V120 AC120:AE120 AL120:AN120 K121:M121 T121:V121 AC121:AE121 AL121:AN121 K122:M122 T122:V122 AC122:AE122 AL122:AN122 K123:M123 T123:V123 AC123:AE123 AL123:AN123 E124:F124 K124:O124 T124:X124 AC124:AG124 AL124:AP124 K125:M125 T125:V125 AC125:AE125 AL125:AN125 K126:M126 T126:V126 AC126:AE126 AL126:AN126 K127:M127 T127:V127 AC127:AE127 AL127:AN127 K128:M128 T128:V128 AC128:AE128 AL128:AN128 K129:M129 T129:V129 AC129:AE129 AL129:AN129 K130:M130 T130:V130 AC130:AE130 AL130:AN130 K131:M131 T131:V131 AC131:AE131 AL131:AN131 K132:M132 T132:V132 AC132:AE132 AL132:AN132 K133:M133 T133:V133 AC133:AE133 AL133:AN133 K134:M134 T134:V134 AC134:AE134 AL134:AN134 K135:M135 T135:V135 AC135:AE135 AL135:AN135 K136:M136 T136:V136 AC136:AE136 AL136:AN136 K137:M137 T137:V137 AC137:AE137 AL137:AN137 K138:M138 T138:V138 AC138:AE138 AL138:AN138 K139:M139 T139:V139 AC139:AE139 AL139:AN139 K140:M140 T140:V140 AC140:AE140 AL140:AN140 H141:H157 J141:J157 Q141:Q157 S141:S157 Z141:Z157 AB141:AB157 AI141:AI157 AK141:AK157" emptyCellReference="1"/>
    <ignoredError sqref="BQ5:BQ12" evalError="1"/>
    <ignoredError sqref="BR5:BR12" evalError="1" emptyCellReference="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1"/>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531</v>
      </c>
      <c r="C1" s="4"/>
      <c r="D1" s="4"/>
      <c r="E1" s="4"/>
      <c r="F1" s="4"/>
      <c r="G1" s="4"/>
      <c r="H1" s="4"/>
      <c r="I1" s="4"/>
      <c r="J1" s="4"/>
      <c r="K1" s="4"/>
      <c r="L1" s="4"/>
    </row>
    <row r="2" spans="2:12" ht="16.5" customHeight="1">
      <c r="B2" s="4" t="s">
        <v>467</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2"/>
  <dimension ref="B1:CQ1279"/>
  <sheetViews>
    <sheetView showGridLines="0" zoomScaleNormal="100" zoomScaleSheetLayoutView="100" workbookViewId="0"/>
  </sheetViews>
  <sheetFormatPr defaultColWidth="9" defaultRowHeight="13.5"/>
  <cols>
    <col min="1" max="1" width="4.625" style="1" customWidth="1"/>
    <col min="2" max="2" width="3.125" style="1" customWidth="1"/>
    <col min="3" max="4" width="12.625" style="1" customWidth="1"/>
    <col min="5" max="5" width="9.625" style="31" customWidth="1"/>
    <col min="6" max="6" width="9.625" style="4" customWidth="1"/>
    <col min="7" max="7" width="11.75" style="1" customWidth="1"/>
    <col min="8" max="8" width="10.625" style="1" customWidth="1"/>
    <col min="9" max="13" width="8.625" style="1" customWidth="1"/>
    <col min="14" max="15" width="9.625" style="4" customWidth="1"/>
    <col min="16" max="16" width="11.75" style="1" customWidth="1"/>
    <col min="17" max="17" width="10.625" style="1" customWidth="1"/>
    <col min="18" max="22" width="8.625" style="1" customWidth="1"/>
    <col min="23" max="24" width="9.625" style="4" customWidth="1"/>
    <col min="25" max="25" width="11.75" style="1" customWidth="1"/>
    <col min="26" max="26" width="10.625" style="1" customWidth="1"/>
    <col min="27" max="31" width="8.625" style="1" customWidth="1"/>
    <col min="32" max="33" width="9.625" style="4" customWidth="1"/>
    <col min="34" max="34" width="11.75" style="1" customWidth="1"/>
    <col min="35" max="35" width="10.625" style="1" customWidth="1"/>
    <col min="36" max="40" width="8.625" style="1" customWidth="1"/>
    <col min="41" max="42" width="9.625" style="4" customWidth="1"/>
    <col min="43" max="43" width="11.75" style="1" customWidth="1"/>
    <col min="44" max="44" width="10.625" style="14" customWidth="1"/>
    <col min="45" max="49" width="8.625" style="1" customWidth="1"/>
    <col min="50" max="51" width="9" style="14" customWidth="1"/>
    <col min="52" max="61" width="10.125" style="14" customWidth="1"/>
    <col min="62" max="62" width="9" style="14" customWidth="1"/>
    <col min="63" max="63" width="12.875" style="14" customWidth="1"/>
    <col min="64" max="64" width="15.375" style="14" customWidth="1"/>
    <col min="65" max="65" width="9" style="14" customWidth="1"/>
    <col min="66" max="66" width="3.125" style="1" customWidth="1"/>
    <col min="67" max="67" width="12.625" style="1" customWidth="1"/>
    <col min="68" max="69" width="9.625" style="4" customWidth="1"/>
    <col min="70" max="70" width="11.75" style="1" customWidth="1"/>
    <col min="71" max="71" width="10.625" style="1" customWidth="1"/>
    <col min="72" max="76" width="8.625" style="1" customWidth="1"/>
    <col min="77" max="77" width="9" style="14" customWidth="1"/>
    <col min="78" max="78" width="9" style="1" customWidth="1"/>
    <col min="79" max="79" width="12.875" style="9" customWidth="1"/>
    <col min="80" max="81" width="11.625" style="158" customWidth="1"/>
    <col min="82" max="82" width="9" style="158" customWidth="1"/>
    <col min="83" max="83" width="12.875" style="158" customWidth="1"/>
    <col min="84" max="85" width="11.625" style="158" customWidth="1"/>
    <col min="86" max="86" width="9" style="1"/>
    <col min="87" max="87" width="12.875" style="9" customWidth="1"/>
    <col min="88" max="89" width="11.625" style="148" customWidth="1"/>
    <col min="90" max="90" width="12.75" style="148" customWidth="1"/>
    <col min="91" max="91" width="9" style="1" customWidth="1"/>
    <col min="92" max="93" width="11.625" style="1" customWidth="1"/>
    <col min="94" max="94" width="12.875" style="1" customWidth="1"/>
    <col min="95" max="95" width="11.625" style="1" customWidth="1"/>
    <col min="96" max="16384" width="9" style="1"/>
  </cols>
  <sheetData>
    <row r="1" spans="2:95" ht="16.5" customHeight="1">
      <c r="B1" s="123" t="s">
        <v>530</v>
      </c>
      <c r="E1" s="4"/>
    </row>
    <row r="2" spans="2:95" ht="16.5" customHeight="1">
      <c r="B2" s="1" t="s">
        <v>471</v>
      </c>
      <c r="E2" s="10"/>
      <c r="BN2" s="3" t="s">
        <v>413</v>
      </c>
      <c r="CA2" s="254" t="s">
        <v>206</v>
      </c>
      <c r="CI2" s="76"/>
    </row>
    <row r="3" spans="2:95" ht="16.5" customHeight="1">
      <c r="B3" s="584"/>
      <c r="C3" s="548" t="s">
        <v>167</v>
      </c>
      <c r="D3" s="516" t="s">
        <v>375</v>
      </c>
      <c r="E3" s="557" t="s">
        <v>207</v>
      </c>
      <c r="F3" s="558"/>
      <c r="G3" s="558"/>
      <c r="H3" s="558"/>
      <c r="I3" s="558"/>
      <c r="J3" s="558"/>
      <c r="K3" s="558"/>
      <c r="L3" s="558"/>
      <c r="M3" s="559"/>
      <c r="N3" s="557" t="s">
        <v>208</v>
      </c>
      <c r="O3" s="558"/>
      <c r="P3" s="558"/>
      <c r="Q3" s="558"/>
      <c r="R3" s="558"/>
      <c r="S3" s="558"/>
      <c r="T3" s="558"/>
      <c r="U3" s="558"/>
      <c r="V3" s="559"/>
      <c r="W3" s="534" t="s">
        <v>209</v>
      </c>
      <c r="X3" s="534"/>
      <c r="Y3" s="534"/>
      <c r="Z3" s="534"/>
      <c r="AA3" s="534"/>
      <c r="AB3" s="534"/>
      <c r="AC3" s="534"/>
      <c r="AD3" s="534"/>
      <c r="AE3" s="534"/>
      <c r="AF3" s="534" t="s">
        <v>210</v>
      </c>
      <c r="AG3" s="534"/>
      <c r="AH3" s="534"/>
      <c r="AI3" s="534"/>
      <c r="AJ3" s="534"/>
      <c r="AK3" s="534"/>
      <c r="AL3" s="534"/>
      <c r="AM3" s="534"/>
      <c r="AN3" s="534"/>
      <c r="AO3" s="663" t="s">
        <v>211</v>
      </c>
      <c r="AP3" s="663"/>
      <c r="AQ3" s="663"/>
      <c r="AR3" s="663"/>
      <c r="AS3" s="663"/>
      <c r="AT3" s="663"/>
      <c r="AU3" s="663"/>
      <c r="AV3" s="663"/>
      <c r="AW3" s="663"/>
      <c r="AX3" s="118"/>
      <c r="AY3" s="595" t="s">
        <v>537</v>
      </c>
      <c r="AZ3" s="660" t="s">
        <v>358</v>
      </c>
      <c r="BA3" s="661"/>
      <c r="BB3" s="661"/>
      <c r="BC3" s="661"/>
      <c r="BD3" s="662"/>
      <c r="BE3" s="660" t="s">
        <v>359</v>
      </c>
      <c r="BF3" s="661"/>
      <c r="BG3" s="661"/>
      <c r="BH3" s="661"/>
      <c r="BI3" s="662"/>
      <c r="BJ3" s="27"/>
      <c r="BK3" s="100" t="s">
        <v>340</v>
      </c>
      <c r="BL3" s="27"/>
      <c r="BM3" s="27"/>
      <c r="BN3" s="594"/>
      <c r="BO3" s="500" t="s">
        <v>167</v>
      </c>
      <c r="BP3" s="499" t="s">
        <v>210</v>
      </c>
      <c r="BQ3" s="499"/>
      <c r="BR3" s="499"/>
      <c r="BS3" s="499"/>
      <c r="BT3" s="499"/>
      <c r="BU3" s="499"/>
      <c r="BV3" s="499"/>
      <c r="BW3" s="499"/>
      <c r="BX3" s="499"/>
      <c r="BY3" s="27"/>
      <c r="CA3" s="640" t="s">
        <v>438</v>
      </c>
      <c r="CB3" s="640"/>
      <c r="CC3" s="640"/>
      <c r="CD3" s="171"/>
      <c r="CE3" s="640" t="s">
        <v>438</v>
      </c>
      <c r="CF3" s="640"/>
      <c r="CG3" s="640"/>
      <c r="CI3" s="640" t="s">
        <v>436</v>
      </c>
      <c r="CJ3" s="640"/>
      <c r="CK3" s="640"/>
      <c r="CL3" s="640"/>
      <c r="CN3" s="640" t="s">
        <v>438</v>
      </c>
      <c r="CO3" s="640"/>
      <c r="CP3" s="640"/>
      <c r="CQ3" s="535"/>
    </row>
    <row r="4" spans="2:95" ht="62.25" customHeight="1">
      <c r="B4" s="584"/>
      <c r="C4" s="518"/>
      <c r="D4" s="518"/>
      <c r="E4" s="375" t="s">
        <v>405</v>
      </c>
      <c r="F4" s="374" t="s">
        <v>406</v>
      </c>
      <c r="G4" s="19" t="s">
        <v>159</v>
      </c>
      <c r="H4" s="28" t="s">
        <v>171</v>
      </c>
      <c r="I4" s="354" t="s">
        <v>216</v>
      </c>
      <c r="J4" s="29" t="s">
        <v>172</v>
      </c>
      <c r="K4" s="355" t="s">
        <v>215</v>
      </c>
      <c r="L4" s="289" t="s">
        <v>197</v>
      </c>
      <c r="M4" s="104" t="s">
        <v>550</v>
      </c>
      <c r="N4" s="375" t="s">
        <v>405</v>
      </c>
      <c r="O4" s="374" t="s">
        <v>406</v>
      </c>
      <c r="P4" s="101" t="s">
        <v>159</v>
      </c>
      <c r="Q4" s="28" t="s">
        <v>171</v>
      </c>
      <c r="R4" s="354" t="s">
        <v>216</v>
      </c>
      <c r="S4" s="29" t="s">
        <v>172</v>
      </c>
      <c r="T4" s="355" t="s">
        <v>215</v>
      </c>
      <c r="U4" s="289" t="s">
        <v>197</v>
      </c>
      <c r="V4" s="104" t="s">
        <v>550</v>
      </c>
      <c r="W4" s="375" t="s">
        <v>405</v>
      </c>
      <c r="X4" s="374" t="s">
        <v>406</v>
      </c>
      <c r="Y4" s="101" t="s">
        <v>159</v>
      </c>
      <c r="Z4" s="28" t="s">
        <v>171</v>
      </c>
      <c r="AA4" s="354" t="s">
        <v>216</v>
      </c>
      <c r="AB4" s="29" t="s">
        <v>172</v>
      </c>
      <c r="AC4" s="355" t="s">
        <v>215</v>
      </c>
      <c r="AD4" s="289" t="s">
        <v>197</v>
      </c>
      <c r="AE4" s="104" t="s">
        <v>550</v>
      </c>
      <c r="AF4" s="375" t="s">
        <v>405</v>
      </c>
      <c r="AG4" s="374" t="s">
        <v>406</v>
      </c>
      <c r="AH4" s="101" t="s">
        <v>159</v>
      </c>
      <c r="AI4" s="28" t="s">
        <v>171</v>
      </c>
      <c r="AJ4" s="354" t="s">
        <v>216</v>
      </c>
      <c r="AK4" s="29" t="s">
        <v>172</v>
      </c>
      <c r="AL4" s="355" t="s">
        <v>215</v>
      </c>
      <c r="AM4" s="289" t="s">
        <v>197</v>
      </c>
      <c r="AN4" s="104" t="s">
        <v>550</v>
      </c>
      <c r="AO4" s="375" t="s">
        <v>405</v>
      </c>
      <c r="AP4" s="374" t="s">
        <v>406</v>
      </c>
      <c r="AQ4" s="101" t="s">
        <v>159</v>
      </c>
      <c r="AR4" s="28" t="s">
        <v>171</v>
      </c>
      <c r="AS4" s="354" t="s">
        <v>216</v>
      </c>
      <c r="AT4" s="29" t="s">
        <v>172</v>
      </c>
      <c r="AU4" s="355" t="s">
        <v>215</v>
      </c>
      <c r="AV4" s="289" t="s">
        <v>197</v>
      </c>
      <c r="AW4" s="104" t="s">
        <v>550</v>
      </c>
      <c r="AX4" s="119"/>
      <c r="AY4" s="596"/>
      <c r="AZ4" s="322" t="s">
        <v>351</v>
      </c>
      <c r="BA4" s="322" t="s">
        <v>352</v>
      </c>
      <c r="BB4" s="322" t="s">
        <v>356</v>
      </c>
      <c r="BC4" s="322" t="s">
        <v>353</v>
      </c>
      <c r="BD4" s="322" t="s">
        <v>350</v>
      </c>
      <c r="BE4" s="322" t="s">
        <v>351</v>
      </c>
      <c r="BF4" s="322" t="s">
        <v>352</v>
      </c>
      <c r="BG4" s="322" t="s">
        <v>356</v>
      </c>
      <c r="BH4" s="322" t="s">
        <v>353</v>
      </c>
      <c r="BI4" s="322" t="s">
        <v>350</v>
      </c>
      <c r="BJ4" s="30"/>
      <c r="BK4" s="106" t="s">
        <v>222</v>
      </c>
      <c r="BL4" s="106" t="s">
        <v>371</v>
      </c>
      <c r="BM4" s="30"/>
      <c r="BN4" s="594"/>
      <c r="BO4" s="500"/>
      <c r="BP4" s="393" t="s">
        <v>405</v>
      </c>
      <c r="BQ4" s="398" t="s">
        <v>406</v>
      </c>
      <c r="BR4" s="388" t="s">
        <v>159</v>
      </c>
      <c r="BS4" s="388" t="s">
        <v>171</v>
      </c>
      <c r="BT4" s="393" t="s">
        <v>216</v>
      </c>
      <c r="BU4" s="387" t="s">
        <v>172</v>
      </c>
      <c r="BV4" s="393" t="s">
        <v>215</v>
      </c>
      <c r="BW4" s="387" t="s">
        <v>197</v>
      </c>
      <c r="BX4" s="399" t="s">
        <v>385</v>
      </c>
      <c r="BY4" s="30"/>
      <c r="CA4" s="372" t="s">
        <v>463</v>
      </c>
      <c r="CB4" s="323" t="s">
        <v>428</v>
      </c>
      <c r="CC4" s="323" t="s">
        <v>429</v>
      </c>
      <c r="CD4" s="171"/>
      <c r="CE4" s="416" t="s">
        <v>535</v>
      </c>
      <c r="CF4" s="323" t="s">
        <v>428</v>
      </c>
      <c r="CG4" s="323" t="s">
        <v>429</v>
      </c>
      <c r="CI4" s="416" t="s">
        <v>535</v>
      </c>
      <c r="CJ4" s="323" t="s">
        <v>428</v>
      </c>
      <c r="CK4" s="323" t="s">
        <v>429</v>
      </c>
      <c r="CL4" s="372" t="s">
        <v>439</v>
      </c>
      <c r="CN4" s="323" t="s">
        <v>428</v>
      </c>
      <c r="CO4" s="323" t="s">
        <v>429</v>
      </c>
      <c r="CP4" s="323" t="s">
        <v>430</v>
      </c>
      <c r="CQ4" s="536"/>
    </row>
    <row r="5" spans="2:95" s="14" customFormat="1" ht="13.5" customHeight="1">
      <c r="B5" s="500">
        <v>1</v>
      </c>
      <c r="C5" s="627" t="s">
        <v>57</v>
      </c>
      <c r="D5" s="630">
        <f>BL5</f>
        <v>326294</v>
      </c>
      <c r="E5" s="626">
        <f>VLOOKUP(C5,$AY$5:$BI$78,2,0)</f>
        <v>16067669160</v>
      </c>
      <c r="F5" s="626">
        <f>VLOOKUP(C5,$AY$5:$BI$78,7,0)</f>
        <v>23700</v>
      </c>
      <c r="G5" s="124" t="s">
        <v>144</v>
      </c>
      <c r="H5" s="210">
        <v>282080524</v>
      </c>
      <c r="I5" s="181">
        <f>IFERROR(H5/E5,"-")</f>
        <v>1.7555783679080929E-2</v>
      </c>
      <c r="J5" s="210">
        <v>4577</v>
      </c>
      <c r="K5" s="181">
        <f>IFERROR(J5/F5,"-")</f>
        <v>0.19312236286919832</v>
      </c>
      <c r="L5" s="213">
        <f>IFERROR(H5/J5,"-")</f>
        <v>61630.003058772119</v>
      </c>
      <c r="M5" s="108">
        <f t="shared" ref="M5:M21" si="0">IFERROR(J5/$BL$5,0)</f>
        <v>1.4027226979349912E-2</v>
      </c>
      <c r="N5" s="626">
        <f>VLOOKUP(C5,$AY$5:$BI$78,3,0)</f>
        <v>2257813390</v>
      </c>
      <c r="O5" s="626">
        <f>VLOOKUP(C5,$AY$5:$BI$78,8,0)</f>
        <v>3151</v>
      </c>
      <c r="P5" s="124" t="s">
        <v>144</v>
      </c>
      <c r="Q5" s="210">
        <v>43944114</v>
      </c>
      <c r="R5" s="181">
        <f>IFERROR(Q5/N5,"-")</f>
        <v>1.9463129324430128E-2</v>
      </c>
      <c r="S5" s="210">
        <v>669</v>
      </c>
      <c r="T5" s="181">
        <f>IFERROR(S5/O5,"-")</f>
        <v>0.21231355125357029</v>
      </c>
      <c r="U5" s="213">
        <f>IFERROR(Q5/S5,"-")</f>
        <v>65686.269058295962</v>
      </c>
      <c r="V5" s="108">
        <f t="shared" ref="V5:V21" si="1">IFERROR(S5/$BL$5,0)</f>
        <v>2.0502981973312411E-3</v>
      </c>
      <c r="W5" s="626">
        <f>VLOOKUP(C5,$AY$5:$BI$78,4,0)</f>
        <v>1326326860</v>
      </c>
      <c r="X5" s="626">
        <f>VLOOKUP(C5,$AY$5:$BI$78,9,0)</f>
        <v>1722</v>
      </c>
      <c r="Y5" s="124" t="s">
        <v>144</v>
      </c>
      <c r="Z5" s="210">
        <v>28066261</v>
      </c>
      <c r="AA5" s="181">
        <f>IFERROR(Z5/W5,"-")</f>
        <v>2.1160893175306728E-2</v>
      </c>
      <c r="AB5" s="210">
        <v>423</v>
      </c>
      <c r="AC5" s="181">
        <f>IFERROR(AB5/X5,"-")</f>
        <v>0.2456445993031359</v>
      </c>
      <c r="AD5" s="213">
        <f>IFERROR(Z5/AB5,"-")</f>
        <v>66350.498817966902</v>
      </c>
      <c r="AE5" s="108">
        <f t="shared" ref="AE5:AE21" si="2">IFERROR(AB5/$BL$5,0)</f>
        <v>1.2963768871018162E-3</v>
      </c>
      <c r="AF5" s="626">
        <f>VLOOKUP(C5,$AY$5:$BI$78,5,0)</f>
        <v>2910160230</v>
      </c>
      <c r="AG5" s="626">
        <f>VLOOKUP(C5,$AY$5:$BI$78,10,0)</f>
        <v>3197</v>
      </c>
      <c r="AH5" s="124" t="s">
        <v>144</v>
      </c>
      <c r="AI5" s="210">
        <v>60999663</v>
      </c>
      <c r="AJ5" s="181">
        <f>IFERROR(AI5/AF5,"-")</f>
        <v>2.0960929357487647E-2</v>
      </c>
      <c r="AK5" s="210">
        <v>858</v>
      </c>
      <c r="AL5" s="181">
        <f>IFERROR(AK5/AG5,"-")</f>
        <v>0.26837660306537381</v>
      </c>
      <c r="AM5" s="213">
        <f>IFERROR(AI5/AK5,"-")</f>
        <v>71095.178321678322</v>
      </c>
      <c r="AN5" s="108">
        <f t="shared" ref="AN5:AN21" si="3">IFERROR(AK5/$BL$5,0)</f>
        <v>2.6295304234831163E-3</v>
      </c>
      <c r="AO5" s="626">
        <f>VLOOKUP(C5,$AY$5:$BI$78,6,0)</f>
        <v>22561969640</v>
      </c>
      <c r="AP5" s="650">
        <f>VLOOKUP(C5,$AY$5:$BI$78,11,0)</f>
        <v>31770</v>
      </c>
      <c r="AQ5" s="124" t="s">
        <v>144</v>
      </c>
      <c r="AR5" s="210">
        <f t="shared" ref="AR5:AR68" si="4">SUM(H5,Q5,Z5,AI5)</f>
        <v>415090562</v>
      </c>
      <c r="AS5" s="181">
        <f>IFERROR(AR5/AO5,"-")</f>
        <v>1.8397798092241385E-2</v>
      </c>
      <c r="AT5" s="210">
        <f t="shared" ref="AT5:AT68" si="5">SUM(J5,S5,AB5,AK5)</f>
        <v>6527</v>
      </c>
      <c r="AU5" s="181">
        <f>IFERROR(AT5/AP5,"-")</f>
        <v>0.20544538873150772</v>
      </c>
      <c r="AV5" s="213">
        <f>IFERROR(AR5/AT5,"-")</f>
        <v>63595.918798835606</v>
      </c>
      <c r="AW5" s="108">
        <f t="shared" ref="AW5:AW21" si="6">IFERROR(AT5/$BL$5,0)</f>
        <v>2.0003432487266087E-2</v>
      </c>
      <c r="AX5" s="120"/>
      <c r="AY5" s="324" t="s">
        <v>57</v>
      </c>
      <c r="AZ5" s="440">
        <v>16067669160</v>
      </c>
      <c r="BA5" s="440">
        <v>2257813390</v>
      </c>
      <c r="BB5" s="440">
        <v>1326326860</v>
      </c>
      <c r="BC5" s="440">
        <v>2910160230</v>
      </c>
      <c r="BD5" s="188">
        <f>SUM(AZ5:BC5)</f>
        <v>22561969640</v>
      </c>
      <c r="BE5" s="440">
        <v>23700</v>
      </c>
      <c r="BF5" s="440">
        <v>3151</v>
      </c>
      <c r="BG5" s="440">
        <v>1722</v>
      </c>
      <c r="BH5" s="440">
        <v>3197</v>
      </c>
      <c r="BI5" s="188">
        <f>SUM(BE5:BH5)</f>
        <v>31770</v>
      </c>
      <c r="BJ5" s="12"/>
      <c r="BK5" s="107" t="s">
        <v>57</v>
      </c>
      <c r="BL5" s="331">
        <f>市区町村別_健診受診率!Y5</f>
        <v>326294</v>
      </c>
      <c r="BM5" s="12"/>
      <c r="BN5" s="500">
        <v>1</v>
      </c>
      <c r="BO5" s="642" t="s">
        <v>57</v>
      </c>
      <c r="BP5" s="641">
        <v>2815036900</v>
      </c>
      <c r="BQ5" s="641">
        <v>3031</v>
      </c>
      <c r="BR5" s="400" t="s">
        <v>144</v>
      </c>
      <c r="BS5" s="188">
        <v>67074486</v>
      </c>
      <c r="BT5" s="390">
        <v>2.3827213774711087E-2</v>
      </c>
      <c r="BU5" s="188">
        <v>791</v>
      </c>
      <c r="BV5" s="390">
        <v>0.26096997690531176</v>
      </c>
      <c r="BW5" s="188">
        <v>84797.074589127689</v>
      </c>
      <c r="BX5" s="401">
        <v>2.4623717838965242E-3</v>
      </c>
      <c r="BY5" s="12"/>
      <c r="BZ5" s="164">
        <v>1</v>
      </c>
      <c r="CA5" s="61" t="s">
        <v>57</v>
      </c>
      <c r="CB5" s="385">
        <f t="shared" ref="CB5:CB36" si="7">INDEX($AL:$AL,(ROW()+($BZ5)*16))</f>
        <v>0.86956521739130432</v>
      </c>
      <c r="CC5" s="385">
        <f>INDEX($BV:$BV,(ROW()+($BZ5)*16))</f>
        <v>0.88584625536126693</v>
      </c>
      <c r="CD5" s="172"/>
      <c r="CE5" s="61" t="s">
        <v>240</v>
      </c>
      <c r="CF5" s="385">
        <f t="shared" ref="CF5:CF47" si="8">VLOOKUP(CE5,$CA$5:$CB$78,2,0)</f>
        <v>0.86956521739130432</v>
      </c>
      <c r="CG5" s="385">
        <f>VLOOKUP(CE5,$CA$5:$CC$78,3,FALSE)</f>
        <v>0.88584625536126693</v>
      </c>
      <c r="CH5" s="13"/>
      <c r="CI5" s="105" t="str">
        <f t="shared" ref="CI5:CI47" si="9">INDEX($CE$5:$CE$47,MATCH(CJ5,CF$5:CF$47,0))</f>
        <v>忠岡町</v>
      </c>
      <c r="CJ5" s="136">
        <f>LARGE(CF$5:CF$47,ROW(A1))</f>
        <v>0.96666666666666667</v>
      </c>
      <c r="CK5" s="136">
        <f>VLOOKUP(CI5,$CE$5:$CG$47,3,FALSE)</f>
        <v>0.9642857142857143</v>
      </c>
      <c r="CL5" s="383">
        <f>(ROUND(CJ5,3)-ROUND(CK5,3))*100</f>
        <v>0.30000000000000027</v>
      </c>
      <c r="CM5" s="13"/>
      <c r="CN5" s="136">
        <f>$AL$1279</f>
        <v>0.84886269175545981</v>
      </c>
      <c r="CO5" s="136">
        <f>$BV$1279</f>
        <v>0.85219287618124551</v>
      </c>
      <c r="CP5" s="383">
        <f>(ROUND(CN5,3)-ROUND(CO5,3))*100</f>
        <v>-0.30000000000000027</v>
      </c>
      <c r="CQ5" s="137">
        <v>0</v>
      </c>
    </row>
    <row r="6" spans="2:95" s="14" customFormat="1" ht="13.5" customHeight="1">
      <c r="B6" s="500"/>
      <c r="C6" s="628"/>
      <c r="D6" s="631"/>
      <c r="E6" s="615"/>
      <c r="F6" s="615"/>
      <c r="G6" s="125" t="s">
        <v>145</v>
      </c>
      <c r="H6" s="211">
        <v>352104948</v>
      </c>
      <c r="I6" s="182">
        <f>IFERROR(H6/E5,"-")</f>
        <v>2.1913878391058433E-2</v>
      </c>
      <c r="J6" s="211">
        <v>6303</v>
      </c>
      <c r="K6" s="182">
        <f>IFERROR(J6/F5,"-")</f>
        <v>0.26594936708860761</v>
      </c>
      <c r="L6" s="214">
        <f t="shared" ref="L6:L69" si="10">IFERROR(H6/J6,"-")</f>
        <v>55863.072822465496</v>
      </c>
      <c r="M6" s="109">
        <f t="shared" si="0"/>
        <v>1.9316935034049049E-2</v>
      </c>
      <c r="N6" s="615"/>
      <c r="O6" s="615"/>
      <c r="P6" s="125" t="s">
        <v>145</v>
      </c>
      <c r="Q6" s="211">
        <v>64667568</v>
      </c>
      <c r="R6" s="182">
        <f>IFERROR(Q6/N5,"-")</f>
        <v>2.8641679727127493E-2</v>
      </c>
      <c r="S6" s="211">
        <v>938</v>
      </c>
      <c r="T6" s="182">
        <f>IFERROR(S6/O5,"-")</f>
        <v>0.29768327515074577</v>
      </c>
      <c r="U6" s="214">
        <f t="shared" ref="U6:U69" si="11">IFERROR(Q6/S6,"-")</f>
        <v>68941.970149253728</v>
      </c>
      <c r="V6" s="109">
        <f t="shared" si="1"/>
        <v>2.8747080853463443E-3</v>
      </c>
      <c r="W6" s="615"/>
      <c r="X6" s="615"/>
      <c r="Y6" s="125" t="s">
        <v>145</v>
      </c>
      <c r="Z6" s="211">
        <v>43019502</v>
      </c>
      <c r="AA6" s="182">
        <f>IFERROR(Z6/W5,"-")</f>
        <v>3.2435068079673814E-2</v>
      </c>
      <c r="AB6" s="211">
        <v>518</v>
      </c>
      <c r="AC6" s="182">
        <f>IFERROR(AB6/X5,"-")</f>
        <v>0.30081300813008133</v>
      </c>
      <c r="AD6" s="214">
        <f t="shared" ref="AD6:AD69" si="12">IFERROR(Z6/AB6,"-")</f>
        <v>83049.231660231657</v>
      </c>
      <c r="AE6" s="109">
        <f t="shared" si="2"/>
        <v>1.5875253605643989E-3</v>
      </c>
      <c r="AF6" s="615"/>
      <c r="AG6" s="615"/>
      <c r="AH6" s="125" t="s">
        <v>145</v>
      </c>
      <c r="AI6" s="211">
        <v>73417496</v>
      </c>
      <c r="AJ6" s="182">
        <f>IFERROR(AI6/AF5,"-")</f>
        <v>2.5227990968730955E-2</v>
      </c>
      <c r="AK6" s="211">
        <v>1091</v>
      </c>
      <c r="AL6" s="182">
        <f>IFERROR(AK6/AG5,"-")</f>
        <v>0.34125742883953708</v>
      </c>
      <c r="AM6" s="214">
        <f t="shared" ref="AM6:AM69" si="13">IFERROR(AI6/AK6,"-")</f>
        <v>67293.763519706685</v>
      </c>
      <c r="AN6" s="109">
        <f t="shared" si="3"/>
        <v>3.3436103636597671E-3</v>
      </c>
      <c r="AO6" s="615"/>
      <c r="AP6" s="651"/>
      <c r="AQ6" s="125" t="s">
        <v>145</v>
      </c>
      <c r="AR6" s="211">
        <f t="shared" si="4"/>
        <v>533209514</v>
      </c>
      <c r="AS6" s="182">
        <f>IFERROR(AR6/AO5,"-")</f>
        <v>2.3633110163160383E-2</v>
      </c>
      <c r="AT6" s="211">
        <f t="shared" si="5"/>
        <v>8850</v>
      </c>
      <c r="AU6" s="182">
        <f>IFERROR(AT6/AP5,"-")</f>
        <v>0.2785646836638338</v>
      </c>
      <c r="AV6" s="214">
        <f t="shared" ref="AV6:AV69" si="14">IFERROR(AR6/AT6,"-")</f>
        <v>60249.662598870054</v>
      </c>
      <c r="AW6" s="109">
        <f t="shared" si="6"/>
        <v>2.7122778843619556E-2</v>
      </c>
      <c r="AX6" s="120"/>
      <c r="AY6" s="324" t="s">
        <v>124</v>
      </c>
      <c r="AZ6" s="440">
        <v>682670370</v>
      </c>
      <c r="BA6" s="440">
        <v>113070250</v>
      </c>
      <c r="BB6" s="440">
        <v>37463630</v>
      </c>
      <c r="BC6" s="440">
        <v>86447510</v>
      </c>
      <c r="BD6" s="188">
        <f t="shared" ref="BD6:BD69" si="15">SUM(AZ6:BC6)</f>
        <v>919651760</v>
      </c>
      <c r="BE6" s="440">
        <v>970</v>
      </c>
      <c r="BF6" s="440">
        <v>153</v>
      </c>
      <c r="BG6" s="440">
        <v>62</v>
      </c>
      <c r="BH6" s="440">
        <v>107</v>
      </c>
      <c r="BI6" s="188">
        <f t="shared" ref="BI6:BI69" si="16">SUM(BE6:BH6)</f>
        <v>1292</v>
      </c>
      <c r="BJ6" s="12"/>
      <c r="BK6" s="107" t="s">
        <v>124</v>
      </c>
      <c r="BL6" s="331">
        <f>市区町村別_健診受診率!Y6</f>
        <v>11869</v>
      </c>
      <c r="BM6" s="12"/>
      <c r="BN6" s="500"/>
      <c r="BO6" s="642"/>
      <c r="BP6" s="641"/>
      <c r="BQ6" s="641"/>
      <c r="BR6" s="400" t="s">
        <v>145</v>
      </c>
      <c r="BS6" s="188">
        <v>70499329</v>
      </c>
      <c r="BT6" s="390">
        <v>2.5043838324108645E-2</v>
      </c>
      <c r="BU6" s="188">
        <v>1066</v>
      </c>
      <c r="BV6" s="390">
        <v>0.3516991092048829</v>
      </c>
      <c r="BW6" s="188">
        <v>66134.454971857413</v>
      </c>
      <c r="BX6" s="401">
        <v>3.318442884492661E-3</v>
      </c>
      <c r="BY6" s="12"/>
      <c r="BZ6" s="164">
        <v>2</v>
      </c>
      <c r="CA6" s="61" t="s">
        <v>124</v>
      </c>
      <c r="CB6" s="385">
        <f t="shared" si="7"/>
        <v>0.85981308411214952</v>
      </c>
      <c r="CC6" s="385">
        <f t="shared" ref="CC6:CC69" si="17">INDEX($BV:$BV,(ROW()+($BZ6)*16))</f>
        <v>0.91869918699186992</v>
      </c>
      <c r="CD6" s="172"/>
      <c r="CE6" s="61" t="s">
        <v>35</v>
      </c>
      <c r="CF6" s="385">
        <f t="shared" si="8"/>
        <v>0.82726204465334896</v>
      </c>
      <c r="CG6" s="385">
        <f t="shared" ref="CG6:CG47" si="18">VLOOKUP(CE6,$CA$5:$CC$78,3,FALSE)</f>
        <v>0.85678073510773134</v>
      </c>
      <c r="CH6" s="13"/>
      <c r="CI6" s="105" t="str">
        <f t="shared" si="9"/>
        <v>河南町</v>
      </c>
      <c r="CJ6" s="136">
        <f>LARGE(CF$5:CF$47,ROW(A2))</f>
        <v>0.9642857142857143</v>
      </c>
      <c r="CK6" s="136">
        <f t="shared" ref="CK6:CK47" si="19">VLOOKUP(CI6,$CE$5:$CG$47,3,FALSE)</f>
        <v>0.91666666666666663</v>
      </c>
      <c r="CL6" s="383">
        <f t="shared" ref="CL6:CL47" si="20">(ROUND(CJ6,3)-ROUND(CK6,3))*100</f>
        <v>4.6999999999999931</v>
      </c>
      <c r="CM6" s="13"/>
      <c r="CN6" s="136">
        <f t="shared" ref="CN6:CN47" si="21">$AL$1279</f>
        <v>0.84886269175545981</v>
      </c>
      <c r="CO6" s="136">
        <f t="shared" ref="CO6:CO47" si="22">$BV$1279</f>
        <v>0.85219287618124551</v>
      </c>
      <c r="CP6" s="383">
        <f t="shared" ref="CP6:CP47" si="23">(ROUND(CN6,3)-ROUND(CO6,3))*100</f>
        <v>-0.30000000000000027</v>
      </c>
      <c r="CQ6" s="137">
        <v>0</v>
      </c>
    </row>
    <row r="7" spans="2:95" s="14" customFormat="1" ht="13.5" customHeight="1">
      <c r="B7" s="500"/>
      <c r="C7" s="628"/>
      <c r="D7" s="631"/>
      <c r="E7" s="615"/>
      <c r="F7" s="615"/>
      <c r="G7" s="126" t="s">
        <v>146</v>
      </c>
      <c r="H7" s="211">
        <v>359317445</v>
      </c>
      <c r="I7" s="182">
        <f>IFERROR(H7/E5,"-")</f>
        <v>2.2362760984306947E-2</v>
      </c>
      <c r="J7" s="211">
        <v>7603</v>
      </c>
      <c r="K7" s="182">
        <f>IFERROR(J7/F5,"-")</f>
        <v>0.32080168776371309</v>
      </c>
      <c r="L7" s="214">
        <f t="shared" si="10"/>
        <v>47259.955938445353</v>
      </c>
      <c r="M7" s="109">
        <f t="shared" si="0"/>
        <v>2.3301072039326496E-2</v>
      </c>
      <c r="N7" s="615"/>
      <c r="O7" s="615"/>
      <c r="P7" s="126" t="s">
        <v>146</v>
      </c>
      <c r="Q7" s="211">
        <v>49444266</v>
      </c>
      <c r="R7" s="182">
        <f>IFERROR(Q7/N5,"-")</f>
        <v>2.1899181845139115E-2</v>
      </c>
      <c r="S7" s="211">
        <v>1086</v>
      </c>
      <c r="T7" s="182">
        <f>IFERROR(S7/O5,"-")</f>
        <v>0.34465249127261188</v>
      </c>
      <c r="U7" s="214">
        <f t="shared" si="11"/>
        <v>45528.790055248617</v>
      </c>
      <c r="V7" s="109">
        <f t="shared" si="1"/>
        <v>3.3282867597933152E-3</v>
      </c>
      <c r="W7" s="615"/>
      <c r="X7" s="615"/>
      <c r="Y7" s="126" t="s">
        <v>146</v>
      </c>
      <c r="Z7" s="211">
        <v>28271419</v>
      </c>
      <c r="AA7" s="182">
        <f>IFERROR(Z7/W5,"-")</f>
        <v>2.1315574503256308E-2</v>
      </c>
      <c r="AB7" s="211">
        <v>596</v>
      </c>
      <c r="AC7" s="182">
        <f>IFERROR(AB7/X5,"-")</f>
        <v>0.34610917537746805</v>
      </c>
      <c r="AD7" s="214">
        <f t="shared" si="12"/>
        <v>47435.266778523488</v>
      </c>
      <c r="AE7" s="109">
        <f t="shared" si="2"/>
        <v>1.8265735808810459E-3</v>
      </c>
      <c r="AF7" s="615"/>
      <c r="AG7" s="615"/>
      <c r="AH7" s="126" t="s">
        <v>146</v>
      </c>
      <c r="AI7" s="211">
        <v>52841821</v>
      </c>
      <c r="AJ7" s="182">
        <f>IFERROR(AI7/AF5,"-")</f>
        <v>1.8157701577826868E-2</v>
      </c>
      <c r="AK7" s="211">
        <v>1078</v>
      </c>
      <c r="AL7" s="182">
        <f>IFERROR(AK7/AG5,"-")</f>
        <v>0.3371911166718799</v>
      </c>
      <c r="AM7" s="214">
        <f t="shared" si="13"/>
        <v>49018.386827458256</v>
      </c>
      <c r="AN7" s="109">
        <f t="shared" si="3"/>
        <v>3.3037689936069926E-3</v>
      </c>
      <c r="AO7" s="615"/>
      <c r="AP7" s="651"/>
      <c r="AQ7" s="126" t="s">
        <v>146</v>
      </c>
      <c r="AR7" s="211">
        <f t="shared" si="4"/>
        <v>489874951</v>
      </c>
      <c r="AS7" s="182">
        <f>IFERROR(AR7/AO5,"-")</f>
        <v>2.1712419563383475E-2</v>
      </c>
      <c r="AT7" s="211">
        <f t="shared" si="5"/>
        <v>10363</v>
      </c>
      <c r="AU7" s="182">
        <f>IFERROR(AT7/AP5,"-")</f>
        <v>0.3261882278879446</v>
      </c>
      <c r="AV7" s="214">
        <f t="shared" si="14"/>
        <v>47271.538261121299</v>
      </c>
      <c r="AW7" s="109">
        <f t="shared" si="6"/>
        <v>3.1759701373607847E-2</v>
      </c>
      <c r="AX7" s="120"/>
      <c r="AY7" s="324" t="s">
        <v>125</v>
      </c>
      <c r="AZ7" s="440">
        <v>325299310</v>
      </c>
      <c r="BA7" s="440">
        <v>50713210</v>
      </c>
      <c r="BB7" s="440">
        <v>25314440</v>
      </c>
      <c r="BC7" s="440">
        <v>37140060</v>
      </c>
      <c r="BD7" s="188">
        <f t="shared" si="15"/>
        <v>438467020</v>
      </c>
      <c r="BE7" s="440">
        <v>399</v>
      </c>
      <c r="BF7" s="440">
        <v>51</v>
      </c>
      <c r="BG7" s="440">
        <v>34</v>
      </c>
      <c r="BH7" s="440">
        <v>53</v>
      </c>
      <c r="BI7" s="188">
        <f t="shared" si="16"/>
        <v>537</v>
      </c>
      <c r="BJ7" s="12"/>
      <c r="BK7" s="107" t="s">
        <v>125</v>
      </c>
      <c r="BL7" s="331">
        <f>市区町村別_健診受診率!Y7</f>
        <v>7638</v>
      </c>
      <c r="BM7" s="12"/>
      <c r="BN7" s="500"/>
      <c r="BO7" s="642"/>
      <c r="BP7" s="641"/>
      <c r="BQ7" s="641"/>
      <c r="BR7" s="400" t="s">
        <v>146</v>
      </c>
      <c r="BS7" s="188">
        <v>55179396</v>
      </c>
      <c r="BT7" s="390">
        <v>1.9601659928507507E-2</v>
      </c>
      <c r="BU7" s="188">
        <v>1071</v>
      </c>
      <c r="BV7" s="390">
        <v>0.35334872979214782</v>
      </c>
      <c r="BW7" s="188">
        <v>51521.378151260506</v>
      </c>
      <c r="BX7" s="401">
        <v>3.3340078135944092E-3</v>
      </c>
      <c r="BY7" s="12"/>
      <c r="BZ7" s="164">
        <v>3</v>
      </c>
      <c r="CA7" s="61" t="s">
        <v>125</v>
      </c>
      <c r="CB7" s="385">
        <f t="shared" si="7"/>
        <v>0.94339622641509435</v>
      </c>
      <c r="CC7" s="385">
        <f t="shared" si="17"/>
        <v>0.8666666666666667</v>
      </c>
      <c r="CD7" s="172"/>
      <c r="CE7" s="61" t="s">
        <v>44</v>
      </c>
      <c r="CF7" s="385">
        <f t="shared" si="8"/>
        <v>0.89189189189189189</v>
      </c>
      <c r="CG7" s="385">
        <f t="shared" si="18"/>
        <v>0.82702702702702702</v>
      </c>
      <c r="CH7" s="13"/>
      <c r="CI7" s="105" t="str">
        <f t="shared" si="9"/>
        <v>四條畷市</v>
      </c>
      <c r="CJ7" s="136">
        <f t="shared" ref="CJ7:CJ47" si="24">LARGE(CF$5:CF$47,ROW(A3))</f>
        <v>0.9</v>
      </c>
      <c r="CK7" s="136">
        <f t="shared" si="19"/>
        <v>0.72368421052631582</v>
      </c>
      <c r="CL7" s="383">
        <f t="shared" si="20"/>
        <v>17.600000000000005</v>
      </c>
      <c r="CM7" s="13"/>
      <c r="CN7" s="136">
        <f t="shared" si="21"/>
        <v>0.84886269175545981</v>
      </c>
      <c r="CO7" s="136">
        <f t="shared" si="22"/>
        <v>0.85219287618124551</v>
      </c>
      <c r="CP7" s="383">
        <f t="shared" si="23"/>
        <v>-0.30000000000000027</v>
      </c>
      <c r="CQ7" s="137">
        <v>0</v>
      </c>
    </row>
    <row r="8" spans="2:95" s="14" customFormat="1" ht="13.5" customHeight="1">
      <c r="B8" s="500"/>
      <c r="C8" s="628"/>
      <c r="D8" s="631"/>
      <c r="E8" s="615"/>
      <c r="F8" s="615"/>
      <c r="G8" s="126" t="s">
        <v>147</v>
      </c>
      <c r="H8" s="211">
        <v>51383088</v>
      </c>
      <c r="I8" s="182">
        <f>IFERROR(H8/E5,"-")</f>
        <v>3.1979179735612631E-3</v>
      </c>
      <c r="J8" s="211">
        <v>1365</v>
      </c>
      <c r="K8" s="182">
        <f>IFERROR(J8/F5,"-")</f>
        <v>5.7594936708860761E-2</v>
      </c>
      <c r="L8" s="214">
        <f t="shared" si="10"/>
        <v>37643.287912087915</v>
      </c>
      <c r="M8" s="109">
        <f t="shared" si="0"/>
        <v>4.1833438555413218E-3</v>
      </c>
      <c r="N8" s="615"/>
      <c r="O8" s="615"/>
      <c r="P8" s="126" t="s">
        <v>147</v>
      </c>
      <c r="Q8" s="211">
        <v>6977590</v>
      </c>
      <c r="R8" s="182">
        <f>IFERROR(Q8/N5,"-")</f>
        <v>3.0904192662264264E-3</v>
      </c>
      <c r="S8" s="211">
        <v>196</v>
      </c>
      <c r="T8" s="182">
        <f>IFERROR(S8/O5,"-")</f>
        <v>6.2202475404633452E-2</v>
      </c>
      <c r="U8" s="214">
        <f t="shared" si="11"/>
        <v>35599.948979591834</v>
      </c>
      <c r="V8" s="109">
        <f t="shared" si="1"/>
        <v>6.0068527156490771E-4</v>
      </c>
      <c r="W8" s="615"/>
      <c r="X8" s="615"/>
      <c r="Y8" s="126" t="s">
        <v>147</v>
      </c>
      <c r="Z8" s="211">
        <v>1307972</v>
      </c>
      <c r="AA8" s="182">
        <f>IFERROR(Z8/W5,"-")</f>
        <v>9.8616113376456837E-4</v>
      </c>
      <c r="AB8" s="211">
        <v>108</v>
      </c>
      <c r="AC8" s="182">
        <f>IFERROR(AB8/X5,"-")</f>
        <v>6.2717770034843204E-2</v>
      </c>
      <c r="AD8" s="214">
        <f t="shared" si="12"/>
        <v>12110.851851851852</v>
      </c>
      <c r="AE8" s="109">
        <f t="shared" si="2"/>
        <v>3.3098984351535729E-4</v>
      </c>
      <c r="AF8" s="615"/>
      <c r="AG8" s="615"/>
      <c r="AH8" s="126" t="s">
        <v>147</v>
      </c>
      <c r="AI8" s="211">
        <v>8142611</v>
      </c>
      <c r="AJ8" s="182">
        <f>IFERROR(AI8/AF5,"-")</f>
        <v>2.7979940472212419E-3</v>
      </c>
      <c r="AK8" s="211">
        <v>199</v>
      </c>
      <c r="AL8" s="182">
        <f>IFERROR(AK8/AG5,"-")</f>
        <v>6.2245855489521426E-2</v>
      </c>
      <c r="AM8" s="214">
        <f t="shared" si="13"/>
        <v>40917.643216080403</v>
      </c>
      <c r="AN8" s="109">
        <f t="shared" si="3"/>
        <v>6.0987943388477871E-4</v>
      </c>
      <c r="AO8" s="615"/>
      <c r="AP8" s="651"/>
      <c r="AQ8" s="126" t="s">
        <v>147</v>
      </c>
      <c r="AR8" s="211">
        <f t="shared" si="4"/>
        <v>67811261</v>
      </c>
      <c r="AS8" s="182">
        <f>IFERROR(AR8/AO5,"-")</f>
        <v>3.0055559014571919E-3</v>
      </c>
      <c r="AT8" s="211">
        <f t="shared" si="5"/>
        <v>1868</v>
      </c>
      <c r="AU8" s="182">
        <f>IFERROR(AT8/AP5,"-")</f>
        <v>5.8797607806106392E-2</v>
      </c>
      <c r="AV8" s="214">
        <f t="shared" si="14"/>
        <v>36301.531584582444</v>
      </c>
      <c r="AW8" s="109">
        <f t="shared" si="6"/>
        <v>5.724898404506365E-3</v>
      </c>
      <c r="AX8" s="120"/>
      <c r="AY8" s="324" t="s">
        <v>126</v>
      </c>
      <c r="AZ8" s="440">
        <v>331893960</v>
      </c>
      <c r="BA8" s="440">
        <v>36032740</v>
      </c>
      <c r="BB8" s="440">
        <v>37233500</v>
      </c>
      <c r="BC8" s="440">
        <v>39654780</v>
      </c>
      <c r="BD8" s="188">
        <f t="shared" si="15"/>
        <v>444814980</v>
      </c>
      <c r="BE8" s="440">
        <v>390</v>
      </c>
      <c r="BF8" s="440">
        <v>41</v>
      </c>
      <c r="BG8" s="440">
        <v>34</v>
      </c>
      <c r="BH8" s="440">
        <v>48</v>
      </c>
      <c r="BI8" s="188">
        <f t="shared" si="16"/>
        <v>513</v>
      </c>
      <c r="BJ8" s="12"/>
      <c r="BK8" s="107" t="s">
        <v>126</v>
      </c>
      <c r="BL8" s="331">
        <f>市区町村別_健診受診率!Y8</f>
        <v>8663</v>
      </c>
      <c r="BM8" s="12"/>
      <c r="BN8" s="500"/>
      <c r="BO8" s="642"/>
      <c r="BP8" s="641"/>
      <c r="BQ8" s="641"/>
      <c r="BR8" s="400" t="s">
        <v>147</v>
      </c>
      <c r="BS8" s="188">
        <v>5440277</v>
      </c>
      <c r="BT8" s="390">
        <v>1.9325775090195088E-3</v>
      </c>
      <c r="BU8" s="188">
        <v>193</v>
      </c>
      <c r="BV8" s="390">
        <v>6.3675354668426262E-2</v>
      </c>
      <c r="BW8" s="188">
        <v>28187.963730569947</v>
      </c>
      <c r="BX8" s="401">
        <v>6.0080626332747057E-4</v>
      </c>
      <c r="BY8" s="12"/>
      <c r="BZ8" s="164">
        <v>4</v>
      </c>
      <c r="CA8" s="61" t="s">
        <v>126</v>
      </c>
      <c r="CB8" s="385">
        <f t="shared" si="7"/>
        <v>0.9375</v>
      </c>
      <c r="CC8" s="385">
        <f t="shared" si="17"/>
        <v>0.94545454545454544</v>
      </c>
      <c r="CD8" s="172"/>
      <c r="CE8" s="61" t="s">
        <v>1</v>
      </c>
      <c r="CF8" s="385">
        <f t="shared" si="8"/>
        <v>0.85744680851063826</v>
      </c>
      <c r="CG8" s="385">
        <f t="shared" si="18"/>
        <v>0.83767535070140275</v>
      </c>
      <c r="CH8" s="13"/>
      <c r="CI8" s="105" t="str">
        <f t="shared" si="9"/>
        <v>池田市</v>
      </c>
      <c r="CJ8" s="136">
        <f t="shared" si="24"/>
        <v>0.89830508474576276</v>
      </c>
      <c r="CK8" s="136">
        <f t="shared" si="19"/>
        <v>0.86885245901639341</v>
      </c>
      <c r="CL8" s="383">
        <f t="shared" si="20"/>
        <v>2.9000000000000026</v>
      </c>
      <c r="CM8" s="13"/>
      <c r="CN8" s="136">
        <f t="shared" si="21"/>
        <v>0.84886269175545981</v>
      </c>
      <c r="CO8" s="136">
        <f t="shared" si="22"/>
        <v>0.85219287618124551</v>
      </c>
      <c r="CP8" s="383">
        <f t="shared" si="23"/>
        <v>-0.30000000000000027</v>
      </c>
      <c r="CQ8" s="137">
        <v>0</v>
      </c>
    </row>
    <row r="9" spans="2:95" s="14" customFormat="1" ht="13.5" customHeight="1">
      <c r="B9" s="500"/>
      <c r="C9" s="628"/>
      <c r="D9" s="631"/>
      <c r="E9" s="615"/>
      <c r="F9" s="615"/>
      <c r="G9" s="126" t="s">
        <v>148</v>
      </c>
      <c r="H9" s="211">
        <v>402582279</v>
      </c>
      <c r="I9" s="182">
        <f>IFERROR(H9/E5,"-")</f>
        <v>2.505542496494868E-2</v>
      </c>
      <c r="J9" s="211">
        <v>8714</v>
      </c>
      <c r="K9" s="182">
        <f>IFERROR(J9/F5,"-")</f>
        <v>0.36767932489451477</v>
      </c>
      <c r="L9" s="214">
        <f t="shared" si="10"/>
        <v>46199.481179710812</v>
      </c>
      <c r="M9" s="109">
        <f t="shared" si="0"/>
        <v>2.6705976818452069E-2</v>
      </c>
      <c r="N9" s="615"/>
      <c r="O9" s="615"/>
      <c r="P9" s="126" t="s">
        <v>148</v>
      </c>
      <c r="Q9" s="211">
        <v>63494284</v>
      </c>
      <c r="R9" s="182">
        <f>IFERROR(Q9/N5,"-")</f>
        <v>2.8122024734736826E-2</v>
      </c>
      <c r="S9" s="211">
        <v>1257</v>
      </c>
      <c r="T9" s="182">
        <f>IFERROR(S9/O5,"-")</f>
        <v>0.39892097746747063</v>
      </c>
      <c r="U9" s="214">
        <f t="shared" si="11"/>
        <v>50512.556881463803</v>
      </c>
      <c r="V9" s="109">
        <f t="shared" si="1"/>
        <v>3.8523540120259641E-3</v>
      </c>
      <c r="W9" s="615"/>
      <c r="X9" s="615"/>
      <c r="Y9" s="126" t="s">
        <v>148</v>
      </c>
      <c r="Z9" s="211">
        <v>36332407</v>
      </c>
      <c r="AA9" s="182">
        <f>IFERROR(Z9/W5,"-")</f>
        <v>2.7393252821555615E-2</v>
      </c>
      <c r="AB9" s="211">
        <v>740</v>
      </c>
      <c r="AC9" s="182">
        <f>IFERROR(AB9/X5,"-")</f>
        <v>0.42973286875725902</v>
      </c>
      <c r="AD9" s="214">
        <f t="shared" si="12"/>
        <v>49097.847297297296</v>
      </c>
      <c r="AE9" s="109">
        <f t="shared" si="2"/>
        <v>2.2678933722348558E-3</v>
      </c>
      <c r="AF9" s="615"/>
      <c r="AG9" s="615"/>
      <c r="AH9" s="126" t="s">
        <v>148</v>
      </c>
      <c r="AI9" s="211">
        <v>72149128</v>
      </c>
      <c r="AJ9" s="182">
        <f>IFERROR(AI9/AF5,"-")</f>
        <v>2.4792149674865153E-2</v>
      </c>
      <c r="AK9" s="211">
        <v>1313</v>
      </c>
      <c r="AL9" s="182">
        <f>IFERROR(AK9/AG5,"-")</f>
        <v>0.41069752893337502</v>
      </c>
      <c r="AM9" s="214">
        <f t="shared" si="13"/>
        <v>54949.830921553694</v>
      </c>
      <c r="AN9" s="109">
        <f t="shared" si="3"/>
        <v>4.0239783753302236E-3</v>
      </c>
      <c r="AO9" s="615"/>
      <c r="AP9" s="651"/>
      <c r="AQ9" s="126" t="s">
        <v>148</v>
      </c>
      <c r="AR9" s="211">
        <f t="shared" si="4"/>
        <v>574558098</v>
      </c>
      <c r="AS9" s="182">
        <f>IFERROR(AR9/AO5,"-")</f>
        <v>2.5465777463921806E-2</v>
      </c>
      <c r="AT9" s="211">
        <f t="shared" si="5"/>
        <v>12024</v>
      </c>
      <c r="AU9" s="182">
        <f>IFERROR(AT9/AP5,"-")</f>
        <v>0.37847025495750708</v>
      </c>
      <c r="AV9" s="214">
        <f t="shared" si="14"/>
        <v>47784.272954091815</v>
      </c>
      <c r="AW9" s="109">
        <f t="shared" si="6"/>
        <v>3.6850202578043112E-2</v>
      </c>
      <c r="AX9" s="120"/>
      <c r="AY9" s="324" t="s">
        <v>127</v>
      </c>
      <c r="AZ9" s="440">
        <v>420426210</v>
      </c>
      <c r="BA9" s="440">
        <v>61588350</v>
      </c>
      <c r="BB9" s="440">
        <v>33885350</v>
      </c>
      <c r="BC9" s="440">
        <v>80060880</v>
      </c>
      <c r="BD9" s="188">
        <f t="shared" si="15"/>
        <v>595960790</v>
      </c>
      <c r="BE9" s="440">
        <v>643</v>
      </c>
      <c r="BF9" s="440">
        <v>90</v>
      </c>
      <c r="BG9" s="440">
        <v>54</v>
      </c>
      <c r="BH9" s="440">
        <v>86</v>
      </c>
      <c r="BI9" s="188">
        <f t="shared" si="16"/>
        <v>873</v>
      </c>
      <c r="BJ9" s="12"/>
      <c r="BK9" s="107" t="s">
        <v>127</v>
      </c>
      <c r="BL9" s="331">
        <f>市区町村別_健診受診率!Y9</f>
        <v>7433</v>
      </c>
      <c r="BM9" s="12"/>
      <c r="BN9" s="500"/>
      <c r="BO9" s="642"/>
      <c r="BP9" s="641"/>
      <c r="BQ9" s="641"/>
      <c r="BR9" s="400" t="s">
        <v>148</v>
      </c>
      <c r="BS9" s="188">
        <v>85748901</v>
      </c>
      <c r="BT9" s="390">
        <v>3.0461022020706018E-2</v>
      </c>
      <c r="BU9" s="188">
        <v>1340</v>
      </c>
      <c r="BV9" s="390">
        <v>0.44209831738700101</v>
      </c>
      <c r="BW9" s="188">
        <v>63991.717164179106</v>
      </c>
      <c r="BX9" s="401">
        <v>4.171400999268448E-3</v>
      </c>
      <c r="BY9" s="12"/>
      <c r="BZ9" s="164">
        <v>5</v>
      </c>
      <c r="CA9" s="61" t="s">
        <v>127</v>
      </c>
      <c r="CB9" s="385">
        <f t="shared" si="7"/>
        <v>0.83720930232558144</v>
      </c>
      <c r="CC9" s="385">
        <f t="shared" si="17"/>
        <v>0.88888888888888884</v>
      </c>
      <c r="CD9" s="172"/>
      <c r="CE9" s="61" t="s">
        <v>2</v>
      </c>
      <c r="CF9" s="385">
        <f t="shared" si="8"/>
        <v>0.89830508474576276</v>
      </c>
      <c r="CG9" s="385">
        <f t="shared" si="18"/>
        <v>0.86885245901639341</v>
      </c>
      <c r="CH9" s="13"/>
      <c r="CI9" s="105" t="str">
        <f t="shared" si="9"/>
        <v>岸和田市</v>
      </c>
      <c r="CJ9" s="136">
        <f t="shared" si="24"/>
        <v>0.89189189189189189</v>
      </c>
      <c r="CK9" s="136">
        <f t="shared" si="19"/>
        <v>0.82702702702702702</v>
      </c>
      <c r="CL9" s="383">
        <f t="shared" si="20"/>
        <v>6.5000000000000053</v>
      </c>
      <c r="CM9" s="13"/>
      <c r="CN9" s="136">
        <f t="shared" si="21"/>
        <v>0.84886269175545981</v>
      </c>
      <c r="CO9" s="136">
        <f t="shared" si="22"/>
        <v>0.85219287618124551</v>
      </c>
      <c r="CP9" s="383">
        <f t="shared" si="23"/>
        <v>-0.30000000000000027</v>
      </c>
      <c r="CQ9" s="137">
        <v>0</v>
      </c>
    </row>
    <row r="10" spans="2:95" s="14" customFormat="1" ht="13.5" customHeight="1">
      <c r="B10" s="500"/>
      <c r="C10" s="628"/>
      <c r="D10" s="631"/>
      <c r="E10" s="615"/>
      <c r="F10" s="615"/>
      <c r="G10" s="126" t="s">
        <v>149</v>
      </c>
      <c r="H10" s="211">
        <v>615148636</v>
      </c>
      <c r="I10" s="182">
        <f>IFERROR(H10/E5,"-")</f>
        <v>3.8284870685002331E-2</v>
      </c>
      <c r="J10" s="211">
        <v>10052</v>
      </c>
      <c r="K10" s="182">
        <f>IFERROR(J10/F5,"-")</f>
        <v>0.42413502109704643</v>
      </c>
      <c r="L10" s="214">
        <f t="shared" si="10"/>
        <v>61196.641066454438</v>
      </c>
      <c r="M10" s="109">
        <f t="shared" si="0"/>
        <v>3.0806573213114554E-2</v>
      </c>
      <c r="N10" s="615"/>
      <c r="O10" s="615"/>
      <c r="P10" s="126" t="s">
        <v>149</v>
      </c>
      <c r="Q10" s="211">
        <v>86764038</v>
      </c>
      <c r="R10" s="182">
        <f>IFERROR(Q10/N5,"-")</f>
        <v>3.8428347703261694E-2</v>
      </c>
      <c r="S10" s="211">
        <v>1397</v>
      </c>
      <c r="T10" s="182">
        <f>IFERROR(S10/O5,"-")</f>
        <v>0.44335131704220881</v>
      </c>
      <c r="U10" s="214">
        <f t="shared" si="11"/>
        <v>62107.400143163926</v>
      </c>
      <c r="V10" s="109">
        <f t="shared" si="1"/>
        <v>4.2814149202866124E-3</v>
      </c>
      <c r="W10" s="615"/>
      <c r="X10" s="615"/>
      <c r="Y10" s="126" t="s">
        <v>149</v>
      </c>
      <c r="Z10" s="211">
        <v>54152812</v>
      </c>
      <c r="AA10" s="182">
        <f>IFERROR(Z10/W5,"-")</f>
        <v>4.0829160317238843E-2</v>
      </c>
      <c r="AB10" s="211">
        <v>838</v>
      </c>
      <c r="AC10" s="182">
        <f>IFERROR(AB10/X5,"-")</f>
        <v>0.48664343786295006</v>
      </c>
      <c r="AD10" s="214">
        <f t="shared" si="12"/>
        <v>64621.494033412891</v>
      </c>
      <c r="AE10" s="109">
        <f t="shared" si="2"/>
        <v>2.5682360080173097E-3</v>
      </c>
      <c r="AF10" s="615"/>
      <c r="AG10" s="615"/>
      <c r="AH10" s="126" t="s">
        <v>149</v>
      </c>
      <c r="AI10" s="211">
        <v>106997958</v>
      </c>
      <c r="AJ10" s="182">
        <f>IFERROR(AI10/AF5,"-")</f>
        <v>3.6767033270879386E-2</v>
      </c>
      <c r="AK10" s="211">
        <v>1492</v>
      </c>
      <c r="AL10" s="182">
        <f>IFERROR(AK10/AG5,"-")</f>
        <v>0.46668751954957771</v>
      </c>
      <c r="AM10" s="214">
        <f t="shared" si="13"/>
        <v>71714.449061662192</v>
      </c>
      <c r="AN10" s="109">
        <f t="shared" si="3"/>
        <v>4.5725633937491955E-3</v>
      </c>
      <c r="AO10" s="615"/>
      <c r="AP10" s="651"/>
      <c r="AQ10" s="126" t="s">
        <v>149</v>
      </c>
      <c r="AR10" s="211">
        <f t="shared" si="4"/>
        <v>863063444</v>
      </c>
      <c r="AS10" s="182">
        <f>IFERROR(AR10/AO5,"-")</f>
        <v>3.8253018587077581E-2</v>
      </c>
      <c r="AT10" s="211">
        <f t="shared" si="5"/>
        <v>13779</v>
      </c>
      <c r="AU10" s="182">
        <f>IFERROR(AT10/AP5,"-")</f>
        <v>0.4337110481586402</v>
      </c>
      <c r="AV10" s="214">
        <f t="shared" si="14"/>
        <v>62636.145148414253</v>
      </c>
      <c r="AW10" s="109">
        <f t="shared" si="6"/>
        <v>4.2228787535167671E-2</v>
      </c>
      <c r="AX10" s="120"/>
      <c r="AY10" s="324" t="s">
        <v>128</v>
      </c>
      <c r="AZ10" s="440">
        <v>787100680</v>
      </c>
      <c r="BA10" s="440">
        <v>146712310</v>
      </c>
      <c r="BB10" s="440">
        <v>64402260</v>
      </c>
      <c r="BC10" s="440">
        <v>145344530</v>
      </c>
      <c r="BD10" s="188">
        <f t="shared" si="15"/>
        <v>1143559780</v>
      </c>
      <c r="BE10" s="440">
        <v>1223</v>
      </c>
      <c r="BF10" s="440">
        <v>197</v>
      </c>
      <c r="BG10" s="440">
        <v>92</v>
      </c>
      <c r="BH10" s="440">
        <v>177</v>
      </c>
      <c r="BI10" s="188">
        <f t="shared" si="16"/>
        <v>1689</v>
      </c>
      <c r="BJ10" s="12"/>
      <c r="BK10" s="107" t="s">
        <v>128</v>
      </c>
      <c r="BL10" s="331">
        <f>市区町村別_健診受診率!Y10</f>
        <v>10668</v>
      </c>
      <c r="BM10" s="12"/>
      <c r="BN10" s="500"/>
      <c r="BO10" s="642"/>
      <c r="BP10" s="641"/>
      <c r="BQ10" s="641"/>
      <c r="BR10" s="400" t="s">
        <v>149</v>
      </c>
      <c r="BS10" s="188">
        <v>109267869</v>
      </c>
      <c r="BT10" s="390">
        <v>3.8815785682951437E-2</v>
      </c>
      <c r="BU10" s="188">
        <v>1473</v>
      </c>
      <c r="BV10" s="390">
        <v>0.48597822500824811</v>
      </c>
      <c r="BW10" s="188">
        <v>74180.494908350302</v>
      </c>
      <c r="BX10" s="401">
        <v>4.5854281133749439E-3</v>
      </c>
      <c r="BY10" s="12"/>
      <c r="BZ10" s="164">
        <v>6</v>
      </c>
      <c r="CA10" s="61" t="s">
        <v>128</v>
      </c>
      <c r="CB10" s="385">
        <f t="shared" si="7"/>
        <v>0.8192090395480226</v>
      </c>
      <c r="CC10" s="385">
        <f t="shared" si="17"/>
        <v>0.87407407407407411</v>
      </c>
      <c r="CD10" s="172"/>
      <c r="CE10" s="61" t="s">
        <v>3</v>
      </c>
      <c r="CF10" s="385">
        <f t="shared" si="8"/>
        <v>0.82692307692307687</v>
      </c>
      <c r="CG10" s="385">
        <f t="shared" si="18"/>
        <v>0.85569985569985574</v>
      </c>
      <c r="CH10" s="13"/>
      <c r="CI10" s="105" t="str">
        <f t="shared" si="9"/>
        <v>田尻町</v>
      </c>
      <c r="CJ10" s="136">
        <f t="shared" si="24"/>
        <v>0.88888888888888884</v>
      </c>
      <c r="CK10" s="136">
        <f t="shared" si="19"/>
        <v>0.77777777777777779</v>
      </c>
      <c r="CL10" s="383">
        <f t="shared" si="20"/>
        <v>11.099999999999998</v>
      </c>
      <c r="CM10" s="13"/>
      <c r="CN10" s="136">
        <f t="shared" si="21"/>
        <v>0.84886269175545981</v>
      </c>
      <c r="CO10" s="136">
        <f t="shared" si="22"/>
        <v>0.85219287618124551</v>
      </c>
      <c r="CP10" s="383">
        <f t="shared" si="23"/>
        <v>-0.30000000000000027</v>
      </c>
      <c r="CQ10" s="137">
        <v>0</v>
      </c>
    </row>
    <row r="11" spans="2:95" s="14" customFormat="1" ht="13.5" customHeight="1">
      <c r="B11" s="500"/>
      <c r="C11" s="628"/>
      <c r="D11" s="631"/>
      <c r="E11" s="615"/>
      <c r="F11" s="615"/>
      <c r="G11" s="126" t="s">
        <v>150</v>
      </c>
      <c r="H11" s="211">
        <v>367683835</v>
      </c>
      <c r="I11" s="182">
        <f>IFERROR(H11/E5,"-")</f>
        <v>2.2883458163013359E-2</v>
      </c>
      <c r="J11" s="211">
        <v>2718</v>
      </c>
      <c r="K11" s="182">
        <f>IFERROR(J11/F5,"-")</f>
        <v>0.11468354430379747</v>
      </c>
      <c r="L11" s="214">
        <f t="shared" si="10"/>
        <v>135277.34915378955</v>
      </c>
      <c r="M11" s="109">
        <f t="shared" si="0"/>
        <v>8.3299110618031587E-3</v>
      </c>
      <c r="N11" s="615"/>
      <c r="O11" s="615"/>
      <c r="P11" s="126" t="s">
        <v>150</v>
      </c>
      <c r="Q11" s="211">
        <v>44498809</v>
      </c>
      <c r="R11" s="182">
        <f>IFERROR(Q11/N5,"-")</f>
        <v>1.9708807289870844E-2</v>
      </c>
      <c r="S11" s="211">
        <v>383</v>
      </c>
      <c r="T11" s="182">
        <f>IFERROR(S11/O5,"-")</f>
        <v>0.12154871469374802</v>
      </c>
      <c r="U11" s="214">
        <f t="shared" si="11"/>
        <v>116184.87989556136</v>
      </c>
      <c r="V11" s="109">
        <f t="shared" si="1"/>
        <v>1.1737880561702024E-3</v>
      </c>
      <c r="W11" s="615"/>
      <c r="X11" s="615"/>
      <c r="Y11" s="126" t="s">
        <v>150</v>
      </c>
      <c r="Z11" s="211">
        <v>42810599</v>
      </c>
      <c r="AA11" s="182">
        <f>IFERROR(Z11/W5,"-")</f>
        <v>3.2277563164181115E-2</v>
      </c>
      <c r="AB11" s="211">
        <v>267</v>
      </c>
      <c r="AC11" s="182">
        <f>IFERROR(AB11/X5,"-")</f>
        <v>0.15505226480836237</v>
      </c>
      <c r="AD11" s="214">
        <f t="shared" si="12"/>
        <v>160339.32209737829</v>
      </c>
      <c r="AE11" s="109">
        <f t="shared" si="2"/>
        <v>8.1828044646852221E-4</v>
      </c>
      <c r="AF11" s="615"/>
      <c r="AG11" s="615"/>
      <c r="AH11" s="126" t="s">
        <v>150</v>
      </c>
      <c r="AI11" s="211">
        <v>80452645</v>
      </c>
      <c r="AJ11" s="182">
        <f>IFERROR(AI11/AF5,"-")</f>
        <v>2.7645434835730676E-2</v>
      </c>
      <c r="AK11" s="211">
        <v>499</v>
      </c>
      <c r="AL11" s="182">
        <f>IFERROR(AK11/AG5,"-")</f>
        <v>0.15608382858930248</v>
      </c>
      <c r="AM11" s="214">
        <f t="shared" si="13"/>
        <v>161227.74549098196</v>
      </c>
      <c r="AN11" s="109">
        <f t="shared" si="3"/>
        <v>1.5292956658718823E-3</v>
      </c>
      <c r="AO11" s="615"/>
      <c r="AP11" s="651"/>
      <c r="AQ11" s="126" t="s">
        <v>150</v>
      </c>
      <c r="AR11" s="211">
        <f t="shared" si="4"/>
        <v>535445888</v>
      </c>
      <c r="AS11" s="182">
        <f>IFERROR(AR11/AO5,"-")</f>
        <v>2.373223156238588E-2</v>
      </c>
      <c r="AT11" s="211">
        <f t="shared" si="5"/>
        <v>3867</v>
      </c>
      <c r="AU11" s="182">
        <f>IFERROR(AT11/AP5,"-")</f>
        <v>0.12171860245514636</v>
      </c>
      <c r="AV11" s="214">
        <f t="shared" si="14"/>
        <v>138465.44815102147</v>
      </c>
      <c r="AW11" s="109">
        <f t="shared" si="6"/>
        <v>1.1851275230313766E-2</v>
      </c>
      <c r="AX11" s="120"/>
      <c r="AY11" s="324" t="s">
        <v>129</v>
      </c>
      <c r="AZ11" s="440">
        <v>583940880</v>
      </c>
      <c r="BA11" s="440">
        <v>65920530</v>
      </c>
      <c r="BB11" s="440">
        <v>50977010</v>
      </c>
      <c r="BC11" s="440">
        <v>105951360</v>
      </c>
      <c r="BD11" s="188">
        <f t="shared" si="15"/>
        <v>806789780</v>
      </c>
      <c r="BE11" s="440">
        <v>857</v>
      </c>
      <c r="BF11" s="440">
        <v>107</v>
      </c>
      <c r="BG11" s="440">
        <v>66</v>
      </c>
      <c r="BH11" s="440">
        <v>117</v>
      </c>
      <c r="BI11" s="188">
        <f t="shared" si="16"/>
        <v>1147</v>
      </c>
      <c r="BJ11" s="12"/>
      <c r="BK11" s="107" t="s">
        <v>129</v>
      </c>
      <c r="BL11" s="331">
        <f>市区町村別_健診受診率!Y11</f>
        <v>9592</v>
      </c>
      <c r="BM11" s="12"/>
      <c r="BN11" s="500"/>
      <c r="BO11" s="642"/>
      <c r="BP11" s="641"/>
      <c r="BQ11" s="641"/>
      <c r="BR11" s="400" t="s">
        <v>150</v>
      </c>
      <c r="BS11" s="188">
        <v>70252854</v>
      </c>
      <c r="BT11" s="390">
        <v>2.4956281745365398E-2</v>
      </c>
      <c r="BU11" s="188">
        <v>505</v>
      </c>
      <c r="BV11" s="390">
        <v>0.16661167931375784</v>
      </c>
      <c r="BW11" s="188">
        <v>139114.56237623762</v>
      </c>
      <c r="BX11" s="401">
        <v>1.5720578392765421E-3</v>
      </c>
      <c r="BY11" s="12"/>
      <c r="BZ11" s="164">
        <v>7</v>
      </c>
      <c r="CA11" s="61" t="s">
        <v>129</v>
      </c>
      <c r="CB11" s="385">
        <f t="shared" si="7"/>
        <v>0.85470085470085466</v>
      </c>
      <c r="CC11" s="385">
        <f t="shared" si="17"/>
        <v>0.90825688073394495</v>
      </c>
      <c r="CD11" s="172"/>
      <c r="CE11" s="73" t="s">
        <v>45</v>
      </c>
      <c r="CF11" s="385">
        <f t="shared" si="8"/>
        <v>0.8671875</v>
      </c>
      <c r="CG11" s="385">
        <f t="shared" si="18"/>
        <v>0.83606557377049184</v>
      </c>
      <c r="CH11" s="13"/>
      <c r="CI11" s="105" t="str">
        <f>CE47</f>
        <v>千早赤阪村</v>
      </c>
      <c r="CJ11" s="136">
        <f t="shared" si="24"/>
        <v>0.88888888888888884</v>
      </c>
      <c r="CK11" s="136">
        <f t="shared" si="19"/>
        <v>0.875</v>
      </c>
      <c r="CL11" s="383">
        <f t="shared" si="20"/>
        <v>1.4000000000000012</v>
      </c>
      <c r="CM11" s="13"/>
      <c r="CN11" s="136">
        <f t="shared" si="21"/>
        <v>0.84886269175545981</v>
      </c>
      <c r="CO11" s="136">
        <f t="shared" si="22"/>
        <v>0.85219287618124551</v>
      </c>
      <c r="CP11" s="383">
        <f t="shared" si="23"/>
        <v>-0.30000000000000027</v>
      </c>
      <c r="CQ11" s="137">
        <v>0</v>
      </c>
    </row>
    <row r="12" spans="2:95" s="14" customFormat="1" ht="13.5" customHeight="1">
      <c r="B12" s="500"/>
      <c r="C12" s="628"/>
      <c r="D12" s="631"/>
      <c r="E12" s="615"/>
      <c r="F12" s="615"/>
      <c r="G12" s="126" t="s">
        <v>160</v>
      </c>
      <c r="H12" s="211">
        <v>39576</v>
      </c>
      <c r="I12" s="182">
        <f>IFERROR(H12/E5,"-")</f>
        <v>2.4630828283745916E-6</v>
      </c>
      <c r="J12" s="211">
        <v>9</v>
      </c>
      <c r="K12" s="182">
        <f>IFERROR(J12/F5,"-")</f>
        <v>3.7974683544303797E-4</v>
      </c>
      <c r="L12" s="214">
        <f t="shared" si="10"/>
        <v>4397.333333333333</v>
      </c>
      <c r="M12" s="109">
        <f t="shared" si="0"/>
        <v>2.758248695961311E-5</v>
      </c>
      <c r="N12" s="615"/>
      <c r="O12" s="615"/>
      <c r="P12" s="126" t="s">
        <v>160</v>
      </c>
      <c r="Q12" s="211">
        <v>2384</v>
      </c>
      <c r="R12" s="182">
        <f>IFERROR(Q12/N5,"-")</f>
        <v>1.0558888571388976E-6</v>
      </c>
      <c r="S12" s="211">
        <v>1</v>
      </c>
      <c r="T12" s="182">
        <f>IFERROR(S12/O5,"-")</f>
        <v>3.1735956839098697E-4</v>
      </c>
      <c r="U12" s="214">
        <f t="shared" si="11"/>
        <v>2384</v>
      </c>
      <c r="V12" s="109">
        <f t="shared" si="1"/>
        <v>3.0647207732903455E-6</v>
      </c>
      <c r="W12" s="615"/>
      <c r="X12" s="615"/>
      <c r="Y12" s="126" t="s">
        <v>160</v>
      </c>
      <c r="Z12" s="211">
        <v>960</v>
      </c>
      <c r="AA12" s="182">
        <f>IFERROR(Z12/W5,"-")</f>
        <v>7.2380348234823503E-7</v>
      </c>
      <c r="AB12" s="211">
        <v>1</v>
      </c>
      <c r="AC12" s="182">
        <f>IFERROR(AB12/X5,"-")</f>
        <v>5.8072009291521487E-4</v>
      </c>
      <c r="AD12" s="214">
        <f t="shared" si="12"/>
        <v>960</v>
      </c>
      <c r="AE12" s="109">
        <f t="shared" si="2"/>
        <v>3.0647207732903455E-6</v>
      </c>
      <c r="AF12" s="615"/>
      <c r="AG12" s="615"/>
      <c r="AH12" s="126" t="s">
        <v>160</v>
      </c>
      <c r="AI12" s="211">
        <v>1068</v>
      </c>
      <c r="AJ12" s="182">
        <f>IFERROR(AI12/AF5,"-")</f>
        <v>3.6699010212231508E-7</v>
      </c>
      <c r="AK12" s="211">
        <v>1</v>
      </c>
      <c r="AL12" s="182">
        <f>IFERROR(AK12/AG5,"-")</f>
        <v>3.1279324366593683E-4</v>
      </c>
      <c r="AM12" s="214">
        <f t="shared" si="13"/>
        <v>1068</v>
      </c>
      <c r="AN12" s="109">
        <f t="shared" si="3"/>
        <v>3.0647207732903455E-6</v>
      </c>
      <c r="AO12" s="615"/>
      <c r="AP12" s="651"/>
      <c r="AQ12" s="126" t="s">
        <v>160</v>
      </c>
      <c r="AR12" s="211">
        <f t="shared" si="4"/>
        <v>43988</v>
      </c>
      <c r="AS12" s="182">
        <f>IFERROR(AR12/AO5,"-")</f>
        <v>1.9496524772382416E-6</v>
      </c>
      <c r="AT12" s="211">
        <f t="shared" si="5"/>
        <v>12</v>
      </c>
      <c r="AU12" s="182">
        <f>IFERROR(AT12/AP5,"-")</f>
        <v>3.7771482530689327E-4</v>
      </c>
      <c r="AV12" s="214">
        <f t="shared" si="14"/>
        <v>3665.6666666666665</v>
      </c>
      <c r="AW12" s="109">
        <f t="shared" si="6"/>
        <v>3.6776649279484149E-5</v>
      </c>
      <c r="AX12" s="120"/>
      <c r="AY12" s="324" t="s">
        <v>58</v>
      </c>
      <c r="AZ12" s="440">
        <v>198547250</v>
      </c>
      <c r="BA12" s="440">
        <v>21828070</v>
      </c>
      <c r="BB12" s="440">
        <v>13193890</v>
      </c>
      <c r="BC12" s="440">
        <v>41801900</v>
      </c>
      <c r="BD12" s="188">
        <f t="shared" si="15"/>
        <v>275371110</v>
      </c>
      <c r="BE12" s="440">
        <v>301</v>
      </c>
      <c r="BF12" s="440">
        <v>29</v>
      </c>
      <c r="BG12" s="440">
        <v>24</v>
      </c>
      <c r="BH12" s="440">
        <v>40</v>
      </c>
      <c r="BI12" s="188">
        <f t="shared" si="16"/>
        <v>394</v>
      </c>
      <c r="BJ12" s="12"/>
      <c r="BK12" s="107" t="s">
        <v>58</v>
      </c>
      <c r="BL12" s="331">
        <f>市区町村別_健診受診率!Y12</f>
        <v>7436</v>
      </c>
      <c r="BM12" s="12"/>
      <c r="BN12" s="500"/>
      <c r="BO12" s="642"/>
      <c r="BP12" s="641"/>
      <c r="BQ12" s="641"/>
      <c r="BR12" s="400" t="s">
        <v>160</v>
      </c>
      <c r="BS12" s="188">
        <v>8103</v>
      </c>
      <c r="BT12" s="390">
        <v>2.8784702609049282E-6</v>
      </c>
      <c r="BU12" s="188">
        <v>3</v>
      </c>
      <c r="BV12" s="390">
        <v>9.8977235235895742E-4</v>
      </c>
      <c r="BW12" s="188">
        <v>2701</v>
      </c>
      <c r="BX12" s="401">
        <v>9.338957461048765E-6</v>
      </c>
      <c r="BY12" s="12"/>
      <c r="BZ12" s="164">
        <v>8</v>
      </c>
      <c r="CA12" s="61" t="s">
        <v>58</v>
      </c>
      <c r="CB12" s="385">
        <f t="shared" si="7"/>
        <v>0.9</v>
      </c>
      <c r="CC12" s="385">
        <f t="shared" si="17"/>
        <v>0.89473684210526316</v>
      </c>
      <c r="CD12" s="172"/>
      <c r="CE12" s="73" t="s">
        <v>8</v>
      </c>
      <c r="CF12" s="385">
        <f t="shared" si="8"/>
        <v>0.85693641618497107</v>
      </c>
      <c r="CG12" s="385">
        <f t="shared" si="18"/>
        <v>0.8517350157728707</v>
      </c>
      <c r="CH12" s="13"/>
      <c r="CI12" s="105" t="str">
        <f t="shared" si="9"/>
        <v>門真市</v>
      </c>
      <c r="CJ12" s="136">
        <f t="shared" si="24"/>
        <v>0.87700534759358284</v>
      </c>
      <c r="CK12" s="136">
        <f t="shared" si="19"/>
        <v>0.83815028901734101</v>
      </c>
      <c r="CL12" s="383">
        <f t="shared" si="20"/>
        <v>3.9000000000000035</v>
      </c>
      <c r="CM12" s="13"/>
      <c r="CN12" s="136">
        <f t="shared" si="21"/>
        <v>0.84886269175545981</v>
      </c>
      <c r="CO12" s="136">
        <f t="shared" si="22"/>
        <v>0.85219287618124551</v>
      </c>
      <c r="CP12" s="383">
        <f t="shared" si="23"/>
        <v>-0.30000000000000027</v>
      </c>
      <c r="CQ12" s="137">
        <v>0</v>
      </c>
    </row>
    <row r="13" spans="2:95" s="14" customFormat="1" ht="13.5" customHeight="1">
      <c r="B13" s="500"/>
      <c r="C13" s="628"/>
      <c r="D13" s="631"/>
      <c r="E13" s="615"/>
      <c r="F13" s="615"/>
      <c r="G13" s="126" t="s">
        <v>151</v>
      </c>
      <c r="H13" s="211">
        <v>5998186</v>
      </c>
      <c r="I13" s="182">
        <f>IFERROR(H13/E5,"-")</f>
        <v>3.7330778598132399E-4</v>
      </c>
      <c r="J13" s="211">
        <v>220</v>
      </c>
      <c r="K13" s="182">
        <f>IFERROR(J13/F5,"-")</f>
        <v>9.282700421940928E-3</v>
      </c>
      <c r="L13" s="214">
        <f t="shared" si="10"/>
        <v>27264.481818181819</v>
      </c>
      <c r="M13" s="109">
        <f t="shared" si="0"/>
        <v>6.7423857012387602E-4</v>
      </c>
      <c r="N13" s="615"/>
      <c r="O13" s="615"/>
      <c r="P13" s="126" t="s">
        <v>151</v>
      </c>
      <c r="Q13" s="211">
        <v>818780</v>
      </c>
      <c r="R13" s="182">
        <f>IFERROR(Q13/N5,"-")</f>
        <v>3.6264290203363527E-4</v>
      </c>
      <c r="S13" s="211">
        <v>38</v>
      </c>
      <c r="T13" s="182">
        <f>IFERROR(S13/O5,"-")</f>
        <v>1.2059663598857505E-2</v>
      </c>
      <c r="U13" s="214">
        <f t="shared" si="11"/>
        <v>21546.842105263157</v>
      </c>
      <c r="V13" s="109">
        <f t="shared" si="1"/>
        <v>1.1645938938503313E-4</v>
      </c>
      <c r="W13" s="615"/>
      <c r="X13" s="615"/>
      <c r="Y13" s="126" t="s">
        <v>151</v>
      </c>
      <c r="Z13" s="211">
        <v>287028</v>
      </c>
      <c r="AA13" s="182">
        <f>IFERROR(Z13/W5,"-")</f>
        <v>2.1640819367859293E-4</v>
      </c>
      <c r="AB13" s="211">
        <v>16</v>
      </c>
      <c r="AC13" s="182">
        <f>IFERROR(AB13/X5,"-")</f>
        <v>9.2915214866434379E-3</v>
      </c>
      <c r="AD13" s="214">
        <f t="shared" si="12"/>
        <v>17939.25</v>
      </c>
      <c r="AE13" s="109">
        <f t="shared" si="2"/>
        <v>4.9035532372645527E-5</v>
      </c>
      <c r="AF13" s="615"/>
      <c r="AG13" s="615"/>
      <c r="AH13" s="126" t="s">
        <v>151</v>
      </c>
      <c r="AI13" s="211">
        <v>1005644</v>
      </c>
      <c r="AJ13" s="182">
        <f>IFERROR(AI13/AF5,"-")</f>
        <v>3.4556310323847702E-4</v>
      </c>
      <c r="AK13" s="211">
        <v>45</v>
      </c>
      <c r="AL13" s="182">
        <f>IFERROR(AK13/AG5,"-")</f>
        <v>1.4075695964967157E-2</v>
      </c>
      <c r="AM13" s="214">
        <f t="shared" si="13"/>
        <v>22347.644444444446</v>
      </c>
      <c r="AN13" s="109">
        <f t="shared" si="3"/>
        <v>1.3791243479806554E-4</v>
      </c>
      <c r="AO13" s="615"/>
      <c r="AP13" s="651"/>
      <c r="AQ13" s="126" t="s">
        <v>151</v>
      </c>
      <c r="AR13" s="211">
        <f t="shared" si="4"/>
        <v>8109638</v>
      </c>
      <c r="AS13" s="182">
        <f>IFERROR(AR13/AO5,"-")</f>
        <v>3.5943838811051607E-4</v>
      </c>
      <c r="AT13" s="211">
        <f t="shared" si="5"/>
        <v>319</v>
      </c>
      <c r="AU13" s="182">
        <f>IFERROR(AT13/AP5,"-")</f>
        <v>1.0040919106074913E-2</v>
      </c>
      <c r="AV13" s="214">
        <f t="shared" si="14"/>
        <v>25422.062695924764</v>
      </c>
      <c r="AW13" s="109">
        <f t="shared" si="6"/>
        <v>9.7764592667962027E-4</v>
      </c>
      <c r="AX13" s="120"/>
      <c r="AY13" s="324" t="s">
        <v>130</v>
      </c>
      <c r="AZ13" s="440">
        <v>253574490</v>
      </c>
      <c r="BA13" s="440">
        <v>31171700</v>
      </c>
      <c r="BB13" s="440">
        <v>12775300</v>
      </c>
      <c r="BC13" s="440">
        <v>49640070</v>
      </c>
      <c r="BD13" s="188">
        <f t="shared" si="15"/>
        <v>347161560</v>
      </c>
      <c r="BE13" s="440">
        <v>343</v>
      </c>
      <c r="BF13" s="440">
        <v>49</v>
      </c>
      <c r="BG13" s="440">
        <v>23</v>
      </c>
      <c r="BH13" s="440">
        <v>54</v>
      </c>
      <c r="BI13" s="188">
        <f t="shared" si="16"/>
        <v>469</v>
      </c>
      <c r="BJ13" s="12"/>
      <c r="BK13" s="107" t="s">
        <v>130</v>
      </c>
      <c r="BL13" s="331">
        <f>市区町村別_健診受診率!Y13</f>
        <v>4693</v>
      </c>
      <c r="BM13" s="12"/>
      <c r="BN13" s="500"/>
      <c r="BO13" s="642"/>
      <c r="BP13" s="641"/>
      <c r="BQ13" s="641"/>
      <c r="BR13" s="400" t="s">
        <v>151</v>
      </c>
      <c r="BS13" s="188">
        <v>704372</v>
      </c>
      <c r="BT13" s="390">
        <v>2.5021767920697593E-4</v>
      </c>
      <c r="BU13" s="188">
        <v>35</v>
      </c>
      <c r="BV13" s="390">
        <v>1.1547344110854504E-2</v>
      </c>
      <c r="BW13" s="188">
        <v>20124.914285714287</v>
      </c>
      <c r="BX13" s="401">
        <v>1.0895450371223559E-4</v>
      </c>
      <c r="BY13" s="12"/>
      <c r="BZ13" s="164">
        <v>9</v>
      </c>
      <c r="CA13" s="61" t="s">
        <v>130</v>
      </c>
      <c r="CB13" s="385">
        <f t="shared" si="7"/>
        <v>0.87037037037037035</v>
      </c>
      <c r="CC13" s="385">
        <f t="shared" si="17"/>
        <v>0.88888888888888884</v>
      </c>
      <c r="CD13" s="172"/>
      <c r="CE13" s="73" t="s">
        <v>46</v>
      </c>
      <c r="CF13" s="385">
        <f t="shared" si="8"/>
        <v>0.83582089552238803</v>
      </c>
      <c r="CG13" s="385">
        <f t="shared" si="18"/>
        <v>0.8125</v>
      </c>
      <c r="CH13" s="13"/>
      <c r="CI13" s="105" t="str">
        <f t="shared" si="9"/>
        <v>大阪市</v>
      </c>
      <c r="CJ13" s="136">
        <f t="shared" si="24"/>
        <v>0.86956521739130432</v>
      </c>
      <c r="CK13" s="136">
        <f t="shared" si="19"/>
        <v>0.88584625536126693</v>
      </c>
      <c r="CL13" s="383">
        <f t="shared" si="20"/>
        <v>-1.6000000000000014</v>
      </c>
      <c r="CM13" s="13"/>
      <c r="CN13" s="136">
        <f t="shared" si="21"/>
        <v>0.84886269175545981</v>
      </c>
      <c r="CO13" s="136">
        <f t="shared" si="22"/>
        <v>0.85219287618124551</v>
      </c>
      <c r="CP13" s="383">
        <f t="shared" si="23"/>
        <v>-0.30000000000000027</v>
      </c>
      <c r="CQ13" s="137">
        <v>0</v>
      </c>
    </row>
    <row r="14" spans="2:95" s="14" customFormat="1" ht="13.5" customHeight="1">
      <c r="B14" s="500"/>
      <c r="C14" s="628"/>
      <c r="D14" s="631"/>
      <c r="E14" s="615"/>
      <c r="F14" s="615"/>
      <c r="G14" s="126" t="s">
        <v>152</v>
      </c>
      <c r="H14" s="211">
        <v>13367335</v>
      </c>
      <c r="I14" s="182">
        <f>IFERROR(H14/E5,"-")</f>
        <v>8.3193989538181401E-4</v>
      </c>
      <c r="J14" s="211">
        <v>953</v>
      </c>
      <c r="K14" s="182">
        <f>IFERROR(J14/F5,"-")</f>
        <v>4.0210970464135021E-2</v>
      </c>
      <c r="L14" s="214">
        <f t="shared" si="10"/>
        <v>14026.584470094438</v>
      </c>
      <c r="M14" s="109">
        <f t="shared" si="0"/>
        <v>2.9206788969456995E-3</v>
      </c>
      <c r="N14" s="615"/>
      <c r="O14" s="615"/>
      <c r="P14" s="126" t="s">
        <v>152</v>
      </c>
      <c r="Q14" s="211">
        <v>1513244</v>
      </c>
      <c r="R14" s="182">
        <f>IFERROR(Q14/N5,"-")</f>
        <v>6.7022545206891528E-4</v>
      </c>
      <c r="S14" s="211">
        <v>143</v>
      </c>
      <c r="T14" s="182">
        <f>IFERROR(S14/O5,"-")</f>
        <v>4.5382418279911137E-2</v>
      </c>
      <c r="U14" s="214">
        <f t="shared" si="11"/>
        <v>10582.125874125873</v>
      </c>
      <c r="V14" s="109">
        <f t="shared" si="1"/>
        <v>4.3825507058051943E-4</v>
      </c>
      <c r="W14" s="615"/>
      <c r="X14" s="615"/>
      <c r="Y14" s="126" t="s">
        <v>152</v>
      </c>
      <c r="Z14" s="211">
        <v>1360520</v>
      </c>
      <c r="AA14" s="182">
        <f>IFERROR(Z14/W5,"-")</f>
        <v>1.025780326879605E-3</v>
      </c>
      <c r="AB14" s="211">
        <v>87</v>
      </c>
      <c r="AC14" s="182">
        <f>IFERROR(AB14/X5,"-")</f>
        <v>5.0522648083623695E-2</v>
      </c>
      <c r="AD14" s="214">
        <f t="shared" si="12"/>
        <v>15638.160919540231</v>
      </c>
      <c r="AE14" s="109">
        <f t="shared" si="2"/>
        <v>2.6663070727626003E-4</v>
      </c>
      <c r="AF14" s="615"/>
      <c r="AG14" s="615"/>
      <c r="AH14" s="126" t="s">
        <v>152</v>
      </c>
      <c r="AI14" s="211">
        <v>2389830</v>
      </c>
      <c r="AJ14" s="182">
        <f>IFERROR(AI14/AF5,"-")</f>
        <v>8.2120220576308272E-4</v>
      </c>
      <c r="AK14" s="211">
        <v>208</v>
      </c>
      <c r="AL14" s="182">
        <f>IFERROR(AK14/AG5,"-")</f>
        <v>6.5060994682514861E-2</v>
      </c>
      <c r="AM14" s="214">
        <f t="shared" si="13"/>
        <v>11489.567307692309</v>
      </c>
      <c r="AN14" s="109">
        <f t="shared" si="3"/>
        <v>6.3746192084439181E-4</v>
      </c>
      <c r="AO14" s="615"/>
      <c r="AP14" s="651"/>
      <c r="AQ14" s="126" t="s">
        <v>152</v>
      </c>
      <c r="AR14" s="211">
        <f t="shared" si="4"/>
        <v>18630929</v>
      </c>
      <c r="AS14" s="182">
        <f>IFERROR(AR14/AO5,"-")</f>
        <v>8.25766956399468E-4</v>
      </c>
      <c r="AT14" s="211">
        <f t="shared" si="5"/>
        <v>1391</v>
      </c>
      <c r="AU14" s="182">
        <f>IFERROR(AT14/AP5,"-")</f>
        <v>4.3783443500157379E-2</v>
      </c>
      <c r="AV14" s="214">
        <f t="shared" si="14"/>
        <v>13393.91013659238</v>
      </c>
      <c r="AW14" s="109">
        <f t="shared" si="6"/>
        <v>4.2630265956468709E-3</v>
      </c>
      <c r="AX14" s="120"/>
      <c r="AY14" s="324" t="s">
        <v>59</v>
      </c>
      <c r="AZ14" s="440">
        <v>725766220</v>
      </c>
      <c r="BA14" s="440">
        <v>94650840</v>
      </c>
      <c r="BB14" s="440">
        <v>53244530</v>
      </c>
      <c r="BC14" s="440">
        <v>87155830</v>
      </c>
      <c r="BD14" s="188">
        <f t="shared" si="15"/>
        <v>960817420</v>
      </c>
      <c r="BE14" s="440">
        <v>1078</v>
      </c>
      <c r="BF14" s="440">
        <v>136</v>
      </c>
      <c r="BG14" s="440">
        <v>69</v>
      </c>
      <c r="BH14" s="440">
        <v>107</v>
      </c>
      <c r="BI14" s="188">
        <f t="shared" si="16"/>
        <v>1390</v>
      </c>
      <c r="BJ14" s="12"/>
      <c r="BK14" s="107" t="s">
        <v>59</v>
      </c>
      <c r="BL14" s="331">
        <f>市区町村別_健診受診率!Y14</f>
        <v>11819</v>
      </c>
      <c r="BM14" s="12"/>
      <c r="BN14" s="500"/>
      <c r="BO14" s="642"/>
      <c r="BP14" s="641"/>
      <c r="BQ14" s="641"/>
      <c r="BR14" s="400" t="s">
        <v>152</v>
      </c>
      <c r="BS14" s="188">
        <v>3201555</v>
      </c>
      <c r="BT14" s="390">
        <v>1.1373048076208166E-3</v>
      </c>
      <c r="BU14" s="188">
        <v>194</v>
      </c>
      <c r="BV14" s="390">
        <v>6.4005278785879249E-2</v>
      </c>
      <c r="BW14" s="188">
        <v>16502.860824742267</v>
      </c>
      <c r="BX14" s="401">
        <v>6.0391924914782018E-4</v>
      </c>
      <c r="BY14" s="12"/>
      <c r="BZ14" s="164">
        <v>10</v>
      </c>
      <c r="CA14" s="61" t="s">
        <v>59</v>
      </c>
      <c r="CB14" s="385">
        <f t="shared" si="7"/>
        <v>0.85981308411214952</v>
      </c>
      <c r="CC14" s="385">
        <f t="shared" si="17"/>
        <v>0.86956521739130432</v>
      </c>
      <c r="CD14" s="172"/>
      <c r="CE14" s="73" t="s">
        <v>13</v>
      </c>
      <c r="CF14" s="385">
        <f t="shared" si="8"/>
        <v>0.86029411764705888</v>
      </c>
      <c r="CG14" s="385">
        <f t="shared" si="18"/>
        <v>0.91139240506329111</v>
      </c>
      <c r="CH14" s="13"/>
      <c r="CI14" s="105" t="str">
        <f t="shared" si="9"/>
        <v>泉大津市</v>
      </c>
      <c r="CJ14" s="136">
        <f t="shared" si="24"/>
        <v>0.8671875</v>
      </c>
      <c r="CK14" s="136">
        <f t="shared" si="19"/>
        <v>0.83606557377049184</v>
      </c>
      <c r="CL14" s="383">
        <f t="shared" si="20"/>
        <v>3.1000000000000028</v>
      </c>
      <c r="CM14" s="13"/>
      <c r="CN14" s="136">
        <f t="shared" si="21"/>
        <v>0.84886269175545981</v>
      </c>
      <c r="CO14" s="136">
        <f t="shared" si="22"/>
        <v>0.85219287618124551</v>
      </c>
      <c r="CP14" s="383">
        <f t="shared" si="23"/>
        <v>-0.30000000000000027</v>
      </c>
      <c r="CQ14" s="137">
        <v>0</v>
      </c>
    </row>
    <row r="15" spans="2:95" s="14" customFormat="1" ht="13.5" customHeight="1">
      <c r="B15" s="500"/>
      <c r="C15" s="628"/>
      <c r="D15" s="631"/>
      <c r="E15" s="615"/>
      <c r="F15" s="615"/>
      <c r="G15" s="126" t="s">
        <v>153</v>
      </c>
      <c r="H15" s="211">
        <v>3220682</v>
      </c>
      <c r="I15" s="182">
        <f>IFERROR(H15/E5,"-")</f>
        <v>2.0044487896339036E-4</v>
      </c>
      <c r="J15" s="211">
        <v>82</v>
      </c>
      <c r="K15" s="182">
        <f>IFERROR(J15/F5,"-")</f>
        <v>3.4599156118143462E-3</v>
      </c>
      <c r="L15" s="214">
        <f t="shared" si="10"/>
        <v>39276.609756097561</v>
      </c>
      <c r="M15" s="109">
        <f t="shared" si="0"/>
        <v>2.5130710340980832E-4</v>
      </c>
      <c r="N15" s="615"/>
      <c r="O15" s="615"/>
      <c r="P15" s="126" t="s">
        <v>153</v>
      </c>
      <c r="Q15" s="211">
        <v>102698</v>
      </c>
      <c r="R15" s="182">
        <f>IFERROR(Q15/N5,"-")</f>
        <v>4.5485601447336619E-5</v>
      </c>
      <c r="S15" s="211">
        <v>16</v>
      </c>
      <c r="T15" s="182">
        <f>IFERROR(S15/O5,"-")</f>
        <v>5.0777530942557915E-3</v>
      </c>
      <c r="U15" s="214">
        <f t="shared" si="11"/>
        <v>6418.625</v>
      </c>
      <c r="V15" s="109">
        <f t="shared" si="1"/>
        <v>4.9035532372645527E-5</v>
      </c>
      <c r="W15" s="615"/>
      <c r="X15" s="615"/>
      <c r="Y15" s="126" t="s">
        <v>153</v>
      </c>
      <c r="Z15" s="211">
        <v>420694</v>
      </c>
      <c r="AA15" s="182">
        <f>IFERROR(Z15/W5,"-")</f>
        <v>3.1718727312813374E-4</v>
      </c>
      <c r="AB15" s="211">
        <v>21</v>
      </c>
      <c r="AC15" s="182">
        <f>IFERROR(AB15/X5,"-")</f>
        <v>1.2195121951219513E-2</v>
      </c>
      <c r="AD15" s="214">
        <f t="shared" si="12"/>
        <v>20033.047619047618</v>
      </c>
      <c r="AE15" s="109">
        <f t="shared" si="2"/>
        <v>6.4359136239097259E-5</v>
      </c>
      <c r="AF15" s="615"/>
      <c r="AG15" s="615"/>
      <c r="AH15" s="126" t="s">
        <v>153</v>
      </c>
      <c r="AI15" s="211">
        <v>2389049</v>
      </c>
      <c r="AJ15" s="182">
        <f>IFERROR(AI15/AF5,"-")</f>
        <v>8.2093383566031344E-4</v>
      </c>
      <c r="AK15" s="211">
        <v>51</v>
      </c>
      <c r="AL15" s="182">
        <f>IFERROR(AK15/AG5,"-")</f>
        <v>1.5952455426962778E-2</v>
      </c>
      <c r="AM15" s="214">
        <f t="shared" si="13"/>
        <v>46844.098039215685</v>
      </c>
      <c r="AN15" s="109">
        <f t="shared" si="3"/>
        <v>1.5630075943780762E-4</v>
      </c>
      <c r="AO15" s="615"/>
      <c r="AP15" s="651"/>
      <c r="AQ15" s="126" t="s">
        <v>153</v>
      </c>
      <c r="AR15" s="211">
        <f t="shared" si="4"/>
        <v>6133123</v>
      </c>
      <c r="AS15" s="182">
        <f>IFERROR(AR15/AO5,"-")</f>
        <v>2.7183455601884234E-4</v>
      </c>
      <c r="AT15" s="211">
        <f t="shared" si="5"/>
        <v>170</v>
      </c>
      <c r="AU15" s="182">
        <f>IFERROR(AT15/AP5,"-")</f>
        <v>5.3509600251809885E-3</v>
      </c>
      <c r="AV15" s="214">
        <f t="shared" si="14"/>
        <v>36077.194117647057</v>
      </c>
      <c r="AW15" s="109">
        <f t="shared" si="6"/>
        <v>5.2100253145935874E-4</v>
      </c>
      <c r="AX15" s="120"/>
      <c r="AY15" s="324" t="s">
        <v>60</v>
      </c>
      <c r="AZ15" s="440">
        <v>947165040</v>
      </c>
      <c r="BA15" s="440">
        <v>149955390</v>
      </c>
      <c r="BB15" s="440">
        <v>105956250</v>
      </c>
      <c r="BC15" s="440">
        <v>213396730</v>
      </c>
      <c r="BD15" s="188">
        <f t="shared" si="15"/>
        <v>1416473410</v>
      </c>
      <c r="BE15" s="440">
        <v>1397</v>
      </c>
      <c r="BF15" s="440">
        <v>221</v>
      </c>
      <c r="BG15" s="440">
        <v>128</v>
      </c>
      <c r="BH15" s="440">
        <v>237</v>
      </c>
      <c r="BI15" s="188">
        <f t="shared" si="16"/>
        <v>1983</v>
      </c>
      <c r="BJ15" s="12"/>
      <c r="BK15" s="107" t="s">
        <v>60</v>
      </c>
      <c r="BL15" s="331">
        <f>市区町村別_健診受診率!Y15</f>
        <v>20018</v>
      </c>
      <c r="BM15" s="12"/>
      <c r="BN15" s="500"/>
      <c r="BO15" s="642"/>
      <c r="BP15" s="641"/>
      <c r="BQ15" s="641"/>
      <c r="BR15" s="400" t="s">
        <v>153</v>
      </c>
      <c r="BS15" s="188">
        <v>2275934</v>
      </c>
      <c r="BT15" s="390">
        <v>8.0849171106780159E-4</v>
      </c>
      <c r="BU15" s="188">
        <v>54</v>
      </c>
      <c r="BV15" s="390">
        <v>1.7815902342461234E-2</v>
      </c>
      <c r="BW15" s="188">
        <v>42146.925925925927</v>
      </c>
      <c r="BX15" s="401">
        <v>1.6810123429887778E-4</v>
      </c>
      <c r="BY15" s="12"/>
      <c r="BZ15" s="164">
        <v>11</v>
      </c>
      <c r="CA15" s="61" t="s">
        <v>60</v>
      </c>
      <c r="CB15" s="385">
        <f t="shared" si="7"/>
        <v>0.87341772151898733</v>
      </c>
      <c r="CC15" s="385">
        <f t="shared" si="17"/>
        <v>0.90140845070422537</v>
      </c>
      <c r="CD15" s="172"/>
      <c r="CE15" s="73" t="s">
        <v>14</v>
      </c>
      <c r="CF15" s="385">
        <f t="shared" si="8"/>
        <v>0.86021505376344087</v>
      </c>
      <c r="CG15" s="385">
        <f t="shared" si="18"/>
        <v>0.78282828282828287</v>
      </c>
      <c r="CH15" s="13"/>
      <c r="CI15" s="105" t="str">
        <f t="shared" si="9"/>
        <v>太子町</v>
      </c>
      <c r="CJ15" s="136">
        <f t="shared" si="24"/>
        <v>0.8666666666666667</v>
      </c>
      <c r="CK15" s="136">
        <f t="shared" si="19"/>
        <v>0.69230769230769229</v>
      </c>
      <c r="CL15" s="383">
        <f t="shared" si="20"/>
        <v>17.500000000000004</v>
      </c>
      <c r="CM15" s="13"/>
      <c r="CN15" s="136">
        <f t="shared" si="21"/>
        <v>0.84886269175545981</v>
      </c>
      <c r="CO15" s="136">
        <f t="shared" si="22"/>
        <v>0.85219287618124551</v>
      </c>
      <c r="CP15" s="383">
        <f t="shared" si="23"/>
        <v>-0.30000000000000027</v>
      </c>
      <c r="CQ15" s="137">
        <v>0</v>
      </c>
    </row>
    <row r="16" spans="2:95" s="14" customFormat="1" ht="13.5" customHeight="1">
      <c r="B16" s="500"/>
      <c r="C16" s="628"/>
      <c r="D16" s="631"/>
      <c r="E16" s="615"/>
      <c r="F16" s="615"/>
      <c r="G16" s="126" t="s">
        <v>154</v>
      </c>
      <c r="H16" s="211">
        <v>24984776</v>
      </c>
      <c r="I16" s="182">
        <f>IFERROR(H16/E5,"-")</f>
        <v>1.5549720218411567E-3</v>
      </c>
      <c r="J16" s="211">
        <v>116</v>
      </c>
      <c r="K16" s="182">
        <f>IFERROR(J16/F5,"-")</f>
        <v>4.8945147679324893E-3</v>
      </c>
      <c r="L16" s="214">
        <f t="shared" si="10"/>
        <v>215386</v>
      </c>
      <c r="M16" s="109">
        <f t="shared" si="0"/>
        <v>3.5550760970168006E-4</v>
      </c>
      <c r="N16" s="615"/>
      <c r="O16" s="615"/>
      <c r="P16" s="126" t="s">
        <v>154</v>
      </c>
      <c r="Q16" s="211">
        <v>2838902</v>
      </c>
      <c r="R16" s="182">
        <f>IFERROR(Q16/N5,"-")</f>
        <v>1.2573678642237125E-3</v>
      </c>
      <c r="S16" s="211">
        <v>20</v>
      </c>
      <c r="T16" s="182">
        <f>IFERROR(S16/O5,"-")</f>
        <v>6.3471913678197394E-3</v>
      </c>
      <c r="U16" s="214">
        <f t="shared" si="11"/>
        <v>141945.1</v>
      </c>
      <c r="V16" s="109">
        <f t="shared" si="1"/>
        <v>6.1294415465806913E-5</v>
      </c>
      <c r="W16" s="615"/>
      <c r="X16" s="615"/>
      <c r="Y16" s="126" t="s">
        <v>154</v>
      </c>
      <c r="Z16" s="211">
        <v>5626592</v>
      </c>
      <c r="AA16" s="182">
        <f>IFERROR(Z16/W5,"-")</f>
        <v>4.2422363368257504E-3</v>
      </c>
      <c r="AB16" s="211">
        <v>12</v>
      </c>
      <c r="AC16" s="182">
        <f>IFERROR(AB16/X5,"-")</f>
        <v>6.9686411149825784E-3</v>
      </c>
      <c r="AD16" s="214">
        <f t="shared" si="12"/>
        <v>468882.66666666669</v>
      </c>
      <c r="AE16" s="109">
        <f t="shared" si="2"/>
        <v>3.6776649279484149E-5</v>
      </c>
      <c r="AF16" s="615"/>
      <c r="AG16" s="615"/>
      <c r="AH16" s="126" t="s">
        <v>154</v>
      </c>
      <c r="AI16" s="211">
        <v>12197968</v>
      </c>
      <c r="AJ16" s="182">
        <f>IFERROR(AI16/AF5,"-")</f>
        <v>4.1915107883939437E-3</v>
      </c>
      <c r="AK16" s="211">
        <v>66</v>
      </c>
      <c r="AL16" s="182">
        <f>IFERROR(AK16/AG5,"-")</f>
        <v>2.0644354081951831E-2</v>
      </c>
      <c r="AM16" s="214">
        <f t="shared" si="13"/>
        <v>184817.69696969696</v>
      </c>
      <c r="AN16" s="109">
        <f t="shared" si="3"/>
        <v>2.022715710371628E-4</v>
      </c>
      <c r="AO16" s="615"/>
      <c r="AP16" s="651"/>
      <c r="AQ16" s="126" t="s">
        <v>154</v>
      </c>
      <c r="AR16" s="211">
        <f t="shared" si="4"/>
        <v>45648238</v>
      </c>
      <c r="AS16" s="182">
        <f>IFERROR(AR16/AO5,"-")</f>
        <v>2.023238162641194E-3</v>
      </c>
      <c r="AT16" s="211">
        <f t="shared" si="5"/>
        <v>214</v>
      </c>
      <c r="AU16" s="182">
        <f>IFERROR(AT16/AP5,"-")</f>
        <v>6.735914384639597E-3</v>
      </c>
      <c r="AV16" s="214">
        <f t="shared" si="14"/>
        <v>213309.52336448597</v>
      </c>
      <c r="AW16" s="109">
        <f t="shared" si="6"/>
        <v>6.5585024548413392E-4</v>
      </c>
      <c r="AX16" s="120"/>
      <c r="AY16" s="324" t="s">
        <v>131</v>
      </c>
      <c r="AZ16" s="440">
        <v>801186750</v>
      </c>
      <c r="BA16" s="440">
        <v>97329140</v>
      </c>
      <c r="BB16" s="440">
        <v>50769330</v>
      </c>
      <c r="BC16" s="440">
        <v>141142730</v>
      </c>
      <c r="BD16" s="188">
        <f t="shared" si="15"/>
        <v>1090427950</v>
      </c>
      <c r="BE16" s="440">
        <v>1068</v>
      </c>
      <c r="BF16" s="440">
        <v>142</v>
      </c>
      <c r="BG16" s="440">
        <v>68</v>
      </c>
      <c r="BH16" s="440">
        <v>119</v>
      </c>
      <c r="BI16" s="188">
        <f t="shared" si="16"/>
        <v>1397</v>
      </c>
      <c r="BJ16" s="12"/>
      <c r="BK16" s="107" t="s">
        <v>131</v>
      </c>
      <c r="BL16" s="331">
        <f>市区町村別_健診受診率!Y16</f>
        <v>10236</v>
      </c>
      <c r="BM16" s="12"/>
      <c r="BN16" s="500"/>
      <c r="BO16" s="642"/>
      <c r="BP16" s="641"/>
      <c r="BQ16" s="641"/>
      <c r="BR16" s="400" t="s">
        <v>154</v>
      </c>
      <c r="BS16" s="188">
        <v>14961544</v>
      </c>
      <c r="BT16" s="390">
        <v>5.3148660324843344E-3</v>
      </c>
      <c r="BU16" s="188">
        <v>55</v>
      </c>
      <c r="BV16" s="390">
        <v>1.8145826459914218E-2</v>
      </c>
      <c r="BW16" s="188">
        <v>272028.07272727275</v>
      </c>
      <c r="BX16" s="401">
        <v>1.7121422011922736E-4</v>
      </c>
      <c r="BY16" s="12"/>
      <c r="BZ16" s="164">
        <v>12</v>
      </c>
      <c r="CA16" s="61" t="s">
        <v>131</v>
      </c>
      <c r="CB16" s="385">
        <f t="shared" si="7"/>
        <v>0.91596638655462181</v>
      </c>
      <c r="CC16" s="385">
        <f t="shared" si="17"/>
        <v>0.84615384615384615</v>
      </c>
      <c r="CD16" s="172"/>
      <c r="CE16" s="73" t="s">
        <v>9</v>
      </c>
      <c r="CF16" s="385">
        <f t="shared" si="8"/>
        <v>0.8586387434554974</v>
      </c>
      <c r="CG16" s="385">
        <f t="shared" si="18"/>
        <v>0.8493975903614458</v>
      </c>
      <c r="CH16" s="13"/>
      <c r="CI16" s="105" t="str">
        <f t="shared" si="9"/>
        <v>守口市</v>
      </c>
      <c r="CJ16" s="136">
        <f t="shared" si="24"/>
        <v>0.86029411764705888</v>
      </c>
      <c r="CK16" s="136">
        <f t="shared" si="19"/>
        <v>0.91139240506329111</v>
      </c>
      <c r="CL16" s="383">
        <f t="shared" si="20"/>
        <v>-5.100000000000005</v>
      </c>
      <c r="CM16" s="13"/>
      <c r="CN16" s="136">
        <f t="shared" si="21"/>
        <v>0.84886269175545981</v>
      </c>
      <c r="CO16" s="136">
        <f t="shared" si="22"/>
        <v>0.85219287618124551</v>
      </c>
      <c r="CP16" s="383">
        <f t="shared" si="23"/>
        <v>-0.30000000000000027</v>
      </c>
      <c r="CQ16" s="137">
        <v>0</v>
      </c>
    </row>
    <row r="17" spans="2:95" s="14" customFormat="1" ht="13.5" customHeight="1">
      <c r="B17" s="500"/>
      <c r="C17" s="628"/>
      <c r="D17" s="631"/>
      <c r="E17" s="615"/>
      <c r="F17" s="615"/>
      <c r="G17" s="126" t="s">
        <v>155</v>
      </c>
      <c r="H17" s="211">
        <v>91806672</v>
      </c>
      <c r="I17" s="182">
        <f>IFERROR(H17/E5,"-")</f>
        <v>5.7137517013699825E-3</v>
      </c>
      <c r="J17" s="211">
        <v>2674</v>
      </c>
      <c r="K17" s="182">
        <f>IFERROR(J17/F5,"-")</f>
        <v>0.11282700421940928</v>
      </c>
      <c r="L17" s="214">
        <f t="shared" si="10"/>
        <v>34333.086013462977</v>
      </c>
      <c r="M17" s="109">
        <f t="shared" si="0"/>
        <v>8.1950633477783832E-3</v>
      </c>
      <c r="N17" s="615"/>
      <c r="O17" s="615"/>
      <c r="P17" s="126" t="s">
        <v>155</v>
      </c>
      <c r="Q17" s="211">
        <v>16305699</v>
      </c>
      <c r="R17" s="182">
        <f>IFERROR(Q17/N5,"-")</f>
        <v>7.2218984404198256E-3</v>
      </c>
      <c r="S17" s="211">
        <v>442</v>
      </c>
      <c r="T17" s="182">
        <f>IFERROR(S17/O5,"-")</f>
        <v>0.14027292922881626</v>
      </c>
      <c r="U17" s="214">
        <f t="shared" si="11"/>
        <v>36890.721719457011</v>
      </c>
      <c r="V17" s="109">
        <f t="shared" si="1"/>
        <v>1.3546065817943327E-3</v>
      </c>
      <c r="W17" s="615"/>
      <c r="X17" s="615"/>
      <c r="Y17" s="126" t="s">
        <v>155</v>
      </c>
      <c r="Z17" s="211">
        <v>10840574</v>
      </c>
      <c r="AA17" s="182">
        <f>IFERROR(Z17/W5,"-")</f>
        <v>8.1733804290143076E-3</v>
      </c>
      <c r="AB17" s="211">
        <v>264</v>
      </c>
      <c r="AC17" s="182">
        <f>IFERROR(AB17/X5,"-")</f>
        <v>0.15331010452961671</v>
      </c>
      <c r="AD17" s="214">
        <f t="shared" si="12"/>
        <v>41062.780303030304</v>
      </c>
      <c r="AE17" s="109">
        <f t="shared" si="2"/>
        <v>8.0908628414865121E-4</v>
      </c>
      <c r="AF17" s="615"/>
      <c r="AG17" s="615"/>
      <c r="AH17" s="126" t="s">
        <v>155</v>
      </c>
      <c r="AI17" s="211">
        <v>27943053</v>
      </c>
      <c r="AJ17" s="182">
        <f>IFERROR(AI17/AF5,"-")</f>
        <v>9.6018950131828307E-3</v>
      </c>
      <c r="AK17" s="211">
        <v>567</v>
      </c>
      <c r="AL17" s="182">
        <f>IFERROR(AK17/AG5,"-")</f>
        <v>0.17735376915858617</v>
      </c>
      <c r="AM17" s="214">
        <f t="shared" si="13"/>
        <v>49282.280423280426</v>
      </c>
      <c r="AN17" s="109">
        <f t="shared" si="3"/>
        <v>1.7376966784556258E-3</v>
      </c>
      <c r="AO17" s="615"/>
      <c r="AP17" s="651"/>
      <c r="AQ17" s="126" t="s">
        <v>155</v>
      </c>
      <c r="AR17" s="211">
        <f t="shared" si="4"/>
        <v>146895998</v>
      </c>
      <c r="AS17" s="182">
        <f>IFERROR(AR17/AO5,"-")</f>
        <v>6.5107789942048695E-3</v>
      </c>
      <c r="AT17" s="211">
        <f t="shared" si="5"/>
        <v>3947</v>
      </c>
      <c r="AU17" s="182">
        <f>IFERROR(AT17/AP5,"-")</f>
        <v>0.12423670129052565</v>
      </c>
      <c r="AV17" s="214">
        <f t="shared" si="14"/>
        <v>37217.126425133014</v>
      </c>
      <c r="AW17" s="109">
        <f t="shared" si="6"/>
        <v>1.2096452892176994E-2</v>
      </c>
      <c r="AX17" s="120"/>
      <c r="AY17" s="324" t="s">
        <v>132</v>
      </c>
      <c r="AZ17" s="440">
        <v>641513050</v>
      </c>
      <c r="BA17" s="440">
        <v>115828770</v>
      </c>
      <c r="BB17" s="440">
        <v>62761360</v>
      </c>
      <c r="BC17" s="440">
        <v>228924280</v>
      </c>
      <c r="BD17" s="188">
        <f t="shared" si="15"/>
        <v>1049027460</v>
      </c>
      <c r="BE17" s="440">
        <v>1018</v>
      </c>
      <c r="BF17" s="440">
        <v>130</v>
      </c>
      <c r="BG17" s="440">
        <v>74</v>
      </c>
      <c r="BH17" s="440">
        <v>257</v>
      </c>
      <c r="BI17" s="188">
        <f t="shared" si="16"/>
        <v>1479</v>
      </c>
      <c r="BJ17" s="12"/>
      <c r="BK17" s="107" t="s">
        <v>132</v>
      </c>
      <c r="BL17" s="331">
        <f>市区町村別_健診受診率!Y17</f>
        <v>17635</v>
      </c>
      <c r="BM17" s="12"/>
      <c r="BN17" s="500"/>
      <c r="BO17" s="642"/>
      <c r="BP17" s="641"/>
      <c r="BQ17" s="641"/>
      <c r="BR17" s="400" t="s">
        <v>155</v>
      </c>
      <c r="BS17" s="188">
        <v>27199172</v>
      </c>
      <c r="BT17" s="390">
        <v>9.6621014097541674E-3</v>
      </c>
      <c r="BU17" s="188">
        <v>560</v>
      </c>
      <c r="BV17" s="390">
        <v>0.18475750577367206</v>
      </c>
      <c r="BW17" s="188">
        <v>48569.95</v>
      </c>
      <c r="BX17" s="401">
        <v>1.7432720593957695E-3</v>
      </c>
      <c r="BY17" s="12"/>
      <c r="BZ17" s="164">
        <v>13</v>
      </c>
      <c r="CA17" s="61" t="s">
        <v>132</v>
      </c>
      <c r="CB17" s="385">
        <f t="shared" si="7"/>
        <v>0.88715953307392992</v>
      </c>
      <c r="CC17" s="385">
        <f t="shared" si="17"/>
        <v>0.875</v>
      </c>
      <c r="CD17" s="172"/>
      <c r="CE17" s="73" t="s">
        <v>21</v>
      </c>
      <c r="CF17" s="385">
        <f t="shared" si="8"/>
        <v>0.83136593591905561</v>
      </c>
      <c r="CG17" s="385">
        <f t="shared" si="18"/>
        <v>0.84427767354596628</v>
      </c>
      <c r="CH17" s="13"/>
      <c r="CI17" s="105" t="str">
        <f t="shared" si="9"/>
        <v>枚方市</v>
      </c>
      <c r="CJ17" s="136">
        <f t="shared" si="24"/>
        <v>0.86021505376344087</v>
      </c>
      <c r="CK17" s="136">
        <f t="shared" si="19"/>
        <v>0.78282828282828287</v>
      </c>
      <c r="CL17" s="383">
        <f t="shared" si="20"/>
        <v>7.6999999999999957</v>
      </c>
      <c r="CM17" s="13"/>
      <c r="CN17" s="136">
        <f t="shared" si="21"/>
        <v>0.84886269175545981</v>
      </c>
      <c r="CO17" s="136">
        <f t="shared" si="22"/>
        <v>0.85219287618124551</v>
      </c>
      <c r="CP17" s="383">
        <f t="shared" si="23"/>
        <v>-0.30000000000000027</v>
      </c>
      <c r="CQ17" s="137">
        <v>0</v>
      </c>
    </row>
    <row r="18" spans="2:95" s="14" customFormat="1" ht="13.5" customHeight="1">
      <c r="B18" s="500"/>
      <c r="C18" s="628"/>
      <c r="D18" s="631"/>
      <c r="E18" s="615"/>
      <c r="F18" s="615"/>
      <c r="G18" s="126" t="s">
        <v>156</v>
      </c>
      <c r="H18" s="211">
        <v>139827175</v>
      </c>
      <c r="I18" s="182">
        <f>IFERROR(H18/E5,"-")</f>
        <v>8.7023932100927081E-3</v>
      </c>
      <c r="J18" s="211">
        <v>2165</v>
      </c>
      <c r="K18" s="182">
        <f>IFERROR(J18/F5,"-")</f>
        <v>9.1350210970464141E-2</v>
      </c>
      <c r="L18" s="214">
        <f t="shared" si="10"/>
        <v>64585.300230946879</v>
      </c>
      <c r="M18" s="109">
        <f t="shared" si="0"/>
        <v>6.6351204741735984E-3</v>
      </c>
      <c r="N18" s="615"/>
      <c r="O18" s="615"/>
      <c r="P18" s="126" t="s">
        <v>156</v>
      </c>
      <c r="Q18" s="211">
        <v>11714780</v>
      </c>
      <c r="R18" s="182">
        <f>IFERROR(Q18/N5,"-")</f>
        <v>5.1885510343261804E-3</v>
      </c>
      <c r="S18" s="211">
        <v>275</v>
      </c>
      <c r="T18" s="182">
        <f>IFERROR(S18/O5,"-")</f>
        <v>8.7273881307521423E-2</v>
      </c>
      <c r="U18" s="214">
        <f t="shared" si="11"/>
        <v>42599.199999999997</v>
      </c>
      <c r="V18" s="109">
        <f t="shared" si="1"/>
        <v>8.4279821265484498E-4</v>
      </c>
      <c r="W18" s="615"/>
      <c r="X18" s="615"/>
      <c r="Y18" s="126" t="s">
        <v>156</v>
      </c>
      <c r="Z18" s="211">
        <v>10400204</v>
      </c>
      <c r="AA18" s="182">
        <f>IFERROR(Z18/W5,"-")</f>
        <v>7.8413582003458784E-3</v>
      </c>
      <c r="AB18" s="211">
        <v>189</v>
      </c>
      <c r="AC18" s="182">
        <f>IFERROR(AB18/X5,"-")</f>
        <v>0.10975609756097561</v>
      </c>
      <c r="AD18" s="214">
        <f t="shared" si="12"/>
        <v>55027.534391534391</v>
      </c>
      <c r="AE18" s="109">
        <f t="shared" si="2"/>
        <v>5.7923222615187528E-4</v>
      </c>
      <c r="AF18" s="615"/>
      <c r="AG18" s="615"/>
      <c r="AH18" s="126" t="s">
        <v>156</v>
      </c>
      <c r="AI18" s="211">
        <v>33978069</v>
      </c>
      <c r="AJ18" s="182">
        <f>IFERROR(AI18/AF5,"-")</f>
        <v>1.1675669487105869E-2</v>
      </c>
      <c r="AK18" s="211">
        <v>464</v>
      </c>
      <c r="AL18" s="182">
        <f>IFERROR(AK18/AG5,"-")</f>
        <v>0.14513606506099469</v>
      </c>
      <c r="AM18" s="214">
        <f t="shared" si="13"/>
        <v>73228.596982758623</v>
      </c>
      <c r="AN18" s="109">
        <f t="shared" si="3"/>
        <v>1.4220304388067203E-3</v>
      </c>
      <c r="AO18" s="615"/>
      <c r="AP18" s="651"/>
      <c r="AQ18" s="126" t="s">
        <v>156</v>
      </c>
      <c r="AR18" s="211">
        <f t="shared" si="4"/>
        <v>195920228</v>
      </c>
      <c r="AS18" s="182">
        <f>IFERROR(AR18/AO5,"-")</f>
        <v>8.6836491284277787E-3</v>
      </c>
      <c r="AT18" s="211">
        <f t="shared" si="5"/>
        <v>3093</v>
      </c>
      <c r="AU18" s="182">
        <f>IFERROR(AT18/AP5,"-")</f>
        <v>9.7355996222851751E-2</v>
      </c>
      <c r="AV18" s="214">
        <f t="shared" si="14"/>
        <v>63343.106369220819</v>
      </c>
      <c r="AW18" s="109">
        <f t="shared" si="6"/>
        <v>9.4791813517870385E-3</v>
      </c>
      <c r="AX18" s="120"/>
      <c r="AY18" s="324" t="s">
        <v>133</v>
      </c>
      <c r="AZ18" s="440">
        <v>700179410</v>
      </c>
      <c r="BA18" s="440">
        <v>105231760</v>
      </c>
      <c r="BB18" s="440">
        <v>54527370</v>
      </c>
      <c r="BC18" s="440">
        <v>122465070</v>
      </c>
      <c r="BD18" s="188">
        <f t="shared" si="15"/>
        <v>982403610</v>
      </c>
      <c r="BE18" s="440">
        <v>1076</v>
      </c>
      <c r="BF18" s="440">
        <v>147</v>
      </c>
      <c r="BG18" s="440">
        <v>75</v>
      </c>
      <c r="BH18" s="440">
        <v>136</v>
      </c>
      <c r="BI18" s="188">
        <f t="shared" si="16"/>
        <v>1434</v>
      </c>
      <c r="BJ18" s="12"/>
      <c r="BK18" s="107" t="s">
        <v>133</v>
      </c>
      <c r="BL18" s="331">
        <f>市区町村別_健診受診率!Y18</f>
        <v>13527</v>
      </c>
      <c r="BM18" s="12"/>
      <c r="BN18" s="500"/>
      <c r="BO18" s="642"/>
      <c r="BP18" s="641"/>
      <c r="BQ18" s="641"/>
      <c r="BR18" s="400" t="s">
        <v>156</v>
      </c>
      <c r="BS18" s="188">
        <v>43475047</v>
      </c>
      <c r="BT18" s="390">
        <v>1.544386398629446E-2</v>
      </c>
      <c r="BU18" s="188">
        <v>421</v>
      </c>
      <c r="BV18" s="390">
        <v>0.13889805344770703</v>
      </c>
      <c r="BW18" s="188">
        <v>103266.14489311163</v>
      </c>
      <c r="BX18" s="401">
        <v>1.3105670303671768E-3</v>
      </c>
      <c r="BY18" s="12"/>
      <c r="BZ18" s="164">
        <v>14</v>
      </c>
      <c r="CA18" s="61" t="s">
        <v>133</v>
      </c>
      <c r="CB18" s="385">
        <f t="shared" si="7"/>
        <v>0.86764705882352944</v>
      </c>
      <c r="CC18" s="385">
        <f t="shared" si="17"/>
        <v>0.8848920863309353</v>
      </c>
      <c r="CD18" s="172"/>
      <c r="CE18" s="73" t="s">
        <v>47</v>
      </c>
      <c r="CF18" s="385">
        <f t="shared" si="8"/>
        <v>0.83919597989949746</v>
      </c>
      <c r="CG18" s="385">
        <f t="shared" si="18"/>
        <v>0.86163522012578619</v>
      </c>
      <c r="CH18" s="13"/>
      <c r="CI18" s="105" t="str">
        <f t="shared" si="9"/>
        <v>摂津市</v>
      </c>
      <c r="CJ18" s="136">
        <f t="shared" si="24"/>
        <v>0.8597560975609756</v>
      </c>
      <c r="CK18" s="136">
        <f t="shared" si="19"/>
        <v>0.83443708609271527</v>
      </c>
      <c r="CL18" s="383">
        <f t="shared" si="20"/>
        <v>2.6000000000000023</v>
      </c>
      <c r="CM18" s="13"/>
      <c r="CN18" s="136">
        <f t="shared" si="21"/>
        <v>0.84886269175545981</v>
      </c>
      <c r="CO18" s="136">
        <f t="shared" si="22"/>
        <v>0.85219287618124551</v>
      </c>
      <c r="CP18" s="383">
        <f t="shared" si="23"/>
        <v>-0.30000000000000027</v>
      </c>
      <c r="CQ18" s="137">
        <v>0</v>
      </c>
    </row>
    <row r="19" spans="2:95" s="14" customFormat="1" ht="13.5" customHeight="1">
      <c r="B19" s="500"/>
      <c r="C19" s="628"/>
      <c r="D19" s="631"/>
      <c r="E19" s="615"/>
      <c r="F19" s="615"/>
      <c r="G19" s="126" t="s">
        <v>157</v>
      </c>
      <c r="H19" s="211">
        <v>46141333</v>
      </c>
      <c r="I19" s="182">
        <f>IFERROR(H19/E5,"-")</f>
        <v>2.8716880177535346E-3</v>
      </c>
      <c r="J19" s="211">
        <v>1274</v>
      </c>
      <c r="K19" s="182">
        <f>IFERROR(J19/F5,"-")</f>
        <v>5.3755274261603377E-2</v>
      </c>
      <c r="L19" s="214">
        <f t="shared" si="10"/>
        <v>36217.68681318681</v>
      </c>
      <c r="M19" s="109">
        <f t="shared" si="0"/>
        <v>3.9044542651719E-3</v>
      </c>
      <c r="N19" s="615"/>
      <c r="O19" s="615"/>
      <c r="P19" s="126" t="s">
        <v>157</v>
      </c>
      <c r="Q19" s="211">
        <v>8482178</v>
      </c>
      <c r="R19" s="182">
        <f>IFERROR(Q19/N5,"-")</f>
        <v>3.7568109204986159E-3</v>
      </c>
      <c r="S19" s="211">
        <v>251</v>
      </c>
      <c r="T19" s="182">
        <f>IFERROR(S19/O5,"-")</f>
        <v>7.9657251666137741E-2</v>
      </c>
      <c r="U19" s="214">
        <f t="shared" si="11"/>
        <v>33793.537848605578</v>
      </c>
      <c r="V19" s="109">
        <f t="shared" si="1"/>
        <v>7.6924491409587677E-4</v>
      </c>
      <c r="W19" s="615"/>
      <c r="X19" s="615"/>
      <c r="Y19" s="126" t="s">
        <v>157</v>
      </c>
      <c r="Z19" s="211">
        <v>6884418</v>
      </c>
      <c r="AA19" s="182">
        <f>IFERROR(Z19/W5,"-")</f>
        <v>5.1905892941050743E-3</v>
      </c>
      <c r="AB19" s="211">
        <v>134</v>
      </c>
      <c r="AC19" s="182">
        <f>IFERROR(AB19/X5,"-")</f>
        <v>7.7816492450638791E-2</v>
      </c>
      <c r="AD19" s="214">
        <f t="shared" si="12"/>
        <v>51376.253731343284</v>
      </c>
      <c r="AE19" s="109">
        <f t="shared" si="2"/>
        <v>4.1067258362090632E-4</v>
      </c>
      <c r="AF19" s="615"/>
      <c r="AG19" s="615"/>
      <c r="AH19" s="126" t="s">
        <v>157</v>
      </c>
      <c r="AI19" s="211">
        <v>16220413</v>
      </c>
      <c r="AJ19" s="182">
        <f>IFERROR(AI19/AF5,"-")</f>
        <v>5.5737181866443138E-3</v>
      </c>
      <c r="AK19" s="211">
        <v>300</v>
      </c>
      <c r="AL19" s="182">
        <f>IFERROR(AK19/AG5,"-")</f>
        <v>9.383797309978105E-2</v>
      </c>
      <c r="AM19" s="214">
        <f t="shared" si="13"/>
        <v>54068.043333333335</v>
      </c>
      <c r="AN19" s="109">
        <f t="shared" si="3"/>
        <v>9.1941623198710362E-4</v>
      </c>
      <c r="AO19" s="615"/>
      <c r="AP19" s="651"/>
      <c r="AQ19" s="126" t="s">
        <v>157</v>
      </c>
      <c r="AR19" s="211">
        <f t="shared" si="4"/>
        <v>77728342</v>
      </c>
      <c r="AS19" s="182">
        <f>IFERROR(AR19/AO5,"-")</f>
        <v>3.4451044496663012E-3</v>
      </c>
      <c r="AT19" s="211">
        <f t="shared" si="5"/>
        <v>1959</v>
      </c>
      <c r="AU19" s="182">
        <f>IFERROR(AT19/AP5,"-")</f>
        <v>6.1661945231350331E-2</v>
      </c>
      <c r="AV19" s="214">
        <f t="shared" si="14"/>
        <v>39677.561000510468</v>
      </c>
      <c r="AW19" s="109">
        <f t="shared" si="6"/>
        <v>6.0037879948757868E-3</v>
      </c>
      <c r="AX19" s="120"/>
      <c r="AY19" s="324" t="s">
        <v>134</v>
      </c>
      <c r="AZ19" s="440">
        <v>851051050</v>
      </c>
      <c r="BA19" s="440">
        <v>119316530</v>
      </c>
      <c r="BB19" s="440">
        <v>94985940</v>
      </c>
      <c r="BC19" s="440">
        <v>185534310</v>
      </c>
      <c r="BD19" s="188">
        <f t="shared" si="15"/>
        <v>1250887830</v>
      </c>
      <c r="BE19" s="440">
        <v>1259</v>
      </c>
      <c r="BF19" s="440">
        <v>161</v>
      </c>
      <c r="BG19" s="440">
        <v>114</v>
      </c>
      <c r="BH19" s="440">
        <v>169</v>
      </c>
      <c r="BI19" s="188">
        <f t="shared" si="16"/>
        <v>1703</v>
      </c>
      <c r="BJ19" s="12"/>
      <c r="BK19" s="107" t="s">
        <v>134</v>
      </c>
      <c r="BL19" s="331">
        <f>市区町村別_健診受診率!Y19</f>
        <v>21880</v>
      </c>
      <c r="BM19" s="12"/>
      <c r="BN19" s="500"/>
      <c r="BO19" s="642"/>
      <c r="BP19" s="641"/>
      <c r="BQ19" s="641"/>
      <c r="BR19" s="400" t="s">
        <v>157</v>
      </c>
      <c r="BS19" s="188">
        <v>13633128</v>
      </c>
      <c r="BT19" s="390">
        <v>4.8429660016179538E-3</v>
      </c>
      <c r="BU19" s="188">
        <v>310</v>
      </c>
      <c r="BV19" s="390">
        <v>0.1022764764104256</v>
      </c>
      <c r="BW19" s="188">
        <v>43977.832258064518</v>
      </c>
      <c r="BX19" s="401">
        <v>9.6502560430837233E-4</v>
      </c>
      <c r="BY19" s="12"/>
      <c r="BZ19" s="164">
        <v>15</v>
      </c>
      <c r="CA19" s="61" t="s">
        <v>134</v>
      </c>
      <c r="CB19" s="385">
        <f t="shared" si="7"/>
        <v>0.85207100591715978</v>
      </c>
      <c r="CC19" s="385">
        <f t="shared" si="17"/>
        <v>0.88770053475935828</v>
      </c>
      <c r="CD19" s="172"/>
      <c r="CE19" s="73" t="s">
        <v>25</v>
      </c>
      <c r="CF19" s="385">
        <f t="shared" si="8"/>
        <v>0.83898305084745761</v>
      </c>
      <c r="CG19" s="385">
        <f t="shared" si="18"/>
        <v>0.85567010309278346</v>
      </c>
      <c r="CH19" s="13"/>
      <c r="CI19" s="105" t="str">
        <f t="shared" si="9"/>
        <v>茨木市</v>
      </c>
      <c r="CJ19" s="136">
        <f t="shared" si="24"/>
        <v>0.8586387434554974</v>
      </c>
      <c r="CK19" s="136">
        <f t="shared" si="19"/>
        <v>0.8493975903614458</v>
      </c>
      <c r="CL19" s="383">
        <f t="shared" si="20"/>
        <v>1.0000000000000009</v>
      </c>
      <c r="CM19" s="13"/>
      <c r="CN19" s="136">
        <f t="shared" si="21"/>
        <v>0.84886269175545981</v>
      </c>
      <c r="CO19" s="136">
        <f t="shared" si="22"/>
        <v>0.85219287618124551</v>
      </c>
      <c r="CP19" s="383">
        <f t="shared" si="23"/>
        <v>-0.30000000000000027</v>
      </c>
      <c r="CQ19" s="137">
        <v>0</v>
      </c>
    </row>
    <row r="20" spans="2:95" s="14" customFormat="1" ht="13.5" customHeight="1">
      <c r="B20" s="500"/>
      <c r="C20" s="628"/>
      <c r="D20" s="631"/>
      <c r="E20" s="615"/>
      <c r="F20" s="615"/>
      <c r="G20" s="127" t="s">
        <v>158</v>
      </c>
      <c r="H20" s="212">
        <v>27602114</v>
      </c>
      <c r="I20" s="183">
        <f>IFERROR(H20/E5,"-")</f>
        <v>1.7178667126601455E-3</v>
      </c>
      <c r="J20" s="212">
        <v>2070</v>
      </c>
      <c r="K20" s="183">
        <f>IFERROR(J20/F5,"-")</f>
        <v>8.7341772151898728E-2</v>
      </c>
      <c r="L20" s="215">
        <f t="shared" si="10"/>
        <v>13334.35458937198</v>
      </c>
      <c r="M20" s="110">
        <f t="shared" si="0"/>
        <v>6.3439720007110153E-3</v>
      </c>
      <c r="N20" s="615"/>
      <c r="O20" s="615"/>
      <c r="P20" s="127" t="s">
        <v>158</v>
      </c>
      <c r="Q20" s="212">
        <v>3814829</v>
      </c>
      <c r="R20" s="183">
        <f>IFERROR(Q20/N5,"-")</f>
        <v>1.689612178267753E-3</v>
      </c>
      <c r="S20" s="212">
        <v>299</v>
      </c>
      <c r="T20" s="183">
        <f>IFERROR(S20/O5,"-")</f>
        <v>9.4890510948905105E-2</v>
      </c>
      <c r="U20" s="215">
        <f t="shared" si="11"/>
        <v>12758.625418060201</v>
      </c>
      <c r="V20" s="110">
        <f t="shared" si="1"/>
        <v>9.1635151121381329E-4</v>
      </c>
      <c r="W20" s="615"/>
      <c r="X20" s="615"/>
      <c r="Y20" s="127" t="s">
        <v>158</v>
      </c>
      <c r="Z20" s="212">
        <v>2344182</v>
      </c>
      <c r="AA20" s="183">
        <f>IFERROR(Z20/W5,"-")</f>
        <v>1.7674240571438024E-3</v>
      </c>
      <c r="AB20" s="212">
        <v>173</v>
      </c>
      <c r="AC20" s="183">
        <f>IFERROR(AB20/X5,"-")</f>
        <v>0.10046457607433217</v>
      </c>
      <c r="AD20" s="215">
        <f t="shared" si="12"/>
        <v>13550.184971098266</v>
      </c>
      <c r="AE20" s="110">
        <f t="shared" si="2"/>
        <v>5.3019669377922973E-4</v>
      </c>
      <c r="AF20" s="615"/>
      <c r="AG20" s="615"/>
      <c r="AH20" s="127" t="s">
        <v>158</v>
      </c>
      <c r="AI20" s="212">
        <v>5745517</v>
      </c>
      <c r="AJ20" s="183">
        <f>IFERROR(AI20/AF5,"-")</f>
        <v>1.9742957589658217E-3</v>
      </c>
      <c r="AK20" s="212">
        <v>412</v>
      </c>
      <c r="AL20" s="183">
        <f>IFERROR(AK20/AG5,"-")</f>
        <v>0.12887081639036596</v>
      </c>
      <c r="AM20" s="215">
        <f t="shared" si="13"/>
        <v>13945.429611650485</v>
      </c>
      <c r="AN20" s="110">
        <f t="shared" si="3"/>
        <v>1.2626649585956223E-3</v>
      </c>
      <c r="AO20" s="615"/>
      <c r="AP20" s="651"/>
      <c r="AQ20" s="127" t="s">
        <v>158</v>
      </c>
      <c r="AR20" s="212">
        <f t="shared" si="4"/>
        <v>39506642</v>
      </c>
      <c r="AS20" s="183">
        <f>IFERROR(AR20/AO5,"-")</f>
        <v>1.7510280631686907E-3</v>
      </c>
      <c r="AT20" s="212">
        <f t="shared" si="5"/>
        <v>2954</v>
      </c>
      <c r="AU20" s="183">
        <f>IFERROR(AT20/AP5,"-")</f>
        <v>9.2980799496380231E-2</v>
      </c>
      <c r="AV20" s="215">
        <f t="shared" si="14"/>
        <v>13373.947867298579</v>
      </c>
      <c r="AW20" s="110">
        <f t="shared" si="6"/>
        <v>9.0531851642996798E-3</v>
      </c>
      <c r="AX20" s="120"/>
      <c r="AY20" s="324" t="s">
        <v>61</v>
      </c>
      <c r="AZ20" s="440">
        <v>715311420</v>
      </c>
      <c r="BA20" s="440">
        <v>74967530</v>
      </c>
      <c r="BB20" s="440">
        <v>69411280</v>
      </c>
      <c r="BC20" s="440">
        <v>122244780</v>
      </c>
      <c r="BD20" s="188">
        <f t="shared" si="15"/>
        <v>981935010</v>
      </c>
      <c r="BE20" s="440">
        <v>966</v>
      </c>
      <c r="BF20" s="440">
        <v>113</v>
      </c>
      <c r="BG20" s="440">
        <v>61</v>
      </c>
      <c r="BH20" s="440">
        <v>135</v>
      </c>
      <c r="BI20" s="188">
        <f t="shared" si="16"/>
        <v>1275</v>
      </c>
      <c r="BJ20" s="12"/>
      <c r="BK20" s="107" t="s">
        <v>61</v>
      </c>
      <c r="BL20" s="331">
        <f>市区町村別_健診受診率!Y20</f>
        <v>14368</v>
      </c>
      <c r="BM20" s="12"/>
      <c r="BN20" s="500"/>
      <c r="BO20" s="642"/>
      <c r="BP20" s="641"/>
      <c r="BQ20" s="641"/>
      <c r="BR20" s="400" t="s">
        <v>158</v>
      </c>
      <c r="BS20" s="188">
        <v>6284638</v>
      </c>
      <c r="BT20" s="390">
        <v>2.232524198883503E-3</v>
      </c>
      <c r="BU20" s="188">
        <v>398</v>
      </c>
      <c r="BV20" s="390">
        <v>0.13130979874628834</v>
      </c>
      <c r="BW20" s="188">
        <v>15790.547738693467</v>
      </c>
      <c r="BX20" s="401">
        <v>1.2389683564991362E-3</v>
      </c>
      <c r="BY20" s="12"/>
      <c r="BZ20" s="164">
        <v>16</v>
      </c>
      <c r="CA20" s="61" t="s">
        <v>61</v>
      </c>
      <c r="CB20" s="385">
        <f t="shared" si="7"/>
        <v>0.89629629629629626</v>
      </c>
      <c r="CC20" s="385">
        <f t="shared" si="17"/>
        <v>0.84545454545454546</v>
      </c>
      <c r="CD20" s="172"/>
      <c r="CE20" s="73" t="s">
        <v>15</v>
      </c>
      <c r="CF20" s="385">
        <f t="shared" si="8"/>
        <v>0.85</v>
      </c>
      <c r="CG20" s="385">
        <f t="shared" si="18"/>
        <v>0.84745762711864403</v>
      </c>
      <c r="CH20" s="13"/>
      <c r="CI20" s="105" t="str">
        <f t="shared" si="9"/>
        <v>豊中市</v>
      </c>
      <c r="CJ20" s="136">
        <f t="shared" si="24"/>
        <v>0.85744680851063826</v>
      </c>
      <c r="CK20" s="136">
        <f t="shared" si="19"/>
        <v>0.83767535070140275</v>
      </c>
      <c r="CL20" s="383">
        <f t="shared" si="20"/>
        <v>1.9000000000000017</v>
      </c>
      <c r="CM20" s="13"/>
      <c r="CN20" s="136">
        <f t="shared" si="21"/>
        <v>0.84886269175545981</v>
      </c>
      <c r="CO20" s="136">
        <f t="shared" si="22"/>
        <v>0.85219287618124551</v>
      </c>
      <c r="CP20" s="383">
        <f t="shared" si="23"/>
        <v>-0.30000000000000027</v>
      </c>
      <c r="CQ20" s="137">
        <v>0</v>
      </c>
    </row>
    <row r="21" spans="2:95" s="14" customFormat="1" ht="13.5" customHeight="1">
      <c r="B21" s="500"/>
      <c r="C21" s="629"/>
      <c r="D21" s="632"/>
      <c r="E21" s="616"/>
      <c r="F21" s="616"/>
      <c r="G21" s="128" t="s">
        <v>81</v>
      </c>
      <c r="H21" s="204">
        <v>2783288604</v>
      </c>
      <c r="I21" s="183">
        <f>IFERROR(H21/E5,"-")</f>
        <v>0.17322292214784438</v>
      </c>
      <c r="J21" s="212">
        <v>19095</v>
      </c>
      <c r="K21" s="183">
        <f>IFERROR(J21/F5,"-")</f>
        <v>0.80569620253164553</v>
      </c>
      <c r="L21" s="215">
        <f t="shared" si="10"/>
        <v>145760.07352710134</v>
      </c>
      <c r="M21" s="111">
        <f t="shared" si="0"/>
        <v>5.852084316597915E-2</v>
      </c>
      <c r="N21" s="616"/>
      <c r="O21" s="616"/>
      <c r="P21" s="128" t="s">
        <v>81</v>
      </c>
      <c r="Q21" s="204">
        <v>405384163</v>
      </c>
      <c r="R21" s="183">
        <f>IFERROR(Q21/N5,"-")</f>
        <v>0.17954724017293563</v>
      </c>
      <c r="S21" s="212">
        <v>2636</v>
      </c>
      <c r="T21" s="183">
        <f>IFERROR(S21/O5,"-")</f>
        <v>0.83655982227864167</v>
      </c>
      <c r="U21" s="215">
        <f t="shared" si="11"/>
        <v>153787.61874051593</v>
      </c>
      <c r="V21" s="111">
        <f t="shared" si="1"/>
        <v>8.078603958393351E-3</v>
      </c>
      <c r="W21" s="616"/>
      <c r="X21" s="616"/>
      <c r="Y21" s="128" t="s">
        <v>81</v>
      </c>
      <c r="Z21" s="204">
        <v>272126144</v>
      </c>
      <c r="AA21" s="183">
        <f>IFERROR(Z21/W5,"-")</f>
        <v>0.20517276110958049</v>
      </c>
      <c r="AB21" s="212">
        <v>1486</v>
      </c>
      <c r="AC21" s="183">
        <f>IFERROR(AB21/X5,"-")</f>
        <v>0.86295005807200931</v>
      </c>
      <c r="AD21" s="215">
        <f t="shared" si="12"/>
        <v>183126.61103633916</v>
      </c>
      <c r="AE21" s="111">
        <f t="shared" si="2"/>
        <v>4.5541750691094531E-3</v>
      </c>
      <c r="AF21" s="616"/>
      <c r="AG21" s="616"/>
      <c r="AH21" s="128" t="s">
        <v>81</v>
      </c>
      <c r="AI21" s="204">
        <v>556871933</v>
      </c>
      <c r="AJ21" s="183">
        <f>IFERROR(AI21/AF5,"-")</f>
        <v>0.19135438910179869</v>
      </c>
      <c r="AK21" s="212">
        <v>2780</v>
      </c>
      <c r="AL21" s="183">
        <f>IFERROR(AK21/AG5,"-")</f>
        <v>0.86956521739130432</v>
      </c>
      <c r="AM21" s="215">
        <f t="shared" si="13"/>
        <v>200313.64496402879</v>
      </c>
      <c r="AN21" s="111">
        <f t="shared" si="3"/>
        <v>8.5199237497471606E-3</v>
      </c>
      <c r="AO21" s="616"/>
      <c r="AP21" s="652"/>
      <c r="AQ21" s="128" t="s">
        <v>81</v>
      </c>
      <c r="AR21" s="204">
        <f t="shared" si="4"/>
        <v>4017670844</v>
      </c>
      <c r="AS21" s="183">
        <f>IFERROR(AR21/AO5,"-")</f>
        <v>0.1780726996847426</v>
      </c>
      <c r="AT21" s="212">
        <f t="shared" si="5"/>
        <v>25997</v>
      </c>
      <c r="AU21" s="183">
        <f>IFERROR(AT21/AP5,"-")</f>
        <v>0.81828769279194213</v>
      </c>
      <c r="AV21" s="215">
        <f t="shared" si="14"/>
        <v>154543.63365003653</v>
      </c>
      <c r="AW21" s="111">
        <f t="shared" si="6"/>
        <v>7.9673545943229118E-2</v>
      </c>
      <c r="AX21" s="120"/>
      <c r="AY21" s="324" t="s">
        <v>135</v>
      </c>
      <c r="AZ21" s="440">
        <v>1014933980</v>
      </c>
      <c r="BA21" s="440">
        <v>144123780</v>
      </c>
      <c r="BB21" s="440">
        <v>84518720</v>
      </c>
      <c r="BC21" s="440">
        <v>166105280</v>
      </c>
      <c r="BD21" s="188">
        <f t="shared" si="15"/>
        <v>1409681760</v>
      </c>
      <c r="BE21" s="440">
        <v>1511</v>
      </c>
      <c r="BF21" s="440">
        <v>206</v>
      </c>
      <c r="BG21" s="440">
        <v>95</v>
      </c>
      <c r="BH21" s="440">
        <v>193</v>
      </c>
      <c r="BI21" s="188">
        <f t="shared" si="16"/>
        <v>2005</v>
      </c>
      <c r="BJ21" s="12"/>
      <c r="BK21" s="107" t="s">
        <v>135</v>
      </c>
      <c r="BL21" s="331">
        <f>市区町村別_健診受診率!Y21</f>
        <v>20431</v>
      </c>
      <c r="BM21" s="12"/>
      <c r="BN21" s="500"/>
      <c r="BO21" s="642"/>
      <c r="BP21" s="641"/>
      <c r="BQ21" s="641"/>
      <c r="BR21" s="128" t="s">
        <v>81</v>
      </c>
      <c r="BS21" s="188">
        <v>575206605</v>
      </c>
      <c r="BT21" s="390">
        <v>0.20433359328256051</v>
      </c>
      <c r="BU21" s="188">
        <v>2685</v>
      </c>
      <c r="BV21" s="390">
        <v>0.88584625536126693</v>
      </c>
      <c r="BW21" s="188">
        <v>214229.64804469273</v>
      </c>
      <c r="BX21" s="401">
        <v>8.3583669276386455E-3</v>
      </c>
      <c r="BY21" s="12"/>
      <c r="BZ21" s="164">
        <v>17</v>
      </c>
      <c r="CA21" s="61" t="s">
        <v>135</v>
      </c>
      <c r="CB21" s="385">
        <f t="shared" si="7"/>
        <v>0.91191709844559588</v>
      </c>
      <c r="CC21" s="385">
        <f t="shared" si="17"/>
        <v>0.92349726775956287</v>
      </c>
      <c r="CD21" s="172"/>
      <c r="CE21" s="73" t="s">
        <v>26</v>
      </c>
      <c r="CF21" s="385">
        <f t="shared" si="8"/>
        <v>0.82417582417582413</v>
      </c>
      <c r="CG21" s="385">
        <f t="shared" si="18"/>
        <v>0.84399999999999997</v>
      </c>
      <c r="CH21" s="13"/>
      <c r="CI21" s="105" t="str">
        <f t="shared" si="9"/>
        <v>藤井寺市</v>
      </c>
      <c r="CJ21" s="136">
        <f t="shared" si="24"/>
        <v>0.8571428571428571</v>
      </c>
      <c r="CK21" s="136">
        <f t="shared" si="19"/>
        <v>0.83333333333333337</v>
      </c>
      <c r="CL21" s="383">
        <f t="shared" si="20"/>
        <v>2.4000000000000021</v>
      </c>
      <c r="CM21" s="13"/>
      <c r="CN21" s="136">
        <f t="shared" si="21"/>
        <v>0.84886269175545981</v>
      </c>
      <c r="CO21" s="136">
        <f t="shared" si="22"/>
        <v>0.85219287618124551</v>
      </c>
      <c r="CP21" s="383">
        <f t="shared" si="23"/>
        <v>-0.30000000000000027</v>
      </c>
      <c r="CQ21" s="137">
        <v>0</v>
      </c>
    </row>
    <row r="22" spans="2:95" s="14" customFormat="1" ht="13.5" customHeight="1">
      <c r="B22" s="500">
        <v>2</v>
      </c>
      <c r="C22" s="627" t="s">
        <v>124</v>
      </c>
      <c r="D22" s="630">
        <f>BL6</f>
        <v>11869</v>
      </c>
      <c r="E22" s="626">
        <f t="shared" ref="E22" si="25">VLOOKUP(C22,$AY$5:$BI$78,2,0)</f>
        <v>682670370</v>
      </c>
      <c r="F22" s="626">
        <f t="shared" ref="F22" si="26">VLOOKUP(C22,$AY$5:$BI$78,7,0)</f>
        <v>970</v>
      </c>
      <c r="G22" s="124" t="s">
        <v>144</v>
      </c>
      <c r="H22" s="210">
        <v>7134740</v>
      </c>
      <c r="I22" s="181">
        <f>IFERROR(H22/E22,"-")</f>
        <v>1.0451222601033644E-2</v>
      </c>
      <c r="J22" s="210">
        <v>149</v>
      </c>
      <c r="K22" s="181">
        <f>IFERROR(J22/F22,"-")</f>
        <v>0.15360824742268042</v>
      </c>
      <c r="L22" s="213">
        <f t="shared" si="10"/>
        <v>47884.161073825504</v>
      </c>
      <c r="M22" s="108">
        <f t="shared" ref="M22:M38" si="27">IFERROR(J22/$BL$6,0)</f>
        <v>1.2553711348892072E-2</v>
      </c>
      <c r="N22" s="626">
        <f t="shared" ref="N22" si="28">VLOOKUP(C22,$AY$5:$BI$78,3,0)</f>
        <v>113070250</v>
      </c>
      <c r="O22" s="626">
        <f t="shared" ref="O22" si="29">VLOOKUP(C22,$AY$5:$BI$78,8,0)</f>
        <v>153</v>
      </c>
      <c r="P22" s="124" t="s">
        <v>144</v>
      </c>
      <c r="Q22" s="210">
        <v>804788</v>
      </c>
      <c r="R22" s="181">
        <f>IFERROR(Q22/N22,"-")</f>
        <v>7.1175928239302555E-3</v>
      </c>
      <c r="S22" s="210">
        <v>28</v>
      </c>
      <c r="T22" s="181">
        <f>IFERROR(S22/O22,"-")</f>
        <v>0.18300653594771241</v>
      </c>
      <c r="U22" s="213">
        <f t="shared" si="11"/>
        <v>28742.428571428572</v>
      </c>
      <c r="V22" s="108">
        <f t="shared" ref="V22:V38" si="30">IFERROR(S22/$BL$6,0)</f>
        <v>2.3590866964360939E-3</v>
      </c>
      <c r="W22" s="626">
        <f t="shared" ref="W22" si="31">VLOOKUP(C22,$AY$5:$BI$78,4,0)</f>
        <v>37463630</v>
      </c>
      <c r="X22" s="626">
        <f t="shared" ref="X22" si="32">VLOOKUP(C22,$AY$5:$BI$78,9,0)</f>
        <v>62</v>
      </c>
      <c r="Y22" s="124" t="s">
        <v>144</v>
      </c>
      <c r="Z22" s="210">
        <v>501842</v>
      </c>
      <c r="AA22" s="181">
        <f>IFERROR(Z22/W22,"-")</f>
        <v>1.3395445129049161E-2</v>
      </c>
      <c r="AB22" s="210">
        <v>20</v>
      </c>
      <c r="AC22" s="181">
        <f>IFERROR(AB22/X22,"-")</f>
        <v>0.32258064516129031</v>
      </c>
      <c r="AD22" s="213">
        <f t="shared" si="12"/>
        <v>25092.1</v>
      </c>
      <c r="AE22" s="108">
        <f t="shared" ref="AE22:AE38" si="33">IFERROR(AB22/$BL$6,0)</f>
        <v>1.6850619260257815E-3</v>
      </c>
      <c r="AF22" s="626">
        <f t="shared" ref="AF22" si="34">VLOOKUP(C22,$AY$5:$BI$78,5,0)</f>
        <v>86447510</v>
      </c>
      <c r="AG22" s="626">
        <f>VLOOKUP(C22,$AY$5:$BI$78,10,0)</f>
        <v>107</v>
      </c>
      <c r="AH22" s="124" t="s">
        <v>144</v>
      </c>
      <c r="AI22" s="210">
        <v>537806</v>
      </c>
      <c r="AJ22" s="181">
        <f>IFERROR(AI22/AF22,"-")</f>
        <v>6.2211855494738949E-3</v>
      </c>
      <c r="AK22" s="210">
        <v>21</v>
      </c>
      <c r="AL22" s="181">
        <f>IFERROR(AK22/AG22,"-")</f>
        <v>0.19626168224299065</v>
      </c>
      <c r="AM22" s="213">
        <f t="shared" si="13"/>
        <v>25609.809523809523</v>
      </c>
      <c r="AN22" s="108">
        <f t="shared" ref="AN22:AN38" si="35">IFERROR(AK22/$BL$6,0)</f>
        <v>1.7693150223270706E-3</v>
      </c>
      <c r="AO22" s="626">
        <f t="shared" ref="AO22" si="36">VLOOKUP(C22,$AY$5:$BI$78,6,0)</f>
        <v>919651760</v>
      </c>
      <c r="AP22" s="650">
        <f t="shared" ref="AP22" si="37">VLOOKUP(C22,$AY$5:$BI$78,11,0)</f>
        <v>1292</v>
      </c>
      <c r="AQ22" s="124" t="s">
        <v>144</v>
      </c>
      <c r="AR22" s="210">
        <f t="shared" si="4"/>
        <v>8979176</v>
      </c>
      <c r="AS22" s="181">
        <f>IFERROR(AR22/AO22,"-")</f>
        <v>9.7636696742688777E-3</v>
      </c>
      <c r="AT22" s="210">
        <f t="shared" si="5"/>
        <v>218</v>
      </c>
      <c r="AU22" s="181">
        <f>IFERROR(AT22/AP22,"-")</f>
        <v>0.16873065015479877</v>
      </c>
      <c r="AV22" s="213">
        <f t="shared" si="14"/>
        <v>41188.880733944956</v>
      </c>
      <c r="AW22" s="108">
        <f t="shared" ref="AW22:AW38" si="38">IFERROR(AT22/$BL$6,0)</f>
        <v>1.8367174993681019E-2</v>
      </c>
      <c r="AX22" s="120"/>
      <c r="AY22" s="324" t="s">
        <v>62</v>
      </c>
      <c r="AZ22" s="440">
        <v>1116710800</v>
      </c>
      <c r="BA22" s="440">
        <v>115375650</v>
      </c>
      <c r="BB22" s="440">
        <v>101274640</v>
      </c>
      <c r="BC22" s="440">
        <v>188238660</v>
      </c>
      <c r="BD22" s="188">
        <f t="shared" si="15"/>
        <v>1521599750</v>
      </c>
      <c r="BE22" s="440">
        <v>1641</v>
      </c>
      <c r="BF22" s="440">
        <v>173</v>
      </c>
      <c r="BG22" s="440">
        <v>125</v>
      </c>
      <c r="BH22" s="440">
        <v>193</v>
      </c>
      <c r="BI22" s="188">
        <f t="shared" si="16"/>
        <v>2132</v>
      </c>
      <c r="BJ22" s="12"/>
      <c r="BK22" s="107" t="s">
        <v>62</v>
      </c>
      <c r="BL22" s="331">
        <f>市区町村別_健診受診率!Y22</f>
        <v>18606</v>
      </c>
      <c r="BM22" s="12"/>
      <c r="BN22" s="500">
        <v>2</v>
      </c>
      <c r="BO22" s="642" t="s">
        <v>124</v>
      </c>
      <c r="BP22" s="641">
        <v>113690670</v>
      </c>
      <c r="BQ22" s="641">
        <v>123</v>
      </c>
      <c r="BR22" s="400" t="s">
        <v>144</v>
      </c>
      <c r="BS22" s="188">
        <v>3145755</v>
      </c>
      <c r="BT22" s="390">
        <v>2.7669420894432233E-2</v>
      </c>
      <c r="BU22" s="188">
        <v>31</v>
      </c>
      <c r="BV22" s="390">
        <v>0.25203252032520324</v>
      </c>
      <c r="BW22" s="188">
        <v>101475.96774193548</v>
      </c>
      <c r="BX22" s="401">
        <v>2.6696520840509817E-3</v>
      </c>
      <c r="BY22" s="12"/>
      <c r="BZ22" s="164">
        <v>18</v>
      </c>
      <c r="CA22" s="61" t="s">
        <v>62</v>
      </c>
      <c r="CB22" s="385">
        <f t="shared" si="7"/>
        <v>0.86010362694300513</v>
      </c>
      <c r="CC22" s="385">
        <f t="shared" si="17"/>
        <v>0.89010989010989006</v>
      </c>
      <c r="CD22" s="172"/>
      <c r="CE22" s="73" t="s">
        <v>27</v>
      </c>
      <c r="CF22" s="385">
        <f t="shared" si="8"/>
        <v>0.83108108108108103</v>
      </c>
      <c r="CG22" s="385">
        <f t="shared" si="18"/>
        <v>0.87022900763358779</v>
      </c>
      <c r="CH22" s="13"/>
      <c r="CI22" s="105" t="str">
        <f t="shared" si="9"/>
        <v>高槻市</v>
      </c>
      <c r="CJ22" s="136">
        <f t="shared" si="24"/>
        <v>0.85693641618497107</v>
      </c>
      <c r="CK22" s="136">
        <f t="shared" si="19"/>
        <v>0.8517350157728707</v>
      </c>
      <c r="CL22" s="383">
        <f t="shared" si="20"/>
        <v>0.50000000000000044</v>
      </c>
      <c r="CM22" s="13"/>
      <c r="CN22" s="136">
        <f t="shared" si="21"/>
        <v>0.84886269175545981</v>
      </c>
      <c r="CO22" s="136">
        <f t="shared" si="22"/>
        <v>0.85219287618124551</v>
      </c>
      <c r="CP22" s="383">
        <f t="shared" si="23"/>
        <v>-0.30000000000000027</v>
      </c>
      <c r="CQ22" s="137">
        <v>0</v>
      </c>
    </row>
    <row r="23" spans="2:95" s="14" customFormat="1" ht="13.5" customHeight="1">
      <c r="B23" s="500"/>
      <c r="C23" s="628"/>
      <c r="D23" s="631"/>
      <c r="E23" s="615"/>
      <c r="F23" s="615"/>
      <c r="G23" s="125" t="s">
        <v>145</v>
      </c>
      <c r="H23" s="211">
        <v>13868416</v>
      </c>
      <c r="I23" s="182">
        <f>IFERROR(H23/E22,"-")</f>
        <v>2.0314952295351563E-2</v>
      </c>
      <c r="J23" s="211">
        <v>248</v>
      </c>
      <c r="K23" s="182">
        <f>IFERROR(J23/F22,"-")</f>
        <v>0.25567010309278349</v>
      </c>
      <c r="L23" s="214">
        <f t="shared" si="10"/>
        <v>55921.032258064515</v>
      </c>
      <c r="M23" s="109">
        <f t="shared" si="27"/>
        <v>2.0894767882719691E-2</v>
      </c>
      <c r="N23" s="615"/>
      <c r="O23" s="615"/>
      <c r="P23" s="125" t="s">
        <v>145</v>
      </c>
      <c r="Q23" s="211">
        <v>1948294</v>
      </c>
      <c r="R23" s="182">
        <f>IFERROR(Q23/N22,"-")</f>
        <v>1.7230827737623293E-2</v>
      </c>
      <c r="S23" s="211">
        <v>44</v>
      </c>
      <c r="T23" s="182">
        <f>IFERROR(S23/O22,"-")</f>
        <v>0.28758169934640521</v>
      </c>
      <c r="U23" s="214">
        <f t="shared" si="11"/>
        <v>44279.409090909088</v>
      </c>
      <c r="V23" s="109">
        <f t="shared" si="30"/>
        <v>3.7071362372567192E-3</v>
      </c>
      <c r="W23" s="615"/>
      <c r="X23" s="615"/>
      <c r="Y23" s="125" t="s">
        <v>145</v>
      </c>
      <c r="Z23" s="211">
        <v>246185</v>
      </c>
      <c r="AA23" s="182">
        <f>IFERROR(Z23/W22,"-")</f>
        <v>6.5713066245849643E-3</v>
      </c>
      <c r="AB23" s="211">
        <v>16</v>
      </c>
      <c r="AC23" s="182">
        <f>IFERROR(AB23/X22,"-")</f>
        <v>0.25806451612903225</v>
      </c>
      <c r="AD23" s="214">
        <f t="shared" si="12"/>
        <v>15386.5625</v>
      </c>
      <c r="AE23" s="109">
        <f t="shared" si="33"/>
        <v>1.3480495408206251E-3</v>
      </c>
      <c r="AF23" s="615"/>
      <c r="AG23" s="615"/>
      <c r="AH23" s="125" t="s">
        <v>145</v>
      </c>
      <c r="AI23" s="211">
        <v>2140679</v>
      </c>
      <c r="AJ23" s="182">
        <f>IFERROR(AI23/AF22,"-")</f>
        <v>2.4762760662510697E-2</v>
      </c>
      <c r="AK23" s="211">
        <v>32</v>
      </c>
      <c r="AL23" s="182">
        <f>IFERROR(AK23/AG22,"-")</f>
        <v>0.29906542056074764</v>
      </c>
      <c r="AM23" s="214">
        <f t="shared" si="13"/>
        <v>66896.21875</v>
      </c>
      <c r="AN23" s="109">
        <f t="shared" si="35"/>
        <v>2.6960990816412502E-3</v>
      </c>
      <c r="AO23" s="615"/>
      <c r="AP23" s="651"/>
      <c r="AQ23" s="125" t="s">
        <v>145</v>
      </c>
      <c r="AR23" s="211">
        <f t="shared" si="4"/>
        <v>18203574</v>
      </c>
      <c r="AS23" s="182">
        <f>IFERROR(AR23/AO22,"-")</f>
        <v>1.9793985932240264E-2</v>
      </c>
      <c r="AT23" s="211">
        <f t="shared" si="5"/>
        <v>340</v>
      </c>
      <c r="AU23" s="182">
        <f>IFERROR(AT23/AP22,"-")</f>
        <v>0.26315789473684209</v>
      </c>
      <c r="AV23" s="214">
        <f t="shared" si="14"/>
        <v>53539.923529411768</v>
      </c>
      <c r="AW23" s="109">
        <f t="shared" si="38"/>
        <v>2.8646052742438286E-2</v>
      </c>
      <c r="AX23" s="120"/>
      <c r="AY23" s="324" t="s">
        <v>136</v>
      </c>
      <c r="AZ23" s="440">
        <v>368417510</v>
      </c>
      <c r="BA23" s="440">
        <v>54225660</v>
      </c>
      <c r="BB23" s="440">
        <v>28201670</v>
      </c>
      <c r="BC23" s="440">
        <v>72383910</v>
      </c>
      <c r="BD23" s="188">
        <f t="shared" si="15"/>
        <v>523228750</v>
      </c>
      <c r="BE23" s="440">
        <v>518</v>
      </c>
      <c r="BF23" s="440">
        <v>74</v>
      </c>
      <c r="BG23" s="440">
        <v>36</v>
      </c>
      <c r="BH23" s="440">
        <v>92</v>
      </c>
      <c r="BI23" s="188">
        <f t="shared" si="16"/>
        <v>720</v>
      </c>
      <c r="BJ23" s="12"/>
      <c r="BK23" s="107" t="s">
        <v>136</v>
      </c>
      <c r="BL23" s="331">
        <f>市区町村別_健診受診率!Y23</f>
        <v>12427</v>
      </c>
      <c r="BM23" s="12"/>
      <c r="BN23" s="500"/>
      <c r="BO23" s="642"/>
      <c r="BP23" s="641"/>
      <c r="BQ23" s="641"/>
      <c r="BR23" s="400" t="s">
        <v>145</v>
      </c>
      <c r="BS23" s="188">
        <v>1209173</v>
      </c>
      <c r="BT23" s="390">
        <v>1.0635639670344102E-2</v>
      </c>
      <c r="BU23" s="188">
        <v>43</v>
      </c>
      <c r="BV23" s="390">
        <v>0.34959349593495936</v>
      </c>
      <c r="BW23" s="188">
        <v>28120.302325581397</v>
      </c>
      <c r="BX23" s="401">
        <v>3.7030657940062004E-3</v>
      </c>
      <c r="BY23" s="12"/>
      <c r="BZ23" s="164">
        <v>19</v>
      </c>
      <c r="CA23" s="61" t="s">
        <v>136</v>
      </c>
      <c r="CB23" s="385">
        <f t="shared" si="7"/>
        <v>0.86956521739130432</v>
      </c>
      <c r="CC23" s="385">
        <f t="shared" si="17"/>
        <v>0.8571428571428571</v>
      </c>
      <c r="CD23" s="172"/>
      <c r="CE23" s="73" t="s">
        <v>16</v>
      </c>
      <c r="CF23" s="385">
        <f t="shared" si="8"/>
        <v>0.84357541899441346</v>
      </c>
      <c r="CG23" s="385">
        <f t="shared" si="18"/>
        <v>0.84803921568627449</v>
      </c>
      <c r="CH23" s="13"/>
      <c r="CI23" s="105" t="str">
        <f t="shared" si="9"/>
        <v>東大阪市</v>
      </c>
      <c r="CJ23" s="136">
        <f t="shared" si="24"/>
        <v>0.8512064343163539</v>
      </c>
      <c r="CK23" s="136">
        <f t="shared" si="19"/>
        <v>0.85607196401799102</v>
      </c>
      <c r="CL23" s="383">
        <f t="shared" si="20"/>
        <v>-0.50000000000000044</v>
      </c>
      <c r="CM23" s="13"/>
      <c r="CN23" s="136">
        <f t="shared" si="21"/>
        <v>0.84886269175545981</v>
      </c>
      <c r="CO23" s="136">
        <f t="shared" si="22"/>
        <v>0.85219287618124551</v>
      </c>
      <c r="CP23" s="383">
        <f t="shared" si="23"/>
        <v>-0.30000000000000027</v>
      </c>
      <c r="CQ23" s="137">
        <v>0</v>
      </c>
    </row>
    <row r="24" spans="2:95" s="14" customFormat="1" ht="13.5" customHeight="1">
      <c r="B24" s="500"/>
      <c r="C24" s="628"/>
      <c r="D24" s="631"/>
      <c r="E24" s="615"/>
      <c r="F24" s="615"/>
      <c r="G24" s="126" t="s">
        <v>146</v>
      </c>
      <c r="H24" s="211">
        <v>9521443</v>
      </c>
      <c r="I24" s="182">
        <f>IFERROR(H24/E22,"-")</f>
        <v>1.3947350607878294E-2</v>
      </c>
      <c r="J24" s="211">
        <v>299</v>
      </c>
      <c r="K24" s="182">
        <f>IFERROR(J24/F22,"-")</f>
        <v>0.30824742268041239</v>
      </c>
      <c r="L24" s="214">
        <f t="shared" si="10"/>
        <v>31844.290969899666</v>
      </c>
      <c r="M24" s="109">
        <f t="shared" si="27"/>
        <v>2.5191675794085433E-2</v>
      </c>
      <c r="N24" s="615"/>
      <c r="O24" s="615"/>
      <c r="P24" s="126" t="s">
        <v>146</v>
      </c>
      <c r="Q24" s="211">
        <v>3110028</v>
      </c>
      <c r="R24" s="182">
        <f>IFERROR(Q24/N22,"-")</f>
        <v>2.7505272164870954E-2</v>
      </c>
      <c r="S24" s="211">
        <v>44</v>
      </c>
      <c r="T24" s="182">
        <f>IFERROR(S24/O22,"-")</f>
        <v>0.28758169934640521</v>
      </c>
      <c r="U24" s="214">
        <f t="shared" si="11"/>
        <v>70682.454545454544</v>
      </c>
      <c r="V24" s="109">
        <f t="shared" si="30"/>
        <v>3.7071362372567192E-3</v>
      </c>
      <c r="W24" s="615"/>
      <c r="X24" s="615"/>
      <c r="Y24" s="126" t="s">
        <v>146</v>
      </c>
      <c r="Z24" s="211">
        <v>519558</v>
      </c>
      <c r="AA24" s="182">
        <f>IFERROR(Z24/W22,"-")</f>
        <v>1.3868330431407741E-2</v>
      </c>
      <c r="AB24" s="211">
        <v>17</v>
      </c>
      <c r="AC24" s="182">
        <f>IFERROR(AB24/X22,"-")</f>
        <v>0.27419354838709675</v>
      </c>
      <c r="AD24" s="214">
        <f t="shared" si="12"/>
        <v>30562.235294117647</v>
      </c>
      <c r="AE24" s="109">
        <f t="shared" si="33"/>
        <v>1.4323026371219141E-3</v>
      </c>
      <c r="AF24" s="615"/>
      <c r="AG24" s="615"/>
      <c r="AH24" s="126" t="s">
        <v>146</v>
      </c>
      <c r="AI24" s="211">
        <v>1213816</v>
      </c>
      <c r="AJ24" s="182">
        <f>IFERROR(AI24/AF22,"-")</f>
        <v>1.4041075329989262E-2</v>
      </c>
      <c r="AK24" s="211">
        <v>43</v>
      </c>
      <c r="AL24" s="182">
        <f>IFERROR(AK24/AG22,"-")</f>
        <v>0.40186915887850466</v>
      </c>
      <c r="AM24" s="214">
        <f t="shared" si="13"/>
        <v>28228.279069767443</v>
      </c>
      <c r="AN24" s="109">
        <f t="shared" si="35"/>
        <v>3.62288314095543E-3</v>
      </c>
      <c r="AO24" s="615"/>
      <c r="AP24" s="651"/>
      <c r="AQ24" s="126" t="s">
        <v>146</v>
      </c>
      <c r="AR24" s="211">
        <f t="shared" si="4"/>
        <v>14364845</v>
      </c>
      <c r="AS24" s="182">
        <f>IFERROR(AR24/AO22,"-")</f>
        <v>1.5619874418551649E-2</v>
      </c>
      <c r="AT24" s="211">
        <f t="shared" si="5"/>
        <v>403</v>
      </c>
      <c r="AU24" s="182">
        <f>IFERROR(AT24/AP22,"-")</f>
        <v>0.31191950464396284</v>
      </c>
      <c r="AV24" s="214">
        <f t="shared" si="14"/>
        <v>35644.776674937966</v>
      </c>
      <c r="AW24" s="109">
        <f t="shared" si="38"/>
        <v>3.3953997809419496E-2</v>
      </c>
      <c r="AX24" s="120"/>
      <c r="AY24" s="324" t="s">
        <v>137</v>
      </c>
      <c r="AZ24" s="440">
        <v>879611630</v>
      </c>
      <c r="BA24" s="440">
        <v>134519350</v>
      </c>
      <c r="BB24" s="440">
        <v>62774160</v>
      </c>
      <c r="BC24" s="440">
        <v>123119930</v>
      </c>
      <c r="BD24" s="188">
        <f t="shared" si="15"/>
        <v>1200025070</v>
      </c>
      <c r="BE24" s="440">
        <v>1358</v>
      </c>
      <c r="BF24" s="440">
        <v>184</v>
      </c>
      <c r="BG24" s="440">
        <v>92</v>
      </c>
      <c r="BH24" s="440">
        <v>183</v>
      </c>
      <c r="BI24" s="188">
        <f t="shared" si="16"/>
        <v>1817</v>
      </c>
      <c r="BJ24" s="12"/>
      <c r="BK24" s="107" t="s">
        <v>137</v>
      </c>
      <c r="BL24" s="331">
        <f>市区町村別_健診受診率!Y24</f>
        <v>19916</v>
      </c>
      <c r="BM24" s="12"/>
      <c r="BN24" s="500"/>
      <c r="BO24" s="642"/>
      <c r="BP24" s="641"/>
      <c r="BQ24" s="641"/>
      <c r="BR24" s="400" t="s">
        <v>146</v>
      </c>
      <c r="BS24" s="188">
        <v>2194893</v>
      </c>
      <c r="BT24" s="390">
        <v>1.9305832220005387E-2</v>
      </c>
      <c r="BU24" s="188">
        <v>50</v>
      </c>
      <c r="BV24" s="390">
        <v>0.4065040650406504</v>
      </c>
      <c r="BW24" s="188">
        <v>43897.86</v>
      </c>
      <c r="BX24" s="401">
        <v>4.3058904581467451E-3</v>
      </c>
      <c r="BY24" s="12"/>
      <c r="BZ24" s="164">
        <v>20</v>
      </c>
      <c r="CA24" s="61" t="s">
        <v>137</v>
      </c>
      <c r="CB24" s="385">
        <f t="shared" si="7"/>
        <v>0.81967213114754101</v>
      </c>
      <c r="CC24" s="385">
        <f t="shared" si="17"/>
        <v>0.865979381443299</v>
      </c>
      <c r="CD24" s="172"/>
      <c r="CE24" s="73" t="s">
        <v>48</v>
      </c>
      <c r="CF24" s="385">
        <f t="shared" si="8"/>
        <v>0.82</v>
      </c>
      <c r="CG24" s="385">
        <f t="shared" si="18"/>
        <v>0.83653846153846156</v>
      </c>
      <c r="CH24" s="13"/>
      <c r="CI24" s="105" t="str">
        <f t="shared" si="9"/>
        <v>寝屋川市</v>
      </c>
      <c r="CJ24" s="136">
        <f t="shared" si="24"/>
        <v>0.85</v>
      </c>
      <c r="CK24" s="136">
        <f t="shared" si="19"/>
        <v>0.84745762711864403</v>
      </c>
      <c r="CL24" s="383">
        <f t="shared" si="20"/>
        <v>0.30000000000000027</v>
      </c>
      <c r="CM24" s="13"/>
      <c r="CN24" s="136">
        <f t="shared" si="21"/>
        <v>0.84886269175545981</v>
      </c>
      <c r="CO24" s="136">
        <f t="shared" si="22"/>
        <v>0.85219287618124551</v>
      </c>
      <c r="CP24" s="383">
        <f t="shared" si="23"/>
        <v>-0.30000000000000027</v>
      </c>
      <c r="CQ24" s="137">
        <v>0</v>
      </c>
    </row>
    <row r="25" spans="2:95" s="14" customFormat="1" ht="13.5" customHeight="1">
      <c r="B25" s="500"/>
      <c r="C25" s="628"/>
      <c r="D25" s="631"/>
      <c r="E25" s="615"/>
      <c r="F25" s="615"/>
      <c r="G25" s="126" t="s">
        <v>147</v>
      </c>
      <c r="H25" s="211">
        <v>1789478</v>
      </c>
      <c r="I25" s="182">
        <f>IFERROR(H25/E22,"-")</f>
        <v>2.6212914440683871E-3</v>
      </c>
      <c r="J25" s="211">
        <v>79</v>
      </c>
      <c r="K25" s="182">
        <f>IFERROR(J25/F22,"-")</f>
        <v>8.1443298969072167E-2</v>
      </c>
      <c r="L25" s="214">
        <f t="shared" si="10"/>
        <v>22651.620253164558</v>
      </c>
      <c r="M25" s="109">
        <f t="shared" si="27"/>
        <v>6.6559946078018368E-3</v>
      </c>
      <c r="N25" s="615"/>
      <c r="O25" s="615"/>
      <c r="P25" s="126" t="s">
        <v>147</v>
      </c>
      <c r="Q25" s="211">
        <v>142826</v>
      </c>
      <c r="R25" s="182">
        <f>IFERROR(Q25/N22,"-")</f>
        <v>1.2631616185512988E-3</v>
      </c>
      <c r="S25" s="211">
        <v>4</v>
      </c>
      <c r="T25" s="182">
        <f>IFERROR(S25/O22,"-")</f>
        <v>2.6143790849673203E-2</v>
      </c>
      <c r="U25" s="214">
        <f t="shared" si="11"/>
        <v>35706.5</v>
      </c>
      <c r="V25" s="109">
        <f t="shared" si="30"/>
        <v>3.3701238520515627E-4</v>
      </c>
      <c r="W25" s="615"/>
      <c r="X25" s="615"/>
      <c r="Y25" s="126" t="s">
        <v>147</v>
      </c>
      <c r="Z25" s="211">
        <v>148697</v>
      </c>
      <c r="AA25" s="182">
        <f>IFERROR(Z25/W22,"-")</f>
        <v>3.9691028338684747E-3</v>
      </c>
      <c r="AB25" s="211">
        <v>6</v>
      </c>
      <c r="AC25" s="182">
        <f>IFERROR(AB25/X22,"-")</f>
        <v>9.6774193548387094E-2</v>
      </c>
      <c r="AD25" s="214">
        <f t="shared" si="12"/>
        <v>24782.833333333332</v>
      </c>
      <c r="AE25" s="109">
        <f t="shared" si="33"/>
        <v>5.0551857780773443E-4</v>
      </c>
      <c r="AF25" s="615"/>
      <c r="AG25" s="615"/>
      <c r="AH25" s="126" t="s">
        <v>147</v>
      </c>
      <c r="AI25" s="211">
        <v>136005</v>
      </c>
      <c r="AJ25" s="182">
        <f>IFERROR(AI25/AF22,"-")</f>
        <v>1.5732668297791341E-3</v>
      </c>
      <c r="AK25" s="211">
        <v>7</v>
      </c>
      <c r="AL25" s="182">
        <f>IFERROR(AK25/AG22,"-")</f>
        <v>6.5420560747663545E-2</v>
      </c>
      <c r="AM25" s="214">
        <f t="shared" si="13"/>
        <v>19429.285714285714</v>
      </c>
      <c r="AN25" s="109">
        <f t="shared" si="35"/>
        <v>5.8977167410902349E-4</v>
      </c>
      <c r="AO25" s="615"/>
      <c r="AP25" s="651"/>
      <c r="AQ25" s="126" t="s">
        <v>147</v>
      </c>
      <c r="AR25" s="211">
        <f t="shared" si="4"/>
        <v>2217006</v>
      </c>
      <c r="AS25" s="182">
        <f>IFERROR(AR25/AO22,"-")</f>
        <v>2.4107016334095855E-3</v>
      </c>
      <c r="AT25" s="211">
        <f t="shared" si="5"/>
        <v>96</v>
      </c>
      <c r="AU25" s="182">
        <f>IFERROR(AT25/AP22,"-")</f>
        <v>7.4303405572755415E-2</v>
      </c>
      <c r="AV25" s="214">
        <f t="shared" si="14"/>
        <v>23093.8125</v>
      </c>
      <c r="AW25" s="109">
        <f t="shared" si="38"/>
        <v>8.0882972449237509E-3</v>
      </c>
      <c r="AX25" s="120"/>
      <c r="AY25" s="324" t="s">
        <v>138</v>
      </c>
      <c r="AZ25" s="440">
        <v>598397290</v>
      </c>
      <c r="BA25" s="440">
        <v>83448010</v>
      </c>
      <c r="BB25" s="440">
        <v>55834370</v>
      </c>
      <c r="BC25" s="440">
        <v>128200660</v>
      </c>
      <c r="BD25" s="188">
        <f t="shared" si="15"/>
        <v>865880330</v>
      </c>
      <c r="BE25" s="440">
        <v>904</v>
      </c>
      <c r="BF25" s="440">
        <v>124</v>
      </c>
      <c r="BG25" s="440">
        <v>68</v>
      </c>
      <c r="BH25" s="440">
        <v>110</v>
      </c>
      <c r="BI25" s="188">
        <f t="shared" si="16"/>
        <v>1206</v>
      </c>
      <c r="BJ25" s="12"/>
      <c r="BK25" s="107" t="s">
        <v>138</v>
      </c>
      <c r="BL25" s="331">
        <f>市区町村別_健診受診率!Y25</f>
        <v>13121</v>
      </c>
      <c r="BM25" s="12"/>
      <c r="BN25" s="500"/>
      <c r="BO25" s="642"/>
      <c r="BP25" s="641"/>
      <c r="BQ25" s="641"/>
      <c r="BR25" s="400" t="s">
        <v>147</v>
      </c>
      <c r="BS25" s="188">
        <v>320814</v>
      </c>
      <c r="BT25" s="390">
        <v>2.8218146660583493E-3</v>
      </c>
      <c r="BU25" s="188">
        <v>9</v>
      </c>
      <c r="BV25" s="390">
        <v>7.3170731707317069E-2</v>
      </c>
      <c r="BW25" s="188">
        <v>35646</v>
      </c>
      <c r="BX25" s="401">
        <v>7.7506028246641402E-4</v>
      </c>
      <c r="BY25" s="12"/>
      <c r="BZ25" s="164">
        <v>21</v>
      </c>
      <c r="CA25" s="61" t="s">
        <v>138</v>
      </c>
      <c r="CB25" s="385">
        <f t="shared" si="7"/>
        <v>0.86363636363636365</v>
      </c>
      <c r="CC25" s="385">
        <f t="shared" si="17"/>
        <v>0.9438202247191011</v>
      </c>
      <c r="CD25" s="172"/>
      <c r="CE25" s="73" t="s">
        <v>4</v>
      </c>
      <c r="CF25" s="385">
        <f t="shared" si="8"/>
        <v>0.8125</v>
      </c>
      <c r="CG25" s="385">
        <f t="shared" si="18"/>
        <v>0.80211081794195249</v>
      </c>
      <c r="CH25" s="13"/>
      <c r="CI25" s="105" t="str">
        <f t="shared" si="9"/>
        <v>交野市</v>
      </c>
      <c r="CJ25" s="136">
        <f t="shared" si="24"/>
        <v>0.84615384615384615</v>
      </c>
      <c r="CK25" s="136">
        <f t="shared" si="19"/>
        <v>0.81944444444444442</v>
      </c>
      <c r="CL25" s="383">
        <f t="shared" si="20"/>
        <v>2.7000000000000024</v>
      </c>
      <c r="CM25" s="13"/>
      <c r="CN25" s="136">
        <f t="shared" si="21"/>
        <v>0.84886269175545981</v>
      </c>
      <c r="CO25" s="136">
        <f t="shared" si="22"/>
        <v>0.85219287618124551</v>
      </c>
      <c r="CP25" s="383">
        <f t="shared" si="23"/>
        <v>-0.30000000000000027</v>
      </c>
      <c r="CQ25" s="137">
        <v>0</v>
      </c>
    </row>
    <row r="26" spans="2:95" s="14" customFormat="1" ht="13.5" customHeight="1">
      <c r="B26" s="500"/>
      <c r="C26" s="628"/>
      <c r="D26" s="631"/>
      <c r="E26" s="615"/>
      <c r="F26" s="615"/>
      <c r="G26" s="126" t="s">
        <v>148</v>
      </c>
      <c r="H26" s="211">
        <v>16070319</v>
      </c>
      <c r="I26" s="182">
        <f>IFERROR(H26/E22,"-")</f>
        <v>2.3540378645699828E-2</v>
      </c>
      <c r="J26" s="211">
        <v>338</v>
      </c>
      <c r="K26" s="182">
        <f>IFERROR(J26/F22,"-")</f>
        <v>0.34845360824742266</v>
      </c>
      <c r="L26" s="214">
        <f t="shared" si="10"/>
        <v>47545.3224852071</v>
      </c>
      <c r="M26" s="109">
        <f t="shared" si="27"/>
        <v>2.8477546549835708E-2</v>
      </c>
      <c r="N26" s="615"/>
      <c r="O26" s="615"/>
      <c r="P26" s="126" t="s">
        <v>148</v>
      </c>
      <c r="Q26" s="211">
        <v>1726047</v>
      </c>
      <c r="R26" s="182">
        <f>IFERROR(Q26/N22,"-")</f>
        <v>1.5265262082643312E-2</v>
      </c>
      <c r="S26" s="211">
        <v>54</v>
      </c>
      <c r="T26" s="182">
        <f>IFERROR(S26/O22,"-")</f>
        <v>0.35294117647058826</v>
      </c>
      <c r="U26" s="214">
        <f t="shared" si="11"/>
        <v>31963.833333333332</v>
      </c>
      <c r="V26" s="109">
        <f t="shared" si="30"/>
        <v>4.5496672002696102E-3</v>
      </c>
      <c r="W26" s="615"/>
      <c r="X26" s="615"/>
      <c r="Y26" s="126" t="s">
        <v>148</v>
      </c>
      <c r="Z26" s="211">
        <v>741925</v>
      </c>
      <c r="AA26" s="182">
        <f>IFERROR(Z26/W22,"-")</f>
        <v>1.9803873783720369E-2</v>
      </c>
      <c r="AB26" s="211">
        <v>28</v>
      </c>
      <c r="AC26" s="182">
        <f>IFERROR(AB26/X22,"-")</f>
        <v>0.45161290322580644</v>
      </c>
      <c r="AD26" s="214">
        <f t="shared" si="12"/>
        <v>26497.321428571428</v>
      </c>
      <c r="AE26" s="109">
        <f t="shared" si="33"/>
        <v>2.3590866964360939E-3</v>
      </c>
      <c r="AF26" s="615"/>
      <c r="AG26" s="615"/>
      <c r="AH26" s="126" t="s">
        <v>148</v>
      </c>
      <c r="AI26" s="211">
        <v>1313106</v>
      </c>
      <c r="AJ26" s="182">
        <f>IFERROR(AI26/AF22,"-")</f>
        <v>1.5189633570706663E-2</v>
      </c>
      <c r="AK26" s="211">
        <v>41</v>
      </c>
      <c r="AL26" s="182">
        <f>IFERROR(AK26/AG22,"-")</f>
        <v>0.38317757009345793</v>
      </c>
      <c r="AM26" s="214">
        <f t="shared" si="13"/>
        <v>32026.975609756097</v>
      </c>
      <c r="AN26" s="109">
        <f t="shared" si="35"/>
        <v>3.4543769483528519E-3</v>
      </c>
      <c r="AO26" s="615"/>
      <c r="AP26" s="651"/>
      <c r="AQ26" s="126" t="s">
        <v>148</v>
      </c>
      <c r="AR26" s="211">
        <f t="shared" si="4"/>
        <v>19851397</v>
      </c>
      <c r="AS26" s="182">
        <f>IFERROR(AR26/AO22,"-")</f>
        <v>2.1585776120300146E-2</v>
      </c>
      <c r="AT26" s="211">
        <f t="shared" si="5"/>
        <v>461</v>
      </c>
      <c r="AU26" s="182">
        <f>IFERROR(AT26/AP22,"-")</f>
        <v>0.35681114551083593</v>
      </c>
      <c r="AV26" s="214">
        <f t="shared" si="14"/>
        <v>43061.598698481561</v>
      </c>
      <c r="AW26" s="109">
        <f t="shared" si="38"/>
        <v>3.884067739489426E-2</v>
      </c>
      <c r="AX26" s="120"/>
      <c r="AY26" s="324" t="s">
        <v>63</v>
      </c>
      <c r="AZ26" s="440">
        <v>902985980</v>
      </c>
      <c r="BA26" s="440">
        <v>151142280</v>
      </c>
      <c r="BB26" s="440">
        <v>74085940</v>
      </c>
      <c r="BC26" s="440">
        <v>133616420</v>
      </c>
      <c r="BD26" s="188">
        <f t="shared" si="15"/>
        <v>1261830620</v>
      </c>
      <c r="BE26" s="440">
        <v>1349</v>
      </c>
      <c r="BF26" s="440">
        <v>205</v>
      </c>
      <c r="BG26" s="440">
        <v>114</v>
      </c>
      <c r="BH26" s="440">
        <v>160</v>
      </c>
      <c r="BI26" s="188">
        <f t="shared" si="16"/>
        <v>1828</v>
      </c>
      <c r="BJ26" s="12"/>
      <c r="BK26" s="107" t="s">
        <v>63</v>
      </c>
      <c r="BL26" s="331">
        <f>市区町村別_健診受診率!Y26</f>
        <v>16719</v>
      </c>
      <c r="BM26" s="12"/>
      <c r="BN26" s="500"/>
      <c r="BO26" s="642"/>
      <c r="BP26" s="641"/>
      <c r="BQ26" s="641"/>
      <c r="BR26" s="400" t="s">
        <v>148</v>
      </c>
      <c r="BS26" s="188">
        <v>5542597</v>
      </c>
      <c r="BT26" s="390">
        <v>4.8751555426667814E-2</v>
      </c>
      <c r="BU26" s="188">
        <v>62</v>
      </c>
      <c r="BV26" s="390">
        <v>0.50406504065040647</v>
      </c>
      <c r="BW26" s="188">
        <v>89396.725806451606</v>
      </c>
      <c r="BX26" s="401">
        <v>5.3393041681019634E-3</v>
      </c>
      <c r="BY26" s="12"/>
      <c r="BZ26" s="164">
        <v>22</v>
      </c>
      <c r="CA26" s="61" t="s">
        <v>63</v>
      </c>
      <c r="CB26" s="385">
        <f t="shared" si="7"/>
        <v>0.85</v>
      </c>
      <c r="CC26" s="385">
        <f t="shared" si="17"/>
        <v>0.88235294117647056</v>
      </c>
      <c r="CD26" s="172"/>
      <c r="CE26" s="73" t="s">
        <v>22</v>
      </c>
      <c r="CF26" s="385">
        <f t="shared" si="8"/>
        <v>0.81212121212121213</v>
      </c>
      <c r="CG26" s="385">
        <f t="shared" si="18"/>
        <v>0.81617647058823528</v>
      </c>
      <c r="CH26" s="13"/>
      <c r="CI26" s="105" t="str">
        <f t="shared" si="9"/>
        <v>大東市</v>
      </c>
      <c r="CJ26" s="136">
        <f t="shared" si="24"/>
        <v>0.84357541899441346</v>
      </c>
      <c r="CK26" s="136">
        <f t="shared" si="19"/>
        <v>0.84803921568627449</v>
      </c>
      <c r="CL26" s="383">
        <f t="shared" si="20"/>
        <v>-0.40000000000000036</v>
      </c>
      <c r="CM26" s="13"/>
      <c r="CN26" s="136">
        <f t="shared" si="21"/>
        <v>0.84886269175545981</v>
      </c>
      <c r="CO26" s="136">
        <f t="shared" si="22"/>
        <v>0.85219287618124551</v>
      </c>
      <c r="CP26" s="383">
        <f t="shared" si="23"/>
        <v>-0.30000000000000027</v>
      </c>
      <c r="CQ26" s="137">
        <v>0</v>
      </c>
    </row>
    <row r="27" spans="2:95" s="14" customFormat="1" ht="13.5" customHeight="1">
      <c r="B27" s="500"/>
      <c r="C27" s="628"/>
      <c r="D27" s="631"/>
      <c r="E27" s="615"/>
      <c r="F27" s="615"/>
      <c r="G27" s="126" t="s">
        <v>149</v>
      </c>
      <c r="H27" s="211">
        <v>27062673</v>
      </c>
      <c r="I27" s="182">
        <f>IFERROR(H27/E22,"-")</f>
        <v>3.96423723502164E-2</v>
      </c>
      <c r="J27" s="211">
        <v>416</v>
      </c>
      <c r="K27" s="182">
        <f>IFERROR(J27/F22,"-")</f>
        <v>0.42886597938144327</v>
      </c>
      <c r="L27" s="214">
        <f t="shared" si="10"/>
        <v>65054.502403846156</v>
      </c>
      <c r="M27" s="109">
        <f t="shared" si="27"/>
        <v>3.5049288061336253E-2</v>
      </c>
      <c r="N27" s="615"/>
      <c r="O27" s="615"/>
      <c r="P27" s="126" t="s">
        <v>149</v>
      </c>
      <c r="Q27" s="211">
        <v>4102540</v>
      </c>
      <c r="R27" s="182">
        <f>IFERROR(Q27/N22,"-")</f>
        <v>3.6283107183366095E-2</v>
      </c>
      <c r="S27" s="211">
        <v>65</v>
      </c>
      <c r="T27" s="182">
        <f>IFERROR(S27/O22,"-")</f>
        <v>0.42483660130718953</v>
      </c>
      <c r="U27" s="214">
        <f t="shared" si="11"/>
        <v>63116</v>
      </c>
      <c r="V27" s="109">
        <f t="shared" si="30"/>
        <v>5.4764512595837896E-3</v>
      </c>
      <c r="W27" s="615"/>
      <c r="X27" s="615"/>
      <c r="Y27" s="126" t="s">
        <v>149</v>
      </c>
      <c r="Z27" s="211">
        <v>1653078</v>
      </c>
      <c r="AA27" s="182">
        <f>IFERROR(Z27/W22,"-")</f>
        <v>4.4124875245671602E-2</v>
      </c>
      <c r="AB27" s="211">
        <v>25</v>
      </c>
      <c r="AC27" s="182">
        <f>IFERROR(AB27/X22,"-")</f>
        <v>0.40322580645161288</v>
      </c>
      <c r="AD27" s="214">
        <f t="shared" si="12"/>
        <v>66123.12</v>
      </c>
      <c r="AE27" s="109">
        <f t="shared" si="33"/>
        <v>2.106327407532227E-3</v>
      </c>
      <c r="AF27" s="615"/>
      <c r="AG27" s="615"/>
      <c r="AH27" s="126" t="s">
        <v>149</v>
      </c>
      <c r="AI27" s="211">
        <v>3998082</v>
      </c>
      <c r="AJ27" s="182">
        <f>IFERROR(AI27/AF22,"-")</f>
        <v>4.6248665808882178E-2</v>
      </c>
      <c r="AK27" s="211">
        <v>52</v>
      </c>
      <c r="AL27" s="182">
        <f>IFERROR(AK27/AG22,"-")</f>
        <v>0.48598130841121495</v>
      </c>
      <c r="AM27" s="214">
        <f t="shared" si="13"/>
        <v>76886.192307692312</v>
      </c>
      <c r="AN27" s="109">
        <f t="shared" si="35"/>
        <v>4.3811610076670317E-3</v>
      </c>
      <c r="AO27" s="615"/>
      <c r="AP27" s="651"/>
      <c r="AQ27" s="126" t="s">
        <v>149</v>
      </c>
      <c r="AR27" s="211">
        <f t="shared" si="4"/>
        <v>36816373</v>
      </c>
      <c r="AS27" s="182">
        <f>IFERROR(AR27/AO22,"-")</f>
        <v>4.0032950081017621E-2</v>
      </c>
      <c r="AT27" s="211">
        <f t="shared" si="5"/>
        <v>558</v>
      </c>
      <c r="AU27" s="182">
        <f>IFERROR(AT27/AP22,"-")</f>
        <v>0.43188854489164086</v>
      </c>
      <c r="AV27" s="214">
        <f t="shared" si="14"/>
        <v>65979.16308243727</v>
      </c>
      <c r="AW27" s="109">
        <f t="shared" si="38"/>
        <v>4.7013227736119302E-2</v>
      </c>
      <c r="AX27" s="120"/>
      <c r="AY27" s="324" t="s">
        <v>139</v>
      </c>
      <c r="AZ27" s="440">
        <v>1249757440</v>
      </c>
      <c r="BA27" s="440">
        <v>183509050</v>
      </c>
      <c r="BB27" s="440">
        <v>89241960</v>
      </c>
      <c r="BC27" s="440">
        <v>230064700</v>
      </c>
      <c r="BD27" s="188">
        <f t="shared" si="15"/>
        <v>1752573150</v>
      </c>
      <c r="BE27" s="440">
        <v>1929</v>
      </c>
      <c r="BF27" s="440">
        <v>241</v>
      </c>
      <c r="BG27" s="440">
        <v>111</v>
      </c>
      <c r="BH27" s="440">
        <v>229</v>
      </c>
      <c r="BI27" s="188">
        <f t="shared" si="16"/>
        <v>2510</v>
      </c>
      <c r="BJ27" s="12"/>
      <c r="BK27" s="107" t="s">
        <v>139</v>
      </c>
      <c r="BL27" s="331">
        <f>市区町村別_健診受診率!Y27</f>
        <v>27596</v>
      </c>
      <c r="BM27" s="12"/>
      <c r="BN27" s="500"/>
      <c r="BO27" s="642"/>
      <c r="BP27" s="641"/>
      <c r="BQ27" s="641"/>
      <c r="BR27" s="400" t="s">
        <v>149</v>
      </c>
      <c r="BS27" s="188">
        <v>6018617</v>
      </c>
      <c r="BT27" s="390">
        <v>5.2938530488033889E-2</v>
      </c>
      <c r="BU27" s="188">
        <v>72</v>
      </c>
      <c r="BV27" s="390">
        <v>0.58536585365853655</v>
      </c>
      <c r="BW27" s="188">
        <v>83591.902777777781</v>
      </c>
      <c r="BX27" s="401">
        <v>6.2004822597313122E-3</v>
      </c>
      <c r="BY27" s="12"/>
      <c r="BZ27" s="164">
        <v>23</v>
      </c>
      <c r="CA27" s="61" t="s">
        <v>139</v>
      </c>
      <c r="CB27" s="385">
        <f t="shared" si="7"/>
        <v>0.88646288209606983</v>
      </c>
      <c r="CC27" s="385">
        <f t="shared" si="17"/>
        <v>0.89855072463768115</v>
      </c>
      <c r="CD27" s="172"/>
      <c r="CE27" s="73" t="s">
        <v>28</v>
      </c>
      <c r="CF27" s="385">
        <f t="shared" si="8"/>
        <v>0.80295566502463056</v>
      </c>
      <c r="CG27" s="385">
        <f t="shared" si="18"/>
        <v>0.87165775401069523</v>
      </c>
      <c r="CH27" s="13"/>
      <c r="CI27" s="105" t="str">
        <f t="shared" si="9"/>
        <v>泉佐野市</v>
      </c>
      <c r="CJ27" s="136">
        <f t="shared" si="24"/>
        <v>0.83919597989949746</v>
      </c>
      <c r="CK27" s="136">
        <f t="shared" si="19"/>
        <v>0.86163522012578619</v>
      </c>
      <c r="CL27" s="383">
        <f t="shared" si="20"/>
        <v>-2.300000000000002</v>
      </c>
      <c r="CM27" s="13"/>
      <c r="CN27" s="136">
        <f t="shared" si="21"/>
        <v>0.84886269175545981</v>
      </c>
      <c r="CO27" s="136">
        <f t="shared" si="22"/>
        <v>0.85219287618124551</v>
      </c>
      <c r="CP27" s="383">
        <f t="shared" si="23"/>
        <v>-0.30000000000000027</v>
      </c>
      <c r="CQ27" s="137">
        <v>0</v>
      </c>
    </row>
    <row r="28" spans="2:95" s="14" customFormat="1" ht="13.5" customHeight="1">
      <c r="B28" s="500"/>
      <c r="C28" s="628"/>
      <c r="D28" s="631"/>
      <c r="E28" s="615"/>
      <c r="F28" s="615"/>
      <c r="G28" s="126" t="s">
        <v>150</v>
      </c>
      <c r="H28" s="211">
        <v>6852029</v>
      </c>
      <c r="I28" s="182">
        <f>IFERROR(H28/E22,"-")</f>
        <v>1.0037097406175692E-2</v>
      </c>
      <c r="J28" s="211">
        <v>91</v>
      </c>
      <c r="K28" s="182">
        <f>IFERROR(J28/F22,"-")</f>
        <v>9.3814432989690721E-2</v>
      </c>
      <c r="L28" s="214">
        <f t="shared" si="10"/>
        <v>75297.021978021978</v>
      </c>
      <c r="M28" s="109">
        <f t="shared" si="27"/>
        <v>7.6670317634173054E-3</v>
      </c>
      <c r="N28" s="615"/>
      <c r="O28" s="615"/>
      <c r="P28" s="126" t="s">
        <v>150</v>
      </c>
      <c r="Q28" s="211">
        <v>3925911</v>
      </c>
      <c r="R28" s="182">
        <f>IFERROR(Q28/N22,"-")</f>
        <v>3.4720989827120748E-2</v>
      </c>
      <c r="S28" s="211">
        <v>12</v>
      </c>
      <c r="T28" s="182">
        <f>IFERROR(S28/O22,"-")</f>
        <v>7.8431372549019607E-2</v>
      </c>
      <c r="U28" s="214">
        <f t="shared" si="11"/>
        <v>327159.25</v>
      </c>
      <c r="V28" s="109">
        <f t="shared" si="30"/>
        <v>1.0110371556154689E-3</v>
      </c>
      <c r="W28" s="615"/>
      <c r="X28" s="615"/>
      <c r="Y28" s="126" t="s">
        <v>150</v>
      </c>
      <c r="Z28" s="211">
        <v>195675</v>
      </c>
      <c r="AA28" s="182">
        <f>IFERROR(Z28/W22,"-")</f>
        <v>5.2230656772982225E-3</v>
      </c>
      <c r="AB28" s="211">
        <v>12</v>
      </c>
      <c r="AC28" s="182">
        <f>IFERROR(AB28/X22,"-")</f>
        <v>0.19354838709677419</v>
      </c>
      <c r="AD28" s="214">
        <f t="shared" si="12"/>
        <v>16306.25</v>
      </c>
      <c r="AE28" s="109">
        <f t="shared" si="33"/>
        <v>1.0110371556154689E-3</v>
      </c>
      <c r="AF28" s="615"/>
      <c r="AG28" s="615"/>
      <c r="AH28" s="126" t="s">
        <v>150</v>
      </c>
      <c r="AI28" s="211">
        <v>260026</v>
      </c>
      <c r="AJ28" s="182">
        <f>IFERROR(AI28/AF22,"-")</f>
        <v>3.0079061849207687E-3</v>
      </c>
      <c r="AK28" s="211">
        <v>16</v>
      </c>
      <c r="AL28" s="182">
        <f>IFERROR(AK28/AG22,"-")</f>
        <v>0.14953271028037382</v>
      </c>
      <c r="AM28" s="214">
        <f t="shared" si="13"/>
        <v>16251.625</v>
      </c>
      <c r="AN28" s="109">
        <f t="shared" si="35"/>
        <v>1.3480495408206251E-3</v>
      </c>
      <c r="AO28" s="615"/>
      <c r="AP28" s="651"/>
      <c r="AQ28" s="126" t="s">
        <v>150</v>
      </c>
      <c r="AR28" s="211">
        <f t="shared" si="4"/>
        <v>11233641</v>
      </c>
      <c r="AS28" s="182">
        <f>IFERROR(AR28/AO22,"-")</f>
        <v>1.2215103029868611E-2</v>
      </c>
      <c r="AT28" s="211">
        <f t="shared" si="5"/>
        <v>131</v>
      </c>
      <c r="AU28" s="182">
        <f>IFERROR(AT28/AP22,"-")</f>
        <v>0.10139318885448917</v>
      </c>
      <c r="AV28" s="214">
        <f t="shared" si="14"/>
        <v>85752.984732824421</v>
      </c>
      <c r="AW28" s="109">
        <f t="shared" si="38"/>
        <v>1.1037155615468868E-2</v>
      </c>
      <c r="AX28" s="120"/>
      <c r="AY28" s="324" t="s">
        <v>140</v>
      </c>
      <c r="AZ28" s="440">
        <v>676157700</v>
      </c>
      <c r="BA28" s="440">
        <v>75046910</v>
      </c>
      <c r="BB28" s="440">
        <v>39618300</v>
      </c>
      <c r="BC28" s="440">
        <v>107803790</v>
      </c>
      <c r="BD28" s="188">
        <f t="shared" si="15"/>
        <v>898626700</v>
      </c>
      <c r="BE28" s="440">
        <v>1019</v>
      </c>
      <c r="BF28" s="440">
        <v>117</v>
      </c>
      <c r="BG28" s="440">
        <v>64</v>
      </c>
      <c r="BH28" s="440">
        <v>117</v>
      </c>
      <c r="BI28" s="188">
        <f t="shared" si="16"/>
        <v>1317</v>
      </c>
      <c r="BJ28" s="12"/>
      <c r="BK28" s="107" t="s">
        <v>140</v>
      </c>
      <c r="BL28" s="331">
        <f>市区町村別_健診受診率!Y28</f>
        <v>11860</v>
      </c>
      <c r="BM28" s="12"/>
      <c r="BN28" s="500"/>
      <c r="BO28" s="642"/>
      <c r="BP28" s="641"/>
      <c r="BQ28" s="641"/>
      <c r="BR28" s="400" t="s">
        <v>150</v>
      </c>
      <c r="BS28" s="188">
        <v>2428697</v>
      </c>
      <c r="BT28" s="390">
        <v>2.136232463050838E-2</v>
      </c>
      <c r="BU28" s="188">
        <v>22</v>
      </c>
      <c r="BV28" s="390">
        <v>0.17886178861788618</v>
      </c>
      <c r="BW28" s="188">
        <v>110395.31818181818</v>
      </c>
      <c r="BX28" s="401">
        <v>1.8945918015845678E-3</v>
      </c>
      <c r="BY28" s="12"/>
      <c r="BZ28" s="164">
        <v>24</v>
      </c>
      <c r="CA28" s="61" t="s">
        <v>140</v>
      </c>
      <c r="CB28" s="385">
        <f t="shared" si="7"/>
        <v>0.85470085470085466</v>
      </c>
      <c r="CC28" s="385">
        <f t="shared" si="17"/>
        <v>0.85585585585585588</v>
      </c>
      <c r="CD28" s="172"/>
      <c r="CE28" s="73" t="s">
        <v>17</v>
      </c>
      <c r="CF28" s="385">
        <f t="shared" si="8"/>
        <v>0.87700534759358284</v>
      </c>
      <c r="CG28" s="385">
        <f t="shared" si="18"/>
        <v>0.83815028901734101</v>
      </c>
      <c r="CH28" s="13"/>
      <c r="CI28" s="105" t="str">
        <f t="shared" si="9"/>
        <v>富田林市</v>
      </c>
      <c r="CJ28" s="136">
        <f t="shared" si="24"/>
        <v>0.83898305084745761</v>
      </c>
      <c r="CK28" s="136">
        <f t="shared" si="19"/>
        <v>0.85567010309278346</v>
      </c>
      <c r="CL28" s="383">
        <f t="shared" si="20"/>
        <v>-1.7000000000000015</v>
      </c>
      <c r="CM28" s="13"/>
      <c r="CN28" s="136">
        <f t="shared" si="21"/>
        <v>0.84886269175545981</v>
      </c>
      <c r="CO28" s="136">
        <f t="shared" si="22"/>
        <v>0.85219287618124551</v>
      </c>
      <c r="CP28" s="383">
        <f t="shared" si="23"/>
        <v>-0.30000000000000027</v>
      </c>
      <c r="CQ28" s="137">
        <v>0</v>
      </c>
    </row>
    <row r="29" spans="2:95" s="14" customFormat="1" ht="13.5" customHeight="1">
      <c r="B29" s="500"/>
      <c r="C29" s="628"/>
      <c r="D29" s="631"/>
      <c r="E29" s="615"/>
      <c r="F29" s="615"/>
      <c r="G29" s="126" t="s">
        <v>160</v>
      </c>
      <c r="H29" s="211">
        <v>0</v>
      </c>
      <c r="I29" s="182">
        <f>IFERROR(H29/E22,"-")</f>
        <v>0</v>
      </c>
      <c r="J29" s="211">
        <v>0</v>
      </c>
      <c r="K29" s="182">
        <f>IFERROR(J29/F22,"-")</f>
        <v>0</v>
      </c>
      <c r="L29" s="214" t="str">
        <f t="shared" si="10"/>
        <v>-</v>
      </c>
      <c r="M29" s="109">
        <f t="shared" si="27"/>
        <v>0</v>
      </c>
      <c r="N29" s="615"/>
      <c r="O29" s="615"/>
      <c r="P29" s="126" t="s">
        <v>160</v>
      </c>
      <c r="Q29" s="211">
        <v>0</v>
      </c>
      <c r="R29" s="182">
        <f>IFERROR(Q29/N22,"-")</f>
        <v>0</v>
      </c>
      <c r="S29" s="211">
        <v>0</v>
      </c>
      <c r="T29" s="182">
        <f>IFERROR(S29/O22,"-")</f>
        <v>0</v>
      </c>
      <c r="U29" s="214" t="str">
        <f t="shared" si="11"/>
        <v>-</v>
      </c>
      <c r="V29" s="109">
        <f t="shared" si="30"/>
        <v>0</v>
      </c>
      <c r="W29" s="615"/>
      <c r="X29" s="615"/>
      <c r="Y29" s="126" t="s">
        <v>160</v>
      </c>
      <c r="Z29" s="211">
        <v>0</v>
      </c>
      <c r="AA29" s="182">
        <f>IFERROR(Z29/W22,"-")</f>
        <v>0</v>
      </c>
      <c r="AB29" s="211">
        <v>0</v>
      </c>
      <c r="AC29" s="182">
        <f>IFERROR(AB29/X22,"-")</f>
        <v>0</v>
      </c>
      <c r="AD29" s="214" t="str">
        <f t="shared" si="12"/>
        <v>-</v>
      </c>
      <c r="AE29" s="109">
        <f t="shared" si="33"/>
        <v>0</v>
      </c>
      <c r="AF29" s="615"/>
      <c r="AG29" s="615"/>
      <c r="AH29" s="126" t="s">
        <v>160</v>
      </c>
      <c r="AI29" s="211">
        <v>0</v>
      </c>
      <c r="AJ29" s="182">
        <f>IFERROR(AI29/AF22,"-")</f>
        <v>0</v>
      </c>
      <c r="AK29" s="211">
        <v>0</v>
      </c>
      <c r="AL29" s="182">
        <f>IFERROR(AK29/AG22,"-")</f>
        <v>0</v>
      </c>
      <c r="AM29" s="214" t="str">
        <f t="shared" si="13"/>
        <v>-</v>
      </c>
      <c r="AN29" s="109">
        <f t="shared" si="35"/>
        <v>0</v>
      </c>
      <c r="AO29" s="615"/>
      <c r="AP29" s="651"/>
      <c r="AQ29" s="126" t="s">
        <v>160</v>
      </c>
      <c r="AR29" s="211">
        <f t="shared" si="4"/>
        <v>0</v>
      </c>
      <c r="AS29" s="182">
        <f>IFERROR(AR29/AO22,"-")</f>
        <v>0</v>
      </c>
      <c r="AT29" s="211">
        <f t="shared" si="5"/>
        <v>0</v>
      </c>
      <c r="AU29" s="182">
        <f>IFERROR(AT29/AP22,"-")</f>
        <v>0</v>
      </c>
      <c r="AV29" s="214" t="str">
        <f t="shared" si="14"/>
        <v>-</v>
      </c>
      <c r="AW29" s="109">
        <f t="shared" si="38"/>
        <v>0</v>
      </c>
      <c r="AX29" s="120"/>
      <c r="AY29" s="324" t="s">
        <v>141</v>
      </c>
      <c r="AZ29" s="440">
        <v>295070740</v>
      </c>
      <c r="BA29" s="440">
        <v>32105580</v>
      </c>
      <c r="BB29" s="440">
        <v>23875660</v>
      </c>
      <c r="BC29" s="440">
        <v>73722060</v>
      </c>
      <c r="BD29" s="188">
        <f t="shared" si="15"/>
        <v>424774040</v>
      </c>
      <c r="BE29" s="440">
        <v>483</v>
      </c>
      <c r="BF29" s="440">
        <v>60</v>
      </c>
      <c r="BG29" s="440">
        <v>39</v>
      </c>
      <c r="BH29" s="440">
        <v>78</v>
      </c>
      <c r="BI29" s="188">
        <f t="shared" si="16"/>
        <v>660</v>
      </c>
      <c r="BJ29" s="12"/>
      <c r="BK29" s="107" t="s">
        <v>141</v>
      </c>
      <c r="BL29" s="331">
        <f>市区町村別_健診受診率!Y29</f>
        <v>8143</v>
      </c>
      <c r="BM29" s="12"/>
      <c r="BN29" s="500"/>
      <c r="BO29" s="642"/>
      <c r="BP29" s="641"/>
      <c r="BQ29" s="641"/>
      <c r="BR29" s="400" t="s">
        <v>160</v>
      </c>
      <c r="BS29" s="188">
        <v>4457</v>
      </c>
      <c r="BT29" s="390">
        <v>3.9202865107576547E-5</v>
      </c>
      <c r="BU29" s="188">
        <v>1</v>
      </c>
      <c r="BV29" s="390">
        <v>8.130081300813009E-3</v>
      </c>
      <c r="BW29" s="188">
        <v>4457</v>
      </c>
      <c r="BX29" s="401">
        <v>8.6117809162934901E-5</v>
      </c>
      <c r="BY29" s="12"/>
      <c r="BZ29" s="164">
        <v>25</v>
      </c>
      <c r="CA29" s="61" t="s">
        <v>141</v>
      </c>
      <c r="CB29" s="385">
        <f t="shared" si="7"/>
        <v>0.87179487179487181</v>
      </c>
      <c r="CC29" s="385">
        <f t="shared" si="17"/>
        <v>0.82758620689655171</v>
      </c>
      <c r="CD29" s="172"/>
      <c r="CE29" s="73" t="s">
        <v>10</v>
      </c>
      <c r="CF29" s="385">
        <f t="shared" si="8"/>
        <v>0.8597560975609756</v>
      </c>
      <c r="CG29" s="385">
        <f t="shared" si="18"/>
        <v>0.83443708609271527</v>
      </c>
      <c r="CH29" s="13"/>
      <c r="CI29" s="105" t="str">
        <f t="shared" si="9"/>
        <v>貝塚市</v>
      </c>
      <c r="CJ29" s="136">
        <f t="shared" si="24"/>
        <v>0.83582089552238803</v>
      </c>
      <c r="CK29" s="136">
        <f t="shared" si="19"/>
        <v>0.8125</v>
      </c>
      <c r="CL29" s="383">
        <f t="shared" si="20"/>
        <v>2.300000000000002</v>
      </c>
      <c r="CM29" s="13"/>
      <c r="CN29" s="136">
        <f t="shared" si="21"/>
        <v>0.84886269175545981</v>
      </c>
      <c r="CO29" s="136">
        <f t="shared" si="22"/>
        <v>0.85219287618124551</v>
      </c>
      <c r="CP29" s="383">
        <f t="shared" si="23"/>
        <v>-0.30000000000000027</v>
      </c>
      <c r="CQ29" s="137">
        <v>0</v>
      </c>
    </row>
    <row r="30" spans="2:95" s="14" customFormat="1" ht="13.5" customHeight="1">
      <c r="B30" s="500"/>
      <c r="C30" s="628"/>
      <c r="D30" s="631"/>
      <c r="E30" s="615"/>
      <c r="F30" s="615"/>
      <c r="G30" s="126" t="s">
        <v>151</v>
      </c>
      <c r="H30" s="211">
        <v>14710</v>
      </c>
      <c r="I30" s="182">
        <f>IFERROR(H30/E22,"-")</f>
        <v>2.1547734670247955E-5</v>
      </c>
      <c r="J30" s="211">
        <v>3</v>
      </c>
      <c r="K30" s="182">
        <f>IFERROR(J30/F22,"-")</f>
        <v>3.092783505154639E-3</v>
      </c>
      <c r="L30" s="214">
        <f t="shared" si="10"/>
        <v>4903.333333333333</v>
      </c>
      <c r="M30" s="109">
        <f t="shared" si="27"/>
        <v>2.5275928890386722E-4</v>
      </c>
      <c r="N30" s="615"/>
      <c r="O30" s="615"/>
      <c r="P30" s="126" t="s">
        <v>151</v>
      </c>
      <c r="Q30" s="211">
        <v>2799</v>
      </c>
      <c r="R30" s="182">
        <f>IFERROR(Q30/N22,"-")</f>
        <v>2.4754522078088623E-5</v>
      </c>
      <c r="S30" s="211">
        <v>1</v>
      </c>
      <c r="T30" s="182">
        <f>IFERROR(S30/O22,"-")</f>
        <v>6.5359477124183009E-3</v>
      </c>
      <c r="U30" s="214">
        <f t="shared" si="11"/>
        <v>2799</v>
      </c>
      <c r="V30" s="109">
        <f t="shared" si="30"/>
        <v>8.4253096301289068E-5</v>
      </c>
      <c r="W30" s="615"/>
      <c r="X30" s="615"/>
      <c r="Y30" s="126" t="s">
        <v>151</v>
      </c>
      <c r="Z30" s="211">
        <v>0</v>
      </c>
      <c r="AA30" s="182">
        <f>IFERROR(Z30/W22,"-")</f>
        <v>0</v>
      </c>
      <c r="AB30" s="211">
        <v>0</v>
      </c>
      <c r="AC30" s="182">
        <f>IFERROR(AB30/X22,"-")</f>
        <v>0</v>
      </c>
      <c r="AD30" s="214" t="str">
        <f t="shared" si="12"/>
        <v>-</v>
      </c>
      <c r="AE30" s="109">
        <f t="shared" si="33"/>
        <v>0</v>
      </c>
      <c r="AF30" s="615"/>
      <c r="AG30" s="615"/>
      <c r="AH30" s="126" t="s">
        <v>151</v>
      </c>
      <c r="AI30" s="211">
        <v>0</v>
      </c>
      <c r="AJ30" s="182">
        <f>IFERROR(AI30/AF22,"-")</f>
        <v>0</v>
      </c>
      <c r="AK30" s="211">
        <v>0</v>
      </c>
      <c r="AL30" s="182">
        <f>IFERROR(AK30/AG22,"-")</f>
        <v>0</v>
      </c>
      <c r="AM30" s="214" t="str">
        <f t="shared" si="13"/>
        <v>-</v>
      </c>
      <c r="AN30" s="109">
        <f t="shared" si="35"/>
        <v>0</v>
      </c>
      <c r="AO30" s="615"/>
      <c r="AP30" s="651"/>
      <c r="AQ30" s="126" t="s">
        <v>151</v>
      </c>
      <c r="AR30" s="211">
        <f t="shared" si="4"/>
        <v>17509</v>
      </c>
      <c r="AS30" s="182">
        <f>IFERROR(AR30/AO22,"-")</f>
        <v>1.9038728311681803E-5</v>
      </c>
      <c r="AT30" s="211">
        <f t="shared" si="5"/>
        <v>4</v>
      </c>
      <c r="AU30" s="182">
        <f>IFERROR(AT30/AP22,"-")</f>
        <v>3.0959752321981426E-3</v>
      </c>
      <c r="AV30" s="214">
        <f t="shared" si="14"/>
        <v>4377.25</v>
      </c>
      <c r="AW30" s="109">
        <f t="shared" si="38"/>
        <v>3.3701238520515627E-4</v>
      </c>
      <c r="AX30" s="120"/>
      <c r="AY30" s="324" t="s">
        <v>35</v>
      </c>
      <c r="AZ30" s="440">
        <v>3843516760</v>
      </c>
      <c r="BA30" s="440">
        <v>561882390</v>
      </c>
      <c r="BB30" s="440">
        <v>298620420</v>
      </c>
      <c r="BC30" s="440">
        <v>656381900</v>
      </c>
      <c r="BD30" s="188">
        <f t="shared" si="15"/>
        <v>5360401470</v>
      </c>
      <c r="BE30" s="440">
        <v>6407</v>
      </c>
      <c r="BF30" s="440">
        <v>857</v>
      </c>
      <c r="BG30" s="440">
        <v>486</v>
      </c>
      <c r="BH30" s="440">
        <v>851</v>
      </c>
      <c r="BI30" s="188">
        <f t="shared" si="16"/>
        <v>8601</v>
      </c>
      <c r="BJ30" s="12"/>
      <c r="BK30" s="107" t="s">
        <v>35</v>
      </c>
      <c r="BL30" s="331">
        <f>市区町村別_健診受診率!Y30</f>
        <v>119416</v>
      </c>
      <c r="BM30" s="12"/>
      <c r="BN30" s="500"/>
      <c r="BO30" s="642"/>
      <c r="BP30" s="641"/>
      <c r="BQ30" s="641"/>
      <c r="BR30" s="400" t="s">
        <v>151</v>
      </c>
      <c r="BS30" s="188">
        <v>0</v>
      </c>
      <c r="BT30" s="390">
        <v>0</v>
      </c>
      <c r="BU30" s="188">
        <v>0</v>
      </c>
      <c r="BV30" s="390">
        <v>0</v>
      </c>
      <c r="BW30" s="188" t="s">
        <v>418</v>
      </c>
      <c r="BX30" s="401">
        <v>0</v>
      </c>
      <c r="BY30" s="12"/>
      <c r="BZ30" s="164">
        <v>26</v>
      </c>
      <c r="CA30" s="61" t="s">
        <v>35</v>
      </c>
      <c r="CB30" s="385">
        <f t="shared" si="7"/>
        <v>0.82726204465334896</v>
      </c>
      <c r="CC30" s="385">
        <f t="shared" si="17"/>
        <v>0.85678073510773134</v>
      </c>
      <c r="CD30" s="172"/>
      <c r="CE30" s="73" t="s">
        <v>49</v>
      </c>
      <c r="CF30" s="385">
        <f t="shared" si="8"/>
        <v>0.8</v>
      </c>
      <c r="CG30" s="385">
        <f t="shared" si="18"/>
        <v>0.84848484848484851</v>
      </c>
      <c r="CH30" s="13"/>
      <c r="CI30" s="105" t="str">
        <f t="shared" si="9"/>
        <v>八尾市</v>
      </c>
      <c r="CJ30" s="136">
        <f t="shared" si="24"/>
        <v>0.83136593591905561</v>
      </c>
      <c r="CK30" s="136">
        <f t="shared" si="19"/>
        <v>0.84427767354596628</v>
      </c>
      <c r="CL30" s="383">
        <f t="shared" si="20"/>
        <v>-1.3000000000000012</v>
      </c>
      <c r="CM30" s="13"/>
      <c r="CN30" s="136">
        <f t="shared" si="21"/>
        <v>0.84886269175545981</v>
      </c>
      <c r="CO30" s="136">
        <f t="shared" si="22"/>
        <v>0.85219287618124551</v>
      </c>
      <c r="CP30" s="383">
        <f t="shared" si="23"/>
        <v>-0.30000000000000027</v>
      </c>
      <c r="CQ30" s="137">
        <v>0</v>
      </c>
    </row>
    <row r="31" spans="2:95" s="14" customFormat="1" ht="13.5" customHeight="1">
      <c r="B31" s="500"/>
      <c r="C31" s="628"/>
      <c r="D31" s="631"/>
      <c r="E31" s="615"/>
      <c r="F31" s="615"/>
      <c r="G31" s="126" t="s">
        <v>152</v>
      </c>
      <c r="H31" s="211">
        <v>525729</v>
      </c>
      <c r="I31" s="182">
        <f>IFERROR(H31/E22,"-")</f>
        <v>7.7010666216551925E-4</v>
      </c>
      <c r="J31" s="211">
        <v>29</v>
      </c>
      <c r="K31" s="182">
        <f>IFERROR(J31/F22,"-")</f>
        <v>2.9896907216494847E-2</v>
      </c>
      <c r="L31" s="214">
        <f t="shared" si="10"/>
        <v>18128.586206896551</v>
      </c>
      <c r="M31" s="109">
        <f t="shared" si="27"/>
        <v>2.4433397927373832E-3</v>
      </c>
      <c r="N31" s="615"/>
      <c r="O31" s="615"/>
      <c r="P31" s="126" t="s">
        <v>152</v>
      </c>
      <c r="Q31" s="211">
        <v>57416</v>
      </c>
      <c r="R31" s="182">
        <f>IFERROR(Q31/N22,"-")</f>
        <v>5.0779051076653675E-4</v>
      </c>
      <c r="S31" s="211">
        <v>6</v>
      </c>
      <c r="T31" s="182">
        <f>IFERROR(S31/O22,"-")</f>
        <v>3.9215686274509803E-2</v>
      </c>
      <c r="U31" s="214">
        <f t="shared" si="11"/>
        <v>9569.3333333333339</v>
      </c>
      <c r="V31" s="109">
        <f t="shared" si="30"/>
        <v>5.0551857780773443E-4</v>
      </c>
      <c r="W31" s="615"/>
      <c r="X31" s="615"/>
      <c r="Y31" s="126" t="s">
        <v>152</v>
      </c>
      <c r="Z31" s="211">
        <v>95632</v>
      </c>
      <c r="AA31" s="182">
        <f>IFERROR(Z31/W22,"-")</f>
        <v>2.5526624088482615E-3</v>
      </c>
      <c r="AB31" s="211">
        <v>3</v>
      </c>
      <c r="AC31" s="182">
        <f>IFERROR(AB31/X22,"-")</f>
        <v>4.8387096774193547E-2</v>
      </c>
      <c r="AD31" s="214">
        <f t="shared" si="12"/>
        <v>31877.333333333332</v>
      </c>
      <c r="AE31" s="109">
        <f t="shared" si="33"/>
        <v>2.5275928890386722E-4</v>
      </c>
      <c r="AF31" s="615"/>
      <c r="AG31" s="615"/>
      <c r="AH31" s="126" t="s">
        <v>152</v>
      </c>
      <c r="AI31" s="211">
        <v>74832</v>
      </c>
      <c r="AJ31" s="182">
        <f>IFERROR(AI31/AF22,"-")</f>
        <v>8.6563511198876637E-4</v>
      </c>
      <c r="AK31" s="211">
        <v>6</v>
      </c>
      <c r="AL31" s="182">
        <f>IFERROR(AK31/AG22,"-")</f>
        <v>5.6074766355140186E-2</v>
      </c>
      <c r="AM31" s="214">
        <f t="shared" si="13"/>
        <v>12472</v>
      </c>
      <c r="AN31" s="109">
        <f t="shared" si="35"/>
        <v>5.0551857780773443E-4</v>
      </c>
      <c r="AO31" s="615"/>
      <c r="AP31" s="651"/>
      <c r="AQ31" s="126" t="s">
        <v>152</v>
      </c>
      <c r="AR31" s="211">
        <f t="shared" si="4"/>
        <v>753609</v>
      </c>
      <c r="AS31" s="182">
        <f>IFERROR(AR31/AO22,"-")</f>
        <v>8.1945039718077633E-4</v>
      </c>
      <c r="AT31" s="211">
        <f t="shared" si="5"/>
        <v>44</v>
      </c>
      <c r="AU31" s="182">
        <f>IFERROR(AT31/AP22,"-")</f>
        <v>3.4055727554179564E-2</v>
      </c>
      <c r="AV31" s="214">
        <f t="shared" si="14"/>
        <v>17127.477272727272</v>
      </c>
      <c r="AW31" s="109">
        <f t="shared" si="38"/>
        <v>3.7071362372567192E-3</v>
      </c>
      <c r="AX31" s="120"/>
      <c r="AY31" s="324" t="s">
        <v>36</v>
      </c>
      <c r="AZ31" s="440">
        <v>572498950</v>
      </c>
      <c r="BA31" s="440">
        <v>88512130</v>
      </c>
      <c r="BB31" s="440">
        <v>63933990</v>
      </c>
      <c r="BC31" s="440">
        <v>87702890</v>
      </c>
      <c r="BD31" s="188">
        <f t="shared" si="15"/>
        <v>812647960</v>
      </c>
      <c r="BE31" s="440">
        <v>985</v>
      </c>
      <c r="BF31" s="440">
        <v>129</v>
      </c>
      <c r="BG31" s="440">
        <v>78</v>
      </c>
      <c r="BH31" s="440">
        <v>134</v>
      </c>
      <c r="BI31" s="188">
        <f t="shared" si="16"/>
        <v>1326</v>
      </c>
      <c r="BJ31" s="12"/>
      <c r="BK31" s="107" t="s">
        <v>36</v>
      </c>
      <c r="BL31" s="331">
        <f>市区町村別_健診受診率!Y31</f>
        <v>19396</v>
      </c>
      <c r="BM31" s="12"/>
      <c r="BN31" s="500"/>
      <c r="BO31" s="642"/>
      <c r="BP31" s="641"/>
      <c r="BQ31" s="641"/>
      <c r="BR31" s="400" t="s">
        <v>152</v>
      </c>
      <c r="BS31" s="188">
        <v>155761</v>
      </c>
      <c r="BT31" s="390">
        <v>1.3700420623785575E-3</v>
      </c>
      <c r="BU31" s="188">
        <v>11</v>
      </c>
      <c r="BV31" s="390">
        <v>8.943089430894309E-2</v>
      </c>
      <c r="BW31" s="188">
        <v>14160.09090909091</v>
      </c>
      <c r="BX31" s="401">
        <v>9.4729590079228388E-4</v>
      </c>
      <c r="BY31" s="12"/>
      <c r="BZ31" s="164">
        <v>27</v>
      </c>
      <c r="CA31" s="61" t="s">
        <v>36</v>
      </c>
      <c r="CB31" s="385">
        <f t="shared" si="7"/>
        <v>0.82089552238805974</v>
      </c>
      <c r="CC31" s="385">
        <f t="shared" si="17"/>
        <v>0.88073394495412849</v>
      </c>
      <c r="CD31" s="172"/>
      <c r="CE31" s="73" t="s">
        <v>29</v>
      </c>
      <c r="CF31" s="385">
        <f t="shared" si="8"/>
        <v>0.8571428571428571</v>
      </c>
      <c r="CG31" s="385">
        <f t="shared" si="18"/>
        <v>0.83333333333333337</v>
      </c>
      <c r="CH31" s="13"/>
      <c r="CI31" s="105" t="str">
        <f t="shared" si="9"/>
        <v>松原市</v>
      </c>
      <c r="CJ31" s="136">
        <f t="shared" si="24"/>
        <v>0.83108108108108103</v>
      </c>
      <c r="CK31" s="136">
        <f t="shared" si="19"/>
        <v>0.87022900763358779</v>
      </c>
      <c r="CL31" s="383">
        <f t="shared" si="20"/>
        <v>-3.9000000000000035</v>
      </c>
      <c r="CM31" s="13"/>
      <c r="CN31" s="136">
        <f t="shared" si="21"/>
        <v>0.84886269175545981</v>
      </c>
      <c r="CO31" s="136">
        <f t="shared" si="22"/>
        <v>0.85219287618124551</v>
      </c>
      <c r="CP31" s="383">
        <f t="shared" si="23"/>
        <v>-0.30000000000000027</v>
      </c>
      <c r="CQ31" s="137">
        <v>0</v>
      </c>
    </row>
    <row r="32" spans="2:95" s="14" customFormat="1" ht="13.5" customHeight="1">
      <c r="B32" s="500"/>
      <c r="C32" s="628"/>
      <c r="D32" s="631"/>
      <c r="E32" s="615"/>
      <c r="F32" s="615"/>
      <c r="G32" s="126" t="s">
        <v>153</v>
      </c>
      <c r="H32" s="211">
        <v>285681</v>
      </c>
      <c r="I32" s="182">
        <f>IFERROR(H32/E22,"-")</f>
        <v>4.1847575719450075E-4</v>
      </c>
      <c r="J32" s="211">
        <v>5</v>
      </c>
      <c r="K32" s="182">
        <f>IFERROR(J32/F22,"-")</f>
        <v>5.1546391752577319E-3</v>
      </c>
      <c r="L32" s="214">
        <f t="shared" si="10"/>
        <v>57136.2</v>
      </c>
      <c r="M32" s="109">
        <f t="shared" si="27"/>
        <v>4.2126548150644538E-4</v>
      </c>
      <c r="N32" s="615"/>
      <c r="O32" s="615"/>
      <c r="P32" s="126" t="s">
        <v>153</v>
      </c>
      <c r="Q32" s="211">
        <v>6647</v>
      </c>
      <c r="R32" s="182">
        <f>IFERROR(Q32/N22,"-")</f>
        <v>5.8786462398376231E-5</v>
      </c>
      <c r="S32" s="211">
        <v>1</v>
      </c>
      <c r="T32" s="182">
        <f>IFERROR(S32/O22,"-")</f>
        <v>6.5359477124183009E-3</v>
      </c>
      <c r="U32" s="214">
        <f t="shared" si="11"/>
        <v>6647</v>
      </c>
      <c r="V32" s="109">
        <f t="shared" si="30"/>
        <v>8.4253096301289068E-5</v>
      </c>
      <c r="W32" s="615"/>
      <c r="X32" s="615"/>
      <c r="Y32" s="126" t="s">
        <v>153</v>
      </c>
      <c r="Z32" s="211">
        <v>13212</v>
      </c>
      <c r="AA32" s="182">
        <f>IFERROR(Z32/W22,"-")</f>
        <v>3.5266203515249323E-4</v>
      </c>
      <c r="AB32" s="211">
        <v>2</v>
      </c>
      <c r="AC32" s="182">
        <f>IFERROR(AB32/X22,"-")</f>
        <v>3.2258064516129031E-2</v>
      </c>
      <c r="AD32" s="214">
        <f t="shared" si="12"/>
        <v>6606</v>
      </c>
      <c r="AE32" s="109">
        <f t="shared" si="33"/>
        <v>1.6850619260257814E-4</v>
      </c>
      <c r="AF32" s="615"/>
      <c r="AG32" s="615"/>
      <c r="AH32" s="126" t="s">
        <v>153</v>
      </c>
      <c r="AI32" s="211">
        <v>42903</v>
      </c>
      <c r="AJ32" s="182">
        <f>IFERROR(AI32/AF22,"-")</f>
        <v>4.9628959816193667E-4</v>
      </c>
      <c r="AK32" s="211">
        <v>2</v>
      </c>
      <c r="AL32" s="182">
        <f>IFERROR(AK32/AG22,"-")</f>
        <v>1.8691588785046728E-2</v>
      </c>
      <c r="AM32" s="214">
        <f t="shared" si="13"/>
        <v>21451.5</v>
      </c>
      <c r="AN32" s="109">
        <f t="shared" si="35"/>
        <v>1.6850619260257814E-4</v>
      </c>
      <c r="AO32" s="615"/>
      <c r="AP32" s="651"/>
      <c r="AQ32" s="126" t="s">
        <v>153</v>
      </c>
      <c r="AR32" s="211">
        <f t="shared" si="4"/>
        <v>348443</v>
      </c>
      <c r="AS32" s="182">
        <f>IFERROR(AR32/AO22,"-")</f>
        <v>3.7888580781925542E-4</v>
      </c>
      <c r="AT32" s="211">
        <f t="shared" si="5"/>
        <v>10</v>
      </c>
      <c r="AU32" s="182">
        <f>IFERROR(AT32/AP22,"-")</f>
        <v>7.7399380804953561E-3</v>
      </c>
      <c r="AV32" s="214">
        <f t="shared" si="14"/>
        <v>34844.300000000003</v>
      </c>
      <c r="AW32" s="109">
        <f t="shared" si="38"/>
        <v>8.4253096301289076E-4</v>
      </c>
      <c r="AX32" s="120"/>
      <c r="AY32" s="324" t="s">
        <v>37</v>
      </c>
      <c r="AZ32" s="440">
        <v>315508140</v>
      </c>
      <c r="BA32" s="440">
        <v>65827050</v>
      </c>
      <c r="BB32" s="440">
        <v>25711460</v>
      </c>
      <c r="BC32" s="440">
        <v>77566840</v>
      </c>
      <c r="BD32" s="188">
        <f t="shared" si="15"/>
        <v>484613490</v>
      </c>
      <c r="BE32" s="440">
        <v>523</v>
      </c>
      <c r="BF32" s="440">
        <v>88</v>
      </c>
      <c r="BG32" s="440">
        <v>51</v>
      </c>
      <c r="BH32" s="440">
        <v>81</v>
      </c>
      <c r="BI32" s="188">
        <f t="shared" si="16"/>
        <v>743</v>
      </c>
      <c r="BJ32" s="12"/>
      <c r="BK32" s="107" t="s">
        <v>37</v>
      </c>
      <c r="BL32" s="331">
        <f>市区町村別_健診受診率!Y32</f>
        <v>16170</v>
      </c>
      <c r="BM32" s="12"/>
      <c r="BN32" s="500"/>
      <c r="BO32" s="642"/>
      <c r="BP32" s="641"/>
      <c r="BQ32" s="641"/>
      <c r="BR32" s="400" t="s">
        <v>153</v>
      </c>
      <c r="BS32" s="188">
        <v>23766</v>
      </c>
      <c r="BT32" s="390">
        <v>2.0904090018996282E-4</v>
      </c>
      <c r="BU32" s="188">
        <v>2</v>
      </c>
      <c r="BV32" s="390">
        <v>1.6260162601626018E-2</v>
      </c>
      <c r="BW32" s="188">
        <v>11883</v>
      </c>
      <c r="BX32" s="401">
        <v>1.722356183258698E-4</v>
      </c>
      <c r="BY32" s="12"/>
      <c r="BZ32" s="164">
        <v>28</v>
      </c>
      <c r="CA32" s="61" t="s">
        <v>37</v>
      </c>
      <c r="CB32" s="385">
        <f t="shared" si="7"/>
        <v>0.81481481481481477</v>
      </c>
      <c r="CC32" s="385">
        <f t="shared" si="17"/>
        <v>0.83098591549295775</v>
      </c>
      <c r="CD32" s="172"/>
      <c r="CE32" s="73" t="s">
        <v>23</v>
      </c>
      <c r="CF32" s="385">
        <f t="shared" si="8"/>
        <v>0.8512064343163539</v>
      </c>
      <c r="CG32" s="385">
        <f t="shared" si="18"/>
        <v>0.85607196401799102</v>
      </c>
      <c r="CH32" s="157"/>
      <c r="CI32" s="105" t="str">
        <f t="shared" si="9"/>
        <v>堺市</v>
      </c>
      <c r="CJ32" s="136">
        <f t="shared" si="24"/>
        <v>0.82726204465334896</v>
      </c>
      <c r="CK32" s="136">
        <f t="shared" si="19"/>
        <v>0.85678073510773134</v>
      </c>
      <c r="CL32" s="383">
        <f t="shared" si="20"/>
        <v>-3.0000000000000027</v>
      </c>
      <c r="CM32" s="13"/>
      <c r="CN32" s="136">
        <f t="shared" si="21"/>
        <v>0.84886269175545981</v>
      </c>
      <c r="CO32" s="136">
        <f t="shared" si="22"/>
        <v>0.85219287618124551</v>
      </c>
      <c r="CP32" s="383">
        <f t="shared" si="23"/>
        <v>-0.30000000000000027</v>
      </c>
      <c r="CQ32" s="137">
        <v>0</v>
      </c>
    </row>
    <row r="33" spans="2:95" s="14" customFormat="1" ht="13.5" customHeight="1">
      <c r="B33" s="500"/>
      <c r="C33" s="628"/>
      <c r="D33" s="631"/>
      <c r="E33" s="615"/>
      <c r="F33" s="615"/>
      <c r="G33" s="126" t="s">
        <v>154</v>
      </c>
      <c r="H33" s="211">
        <v>1052064</v>
      </c>
      <c r="I33" s="182">
        <f>IFERROR(H33/E22,"-")</f>
        <v>1.5411010148279908E-3</v>
      </c>
      <c r="J33" s="211">
        <v>3</v>
      </c>
      <c r="K33" s="182">
        <f>IFERROR(J33/F22,"-")</f>
        <v>3.092783505154639E-3</v>
      </c>
      <c r="L33" s="214">
        <f t="shared" si="10"/>
        <v>350688</v>
      </c>
      <c r="M33" s="109">
        <f t="shared" si="27"/>
        <v>2.5275928890386722E-4</v>
      </c>
      <c r="N33" s="615"/>
      <c r="O33" s="615"/>
      <c r="P33" s="126" t="s">
        <v>154</v>
      </c>
      <c r="Q33" s="211">
        <v>610077</v>
      </c>
      <c r="R33" s="182">
        <f>IFERROR(Q33/N22,"-")</f>
        <v>5.3955571867931665E-3</v>
      </c>
      <c r="S33" s="211">
        <v>2</v>
      </c>
      <c r="T33" s="182">
        <f>IFERROR(S33/O22,"-")</f>
        <v>1.3071895424836602E-2</v>
      </c>
      <c r="U33" s="214">
        <f t="shared" si="11"/>
        <v>305038.5</v>
      </c>
      <c r="V33" s="109">
        <f t="shared" si="30"/>
        <v>1.6850619260257814E-4</v>
      </c>
      <c r="W33" s="615"/>
      <c r="X33" s="615"/>
      <c r="Y33" s="126" t="s">
        <v>154</v>
      </c>
      <c r="Z33" s="211">
        <v>0</v>
      </c>
      <c r="AA33" s="182">
        <f>IFERROR(Z33/W22,"-")</f>
        <v>0</v>
      </c>
      <c r="AB33" s="211">
        <v>0</v>
      </c>
      <c r="AC33" s="182">
        <f>IFERROR(AB33/X22,"-")</f>
        <v>0</v>
      </c>
      <c r="AD33" s="214" t="str">
        <f t="shared" si="12"/>
        <v>-</v>
      </c>
      <c r="AE33" s="109">
        <f t="shared" si="33"/>
        <v>0</v>
      </c>
      <c r="AF33" s="615"/>
      <c r="AG33" s="615"/>
      <c r="AH33" s="126" t="s">
        <v>154</v>
      </c>
      <c r="AI33" s="211">
        <v>525672</v>
      </c>
      <c r="AJ33" s="182">
        <f>IFERROR(AI33/AF22,"-")</f>
        <v>6.0808229178607922E-3</v>
      </c>
      <c r="AK33" s="211">
        <v>2</v>
      </c>
      <c r="AL33" s="182">
        <f>IFERROR(AK33/AG22,"-")</f>
        <v>1.8691588785046728E-2</v>
      </c>
      <c r="AM33" s="214">
        <f t="shared" si="13"/>
        <v>262836</v>
      </c>
      <c r="AN33" s="109">
        <f t="shared" si="35"/>
        <v>1.6850619260257814E-4</v>
      </c>
      <c r="AO33" s="615"/>
      <c r="AP33" s="651"/>
      <c r="AQ33" s="126" t="s">
        <v>154</v>
      </c>
      <c r="AR33" s="211">
        <f t="shared" si="4"/>
        <v>2187813</v>
      </c>
      <c r="AS33" s="182">
        <f>IFERROR(AR33/AO22,"-")</f>
        <v>2.378958096051488E-3</v>
      </c>
      <c r="AT33" s="211">
        <f t="shared" si="5"/>
        <v>7</v>
      </c>
      <c r="AU33" s="182">
        <f>IFERROR(AT33/AP22,"-")</f>
        <v>5.4179566563467493E-3</v>
      </c>
      <c r="AV33" s="214">
        <f t="shared" si="14"/>
        <v>312544.71428571426</v>
      </c>
      <c r="AW33" s="109">
        <f t="shared" si="38"/>
        <v>5.8977167410902349E-4</v>
      </c>
      <c r="AX33" s="120"/>
      <c r="AY33" s="324" t="s">
        <v>38</v>
      </c>
      <c r="AZ33" s="440">
        <v>377658540</v>
      </c>
      <c r="BA33" s="440">
        <v>51927770</v>
      </c>
      <c r="BB33" s="440">
        <v>38159660</v>
      </c>
      <c r="BC33" s="440">
        <v>59880840</v>
      </c>
      <c r="BD33" s="188">
        <f t="shared" si="15"/>
        <v>527626810</v>
      </c>
      <c r="BE33" s="440">
        <v>620</v>
      </c>
      <c r="BF33" s="440">
        <v>91</v>
      </c>
      <c r="BG33" s="440">
        <v>42</v>
      </c>
      <c r="BH33" s="440">
        <v>92</v>
      </c>
      <c r="BI33" s="188">
        <f t="shared" si="16"/>
        <v>845</v>
      </c>
      <c r="BJ33" s="12"/>
      <c r="BK33" s="107" t="s">
        <v>38</v>
      </c>
      <c r="BL33" s="331">
        <f>市区町村別_健診受診率!Y33</f>
        <v>13842</v>
      </c>
      <c r="BM33" s="12"/>
      <c r="BN33" s="500"/>
      <c r="BO33" s="642"/>
      <c r="BP33" s="641"/>
      <c r="BQ33" s="641"/>
      <c r="BR33" s="400" t="s">
        <v>154</v>
      </c>
      <c r="BS33" s="188">
        <v>790100</v>
      </c>
      <c r="BT33" s="390">
        <v>6.9495588336316427E-3</v>
      </c>
      <c r="BU33" s="188">
        <v>1</v>
      </c>
      <c r="BV33" s="390">
        <v>8.130081300813009E-3</v>
      </c>
      <c r="BW33" s="188">
        <v>790100</v>
      </c>
      <c r="BX33" s="401">
        <v>8.6117809162934901E-5</v>
      </c>
      <c r="BY33" s="12"/>
      <c r="BZ33" s="164">
        <v>29</v>
      </c>
      <c r="CA33" s="61" t="s">
        <v>38</v>
      </c>
      <c r="CB33" s="385">
        <f t="shared" si="7"/>
        <v>0.83695652173913049</v>
      </c>
      <c r="CC33" s="385">
        <f t="shared" si="17"/>
        <v>0.8783783783783784</v>
      </c>
      <c r="CD33" s="172"/>
      <c r="CE33" s="73" t="s">
        <v>50</v>
      </c>
      <c r="CF33" s="385">
        <f t="shared" si="8"/>
        <v>0.81927710843373491</v>
      </c>
      <c r="CG33" s="385">
        <f t="shared" si="18"/>
        <v>0.75903614457831325</v>
      </c>
      <c r="CH33" s="157"/>
      <c r="CI33" s="105" t="str">
        <f t="shared" si="9"/>
        <v>吹田市</v>
      </c>
      <c r="CJ33" s="136">
        <f t="shared" si="24"/>
        <v>0.82692307692307687</v>
      </c>
      <c r="CK33" s="136">
        <f t="shared" si="19"/>
        <v>0.85569985569985574</v>
      </c>
      <c r="CL33" s="383">
        <f t="shared" si="20"/>
        <v>-2.9000000000000026</v>
      </c>
      <c r="CM33" s="13"/>
      <c r="CN33" s="136">
        <f t="shared" si="21"/>
        <v>0.84886269175545981</v>
      </c>
      <c r="CO33" s="136">
        <f t="shared" si="22"/>
        <v>0.85219287618124551</v>
      </c>
      <c r="CP33" s="383">
        <f t="shared" si="23"/>
        <v>-0.30000000000000027</v>
      </c>
      <c r="CQ33" s="137">
        <v>0</v>
      </c>
    </row>
    <row r="34" spans="2:95" s="14" customFormat="1" ht="13.5" customHeight="1">
      <c r="B34" s="500"/>
      <c r="C34" s="628"/>
      <c r="D34" s="631"/>
      <c r="E34" s="615"/>
      <c r="F34" s="615"/>
      <c r="G34" s="126" t="s">
        <v>155</v>
      </c>
      <c r="H34" s="211">
        <v>3892715</v>
      </c>
      <c r="I34" s="182">
        <f>IFERROR(H34/E22,"-")</f>
        <v>5.7021883050234036E-3</v>
      </c>
      <c r="J34" s="211">
        <v>108</v>
      </c>
      <c r="K34" s="182">
        <f>IFERROR(J34/F22,"-")</f>
        <v>0.11134020618556702</v>
      </c>
      <c r="L34" s="214">
        <f t="shared" si="10"/>
        <v>36043.657407407409</v>
      </c>
      <c r="M34" s="109">
        <f t="shared" si="27"/>
        <v>9.0993344005392204E-3</v>
      </c>
      <c r="N34" s="615"/>
      <c r="O34" s="615"/>
      <c r="P34" s="126" t="s">
        <v>155</v>
      </c>
      <c r="Q34" s="211">
        <v>1229670</v>
      </c>
      <c r="R34" s="182">
        <f>IFERROR(Q34/N22,"-")</f>
        <v>1.0875274442216233E-2</v>
      </c>
      <c r="S34" s="211">
        <v>17</v>
      </c>
      <c r="T34" s="182">
        <f>IFERROR(S34/O22,"-")</f>
        <v>0.1111111111111111</v>
      </c>
      <c r="U34" s="214">
        <f t="shared" si="11"/>
        <v>72333.529411764699</v>
      </c>
      <c r="V34" s="109">
        <f t="shared" si="30"/>
        <v>1.4323026371219141E-3</v>
      </c>
      <c r="W34" s="615"/>
      <c r="X34" s="615"/>
      <c r="Y34" s="126" t="s">
        <v>155</v>
      </c>
      <c r="Z34" s="211">
        <v>32413</v>
      </c>
      <c r="AA34" s="182">
        <f>IFERROR(Z34/W22,"-")</f>
        <v>8.6518578151663361E-4</v>
      </c>
      <c r="AB34" s="211">
        <v>5</v>
      </c>
      <c r="AC34" s="182">
        <f>IFERROR(AB34/X22,"-")</f>
        <v>8.0645161290322578E-2</v>
      </c>
      <c r="AD34" s="214">
        <f t="shared" si="12"/>
        <v>6482.6</v>
      </c>
      <c r="AE34" s="109">
        <f t="shared" si="33"/>
        <v>4.2126548150644538E-4</v>
      </c>
      <c r="AF34" s="615"/>
      <c r="AG34" s="615"/>
      <c r="AH34" s="126" t="s">
        <v>155</v>
      </c>
      <c r="AI34" s="211">
        <v>494831</v>
      </c>
      <c r="AJ34" s="182">
        <f>IFERROR(AI34/AF22,"-")</f>
        <v>5.7240630759636682E-3</v>
      </c>
      <c r="AK34" s="211">
        <v>18</v>
      </c>
      <c r="AL34" s="182">
        <f>IFERROR(AK34/AG22,"-")</f>
        <v>0.16822429906542055</v>
      </c>
      <c r="AM34" s="214">
        <f t="shared" si="13"/>
        <v>27490.611111111109</v>
      </c>
      <c r="AN34" s="109">
        <f t="shared" si="35"/>
        <v>1.5165557334232034E-3</v>
      </c>
      <c r="AO34" s="615"/>
      <c r="AP34" s="651"/>
      <c r="AQ34" s="126" t="s">
        <v>155</v>
      </c>
      <c r="AR34" s="211">
        <f t="shared" si="4"/>
        <v>5649629</v>
      </c>
      <c r="AS34" s="182">
        <f>IFERROR(AR34/AO22,"-")</f>
        <v>6.1432264317093244E-3</v>
      </c>
      <c r="AT34" s="211">
        <f t="shared" si="5"/>
        <v>148</v>
      </c>
      <c r="AU34" s="182">
        <f>IFERROR(AT34/AP22,"-")</f>
        <v>0.11455108359133127</v>
      </c>
      <c r="AV34" s="214">
        <f t="shared" si="14"/>
        <v>38173.16891891892</v>
      </c>
      <c r="AW34" s="109">
        <f t="shared" si="38"/>
        <v>1.2469458252590783E-2</v>
      </c>
      <c r="AX34" s="120"/>
      <c r="AY34" s="324" t="s">
        <v>39</v>
      </c>
      <c r="AZ34" s="440">
        <v>675906230</v>
      </c>
      <c r="BA34" s="440">
        <v>96320070</v>
      </c>
      <c r="BB34" s="440">
        <v>45029760</v>
      </c>
      <c r="BC34" s="440">
        <v>91285080</v>
      </c>
      <c r="BD34" s="188">
        <f t="shared" si="15"/>
        <v>908541140</v>
      </c>
      <c r="BE34" s="440">
        <v>1087</v>
      </c>
      <c r="BF34" s="440">
        <v>148</v>
      </c>
      <c r="BG34" s="440">
        <v>71</v>
      </c>
      <c r="BH34" s="440">
        <v>119</v>
      </c>
      <c r="BI34" s="188">
        <f t="shared" si="16"/>
        <v>1425</v>
      </c>
      <c r="BJ34" s="12"/>
      <c r="BK34" s="107" t="s">
        <v>39</v>
      </c>
      <c r="BL34" s="331">
        <f>市区町村別_健診受診率!Y34</f>
        <v>18501</v>
      </c>
      <c r="BM34" s="12"/>
      <c r="BN34" s="500"/>
      <c r="BO34" s="642"/>
      <c r="BP34" s="641"/>
      <c r="BQ34" s="641"/>
      <c r="BR34" s="400" t="s">
        <v>155</v>
      </c>
      <c r="BS34" s="188">
        <v>822289</v>
      </c>
      <c r="BT34" s="390">
        <v>7.2326867279434628E-3</v>
      </c>
      <c r="BU34" s="188">
        <v>21</v>
      </c>
      <c r="BV34" s="390">
        <v>0.17073170731707318</v>
      </c>
      <c r="BW34" s="188">
        <v>39156.619047619046</v>
      </c>
      <c r="BX34" s="401">
        <v>1.8084739924216328E-3</v>
      </c>
      <c r="BY34" s="12"/>
      <c r="BZ34" s="164">
        <v>30</v>
      </c>
      <c r="CA34" s="61" t="s">
        <v>39</v>
      </c>
      <c r="CB34" s="385">
        <f t="shared" si="7"/>
        <v>0.83193277310924374</v>
      </c>
      <c r="CC34" s="385">
        <f t="shared" si="17"/>
        <v>0.8571428571428571</v>
      </c>
      <c r="CD34" s="172"/>
      <c r="CE34" s="73" t="s">
        <v>18</v>
      </c>
      <c r="CF34" s="385">
        <f t="shared" si="8"/>
        <v>0.9</v>
      </c>
      <c r="CG34" s="385">
        <f t="shared" si="18"/>
        <v>0.72368421052631582</v>
      </c>
      <c r="CH34" s="157"/>
      <c r="CI34" s="105" t="str">
        <f t="shared" si="9"/>
        <v>河内長野市</v>
      </c>
      <c r="CJ34" s="136">
        <f t="shared" si="24"/>
        <v>0.82417582417582413</v>
      </c>
      <c r="CK34" s="136">
        <f t="shared" si="19"/>
        <v>0.84399999999999997</v>
      </c>
      <c r="CL34" s="383">
        <f t="shared" si="20"/>
        <v>-2.0000000000000018</v>
      </c>
      <c r="CM34" s="13"/>
      <c r="CN34" s="136">
        <f t="shared" si="21"/>
        <v>0.84886269175545981</v>
      </c>
      <c r="CO34" s="136">
        <f t="shared" si="22"/>
        <v>0.85219287618124551</v>
      </c>
      <c r="CP34" s="383">
        <f t="shared" si="23"/>
        <v>-0.30000000000000027</v>
      </c>
      <c r="CQ34" s="137">
        <v>0</v>
      </c>
    </row>
    <row r="35" spans="2:95" s="14" customFormat="1" ht="13.5" customHeight="1">
      <c r="B35" s="500"/>
      <c r="C35" s="628"/>
      <c r="D35" s="631"/>
      <c r="E35" s="615"/>
      <c r="F35" s="615"/>
      <c r="G35" s="126" t="s">
        <v>156</v>
      </c>
      <c r="H35" s="211">
        <v>5539207</v>
      </c>
      <c r="I35" s="182">
        <f>IFERROR(H35/E22,"-")</f>
        <v>8.1140287368851229E-3</v>
      </c>
      <c r="J35" s="211">
        <v>70</v>
      </c>
      <c r="K35" s="182">
        <f>IFERROR(J35/F22,"-")</f>
        <v>7.2164948453608241E-2</v>
      </c>
      <c r="L35" s="214">
        <f t="shared" si="10"/>
        <v>79131.528571428571</v>
      </c>
      <c r="M35" s="109">
        <f t="shared" si="27"/>
        <v>5.8977167410902351E-3</v>
      </c>
      <c r="N35" s="615"/>
      <c r="O35" s="615"/>
      <c r="P35" s="126" t="s">
        <v>156</v>
      </c>
      <c r="Q35" s="211">
        <v>1131487</v>
      </c>
      <c r="R35" s="182">
        <f>IFERROR(Q35/N22,"-")</f>
        <v>1.0006938164548146E-2</v>
      </c>
      <c r="S35" s="211">
        <v>14</v>
      </c>
      <c r="T35" s="182">
        <f>IFERROR(S35/O22,"-")</f>
        <v>9.1503267973856203E-2</v>
      </c>
      <c r="U35" s="214">
        <f t="shared" si="11"/>
        <v>80820.5</v>
      </c>
      <c r="V35" s="109">
        <f t="shared" si="30"/>
        <v>1.179543348218047E-3</v>
      </c>
      <c r="W35" s="615"/>
      <c r="X35" s="615"/>
      <c r="Y35" s="126" t="s">
        <v>156</v>
      </c>
      <c r="Z35" s="211">
        <v>151616</v>
      </c>
      <c r="AA35" s="182">
        <f>IFERROR(Z35/W22,"-")</f>
        <v>4.0470184015804125E-3</v>
      </c>
      <c r="AB35" s="211">
        <v>3</v>
      </c>
      <c r="AC35" s="182">
        <f>IFERROR(AB35/X22,"-")</f>
        <v>4.8387096774193547E-2</v>
      </c>
      <c r="AD35" s="214">
        <f t="shared" si="12"/>
        <v>50538.666666666664</v>
      </c>
      <c r="AE35" s="109">
        <f t="shared" si="33"/>
        <v>2.5275928890386722E-4</v>
      </c>
      <c r="AF35" s="615"/>
      <c r="AG35" s="615"/>
      <c r="AH35" s="126" t="s">
        <v>156</v>
      </c>
      <c r="AI35" s="211">
        <v>4131311</v>
      </c>
      <c r="AJ35" s="182">
        <f>IFERROR(AI35/AF22,"-")</f>
        <v>4.7789820666899484E-2</v>
      </c>
      <c r="AK35" s="211">
        <v>16</v>
      </c>
      <c r="AL35" s="182">
        <f>IFERROR(AK35/AG22,"-")</f>
        <v>0.14953271028037382</v>
      </c>
      <c r="AM35" s="214">
        <f t="shared" si="13"/>
        <v>258206.9375</v>
      </c>
      <c r="AN35" s="109">
        <f t="shared" si="35"/>
        <v>1.3480495408206251E-3</v>
      </c>
      <c r="AO35" s="615"/>
      <c r="AP35" s="651"/>
      <c r="AQ35" s="126" t="s">
        <v>156</v>
      </c>
      <c r="AR35" s="211">
        <f t="shared" si="4"/>
        <v>10953621</v>
      </c>
      <c r="AS35" s="182">
        <f>IFERROR(AR35/AO22,"-")</f>
        <v>1.1910618210527864E-2</v>
      </c>
      <c r="AT35" s="211">
        <f t="shared" si="5"/>
        <v>103</v>
      </c>
      <c r="AU35" s="182">
        <f>IFERROR(AT35/AP22,"-")</f>
        <v>7.9721362229102172E-2</v>
      </c>
      <c r="AV35" s="214">
        <f t="shared" si="14"/>
        <v>106345.83495145632</v>
      </c>
      <c r="AW35" s="109">
        <f t="shared" si="38"/>
        <v>8.6780689190327741E-3</v>
      </c>
      <c r="AX35" s="120"/>
      <c r="AY35" s="324" t="s">
        <v>40</v>
      </c>
      <c r="AZ35" s="440">
        <v>636059760</v>
      </c>
      <c r="BA35" s="440">
        <v>113714870</v>
      </c>
      <c r="BB35" s="440">
        <v>50944000</v>
      </c>
      <c r="BC35" s="440">
        <v>136756980</v>
      </c>
      <c r="BD35" s="188">
        <f t="shared" si="15"/>
        <v>937475610</v>
      </c>
      <c r="BE35" s="440">
        <v>1228</v>
      </c>
      <c r="BF35" s="440">
        <v>195</v>
      </c>
      <c r="BG35" s="440">
        <v>94</v>
      </c>
      <c r="BH35" s="440">
        <v>192</v>
      </c>
      <c r="BI35" s="188">
        <f t="shared" si="16"/>
        <v>1709</v>
      </c>
      <c r="BJ35" s="12"/>
      <c r="BK35" s="107" t="s">
        <v>40</v>
      </c>
      <c r="BL35" s="331">
        <f>市区町村別_健診受診率!Y35</f>
        <v>24836</v>
      </c>
      <c r="BM35" s="12"/>
      <c r="BN35" s="500"/>
      <c r="BO35" s="642"/>
      <c r="BP35" s="641"/>
      <c r="BQ35" s="641"/>
      <c r="BR35" s="400" t="s">
        <v>156</v>
      </c>
      <c r="BS35" s="188">
        <v>4080981</v>
      </c>
      <c r="BT35" s="390">
        <v>3.5895478494409438E-2</v>
      </c>
      <c r="BU35" s="188">
        <v>16</v>
      </c>
      <c r="BV35" s="390">
        <v>0.13008130081300814</v>
      </c>
      <c r="BW35" s="188">
        <v>255061.3125</v>
      </c>
      <c r="BX35" s="401">
        <v>1.3778849466069584E-3</v>
      </c>
      <c r="BY35" s="12"/>
      <c r="BZ35" s="164">
        <v>31</v>
      </c>
      <c r="CA35" s="61" t="s">
        <v>40</v>
      </c>
      <c r="CB35" s="385">
        <f t="shared" si="7"/>
        <v>0.84895833333333337</v>
      </c>
      <c r="CC35" s="385">
        <f t="shared" si="17"/>
        <v>0.8833333333333333</v>
      </c>
      <c r="CD35" s="172"/>
      <c r="CE35" s="73" t="s">
        <v>19</v>
      </c>
      <c r="CF35" s="385">
        <f t="shared" si="8"/>
        <v>0.84615384615384615</v>
      </c>
      <c r="CG35" s="385">
        <f t="shared" si="18"/>
        <v>0.81944444444444442</v>
      </c>
      <c r="CH35" s="13"/>
      <c r="CI35" s="105" t="str">
        <f t="shared" si="9"/>
        <v>和泉市</v>
      </c>
      <c r="CJ35" s="136">
        <f t="shared" si="24"/>
        <v>0.82</v>
      </c>
      <c r="CK35" s="136">
        <f t="shared" si="19"/>
        <v>0.83653846153846156</v>
      </c>
      <c r="CL35" s="383">
        <f t="shared" si="20"/>
        <v>-1.7000000000000015</v>
      </c>
      <c r="CM35" s="13"/>
      <c r="CN35" s="136">
        <f t="shared" si="21"/>
        <v>0.84886269175545981</v>
      </c>
      <c r="CO35" s="136">
        <f t="shared" si="22"/>
        <v>0.85219287618124551</v>
      </c>
      <c r="CP35" s="383">
        <f t="shared" si="23"/>
        <v>-0.30000000000000027</v>
      </c>
      <c r="CQ35" s="137">
        <v>0</v>
      </c>
    </row>
    <row r="36" spans="2:95" s="14" customFormat="1" ht="13.5" customHeight="1">
      <c r="B36" s="500"/>
      <c r="C36" s="628"/>
      <c r="D36" s="631"/>
      <c r="E36" s="615"/>
      <c r="F36" s="615"/>
      <c r="G36" s="126" t="s">
        <v>157</v>
      </c>
      <c r="H36" s="211">
        <v>1842775</v>
      </c>
      <c r="I36" s="182">
        <f>IFERROR(H36/E22,"-")</f>
        <v>2.6993627978902906E-3</v>
      </c>
      <c r="J36" s="211">
        <v>42</v>
      </c>
      <c r="K36" s="182">
        <f>IFERROR(J36/F22,"-")</f>
        <v>4.3298969072164947E-2</v>
      </c>
      <c r="L36" s="214">
        <f t="shared" si="10"/>
        <v>43875.595238095237</v>
      </c>
      <c r="M36" s="109">
        <f t="shared" si="27"/>
        <v>3.5386300446541411E-3</v>
      </c>
      <c r="N36" s="615"/>
      <c r="O36" s="615"/>
      <c r="P36" s="126" t="s">
        <v>157</v>
      </c>
      <c r="Q36" s="211">
        <v>245211</v>
      </c>
      <c r="R36" s="182">
        <f>IFERROR(Q36/N22,"-")</f>
        <v>2.1686606335441904E-3</v>
      </c>
      <c r="S36" s="211">
        <v>10</v>
      </c>
      <c r="T36" s="182">
        <f>IFERROR(S36/O22,"-")</f>
        <v>6.535947712418301E-2</v>
      </c>
      <c r="U36" s="214">
        <f t="shared" si="11"/>
        <v>24521.1</v>
      </c>
      <c r="V36" s="109">
        <f t="shared" si="30"/>
        <v>8.4253096301289076E-4</v>
      </c>
      <c r="W36" s="615"/>
      <c r="X36" s="615"/>
      <c r="Y36" s="126" t="s">
        <v>157</v>
      </c>
      <c r="Z36" s="211">
        <v>277273</v>
      </c>
      <c r="AA36" s="182">
        <f>IFERROR(Z36/W22,"-")</f>
        <v>7.401124770877782E-3</v>
      </c>
      <c r="AB36" s="211">
        <v>5</v>
      </c>
      <c r="AC36" s="182">
        <f>IFERROR(AB36/X22,"-")</f>
        <v>8.0645161290322578E-2</v>
      </c>
      <c r="AD36" s="214">
        <f t="shared" si="12"/>
        <v>55454.6</v>
      </c>
      <c r="AE36" s="109">
        <f t="shared" si="33"/>
        <v>4.2126548150644538E-4</v>
      </c>
      <c r="AF36" s="615"/>
      <c r="AG36" s="615"/>
      <c r="AH36" s="126" t="s">
        <v>157</v>
      </c>
      <c r="AI36" s="211">
        <v>436033</v>
      </c>
      <c r="AJ36" s="182">
        <f>IFERROR(AI36/AF22,"-")</f>
        <v>5.0439046769536798E-3</v>
      </c>
      <c r="AK36" s="211">
        <v>8</v>
      </c>
      <c r="AL36" s="182">
        <f>IFERROR(AK36/AG22,"-")</f>
        <v>7.476635514018691E-2</v>
      </c>
      <c r="AM36" s="214">
        <f t="shared" si="13"/>
        <v>54504.125</v>
      </c>
      <c r="AN36" s="109">
        <f t="shared" si="35"/>
        <v>6.7402477041031254E-4</v>
      </c>
      <c r="AO36" s="615"/>
      <c r="AP36" s="651"/>
      <c r="AQ36" s="126" t="s">
        <v>157</v>
      </c>
      <c r="AR36" s="211">
        <f t="shared" si="4"/>
        <v>2801292</v>
      </c>
      <c r="AS36" s="182">
        <f>IFERROR(AR36/AO22,"-")</f>
        <v>3.0460355993881857E-3</v>
      </c>
      <c r="AT36" s="211">
        <f t="shared" si="5"/>
        <v>65</v>
      </c>
      <c r="AU36" s="182">
        <f>IFERROR(AT36/AP22,"-")</f>
        <v>5.0309597523219812E-2</v>
      </c>
      <c r="AV36" s="214">
        <f t="shared" si="14"/>
        <v>43096.800000000003</v>
      </c>
      <c r="AW36" s="109">
        <f t="shared" si="38"/>
        <v>5.4764512595837896E-3</v>
      </c>
      <c r="AX36" s="120"/>
      <c r="AY36" s="324" t="s">
        <v>41</v>
      </c>
      <c r="AZ36" s="440">
        <v>1060420080</v>
      </c>
      <c r="BA36" s="440">
        <v>117982370</v>
      </c>
      <c r="BB36" s="440">
        <v>67552090</v>
      </c>
      <c r="BC36" s="440">
        <v>171794220</v>
      </c>
      <c r="BD36" s="188">
        <f t="shared" si="15"/>
        <v>1417748760</v>
      </c>
      <c r="BE36" s="440">
        <v>1628</v>
      </c>
      <c r="BF36" s="440">
        <v>171</v>
      </c>
      <c r="BG36" s="440">
        <v>128</v>
      </c>
      <c r="BH36" s="440">
        <v>202</v>
      </c>
      <c r="BI36" s="188">
        <f t="shared" si="16"/>
        <v>2129</v>
      </c>
      <c r="BJ36" s="12"/>
      <c r="BK36" s="107" t="s">
        <v>41</v>
      </c>
      <c r="BL36" s="331">
        <f>市区町村別_健診受診率!Y36</f>
        <v>20695</v>
      </c>
      <c r="BM36" s="12"/>
      <c r="BN36" s="500"/>
      <c r="BO36" s="642"/>
      <c r="BP36" s="641"/>
      <c r="BQ36" s="641"/>
      <c r="BR36" s="400" t="s">
        <v>157</v>
      </c>
      <c r="BS36" s="188">
        <v>421202</v>
      </c>
      <c r="BT36" s="390">
        <v>3.7048070875121061E-3</v>
      </c>
      <c r="BU36" s="188">
        <v>11</v>
      </c>
      <c r="BV36" s="390">
        <v>8.943089430894309E-2</v>
      </c>
      <c r="BW36" s="188">
        <v>38291.090909090912</v>
      </c>
      <c r="BX36" s="401">
        <v>9.4729590079228388E-4</v>
      </c>
      <c r="BY36" s="12"/>
      <c r="BZ36" s="164">
        <v>32</v>
      </c>
      <c r="CA36" s="61" t="s">
        <v>41</v>
      </c>
      <c r="CB36" s="385">
        <f t="shared" si="7"/>
        <v>0.81188118811881194</v>
      </c>
      <c r="CC36" s="385">
        <f t="shared" si="17"/>
        <v>0.85185185185185186</v>
      </c>
      <c r="CD36" s="172"/>
      <c r="CE36" s="73" t="s">
        <v>30</v>
      </c>
      <c r="CF36" s="385">
        <f t="shared" si="8"/>
        <v>0.80851063829787229</v>
      </c>
      <c r="CG36" s="385">
        <f t="shared" si="18"/>
        <v>0.75324675324675328</v>
      </c>
      <c r="CH36" s="13"/>
      <c r="CI36" s="105" t="str">
        <f t="shared" si="9"/>
        <v>泉南市</v>
      </c>
      <c r="CJ36" s="136">
        <f t="shared" si="24"/>
        <v>0.81927710843373491</v>
      </c>
      <c r="CK36" s="136">
        <f t="shared" si="19"/>
        <v>0.75903614457831325</v>
      </c>
      <c r="CL36" s="383">
        <f t="shared" si="20"/>
        <v>5.9999999999999947</v>
      </c>
      <c r="CM36" s="13"/>
      <c r="CN36" s="136">
        <f t="shared" si="21"/>
        <v>0.84886269175545981</v>
      </c>
      <c r="CO36" s="136">
        <f t="shared" si="22"/>
        <v>0.85219287618124551</v>
      </c>
      <c r="CP36" s="383">
        <f t="shared" si="23"/>
        <v>-0.30000000000000027</v>
      </c>
      <c r="CQ36" s="137">
        <v>0</v>
      </c>
    </row>
    <row r="37" spans="2:95" s="14" customFormat="1" ht="13.5" customHeight="1">
      <c r="B37" s="500"/>
      <c r="C37" s="628"/>
      <c r="D37" s="631"/>
      <c r="E37" s="615"/>
      <c r="F37" s="615"/>
      <c r="G37" s="127" t="s">
        <v>158</v>
      </c>
      <c r="H37" s="212">
        <v>774588</v>
      </c>
      <c r="I37" s="183">
        <f>IFERROR(H37/E22,"-")</f>
        <v>1.1346442354016331E-3</v>
      </c>
      <c r="J37" s="212">
        <v>66</v>
      </c>
      <c r="K37" s="183">
        <f>IFERROR(J37/F22,"-")</f>
        <v>6.8041237113402056E-2</v>
      </c>
      <c r="L37" s="215">
        <f t="shared" si="10"/>
        <v>11736.181818181818</v>
      </c>
      <c r="M37" s="110">
        <f t="shared" si="27"/>
        <v>5.5607043558850789E-3</v>
      </c>
      <c r="N37" s="615"/>
      <c r="O37" s="615"/>
      <c r="P37" s="127" t="s">
        <v>158</v>
      </c>
      <c r="Q37" s="212">
        <v>162868</v>
      </c>
      <c r="R37" s="183">
        <f>IFERROR(Q37/N22,"-")</f>
        <v>1.4404142557392417E-3</v>
      </c>
      <c r="S37" s="212">
        <v>12</v>
      </c>
      <c r="T37" s="183">
        <f>IFERROR(S37/O22,"-")</f>
        <v>7.8431372549019607E-2</v>
      </c>
      <c r="U37" s="215">
        <f t="shared" si="11"/>
        <v>13572.333333333334</v>
      </c>
      <c r="V37" s="110">
        <f t="shared" si="30"/>
        <v>1.0110371556154689E-3</v>
      </c>
      <c r="W37" s="615"/>
      <c r="X37" s="615"/>
      <c r="Y37" s="127" t="s">
        <v>158</v>
      </c>
      <c r="Z37" s="212">
        <v>27226</v>
      </c>
      <c r="AA37" s="183">
        <f>IFERROR(Z37/W22,"-")</f>
        <v>7.267314993234772E-4</v>
      </c>
      <c r="AB37" s="212">
        <v>6</v>
      </c>
      <c r="AC37" s="183">
        <f>IFERROR(AB37/X22,"-")</f>
        <v>9.6774193548387094E-2</v>
      </c>
      <c r="AD37" s="215">
        <f t="shared" si="12"/>
        <v>4537.666666666667</v>
      </c>
      <c r="AE37" s="110">
        <f t="shared" si="33"/>
        <v>5.0551857780773443E-4</v>
      </c>
      <c r="AF37" s="615"/>
      <c r="AG37" s="615"/>
      <c r="AH37" s="127" t="s">
        <v>158</v>
      </c>
      <c r="AI37" s="212">
        <v>145768</v>
      </c>
      <c r="AJ37" s="183">
        <f>IFERROR(AI37/AF22,"-")</f>
        <v>1.6862024134645405E-3</v>
      </c>
      <c r="AK37" s="212">
        <v>12</v>
      </c>
      <c r="AL37" s="183">
        <f>IFERROR(AK37/AG22,"-")</f>
        <v>0.11214953271028037</v>
      </c>
      <c r="AM37" s="215">
        <f t="shared" si="13"/>
        <v>12147.333333333334</v>
      </c>
      <c r="AN37" s="110">
        <f t="shared" si="35"/>
        <v>1.0110371556154689E-3</v>
      </c>
      <c r="AO37" s="615"/>
      <c r="AP37" s="651"/>
      <c r="AQ37" s="127" t="s">
        <v>158</v>
      </c>
      <c r="AR37" s="212">
        <f t="shared" si="4"/>
        <v>1110450</v>
      </c>
      <c r="AS37" s="183">
        <f>IFERROR(AR37/AO22,"-")</f>
        <v>1.2074679224231572E-3</v>
      </c>
      <c r="AT37" s="212">
        <f t="shared" si="5"/>
        <v>96</v>
      </c>
      <c r="AU37" s="183">
        <f>IFERROR(AT37/AP22,"-")</f>
        <v>7.4303405572755415E-2</v>
      </c>
      <c r="AV37" s="215">
        <f t="shared" si="14"/>
        <v>11567.1875</v>
      </c>
      <c r="AW37" s="110">
        <f t="shared" si="38"/>
        <v>8.0882972449237509E-3</v>
      </c>
      <c r="AX37" s="120"/>
      <c r="AY37" s="324" t="s">
        <v>42</v>
      </c>
      <c r="AZ37" s="440">
        <v>205465060</v>
      </c>
      <c r="BA37" s="440">
        <v>27598130</v>
      </c>
      <c r="BB37" s="440">
        <v>7289460</v>
      </c>
      <c r="BC37" s="440">
        <v>31395050</v>
      </c>
      <c r="BD37" s="188">
        <f t="shared" si="15"/>
        <v>271747700</v>
      </c>
      <c r="BE37" s="440">
        <v>336</v>
      </c>
      <c r="BF37" s="440">
        <v>35</v>
      </c>
      <c r="BG37" s="440">
        <v>22</v>
      </c>
      <c r="BH37" s="440">
        <v>31</v>
      </c>
      <c r="BI37" s="188">
        <f t="shared" si="16"/>
        <v>424</v>
      </c>
      <c r="BJ37" s="12"/>
      <c r="BK37" s="107" t="s">
        <v>42</v>
      </c>
      <c r="BL37" s="331">
        <f>市区町村別_健診受診率!Y37</f>
        <v>5976</v>
      </c>
      <c r="BM37" s="12"/>
      <c r="BN37" s="500"/>
      <c r="BO37" s="642"/>
      <c r="BP37" s="641"/>
      <c r="BQ37" s="641"/>
      <c r="BR37" s="400" t="s">
        <v>158</v>
      </c>
      <c r="BS37" s="188">
        <v>125912</v>
      </c>
      <c r="BT37" s="390">
        <v>1.1074963319329546E-3</v>
      </c>
      <c r="BU37" s="188">
        <v>12</v>
      </c>
      <c r="BV37" s="390">
        <v>9.7560975609756101E-2</v>
      </c>
      <c r="BW37" s="188">
        <v>10492.666666666666</v>
      </c>
      <c r="BX37" s="401">
        <v>1.0334137099552187E-3</v>
      </c>
      <c r="BY37" s="12"/>
      <c r="BZ37" s="164">
        <v>33</v>
      </c>
      <c r="CA37" s="61" t="s">
        <v>42</v>
      </c>
      <c r="CB37" s="385">
        <f t="shared" ref="CB37:CB68" si="39">INDEX($AL:$AL,(ROW()+($BZ37)*16))</f>
        <v>0.80645161290322576</v>
      </c>
      <c r="CC37" s="385">
        <f t="shared" si="17"/>
        <v>0.72340425531914898</v>
      </c>
      <c r="CD37" s="172"/>
      <c r="CE37" s="73" t="s">
        <v>51</v>
      </c>
      <c r="CF37" s="385">
        <f t="shared" si="8"/>
        <v>0.8</v>
      </c>
      <c r="CG37" s="385">
        <f t="shared" si="18"/>
        <v>0.83018867924528306</v>
      </c>
      <c r="CH37" s="13"/>
      <c r="CI37" s="105" t="str">
        <f t="shared" si="9"/>
        <v>島本町</v>
      </c>
      <c r="CJ37" s="136">
        <f t="shared" si="24"/>
        <v>0.81481481481481477</v>
      </c>
      <c r="CK37" s="136">
        <f t="shared" si="19"/>
        <v>0.79166666666666663</v>
      </c>
      <c r="CL37" s="383">
        <f t="shared" si="20"/>
        <v>2.2999999999999909</v>
      </c>
      <c r="CM37" s="13"/>
      <c r="CN37" s="136">
        <f t="shared" si="21"/>
        <v>0.84886269175545981</v>
      </c>
      <c r="CO37" s="136">
        <f t="shared" si="22"/>
        <v>0.85219287618124551</v>
      </c>
      <c r="CP37" s="383">
        <f t="shared" si="23"/>
        <v>-0.30000000000000027</v>
      </c>
      <c r="CQ37" s="137">
        <v>0</v>
      </c>
    </row>
    <row r="38" spans="2:95" s="14" customFormat="1" ht="13.5" customHeight="1">
      <c r="B38" s="500"/>
      <c r="C38" s="629"/>
      <c r="D38" s="632"/>
      <c r="E38" s="616"/>
      <c r="F38" s="616"/>
      <c r="G38" s="128" t="s">
        <v>81</v>
      </c>
      <c r="H38" s="204">
        <v>96226567</v>
      </c>
      <c r="I38" s="183">
        <f>IFERROR(H38/E22,"-")</f>
        <v>0.14095612059448251</v>
      </c>
      <c r="J38" s="212">
        <v>754</v>
      </c>
      <c r="K38" s="183">
        <f>IFERROR(J38/F22,"-")</f>
        <v>0.77731958762886599</v>
      </c>
      <c r="L38" s="215">
        <f t="shared" si="10"/>
        <v>127621.44164456234</v>
      </c>
      <c r="M38" s="111">
        <f t="shared" si="27"/>
        <v>6.3526834611171965E-2</v>
      </c>
      <c r="N38" s="616"/>
      <c r="O38" s="616"/>
      <c r="P38" s="128" t="s">
        <v>81</v>
      </c>
      <c r="Q38" s="204">
        <v>19206609</v>
      </c>
      <c r="R38" s="183">
        <f>IFERROR(Q38/N22,"-")</f>
        <v>0.16986438961618994</v>
      </c>
      <c r="S38" s="212">
        <v>121</v>
      </c>
      <c r="T38" s="183">
        <f>IFERROR(S38/O22,"-")</f>
        <v>0.79084967320261434</v>
      </c>
      <c r="U38" s="215">
        <f t="shared" si="11"/>
        <v>158732.30578512396</v>
      </c>
      <c r="V38" s="111">
        <f t="shared" si="30"/>
        <v>1.0194624652455977E-2</v>
      </c>
      <c r="W38" s="616"/>
      <c r="X38" s="616"/>
      <c r="Y38" s="128" t="s">
        <v>81</v>
      </c>
      <c r="Z38" s="204">
        <v>4604332</v>
      </c>
      <c r="AA38" s="183">
        <f>IFERROR(Z38/W22,"-")</f>
        <v>0.1229013846228996</v>
      </c>
      <c r="AB38" s="212">
        <v>52</v>
      </c>
      <c r="AC38" s="183">
        <f>IFERROR(AB38/X22,"-")</f>
        <v>0.83870967741935487</v>
      </c>
      <c r="AD38" s="215">
        <f t="shared" si="12"/>
        <v>88544.846153846156</v>
      </c>
      <c r="AE38" s="111">
        <f t="shared" si="33"/>
        <v>4.3811610076670317E-3</v>
      </c>
      <c r="AF38" s="616"/>
      <c r="AG38" s="616"/>
      <c r="AH38" s="128" t="s">
        <v>81</v>
      </c>
      <c r="AI38" s="204">
        <v>15450870</v>
      </c>
      <c r="AJ38" s="183">
        <f>IFERROR(AI38/AF22,"-")</f>
        <v>0.17873123239755548</v>
      </c>
      <c r="AK38" s="212">
        <v>92</v>
      </c>
      <c r="AL38" s="183">
        <f>IFERROR(AK38/AG22,"-")</f>
        <v>0.85981308411214952</v>
      </c>
      <c r="AM38" s="215">
        <f t="shared" si="13"/>
        <v>167944.23913043478</v>
      </c>
      <c r="AN38" s="111">
        <f t="shared" si="35"/>
        <v>7.7512848597185947E-3</v>
      </c>
      <c r="AO38" s="616"/>
      <c r="AP38" s="652"/>
      <c r="AQ38" s="128" t="s">
        <v>81</v>
      </c>
      <c r="AR38" s="204">
        <f t="shared" si="4"/>
        <v>135488378</v>
      </c>
      <c r="AS38" s="183">
        <f>IFERROR(AR38/AO22,"-")</f>
        <v>0.14732574208306848</v>
      </c>
      <c r="AT38" s="212">
        <f t="shared" si="5"/>
        <v>1019</v>
      </c>
      <c r="AU38" s="183">
        <f>IFERROR(AT38/AP22,"-")</f>
        <v>0.78869969040247678</v>
      </c>
      <c r="AV38" s="215">
        <f t="shared" si="14"/>
        <v>132962.0981354269</v>
      </c>
      <c r="AW38" s="111">
        <f t="shared" si="38"/>
        <v>8.5853905131013569E-2</v>
      </c>
      <c r="AX38" s="120"/>
      <c r="AY38" s="324" t="s">
        <v>44</v>
      </c>
      <c r="AZ38" s="440">
        <v>823520060</v>
      </c>
      <c r="BA38" s="440">
        <v>131899900</v>
      </c>
      <c r="BB38" s="440">
        <v>79439010</v>
      </c>
      <c r="BC38" s="440">
        <v>172438120</v>
      </c>
      <c r="BD38" s="188">
        <f t="shared" si="15"/>
        <v>1207297090</v>
      </c>
      <c r="BE38" s="440">
        <v>1503</v>
      </c>
      <c r="BF38" s="440">
        <v>205</v>
      </c>
      <c r="BG38" s="440">
        <v>104</v>
      </c>
      <c r="BH38" s="440">
        <v>185</v>
      </c>
      <c r="BI38" s="188">
        <f t="shared" si="16"/>
        <v>1997</v>
      </c>
      <c r="BJ38" s="12"/>
      <c r="BK38" s="107" t="s">
        <v>44</v>
      </c>
      <c r="BL38" s="331">
        <f>市区町村別_健診受診率!Y38</f>
        <v>26498</v>
      </c>
      <c r="BM38" s="12"/>
      <c r="BN38" s="500"/>
      <c r="BO38" s="642"/>
      <c r="BP38" s="641"/>
      <c r="BQ38" s="641"/>
      <c r="BR38" s="128" t="s">
        <v>81</v>
      </c>
      <c r="BS38" s="188">
        <v>27285014</v>
      </c>
      <c r="BT38" s="390">
        <v>0.23999343129915585</v>
      </c>
      <c r="BU38" s="188">
        <v>113</v>
      </c>
      <c r="BV38" s="390">
        <v>0.91869918699186992</v>
      </c>
      <c r="BW38" s="188">
        <v>241460.30088495577</v>
      </c>
      <c r="BX38" s="401">
        <v>9.7313124354116431E-3</v>
      </c>
      <c r="BY38" s="12"/>
      <c r="BZ38" s="164">
        <v>34</v>
      </c>
      <c r="CA38" s="61" t="s">
        <v>44</v>
      </c>
      <c r="CB38" s="385">
        <f t="shared" si="39"/>
        <v>0.89189189189189189</v>
      </c>
      <c r="CC38" s="385">
        <f t="shared" si="17"/>
        <v>0.82702702702702702</v>
      </c>
      <c r="CD38" s="172"/>
      <c r="CE38" s="73" t="s">
        <v>11</v>
      </c>
      <c r="CF38" s="385">
        <f t="shared" si="8"/>
        <v>0.81481481481481477</v>
      </c>
      <c r="CG38" s="385">
        <f t="shared" si="18"/>
        <v>0.79166666666666663</v>
      </c>
      <c r="CH38" s="13"/>
      <c r="CI38" s="105" t="str">
        <f t="shared" si="9"/>
        <v>箕面市</v>
      </c>
      <c r="CJ38" s="136">
        <f t="shared" si="24"/>
        <v>0.8125</v>
      </c>
      <c r="CK38" s="136">
        <f t="shared" si="19"/>
        <v>0.80211081794195249</v>
      </c>
      <c r="CL38" s="383">
        <f t="shared" si="20"/>
        <v>1.0999999999999899</v>
      </c>
      <c r="CM38" s="13"/>
      <c r="CN38" s="136">
        <f t="shared" si="21"/>
        <v>0.84886269175545981</v>
      </c>
      <c r="CO38" s="136">
        <f t="shared" si="22"/>
        <v>0.85219287618124551</v>
      </c>
      <c r="CP38" s="383">
        <f t="shared" si="23"/>
        <v>-0.30000000000000027</v>
      </c>
      <c r="CQ38" s="137">
        <v>0</v>
      </c>
    </row>
    <row r="39" spans="2:95" s="14" customFormat="1" ht="13.5" customHeight="1">
      <c r="B39" s="500">
        <v>3</v>
      </c>
      <c r="C39" s="627" t="s">
        <v>125</v>
      </c>
      <c r="D39" s="630">
        <f>BL7</f>
        <v>7638</v>
      </c>
      <c r="E39" s="626">
        <f t="shared" ref="E39" si="40">VLOOKUP(C39,$AY$5:$BI$78,2,0)</f>
        <v>325299310</v>
      </c>
      <c r="F39" s="626">
        <f t="shared" ref="F39" si="41">VLOOKUP(C39,$AY$5:$BI$78,7,0)</f>
        <v>399</v>
      </c>
      <c r="G39" s="124" t="s">
        <v>144</v>
      </c>
      <c r="H39" s="210">
        <v>4062393</v>
      </c>
      <c r="I39" s="181">
        <f>IFERROR(H39/E39,"-")</f>
        <v>1.2488169741276119E-2</v>
      </c>
      <c r="J39" s="210">
        <v>67</v>
      </c>
      <c r="K39" s="181">
        <f>IFERROR(J39/F39,"-")</f>
        <v>0.16791979949874686</v>
      </c>
      <c r="L39" s="213">
        <f t="shared" si="10"/>
        <v>60632.73134328358</v>
      </c>
      <c r="M39" s="108">
        <f>IFERROR(J39/$BL$7,0)</f>
        <v>8.771929824561403E-3</v>
      </c>
      <c r="N39" s="626">
        <f t="shared" ref="N39" si="42">VLOOKUP(C39,$AY$5:$BI$78,3,0)</f>
        <v>50713210</v>
      </c>
      <c r="O39" s="626">
        <f t="shared" ref="O39" si="43">VLOOKUP(C39,$AY$5:$BI$78,8,0)</f>
        <v>51</v>
      </c>
      <c r="P39" s="124" t="s">
        <v>144</v>
      </c>
      <c r="Q39" s="210">
        <v>231180</v>
      </c>
      <c r="R39" s="181">
        <f>IFERROR(Q39/N39,"-")</f>
        <v>4.5585755664056763E-3</v>
      </c>
      <c r="S39" s="210">
        <v>11</v>
      </c>
      <c r="T39" s="181">
        <f>IFERROR(S39/O39,"-")</f>
        <v>0.21568627450980393</v>
      </c>
      <c r="U39" s="213">
        <f t="shared" si="11"/>
        <v>21016.363636363636</v>
      </c>
      <c r="V39" s="108">
        <f>IFERROR(S39/$BL$7,0)</f>
        <v>1.4401675831369469E-3</v>
      </c>
      <c r="W39" s="626">
        <f t="shared" ref="W39" si="44">VLOOKUP(C39,$AY$5:$BI$78,4,0)</f>
        <v>25314440</v>
      </c>
      <c r="X39" s="626">
        <f t="shared" ref="X39" si="45">VLOOKUP(C39,$AY$5:$BI$78,9,0)</f>
        <v>34</v>
      </c>
      <c r="Y39" s="124" t="s">
        <v>144</v>
      </c>
      <c r="Z39" s="210">
        <v>712835</v>
      </c>
      <c r="AA39" s="181">
        <f>IFERROR(Z39/W39,"-")</f>
        <v>2.8159224537457672E-2</v>
      </c>
      <c r="AB39" s="210">
        <v>7</v>
      </c>
      <c r="AC39" s="181">
        <f>IFERROR(AB39/X39,"-")</f>
        <v>0.20588235294117646</v>
      </c>
      <c r="AD39" s="213">
        <f t="shared" si="12"/>
        <v>101833.57142857143</v>
      </c>
      <c r="AE39" s="108">
        <f>IFERROR(AB39/$BL$7,0)</f>
        <v>9.1647028017805704E-4</v>
      </c>
      <c r="AF39" s="626">
        <f t="shared" ref="AF39" si="46">VLOOKUP(C39,$AY$5:$BI$78,5,0)</f>
        <v>37140060</v>
      </c>
      <c r="AG39" s="626">
        <f t="shared" ref="AG39" si="47">VLOOKUP(C39,$AY$5:$BI$78,10,0)</f>
        <v>53</v>
      </c>
      <c r="AH39" s="124" t="s">
        <v>144</v>
      </c>
      <c r="AI39" s="210">
        <v>275906</v>
      </c>
      <c r="AJ39" s="181">
        <f>IFERROR(AI39/AF39,"-")</f>
        <v>7.4287979071654704E-3</v>
      </c>
      <c r="AK39" s="210">
        <v>11</v>
      </c>
      <c r="AL39" s="181">
        <f>IFERROR(AK39/AG39,"-")</f>
        <v>0.20754716981132076</v>
      </c>
      <c r="AM39" s="213">
        <f t="shared" si="13"/>
        <v>25082.363636363636</v>
      </c>
      <c r="AN39" s="108">
        <f>IFERROR(AK39/$BL$7,0)</f>
        <v>1.4401675831369469E-3</v>
      </c>
      <c r="AO39" s="626">
        <f t="shared" ref="AO39" si="48">VLOOKUP(C39,$AY$5:$BI$78,6,0)</f>
        <v>438467020</v>
      </c>
      <c r="AP39" s="650">
        <f t="shared" ref="AP39" si="49">VLOOKUP(C39,$AY$5:$BI$78,11,0)</f>
        <v>537</v>
      </c>
      <c r="AQ39" s="124" t="s">
        <v>144</v>
      </c>
      <c r="AR39" s="210">
        <f t="shared" si="4"/>
        <v>5282314</v>
      </c>
      <c r="AS39" s="181">
        <f>IFERROR(AR39/AO39,"-")</f>
        <v>1.2047232195479604E-2</v>
      </c>
      <c r="AT39" s="210">
        <f t="shared" si="5"/>
        <v>96</v>
      </c>
      <c r="AU39" s="181">
        <f>IFERROR(AT39/AP39,"-")</f>
        <v>0.1787709497206704</v>
      </c>
      <c r="AV39" s="213">
        <f t="shared" si="14"/>
        <v>55024.104166666664</v>
      </c>
      <c r="AW39" s="108">
        <f>IFERROR(AT39/$BL$7,0)</f>
        <v>1.2568735271013355E-2</v>
      </c>
      <c r="AX39" s="120"/>
      <c r="AY39" s="324" t="s">
        <v>1</v>
      </c>
      <c r="AZ39" s="440">
        <v>2311335500</v>
      </c>
      <c r="BA39" s="440">
        <v>299030250</v>
      </c>
      <c r="BB39" s="440">
        <v>217779870</v>
      </c>
      <c r="BC39" s="440">
        <v>371384910</v>
      </c>
      <c r="BD39" s="188">
        <f t="shared" si="15"/>
        <v>3199530530</v>
      </c>
      <c r="BE39" s="440">
        <v>3716</v>
      </c>
      <c r="BF39" s="440">
        <v>482</v>
      </c>
      <c r="BG39" s="440">
        <v>293</v>
      </c>
      <c r="BH39" s="440">
        <v>470</v>
      </c>
      <c r="BI39" s="188">
        <f t="shared" si="16"/>
        <v>4961</v>
      </c>
      <c r="BJ39" s="12"/>
      <c r="BK39" s="107" t="s">
        <v>1</v>
      </c>
      <c r="BL39" s="331">
        <f>市区町村別_健診受診率!Y39</f>
        <v>54568</v>
      </c>
      <c r="BM39" s="12"/>
      <c r="BN39" s="500">
        <v>3</v>
      </c>
      <c r="BO39" s="642" t="s">
        <v>125</v>
      </c>
      <c r="BP39" s="641">
        <v>49950950</v>
      </c>
      <c r="BQ39" s="641">
        <v>45</v>
      </c>
      <c r="BR39" s="400" t="s">
        <v>144</v>
      </c>
      <c r="BS39" s="188">
        <v>1569101</v>
      </c>
      <c r="BT39" s="390">
        <v>3.1412835992108257E-2</v>
      </c>
      <c r="BU39" s="188">
        <v>12</v>
      </c>
      <c r="BV39" s="390">
        <v>0.26666666666666666</v>
      </c>
      <c r="BW39" s="188">
        <v>130758.41666666667</v>
      </c>
      <c r="BX39" s="401">
        <v>1.6116035455278001E-3</v>
      </c>
      <c r="BY39" s="12"/>
      <c r="BZ39" s="164">
        <v>35</v>
      </c>
      <c r="CA39" s="61" t="s">
        <v>1</v>
      </c>
      <c r="CB39" s="385">
        <f t="shared" si="39"/>
        <v>0.85744680851063826</v>
      </c>
      <c r="CC39" s="385">
        <f t="shared" si="17"/>
        <v>0.83767535070140275</v>
      </c>
      <c r="CD39" s="172"/>
      <c r="CE39" s="73" t="s">
        <v>5</v>
      </c>
      <c r="CF39" s="385">
        <f t="shared" si="8"/>
        <v>0.80769230769230771</v>
      </c>
      <c r="CG39" s="385">
        <f t="shared" si="18"/>
        <v>0.76470588235294112</v>
      </c>
      <c r="CH39" s="13"/>
      <c r="CI39" s="105" t="str">
        <f t="shared" si="9"/>
        <v>柏原市</v>
      </c>
      <c r="CJ39" s="136">
        <f t="shared" si="24"/>
        <v>0.81212121212121213</v>
      </c>
      <c r="CK39" s="136">
        <f t="shared" si="19"/>
        <v>0.81617647058823528</v>
      </c>
      <c r="CL39" s="383">
        <f t="shared" si="20"/>
        <v>-0.39999999999998925</v>
      </c>
      <c r="CM39" s="13"/>
      <c r="CN39" s="136">
        <f t="shared" si="21"/>
        <v>0.84886269175545981</v>
      </c>
      <c r="CO39" s="136">
        <f t="shared" si="22"/>
        <v>0.85219287618124551</v>
      </c>
      <c r="CP39" s="383">
        <f t="shared" si="23"/>
        <v>-0.30000000000000027</v>
      </c>
      <c r="CQ39" s="137">
        <v>0</v>
      </c>
    </row>
    <row r="40" spans="2:95" s="14" customFormat="1" ht="13.5" customHeight="1">
      <c r="B40" s="500"/>
      <c r="C40" s="628"/>
      <c r="D40" s="631"/>
      <c r="E40" s="615"/>
      <c r="F40" s="615"/>
      <c r="G40" s="125" t="s">
        <v>145</v>
      </c>
      <c r="H40" s="211">
        <v>5298300</v>
      </c>
      <c r="I40" s="182">
        <f>IFERROR(H40/E39,"-")</f>
        <v>1.6287461538113928E-2</v>
      </c>
      <c r="J40" s="211">
        <v>128</v>
      </c>
      <c r="K40" s="182">
        <f>IFERROR(J40/F39,"-")</f>
        <v>0.32080200501253131</v>
      </c>
      <c r="L40" s="214">
        <f t="shared" si="10"/>
        <v>41392.96875</v>
      </c>
      <c r="M40" s="109">
        <f>IFERROR(J40/$BL$7,0)</f>
        <v>1.6758313694684474E-2</v>
      </c>
      <c r="N40" s="615"/>
      <c r="O40" s="615"/>
      <c r="P40" s="125" t="s">
        <v>145</v>
      </c>
      <c r="Q40" s="211">
        <v>391686</v>
      </c>
      <c r="R40" s="182">
        <f>IFERROR(Q40/N39,"-")</f>
        <v>7.7235497417733959E-3</v>
      </c>
      <c r="S40" s="211">
        <v>17</v>
      </c>
      <c r="T40" s="182">
        <f>IFERROR(S40/O39,"-")</f>
        <v>0.33333333333333331</v>
      </c>
      <c r="U40" s="214">
        <f t="shared" si="11"/>
        <v>23040.352941176472</v>
      </c>
      <c r="V40" s="109">
        <f>IFERROR(S40/$BL$7,0)</f>
        <v>2.2257135375752814E-3</v>
      </c>
      <c r="W40" s="615"/>
      <c r="X40" s="615"/>
      <c r="Y40" s="125" t="s">
        <v>145</v>
      </c>
      <c r="Z40" s="211">
        <v>1852734</v>
      </c>
      <c r="AA40" s="182">
        <f>IFERROR(Z40/W39,"-")</f>
        <v>7.3188820293871804E-2</v>
      </c>
      <c r="AB40" s="211">
        <v>15</v>
      </c>
      <c r="AC40" s="182">
        <f>IFERROR(AB40/X39,"-")</f>
        <v>0.44117647058823528</v>
      </c>
      <c r="AD40" s="214">
        <f t="shared" si="12"/>
        <v>123515.6</v>
      </c>
      <c r="AE40" s="109">
        <f>IFERROR(AB40/$BL$7,0)</f>
        <v>1.9638648860958365E-3</v>
      </c>
      <c r="AF40" s="615"/>
      <c r="AG40" s="615"/>
      <c r="AH40" s="125" t="s">
        <v>145</v>
      </c>
      <c r="AI40" s="211">
        <v>445915</v>
      </c>
      <c r="AJ40" s="182">
        <f>IFERROR(AI40/AF39,"-")</f>
        <v>1.2006308013503478E-2</v>
      </c>
      <c r="AK40" s="211">
        <v>15</v>
      </c>
      <c r="AL40" s="182">
        <f>IFERROR(AK40/AG39,"-")</f>
        <v>0.28301886792452829</v>
      </c>
      <c r="AM40" s="214">
        <f t="shared" si="13"/>
        <v>29727.666666666668</v>
      </c>
      <c r="AN40" s="109">
        <f>IFERROR(AK40/$BL$7,0)</f>
        <v>1.9638648860958365E-3</v>
      </c>
      <c r="AO40" s="615"/>
      <c r="AP40" s="651"/>
      <c r="AQ40" s="125" t="s">
        <v>145</v>
      </c>
      <c r="AR40" s="211">
        <f t="shared" si="4"/>
        <v>7988635</v>
      </c>
      <c r="AS40" s="182">
        <f>IFERROR(AR40/AO39,"-")</f>
        <v>1.8219466084359093E-2</v>
      </c>
      <c r="AT40" s="211">
        <f t="shared" si="5"/>
        <v>175</v>
      </c>
      <c r="AU40" s="182">
        <f>IFERROR(AT40/AP39,"-")</f>
        <v>0.32588454376163872</v>
      </c>
      <c r="AV40" s="214">
        <f t="shared" si="14"/>
        <v>45649.342857142859</v>
      </c>
      <c r="AW40" s="109">
        <f>IFERROR(AT40/$BL$7,0)</f>
        <v>2.2911757004451427E-2</v>
      </c>
      <c r="AX40" s="120"/>
      <c r="AY40" s="324" t="s">
        <v>2</v>
      </c>
      <c r="AZ40" s="440">
        <v>681742780</v>
      </c>
      <c r="BA40" s="440">
        <v>109137590</v>
      </c>
      <c r="BB40" s="440">
        <v>53478840</v>
      </c>
      <c r="BC40" s="440">
        <v>104660370</v>
      </c>
      <c r="BD40" s="188">
        <f t="shared" si="15"/>
        <v>949019580</v>
      </c>
      <c r="BE40" s="440">
        <v>946</v>
      </c>
      <c r="BF40" s="440">
        <v>155</v>
      </c>
      <c r="BG40" s="440">
        <v>68</v>
      </c>
      <c r="BH40" s="440">
        <v>118</v>
      </c>
      <c r="BI40" s="188">
        <f t="shared" si="16"/>
        <v>1287</v>
      </c>
      <c r="BJ40" s="12"/>
      <c r="BK40" s="107" t="s">
        <v>2</v>
      </c>
      <c r="BL40" s="331">
        <f>市区町村別_健診受診率!Y40</f>
        <v>15222</v>
      </c>
      <c r="BM40" s="12"/>
      <c r="BN40" s="500"/>
      <c r="BO40" s="642"/>
      <c r="BP40" s="641"/>
      <c r="BQ40" s="641"/>
      <c r="BR40" s="400" t="s">
        <v>145</v>
      </c>
      <c r="BS40" s="188">
        <v>206858</v>
      </c>
      <c r="BT40" s="390">
        <v>4.1412225393110645E-3</v>
      </c>
      <c r="BU40" s="188">
        <v>10</v>
      </c>
      <c r="BV40" s="390">
        <v>0.22222222222222221</v>
      </c>
      <c r="BW40" s="188">
        <v>20685.8</v>
      </c>
      <c r="BX40" s="401">
        <v>1.3430029546065002E-3</v>
      </c>
      <c r="BY40" s="12"/>
      <c r="BZ40" s="164">
        <v>36</v>
      </c>
      <c r="CA40" s="61" t="s">
        <v>2</v>
      </c>
      <c r="CB40" s="385">
        <f t="shared" si="39"/>
        <v>0.89830508474576276</v>
      </c>
      <c r="CC40" s="385">
        <f t="shared" si="17"/>
        <v>0.86885245901639341</v>
      </c>
      <c r="CD40" s="172"/>
      <c r="CE40" s="73" t="s">
        <v>6</v>
      </c>
      <c r="CF40" s="385">
        <f t="shared" si="8"/>
        <v>0.75</v>
      </c>
      <c r="CG40" s="385">
        <f t="shared" si="18"/>
        <v>0.7931034482758621</v>
      </c>
      <c r="CH40" s="13"/>
      <c r="CI40" s="105" t="str">
        <f t="shared" si="9"/>
        <v>大阪狭山市</v>
      </c>
      <c r="CJ40" s="136">
        <f t="shared" si="24"/>
        <v>0.80851063829787229</v>
      </c>
      <c r="CK40" s="136">
        <f t="shared" si="19"/>
        <v>0.75324675324675328</v>
      </c>
      <c r="CL40" s="383">
        <f t="shared" si="20"/>
        <v>5.600000000000005</v>
      </c>
      <c r="CM40" s="13"/>
      <c r="CN40" s="136">
        <f t="shared" si="21"/>
        <v>0.84886269175545981</v>
      </c>
      <c r="CO40" s="136">
        <f t="shared" si="22"/>
        <v>0.85219287618124551</v>
      </c>
      <c r="CP40" s="383">
        <f t="shared" si="23"/>
        <v>-0.30000000000000027</v>
      </c>
      <c r="CQ40" s="137">
        <v>0</v>
      </c>
    </row>
    <row r="41" spans="2:95" s="14" customFormat="1" ht="13.5" customHeight="1">
      <c r="B41" s="500"/>
      <c r="C41" s="628"/>
      <c r="D41" s="631"/>
      <c r="E41" s="615"/>
      <c r="F41" s="615"/>
      <c r="G41" s="126" t="s">
        <v>146</v>
      </c>
      <c r="H41" s="211">
        <v>11421503</v>
      </c>
      <c r="I41" s="182">
        <f>IFERROR(H41/E39,"-")</f>
        <v>3.511075077288052E-2</v>
      </c>
      <c r="J41" s="211">
        <v>137</v>
      </c>
      <c r="K41" s="182">
        <f>IFERROR(J41/F39,"-")</f>
        <v>0.34335839598997492</v>
      </c>
      <c r="L41" s="214">
        <f t="shared" si="10"/>
        <v>83368.635036496344</v>
      </c>
      <c r="M41" s="109">
        <f t="shared" ref="M41:M55" si="50">IFERROR(J41/$BL$7,0)</f>
        <v>1.7936632626341976E-2</v>
      </c>
      <c r="N41" s="615"/>
      <c r="O41" s="615"/>
      <c r="P41" s="126" t="s">
        <v>146</v>
      </c>
      <c r="Q41" s="211">
        <v>908710</v>
      </c>
      <c r="R41" s="182">
        <f>IFERROR(Q41/N39,"-")</f>
        <v>1.7918605428447539E-2</v>
      </c>
      <c r="S41" s="211">
        <v>18</v>
      </c>
      <c r="T41" s="182">
        <f>IFERROR(S41/O39,"-")</f>
        <v>0.35294117647058826</v>
      </c>
      <c r="U41" s="214">
        <f t="shared" si="11"/>
        <v>50483.888888888891</v>
      </c>
      <c r="V41" s="109">
        <f t="shared" ref="V41:V55" si="51">IFERROR(S41/$BL$7,0)</f>
        <v>2.3566378633150041E-3</v>
      </c>
      <c r="W41" s="615"/>
      <c r="X41" s="615"/>
      <c r="Y41" s="126" t="s">
        <v>146</v>
      </c>
      <c r="Z41" s="211">
        <v>369875</v>
      </c>
      <c r="AA41" s="182">
        <f>IFERROR(Z41/W39,"-")</f>
        <v>1.4611225845801842E-2</v>
      </c>
      <c r="AB41" s="211">
        <v>14</v>
      </c>
      <c r="AC41" s="182">
        <f>IFERROR(AB41/X39,"-")</f>
        <v>0.41176470588235292</v>
      </c>
      <c r="AD41" s="214">
        <f t="shared" si="12"/>
        <v>26419.642857142859</v>
      </c>
      <c r="AE41" s="109">
        <f t="shared" ref="AE41:AE55" si="52">IFERROR(AB41/$BL$7,0)</f>
        <v>1.8329405603561141E-3</v>
      </c>
      <c r="AF41" s="615"/>
      <c r="AG41" s="615"/>
      <c r="AH41" s="126" t="s">
        <v>146</v>
      </c>
      <c r="AI41" s="211">
        <v>574680</v>
      </c>
      <c r="AJ41" s="182">
        <f>IFERROR(AI41/AF39,"-")</f>
        <v>1.5473319106108068E-2</v>
      </c>
      <c r="AK41" s="211">
        <v>19</v>
      </c>
      <c r="AL41" s="182">
        <f>IFERROR(AK41/AG39,"-")</f>
        <v>0.35849056603773582</v>
      </c>
      <c r="AM41" s="214">
        <f t="shared" si="13"/>
        <v>30246.315789473683</v>
      </c>
      <c r="AN41" s="109">
        <f t="shared" ref="AN41:AN55" si="53">IFERROR(AK41/$BL$7,0)</f>
        <v>2.4875621890547263E-3</v>
      </c>
      <c r="AO41" s="615"/>
      <c r="AP41" s="651"/>
      <c r="AQ41" s="126" t="s">
        <v>146</v>
      </c>
      <c r="AR41" s="211">
        <f t="shared" si="4"/>
        <v>13274768</v>
      </c>
      <c r="AS41" s="182">
        <f>IFERROR(AR41/AO39,"-")</f>
        <v>3.0275408170949779E-2</v>
      </c>
      <c r="AT41" s="211">
        <f t="shared" si="5"/>
        <v>188</v>
      </c>
      <c r="AU41" s="182">
        <f>IFERROR(AT41/AP39,"-")</f>
        <v>0.3500931098696462</v>
      </c>
      <c r="AV41" s="214">
        <f t="shared" si="14"/>
        <v>70610.468085106389</v>
      </c>
      <c r="AW41" s="109">
        <f t="shared" ref="AW41:AW55" si="54">IFERROR(AT41/$BL$7,0)</f>
        <v>2.461377323906782E-2</v>
      </c>
      <c r="AX41" s="120"/>
      <c r="AY41" s="324" t="s">
        <v>3</v>
      </c>
      <c r="AZ41" s="440">
        <v>2920970720</v>
      </c>
      <c r="BA41" s="440">
        <v>416304190</v>
      </c>
      <c r="BB41" s="440">
        <v>277055310</v>
      </c>
      <c r="BC41" s="440">
        <v>548955350</v>
      </c>
      <c r="BD41" s="188">
        <f t="shared" si="15"/>
        <v>4163285570</v>
      </c>
      <c r="BE41" s="440">
        <v>4978</v>
      </c>
      <c r="BF41" s="440">
        <v>700</v>
      </c>
      <c r="BG41" s="440">
        <v>385</v>
      </c>
      <c r="BH41" s="440">
        <v>728</v>
      </c>
      <c r="BI41" s="188">
        <f t="shared" si="16"/>
        <v>6791</v>
      </c>
      <c r="BJ41" s="12"/>
      <c r="BK41" s="107" t="s">
        <v>3</v>
      </c>
      <c r="BL41" s="331">
        <f>市区町村別_健診受診率!Y41</f>
        <v>46319</v>
      </c>
      <c r="BM41" s="12"/>
      <c r="BN41" s="500"/>
      <c r="BO41" s="642"/>
      <c r="BP41" s="641"/>
      <c r="BQ41" s="641"/>
      <c r="BR41" s="400" t="s">
        <v>146</v>
      </c>
      <c r="BS41" s="188">
        <v>2123972</v>
      </c>
      <c r="BT41" s="390">
        <v>4.2521153251339566E-2</v>
      </c>
      <c r="BU41" s="188">
        <v>13</v>
      </c>
      <c r="BV41" s="390">
        <v>0.28888888888888886</v>
      </c>
      <c r="BW41" s="188">
        <v>163382.46153846153</v>
      </c>
      <c r="BX41" s="401">
        <v>1.7459038409884501E-3</v>
      </c>
      <c r="BY41" s="12"/>
      <c r="BZ41" s="164">
        <v>37</v>
      </c>
      <c r="CA41" s="61" t="s">
        <v>3</v>
      </c>
      <c r="CB41" s="385">
        <f t="shared" si="39"/>
        <v>0.82692307692307687</v>
      </c>
      <c r="CC41" s="385">
        <f t="shared" si="17"/>
        <v>0.85569985569985574</v>
      </c>
      <c r="CD41" s="172"/>
      <c r="CE41" s="73" t="s">
        <v>52</v>
      </c>
      <c r="CF41" s="385">
        <f t="shared" si="8"/>
        <v>0.96666666666666667</v>
      </c>
      <c r="CG41" s="385">
        <f t="shared" si="18"/>
        <v>0.9642857142857143</v>
      </c>
      <c r="CH41" s="13"/>
      <c r="CI41" s="105" t="str">
        <f t="shared" si="9"/>
        <v>豊能町</v>
      </c>
      <c r="CJ41" s="136">
        <f t="shared" si="24"/>
        <v>0.80769230769230771</v>
      </c>
      <c r="CK41" s="136">
        <f t="shared" si="19"/>
        <v>0.76470588235294112</v>
      </c>
      <c r="CL41" s="383">
        <f t="shared" si="20"/>
        <v>4.3000000000000043</v>
      </c>
      <c r="CM41" s="13"/>
      <c r="CN41" s="136">
        <f t="shared" si="21"/>
        <v>0.84886269175545981</v>
      </c>
      <c r="CO41" s="136">
        <f t="shared" si="22"/>
        <v>0.85219287618124551</v>
      </c>
      <c r="CP41" s="383">
        <f t="shared" si="23"/>
        <v>-0.30000000000000027</v>
      </c>
      <c r="CQ41" s="137">
        <v>0</v>
      </c>
    </row>
    <row r="42" spans="2:95" s="14" customFormat="1" ht="13.5" customHeight="1">
      <c r="B42" s="500"/>
      <c r="C42" s="628"/>
      <c r="D42" s="631"/>
      <c r="E42" s="615"/>
      <c r="F42" s="615"/>
      <c r="G42" s="126" t="s">
        <v>147</v>
      </c>
      <c r="H42" s="211">
        <v>455470</v>
      </c>
      <c r="I42" s="182">
        <f>IFERROR(H42/E39,"-")</f>
        <v>1.4001566741718573E-3</v>
      </c>
      <c r="J42" s="211">
        <v>22</v>
      </c>
      <c r="K42" s="182">
        <f>IFERROR(J42/F39,"-")</f>
        <v>5.5137844611528819E-2</v>
      </c>
      <c r="L42" s="214">
        <f t="shared" si="10"/>
        <v>20703.18181818182</v>
      </c>
      <c r="M42" s="109">
        <f t="shared" si="50"/>
        <v>2.8803351662738939E-3</v>
      </c>
      <c r="N42" s="615"/>
      <c r="O42" s="615"/>
      <c r="P42" s="126" t="s">
        <v>147</v>
      </c>
      <c r="Q42" s="211">
        <v>86513</v>
      </c>
      <c r="R42" s="182">
        <f>IFERROR(Q42/N39,"-")</f>
        <v>1.7059263257048804E-3</v>
      </c>
      <c r="S42" s="211">
        <v>3</v>
      </c>
      <c r="T42" s="182">
        <f>IFERROR(S42/O39,"-")</f>
        <v>5.8823529411764705E-2</v>
      </c>
      <c r="U42" s="214">
        <f t="shared" si="11"/>
        <v>28837.666666666668</v>
      </c>
      <c r="V42" s="109">
        <f t="shared" si="51"/>
        <v>3.9277297721916735E-4</v>
      </c>
      <c r="W42" s="615"/>
      <c r="X42" s="615"/>
      <c r="Y42" s="126" t="s">
        <v>147</v>
      </c>
      <c r="Z42" s="211">
        <v>23130</v>
      </c>
      <c r="AA42" s="182">
        <f>IFERROR(Z42/W39,"-")</f>
        <v>9.1370774941100812E-4</v>
      </c>
      <c r="AB42" s="211">
        <v>3</v>
      </c>
      <c r="AC42" s="182">
        <f>IFERROR(AB42/X39,"-")</f>
        <v>8.8235294117647065E-2</v>
      </c>
      <c r="AD42" s="214">
        <f t="shared" si="12"/>
        <v>7710</v>
      </c>
      <c r="AE42" s="109">
        <f t="shared" si="52"/>
        <v>3.9277297721916735E-4</v>
      </c>
      <c r="AF42" s="615"/>
      <c r="AG42" s="615"/>
      <c r="AH42" s="126" t="s">
        <v>147</v>
      </c>
      <c r="AI42" s="211">
        <v>38904</v>
      </c>
      <c r="AJ42" s="182">
        <f>IFERROR(AI42/AF39,"-")</f>
        <v>1.0474942689914879E-3</v>
      </c>
      <c r="AK42" s="211">
        <v>4</v>
      </c>
      <c r="AL42" s="182">
        <f>IFERROR(AK42/AG39,"-")</f>
        <v>7.5471698113207544E-2</v>
      </c>
      <c r="AM42" s="214">
        <f t="shared" si="13"/>
        <v>9726</v>
      </c>
      <c r="AN42" s="109">
        <f t="shared" si="53"/>
        <v>5.236973029588898E-4</v>
      </c>
      <c r="AO42" s="615"/>
      <c r="AP42" s="651"/>
      <c r="AQ42" s="126" t="s">
        <v>147</v>
      </c>
      <c r="AR42" s="211">
        <f t="shared" si="4"/>
        <v>604017</v>
      </c>
      <c r="AS42" s="182">
        <f>IFERROR(AR42/AO39,"-")</f>
        <v>1.3775654095945461E-3</v>
      </c>
      <c r="AT42" s="211">
        <f t="shared" si="5"/>
        <v>32</v>
      </c>
      <c r="AU42" s="182">
        <f>IFERROR(AT42/AP39,"-")</f>
        <v>5.9590316573556797E-2</v>
      </c>
      <c r="AV42" s="214">
        <f t="shared" si="14"/>
        <v>18875.53125</v>
      </c>
      <c r="AW42" s="109">
        <f t="shared" si="54"/>
        <v>4.1895784236711184E-3</v>
      </c>
      <c r="AX42" s="120"/>
      <c r="AY42" s="324" t="s">
        <v>45</v>
      </c>
      <c r="AZ42" s="440">
        <v>496410180</v>
      </c>
      <c r="BA42" s="440">
        <v>80245670</v>
      </c>
      <c r="BB42" s="440">
        <v>97421200</v>
      </c>
      <c r="BC42" s="440">
        <v>97655910</v>
      </c>
      <c r="BD42" s="188">
        <f t="shared" si="15"/>
        <v>771732960</v>
      </c>
      <c r="BE42" s="440">
        <v>773</v>
      </c>
      <c r="BF42" s="440">
        <v>115</v>
      </c>
      <c r="BG42" s="440">
        <v>117</v>
      </c>
      <c r="BH42" s="440">
        <v>128</v>
      </c>
      <c r="BI42" s="188">
        <f t="shared" si="16"/>
        <v>1133</v>
      </c>
      <c r="BJ42" s="12"/>
      <c r="BK42" s="73" t="s">
        <v>45</v>
      </c>
      <c r="BL42" s="331">
        <f>市区町村別_健診受診率!Y42</f>
        <v>9619</v>
      </c>
      <c r="BM42" s="12"/>
      <c r="BN42" s="500"/>
      <c r="BO42" s="642"/>
      <c r="BP42" s="641"/>
      <c r="BQ42" s="641"/>
      <c r="BR42" s="400" t="s">
        <v>147</v>
      </c>
      <c r="BS42" s="188">
        <v>12554</v>
      </c>
      <c r="BT42" s="390">
        <v>2.5132655134687127E-4</v>
      </c>
      <c r="BU42" s="188">
        <v>3</v>
      </c>
      <c r="BV42" s="390">
        <v>6.6666666666666666E-2</v>
      </c>
      <c r="BW42" s="188">
        <v>4184.666666666667</v>
      </c>
      <c r="BX42" s="401">
        <v>4.0290088638195002E-4</v>
      </c>
      <c r="BY42" s="12"/>
      <c r="BZ42" s="164">
        <v>38</v>
      </c>
      <c r="CA42" s="73" t="s">
        <v>45</v>
      </c>
      <c r="CB42" s="385">
        <f t="shared" si="39"/>
        <v>0.8671875</v>
      </c>
      <c r="CC42" s="385">
        <f t="shared" si="17"/>
        <v>0.83606557377049184</v>
      </c>
      <c r="CD42" s="172"/>
      <c r="CE42" s="73" t="s">
        <v>53</v>
      </c>
      <c r="CF42" s="385">
        <f t="shared" si="8"/>
        <v>0.8</v>
      </c>
      <c r="CG42" s="385">
        <f t="shared" si="18"/>
        <v>0.78688524590163933</v>
      </c>
      <c r="CH42" s="13"/>
      <c r="CI42" s="105" t="str">
        <f t="shared" si="9"/>
        <v>羽曳野市</v>
      </c>
      <c r="CJ42" s="136">
        <f t="shared" si="24"/>
        <v>0.80295566502463056</v>
      </c>
      <c r="CK42" s="136">
        <f t="shared" si="19"/>
        <v>0.87165775401069523</v>
      </c>
      <c r="CL42" s="383">
        <f t="shared" si="20"/>
        <v>-6.899999999999995</v>
      </c>
      <c r="CM42" s="13"/>
      <c r="CN42" s="136">
        <f t="shared" si="21"/>
        <v>0.84886269175545981</v>
      </c>
      <c r="CO42" s="136">
        <f t="shared" si="22"/>
        <v>0.85219287618124551</v>
      </c>
      <c r="CP42" s="383">
        <f t="shared" si="23"/>
        <v>-0.30000000000000027</v>
      </c>
      <c r="CQ42" s="137">
        <v>0</v>
      </c>
    </row>
    <row r="43" spans="2:95" s="14" customFormat="1" ht="13.5" customHeight="1">
      <c r="B43" s="500"/>
      <c r="C43" s="628"/>
      <c r="D43" s="631"/>
      <c r="E43" s="615"/>
      <c r="F43" s="615"/>
      <c r="G43" s="126" t="s">
        <v>148</v>
      </c>
      <c r="H43" s="211">
        <v>5914189</v>
      </c>
      <c r="I43" s="182">
        <f>IFERROR(H43/E39,"-")</f>
        <v>1.8180760973639937E-2</v>
      </c>
      <c r="J43" s="211">
        <v>143</v>
      </c>
      <c r="K43" s="182">
        <f>IFERROR(J43/F39,"-")</f>
        <v>0.35839598997493732</v>
      </c>
      <c r="L43" s="214">
        <f t="shared" si="10"/>
        <v>41357.965034965033</v>
      </c>
      <c r="M43" s="109">
        <f t="shared" si="50"/>
        <v>1.8722178580780308E-2</v>
      </c>
      <c r="N43" s="615"/>
      <c r="O43" s="615"/>
      <c r="P43" s="126" t="s">
        <v>148</v>
      </c>
      <c r="Q43" s="211">
        <v>1232459</v>
      </c>
      <c r="R43" s="182">
        <f>IFERROR(Q43/N39,"-")</f>
        <v>2.4302523938042969E-2</v>
      </c>
      <c r="S43" s="211">
        <v>24</v>
      </c>
      <c r="T43" s="182">
        <f>IFERROR(S43/O39,"-")</f>
        <v>0.47058823529411764</v>
      </c>
      <c r="U43" s="214">
        <f t="shared" si="11"/>
        <v>51352.458333333336</v>
      </c>
      <c r="V43" s="109">
        <f t="shared" si="51"/>
        <v>3.1421838177533388E-3</v>
      </c>
      <c r="W43" s="615"/>
      <c r="X43" s="615"/>
      <c r="Y43" s="126" t="s">
        <v>148</v>
      </c>
      <c r="Z43" s="211">
        <v>282019</v>
      </c>
      <c r="AA43" s="182">
        <f>IFERROR(Z43/W39,"-")</f>
        <v>1.1140637517559148E-2</v>
      </c>
      <c r="AB43" s="211">
        <v>15</v>
      </c>
      <c r="AC43" s="182">
        <f>IFERROR(AB43/X39,"-")</f>
        <v>0.44117647058823528</v>
      </c>
      <c r="AD43" s="214">
        <f t="shared" si="12"/>
        <v>18801.266666666666</v>
      </c>
      <c r="AE43" s="109">
        <f t="shared" si="52"/>
        <v>1.9638648860958365E-3</v>
      </c>
      <c r="AF43" s="615"/>
      <c r="AG43" s="615"/>
      <c r="AH43" s="126" t="s">
        <v>148</v>
      </c>
      <c r="AI43" s="211">
        <v>1122862</v>
      </c>
      <c r="AJ43" s="182">
        <f>IFERROR(AI43/AF39,"-")</f>
        <v>3.0233176790775244E-2</v>
      </c>
      <c r="AK43" s="211">
        <v>22</v>
      </c>
      <c r="AL43" s="182">
        <f>IFERROR(AK43/AG39,"-")</f>
        <v>0.41509433962264153</v>
      </c>
      <c r="AM43" s="214">
        <f t="shared" si="13"/>
        <v>51039.181818181816</v>
      </c>
      <c r="AN43" s="109">
        <f t="shared" si="53"/>
        <v>2.8803351662738939E-3</v>
      </c>
      <c r="AO43" s="615"/>
      <c r="AP43" s="651"/>
      <c r="AQ43" s="126" t="s">
        <v>148</v>
      </c>
      <c r="AR43" s="211">
        <f t="shared" si="4"/>
        <v>8551529</v>
      </c>
      <c r="AS43" s="182">
        <f>IFERROR(AR43/AO39,"-")</f>
        <v>1.9503243368224135E-2</v>
      </c>
      <c r="AT43" s="211">
        <f t="shared" si="5"/>
        <v>204</v>
      </c>
      <c r="AU43" s="182">
        <f>IFERROR(AT43/AP39,"-")</f>
        <v>0.37988826815642457</v>
      </c>
      <c r="AV43" s="214">
        <f t="shared" si="14"/>
        <v>41919.259803921566</v>
      </c>
      <c r="AW43" s="109">
        <f t="shared" si="54"/>
        <v>2.6708562450903379E-2</v>
      </c>
      <c r="AX43" s="120"/>
      <c r="AY43" s="324" t="s">
        <v>8</v>
      </c>
      <c r="AZ43" s="440">
        <v>3080969300</v>
      </c>
      <c r="BA43" s="440">
        <v>422973000</v>
      </c>
      <c r="BB43" s="440">
        <v>251311660</v>
      </c>
      <c r="BC43" s="440">
        <v>721568410</v>
      </c>
      <c r="BD43" s="188">
        <f t="shared" si="15"/>
        <v>4476822370</v>
      </c>
      <c r="BE43" s="440">
        <v>4215</v>
      </c>
      <c r="BF43" s="440">
        <v>575</v>
      </c>
      <c r="BG43" s="440">
        <v>328</v>
      </c>
      <c r="BH43" s="440">
        <v>692</v>
      </c>
      <c r="BI43" s="188">
        <f t="shared" si="16"/>
        <v>5810</v>
      </c>
      <c r="BJ43" s="12"/>
      <c r="BK43" s="73" t="s">
        <v>8</v>
      </c>
      <c r="BL43" s="331">
        <f>市区町村別_健診受診率!Y43</f>
        <v>55558</v>
      </c>
      <c r="BM43" s="12"/>
      <c r="BN43" s="500"/>
      <c r="BO43" s="642"/>
      <c r="BP43" s="641"/>
      <c r="BQ43" s="641"/>
      <c r="BR43" s="400" t="s">
        <v>148</v>
      </c>
      <c r="BS43" s="188">
        <v>8007955</v>
      </c>
      <c r="BT43" s="390">
        <v>0.1603163703593225</v>
      </c>
      <c r="BU43" s="188">
        <v>19</v>
      </c>
      <c r="BV43" s="390">
        <v>0.42222222222222222</v>
      </c>
      <c r="BW43" s="188">
        <v>421471.31578947371</v>
      </c>
      <c r="BX43" s="401">
        <v>2.5517056137523502E-3</v>
      </c>
      <c r="BY43" s="12"/>
      <c r="BZ43" s="164">
        <v>39</v>
      </c>
      <c r="CA43" s="73" t="s">
        <v>8</v>
      </c>
      <c r="CB43" s="385">
        <f t="shared" si="39"/>
        <v>0.85693641618497107</v>
      </c>
      <c r="CC43" s="385">
        <f t="shared" si="17"/>
        <v>0.8517350157728707</v>
      </c>
      <c r="CD43" s="172"/>
      <c r="CE43" s="73" t="s">
        <v>54</v>
      </c>
      <c r="CF43" s="385">
        <f t="shared" si="8"/>
        <v>0.88888888888888884</v>
      </c>
      <c r="CG43" s="385">
        <f t="shared" si="18"/>
        <v>0.77777777777777779</v>
      </c>
      <c r="CH43" s="13"/>
      <c r="CI43" s="105" t="str">
        <f t="shared" si="9"/>
        <v>高石市</v>
      </c>
      <c r="CJ43" s="136">
        <f t="shared" si="24"/>
        <v>0.8</v>
      </c>
      <c r="CK43" s="136">
        <f t="shared" si="19"/>
        <v>0.84848484848484851</v>
      </c>
      <c r="CL43" s="383">
        <f t="shared" si="20"/>
        <v>-4.7999999999999936</v>
      </c>
      <c r="CM43" s="13"/>
      <c r="CN43" s="136">
        <f t="shared" si="21"/>
        <v>0.84886269175545981</v>
      </c>
      <c r="CO43" s="136">
        <f t="shared" si="22"/>
        <v>0.85219287618124551</v>
      </c>
      <c r="CP43" s="383">
        <f t="shared" si="23"/>
        <v>-0.30000000000000027</v>
      </c>
      <c r="CQ43" s="137">
        <v>0</v>
      </c>
    </row>
    <row r="44" spans="2:95" s="14" customFormat="1" ht="13.5" customHeight="1">
      <c r="B44" s="500"/>
      <c r="C44" s="628"/>
      <c r="D44" s="631"/>
      <c r="E44" s="615"/>
      <c r="F44" s="615"/>
      <c r="G44" s="126" t="s">
        <v>149</v>
      </c>
      <c r="H44" s="211">
        <v>12853241</v>
      </c>
      <c r="I44" s="182">
        <f>IFERROR(H44/E39,"-")</f>
        <v>3.951204507627145E-2</v>
      </c>
      <c r="J44" s="211">
        <v>172</v>
      </c>
      <c r="K44" s="182">
        <f>IFERROR(J44/F39,"-")</f>
        <v>0.43107769423558895</v>
      </c>
      <c r="L44" s="214">
        <f t="shared" si="10"/>
        <v>74728.145348837206</v>
      </c>
      <c r="M44" s="109">
        <f t="shared" si="50"/>
        <v>2.251898402723226E-2</v>
      </c>
      <c r="N44" s="615"/>
      <c r="O44" s="615"/>
      <c r="P44" s="126" t="s">
        <v>149</v>
      </c>
      <c r="Q44" s="211">
        <v>1113750</v>
      </c>
      <c r="R44" s="182">
        <f>IFERROR(Q44/N39,"-")</f>
        <v>2.196173344183892E-2</v>
      </c>
      <c r="S44" s="211">
        <v>26</v>
      </c>
      <c r="T44" s="182">
        <f>IFERROR(S44/O39,"-")</f>
        <v>0.50980392156862742</v>
      </c>
      <c r="U44" s="214">
        <f t="shared" si="11"/>
        <v>42836.538461538461</v>
      </c>
      <c r="V44" s="109">
        <f t="shared" si="51"/>
        <v>3.4040324692327832E-3</v>
      </c>
      <c r="W44" s="615"/>
      <c r="X44" s="615"/>
      <c r="Y44" s="126" t="s">
        <v>149</v>
      </c>
      <c r="Z44" s="211">
        <v>862590</v>
      </c>
      <c r="AA44" s="182">
        <f>IFERROR(Z44/W39,"-")</f>
        <v>3.4075018052937375E-2</v>
      </c>
      <c r="AB44" s="211">
        <v>17</v>
      </c>
      <c r="AC44" s="182">
        <f>IFERROR(AB44/X39,"-")</f>
        <v>0.5</v>
      </c>
      <c r="AD44" s="214">
        <f t="shared" si="12"/>
        <v>50740.588235294119</v>
      </c>
      <c r="AE44" s="109">
        <f t="shared" si="52"/>
        <v>2.2257135375752814E-3</v>
      </c>
      <c r="AF44" s="615"/>
      <c r="AG44" s="615"/>
      <c r="AH44" s="126" t="s">
        <v>149</v>
      </c>
      <c r="AI44" s="211">
        <v>2302871</v>
      </c>
      <c r="AJ44" s="182">
        <f>IFERROR(AI44/AF39,"-")</f>
        <v>6.2005042533587719E-2</v>
      </c>
      <c r="AK44" s="211">
        <v>22</v>
      </c>
      <c r="AL44" s="182">
        <f>IFERROR(AK44/AG39,"-")</f>
        <v>0.41509433962264153</v>
      </c>
      <c r="AM44" s="214">
        <f t="shared" si="13"/>
        <v>104675.95454545454</v>
      </c>
      <c r="AN44" s="109">
        <f t="shared" si="53"/>
        <v>2.8803351662738939E-3</v>
      </c>
      <c r="AO44" s="615"/>
      <c r="AP44" s="651"/>
      <c r="AQ44" s="126" t="s">
        <v>149</v>
      </c>
      <c r="AR44" s="211">
        <f t="shared" si="4"/>
        <v>17132452</v>
      </c>
      <c r="AS44" s="182">
        <f>IFERROR(AR44/AO39,"-")</f>
        <v>3.9073524845722719E-2</v>
      </c>
      <c r="AT44" s="211">
        <f t="shared" si="5"/>
        <v>237</v>
      </c>
      <c r="AU44" s="182">
        <f>IFERROR(AT44/AP39,"-")</f>
        <v>0.44134078212290501</v>
      </c>
      <c r="AV44" s="214">
        <f t="shared" si="14"/>
        <v>72288.827004219405</v>
      </c>
      <c r="AW44" s="109">
        <f t="shared" si="54"/>
        <v>3.1029065200314218E-2</v>
      </c>
      <c r="AX44" s="120"/>
      <c r="AY44" s="324" t="s">
        <v>46</v>
      </c>
      <c r="AZ44" s="440">
        <v>630484590</v>
      </c>
      <c r="BA44" s="440">
        <v>70506050</v>
      </c>
      <c r="BB44" s="440">
        <v>72025420</v>
      </c>
      <c r="BC44" s="440">
        <v>171304610</v>
      </c>
      <c r="BD44" s="188">
        <f t="shared" si="15"/>
        <v>944320670</v>
      </c>
      <c r="BE44" s="440">
        <v>1027</v>
      </c>
      <c r="BF44" s="440">
        <v>131</v>
      </c>
      <c r="BG44" s="440">
        <v>78</v>
      </c>
      <c r="BH44" s="440">
        <v>134</v>
      </c>
      <c r="BI44" s="188">
        <f t="shared" si="16"/>
        <v>1370</v>
      </c>
      <c r="BJ44" s="12"/>
      <c r="BK44" s="73" t="s">
        <v>46</v>
      </c>
      <c r="BL44" s="331">
        <f>市区町村別_健診受診率!Y44</f>
        <v>11725</v>
      </c>
      <c r="BM44" s="12"/>
      <c r="BN44" s="500"/>
      <c r="BO44" s="642"/>
      <c r="BP44" s="641"/>
      <c r="BQ44" s="641"/>
      <c r="BR44" s="400" t="s">
        <v>149</v>
      </c>
      <c r="BS44" s="188">
        <v>1323702</v>
      </c>
      <c r="BT44" s="390">
        <v>2.650003653584166E-2</v>
      </c>
      <c r="BU44" s="188">
        <v>18</v>
      </c>
      <c r="BV44" s="390">
        <v>0.4</v>
      </c>
      <c r="BW44" s="188">
        <v>73539</v>
      </c>
      <c r="BX44" s="401">
        <v>2.4174053182917004E-3</v>
      </c>
      <c r="BY44" s="12"/>
      <c r="BZ44" s="164">
        <v>40</v>
      </c>
      <c r="CA44" s="73" t="s">
        <v>46</v>
      </c>
      <c r="CB44" s="385">
        <f t="shared" si="39"/>
        <v>0.83582089552238803</v>
      </c>
      <c r="CC44" s="385">
        <f t="shared" si="17"/>
        <v>0.8125</v>
      </c>
      <c r="CD44" s="172"/>
      <c r="CE44" s="73" t="s">
        <v>55</v>
      </c>
      <c r="CF44" s="385">
        <f t="shared" si="8"/>
        <v>0.72727272727272729</v>
      </c>
      <c r="CG44" s="385">
        <f t="shared" si="18"/>
        <v>0.9375</v>
      </c>
      <c r="CH44" s="13"/>
      <c r="CI44" s="105" t="str">
        <f>CE37</f>
        <v>阪南市</v>
      </c>
      <c r="CJ44" s="136">
        <f t="shared" si="24"/>
        <v>0.8</v>
      </c>
      <c r="CK44" s="136">
        <f t="shared" si="19"/>
        <v>0.83018867924528306</v>
      </c>
      <c r="CL44" s="383">
        <f t="shared" si="20"/>
        <v>-2.9999999999999916</v>
      </c>
      <c r="CM44" s="13"/>
      <c r="CN44" s="136">
        <f t="shared" si="21"/>
        <v>0.84886269175545981</v>
      </c>
      <c r="CO44" s="136">
        <f t="shared" si="22"/>
        <v>0.85219287618124551</v>
      </c>
      <c r="CP44" s="383">
        <f t="shared" si="23"/>
        <v>-0.30000000000000027</v>
      </c>
      <c r="CQ44" s="137">
        <v>0</v>
      </c>
    </row>
    <row r="45" spans="2:95" s="14" customFormat="1" ht="13.5" customHeight="1">
      <c r="B45" s="500"/>
      <c r="C45" s="628"/>
      <c r="D45" s="631"/>
      <c r="E45" s="615"/>
      <c r="F45" s="615"/>
      <c r="G45" s="126" t="s">
        <v>150</v>
      </c>
      <c r="H45" s="211">
        <v>8532709</v>
      </c>
      <c r="I45" s="182">
        <f>IFERROR(H45/E39,"-")</f>
        <v>2.6230332305346729E-2</v>
      </c>
      <c r="J45" s="211">
        <v>71</v>
      </c>
      <c r="K45" s="182">
        <f>IFERROR(J45/F39,"-")</f>
        <v>0.17794486215538846</v>
      </c>
      <c r="L45" s="214">
        <f t="shared" si="10"/>
        <v>120179</v>
      </c>
      <c r="M45" s="109">
        <f t="shared" si="50"/>
        <v>9.2956271275202937E-3</v>
      </c>
      <c r="N45" s="615"/>
      <c r="O45" s="615"/>
      <c r="P45" s="126" t="s">
        <v>150</v>
      </c>
      <c r="Q45" s="211">
        <v>4463687</v>
      </c>
      <c r="R45" s="182">
        <f>IFERROR(Q45/N39,"-")</f>
        <v>8.8018230358519994E-2</v>
      </c>
      <c r="S45" s="211">
        <v>9</v>
      </c>
      <c r="T45" s="182">
        <f>IFERROR(S45/O39,"-")</f>
        <v>0.17647058823529413</v>
      </c>
      <c r="U45" s="214">
        <f t="shared" si="11"/>
        <v>495965.22222222225</v>
      </c>
      <c r="V45" s="109">
        <f t="shared" si="51"/>
        <v>1.178318931657502E-3</v>
      </c>
      <c r="W45" s="615"/>
      <c r="X45" s="615"/>
      <c r="Y45" s="126" t="s">
        <v>150</v>
      </c>
      <c r="Z45" s="211">
        <v>57732</v>
      </c>
      <c r="AA45" s="182">
        <f>IFERROR(Z45/W39,"-")</f>
        <v>2.2805955810201606E-3</v>
      </c>
      <c r="AB45" s="211">
        <v>5</v>
      </c>
      <c r="AC45" s="182">
        <f>IFERROR(AB45/X39,"-")</f>
        <v>0.14705882352941177</v>
      </c>
      <c r="AD45" s="214">
        <f t="shared" si="12"/>
        <v>11546.4</v>
      </c>
      <c r="AE45" s="109">
        <f t="shared" si="52"/>
        <v>6.5462162869861225E-4</v>
      </c>
      <c r="AF45" s="615"/>
      <c r="AG45" s="615"/>
      <c r="AH45" s="126" t="s">
        <v>150</v>
      </c>
      <c r="AI45" s="211">
        <v>509483</v>
      </c>
      <c r="AJ45" s="182">
        <f>IFERROR(AI45/AF39,"-")</f>
        <v>1.3717883062116755E-2</v>
      </c>
      <c r="AK45" s="211">
        <v>8</v>
      </c>
      <c r="AL45" s="182">
        <f>IFERROR(AK45/AG39,"-")</f>
        <v>0.15094339622641509</v>
      </c>
      <c r="AM45" s="214">
        <f t="shared" si="13"/>
        <v>63685.375</v>
      </c>
      <c r="AN45" s="109">
        <f t="shared" si="53"/>
        <v>1.0473946059177796E-3</v>
      </c>
      <c r="AO45" s="615"/>
      <c r="AP45" s="651"/>
      <c r="AQ45" s="126" t="s">
        <v>150</v>
      </c>
      <c r="AR45" s="211">
        <f t="shared" si="4"/>
        <v>13563611</v>
      </c>
      <c r="AS45" s="182">
        <f>IFERROR(AR45/AO39,"-")</f>
        <v>3.0934164672179906E-2</v>
      </c>
      <c r="AT45" s="211">
        <f t="shared" si="5"/>
        <v>93</v>
      </c>
      <c r="AU45" s="182">
        <f>IFERROR(AT45/AP39,"-")</f>
        <v>0.17318435754189945</v>
      </c>
      <c r="AV45" s="214">
        <f t="shared" si="14"/>
        <v>145845.27956989247</v>
      </c>
      <c r="AW45" s="109">
        <f t="shared" si="54"/>
        <v>1.2175962293794187E-2</v>
      </c>
      <c r="AX45" s="120"/>
      <c r="AY45" s="324" t="s">
        <v>13</v>
      </c>
      <c r="AZ45" s="440">
        <v>1412873270</v>
      </c>
      <c r="BA45" s="440">
        <v>197900060</v>
      </c>
      <c r="BB45" s="440">
        <v>102573380</v>
      </c>
      <c r="BC45" s="440">
        <v>211783170</v>
      </c>
      <c r="BD45" s="188">
        <f t="shared" si="15"/>
        <v>1925129880</v>
      </c>
      <c r="BE45" s="440">
        <v>2010</v>
      </c>
      <c r="BF45" s="440">
        <v>263</v>
      </c>
      <c r="BG45" s="440">
        <v>153</v>
      </c>
      <c r="BH45" s="440">
        <v>272</v>
      </c>
      <c r="BI45" s="188">
        <f t="shared" si="16"/>
        <v>2698</v>
      </c>
      <c r="BJ45" s="12"/>
      <c r="BK45" s="73" t="s">
        <v>13</v>
      </c>
      <c r="BL45" s="331">
        <f>市区町村別_健診受診率!Y45</f>
        <v>21686</v>
      </c>
      <c r="BM45" s="12"/>
      <c r="BN45" s="500"/>
      <c r="BO45" s="642"/>
      <c r="BP45" s="641"/>
      <c r="BQ45" s="641"/>
      <c r="BR45" s="400" t="s">
        <v>150</v>
      </c>
      <c r="BS45" s="188">
        <v>98670</v>
      </c>
      <c r="BT45" s="390">
        <v>1.9753378063880668E-3</v>
      </c>
      <c r="BU45" s="188">
        <v>14</v>
      </c>
      <c r="BV45" s="390">
        <v>0.31111111111111112</v>
      </c>
      <c r="BW45" s="188">
        <v>7047.8571428571431</v>
      </c>
      <c r="BX45" s="401">
        <v>1.8802041364491002E-3</v>
      </c>
      <c r="BY45" s="12"/>
      <c r="BZ45" s="164">
        <v>41</v>
      </c>
      <c r="CA45" s="73" t="s">
        <v>13</v>
      </c>
      <c r="CB45" s="385">
        <f t="shared" si="39"/>
        <v>0.86029411764705888</v>
      </c>
      <c r="CC45" s="385">
        <f t="shared" si="17"/>
        <v>0.91139240506329111</v>
      </c>
      <c r="CD45" s="172"/>
      <c r="CE45" s="73" t="s">
        <v>31</v>
      </c>
      <c r="CF45" s="385">
        <f t="shared" si="8"/>
        <v>0.8666666666666667</v>
      </c>
      <c r="CG45" s="385">
        <f t="shared" si="18"/>
        <v>0.69230769230769229</v>
      </c>
      <c r="CH45" s="13"/>
      <c r="CI45" s="105" t="str">
        <f>CE42</f>
        <v>熊取町</v>
      </c>
      <c r="CJ45" s="136">
        <f t="shared" si="24"/>
        <v>0.8</v>
      </c>
      <c r="CK45" s="136">
        <f t="shared" si="19"/>
        <v>0.78688524590163933</v>
      </c>
      <c r="CL45" s="383">
        <f t="shared" si="20"/>
        <v>1.3000000000000012</v>
      </c>
      <c r="CM45" s="13"/>
      <c r="CN45" s="136">
        <f t="shared" si="21"/>
        <v>0.84886269175545981</v>
      </c>
      <c r="CO45" s="136">
        <f t="shared" si="22"/>
        <v>0.85219287618124551</v>
      </c>
      <c r="CP45" s="383">
        <f t="shared" si="23"/>
        <v>-0.30000000000000027</v>
      </c>
      <c r="CQ45" s="137">
        <v>0</v>
      </c>
    </row>
    <row r="46" spans="2:95" s="14" customFormat="1" ht="13.5" customHeight="1">
      <c r="B46" s="500"/>
      <c r="C46" s="628"/>
      <c r="D46" s="631"/>
      <c r="E46" s="615"/>
      <c r="F46" s="615"/>
      <c r="G46" s="126" t="s">
        <v>160</v>
      </c>
      <c r="H46" s="211">
        <v>0</v>
      </c>
      <c r="I46" s="182">
        <f>IFERROR(H46/E39,"-")</f>
        <v>0</v>
      </c>
      <c r="J46" s="211">
        <v>0</v>
      </c>
      <c r="K46" s="182">
        <f>IFERROR(J46/F39,"-")</f>
        <v>0</v>
      </c>
      <c r="L46" s="214" t="str">
        <f t="shared" si="10"/>
        <v>-</v>
      </c>
      <c r="M46" s="109">
        <f t="shared" si="50"/>
        <v>0</v>
      </c>
      <c r="N46" s="615"/>
      <c r="O46" s="615"/>
      <c r="P46" s="126" t="s">
        <v>160</v>
      </c>
      <c r="Q46" s="211">
        <v>0</v>
      </c>
      <c r="R46" s="182">
        <f>IFERROR(Q46/N39,"-")</f>
        <v>0</v>
      </c>
      <c r="S46" s="211">
        <v>0</v>
      </c>
      <c r="T46" s="182">
        <f>IFERROR(S46/O39,"-")</f>
        <v>0</v>
      </c>
      <c r="U46" s="214" t="str">
        <f t="shared" si="11"/>
        <v>-</v>
      </c>
      <c r="V46" s="109">
        <f t="shared" si="51"/>
        <v>0</v>
      </c>
      <c r="W46" s="615"/>
      <c r="X46" s="615"/>
      <c r="Y46" s="126" t="s">
        <v>160</v>
      </c>
      <c r="Z46" s="211">
        <v>0</v>
      </c>
      <c r="AA46" s="182">
        <f>IFERROR(Z46/W39,"-")</f>
        <v>0</v>
      </c>
      <c r="AB46" s="211">
        <v>0</v>
      </c>
      <c r="AC46" s="182">
        <f>IFERROR(AB46/X39,"-")</f>
        <v>0</v>
      </c>
      <c r="AD46" s="214" t="str">
        <f t="shared" si="12"/>
        <v>-</v>
      </c>
      <c r="AE46" s="109">
        <f t="shared" si="52"/>
        <v>0</v>
      </c>
      <c r="AF46" s="615"/>
      <c r="AG46" s="615"/>
      <c r="AH46" s="126" t="s">
        <v>160</v>
      </c>
      <c r="AI46" s="211">
        <v>0</v>
      </c>
      <c r="AJ46" s="182">
        <f>IFERROR(AI46/AF39,"-")</f>
        <v>0</v>
      </c>
      <c r="AK46" s="211">
        <v>0</v>
      </c>
      <c r="AL46" s="182">
        <f>IFERROR(AK46/AG39,"-")</f>
        <v>0</v>
      </c>
      <c r="AM46" s="214" t="str">
        <f t="shared" si="13"/>
        <v>-</v>
      </c>
      <c r="AN46" s="109">
        <f t="shared" si="53"/>
        <v>0</v>
      </c>
      <c r="AO46" s="615"/>
      <c r="AP46" s="651"/>
      <c r="AQ46" s="126" t="s">
        <v>160</v>
      </c>
      <c r="AR46" s="211">
        <f t="shared" si="4"/>
        <v>0</v>
      </c>
      <c r="AS46" s="182">
        <f>IFERROR(AR46/AO39,"-")</f>
        <v>0</v>
      </c>
      <c r="AT46" s="211">
        <f t="shared" si="5"/>
        <v>0</v>
      </c>
      <c r="AU46" s="182">
        <f>IFERROR(AT46/AP39,"-")</f>
        <v>0</v>
      </c>
      <c r="AV46" s="214" t="str">
        <f t="shared" si="14"/>
        <v>-</v>
      </c>
      <c r="AW46" s="109">
        <f t="shared" si="54"/>
        <v>0</v>
      </c>
      <c r="AX46" s="120"/>
      <c r="AY46" s="324" t="s">
        <v>14</v>
      </c>
      <c r="AZ46" s="440">
        <v>1367106420</v>
      </c>
      <c r="BA46" s="440">
        <v>241282080</v>
      </c>
      <c r="BB46" s="440">
        <v>113100170</v>
      </c>
      <c r="BC46" s="440">
        <v>359871860</v>
      </c>
      <c r="BD46" s="188">
        <f t="shared" si="15"/>
        <v>2081360530</v>
      </c>
      <c r="BE46" s="440">
        <v>2424</v>
      </c>
      <c r="BF46" s="440">
        <v>372</v>
      </c>
      <c r="BG46" s="440">
        <v>193</v>
      </c>
      <c r="BH46" s="440">
        <v>372</v>
      </c>
      <c r="BI46" s="188">
        <f t="shared" si="16"/>
        <v>3361</v>
      </c>
      <c r="BJ46" s="12"/>
      <c r="BK46" s="73" t="s">
        <v>14</v>
      </c>
      <c r="BL46" s="331">
        <f>市区町村別_健診受診率!Y46</f>
        <v>58184</v>
      </c>
      <c r="BM46" s="12"/>
      <c r="BN46" s="500"/>
      <c r="BO46" s="642"/>
      <c r="BP46" s="641"/>
      <c r="BQ46" s="641"/>
      <c r="BR46" s="400" t="s">
        <v>160</v>
      </c>
      <c r="BS46" s="188">
        <v>0</v>
      </c>
      <c r="BT46" s="390">
        <v>0</v>
      </c>
      <c r="BU46" s="188">
        <v>0</v>
      </c>
      <c r="BV46" s="390">
        <v>0</v>
      </c>
      <c r="BW46" s="188" t="s">
        <v>418</v>
      </c>
      <c r="BX46" s="401">
        <v>0</v>
      </c>
      <c r="BY46" s="12"/>
      <c r="BZ46" s="164">
        <v>42</v>
      </c>
      <c r="CA46" s="73" t="s">
        <v>14</v>
      </c>
      <c r="CB46" s="385">
        <f t="shared" si="39"/>
        <v>0.86021505376344087</v>
      </c>
      <c r="CC46" s="385">
        <f t="shared" si="17"/>
        <v>0.78282828282828287</v>
      </c>
      <c r="CD46" s="172"/>
      <c r="CE46" s="73" t="s">
        <v>32</v>
      </c>
      <c r="CF46" s="385">
        <f t="shared" si="8"/>
        <v>0.9642857142857143</v>
      </c>
      <c r="CG46" s="385">
        <f t="shared" si="18"/>
        <v>0.91666666666666663</v>
      </c>
      <c r="CH46" s="13"/>
      <c r="CI46" s="105" t="str">
        <f t="shared" si="9"/>
        <v>能勢町</v>
      </c>
      <c r="CJ46" s="136">
        <f t="shared" si="24"/>
        <v>0.75</v>
      </c>
      <c r="CK46" s="136">
        <f t="shared" si="19"/>
        <v>0.7931034482758621</v>
      </c>
      <c r="CL46" s="383">
        <f t="shared" si="20"/>
        <v>-4.3000000000000043</v>
      </c>
      <c r="CM46" s="13"/>
      <c r="CN46" s="136">
        <f t="shared" si="21"/>
        <v>0.84886269175545981</v>
      </c>
      <c r="CO46" s="136">
        <f t="shared" si="22"/>
        <v>0.85219287618124551</v>
      </c>
      <c r="CP46" s="383">
        <f t="shared" si="23"/>
        <v>-0.30000000000000027</v>
      </c>
      <c r="CQ46" s="137">
        <v>0</v>
      </c>
    </row>
    <row r="47" spans="2:95" s="14" customFormat="1" ht="13.5" customHeight="1">
      <c r="B47" s="500"/>
      <c r="C47" s="628"/>
      <c r="D47" s="631"/>
      <c r="E47" s="615"/>
      <c r="F47" s="615"/>
      <c r="G47" s="126" t="s">
        <v>151</v>
      </c>
      <c r="H47" s="211">
        <v>68631</v>
      </c>
      <c r="I47" s="182">
        <f>IFERROR(H47/E39,"-")</f>
        <v>2.1097800668559672E-4</v>
      </c>
      <c r="J47" s="211">
        <v>2</v>
      </c>
      <c r="K47" s="182">
        <f>IFERROR(J47/F39,"-")</f>
        <v>5.0125313283208017E-3</v>
      </c>
      <c r="L47" s="214">
        <f t="shared" si="10"/>
        <v>34315.5</v>
      </c>
      <c r="M47" s="109">
        <f t="shared" si="50"/>
        <v>2.618486514794449E-4</v>
      </c>
      <c r="N47" s="615"/>
      <c r="O47" s="615"/>
      <c r="P47" s="126" t="s">
        <v>151</v>
      </c>
      <c r="Q47" s="211">
        <v>0</v>
      </c>
      <c r="R47" s="182">
        <f>IFERROR(Q47/N39,"-")</f>
        <v>0</v>
      </c>
      <c r="S47" s="211">
        <v>0</v>
      </c>
      <c r="T47" s="182">
        <f>IFERROR(S47/O39,"-")</f>
        <v>0</v>
      </c>
      <c r="U47" s="214" t="str">
        <f t="shared" si="11"/>
        <v>-</v>
      </c>
      <c r="V47" s="109">
        <f t="shared" si="51"/>
        <v>0</v>
      </c>
      <c r="W47" s="615"/>
      <c r="X47" s="615"/>
      <c r="Y47" s="126" t="s">
        <v>151</v>
      </c>
      <c r="Z47" s="211">
        <v>2342</v>
      </c>
      <c r="AA47" s="182">
        <f>IFERROR(Z47/W39,"-")</f>
        <v>9.2516366153073105E-5</v>
      </c>
      <c r="AB47" s="211">
        <v>1</v>
      </c>
      <c r="AC47" s="182">
        <f>IFERROR(AB47/X39,"-")</f>
        <v>2.9411764705882353E-2</v>
      </c>
      <c r="AD47" s="214">
        <f t="shared" si="12"/>
        <v>2342</v>
      </c>
      <c r="AE47" s="109">
        <f t="shared" si="52"/>
        <v>1.3092432573972245E-4</v>
      </c>
      <c r="AF47" s="615"/>
      <c r="AG47" s="615"/>
      <c r="AH47" s="126" t="s">
        <v>151</v>
      </c>
      <c r="AI47" s="211">
        <v>8641</v>
      </c>
      <c r="AJ47" s="182">
        <f>IFERROR(AI47/AF39,"-")</f>
        <v>2.3265982876710485E-4</v>
      </c>
      <c r="AK47" s="211">
        <v>1</v>
      </c>
      <c r="AL47" s="182">
        <f>IFERROR(AK47/AG39,"-")</f>
        <v>1.8867924528301886E-2</v>
      </c>
      <c r="AM47" s="214">
        <f t="shared" si="13"/>
        <v>8641</v>
      </c>
      <c r="AN47" s="109">
        <f t="shared" si="53"/>
        <v>1.3092432573972245E-4</v>
      </c>
      <c r="AO47" s="615"/>
      <c r="AP47" s="651"/>
      <c r="AQ47" s="126" t="s">
        <v>151</v>
      </c>
      <c r="AR47" s="211">
        <f t="shared" si="4"/>
        <v>79614</v>
      </c>
      <c r="AS47" s="182">
        <f>IFERROR(AR47/AO39,"-")</f>
        <v>1.8157351948614061E-4</v>
      </c>
      <c r="AT47" s="211">
        <f t="shared" si="5"/>
        <v>4</v>
      </c>
      <c r="AU47" s="182">
        <f>IFERROR(AT47/AP39,"-")</f>
        <v>7.4487895716945996E-3</v>
      </c>
      <c r="AV47" s="214">
        <f t="shared" si="14"/>
        <v>19903.5</v>
      </c>
      <c r="AW47" s="109">
        <f t="shared" si="54"/>
        <v>5.236973029588898E-4</v>
      </c>
      <c r="AX47" s="120"/>
      <c r="AY47" s="324" t="s">
        <v>9</v>
      </c>
      <c r="AZ47" s="440">
        <v>3510137130</v>
      </c>
      <c r="BA47" s="440">
        <v>466227210</v>
      </c>
      <c r="BB47" s="440">
        <v>320825790</v>
      </c>
      <c r="BC47" s="440">
        <v>678120390</v>
      </c>
      <c r="BD47" s="188">
        <f t="shared" si="15"/>
        <v>4975310520</v>
      </c>
      <c r="BE47" s="440">
        <v>5405</v>
      </c>
      <c r="BF47" s="440">
        <v>670</v>
      </c>
      <c r="BG47" s="440">
        <v>367</v>
      </c>
      <c r="BH47" s="440">
        <v>764</v>
      </c>
      <c r="BI47" s="188">
        <f t="shared" si="16"/>
        <v>7206</v>
      </c>
      <c r="BJ47" s="12"/>
      <c r="BK47" s="73" t="s">
        <v>9</v>
      </c>
      <c r="BL47" s="331">
        <f>市区町村別_健診受診率!Y47</f>
        <v>35245</v>
      </c>
      <c r="BM47" s="12"/>
      <c r="BN47" s="500"/>
      <c r="BO47" s="642"/>
      <c r="BP47" s="641"/>
      <c r="BQ47" s="641"/>
      <c r="BR47" s="400" t="s">
        <v>151</v>
      </c>
      <c r="BS47" s="188">
        <v>0</v>
      </c>
      <c r="BT47" s="390">
        <v>0</v>
      </c>
      <c r="BU47" s="188">
        <v>0</v>
      </c>
      <c r="BV47" s="390">
        <v>0</v>
      </c>
      <c r="BW47" s="188" t="s">
        <v>418</v>
      </c>
      <c r="BX47" s="401">
        <v>0</v>
      </c>
      <c r="BY47" s="12"/>
      <c r="BZ47" s="164">
        <v>43</v>
      </c>
      <c r="CA47" s="73" t="s">
        <v>9</v>
      </c>
      <c r="CB47" s="385">
        <f t="shared" si="39"/>
        <v>0.8586387434554974</v>
      </c>
      <c r="CC47" s="385">
        <f t="shared" si="17"/>
        <v>0.8493975903614458</v>
      </c>
      <c r="CD47" s="172"/>
      <c r="CE47" s="73" t="s">
        <v>33</v>
      </c>
      <c r="CF47" s="385">
        <f t="shared" si="8"/>
        <v>0.88888888888888884</v>
      </c>
      <c r="CG47" s="385">
        <f t="shared" si="18"/>
        <v>0.875</v>
      </c>
      <c r="CH47" s="13"/>
      <c r="CI47" s="105" t="str">
        <f t="shared" si="9"/>
        <v>岬町</v>
      </c>
      <c r="CJ47" s="136">
        <f t="shared" si="24"/>
        <v>0.72727272727272729</v>
      </c>
      <c r="CK47" s="136">
        <f t="shared" si="19"/>
        <v>0.9375</v>
      </c>
      <c r="CL47" s="383">
        <f t="shared" si="20"/>
        <v>-21.099999999999998</v>
      </c>
      <c r="CM47" s="13"/>
      <c r="CN47" s="136">
        <f t="shared" si="21"/>
        <v>0.84886269175545981</v>
      </c>
      <c r="CO47" s="136">
        <f t="shared" si="22"/>
        <v>0.85219287618124551</v>
      </c>
      <c r="CP47" s="383">
        <f t="shared" si="23"/>
        <v>-0.30000000000000027</v>
      </c>
      <c r="CQ47" s="137">
        <v>999</v>
      </c>
    </row>
    <row r="48" spans="2:95" s="14" customFormat="1" ht="13.5" customHeight="1">
      <c r="B48" s="500"/>
      <c r="C48" s="628"/>
      <c r="D48" s="631"/>
      <c r="E48" s="615"/>
      <c r="F48" s="615"/>
      <c r="G48" s="126" t="s">
        <v>152</v>
      </c>
      <c r="H48" s="211">
        <v>279953</v>
      </c>
      <c r="I48" s="182">
        <f>IFERROR(H48/E39,"-")</f>
        <v>8.606012721022986E-4</v>
      </c>
      <c r="J48" s="211">
        <v>25</v>
      </c>
      <c r="K48" s="182">
        <f>IFERROR(J48/F39,"-")</f>
        <v>6.2656641604010022E-2</v>
      </c>
      <c r="L48" s="214">
        <f t="shared" si="10"/>
        <v>11198.12</v>
      </c>
      <c r="M48" s="109">
        <f t="shared" si="50"/>
        <v>3.273108143493061E-3</v>
      </c>
      <c r="N48" s="615"/>
      <c r="O48" s="615"/>
      <c r="P48" s="126" t="s">
        <v>152</v>
      </c>
      <c r="Q48" s="211">
        <v>2678</v>
      </c>
      <c r="R48" s="182">
        <f>IFERROR(Q48/N39,"-")</f>
        <v>5.2806753901005279E-5</v>
      </c>
      <c r="S48" s="211">
        <v>1</v>
      </c>
      <c r="T48" s="182">
        <f>IFERROR(S48/O39,"-")</f>
        <v>1.9607843137254902E-2</v>
      </c>
      <c r="U48" s="214">
        <f t="shared" si="11"/>
        <v>2678</v>
      </c>
      <c r="V48" s="109">
        <f t="shared" si="51"/>
        <v>1.3092432573972245E-4</v>
      </c>
      <c r="W48" s="615"/>
      <c r="X48" s="615"/>
      <c r="Y48" s="126" t="s">
        <v>152</v>
      </c>
      <c r="Z48" s="211">
        <v>0</v>
      </c>
      <c r="AA48" s="182">
        <f>IFERROR(Z48/W39,"-")</f>
        <v>0</v>
      </c>
      <c r="AB48" s="211">
        <v>0</v>
      </c>
      <c r="AC48" s="182">
        <f>IFERROR(AB48/X39,"-")</f>
        <v>0</v>
      </c>
      <c r="AD48" s="214" t="str">
        <f t="shared" si="12"/>
        <v>-</v>
      </c>
      <c r="AE48" s="109">
        <f t="shared" si="52"/>
        <v>0</v>
      </c>
      <c r="AF48" s="615"/>
      <c r="AG48" s="615"/>
      <c r="AH48" s="126" t="s">
        <v>152</v>
      </c>
      <c r="AI48" s="211">
        <v>10628</v>
      </c>
      <c r="AJ48" s="182">
        <f>IFERROR(AI48/AF39,"-")</f>
        <v>2.86160011588565E-4</v>
      </c>
      <c r="AK48" s="211">
        <v>2</v>
      </c>
      <c r="AL48" s="182">
        <f>IFERROR(AK48/AG39,"-")</f>
        <v>3.7735849056603772E-2</v>
      </c>
      <c r="AM48" s="214">
        <f t="shared" si="13"/>
        <v>5314</v>
      </c>
      <c r="AN48" s="109">
        <f t="shared" si="53"/>
        <v>2.618486514794449E-4</v>
      </c>
      <c r="AO48" s="615"/>
      <c r="AP48" s="651"/>
      <c r="AQ48" s="126" t="s">
        <v>152</v>
      </c>
      <c r="AR48" s="211">
        <f t="shared" si="4"/>
        <v>293259</v>
      </c>
      <c r="AS48" s="182">
        <f>IFERROR(AR48/AO39,"-")</f>
        <v>6.6882795426666296E-4</v>
      </c>
      <c r="AT48" s="211">
        <f t="shared" si="5"/>
        <v>28</v>
      </c>
      <c r="AU48" s="182">
        <f>IFERROR(AT48/AP39,"-")</f>
        <v>5.2141527001862198E-2</v>
      </c>
      <c r="AV48" s="214">
        <f t="shared" si="14"/>
        <v>10473.535714285714</v>
      </c>
      <c r="AW48" s="109">
        <f t="shared" si="54"/>
        <v>3.6658811207122281E-3</v>
      </c>
      <c r="AX48" s="120"/>
      <c r="AY48" s="324" t="s">
        <v>21</v>
      </c>
      <c r="AZ48" s="440">
        <v>2836483540</v>
      </c>
      <c r="BA48" s="440">
        <v>407409560</v>
      </c>
      <c r="BB48" s="440">
        <v>167384060</v>
      </c>
      <c r="BC48" s="440">
        <v>463243900</v>
      </c>
      <c r="BD48" s="188">
        <f t="shared" si="15"/>
        <v>3874521060</v>
      </c>
      <c r="BE48" s="440">
        <v>4780</v>
      </c>
      <c r="BF48" s="440">
        <v>609</v>
      </c>
      <c r="BG48" s="440">
        <v>280</v>
      </c>
      <c r="BH48" s="440">
        <v>593</v>
      </c>
      <c r="BI48" s="188">
        <f t="shared" si="16"/>
        <v>6262</v>
      </c>
      <c r="BJ48" s="12"/>
      <c r="BK48" s="73" t="s">
        <v>21</v>
      </c>
      <c r="BL48" s="331">
        <f>市区町村別_健診受診率!Y48</f>
        <v>38901</v>
      </c>
      <c r="BM48" s="12"/>
      <c r="BN48" s="500"/>
      <c r="BO48" s="642"/>
      <c r="BP48" s="641"/>
      <c r="BQ48" s="641"/>
      <c r="BR48" s="400" t="s">
        <v>152</v>
      </c>
      <c r="BS48" s="188">
        <v>0</v>
      </c>
      <c r="BT48" s="390">
        <v>0</v>
      </c>
      <c r="BU48" s="188">
        <v>0</v>
      </c>
      <c r="BV48" s="390">
        <v>0</v>
      </c>
      <c r="BW48" s="188" t="s">
        <v>418</v>
      </c>
      <c r="BX48" s="401">
        <v>0</v>
      </c>
      <c r="BY48" s="12"/>
      <c r="BZ48" s="164">
        <v>44</v>
      </c>
      <c r="CA48" s="73" t="s">
        <v>21</v>
      </c>
      <c r="CB48" s="385">
        <f t="shared" si="39"/>
        <v>0.83136593591905561</v>
      </c>
      <c r="CC48" s="385">
        <f t="shared" si="17"/>
        <v>0.84427767354596628</v>
      </c>
      <c r="CD48" s="172"/>
      <c r="CE48" s="172"/>
      <c r="CF48" s="172"/>
      <c r="CG48" s="172"/>
      <c r="CH48" s="13"/>
      <c r="CI48" s="13"/>
      <c r="CJ48" s="149"/>
      <c r="CK48" s="149"/>
      <c r="CL48" s="149"/>
      <c r="CM48" s="13"/>
    </row>
    <row r="49" spans="2:91" s="14" customFormat="1" ht="13.5" customHeight="1">
      <c r="B49" s="500"/>
      <c r="C49" s="628"/>
      <c r="D49" s="631"/>
      <c r="E49" s="615"/>
      <c r="F49" s="615"/>
      <c r="G49" s="126" t="s">
        <v>153</v>
      </c>
      <c r="H49" s="211">
        <v>1314382</v>
      </c>
      <c r="I49" s="182">
        <f>IFERROR(H49/E39,"-")</f>
        <v>4.0405311649754187E-3</v>
      </c>
      <c r="J49" s="211">
        <v>3</v>
      </c>
      <c r="K49" s="182">
        <f>IFERROR(J49/F39,"-")</f>
        <v>7.5187969924812026E-3</v>
      </c>
      <c r="L49" s="214">
        <f t="shared" si="10"/>
        <v>438127.33333333331</v>
      </c>
      <c r="M49" s="109">
        <f t="shared" si="50"/>
        <v>3.9277297721916735E-4</v>
      </c>
      <c r="N49" s="615"/>
      <c r="O49" s="615"/>
      <c r="P49" s="126" t="s">
        <v>153</v>
      </c>
      <c r="Q49" s="211">
        <v>7200</v>
      </c>
      <c r="R49" s="182">
        <f>IFERROR(Q49/N39,"-")</f>
        <v>1.4197484245229202E-4</v>
      </c>
      <c r="S49" s="211">
        <v>1</v>
      </c>
      <c r="T49" s="182">
        <f>IFERROR(S49/O39,"-")</f>
        <v>1.9607843137254902E-2</v>
      </c>
      <c r="U49" s="214">
        <f t="shared" si="11"/>
        <v>7200</v>
      </c>
      <c r="V49" s="109">
        <f t="shared" si="51"/>
        <v>1.3092432573972245E-4</v>
      </c>
      <c r="W49" s="615"/>
      <c r="X49" s="615"/>
      <c r="Y49" s="126" t="s">
        <v>153</v>
      </c>
      <c r="Z49" s="211">
        <v>0</v>
      </c>
      <c r="AA49" s="182">
        <f>IFERROR(Z49/W39,"-")</f>
        <v>0</v>
      </c>
      <c r="AB49" s="211">
        <v>0</v>
      </c>
      <c r="AC49" s="182">
        <f>IFERROR(AB49/X39,"-")</f>
        <v>0</v>
      </c>
      <c r="AD49" s="214" t="str">
        <f t="shared" si="12"/>
        <v>-</v>
      </c>
      <c r="AE49" s="109">
        <f t="shared" si="52"/>
        <v>0</v>
      </c>
      <c r="AF49" s="615"/>
      <c r="AG49" s="615"/>
      <c r="AH49" s="126" t="s">
        <v>153</v>
      </c>
      <c r="AI49" s="211">
        <v>0</v>
      </c>
      <c r="AJ49" s="182">
        <f>IFERROR(AI49/AF39,"-")</f>
        <v>0</v>
      </c>
      <c r="AK49" s="211">
        <v>0</v>
      </c>
      <c r="AL49" s="182">
        <f>IFERROR(AK49/AG39,"-")</f>
        <v>0</v>
      </c>
      <c r="AM49" s="214" t="str">
        <f t="shared" si="13"/>
        <v>-</v>
      </c>
      <c r="AN49" s="109">
        <f t="shared" si="53"/>
        <v>0</v>
      </c>
      <c r="AO49" s="615"/>
      <c r="AP49" s="651"/>
      <c r="AQ49" s="126" t="s">
        <v>153</v>
      </c>
      <c r="AR49" s="211">
        <f t="shared" si="4"/>
        <v>1321582</v>
      </c>
      <c r="AS49" s="182">
        <f>IFERROR(AR49/AO39,"-")</f>
        <v>3.0140967044682177E-3</v>
      </c>
      <c r="AT49" s="211">
        <f t="shared" si="5"/>
        <v>4</v>
      </c>
      <c r="AU49" s="182">
        <f>IFERROR(AT49/AP39,"-")</f>
        <v>7.4487895716945996E-3</v>
      </c>
      <c r="AV49" s="214">
        <f t="shared" si="14"/>
        <v>330395.5</v>
      </c>
      <c r="AW49" s="109">
        <f t="shared" si="54"/>
        <v>5.236973029588898E-4</v>
      </c>
      <c r="AX49" s="120"/>
      <c r="AY49" s="324" t="s">
        <v>47</v>
      </c>
      <c r="AZ49" s="440">
        <v>797775730</v>
      </c>
      <c r="BA49" s="440">
        <v>145145580</v>
      </c>
      <c r="BB49" s="440">
        <v>59349310</v>
      </c>
      <c r="BC49" s="440">
        <v>160536690</v>
      </c>
      <c r="BD49" s="188">
        <f t="shared" si="15"/>
        <v>1162807310</v>
      </c>
      <c r="BE49" s="440">
        <v>1298</v>
      </c>
      <c r="BF49" s="440">
        <v>193</v>
      </c>
      <c r="BG49" s="440">
        <v>89</v>
      </c>
      <c r="BH49" s="440">
        <v>199</v>
      </c>
      <c r="BI49" s="188">
        <f t="shared" si="16"/>
        <v>1779</v>
      </c>
      <c r="BJ49" s="12"/>
      <c r="BK49" s="73" t="s">
        <v>47</v>
      </c>
      <c r="BL49" s="331">
        <f>市区町村別_健診受診率!Y49</f>
        <v>13283</v>
      </c>
      <c r="BM49" s="12"/>
      <c r="BN49" s="500"/>
      <c r="BO49" s="642"/>
      <c r="BP49" s="641"/>
      <c r="BQ49" s="641"/>
      <c r="BR49" s="400" t="s">
        <v>153</v>
      </c>
      <c r="BS49" s="188">
        <v>82078</v>
      </c>
      <c r="BT49" s="390">
        <v>1.6431719516846026E-3</v>
      </c>
      <c r="BU49" s="188">
        <v>3</v>
      </c>
      <c r="BV49" s="390">
        <v>6.6666666666666666E-2</v>
      </c>
      <c r="BW49" s="188">
        <v>27359.333333333332</v>
      </c>
      <c r="BX49" s="401">
        <v>4.0290088638195002E-4</v>
      </c>
      <c r="BY49" s="12"/>
      <c r="BZ49" s="164">
        <v>45</v>
      </c>
      <c r="CA49" s="73" t="s">
        <v>47</v>
      </c>
      <c r="CB49" s="385">
        <f t="shared" si="39"/>
        <v>0.83919597989949746</v>
      </c>
      <c r="CC49" s="385">
        <f t="shared" si="17"/>
        <v>0.86163522012578619</v>
      </c>
      <c r="CD49" s="172"/>
      <c r="CE49" s="172"/>
      <c r="CF49" s="172"/>
      <c r="CG49" s="172"/>
      <c r="CH49" s="13"/>
      <c r="CI49" s="76"/>
      <c r="CJ49" s="150"/>
      <c r="CK49" s="150"/>
      <c r="CL49" s="150"/>
      <c r="CM49" s="13"/>
    </row>
    <row r="50" spans="2:91" s="14" customFormat="1" ht="13.5" customHeight="1">
      <c r="B50" s="500"/>
      <c r="C50" s="628"/>
      <c r="D50" s="631"/>
      <c r="E50" s="615"/>
      <c r="F50" s="615"/>
      <c r="G50" s="126" t="s">
        <v>154</v>
      </c>
      <c r="H50" s="211">
        <v>91751</v>
      </c>
      <c r="I50" s="182">
        <f>IFERROR(H50/E39,"-")</f>
        <v>2.8205101326529095E-4</v>
      </c>
      <c r="J50" s="211">
        <v>3</v>
      </c>
      <c r="K50" s="182">
        <f>IFERROR(J50/F39,"-")</f>
        <v>7.5187969924812026E-3</v>
      </c>
      <c r="L50" s="214">
        <f t="shared" si="10"/>
        <v>30583.666666666668</v>
      </c>
      <c r="M50" s="109">
        <f t="shared" si="50"/>
        <v>3.9277297721916735E-4</v>
      </c>
      <c r="N50" s="615"/>
      <c r="O50" s="615"/>
      <c r="P50" s="126" t="s">
        <v>154</v>
      </c>
      <c r="Q50" s="211">
        <v>0</v>
      </c>
      <c r="R50" s="182">
        <f>IFERROR(Q50/N39,"-")</f>
        <v>0</v>
      </c>
      <c r="S50" s="211">
        <v>0</v>
      </c>
      <c r="T50" s="182">
        <f>IFERROR(S50/O39,"-")</f>
        <v>0</v>
      </c>
      <c r="U50" s="214" t="str">
        <f t="shared" si="11"/>
        <v>-</v>
      </c>
      <c r="V50" s="109">
        <f t="shared" si="51"/>
        <v>0</v>
      </c>
      <c r="W50" s="615"/>
      <c r="X50" s="615"/>
      <c r="Y50" s="126" t="s">
        <v>154</v>
      </c>
      <c r="Z50" s="211">
        <v>0</v>
      </c>
      <c r="AA50" s="182">
        <f>IFERROR(Z50/W39,"-")</f>
        <v>0</v>
      </c>
      <c r="AB50" s="211">
        <v>0</v>
      </c>
      <c r="AC50" s="182">
        <f>IFERROR(AB50/X39,"-")</f>
        <v>0</v>
      </c>
      <c r="AD50" s="214" t="str">
        <f t="shared" si="12"/>
        <v>-</v>
      </c>
      <c r="AE50" s="109">
        <f t="shared" si="52"/>
        <v>0</v>
      </c>
      <c r="AF50" s="615"/>
      <c r="AG50" s="615"/>
      <c r="AH50" s="126" t="s">
        <v>154</v>
      </c>
      <c r="AI50" s="211">
        <v>2212</v>
      </c>
      <c r="AJ50" s="182">
        <f>IFERROR(AI50/AF39,"-")</f>
        <v>5.9558331354338148E-5</v>
      </c>
      <c r="AK50" s="211">
        <v>1</v>
      </c>
      <c r="AL50" s="182">
        <f>IFERROR(AK50/AG39,"-")</f>
        <v>1.8867924528301886E-2</v>
      </c>
      <c r="AM50" s="214">
        <f t="shared" si="13"/>
        <v>2212</v>
      </c>
      <c r="AN50" s="109">
        <f t="shared" si="53"/>
        <v>1.3092432573972245E-4</v>
      </c>
      <c r="AO50" s="615"/>
      <c r="AP50" s="651"/>
      <c r="AQ50" s="126" t="s">
        <v>154</v>
      </c>
      <c r="AR50" s="211">
        <f t="shared" si="4"/>
        <v>93963</v>
      </c>
      <c r="AS50" s="182">
        <f>IFERROR(AR50/AO39,"-")</f>
        <v>2.142988998351575E-4</v>
      </c>
      <c r="AT50" s="211">
        <f t="shared" si="5"/>
        <v>4</v>
      </c>
      <c r="AU50" s="182">
        <f>IFERROR(AT50/AP39,"-")</f>
        <v>7.4487895716945996E-3</v>
      </c>
      <c r="AV50" s="214">
        <f t="shared" si="14"/>
        <v>23490.75</v>
      </c>
      <c r="AW50" s="109">
        <f t="shared" si="54"/>
        <v>5.236973029588898E-4</v>
      </c>
      <c r="AX50" s="120"/>
      <c r="AY50" s="324" t="s">
        <v>25</v>
      </c>
      <c r="AZ50" s="440">
        <v>871266360</v>
      </c>
      <c r="BA50" s="440">
        <v>103436060</v>
      </c>
      <c r="BB50" s="440">
        <v>89879310</v>
      </c>
      <c r="BC50" s="440">
        <v>180366830</v>
      </c>
      <c r="BD50" s="188">
        <f t="shared" si="15"/>
        <v>1244948560</v>
      </c>
      <c r="BE50" s="440">
        <v>1559</v>
      </c>
      <c r="BF50" s="440">
        <v>212</v>
      </c>
      <c r="BG50" s="440">
        <v>130</v>
      </c>
      <c r="BH50" s="440">
        <v>236</v>
      </c>
      <c r="BI50" s="188">
        <f t="shared" si="16"/>
        <v>2137</v>
      </c>
      <c r="BJ50" s="12"/>
      <c r="BK50" s="73" t="s">
        <v>25</v>
      </c>
      <c r="BL50" s="331">
        <f>市区町村別_健診受診率!Y50</f>
        <v>17006</v>
      </c>
      <c r="BM50" s="12"/>
      <c r="BN50" s="500"/>
      <c r="BO50" s="642"/>
      <c r="BP50" s="641"/>
      <c r="BQ50" s="641"/>
      <c r="BR50" s="400" t="s">
        <v>154</v>
      </c>
      <c r="BS50" s="188">
        <v>126496</v>
      </c>
      <c r="BT50" s="390">
        <v>2.5324042886071237E-3</v>
      </c>
      <c r="BU50" s="188">
        <v>4</v>
      </c>
      <c r="BV50" s="390">
        <v>8.8888888888888892E-2</v>
      </c>
      <c r="BW50" s="188">
        <v>31624</v>
      </c>
      <c r="BX50" s="401">
        <v>5.3720118184260007E-4</v>
      </c>
      <c r="BY50" s="12"/>
      <c r="BZ50" s="164">
        <v>46</v>
      </c>
      <c r="CA50" s="73" t="s">
        <v>25</v>
      </c>
      <c r="CB50" s="385">
        <f t="shared" si="39"/>
        <v>0.83898305084745761</v>
      </c>
      <c r="CC50" s="385">
        <f t="shared" si="17"/>
        <v>0.85567010309278346</v>
      </c>
      <c r="CD50" s="172"/>
      <c r="CE50" s="172"/>
      <c r="CF50" s="172"/>
      <c r="CG50" s="172"/>
      <c r="CH50" s="13"/>
      <c r="CI50" s="76"/>
      <c r="CJ50" s="150"/>
      <c r="CK50" s="150"/>
      <c r="CL50" s="150"/>
      <c r="CM50" s="13"/>
    </row>
    <row r="51" spans="2:91" s="14" customFormat="1" ht="13.5" customHeight="1">
      <c r="B51" s="500"/>
      <c r="C51" s="628"/>
      <c r="D51" s="631"/>
      <c r="E51" s="615"/>
      <c r="F51" s="615"/>
      <c r="G51" s="126" t="s">
        <v>155</v>
      </c>
      <c r="H51" s="211">
        <v>2858010</v>
      </c>
      <c r="I51" s="182">
        <f>IFERROR(H51/E39,"-")</f>
        <v>8.785785620018683E-3</v>
      </c>
      <c r="J51" s="211">
        <v>50</v>
      </c>
      <c r="K51" s="182">
        <f>IFERROR(J51/F39,"-")</f>
        <v>0.12531328320802004</v>
      </c>
      <c r="L51" s="214">
        <f t="shared" si="10"/>
        <v>57160.2</v>
      </c>
      <c r="M51" s="109">
        <f t="shared" si="50"/>
        <v>6.546216286986122E-3</v>
      </c>
      <c r="N51" s="615"/>
      <c r="O51" s="615"/>
      <c r="P51" s="126" t="s">
        <v>155</v>
      </c>
      <c r="Q51" s="211">
        <v>78919</v>
      </c>
      <c r="R51" s="182">
        <f>IFERROR(Q51/N39,"-")</f>
        <v>1.5561823043739491E-3</v>
      </c>
      <c r="S51" s="211">
        <v>7</v>
      </c>
      <c r="T51" s="182">
        <f>IFERROR(S51/O39,"-")</f>
        <v>0.13725490196078433</v>
      </c>
      <c r="U51" s="214">
        <f t="shared" si="11"/>
        <v>11274.142857142857</v>
      </c>
      <c r="V51" s="109">
        <f t="shared" si="51"/>
        <v>9.1647028017805704E-4</v>
      </c>
      <c r="W51" s="615"/>
      <c r="X51" s="615"/>
      <c r="Y51" s="126" t="s">
        <v>155</v>
      </c>
      <c r="Z51" s="211">
        <v>90230</v>
      </c>
      <c r="AA51" s="182">
        <f>IFERROR(Z51/W39,"-")</f>
        <v>3.5643687950434612E-3</v>
      </c>
      <c r="AB51" s="211">
        <v>4</v>
      </c>
      <c r="AC51" s="182">
        <f>IFERROR(AB51/X39,"-")</f>
        <v>0.11764705882352941</v>
      </c>
      <c r="AD51" s="214">
        <f t="shared" si="12"/>
        <v>22557.5</v>
      </c>
      <c r="AE51" s="109">
        <f t="shared" si="52"/>
        <v>5.236973029588898E-4</v>
      </c>
      <c r="AF51" s="615"/>
      <c r="AG51" s="615"/>
      <c r="AH51" s="126" t="s">
        <v>155</v>
      </c>
      <c r="AI51" s="211">
        <v>254395</v>
      </c>
      <c r="AJ51" s="182">
        <f>IFERROR(AI51/AF39,"-")</f>
        <v>6.8496119823177456E-3</v>
      </c>
      <c r="AK51" s="211">
        <v>7</v>
      </c>
      <c r="AL51" s="182">
        <f>IFERROR(AK51/AG39,"-")</f>
        <v>0.13207547169811321</v>
      </c>
      <c r="AM51" s="214">
        <f t="shared" si="13"/>
        <v>36342.142857142855</v>
      </c>
      <c r="AN51" s="109">
        <f t="shared" si="53"/>
        <v>9.1647028017805704E-4</v>
      </c>
      <c r="AO51" s="615"/>
      <c r="AP51" s="651"/>
      <c r="AQ51" s="126" t="s">
        <v>155</v>
      </c>
      <c r="AR51" s="211">
        <f t="shared" si="4"/>
        <v>3281554</v>
      </c>
      <c r="AS51" s="182">
        <f>IFERROR(AR51/AO39,"-")</f>
        <v>7.4841523998771904E-3</v>
      </c>
      <c r="AT51" s="211">
        <f t="shared" si="5"/>
        <v>68</v>
      </c>
      <c r="AU51" s="182">
        <f>IFERROR(AT51/AP39,"-")</f>
        <v>0.1266294227188082</v>
      </c>
      <c r="AV51" s="214">
        <f t="shared" si="14"/>
        <v>48258.147058823532</v>
      </c>
      <c r="AW51" s="109">
        <f t="shared" si="54"/>
        <v>8.9028541503011257E-3</v>
      </c>
      <c r="AX51" s="120"/>
      <c r="AY51" s="324" t="s">
        <v>15</v>
      </c>
      <c r="AZ51" s="440">
        <v>1905050420</v>
      </c>
      <c r="BA51" s="440">
        <v>297432710</v>
      </c>
      <c r="BB51" s="440">
        <v>154194380</v>
      </c>
      <c r="BC51" s="440">
        <v>419623100</v>
      </c>
      <c r="BD51" s="188">
        <f t="shared" si="15"/>
        <v>2776300610</v>
      </c>
      <c r="BE51" s="440">
        <v>3160</v>
      </c>
      <c r="BF51" s="440">
        <v>486</v>
      </c>
      <c r="BG51" s="440">
        <v>251</v>
      </c>
      <c r="BH51" s="440">
        <v>460</v>
      </c>
      <c r="BI51" s="188">
        <f t="shared" si="16"/>
        <v>4357</v>
      </c>
      <c r="BJ51" s="12"/>
      <c r="BK51" s="73" t="s">
        <v>15</v>
      </c>
      <c r="BL51" s="331">
        <f>市区町村別_健診受診率!Y51</f>
        <v>35224</v>
      </c>
      <c r="BM51" s="12"/>
      <c r="BN51" s="500"/>
      <c r="BO51" s="642"/>
      <c r="BP51" s="641"/>
      <c r="BQ51" s="641"/>
      <c r="BR51" s="400" t="s">
        <v>155</v>
      </c>
      <c r="BS51" s="188">
        <v>148063</v>
      </c>
      <c r="BT51" s="390">
        <v>2.9641678486595352E-3</v>
      </c>
      <c r="BU51" s="188">
        <v>8</v>
      </c>
      <c r="BV51" s="390">
        <v>0.17777777777777778</v>
      </c>
      <c r="BW51" s="188">
        <v>18507.875</v>
      </c>
      <c r="BX51" s="401">
        <v>1.0744023636852001E-3</v>
      </c>
      <c r="BY51" s="12"/>
      <c r="BZ51" s="164">
        <v>47</v>
      </c>
      <c r="CA51" s="73" t="s">
        <v>15</v>
      </c>
      <c r="CB51" s="385">
        <f t="shared" si="39"/>
        <v>0.85</v>
      </c>
      <c r="CC51" s="385">
        <f t="shared" si="17"/>
        <v>0.84745762711864403</v>
      </c>
      <c r="CD51" s="172"/>
      <c r="CE51" s="172"/>
      <c r="CF51" s="172"/>
      <c r="CG51" s="172"/>
      <c r="CH51" s="13"/>
      <c r="CI51" s="76"/>
      <c r="CJ51" s="150"/>
      <c r="CK51" s="150"/>
      <c r="CL51" s="150"/>
      <c r="CM51" s="13"/>
    </row>
    <row r="52" spans="2:91" s="14" customFormat="1" ht="13.5" customHeight="1">
      <c r="B52" s="500"/>
      <c r="C52" s="628"/>
      <c r="D52" s="631"/>
      <c r="E52" s="615"/>
      <c r="F52" s="615"/>
      <c r="G52" s="126" t="s">
        <v>156</v>
      </c>
      <c r="H52" s="211">
        <v>3571141</v>
      </c>
      <c r="I52" s="182">
        <f>IFERROR(H52/E39,"-")</f>
        <v>1.097801590787266E-2</v>
      </c>
      <c r="J52" s="211">
        <v>30</v>
      </c>
      <c r="K52" s="182">
        <f>IFERROR(J52/F39,"-")</f>
        <v>7.5187969924812026E-2</v>
      </c>
      <c r="L52" s="214">
        <f t="shared" si="10"/>
        <v>119038.03333333334</v>
      </c>
      <c r="M52" s="109">
        <f t="shared" si="50"/>
        <v>3.927729772191673E-3</v>
      </c>
      <c r="N52" s="615"/>
      <c r="O52" s="615"/>
      <c r="P52" s="126" t="s">
        <v>156</v>
      </c>
      <c r="Q52" s="211">
        <v>42465</v>
      </c>
      <c r="R52" s="182">
        <f>IFERROR(Q52/N39,"-")</f>
        <v>8.3735578954674734E-4</v>
      </c>
      <c r="S52" s="211">
        <v>3</v>
      </c>
      <c r="T52" s="182">
        <f>IFERROR(S52/O39,"-")</f>
        <v>5.8823529411764705E-2</v>
      </c>
      <c r="U52" s="214">
        <f t="shared" si="11"/>
        <v>14155</v>
      </c>
      <c r="V52" s="109">
        <f t="shared" si="51"/>
        <v>3.9277297721916735E-4</v>
      </c>
      <c r="W52" s="615"/>
      <c r="X52" s="615"/>
      <c r="Y52" s="126" t="s">
        <v>156</v>
      </c>
      <c r="Z52" s="211">
        <v>104448</v>
      </c>
      <c r="AA52" s="182">
        <f>IFERROR(Z52/W39,"-")</f>
        <v>4.1260245140718101E-3</v>
      </c>
      <c r="AB52" s="211">
        <v>3</v>
      </c>
      <c r="AC52" s="182">
        <f>IFERROR(AB52/X39,"-")</f>
        <v>8.8235294117647065E-2</v>
      </c>
      <c r="AD52" s="214">
        <f t="shared" si="12"/>
        <v>34816</v>
      </c>
      <c r="AE52" s="109">
        <f t="shared" si="52"/>
        <v>3.9277297721916735E-4</v>
      </c>
      <c r="AF52" s="615"/>
      <c r="AG52" s="615"/>
      <c r="AH52" s="126" t="s">
        <v>156</v>
      </c>
      <c r="AI52" s="211">
        <v>875211</v>
      </c>
      <c r="AJ52" s="182">
        <f>IFERROR(AI52/AF39,"-")</f>
        <v>2.3565147713816296E-2</v>
      </c>
      <c r="AK52" s="211">
        <v>7</v>
      </c>
      <c r="AL52" s="182">
        <f>IFERROR(AK52/AG39,"-")</f>
        <v>0.13207547169811321</v>
      </c>
      <c r="AM52" s="214">
        <f t="shared" si="13"/>
        <v>125030.14285714286</v>
      </c>
      <c r="AN52" s="109">
        <f t="shared" si="53"/>
        <v>9.1647028017805704E-4</v>
      </c>
      <c r="AO52" s="615"/>
      <c r="AP52" s="651"/>
      <c r="AQ52" s="126" t="s">
        <v>156</v>
      </c>
      <c r="AR52" s="211">
        <f t="shared" si="4"/>
        <v>4593265</v>
      </c>
      <c r="AS52" s="182">
        <f>IFERROR(AR52/AO39,"-")</f>
        <v>1.0475736578773929E-2</v>
      </c>
      <c r="AT52" s="211">
        <f t="shared" si="5"/>
        <v>43</v>
      </c>
      <c r="AU52" s="182">
        <f>IFERROR(AT52/AP39,"-")</f>
        <v>8.0074487895716945E-2</v>
      </c>
      <c r="AV52" s="214">
        <f t="shared" si="14"/>
        <v>106820.11627906977</v>
      </c>
      <c r="AW52" s="109">
        <f t="shared" si="54"/>
        <v>5.6297460068080651E-3</v>
      </c>
      <c r="AX52" s="120"/>
      <c r="AY52" s="324" t="s">
        <v>26</v>
      </c>
      <c r="AZ52" s="440">
        <v>1196946180</v>
      </c>
      <c r="BA52" s="440">
        <v>173714120</v>
      </c>
      <c r="BB52" s="440">
        <v>70059310</v>
      </c>
      <c r="BC52" s="440">
        <v>225348460</v>
      </c>
      <c r="BD52" s="188">
        <f t="shared" si="15"/>
        <v>1666068070</v>
      </c>
      <c r="BE52" s="440">
        <v>1995</v>
      </c>
      <c r="BF52" s="440">
        <v>290</v>
      </c>
      <c r="BG52" s="440">
        <v>125</v>
      </c>
      <c r="BH52" s="440">
        <v>273</v>
      </c>
      <c r="BI52" s="188">
        <f t="shared" si="16"/>
        <v>2683</v>
      </c>
      <c r="BJ52" s="12"/>
      <c r="BK52" s="73" t="s">
        <v>26</v>
      </c>
      <c r="BL52" s="331">
        <f>市区町村別_健診受診率!Y52</f>
        <v>18849</v>
      </c>
      <c r="BM52" s="12"/>
      <c r="BN52" s="500"/>
      <c r="BO52" s="642"/>
      <c r="BP52" s="641"/>
      <c r="BQ52" s="641"/>
      <c r="BR52" s="400" t="s">
        <v>156</v>
      </c>
      <c r="BS52" s="188">
        <v>282089</v>
      </c>
      <c r="BT52" s="390">
        <v>5.6473200209405426E-3</v>
      </c>
      <c r="BU52" s="188">
        <v>5</v>
      </c>
      <c r="BV52" s="390">
        <v>0.1111111111111111</v>
      </c>
      <c r="BW52" s="188">
        <v>56417.8</v>
      </c>
      <c r="BX52" s="401">
        <v>6.7150147730325011E-4</v>
      </c>
      <c r="BY52" s="12"/>
      <c r="BZ52" s="164">
        <v>48</v>
      </c>
      <c r="CA52" s="73" t="s">
        <v>26</v>
      </c>
      <c r="CB52" s="385">
        <f t="shared" si="39"/>
        <v>0.82417582417582413</v>
      </c>
      <c r="CC52" s="385">
        <f t="shared" si="17"/>
        <v>0.84399999999999997</v>
      </c>
      <c r="CD52" s="172"/>
      <c r="CE52" s="172"/>
      <c r="CF52" s="172"/>
      <c r="CG52" s="172"/>
      <c r="CH52" s="13"/>
      <c r="CI52" s="76"/>
      <c r="CJ52" s="150"/>
      <c r="CK52" s="150"/>
      <c r="CL52" s="150"/>
      <c r="CM52" s="13"/>
    </row>
    <row r="53" spans="2:91" s="14" customFormat="1" ht="13.5" customHeight="1">
      <c r="B53" s="500"/>
      <c r="C53" s="628"/>
      <c r="D53" s="631"/>
      <c r="E53" s="615"/>
      <c r="F53" s="615"/>
      <c r="G53" s="126" t="s">
        <v>157</v>
      </c>
      <c r="H53" s="211">
        <v>577181</v>
      </c>
      <c r="I53" s="182">
        <f>IFERROR(H53/E39,"-")</f>
        <v>1.774307483160662E-3</v>
      </c>
      <c r="J53" s="211">
        <v>25</v>
      </c>
      <c r="K53" s="182">
        <f>IFERROR(J53/F39,"-")</f>
        <v>6.2656641604010022E-2</v>
      </c>
      <c r="L53" s="214">
        <f t="shared" si="10"/>
        <v>23087.24</v>
      </c>
      <c r="M53" s="109">
        <f t="shared" si="50"/>
        <v>3.273108143493061E-3</v>
      </c>
      <c r="N53" s="615"/>
      <c r="O53" s="615"/>
      <c r="P53" s="126" t="s">
        <v>157</v>
      </c>
      <c r="Q53" s="211">
        <v>214035</v>
      </c>
      <c r="R53" s="182">
        <f>IFERROR(Q53/N39,"-")</f>
        <v>4.2204979728161559E-3</v>
      </c>
      <c r="S53" s="211">
        <v>2</v>
      </c>
      <c r="T53" s="182">
        <f>IFERROR(S53/O39,"-")</f>
        <v>3.9215686274509803E-2</v>
      </c>
      <c r="U53" s="214">
        <f t="shared" si="11"/>
        <v>107017.5</v>
      </c>
      <c r="V53" s="109">
        <f t="shared" si="51"/>
        <v>2.618486514794449E-4</v>
      </c>
      <c r="W53" s="615"/>
      <c r="X53" s="615"/>
      <c r="Y53" s="126" t="s">
        <v>157</v>
      </c>
      <c r="Z53" s="211">
        <v>0</v>
      </c>
      <c r="AA53" s="182">
        <f>IFERROR(Z53/W39,"-")</f>
        <v>0</v>
      </c>
      <c r="AB53" s="211">
        <v>0</v>
      </c>
      <c r="AC53" s="182">
        <f>IFERROR(AB53/X39,"-")</f>
        <v>0</v>
      </c>
      <c r="AD53" s="214" t="str">
        <f t="shared" si="12"/>
        <v>-</v>
      </c>
      <c r="AE53" s="109">
        <f t="shared" si="52"/>
        <v>0</v>
      </c>
      <c r="AF53" s="615"/>
      <c r="AG53" s="615"/>
      <c r="AH53" s="126" t="s">
        <v>157</v>
      </c>
      <c r="AI53" s="211">
        <v>99453</v>
      </c>
      <c r="AJ53" s="182">
        <f>IFERROR(AI53/AF39,"-")</f>
        <v>2.677782426845837E-3</v>
      </c>
      <c r="AK53" s="211">
        <v>6</v>
      </c>
      <c r="AL53" s="182">
        <f>IFERROR(AK53/AG39,"-")</f>
        <v>0.11320754716981132</v>
      </c>
      <c r="AM53" s="214">
        <f t="shared" si="13"/>
        <v>16575.5</v>
      </c>
      <c r="AN53" s="109">
        <f t="shared" si="53"/>
        <v>7.855459544383347E-4</v>
      </c>
      <c r="AO53" s="615"/>
      <c r="AP53" s="651"/>
      <c r="AQ53" s="126" t="s">
        <v>157</v>
      </c>
      <c r="AR53" s="211">
        <f t="shared" si="4"/>
        <v>890669</v>
      </c>
      <c r="AS53" s="182">
        <f>IFERROR(AR53/AO39,"-")</f>
        <v>2.031324955751518E-3</v>
      </c>
      <c r="AT53" s="211">
        <f t="shared" si="5"/>
        <v>33</v>
      </c>
      <c r="AU53" s="182">
        <f>IFERROR(AT53/AP39,"-")</f>
        <v>6.1452513966480445E-2</v>
      </c>
      <c r="AV53" s="214">
        <f t="shared" si="14"/>
        <v>26989.969696969696</v>
      </c>
      <c r="AW53" s="109">
        <f t="shared" si="54"/>
        <v>4.3205027494108402E-3</v>
      </c>
      <c r="AX53" s="120"/>
      <c r="AY53" s="324" t="s">
        <v>27</v>
      </c>
      <c r="AZ53" s="440">
        <v>615733500</v>
      </c>
      <c r="BA53" s="440">
        <v>77691080</v>
      </c>
      <c r="BB53" s="440">
        <v>49558310</v>
      </c>
      <c r="BC53" s="440">
        <v>94665530</v>
      </c>
      <c r="BD53" s="188">
        <f t="shared" si="15"/>
        <v>837648420</v>
      </c>
      <c r="BE53" s="440">
        <v>1139</v>
      </c>
      <c r="BF53" s="440">
        <v>135</v>
      </c>
      <c r="BG53" s="440">
        <v>75</v>
      </c>
      <c r="BH53" s="440">
        <v>148</v>
      </c>
      <c r="BI53" s="188">
        <f t="shared" si="16"/>
        <v>1497</v>
      </c>
      <c r="BJ53" s="12"/>
      <c r="BK53" s="73" t="s">
        <v>27</v>
      </c>
      <c r="BL53" s="331">
        <f>市区町村別_健診受診率!Y53</f>
        <v>19081</v>
      </c>
      <c r="BM53" s="12"/>
      <c r="BN53" s="500"/>
      <c r="BO53" s="642"/>
      <c r="BP53" s="641"/>
      <c r="BQ53" s="641"/>
      <c r="BR53" s="400" t="s">
        <v>157</v>
      </c>
      <c r="BS53" s="188">
        <v>56352</v>
      </c>
      <c r="BT53" s="390">
        <v>1.1281467119243979E-3</v>
      </c>
      <c r="BU53" s="188">
        <v>2</v>
      </c>
      <c r="BV53" s="390">
        <v>4.4444444444444446E-2</v>
      </c>
      <c r="BW53" s="188">
        <v>28176</v>
      </c>
      <c r="BX53" s="401">
        <v>2.6860059092130003E-4</v>
      </c>
      <c r="BY53" s="12"/>
      <c r="BZ53" s="164">
        <v>49</v>
      </c>
      <c r="CA53" s="73" t="s">
        <v>27</v>
      </c>
      <c r="CB53" s="385">
        <f t="shared" si="39"/>
        <v>0.83108108108108103</v>
      </c>
      <c r="CC53" s="385">
        <f t="shared" si="17"/>
        <v>0.87022900763358779</v>
      </c>
      <c r="CD53" s="172"/>
      <c r="CE53" s="172"/>
      <c r="CF53" s="172"/>
      <c r="CG53" s="172"/>
      <c r="CH53" s="13"/>
      <c r="CI53" s="76"/>
      <c r="CJ53" s="150"/>
      <c r="CK53" s="150"/>
      <c r="CL53" s="150"/>
      <c r="CM53" s="13"/>
    </row>
    <row r="54" spans="2:91" s="14" customFormat="1" ht="13.5" customHeight="1">
      <c r="B54" s="500"/>
      <c r="C54" s="628"/>
      <c r="D54" s="631"/>
      <c r="E54" s="615"/>
      <c r="F54" s="615"/>
      <c r="G54" s="127" t="s">
        <v>158</v>
      </c>
      <c r="H54" s="212">
        <v>301124</v>
      </c>
      <c r="I54" s="183">
        <f>IFERROR(H54/E39,"-")</f>
        <v>9.2568287341279634E-4</v>
      </c>
      <c r="J54" s="212">
        <v>38</v>
      </c>
      <c r="K54" s="183">
        <f>IFERROR(J54/F39,"-")</f>
        <v>9.5238095238095233E-2</v>
      </c>
      <c r="L54" s="215">
        <f t="shared" si="10"/>
        <v>7924.3157894736842</v>
      </c>
      <c r="M54" s="110">
        <f t="shared" si="50"/>
        <v>4.9751243781094526E-3</v>
      </c>
      <c r="N54" s="615"/>
      <c r="O54" s="615"/>
      <c r="P54" s="127" t="s">
        <v>158</v>
      </c>
      <c r="Q54" s="212">
        <v>45844</v>
      </c>
      <c r="R54" s="183">
        <f>IFERROR(Q54/N39,"-")</f>
        <v>9.0398537185873266E-4</v>
      </c>
      <c r="S54" s="212">
        <v>3</v>
      </c>
      <c r="T54" s="183">
        <f>IFERROR(S54/O39,"-")</f>
        <v>5.8823529411764705E-2</v>
      </c>
      <c r="U54" s="215">
        <f t="shared" si="11"/>
        <v>15281.333333333334</v>
      </c>
      <c r="V54" s="110">
        <f t="shared" si="51"/>
        <v>3.9277297721916735E-4</v>
      </c>
      <c r="W54" s="615"/>
      <c r="X54" s="615"/>
      <c r="Y54" s="127" t="s">
        <v>158</v>
      </c>
      <c r="Z54" s="212">
        <v>379</v>
      </c>
      <c r="AA54" s="183">
        <f>IFERROR(Z54/W39,"-")</f>
        <v>1.4971692046120713E-5</v>
      </c>
      <c r="AB54" s="212">
        <v>1</v>
      </c>
      <c r="AC54" s="183">
        <f>IFERROR(AB54/X39,"-")</f>
        <v>2.9411764705882353E-2</v>
      </c>
      <c r="AD54" s="215">
        <f t="shared" si="12"/>
        <v>379</v>
      </c>
      <c r="AE54" s="110">
        <f t="shared" si="52"/>
        <v>1.3092432573972245E-4</v>
      </c>
      <c r="AF54" s="615"/>
      <c r="AG54" s="615"/>
      <c r="AH54" s="127" t="s">
        <v>158</v>
      </c>
      <c r="AI54" s="212">
        <v>105200</v>
      </c>
      <c r="AJ54" s="183">
        <f>IFERROR(AI54/AF39,"-")</f>
        <v>2.8325210029278357E-3</v>
      </c>
      <c r="AK54" s="212">
        <v>8</v>
      </c>
      <c r="AL54" s="183">
        <f>IFERROR(AK54/AG39,"-")</f>
        <v>0.15094339622641509</v>
      </c>
      <c r="AM54" s="215">
        <f t="shared" si="13"/>
        <v>13150</v>
      </c>
      <c r="AN54" s="110">
        <f t="shared" si="53"/>
        <v>1.0473946059177796E-3</v>
      </c>
      <c r="AO54" s="615"/>
      <c r="AP54" s="651"/>
      <c r="AQ54" s="127" t="s">
        <v>158</v>
      </c>
      <c r="AR54" s="212">
        <f t="shared" si="4"/>
        <v>452547</v>
      </c>
      <c r="AS54" s="183">
        <f>IFERROR(AR54/AO39,"-")</f>
        <v>1.0321118336334622E-3</v>
      </c>
      <c r="AT54" s="212">
        <f t="shared" si="5"/>
        <v>50</v>
      </c>
      <c r="AU54" s="183">
        <f>IFERROR(AT54/AP39,"-")</f>
        <v>9.3109869646182494E-2</v>
      </c>
      <c r="AV54" s="215">
        <f t="shared" si="14"/>
        <v>9050.94</v>
      </c>
      <c r="AW54" s="110">
        <f t="shared" si="54"/>
        <v>6.546216286986122E-3</v>
      </c>
      <c r="AX54" s="120"/>
      <c r="AY54" s="324" t="s">
        <v>16</v>
      </c>
      <c r="AZ54" s="440">
        <v>761960060</v>
      </c>
      <c r="BA54" s="440">
        <v>137238680</v>
      </c>
      <c r="BB54" s="440">
        <v>72493400</v>
      </c>
      <c r="BC54" s="440">
        <v>158397430</v>
      </c>
      <c r="BD54" s="188">
        <f t="shared" si="15"/>
        <v>1130089570</v>
      </c>
      <c r="BE54" s="440">
        <v>1362</v>
      </c>
      <c r="BF54" s="440">
        <v>206</v>
      </c>
      <c r="BG54" s="440">
        <v>107</v>
      </c>
      <c r="BH54" s="440">
        <v>179</v>
      </c>
      <c r="BI54" s="188">
        <f t="shared" si="16"/>
        <v>1854</v>
      </c>
      <c r="BJ54" s="12"/>
      <c r="BK54" s="73" t="s">
        <v>16</v>
      </c>
      <c r="BL54" s="331">
        <f>市区町村別_健診受診率!Y54</f>
        <v>17032</v>
      </c>
      <c r="BM54" s="12"/>
      <c r="BN54" s="500"/>
      <c r="BO54" s="642"/>
      <c r="BP54" s="641"/>
      <c r="BQ54" s="641"/>
      <c r="BR54" s="400" t="s">
        <v>158</v>
      </c>
      <c r="BS54" s="188">
        <v>14313</v>
      </c>
      <c r="BT54" s="390">
        <v>2.8654109681597648E-4</v>
      </c>
      <c r="BU54" s="188">
        <v>3</v>
      </c>
      <c r="BV54" s="390">
        <v>6.6666666666666666E-2</v>
      </c>
      <c r="BW54" s="188">
        <v>4771</v>
      </c>
      <c r="BX54" s="401">
        <v>4.0290088638195002E-4</v>
      </c>
      <c r="BY54" s="12"/>
      <c r="BZ54" s="164">
        <v>50</v>
      </c>
      <c r="CA54" s="73" t="s">
        <v>16</v>
      </c>
      <c r="CB54" s="385">
        <f t="shared" si="39"/>
        <v>0.84357541899441346</v>
      </c>
      <c r="CC54" s="385">
        <f t="shared" si="17"/>
        <v>0.84803921568627449</v>
      </c>
      <c r="CD54" s="172"/>
      <c r="CE54" s="172"/>
      <c r="CF54" s="172"/>
      <c r="CG54" s="172"/>
      <c r="CH54" s="13"/>
      <c r="CI54" s="76"/>
      <c r="CJ54" s="150"/>
      <c r="CK54" s="150"/>
      <c r="CL54" s="150"/>
      <c r="CM54" s="13"/>
    </row>
    <row r="55" spans="2:91" s="14" customFormat="1" ht="13.5" customHeight="1">
      <c r="B55" s="500"/>
      <c r="C55" s="629"/>
      <c r="D55" s="632"/>
      <c r="E55" s="616"/>
      <c r="F55" s="616"/>
      <c r="G55" s="128" t="s">
        <v>81</v>
      </c>
      <c r="H55" s="204">
        <v>57599978</v>
      </c>
      <c r="I55" s="183">
        <f>IFERROR(H55/E39,"-")</f>
        <v>0.17706763042319396</v>
      </c>
      <c r="J55" s="212">
        <v>328</v>
      </c>
      <c r="K55" s="183">
        <f>IFERROR(J55/F39,"-")</f>
        <v>0.82205513784461148</v>
      </c>
      <c r="L55" s="215">
        <f t="shared" si="10"/>
        <v>175609.68902439025</v>
      </c>
      <c r="M55" s="111">
        <f t="shared" si="50"/>
        <v>4.2943178842628958E-2</v>
      </c>
      <c r="N55" s="616"/>
      <c r="O55" s="616"/>
      <c r="P55" s="128" t="s">
        <v>81</v>
      </c>
      <c r="Q55" s="204">
        <v>8819126</v>
      </c>
      <c r="R55" s="183">
        <f>IFERROR(Q55/N39,"-")</f>
        <v>0.17390194783568227</v>
      </c>
      <c r="S55" s="212">
        <v>47</v>
      </c>
      <c r="T55" s="183">
        <f>IFERROR(S55/O39,"-")</f>
        <v>0.92156862745098034</v>
      </c>
      <c r="U55" s="215">
        <f t="shared" si="11"/>
        <v>187640.97872340426</v>
      </c>
      <c r="V55" s="111">
        <f t="shared" si="51"/>
        <v>6.1534433097669549E-3</v>
      </c>
      <c r="W55" s="616"/>
      <c r="X55" s="616"/>
      <c r="Y55" s="128" t="s">
        <v>81</v>
      </c>
      <c r="Z55" s="204">
        <v>4358314</v>
      </c>
      <c r="AA55" s="183">
        <f>IFERROR(Z55/W39,"-")</f>
        <v>0.17216711094537346</v>
      </c>
      <c r="AB55" s="212">
        <v>29</v>
      </c>
      <c r="AC55" s="183">
        <f>IFERROR(AB55/X39,"-")</f>
        <v>0.8529411764705882</v>
      </c>
      <c r="AD55" s="215">
        <f t="shared" si="12"/>
        <v>150286.68965517241</v>
      </c>
      <c r="AE55" s="111">
        <f t="shared" si="52"/>
        <v>3.7968054464519508E-3</v>
      </c>
      <c r="AF55" s="616"/>
      <c r="AG55" s="616"/>
      <c r="AH55" s="128" t="s">
        <v>81</v>
      </c>
      <c r="AI55" s="204">
        <v>6626361</v>
      </c>
      <c r="AJ55" s="183">
        <f>IFERROR(AI55/AF39,"-")</f>
        <v>0.17841546297986594</v>
      </c>
      <c r="AK55" s="212">
        <v>50</v>
      </c>
      <c r="AL55" s="183">
        <f>IFERROR(AK55/AG39,"-")</f>
        <v>0.94339622641509435</v>
      </c>
      <c r="AM55" s="215">
        <f t="shared" si="13"/>
        <v>132527.22</v>
      </c>
      <c r="AN55" s="111">
        <f t="shared" si="53"/>
        <v>6.546216286986122E-3</v>
      </c>
      <c r="AO55" s="616"/>
      <c r="AP55" s="652"/>
      <c r="AQ55" s="128" t="s">
        <v>81</v>
      </c>
      <c r="AR55" s="204">
        <f t="shared" si="4"/>
        <v>77403779</v>
      </c>
      <c r="AS55" s="183">
        <f>IFERROR(AR55/AO39,"-")</f>
        <v>0.17653272759260205</v>
      </c>
      <c r="AT55" s="212">
        <f t="shared" si="5"/>
        <v>454</v>
      </c>
      <c r="AU55" s="183">
        <f>IFERROR(AT55/AP39,"-")</f>
        <v>0.84543761638733705</v>
      </c>
      <c r="AV55" s="215">
        <f t="shared" si="14"/>
        <v>170492.90528634362</v>
      </c>
      <c r="AW55" s="111">
        <f t="shared" si="54"/>
        <v>5.943964388583399E-2</v>
      </c>
      <c r="AX55" s="120"/>
      <c r="AY55" s="324" t="s">
        <v>48</v>
      </c>
      <c r="AZ55" s="440">
        <v>1755736380</v>
      </c>
      <c r="BA55" s="440">
        <v>233687540</v>
      </c>
      <c r="BB55" s="440">
        <v>186634910</v>
      </c>
      <c r="BC55" s="440">
        <v>334592510</v>
      </c>
      <c r="BD55" s="188">
        <f t="shared" si="15"/>
        <v>2510651340</v>
      </c>
      <c r="BE55" s="440">
        <v>2978</v>
      </c>
      <c r="BF55" s="440">
        <v>362</v>
      </c>
      <c r="BG55" s="440">
        <v>220</v>
      </c>
      <c r="BH55" s="440">
        <v>450</v>
      </c>
      <c r="BI55" s="188">
        <f t="shared" si="16"/>
        <v>4010</v>
      </c>
      <c r="BJ55" s="12"/>
      <c r="BK55" s="73" t="s">
        <v>48</v>
      </c>
      <c r="BL55" s="331">
        <f>市区町村別_健診受診率!Y55</f>
        <v>22645</v>
      </c>
      <c r="BM55" s="12"/>
      <c r="BN55" s="500"/>
      <c r="BO55" s="642"/>
      <c r="BP55" s="641"/>
      <c r="BQ55" s="641"/>
      <c r="BR55" s="128" t="s">
        <v>81</v>
      </c>
      <c r="BS55" s="188">
        <v>14052203</v>
      </c>
      <c r="BT55" s="390">
        <v>0.28132003495429014</v>
      </c>
      <c r="BU55" s="188">
        <v>39</v>
      </c>
      <c r="BV55" s="390">
        <v>0.8666666666666667</v>
      </c>
      <c r="BW55" s="188">
        <v>360312.89743589744</v>
      </c>
      <c r="BX55" s="401">
        <v>5.2377115229653506E-3</v>
      </c>
      <c r="BY55" s="12"/>
      <c r="BZ55" s="164">
        <v>51</v>
      </c>
      <c r="CA55" s="73" t="s">
        <v>48</v>
      </c>
      <c r="CB55" s="385">
        <f t="shared" si="39"/>
        <v>0.82</v>
      </c>
      <c r="CC55" s="385">
        <f t="shared" si="17"/>
        <v>0.83653846153846156</v>
      </c>
      <c r="CD55" s="172"/>
      <c r="CE55" s="172"/>
      <c r="CF55" s="172"/>
      <c r="CG55" s="172"/>
      <c r="CH55" s="13"/>
      <c r="CI55" s="76"/>
      <c r="CJ55" s="150"/>
      <c r="CK55" s="150"/>
      <c r="CL55" s="150"/>
      <c r="CM55" s="13"/>
    </row>
    <row r="56" spans="2:91" s="14" customFormat="1" ht="13.5" customHeight="1">
      <c r="B56" s="500">
        <v>4</v>
      </c>
      <c r="C56" s="627" t="s">
        <v>126</v>
      </c>
      <c r="D56" s="630">
        <f>BL8</f>
        <v>8663</v>
      </c>
      <c r="E56" s="626">
        <f t="shared" ref="E56" si="55">VLOOKUP(C56,$AY$5:$BI$78,2,0)</f>
        <v>331893960</v>
      </c>
      <c r="F56" s="626">
        <f t="shared" ref="F56" si="56">VLOOKUP(C56,$AY$5:$BI$78,7,0)</f>
        <v>390</v>
      </c>
      <c r="G56" s="124" t="s">
        <v>144</v>
      </c>
      <c r="H56" s="210">
        <v>4601501</v>
      </c>
      <c r="I56" s="181">
        <f>IFERROR(H56/E56,"-")</f>
        <v>1.3864371017779292E-2</v>
      </c>
      <c r="J56" s="210">
        <v>82</v>
      </c>
      <c r="K56" s="181">
        <f>IFERROR(J56/F56,"-")</f>
        <v>0.21025641025641026</v>
      </c>
      <c r="L56" s="213">
        <f t="shared" si="10"/>
        <v>56115.865853658535</v>
      </c>
      <c r="M56" s="108">
        <f>IFERROR(J56/$BL$8,0)</f>
        <v>9.465543114394551E-3</v>
      </c>
      <c r="N56" s="626">
        <f t="shared" ref="N56" si="57">VLOOKUP(C56,$AY$5:$BI$78,3,0)</f>
        <v>36032740</v>
      </c>
      <c r="O56" s="626">
        <f t="shared" ref="O56" si="58">VLOOKUP(C56,$AY$5:$BI$78,8,0)</f>
        <v>41</v>
      </c>
      <c r="P56" s="124" t="s">
        <v>144</v>
      </c>
      <c r="Q56" s="210">
        <v>181633</v>
      </c>
      <c r="R56" s="181">
        <f>IFERROR(Q56/N56,"-")</f>
        <v>5.0407768046504377E-3</v>
      </c>
      <c r="S56" s="210">
        <v>10</v>
      </c>
      <c r="T56" s="181">
        <f>IFERROR(S56/O56,"-")</f>
        <v>0.24390243902439024</v>
      </c>
      <c r="U56" s="213">
        <f t="shared" si="11"/>
        <v>18163.3</v>
      </c>
      <c r="V56" s="108">
        <f>IFERROR(S56/$BL$8,0)</f>
        <v>1.1543345261456771E-3</v>
      </c>
      <c r="W56" s="626">
        <f t="shared" ref="W56" si="59">VLOOKUP(C56,$AY$5:$BI$78,4,0)</f>
        <v>37233500</v>
      </c>
      <c r="X56" s="626">
        <f t="shared" ref="X56" si="60">VLOOKUP(C56,$AY$5:$BI$78,9,0)</f>
        <v>34</v>
      </c>
      <c r="Y56" s="124" t="s">
        <v>144</v>
      </c>
      <c r="Z56" s="210">
        <v>282924</v>
      </c>
      <c r="AA56" s="181">
        <f>IFERROR(Z56/W56,"-")</f>
        <v>7.5986410087689853E-3</v>
      </c>
      <c r="AB56" s="210">
        <v>10</v>
      </c>
      <c r="AC56" s="181">
        <f>IFERROR(AB56/X56,"-")</f>
        <v>0.29411764705882354</v>
      </c>
      <c r="AD56" s="213">
        <f t="shared" si="12"/>
        <v>28292.400000000001</v>
      </c>
      <c r="AE56" s="108">
        <f>IFERROR(AB56/$BL$8,0)</f>
        <v>1.1543345261456771E-3</v>
      </c>
      <c r="AF56" s="626">
        <f t="shared" ref="AF56" si="61">VLOOKUP(C56,$AY$5:$BI$78,5,0)</f>
        <v>39654780</v>
      </c>
      <c r="AG56" s="626">
        <f t="shared" ref="AG56" si="62">VLOOKUP(C56,$AY$5:$BI$78,10,0)</f>
        <v>48</v>
      </c>
      <c r="AH56" s="124" t="s">
        <v>144</v>
      </c>
      <c r="AI56" s="210">
        <v>168723</v>
      </c>
      <c r="AJ56" s="181">
        <f>IFERROR(AI56/AF56,"-")</f>
        <v>4.2547960170249335E-3</v>
      </c>
      <c r="AK56" s="210">
        <v>11</v>
      </c>
      <c r="AL56" s="181">
        <f>IFERROR(AK56/AG56,"-")</f>
        <v>0.22916666666666666</v>
      </c>
      <c r="AM56" s="213">
        <f t="shared" si="13"/>
        <v>15338.454545454546</v>
      </c>
      <c r="AN56" s="108">
        <f>IFERROR(AK56/$BL$8,0)</f>
        <v>1.2697679787602447E-3</v>
      </c>
      <c r="AO56" s="626">
        <f t="shared" ref="AO56" si="63">VLOOKUP(C56,$AY$5:$BI$78,6,0)</f>
        <v>444814980</v>
      </c>
      <c r="AP56" s="650">
        <f t="shared" ref="AP56" si="64">VLOOKUP(C56,$AY$5:$BI$78,11,0)</f>
        <v>513</v>
      </c>
      <c r="AQ56" s="124" t="s">
        <v>144</v>
      </c>
      <c r="AR56" s="210">
        <f t="shared" si="4"/>
        <v>5234781</v>
      </c>
      <c r="AS56" s="181">
        <f>IFERROR(AR56/AO56,"-")</f>
        <v>1.1768445837862745E-2</v>
      </c>
      <c r="AT56" s="210">
        <f t="shared" si="5"/>
        <v>113</v>
      </c>
      <c r="AU56" s="181">
        <f>IFERROR(AT56/AP56,"-")</f>
        <v>0.22027290448343079</v>
      </c>
      <c r="AV56" s="213">
        <f t="shared" si="14"/>
        <v>46325.495575221241</v>
      </c>
      <c r="AW56" s="108">
        <f>IFERROR(AT56/$BL$8,0)</f>
        <v>1.304398014544615E-2</v>
      </c>
      <c r="AX56" s="120"/>
      <c r="AY56" s="324" t="s">
        <v>4</v>
      </c>
      <c r="AZ56" s="440">
        <v>1339096970</v>
      </c>
      <c r="BA56" s="440">
        <v>197422270</v>
      </c>
      <c r="BB56" s="440">
        <v>124729560</v>
      </c>
      <c r="BC56" s="440">
        <v>271096510</v>
      </c>
      <c r="BD56" s="188">
        <f t="shared" si="15"/>
        <v>1932345310</v>
      </c>
      <c r="BE56" s="440">
        <v>2397</v>
      </c>
      <c r="BF56" s="440">
        <v>290</v>
      </c>
      <c r="BG56" s="440">
        <v>206</v>
      </c>
      <c r="BH56" s="440">
        <v>352</v>
      </c>
      <c r="BI56" s="188">
        <f t="shared" si="16"/>
        <v>3245</v>
      </c>
      <c r="BJ56" s="12"/>
      <c r="BK56" s="73" t="s">
        <v>4</v>
      </c>
      <c r="BL56" s="331">
        <f>市区町村別_健診受診率!Y56</f>
        <v>18587</v>
      </c>
      <c r="BM56" s="12"/>
      <c r="BN56" s="500">
        <v>4</v>
      </c>
      <c r="BO56" s="642" t="s">
        <v>126</v>
      </c>
      <c r="BP56" s="641">
        <v>53518850</v>
      </c>
      <c r="BQ56" s="641">
        <v>55</v>
      </c>
      <c r="BR56" s="400" t="s">
        <v>144</v>
      </c>
      <c r="BS56" s="188">
        <v>224756</v>
      </c>
      <c r="BT56" s="390">
        <v>4.1995670684254237E-3</v>
      </c>
      <c r="BU56" s="188">
        <v>12</v>
      </c>
      <c r="BV56" s="390">
        <v>0.21818181818181817</v>
      </c>
      <c r="BW56" s="188">
        <v>18729.666666666668</v>
      </c>
      <c r="BX56" s="401">
        <v>1.4020329477742728E-3</v>
      </c>
      <c r="BY56" s="12"/>
      <c r="BZ56" s="164">
        <v>52</v>
      </c>
      <c r="CA56" s="73" t="s">
        <v>4</v>
      </c>
      <c r="CB56" s="385">
        <f t="shared" si="39"/>
        <v>0.8125</v>
      </c>
      <c r="CC56" s="385">
        <f t="shared" si="17"/>
        <v>0.80211081794195249</v>
      </c>
      <c r="CD56" s="172"/>
      <c r="CE56" s="172"/>
      <c r="CF56" s="172"/>
      <c r="CG56" s="172"/>
      <c r="CH56" s="157"/>
      <c r="CI56" s="76"/>
      <c r="CJ56" s="150"/>
      <c r="CK56" s="150"/>
      <c r="CL56" s="150"/>
      <c r="CM56" s="13"/>
    </row>
    <row r="57" spans="2:91" s="14" customFormat="1" ht="13.5" customHeight="1">
      <c r="B57" s="500"/>
      <c r="C57" s="628"/>
      <c r="D57" s="631"/>
      <c r="E57" s="615"/>
      <c r="F57" s="615"/>
      <c r="G57" s="125" t="s">
        <v>145</v>
      </c>
      <c r="H57" s="211">
        <v>11965296</v>
      </c>
      <c r="I57" s="182">
        <f>IFERROR(H57/E56,"-")</f>
        <v>3.6051562975114103E-2</v>
      </c>
      <c r="J57" s="211">
        <v>119</v>
      </c>
      <c r="K57" s="182">
        <f>IFERROR(J57/F56,"-")</f>
        <v>0.30512820512820515</v>
      </c>
      <c r="L57" s="214">
        <f t="shared" si="10"/>
        <v>100548.70588235294</v>
      </c>
      <c r="M57" s="109">
        <f t="shared" ref="M57:M72" si="65">IFERROR(J57/$BL$8,0)</f>
        <v>1.3736580861133557E-2</v>
      </c>
      <c r="N57" s="615"/>
      <c r="O57" s="615"/>
      <c r="P57" s="125" t="s">
        <v>145</v>
      </c>
      <c r="Q57" s="211">
        <v>1018604</v>
      </c>
      <c r="R57" s="182">
        <f>IFERROR(Q57/N56,"-")</f>
        <v>2.8268846610055187E-2</v>
      </c>
      <c r="S57" s="211">
        <v>16</v>
      </c>
      <c r="T57" s="182">
        <f>IFERROR(S57/O56,"-")</f>
        <v>0.3902439024390244</v>
      </c>
      <c r="U57" s="214">
        <f t="shared" si="11"/>
        <v>63662.75</v>
      </c>
      <c r="V57" s="109">
        <f t="shared" ref="V57:V72" si="66">IFERROR(S57/$BL$8,0)</f>
        <v>1.8469352418330831E-3</v>
      </c>
      <c r="W57" s="615"/>
      <c r="X57" s="615"/>
      <c r="Y57" s="125" t="s">
        <v>145</v>
      </c>
      <c r="Z57" s="211">
        <v>1921305</v>
      </c>
      <c r="AA57" s="182">
        <f>IFERROR(Z57/W56,"-")</f>
        <v>5.1601514764929433E-2</v>
      </c>
      <c r="AB57" s="211">
        <v>13</v>
      </c>
      <c r="AC57" s="182">
        <f>IFERROR(AB57/X56,"-")</f>
        <v>0.38235294117647056</v>
      </c>
      <c r="AD57" s="214">
        <f t="shared" si="12"/>
        <v>147792.69230769231</v>
      </c>
      <c r="AE57" s="109">
        <f t="shared" ref="AE57:AE72" si="67">IFERROR(AB57/$BL$8,0)</f>
        <v>1.5006348839893802E-3</v>
      </c>
      <c r="AF57" s="615"/>
      <c r="AG57" s="615"/>
      <c r="AH57" s="125" t="s">
        <v>145</v>
      </c>
      <c r="AI57" s="211">
        <v>3697157</v>
      </c>
      <c r="AJ57" s="182">
        <f>IFERROR(AI57/AF56,"-")</f>
        <v>9.3233577389661468E-2</v>
      </c>
      <c r="AK57" s="211">
        <v>21</v>
      </c>
      <c r="AL57" s="182">
        <f>IFERROR(AK57/AG56,"-")</f>
        <v>0.4375</v>
      </c>
      <c r="AM57" s="214">
        <f t="shared" si="13"/>
        <v>176055.09523809524</v>
      </c>
      <c r="AN57" s="109">
        <f t="shared" ref="AN57:AN72" si="68">IFERROR(AK57/$BL$8,0)</f>
        <v>2.4241025049059218E-3</v>
      </c>
      <c r="AO57" s="615"/>
      <c r="AP57" s="651"/>
      <c r="AQ57" s="125" t="s">
        <v>145</v>
      </c>
      <c r="AR57" s="211">
        <f t="shared" si="4"/>
        <v>18602362</v>
      </c>
      <c r="AS57" s="182">
        <f>IFERROR(AR57/AO56,"-")</f>
        <v>4.1820448582914178E-2</v>
      </c>
      <c r="AT57" s="211">
        <f t="shared" si="5"/>
        <v>169</v>
      </c>
      <c r="AU57" s="182">
        <f>IFERROR(AT57/AP56,"-")</f>
        <v>0.32943469785575047</v>
      </c>
      <c r="AV57" s="214">
        <f t="shared" si="14"/>
        <v>110073.14792899408</v>
      </c>
      <c r="AW57" s="109">
        <f t="shared" ref="AW57:AW72" si="69">IFERROR(AT57/$BL$8,0)</f>
        <v>1.9508253491861943E-2</v>
      </c>
      <c r="AX57" s="120"/>
      <c r="AY57" s="324" t="s">
        <v>22</v>
      </c>
      <c r="AZ57" s="440">
        <v>568723820</v>
      </c>
      <c r="BA57" s="440">
        <v>85477060</v>
      </c>
      <c r="BB57" s="440">
        <v>53829450</v>
      </c>
      <c r="BC57" s="440">
        <v>133260430</v>
      </c>
      <c r="BD57" s="188">
        <f t="shared" si="15"/>
        <v>841290760</v>
      </c>
      <c r="BE57" s="440">
        <v>930</v>
      </c>
      <c r="BF57" s="440">
        <v>123</v>
      </c>
      <c r="BG57" s="440">
        <v>74</v>
      </c>
      <c r="BH57" s="440">
        <v>165</v>
      </c>
      <c r="BI57" s="188">
        <f t="shared" si="16"/>
        <v>1292</v>
      </c>
      <c r="BJ57" s="12"/>
      <c r="BK57" s="73" t="s">
        <v>22</v>
      </c>
      <c r="BL57" s="331">
        <f>市区町村別_健診受診率!Y57</f>
        <v>10336</v>
      </c>
      <c r="BM57" s="12"/>
      <c r="BN57" s="500"/>
      <c r="BO57" s="642"/>
      <c r="BP57" s="641"/>
      <c r="BQ57" s="641"/>
      <c r="BR57" s="400" t="s">
        <v>145</v>
      </c>
      <c r="BS57" s="188">
        <v>3178313</v>
      </c>
      <c r="BT57" s="390">
        <v>5.9386795493550401E-2</v>
      </c>
      <c r="BU57" s="188">
        <v>29</v>
      </c>
      <c r="BV57" s="390">
        <v>0.52727272727272723</v>
      </c>
      <c r="BW57" s="188">
        <v>109597</v>
      </c>
      <c r="BX57" s="401">
        <v>3.3882462904544922E-3</v>
      </c>
      <c r="BY57" s="12"/>
      <c r="BZ57" s="164">
        <v>53</v>
      </c>
      <c r="CA57" s="73" t="s">
        <v>22</v>
      </c>
      <c r="CB57" s="385">
        <f t="shared" si="39"/>
        <v>0.81212121212121213</v>
      </c>
      <c r="CC57" s="385">
        <f t="shared" si="17"/>
        <v>0.81617647058823528</v>
      </c>
      <c r="CD57" s="172"/>
      <c r="CE57" s="172"/>
      <c r="CF57" s="172"/>
      <c r="CG57" s="172"/>
      <c r="CH57" s="157"/>
      <c r="CI57" s="76"/>
      <c r="CJ57" s="150"/>
      <c r="CK57" s="150"/>
      <c r="CL57" s="150"/>
      <c r="CM57" s="13"/>
    </row>
    <row r="58" spans="2:91" s="14" customFormat="1" ht="13.5" customHeight="1">
      <c r="B58" s="500"/>
      <c r="C58" s="628"/>
      <c r="D58" s="631"/>
      <c r="E58" s="615"/>
      <c r="F58" s="615"/>
      <c r="G58" s="126" t="s">
        <v>146</v>
      </c>
      <c r="H58" s="211">
        <v>7814402</v>
      </c>
      <c r="I58" s="182">
        <f>IFERROR(H58/E56,"-")</f>
        <v>2.3544875598218176E-2</v>
      </c>
      <c r="J58" s="211">
        <v>140</v>
      </c>
      <c r="K58" s="182">
        <f>IFERROR(J58/F56,"-")</f>
        <v>0.35897435897435898</v>
      </c>
      <c r="L58" s="214">
        <f t="shared" si="10"/>
        <v>55817.157142857141</v>
      </c>
      <c r="M58" s="109">
        <f t="shared" si="65"/>
        <v>1.6160683366039479E-2</v>
      </c>
      <c r="N58" s="615"/>
      <c r="O58" s="615"/>
      <c r="P58" s="126" t="s">
        <v>146</v>
      </c>
      <c r="Q58" s="211">
        <v>776894</v>
      </c>
      <c r="R58" s="182">
        <f>IFERROR(Q58/N56,"-")</f>
        <v>2.1560780556793627E-2</v>
      </c>
      <c r="S58" s="211">
        <v>16</v>
      </c>
      <c r="T58" s="182">
        <f>IFERROR(S58/O56,"-")</f>
        <v>0.3902439024390244</v>
      </c>
      <c r="U58" s="214">
        <f t="shared" si="11"/>
        <v>48555.875</v>
      </c>
      <c r="V58" s="109">
        <f t="shared" si="66"/>
        <v>1.8469352418330831E-3</v>
      </c>
      <c r="W58" s="615"/>
      <c r="X58" s="615"/>
      <c r="Y58" s="126" t="s">
        <v>146</v>
      </c>
      <c r="Z58" s="211">
        <v>510649</v>
      </c>
      <c r="AA58" s="182">
        <f>IFERROR(Z58/W56,"-")</f>
        <v>1.3714772986692091E-2</v>
      </c>
      <c r="AB58" s="211">
        <v>12</v>
      </c>
      <c r="AC58" s="182">
        <f>IFERROR(AB58/X56,"-")</f>
        <v>0.35294117647058826</v>
      </c>
      <c r="AD58" s="214">
        <f t="shared" si="12"/>
        <v>42554.083333333336</v>
      </c>
      <c r="AE58" s="109">
        <f t="shared" si="67"/>
        <v>1.3852014313748124E-3</v>
      </c>
      <c r="AF58" s="615"/>
      <c r="AG58" s="615"/>
      <c r="AH58" s="126" t="s">
        <v>146</v>
      </c>
      <c r="AI58" s="211">
        <v>1297251</v>
      </c>
      <c r="AJ58" s="182">
        <f>IFERROR(AI58/AF56,"-")</f>
        <v>3.2713609809460552E-2</v>
      </c>
      <c r="AK58" s="211">
        <v>20</v>
      </c>
      <c r="AL58" s="182">
        <f>IFERROR(AK58/AG56,"-")</f>
        <v>0.41666666666666669</v>
      </c>
      <c r="AM58" s="214">
        <f t="shared" si="13"/>
        <v>64862.55</v>
      </c>
      <c r="AN58" s="109">
        <f t="shared" si="68"/>
        <v>2.3086690522913541E-3</v>
      </c>
      <c r="AO58" s="615"/>
      <c r="AP58" s="651"/>
      <c r="AQ58" s="126" t="s">
        <v>146</v>
      </c>
      <c r="AR58" s="211">
        <f t="shared" si="4"/>
        <v>10399196</v>
      </c>
      <c r="AS58" s="182">
        <f>IFERROR(AR58/AO56,"-")</f>
        <v>2.3378700060865756E-2</v>
      </c>
      <c r="AT58" s="211">
        <f t="shared" si="5"/>
        <v>188</v>
      </c>
      <c r="AU58" s="182">
        <f>IFERROR(AT58/AP56,"-")</f>
        <v>0.3664717348927875</v>
      </c>
      <c r="AV58" s="214">
        <f t="shared" si="14"/>
        <v>55314.872340425529</v>
      </c>
      <c r="AW58" s="109">
        <f t="shared" si="69"/>
        <v>2.1701489091538729E-2</v>
      </c>
      <c r="AX58" s="120"/>
      <c r="AY58" s="324" t="s">
        <v>28</v>
      </c>
      <c r="AZ58" s="440">
        <v>866470920</v>
      </c>
      <c r="BA58" s="440">
        <v>150998390</v>
      </c>
      <c r="BB58" s="440">
        <v>93710640</v>
      </c>
      <c r="BC58" s="440">
        <v>166584480</v>
      </c>
      <c r="BD58" s="188">
        <f t="shared" si="15"/>
        <v>1277764430</v>
      </c>
      <c r="BE58" s="440">
        <v>1541</v>
      </c>
      <c r="BF58" s="440">
        <v>224</v>
      </c>
      <c r="BG58" s="440">
        <v>117</v>
      </c>
      <c r="BH58" s="440">
        <v>203</v>
      </c>
      <c r="BI58" s="188">
        <f t="shared" si="16"/>
        <v>2085</v>
      </c>
      <c r="BJ58" s="12"/>
      <c r="BK58" s="73" t="s">
        <v>28</v>
      </c>
      <c r="BL58" s="331">
        <f>市区町村別_健診受診率!Y58</f>
        <v>17178</v>
      </c>
      <c r="BM58" s="12"/>
      <c r="BN58" s="500"/>
      <c r="BO58" s="642"/>
      <c r="BP58" s="641"/>
      <c r="BQ58" s="641"/>
      <c r="BR58" s="400" t="s">
        <v>146</v>
      </c>
      <c r="BS58" s="188">
        <v>3955106</v>
      </c>
      <c r="BT58" s="390">
        <v>7.3901176875063646E-2</v>
      </c>
      <c r="BU58" s="188">
        <v>23</v>
      </c>
      <c r="BV58" s="390">
        <v>0.41818181818181815</v>
      </c>
      <c r="BW58" s="188">
        <v>171961.13043478262</v>
      </c>
      <c r="BX58" s="401">
        <v>2.687229816567356E-3</v>
      </c>
      <c r="BY58" s="12"/>
      <c r="BZ58" s="164">
        <v>54</v>
      </c>
      <c r="CA58" s="73" t="s">
        <v>28</v>
      </c>
      <c r="CB58" s="385">
        <f t="shared" si="39"/>
        <v>0.80295566502463056</v>
      </c>
      <c r="CC58" s="385">
        <f t="shared" si="17"/>
        <v>0.87165775401069523</v>
      </c>
      <c r="CD58" s="172"/>
      <c r="CE58" s="172"/>
      <c r="CF58" s="172"/>
      <c r="CG58" s="172"/>
      <c r="CH58" s="157"/>
      <c r="CI58" s="76"/>
      <c r="CJ58" s="150"/>
      <c r="CK58" s="150"/>
      <c r="CL58" s="150"/>
      <c r="CM58" s="13"/>
    </row>
    <row r="59" spans="2:91" s="14" customFormat="1" ht="13.5" customHeight="1">
      <c r="B59" s="500"/>
      <c r="C59" s="628"/>
      <c r="D59" s="631"/>
      <c r="E59" s="615"/>
      <c r="F59" s="615"/>
      <c r="G59" s="126" t="s">
        <v>147</v>
      </c>
      <c r="H59" s="211">
        <v>502762</v>
      </c>
      <c r="I59" s="182">
        <f>IFERROR(H59/E56,"-")</f>
        <v>1.5148272056532755E-3</v>
      </c>
      <c r="J59" s="211">
        <v>27</v>
      </c>
      <c r="K59" s="182">
        <f>IFERROR(J59/F56,"-")</f>
        <v>6.9230769230769235E-2</v>
      </c>
      <c r="L59" s="214">
        <f t="shared" si="10"/>
        <v>18620.814814814814</v>
      </c>
      <c r="M59" s="109">
        <f t="shared" si="65"/>
        <v>3.1167032205933281E-3</v>
      </c>
      <c r="N59" s="615"/>
      <c r="O59" s="615"/>
      <c r="P59" s="126" t="s">
        <v>147</v>
      </c>
      <c r="Q59" s="211">
        <v>95068</v>
      </c>
      <c r="R59" s="182">
        <f>IFERROR(Q59/N56,"-")</f>
        <v>2.6383783192729725E-3</v>
      </c>
      <c r="S59" s="211">
        <v>3</v>
      </c>
      <c r="T59" s="182">
        <f>IFERROR(S59/O56,"-")</f>
        <v>7.3170731707317069E-2</v>
      </c>
      <c r="U59" s="214">
        <f t="shared" si="11"/>
        <v>31689.333333333332</v>
      </c>
      <c r="V59" s="109">
        <f t="shared" si="66"/>
        <v>3.4630035784370309E-4</v>
      </c>
      <c r="W59" s="615"/>
      <c r="X59" s="615"/>
      <c r="Y59" s="126" t="s">
        <v>147</v>
      </c>
      <c r="Z59" s="211">
        <v>2135</v>
      </c>
      <c r="AA59" s="182">
        <f>IFERROR(Z59/W56,"-")</f>
        <v>5.7340835537889266E-5</v>
      </c>
      <c r="AB59" s="211">
        <v>1</v>
      </c>
      <c r="AC59" s="182">
        <f>IFERROR(AB59/X56,"-")</f>
        <v>2.9411764705882353E-2</v>
      </c>
      <c r="AD59" s="214">
        <f t="shared" si="12"/>
        <v>2135</v>
      </c>
      <c r="AE59" s="109">
        <f t="shared" si="67"/>
        <v>1.154334526145677E-4</v>
      </c>
      <c r="AF59" s="615"/>
      <c r="AG59" s="615"/>
      <c r="AH59" s="126" t="s">
        <v>147</v>
      </c>
      <c r="AI59" s="211">
        <v>54586</v>
      </c>
      <c r="AJ59" s="182">
        <f>IFERROR(AI59/AF56,"-")</f>
        <v>1.3765301434026365E-3</v>
      </c>
      <c r="AK59" s="211">
        <v>5</v>
      </c>
      <c r="AL59" s="182">
        <f>IFERROR(AK59/AG56,"-")</f>
        <v>0.10416666666666667</v>
      </c>
      <c r="AM59" s="214">
        <f t="shared" si="13"/>
        <v>10917.2</v>
      </c>
      <c r="AN59" s="109">
        <f t="shared" si="68"/>
        <v>5.7716726307283854E-4</v>
      </c>
      <c r="AO59" s="615"/>
      <c r="AP59" s="651"/>
      <c r="AQ59" s="126" t="s">
        <v>147</v>
      </c>
      <c r="AR59" s="211">
        <f t="shared" si="4"/>
        <v>654551</v>
      </c>
      <c r="AS59" s="182">
        <f>IFERROR(AR59/AO56,"-")</f>
        <v>1.4715129423024378E-3</v>
      </c>
      <c r="AT59" s="211">
        <f t="shared" si="5"/>
        <v>36</v>
      </c>
      <c r="AU59" s="182">
        <f>IFERROR(AT59/AP56,"-")</f>
        <v>7.0175438596491224E-2</v>
      </c>
      <c r="AV59" s="214">
        <f t="shared" si="14"/>
        <v>18181.972222222223</v>
      </c>
      <c r="AW59" s="109">
        <f t="shared" si="69"/>
        <v>4.1556042941244369E-3</v>
      </c>
      <c r="AX59" s="120"/>
      <c r="AY59" s="324" t="s">
        <v>17</v>
      </c>
      <c r="AZ59" s="440">
        <v>845771940</v>
      </c>
      <c r="BA59" s="440">
        <v>101771970</v>
      </c>
      <c r="BB59" s="440">
        <v>50748480</v>
      </c>
      <c r="BC59" s="440">
        <v>178296690</v>
      </c>
      <c r="BD59" s="188">
        <f t="shared" si="15"/>
        <v>1176589080</v>
      </c>
      <c r="BE59" s="440">
        <v>1266</v>
      </c>
      <c r="BF59" s="440">
        <v>160</v>
      </c>
      <c r="BG59" s="440">
        <v>89</v>
      </c>
      <c r="BH59" s="440">
        <v>187</v>
      </c>
      <c r="BI59" s="188">
        <f t="shared" si="16"/>
        <v>1702</v>
      </c>
      <c r="BJ59" s="12"/>
      <c r="BK59" s="73" t="s">
        <v>17</v>
      </c>
      <c r="BL59" s="331">
        <f>市区町村別_健診受診率!Y59</f>
        <v>17980</v>
      </c>
      <c r="BM59" s="12"/>
      <c r="BN59" s="500"/>
      <c r="BO59" s="642"/>
      <c r="BP59" s="641"/>
      <c r="BQ59" s="641"/>
      <c r="BR59" s="400" t="s">
        <v>147</v>
      </c>
      <c r="BS59" s="188">
        <v>29438</v>
      </c>
      <c r="BT59" s="390">
        <v>5.5004918827665397E-4</v>
      </c>
      <c r="BU59" s="188">
        <v>6</v>
      </c>
      <c r="BV59" s="390">
        <v>0.10909090909090909</v>
      </c>
      <c r="BW59" s="188">
        <v>4906.333333333333</v>
      </c>
      <c r="BX59" s="401">
        <v>7.010164738871364E-4</v>
      </c>
      <c r="BY59" s="12"/>
      <c r="BZ59" s="164">
        <v>55</v>
      </c>
      <c r="CA59" s="73" t="s">
        <v>17</v>
      </c>
      <c r="CB59" s="385">
        <f t="shared" si="39"/>
        <v>0.87700534759358284</v>
      </c>
      <c r="CC59" s="385">
        <f t="shared" si="17"/>
        <v>0.83815028901734101</v>
      </c>
      <c r="CD59" s="172"/>
      <c r="CE59" s="172"/>
      <c r="CF59" s="172"/>
      <c r="CG59" s="172"/>
      <c r="CH59" s="157"/>
      <c r="CI59" s="76"/>
      <c r="CJ59" s="150"/>
      <c r="CK59" s="150"/>
      <c r="CL59" s="150"/>
      <c r="CM59" s="13"/>
    </row>
    <row r="60" spans="2:91" s="14" customFormat="1" ht="13.5" customHeight="1">
      <c r="B60" s="500"/>
      <c r="C60" s="628"/>
      <c r="D60" s="631"/>
      <c r="E60" s="615"/>
      <c r="F60" s="615"/>
      <c r="G60" s="126" t="s">
        <v>148</v>
      </c>
      <c r="H60" s="211">
        <v>8349881</v>
      </c>
      <c r="I60" s="182">
        <f>IFERROR(H60/E56,"-")</f>
        <v>2.5158279469743892E-2</v>
      </c>
      <c r="J60" s="211">
        <v>167</v>
      </c>
      <c r="K60" s="182">
        <f>IFERROR(J60/F56,"-")</f>
        <v>0.42820512820512818</v>
      </c>
      <c r="L60" s="214">
        <f t="shared" si="10"/>
        <v>49999.287425149698</v>
      </c>
      <c r="M60" s="109">
        <f t="shared" si="65"/>
        <v>1.9277386586632805E-2</v>
      </c>
      <c r="N60" s="615"/>
      <c r="O60" s="615"/>
      <c r="P60" s="126" t="s">
        <v>148</v>
      </c>
      <c r="Q60" s="211">
        <v>685765</v>
      </c>
      <c r="R60" s="182">
        <f>IFERROR(Q60/N56,"-")</f>
        <v>1.9031719486222808E-2</v>
      </c>
      <c r="S60" s="211">
        <v>20</v>
      </c>
      <c r="T60" s="182">
        <f>IFERROR(S60/O56,"-")</f>
        <v>0.48780487804878048</v>
      </c>
      <c r="U60" s="214">
        <f t="shared" si="11"/>
        <v>34288.25</v>
      </c>
      <c r="V60" s="109">
        <f t="shared" si="66"/>
        <v>2.3086690522913541E-3</v>
      </c>
      <c r="W60" s="615"/>
      <c r="X60" s="615"/>
      <c r="Y60" s="126" t="s">
        <v>148</v>
      </c>
      <c r="Z60" s="211">
        <v>697496</v>
      </c>
      <c r="AA60" s="182">
        <f>IFERROR(Z60/W56,"-")</f>
        <v>1.8733022681187639E-2</v>
      </c>
      <c r="AB60" s="211">
        <v>17</v>
      </c>
      <c r="AC60" s="182">
        <f>IFERROR(AB60/X56,"-")</f>
        <v>0.5</v>
      </c>
      <c r="AD60" s="214">
        <f t="shared" si="12"/>
        <v>41029.176470588238</v>
      </c>
      <c r="AE60" s="109">
        <f t="shared" si="67"/>
        <v>1.9623686944476508E-3</v>
      </c>
      <c r="AF60" s="615"/>
      <c r="AG60" s="615"/>
      <c r="AH60" s="126" t="s">
        <v>148</v>
      </c>
      <c r="AI60" s="211">
        <v>1134127</v>
      </c>
      <c r="AJ60" s="182">
        <f>IFERROR(AI60/AF56,"-")</f>
        <v>2.8600007363551127E-2</v>
      </c>
      <c r="AK60" s="211">
        <v>24</v>
      </c>
      <c r="AL60" s="182">
        <f>IFERROR(AK60/AG56,"-")</f>
        <v>0.5</v>
      </c>
      <c r="AM60" s="214">
        <f t="shared" si="13"/>
        <v>47255.291666666664</v>
      </c>
      <c r="AN60" s="109">
        <f t="shared" si="68"/>
        <v>2.7704028627496247E-3</v>
      </c>
      <c r="AO60" s="615"/>
      <c r="AP60" s="651"/>
      <c r="AQ60" s="126" t="s">
        <v>148</v>
      </c>
      <c r="AR60" s="211">
        <f t="shared" si="4"/>
        <v>10867269</v>
      </c>
      <c r="AS60" s="182">
        <f>IFERROR(AR60/AO56,"-")</f>
        <v>2.4430987013971516E-2</v>
      </c>
      <c r="AT60" s="211">
        <f t="shared" si="5"/>
        <v>228</v>
      </c>
      <c r="AU60" s="182">
        <f>IFERROR(AT60/AP56,"-")</f>
        <v>0.44444444444444442</v>
      </c>
      <c r="AV60" s="214">
        <f t="shared" si="14"/>
        <v>47663.460526315786</v>
      </c>
      <c r="AW60" s="109">
        <f t="shared" si="69"/>
        <v>2.6318827196121435E-2</v>
      </c>
      <c r="AX60" s="120"/>
      <c r="AY60" s="324" t="s">
        <v>10</v>
      </c>
      <c r="AZ60" s="440">
        <v>532024730</v>
      </c>
      <c r="BA60" s="440">
        <v>95873390</v>
      </c>
      <c r="BB60" s="440">
        <v>48713690</v>
      </c>
      <c r="BC60" s="440">
        <v>143884420</v>
      </c>
      <c r="BD60" s="188">
        <f t="shared" si="15"/>
        <v>820496230</v>
      </c>
      <c r="BE60" s="440">
        <v>887</v>
      </c>
      <c r="BF60" s="440">
        <v>134</v>
      </c>
      <c r="BG60" s="440">
        <v>72</v>
      </c>
      <c r="BH60" s="440">
        <v>164</v>
      </c>
      <c r="BI60" s="188">
        <f t="shared" si="16"/>
        <v>1257</v>
      </c>
      <c r="BJ60" s="12"/>
      <c r="BK60" s="73" t="s">
        <v>10</v>
      </c>
      <c r="BL60" s="331">
        <f>市区町村別_健診受診率!Y60</f>
        <v>11414</v>
      </c>
      <c r="BM60" s="12"/>
      <c r="BN60" s="500"/>
      <c r="BO60" s="642"/>
      <c r="BP60" s="641"/>
      <c r="BQ60" s="641"/>
      <c r="BR60" s="400" t="s">
        <v>148</v>
      </c>
      <c r="BS60" s="188">
        <v>1584573</v>
      </c>
      <c r="BT60" s="390">
        <v>2.9607755024631508E-2</v>
      </c>
      <c r="BU60" s="188">
        <v>29</v>
      </c>
      <c r="BV60" s="390">
        <v>0.52727272727272723</v>
      </c>
      <c r="BW60" s="188">
        <v>54640.448275862072</v>
      </c>
      <c r="BX60" s="401">
        <v>3.3882462904544922E-3</v>
      </c>
      <c r="BY60" s="12"/>
      <c r="BZ60" s="164">
        <v>56</v>
      </c>
      <c r="CA60" s="73" t="s">
        <v>10</v>
      </c>
      <c r="CB60" s="385">
        <f t="shared" si="39"/>
        <v>0.8597560975609756</v>
      </c>
      <c r="CC60" s="385">
        <f t="shared" si="17"/>
        <v>0.83443708609271527</v>
      </c>
      <c r="CD60" s="172"/>
      <c r="CE60" s="172"/>
      <c r="CF60" s="172"/>
      <c r="CG60" s="172"/>
      <c r="CH60" s="13"/>
      <c r="CI60" s="76"/>
      <c r="CJ60" s="150"/>
      <c r="CK60" s="150"/>
      <c r="CL60" s="150"/>
      <c r="CM60" s="13"/>
    </row>
    <row r="61" spans="2:91" s="14" customFormat="1" ht="13.5" customHeight="1">
      <c r="B61" s="500"/>
      <c r="C61" s="628"/>
      <c r="D61" s="631"/>
      <c r="E61" s="615"/>
      <c r="F61" s="615"/>
      <c r="G61" s="126" t="s">
        <v>149</v>
      </c>
      <c r="H61" s="211">
        <v>9719920</v>
      </c>
      <c r="I61" s="182">
        <f>IFERROR(H61/E56,"-")</f>
        <v>2.9286221418431357E-2</v>
      </c>
      <c r="J61" s="211">
        <v>178</v>
      </c>
      <c r="K61" s="182">
        <f>IFERROR(J61/F56,"-")</f>
        <v>0.4564102564102564</v>
      </c>
      <c r="L61" s="214">
        <f t="shared" si="10"/>
        <v>54606.292134831463</v>
      </c>
      <c r="M61" s="109">
        <f t="shared" si="65"/>
        <v>2.054715456539305E-2</v>
      </c>
      <c r="N61" s="615"/>
      <c r="O61" s="615"/>
      <c r="P61" s="126" t="s">
        <v>149</v>
      </c>
      <c r="Q61" s="211">
        <v>737356</v>
      </c>
      <c r="R61" s="182">
        <f>IFERROR(Q61/N56,"-")</f>
        <v>2.0463500694090985E-2</v>
      </c>
      <c r="S61" s="211">
        <v>18</v>
      </c>
      <c r="T61" s="182">
        <f>IFERROR(S61/O56,"-")</f>
        <v>0.43902439024390244</v>
      </c>
      <c r="U61" s="214">
        <f t="shared" si="11"/>
        <v>40964.222222222219</v>
      </c>
      <c r="V61" s="109">
        <f t="shared" si="66"/>
        <v>2.0778021470622184E-3</v>
      </c>
      <c r="W61" s="615"/>
      <c r="X61" s="615"/>
      <c r="Y61" s="126" t="s">
        <v>149</v>
      </c>
      <c r="Z61" s="211">
        <v>741061</v>
      </c>
      <c r="AA61" s="182">
        <f>IFERROR(Z61/W56,"-")</f>
        <v>1.9903071159036889E-2</v>
      </c>
      <c r="AB61" s="211">
        <v>18</v>
      </c>
      <c r="AC61" s="182">
        <f>IFERROR(AB61/X56,"-")</f>
        <v>0.52941176470588236</v>
      </c>
      <c r="AD61" s="214">
        <f t="shared" si="12"/>
        <v>41170.055555555555</v>
      </c>
      <c r="AE61" s="109">
        <f t="shared" si="67"/>
        <v>2.0778021470622184E-3</v>
      </c>
      <c r="AF61" s="615"/>
      <c r="AG61" s="615"/>
      <c r="AH61" s="126" t="s">
        <v>149</v>
      </c>
      <c r="AI61" s="211">
        <v>1298498</v>
      </c>
      <c r="AJ61" s="182">
        <f>IFERROR(AI61/AF56,"-")</f>
        <v>3.2745056207599689E-2</v>
      </c>
      <c r="AK61" s="211">
        <v>28</v>
      </c>
      <c r="AL61" s="182">
        <f>IFERROR(AK61/AG56,"-")</f>
        <v>0.58333333333333337</v>
      </c>
      <c r="AM61" s="214">
        <f t="shared" si="13"/>
        <v>46374.928571428572</v>
      </c>
      <c r="AN61" s="109">
        <f t="shared" si="68"/>
        <v>3.2321366732078957E-3</v>
      </c>
      <c r="AO61" s="615"/>
      <c r="AP61" s="651"/>
      <c r="AQ61" s="126" t="s">
        <v>149</v>
      </c>
      <c r="AR61" s="211">
        <f t="shared" si="4"/>
        <v>12496835</v>
      </c>
      <c r="AS61" s="182">
        <f>IFERROR(AR61/AO56,"-")</f>
        <v>2.8094456261342639E-2</v>
      </c>
      <c r="AT61" s="211">
        <f t="shared" si="5"/>
        <v>242</v>
      </c>
      <c r="AU61" s="182">
        <f>IFERROR(AT61/AP56,"-")</f>
        <v>0.47173489278752434</v>
      </c>
      <c r="AV61" s="214">
        <f t="shared" si="14"/>
        <v>51639.814049586777</v>
      </c>
      <c r="AW61" s="109">
        <f t="shared" si="69"/>
        <v>2.7934895532725382E-2</v>
      </c>
      <c r="AX61" s="120"/>
      <c r="AY61" s="324" t="s">
        <v>49</v>
      </c>
      <c r="AZ61" s="440">
        <v>550698930</v>
      </c>
      <c r="BA61" s="440">
        <v>51671820</v>
      </c>
      <c r="BB61" s="440">
        <v>44386600</v>
      </c>
      <c r="BC61" s="440">
        <v>73905990</v>
      </c>
      <c r="BD61" s="188">
        <f t="shared" si="15"/>
        <v>720663340</v>
      </c>
      <c r="BE61" s="440">
        <v>833</v>
      </c>
      <c r="BF61" s="440">
        <v>79</v>
      </c>
      <c r="BG61" s="440">
        <v>60</v>
      </c>
      <c r="BH61" s="440">
        <v>105</v>
      </c>
      <c r="BI61" s="188">
        <f t="shared" si="16"/>
        <v>1077</v>
      </c>
      <c r="BJ61" s="12"/>
      <c r="BK61" s="73" t="s">
        <v>49</v>
      </c>
      <c r="BL61" s="331">
        <f>市区町村別_健診受診率!Y61</f>
        <v>8248</v>
      </c>
      <c r="BM61" s="12"/>
      <c r="BN61" s="500"/>
      <c r="BO61" s="642"/>
      <c r="BP61" s="641"/>
      <c r="BQ61" s="641"/>
      <c r="BR61" s="400" t="s">
        <v>149</v>
      </c>
      <c r="BS61" s="188">
        <v>1531194</v>
      </c>
      <c r="BT61" s="390">
        <v>2.8610368122633428E-2</v>
      </c>
      <c r="BU61" s="188">
        <v>29</v>
      </c>
      <c r="BV61" s="390">
        <v>0.52727272727272723</v>
      </c>
      <c r="BW61" s="188">
        <v>52799.793103448275</v>
      </c>
      <c r="BX61" s="401">
        <v>3.3882462904544922E-3</v>
      </c>
      <c r="BY61" s="12"/>
      <c r="BZ61" s="164">
        <v>57</v>
      </c>
      <c r="CA61" s="73" t="s">
        <v>49</v>
      </c>
      <c r="CB61" s="385">
        <f t="shared" si="39"/>
        <v>0.8</v>
      </c>
      <c r="CC61" s="385">
        <f t="shared" si="17"/>
        <v>0.84848484848484851</v>
      </c>
      <c r="CD61" s="172"/>
      <c r="CE61" s="172"/>
      <c r="CF61" s="172"/>
      <c r="CG61" s="172"/>
      <c r="CH61" s="13"/>
      <c r="CI61" s="76"/>
      <c r="CJ61" s="150"/>
      <c r="CK61" s="150"/>
      <c r="CL61" s="150"/>
      <c r="CM61" s="13"/>
    </row>
    <row r="62" spans="2:91" s="14" customFormat="1" ht="13.5" customHeight="1">
      <c r="B62" s="500"/>
      <c r="C62" s="628"/>
      <c r="D62" s="631"/>
      <c r="E62" s="615"/>
      <c r="F62" s="615"/>
      <c r="G62" s="126" t="s">
        <v>150</v>
      </c>
      <c r="H62" s="211">
        <v>12479509</v>
      </c>
      <c r="I62" s="182">
        <f>IFERROR(H62/E56,"-")</f>
        <v>3.7600892164473258E-2</v>
      </c>
      <c r="J62" s="211">
        <v>49</v>
      </c>
      <c r="K62" s="182">
        <f>IFERROR(J62/F56,"-")</f>
        <v>0.12564102564102564</v>
      </c>
      <c r="L62" s="214">
        <f t="shared" si="10"/>
        <v>254683.85714285713</v>
      </c>
      <c r="M62" s="109">
        <f t="shared" si="65"/>
        <v>5.6562391781138175E-3</v>
      </c>
      <c r="N62" s="615"/>
      <c r="O62" s="615"/>
      <c r="P62" s="126" t="s">
        <v>150</v>
      </c>
      <c r="Q62" s="211">
        <v>1117793</v>
      </c>
      <c r="R62" s="182">
        <f>IFERROR(Q62/N56,"-")</f>
        <v>3.1021593140016551E-2</v>
      </c>
      <c r="S62" s="211">
        <v>6</v>
      </c>
      <c r="T62" s="182">
        <f>IFERROR(S62/O56,"-")</f>
        <v>0.14634146341463414</v>
      </c>
      <c r="U62" s="214">
        <f t="shared" si="11"/>
        <v>186298.83333333334</v>
      </c>
      <c r="V62" s="109">
        <f t="shared" si="66"/>
        <v>6.9260071568740618E-4</v>
      </c>
      <c r="W62" s="615"/>
      <c r="X62" s="615"/>
      <c r="Y62" s="126" t="s">
        <v>150</v>
      </c>
      <c r="Z62" s="211">
        <v>4661</v>
      </c>
      <c r="AA62" s="182">
        <f>IFERROR(Z62/W56,"-")</f>
        <v>1.2518296695180416E-4</v>
      </c>
      <c r="AB62" s="211">
        <v>3</v>
      </c>
      <c r="AC62" s="182">
        <f>IFERROR(AB62/X56,"-")</f>
        <v>8.8235294117647065E-2</v>
      </c>
      <c r="AD62" s="214">
        <f t="shared" si="12"/>
        <v>1553.6666666666667</v>
      </c>
      <c r="AE62" s="109">
        <f t="shared" si="67"/>
        <v>3.4630035784370309E-4</v>
      </c>
      <c r="AF62" s="615"/>
      <c r="AG62" s="615"/>
      <c r="AH62" s="126" t="s">
        <v>150</v>
      </c>
      <c r="AI62" s="211">
        <v>34175</v>
      </c>
      <c r="AJ62" s="182">
        <f>IFERROR(AI62/AF56,"-")</f>
        <v>8.6181287602654709E-4</v>
      </c>
      <c r="AK62" s="211">
        <v>5</v>
      </c>
      <c r="AL62" s="182">
        <f>IFERROR(AK62/AG56,"-")</f>
        <v>0.10416666666666667</v>
      </c>
      <c r="AM62" s="214">
        <f t="shared" si="13"/>
        <v>6835</v>
      </c>
      <c r="AN62" s="109">
        <f t="shared" si="68"/>
        <v>5.7716726307283854E-4</v>
      </c>
      <c r="AO62" s="615"/>
      <c r="AP62" s="651"/>
      <c r="AQ62" s="126" t="s">
        <v>150</v>
      </c>
      <c r="AR62" s="211">
        <f t="shared" si="4"/>
        <v>13636138</v>
      </c>
      <c r="AS62" s="182">
        <f>IFERROR(AR62/AO56,"-")</f>
        <v>3.0655752645740483E-2</v>
      </c>
      <c r="AT62" s="211">
        <f t="shared" si="5"/>
        <v>63</v>
      </c>
      <c r="AU62" s="182">
        <f>IFERROR(AT62/AP56,"-")</f>
        <v>0.12280701754385964</v>
      </c>
      <c r="AV62" s="214">
        <f t="shared" si="14"/>
        <v>216446.63492063491</v>
      </c>
      <c r="AW62" s="109">
        <f t="shared" si="69"/>
        <v>7.2723075147177654E-3</v>
      </c>
      <c r="AX62" s="120"/>
      <c r="AY62" s="324" t="s">
        <v>29</v>
      </c>
      <c r="AZ62" s="440">
        <v>582871340</v>
      </c>
      <c r="BA62" s="440">
        <v>109379000</v>
      </c>
      <c r="BB62" s="440">
        <v>31806840</v>
      </c>
      <c r="BC62" s="440">
        <v>125951910</v>
      </c>
      <c r="BD62" s="188">
        <f t="shared" si="15"/>
        <v>850009090</v>
      </c>
      <c r="BE62" s="440">
        <v>977</v>
      </c>
      <c r="BF62" s="440">
        <v>141</v>
      </c>
      <c r="BG62" s="440">
        <v>68</v>
      </c>
      <c r="BH62" s="440">
        <v>147</v>
      </c>
      <c r="BI62" s="188">
        <f t="shared" si="16"/>
        <v>1333</v>
      </c>
      <c r="BJ62" s="12"/>
      <c r="BK62" s="73" t="s">
        <v>29</v>
      </c>
      <c r="BL62" s="331">
        <f>市区町村別_健診受診率!Y62</f>
        <v>9562</v>
      </c>
      <c r="BM62" s="12"/>
      <c r="BN62" s="500"/>
      <c r="BO62" s="642"/>
      <c r="BP62" s="641"/>
      <c r="BQ62" s="641"/>
      <c r="BR62" s="400" t="s">
        <v>150</v>
      </c>
      <c r="BS62" s="188">
        <v>67348</v>
      </c>
      <c r="BT62" s="390">
        <v>1.2583977421039502E-3</v>
      </c>
      <c r="BU62" s="188">
        <v>6</v>
      </c>
      <c r="BV62" s="390">
        <v>0.10909090909090909</v>
      </c>
      <c r="BW62" s="188">
        <v>11224.666666666666</v>
      </c>
      <c r="BX62" s="401">
        <v>7.010164738871364E-4</v>
      </c>
      <c r="BY62" s="12"/>
      <c r="BZ62" s="164">
        <v>58</v>
      </c>
      <c r="CA62" s="73" t="s">
        <v>29</v>
      </c>
      <c r="CB62" s="385">
        <f t="shared" si="39"/>
        <v>0.8571428571428571</v>
      </c>
      <c r="CC62" s="385">
        <f t="shared" si="17"/>
        <v>0.83333333333333337</v>
      </c>
      <c r="CD62" s="172"/>
      <c r="CE62" s="172"/>
      <c r="CF62" s="172"/>
      <c r="CG62" s="172"/>
      <c r="CH62" s="13"/>
      <c r="CI62" s="76"/>
      <c r="CJ62" s="150"/>
      <c r="CK62" s="150"/>
      <c r="CL62" s="150"/>
      <c r="CM62" s="13"/>
    </row>
    <row r="63" spans="2:91" s="14" customFormat="1" ht="13.5" customHeight="1">
      <c r="B63" s="500"/>
      <c r="C63" s="628"/>
      <c r="D63" s="631"/>
      <c r="E63" s="615"/>
      <c r="F63" s="615"/>
      <c r="G63" s="126" t="s">
        <v>160</v>
      </c>
      <c r="H63" s="211">
        <v>0</v>
      </c>
      <c r="I63" s="182">
        <f>IFERROR(H63/E56,"-")</f>
        <v>0</v>
      </c>
      <c r="J63" s="211">
        <v>0</v>
      </c>
      <c r="K63" s="182">
        <f>IFERROR(J63/F56,"-")</f>
        <v>0</v>
      </c>
      <c r="L63" s="214" t="str">
        <f t="shared" si="10"/>
        <v>-</v>
      </c>
      <c r="M63" s="109">
        <f t="shared" si="65"/>
        <v>0</v>
      </c>
      <c r="N63" s="615"/>
      <c r="O63" s="615"/>
      <c r="P63" s="126" t="s">
        <v>160</v>
      </c>
      <c r="Q63" s="211">
        <v>0</v>
      </c>
      <c r="R63" s="182">
        <f>IFERROR(Q63/N56,"-")</f>
        <v>0</v>
      </c>
      <c r="S63" s="211">
        <v>0</v>
      </c>
      <c r="T63" s="182">
        <f>IFERROR(S63/O56,"-")</f>
        <v>0</v>
      </c>
      <c r="U63" s="214" t="str">
        <f t="shared" si="11"/>
        <v>-</v>
      </c>
      <c r="V63" s="109">
        <f t="shared" si="66"/>
        <v>0</v>
      </c>
      <c r="W63" s="615"/>
      <c r="X63" s="615"/>
      <c r="Y63" s="126" t="s">
        <v>160</v>
      </c>
      <c r="Z63" s="211">
        <v>0</v>
      </c>
      <c r="AA63" s="182">
        <f>IFERROR(Z63/W56,"-")</f>
        <v>0</v>
      </c>
      <c r="AB63" s="211">
        <v>0</v>
      </c>
      <c r="AC63" s="182">
        <f>IFERROR(AB63/X56,"-")</f>
        <v>0</v>
      </c>
      <c r="AD63" s="214" t="str">
        <f t="shared" si="12"/>
        <v>-</v>
      </c>
      <c r="AE63" s="109">
        <f t="shared" si="67"/>
        <v>0</v>
      </c>
      <c r="AF63" s="615"/>
      <c r="AG63" s="615"/>
      <c r="AH63" s="126" t="s">
        <v>160</v>
      </c>
      <c r="AI63" s="211">
        <v>0</v>
      </c>
      <c r="AJ63" s="182">
        <f>IFERROR(AI63/AF56,"-")</f>
        <v>0</v>
      </c>
      <c r="AK63" s="211">
        <v>0</v>
      </c>
      <c r="AL63" s="182">
        <f>IFERROR(AK63/AG56,"-")</f>
        <v>0</v>
      </c>
      <c r="AM63" s="214" t="str">
        <f t="shared" si="13"/>
        <v>-</v>
      </c>
      <c r="AN63" s="109">
        <f t="shared" si="68"/>
        <v>0</v>
      </c>
      <c r="AO63" s="615"/>
      <c r="AP63" s="651"/>
      <c r="AQ63" s="126" t="s">
        <v>160</v>
      </c>
      <c r="AR63" s="211">
        <f t="shared" si="4"/>
        <v>0</v>
      </c>
      <c r="AS63" s="182">
        <f>IFERROR(AR63/AO56,"-")</f>
        <v>0</v>
      </c>
      <c r="AT63" s="211">
        <f t="shared" si="5"/>
        <v>0</v>
      </c>
      <c r="AU63" s="182">
        <f>IFERROR(AT63/AP56,"-")</f>
        <v>0</v>
      </c>
      <c r="AV63" s="214" t="str">
        <f t="shared" si="14"/>
        <v>-</v>
      </c>
      <c r="AW63" s="109">
        <f t="shared" si="69"/>
        <v>0</v>
      </c>
      <c r="AX63" s="120"/>
      <c r="AY63" s="324" t="s">
        <v>23</v>
      </c>
      <c r="AZ63" s="440">
        <v>3785374860</v>
      </c>
      <c r="BA63" s="440">
        <v>533515850</v>
      </c>
      <c r="BB63" s="440">
        <v>295219110</v>
      </c>
      <c r="BC63" s="440">
        <v>635674580</v>
      </c>
      <c r="BD63" s="188">
        <f t="shared" si="15"/>
        <v>5249784400</v>
      </c>
      <c r="BE63" s="440">
        <v>6335</v>
      </c>
      <c r="BF63" s="440">
        <v>795</v>
      </c>
      <c r="BG63" s="440">
        <v>450</v>
      </c>
      <c r="BH63" s="440">
        <v>746</v>
      </c>
      <c r="BI63" s="188">
        <f t="shared" si="16"/>
        <v>8326</v>
      </c>
      <c r="BJ63" s="12"/>
      <c r="BK63" s="73" t="s">
        <v>23</v>
      </c>
      <c r="BL63" s="331">
        <f>市区町村別_健診受診率!Y63</f>
        <v>69708</v>
      </c>
      <c r="BM63" s="12"/>
      <c r="BN63" s="500"/>
      <c r="BO63" s="642"/>
      <c r="BP63" s="641"/>
      <c r="BQ63" s="641"/>
      <c r="BR63" s="400" t="s">
        <v>160</v>
      </c>
      <c r="BS63" s="188">
        <v>0</v>
      </c>
      <c r="BT63" s="390">
        <v>0</v>
      </c>
      <c r="BU63" s="188">
        <v>0</v>
      </c>
      <c r="BV63" s="390">
        <v>0</v>
      </c>
      <c r="BW63" s="188" t="s">
        <v>418</v>
      </c>
      <c r="BX63" s="401">
        <v>0</v>
      </c>
      <c r="BY63" s="12"/>
      <c r="BZ63" s="164">
        <v>59</v>
      </c>
      <c r="CA63" s="73" t="s">
        <v>23</v>
      </c>
      <c r="CB63" s="385">
        <f t="shared" si="39"/>
        <v>0.8512064343163539</v>
      </c>
      <c r="CC63" s="385">
        <f t="shared" si="17"/>
        <v>0.85607196401799102</v>
      </c>
      <c r="CD63" s="172"/>
      <c r="CE63" s="172"/>
      <c r="CF63" s="172"/>
      <c r="CG63" s="172"/>
      <c r="CH63" s="13"/>
      <c r="CI63" s="76"/>
      <c r="CJ63" s="150"/>
      <c r="CK63" s="150"/>
      <c r="CL63" s="150"/>
      <c r="CM63" s="13"/>
    </row>
    <row r="64" spans="2:91" s="14" customFormat="1" ht="13.5" customHeight="1">
      <c r="B64" s="500"/>
      <c r="C64" s="628"/>
      <c r="D64" s="631"/>
      <c r="E64" s="615"/>
      <c r="F64" s="615"/>
      <c r="G64" s="126" t="s">
        <v>151</v>
      </c>
      <c r="H64" s="211">
        <v>21072</v>
      </c>
      <c r="I64" s="182">
        <f>IFERROR(H64/E56,"-")</f>
        <v>6.3490158121587997E-5</v>
      </c>
      <c r="J64" s="211">
        <v>3</v>
      </c>
      <c r="K64" s="182">
        <f>IFERROR(J64/F56,"-")</f>
        <v>7.6923076923076927E-3</v>
      </c>
      <c r="L64" s="214">
        <f t="shared" si="10"/>
        <v>7024</v>
      </c>
      <c r="M64" s="109">
        <f t="shared" si="65"/>
        <v>3.4630035784370309E-4</v>
      </c>
      <c r="N64" s="615"/>
      <c r="O64" s="615"/>
      <c r="P64" s="126" t="s">
        <v>151</v>
      </c>
      <c r="Q64" s="211">
        <v>0</v>
      </c>
      <c r="R64" s="182">
        <f>IFERROR(Q64/N56,"-")</f>
        <v>0</v>
      </c>
      <c r="S64" s="211">
        <v>0</v>
      </c>
      <c r="T64" s="182">
        <f>IFERROR(S64/O56,"-")</f>
        <v>0</v>
      </c>
      <c r="U64" s="214" t="str">
        <f t="shared" si="11"/>
        <v>-</v>
      </c>
      <c r="V64" s="109">
        <f t="shared" si="66"/>
        <v>0</v>
      </c>
      <c r="W64" s="615"/>
      <c r="X64" s="615"/>
      <c r="Y64" s="126" t="s">
        <v>151</v>
      </c>
      <c r="Z64" s="211">
        <v>1169</v>
      </c>
      <c r="AA64" s="182">
        <f>IFERROR(Z64/W56,"-")</f>
        <v>3.1396457491237733E-5</v>
      </c>
      <c r="AB64" s="211">
        <v>1</v>
      </c>
      <c r="AC64" s="182">
        <f>IFERROR(AB64/X56,"-")</f>
        <v>2.9411764705882353E-2</v>
      </c>
      <c r="AD64" s="214">
        <f t="shared" si="12"/>
        <v>1169</v>
      </c>
      <c r="AE64" s="109">
        <f t="shared" si="67"/>
        <v>1.154334526145677E-4</v>
      </c>
      <c r="AF64" s="615"/>
      <c r="AG64" s="615"/>
      <c r="AH64" s="126" t="s">
        <v>151</v>
      </c>
      <c r="AI64" s="211">
        <v>4240</v>
      </c>
      <c r="AJ64" s="182">
        <f>IFERROR(AI64/AF56,"-")</f>
        <v>1.0692279720124534E-4</v>
      </c>
      <c r="AK64" s="211">
        <v>1</v>
      </c>
      <c r="AL64" s="182">
        <f>IFERROR(AK64/AG56,"-")</f>
        <v>2.0833333333333332E-2</v>
      </c>
      <c r="AM64" s="214">
        <f t="shared" si="13"/>
        <v>4240</v>
      </c>
      <c r="AN64" s="109">
        <f t="shared" si="68"/>
        <v>1.154334526145677E-4</v>
      </c>
      <c r="AO64" s="615"/>
      <c r="AP64" s="651"/>
      <c r="AQ64" s="126" t="s">
        <v>151</v>
      </c>
      <c r="AR64" s="211">
        <f t="shared" si="4"/>
        <v>26481</v>
      </c>
      <c r="AS64" s="182">
        <f>IFERROR(AR64/AO56,"-")</f>
        <v>5.9532617359244508E-5</v>
      </c>
      <c r="AT64" s="211">
        <f t="shared" si="5"/>
        <v>5</v>
      </c>
      <c r="AU64" s="182">
        <f>IFERROR(AT64/AP56,"-")</f>
        <v>9.7465886939571145E-3</v>
      </c>
      <c r="AV64" s="214">
        <f t="shared" si="14"/>
        <v>5296.2</v>
      </c>
      <c r="AW64" s="109">
        <f t="shared" si="69"/>
        <v>5.7716726307283854E-4</v>
      </c>
      <c r="AX64" s="120"/>
      <c r="AY64" s="324" t="s">
        <v>50</v>
      </c>
      <c r="AZ64" s="440">
        <v>305065110</v>
      </c>
      <c r="BA64" s="440">
        <v>30419100</v>
      </c>
      <c r="BB64" s="440">
        <v>39838200</v>
      </c>
      <c r="BC64" s="440">
        <v>46488360</v>
      </c>
      <c r="BD64" s="188">
        <f t="shared" si="15"/>
        <v>421810770</v>
      </c>
      <c r="BE64" s="440">
        <v>542</v>
      </c>
      <c r="BF64" s="440">
        <v>67</v>
      </c>
      <c r="BG64" s="440">
        <v>32</v>
      </c>
      <c r="BH64" s="440">
        <v>83</v>
      </c>
      <c r="BI64" s="188">
        <f t="shared" si="16"/>
        <v>724</v>
      </c>
      <c r="BJ64" s="12"/>
      <c r="BK64" s="73" t="s">
        <v>50</v>
      </c>
      <c r="BL64" s="331">
        <f>市区町村別_健診受診率!Y64</f>
        <v>8992</v>
      </c>
      <c r="BM64" s="12"/>
      <c r="BN64" s="500"/>
      <c r="BO64" s="642"/>
      <c r="BP64" s="641"/>
      <c r="BQ64" s="641"/>
      <c r="BR64" s="400" t="s">
        <v>151</v>
      </c>
      <c r="BS64" s="188">
        <v>20224</v>
      </c>
      <c r="BT64" s="390">
        <v>3.7788554873656666E-4</v>
      </c>
      <c r="BU64" s="188">
        <v>1</v>
      </c>
      <c r="BV64" s="390">
        <v>1.8181818181818181E-2</v>
      </c>
      <c r="BW64" s="188">
        <v>20224</v>
      </c>
      <c r="BX64" s="401">
        <v>1.1683607898118939E-4</v>
      </c>
      <c r="BY64" s="12"/>
      <c r="BZ64" s="164">
        <v>60</v>
      </c>
      <c r="CA64" s="73" t="s">
        <v>50</v>
      </c>
      <c r="CB64" s="385">
        <f t="shared" si="39"/>
        <v>0.81927710843373491</v>
      </c>
      <c r="CC64" s="385">
        <f t="shared" si="17"/>
        <v>0.75903614457831325</v>
      </c>
      <c r="CD64" s="172"/>
      <c r="CE64" s="172"/>
      <c r="CF64" s="172"/>
      <c r="CG64" s="172"/>
      <c r="CH64" s="13"/>
      <c r="CI64" s="76"/>
      <c r="CJ64" s="150"/>
      <c r="CK64" s="150"/>
      <c r="CL64" s="150"/>
      <c r="CM64" s="13"/>
    </row>
    <row r="65" spans="2:91" s="14" customFormat="1" ht="13.5" customHeight="1">
      <c r="B65" s="500"/>
      <c r="C65" s="628"/>
      <c r="D65" s="631"/>
      <c r="E65" s="615"/>
      <c r="F65" s="615"/>
      <c r="G65" s="126" t="s">
        <v>152</v>
      </c>
      <c r="H65" s="211">
        <v>165287</v>
      </c>
      <c r="I65" s="182">
        <f>IFERROR(H65/E56,"-")</f>
        <v>4.9801147330309954E-4</v>
      </c>
      <c r="J65" s="211">
        <v>13</v>
      </c>
      <c r="K65" s="182">
        <f>IFERROR(J65/F56,"-")</f>
        <v>3.3333333333333333E-2</v>
      </c>
      <c r="L65" s="214">
        <f t="shared" si="10"/>
        <v>12714.384615384615</v>
      </c>
      <c r="M65" s="109">
        <f t="shared" si="65"/>
        <v>1.5006348839893802E-3</v>
      </c>
      <c r="N65" s="615"/>
      <c r="O65" s="615"/>
      <c r="P65" s="126" t="s">
        <v>152</v>
      </c>
      <c r="Q65" s="211">
        <v>8253</v>
      </c>
      <c r="R65" s="182">
        <f>IFERROR(Q65/N56,"-")</f>
        <v>2.2904169929902638E-4</v>
      </c>
      <c r="S65" s="211">
        <v>1</v>
      </c>
      <c r="T65" s="182">
        <f>IFERROR(S65/O56,"-")</f>
        <v>2.4390243902439025E-2</v>
      </c>
      <c r="U65" s="214">
        <f t="shared" si="11"/>
        <v>8253</v>
      </c>
      <c r="V65" s="109">
        <f t="shared" si="66"/>
        <v>1.154334526145677E-4</v>
      </c>
      <c r="W65" s="615"/>
      <c r="X65" s="615"/>
      <c r="Y65" s="126" t="s">
        <v>152</v>
      </c>
      <c r="Z65" s="211">
        <v>27480</v>
      </c>
      <c r="AA65" s="182">
        <f>IFERROR(Z65/W56,"-")</f>
        <v>7.3804504008486978E-4</v>
      </c>
      <c r="AB65" s="211">
        <v>3</v>
      </c>
      <c r="AC65" s="182">
        <f>IFERROR(AB65/X56,"-")</f>
        <v>8.8235294117647065E-2</v>
      </c>
      <c r="AD65" s="214">
        <f t="shared" si="12"/>
        <v>9160</v>
      </c>
      <c r="AE65" s="109">
        <f t="shared" si="67"/>
        <v>3.4630035784370309E-4</v>
      </c>
      <c r="AF65" s="615"/>
      <c r="AG65" s="615"/>
      <c r="AH65" s="126" t="s">
        <v>152</v>
      </c>
      <c r="AI65" s="211">
        <v>34024</v>
      </c>
      <c r="AJ65" s="182">
        <f>IFERROR(AI65/AF56,"-")</f>
        <v>8.5800501225829519E-4</v>
      </c>
      <c r="AK65" s="211">
        <v>6</v>
      </c>
      <c r="AL65" s="182">
        <f>IFERROR(AK65/AG56,"-")</f>
        <v>0.125</v>
      </c>
      <c r="AM65" s="214">
        <f t="shared" si="13"/>
        <v>5670.666666666667</v>
      </c>
      <c r="AN65" s="109">
        <f t="shared" si="68"/>
        <v>6.9260071568740618E-4</v>
      </c>
      <c r="AO65" s="615"/>
      <c r="AP65" s="651"/>
      <c r="AQ65" s="126" t="s">
        <v>152</v>
      </c>
      <c r="AR65" s="211">
        <f t="shared" si="4"/>
        <v>235044</v>
      </c>
      <c r="AS65" s="182">
        <f>IFERROR(AR65/AO56,"-")</f>
        <v>5.2840846322216935E-4</v>
      </c>
      <c r="AT65" s="211">
        <f t="shared" si="5"/>
        <v>23</v>
      </c>
      <c r="AU65" s="182">
        <f>IFERROR(AT65/AP56,"-")</f>
        <v>4.4834307992202727E-2</v>
      </c>
      <c r="AV65" s="214">
        <f t="shared" si="14"/>
        <v>10219.304347826086</v>
      </c>
      <c r="AW65" s="109">
        <f t="shared" si="69"/>
        <v>2.6549694101350571E-3</v>
      </c>
      <c r="AX65" s="120"/>
      <c r="AY65" s="324" t="s">
        <v>18</v>
      </c>
      <c r="AZ65" s="440">
        <v>322961510</v>
      </c>
      <c r="BA65" s="440">
        <v>46298670</v>
      </c>
      <c r="BB65" s="440">
        <v>24695210</v>
      </c>
      <c r="BC65" s="440">
        <v>66440720</v>
      </c>
      <c r="BD65" s="188">
        <f t="shared" si="15"/>
        <v>460396110</v>
      </c>
      <c r="BE65" s="440">
        <v>557</v>
      </c>
      <c r="BF65" s="440">
        <v>78</v>
      </c>
      <c r="BG65" s="440">
        <v>37</v>
      </c>
      <c r="BH65" s="440">
        <v>70</v>
      </c>
      <c r="BI65" s="188">
        <f t="shared" si="16"/>
        <v>742</v>
      </c>
      <c r="BJ65" s="12"/>
      <c r="BK65" s="73" t="s">
        <v>18</v>
      </c>
      <c r="BL65" s="331">
        <f>市区町村別_健診受診率!Y65</f>
        <v>7901</v>
      </c>
      <c r="BM65" s="12"/>
      <c r="BN65" s="500"/>
      <c r="BO65" s="642"/>
      <c r="BP65" s="641"/>
      <c r="BQ65" s="641"/>
      <c r="BR65" s="400" t="s">
        <v>152</v>
      </c>
      <c r="BS65" s="188">
        <v>12674</v>
      </c>
      <c r="BT65" s="390">
        <v>2.368137581431589E-4</v>
      </c>
      <c r="BU65" s="188">
        <v>3</v>
      </c>
      <c r="BV65" s="390">
        <v>5.4545454545454543E-2</v>
      </c>
      <c r="BW65" s="188">
        <v>4224.666666666667</v>
      </c>
      <c r="BX65" s="401">
        <v>3.505082369435682E-4</v>
      </c>
      <c r="BY65" s="12"/>
      <c r="BZ65" s="164">
        <v>61</v>
      </c>
      <c r="CA65" s="73" t="s">
        <v>18</v>
      </c>
      <c r="CB65" s="385">
        <f t="shared" si="39"/>
        <v>0.9</v>
      </c>
      <c r="CC65" s="385">
        <f t="shared" si="17"/>
        <v>0.72368421052631582</v>
      </c>
      <c r="CD65" s="172"/>
      <c r="CE65" s="172"/>
      <c r="CF65" s="172"/>
      <c r="CG65" s="172"/>
      <c r="CH65" s="13"/>
      <c r="CI65" s="76"/>
      <c r="CJ65" s="150"/>
      <c r="CK65" s="150"/>
      <c r="CL65" s="150"/>
      <c r="CM65" s="13"/>
    </row>
    <row r="66" spans="2:91" s="14" customFormat="1" ht="13.5" customHeight="1">
      <c r="B66" s="500"/>
      <c r="C66" s="628"/>
      <c r="D66" s="631"/>
      <c r="E66" s="615"/>
      <c r="F66" s="615"/>
      <c r="G66" s="126" t="s">
        <v>153</v>
      </c>
      <c r="H66" s="211">
        <v>3128</v>
      </c>
      <c r="I66" s="182">
        <f>IFERROR(H66/E56,"-")</f>
        <v>9.4246969724908515E-6</v>
      </c>
      <c r="J66" s="211">
        <v>2</v>
      </c>
      <c r="K66" s="182">
        <f>IFERROR(J66/F56,"-")</f>
        <v>5.1282051282051282E-3</v>
      </c>
      <c r="L66" s="214">
        <f t="shared" si="10"/>
        <v>1564</v>
      </c>
      <c r="M66" s="109">
        <f t="shared" si="65"/>
        <v>2.3086690522913539E-4</v>
      </c>
      <c r="N66" s="615"/>
      <c r="O66" s="615"/>
      <c r="P66" s="126" t="s">
        <v>153</v>
      </c>
      <c r="Q66" s="211">
        <v>0</v>
      </c>
      <c r="R66" s="182">
        <f>IFERROR(Q66/N56,"-")</f>
        <v>0</v>
      </c>
      <c r="S66" s="211">
        <v>0</v>
      </c>
      <c r="T66" s="182">
        <f>IFERROR(S66/O56,"-")</f>
        <v>0</v>
      </c>
      <c r="U66" s="214" t="str">
        <f t="shared" si="11"/>
        <v>-</v>
      </c>
      <c r="V66" s="109">
        <f t="shared" si="66"/>
        <v>0</v>
      </c>
      <c r="W66" s="615"/>
      <c r="X66" s="615"/>
      <c r="Y66" s="126" t="s">
        <v>153</v>
      </c>
      <c r="Z66" s="211">
        <v>0</v>
      </c>
      <c r="AA66" s="182">
        <f>IFERROR(Z66/W56,"-")</f>
        <v>0</v>
      </c>
      <c r="AB66" s="211">
        <v>0</v>
      </c>
      <c r="AC66" s="182">
        <f>IFERROR(AB66/X56,"-")</f>
        <v>0</v>
      </c>
      <c r="AD66" s="214" t="str">
        <f t="shared" si="12"/>
        <v>-</v>
      </c>
      <c r="AE66" s="109">
        <f t="shared" si="67"/>
        <v>0</v>
      </c>
      <c r="AF66" s="615"/>
      <c r="AG66" s="615"/>
      <c r="AH66" s="126" t="s">
        <v>153</v>
      </c>
      <c r="AI66" s="211">
        <v>2471</v>
      </c>
      <c r="AJ66" s="182">
        <f>IFERROR(AI66/AF56,"-")</f>
        <v>6.2312790538744637E-5</v>
      </c>
      <c r="AK66" s="211">
        <v>1</v>
      </c>
      <c r="AL66" s="182">
        <f>IFERROR(AK66/AG56,"-")</f>
        <v>2.0833333333333332E-2</v>
      </c>
      <c r="AM66" s="214">
        <f t="shared" si="13"/>
        <v>2471</v>
      </c>
      <c r="AN66" s="109">
        <f t="shared" si="68"/>
        <v>1.154334526145677E-4</v>
      </c>
      <c r="AO66" s="615"/>
      <c r="AP66" s="651"/>
      <c r="AQ66" s="126" t="s">
        <v>153</v>
      </c>
      <c r="AR66" s="211">
        <f t="shared" si="4"/>
        <v>5599</v>
      </c>
      <c r="AS66" s="182">
        <f>IFERROR(AR66/AO56,"-")</f>
        <v>1.2587255941785054E-5</v>
      </c>
      <c r="AT66" s="211">
        <f t="shared" si="5"/>
        <v>3</v>
      </c>
      <c r="AU66" s="182">
        <f>IFERROR(AT66/AP56,"-")</f>
        <v>5.8479532163742687E-3</v>
      </c>
      <c r="AV66" s="214">
        <f t="shared" si="14"/>
        <v>1866.3333333333333</v>
      </c>
      <c r="AW66" s="109">
        <f t="shared" si="69"/>
        <v>3.4630035784370309E-4</v>
      </c>
      <c r="AX66" s="120"/>
      <c r="AY66" s="324" t="s">
        <v>19</v>
      </c>
      <c r="AZ66" s="440">
        <v>382299400</v>
      </c>
      <c r="BA66" s="440">
        <v>58305500</v>
      </c>
      <c r="BB66" s="440">
        <v>19530160</v>
      </c>
      <c r="BC66" s="440">
        <v>42584180</v>
      </c>
      <c r="BD66" s="188">
        <f t="shared" si="15"/>
        <v>502719240</v>
      </c>
      <c r="BE66" s="440">
        <v>683</v>
      </c>
      <c r="BF66" s="440">
        <v>98</v>
      </c>
      <c r="BG66" s="440">
        <v>45</v>
      </c>
      <c r="BH66" s="440">
        <v>78</v>
      </c>
      <c r="BI66" s="188">
        <f t="shared" si="16"/>
        <v>904</v>
      </c>
      <c r="BJ66" s="12"/>
      <c r="BK66" s="73" t="s">
        <v>19</v>
      </c>
      <c r="BL66" s="331">
        <f>市区町村別_健診受診率!Y66</f>
        <v>11927</v>
      </c>
      <c r="BM66" s="12"/>
      <c r="BN66" s="500"/>
      <c r="BO66" s="642"/>
      <c r="BP66" s="641"/>
      <c r="BQ66" s="641"/>
      <c r="BR66" s="400" t="s">
        <v>153</v>
      </c>
      <c r="BS66" s="188">
        <v>13499</v>
      </c>
      <c r="BT66" s="390">
        <v>2.5222888757886242E-4</v>
      </c>
      <c r="BU66" s="188">
        <v>3</v>
      </c>
      <c r="BV66" s="390">
        <v>5.4545454545454543E-2</v>
      </c>
      <c r="BW66" s="188">
        <v>4499.666666666667</v>
      </c>
      <c r="BX66" s="401">
        <v>3.505082369435682E-4</v>
      </c>
      <c r="BY66" s="12"/>
      <c r="BZ66" s="164">
        <v>62</v>
      </c>
      <c r="CA66" s="73" t="s">
        <v>19</v>
      </c>
      <c r="CB66" s="385">
        <f t="shared" si="39"/>
        <v>0.84615384615384615</v>
      </c>
      <c r="CC66" s="385">
        <f t="shared" si="17"/>
        <v>0.81944444444444442</v>
      </c>
      <c r="CD66" s="172"/>
      <c r="CE66" s="172"/>
      <c r="CF66" s="172"/>
      <c r="CG66" s="172"/>
      <c r="CH66" s="13"/>
      <c r="CI66" s="76"/>
      <c r="CJ66" s="150"/>
      <c r="CK66" s="150"/>
      <c r="CL66" s="150"/>
      <c r="CM66" s="13"/>
    </row>
    <row r="67" spans="2:91" s="14" customFormat="1" ht="13.5" customHeight="1">
      <c r="B67" s="500"/>
      <c r="C67" s="628"/>
      <c r="D67" s="631"/>
      <c r="E67" s="615"/>
      <c r="F67" s="615"/>
      <c r="G67" s="126" t="s">
        <v>154</v>
      </c>
      <c r="H67" s="211">
        <v>1192992</v>
      </c>
      <c r="I67" s="182">
        <f>IFERROR(H67/E56,"-")</f>
        <v>3.5944974714212938E-3</v>
      </c>
      <c r="J67" s="211">
        <v>3</v>
      </c>
      <c r="K67" s="182">
        <f>IFERROR(J67/F56,"-")</f>
        <v>7.6923076923076927E-3</v>
      </c>
      <c r="L67" s="214">
        <f t="shared" si="10"/>
        <v>397664</v>
      </c>
      <c r="M67" s="109">
        <f t="shared" si="65"/>
        <v>3.4630035784370309E-4</v>
      </c>
      <c r="N67" s="615"/>
      <c r="O67" s="615"/>
      <c r="P67" s="126" t="s">
        <v>154</v>
      </c>
      <c r="Q67" s="211">
        <v>0</v>
      </c>
      <c r="R67" s="182">
        <f>IFERROR(Q67/N56,"-")</f>
        <v>0</v>
      </c>
      <c r="S67" s="211">
        <v>0</v>
      </c>
      <c r="T67" s="182">
        <f>IFERROR(S67/O56,"-")</f>
        <v>0</v>
      </c>
      <c r="U67" s="214" t="str">
        <f t="shared" si="11"/>
        <v>-</v>
      </c>
      <c r="V67" s="109">
        <f t="shared" si="66"/>
        <v>0</v>
      </c>
      <c r="W67" s="615"/>
      <c r="X67" s="615"/>
      <c r="Y67" s="126" t="s">
        <v>154</v>
      </c>
      <c r="Z67" s="211">
        <v>0</v>
      </c>
      <c r="AA67" s="182">
        <f>IFERROR(Z67/W56,"-")</f>
        <v>0</v>
      </c>
      <c r="AB67" s="211">
        <v>0</v>
      </c>
      <c r="AC67" s="182">
        <f>IFERROR(AB67/X56,"-")</f>
        <v>0</v>
      </c>
      <c r="AD67" s="214" t="str">
        <f t="shared" si="12"/>
        <v>-</v>
      </c>
      <c r="AE67" s="109">
        <f t="shared" si="67"/>
        <v>0</v>
      </c>
      <c r="AF67" s="615"/>
      <c r="AG67" s="615"/>
      <c r="AH67" s="126" t="s">
        <v>154</v>
      </c>
      <c r="AI67" s="211">
        <v>21063</v>
      </c>
      <c r="AJ67" s="182">
        <f>IFERROR(AI67/AF56,"-")</f>
        <v>5.3115916920986575E-4</v>
      </c>
      <c r="AK67" s="211">
        <v>2</v>
      </c>
      <c r="AL67" s="182">
        <f>IFERROR(AK67/AG56,"-")</f>
        <v>4.1666666666666664E-2</v>
      </c>
      <c r="AM67" s="214">
        <f t="shared" si="13"/>
        <v>10531.5</v>
      </c>
      <c r="AN67" s="109">
        <f t="shared" si="68"/>
        <v>2.3086690522913539E-4</v>
      </c>
      <c r="AO67" s="615"/>
      <c r="AP67" s="651"/>
      <c r="AQ67" s="126" t="s">
        <v>154</v>
      </c>
      <c r="AR67" s="211">
        <f t="shared" si="4"/>
        <v>1214055</v>
      </c>
      <c r="AS67" s="182">
        <f>IFERROR(AR67/AO56,"-")</f>
        <v>2.7293482786933118E-3</v>
      </c>
      <c r="AT67" s="211">
        <f t="shared" si="5"/>
        <v>5</v>
      </c>
      <c r="AU67" s="182">
        <f>IFERROR(AT67/AP56,"-")</f>
        <v>9.7465886939571145E-3</v>
      </c>
      <c r="AV67" s="214">
        <f t="shared" si="14"/>
        <v>242811</v>
      </c>
      <c r="AW67" s="109">
        <f t="shared" si="69"/>
        <v>5.7716726307283854E-4</v>
      </c>
      <c r="AX67" s="120"/>
      <c r="AY67" s="324" t="s">
        <v>30</v>
      </c>
      <c r="AZ67" s="440">
        <v>283833960</v>
      </c>
      <c r="BA67" s="440">
        <v>38921310</v>
      </c>
      <c r="BB67" s="440">
        <v>31033040</v>
      </c>
      <c r="BC67" s="440">
        <v>77945570</v>
      </c>
      <c r="BD67" s="188">
        <f t="shared" si="15"/>
        <v>431733880</v>
      </c>
      <c r="BE67" s="440">
        <v>538</v>
      </c>
      <c r="BF67" s="440">
        <v>84</v>
      </c>
      <c r="BG67" s="440">
        <v>47</v>
      </c>
      <c r="BH67" s="440">
        <v>94</v>
      </c>
      <c r="BI67" s="188">
        <f t="shared" si="16"/>
        <v>763</v>
      </c>
      <c r="BJ67" s="12"/>
      <c r="BK67" s="73" t="s">
        <v>30</v>
      </c>
      <c r="BL67" s="331">
        <f>市区町村別_健診受診率!Y67</f>
        <v>8602</v>
      </c>
      <c r="BM67" s="12"/>
      <c r="BN67" s="500"/>
      <c r="BO67" s="642"/>
      <c r="BP67" s="641"/>
      <c r="BQ67" s="641"/>
      <c r="BR67" s="400" t="s">
        <v>154</v>
      </c>
      <c r="BS67" s="188">
        <v>0</v>
      </c>
      <c r="BT67" s="390">
        <v>0</v>
      </c>
      <c r="BU67" s="188">
        <v>0</v>
      </c>
      <c r="BV67" s="390">
        <v>0</v>
      </c>
      <c r="BW67" s="188" t="s">
        <v>418</v>
      </c>
      <c r="BX67" s="401">
        <v>0</v>
      </c>
      <c r="BY67" s="12"/>
      <c r="BZ67" s="164">
        <v>63</v>
      </c>
      <c r="CA67" s="73" t="s">
        <v>30</v>
      </c>
      <c r="CB67" s="385">
        <f t="shared" si="39"/>
        <v>0.80851063829787229</v>
      </c>
      <c r="CC67" s="385">
        <f t="shared" si="17"/>
        <v>0.75324675324675328</v>
      </c>
      <c r="CD67" s="172"/>
      <c r="CE67" s="172"/>
      <c r="CF67" s="172"/>
      <c r="CG67" s="172"/>
      <c r="CH67" s="13"/>
      <c r="CI67" s="76"/>
      <c r="CJ67" s="150"/>
      <c r="CK67" s="150"/>
      <c r="CL67" s="150"/>
      <c r="CM67" s="13"/>
    </row>
    <row r="68" spans="2:91" s="14" customFormat="1" ht="13.5" customHeight="1">
      <c r="B68" s="500"/>
      <c r="C68" s="628"/>
      <c r="D68" s="631"/>
      <c r="E68" s="615"/>
      <c r="F68" s="615"/>
      <c r="G68" s="126" t="s">
        <v>155</v>
      </c>
      <c r="H68" s="211">
        <v>3390434</v>
      </c>
      <c r="I68" s="182">
        <f>IFERROR(H68/E56,"-")</f>
        <v>1.0215413380828021E-2</v>
      </c>
      <c r="J68" s="211">
        <v>53</v>
      </c>
      <c r="K68" s="182">
        <f>IFERROR(J68/F56,"-")</f>
        <v>0.13589743589743589</v>
      </c>
      <c r="L68" s="214">
        <f t="shared" si="10"/>
        <v>63970.452830188682</v>
      </c>
      <c r="M68" s="109">
        <f t="shared" si="65"/>
        <v>6.1179729885720881E-3</v>
      </c>
      <c r="N68" s="615"/>
      <c r="O68" s="615"/>
      <c r="P68" s="126" t="s">
        <v>155</v>
      </c>
      <c r="Q68" s="211">
        <v>1129661</v>
      </c>
      <c r="R68" s="182">
        <f>IFERROR(Q68/N56,"-")</f>
        <v>3.1350960265580693E-2</v>
      </c>
      <c r="S68" s="211">
        <v>7</v>
      </c>
      <c r="T68" s="182">
        <f>IFERROR(S68/O56,"-")</f>
        <v>0.17073170731707318</v>
      </c>
      <c r="U68" s="214">
        <f t="shared" si="11"/>
        <v>161380.14285714287</v>
      </c>
      <c r="V68" s="109">
        <f t="shared" si="66"/>
        <v>8.0803416830197393E-4</v>
      </c>
      <c r="W68" s="615"/>
      <c r="X68" s="615"/>
      <c r="Y68" s="126" t="s">
        <v>155</v>
      </c>
      <c r="Z68" s="211">
        <v>111093</v>
      </c>
      <c r="AA68" s="182">
        <f>IFERROR(Z68/W56,"-")</f>
        <v>2.983684047967556E-3</v>
      </c>
      <c r="AB68" s="211">
        <v>6</v>
      </c>
      <c r="AC68" s="182">
        <f>IFERROR(AB68/X56,"-")</f>
        <v>0.17647058823529413</v>
      </c>
      <c r="AD68" s="214">
        <f t="shared" si="12"/>
        <v>18515.5</v>
      </c>
      <c r="AE68" s="109">
        <f t="shared" si="67"/>
        <v>6.9260071568740618E-4</v>
      </c>
      <c r="AF68" s="615"/>
      <c r="AG68" s="615"/>
      <c r="AH68" s="126" t="s">
        <v>155</v>
      </c>
      <c r="AI68" s="211">
        <v>136566</v>
      </c>
      <c r="AJ68" s="182">
        <f>IFERROR(AI68/AF56,"-")</f>
        <v>3.4438723402323754E-3</v>
      </c>
      <c r="AK68" s="211">
        <v>6</v>
      </c>
      <c r="AL68" s="182">
        <f>IFERROR(AK68/AG56,"-")</f>
        <v>0.125</v>
      </c>
      <c r="AM68" s="214">
        <f t="shared" si="13"/>
        <v>22761</v>
      </c>
      <c r="AN68" s="109">
        <f t="shared" si="68"/>
        <v>6.9260071568740618E-4</v>
      </c>
      <c r="AO68" s="615"/>
      <c r="AP68" s="651"/>
      <c r="AQ68" s="126" t="s">
        <v>155</v>
      </c>
      <c r="AR68" s="211">
        <f t="shared" si="4"/>
        <v>4767754</v>
      </c>
      <c r="AS68" s="182">
        <f>IFERROR(AR68/AO56,"-")</f>
        <v>1.0718510424266737E-2</v>
      </c>
      <c r="AT68" s="211">
        <f t="shared" si="5"/>
        <v>72</v>
      </c>
      <c r="AU68" s="182">
        <f>IFERROR(AT68/AP56,"-")</f>
        <v>0.14035087719298245</v>
      </c>
      <c r="AV68" s="214">
        <f t="shared" si="14"/>
        <v>66218.805555555562</v>
      </c>
      <c r="AW68" s="109">
        <f t="shared" si="69"/>
        <v>8.3112085882488737E-3</v>
      </c>
      <c r="AX68" s="120"/>
      <c r="AY68" s="324" t="s">
        <v>51</v>
      </c>
      <c r="AZ68" s="440">
        <v>230349380</v>
      </c>
      <c r="BA68" s="440">
        <v>19320720</v>
      </c>
      <c r="BB68" s="440">
        <v>23051190</v>
      </c>
      <c r="BC68" s="440">
        <v>74988190</v>
      </c>
      <c r="BD68" s="188">
        <f t="shared" si="15"/>
        <v>347709480</v>
      </c>
      <c r="BE68" s="440">
        <v>341</v>
      </c>
      <c r="BF68" s="440">
        <v>43</v>
      </c>
      <c r="BG68" s="440">
        <v>39</v>
      </c>
      <c r="BH68" s="440">
        <v>60</v>
      </c>
      <c r="BI68" s="188">
        <f t="shared" si="16"/>
        <v>483</v>
      </c>
      <c r="BJ68" s="12"/>
      <c r="BK68" s="73" t="s">
        <v>51</v>
      </c>
      <c r="BL68" s="331">
        <f>市区町村別_健診受診率!Y68</f>
        <v>8919</v>
      </c>
      <c r="BM68" s="12"/>
      <c r="BN68" s="500"/>
      <c r="BO68" s="642"/>
      <c r="BP68" s="641"/>
      <c r="BQ68" s="641"/>
      <c r="BR68" s="400" t="s">
        <v>155</v>
      </c>
      <c r="BS68" s="188">
        <v>830974</v>
      </c>
      <c r="BT68" s="390">
        <v>1.5526753657823364E-2</v>
      </c>
      <c r="BU68" s="188">
        <v>8</v>
      </c>
      <c r="BV68" s="390">
        <v>0.14545454545454545</v>
      </c>
      <c r="BW68" s="188">
        <v>103871.75</v>
      </c>
      <c r="BX68" s="401">
        <v>9.3468863184951513E-4</v>
      </c>
      <c r="BY68" s="12"/>
      <c r="BZ68" s="164">
        <v>64</v>
      </c>
      <c r="CA68" s="73" t="s">
        <v>51</v>
      </c>
      <c r="CB68" s="385">
        <f t="shared" si="39"/>
        <v>0.8</v>
      </c>
      <c r="CC68" s="385">
        <f t="shared" si="17"/>
        <v>0.83018867924528306</v>
      </c>
      <c r="CD68" s="172"/>
      <c r="CE68" s="172"/>
      <c r="CF68" s="172"/>
      <c r="CG68" s="172"/>
      <c r="CH68" s="13"/>
      <c r="CI68" s="76"/>
      <c r="CJ68" s="150"/>
      <c r="CK68" s="150"/>
      <c r="CL68" s="150"/>
      <c r="CM68" s="13"/>
    </row>
    <row r="69" spans="2:91" s="14" customFormat="1" ht="13.5" customHeight="1">
      <c r="B69" s="500"/>
      <c r="C69" s="628"/>
      <c r="D69" s="631"/>
      <c r="E69" s="615"/>
      <c r="F69" s="615"/>
      <c r="G69" s="126" t="s">
        <v>156</v>
      </c>
      <c r="H69" s="211">
        <v>3049567</v>
      </c>
      <c r="I69" s="182">
        <f>IFERROR(H69/E56,"-")</f>
        <v>9.1883775167225096E-3</v>
      </c>
      <c r="J69" s="211">
        <v>30</v>
      </c>
      <c r="K69" s="182">
        <f>IFERROR(J69/F56,"-")</f>
        <v>7.6923076923076927E-2</v>
      </c>
      <c r="L69" s="214">
        <f t="shared" si="10"/>
        <v>101652.23333333334</v>
      </c>
      <c r="M69" s="109">
        <f t="shared" si="65"/>
        <v>3.463003578437031E-3</v>
      </c>
      <c r="N69" s="615"/>
      <c r="O69" s="615"/>
      <c r="P69" s="126" t="s">
        <v>156</v>
      </c>
      <c r="Q69" s="211">
        <v>913</v>
      </c>
      <c r="R69" s="182">
        <f>IFERROR(Q69/N56,"-")</f>
        <v>2.5338067546348127E-5</v>
      </c>
      <c r="S69" s="211">
        <v>1</v>
      </c>
      <c r="T69" s="182">
        <f>IFERROR(S69/O56,"-")</f>
        <v>2.4390243902439025E-2</v>
      </c>
      <c r="U69" s="214">
        <f t="shared" si="11"/>
        <v>913</v>
      </c>
      <c r="V69" s="109">
        <f t="shared" si="66"/>
        <v>1.154334526145677E-4</v>
      </c>
      <c r="W69" s="615"/>
      <c r="X69" s="615"/>
      <c r="Y69" s="126" t="s">
        <v>156</v>
      </c>
      <c r="Z69" s="211">
        <v>33319</v>
      </c>
      <c r="AA69" s="182">
        <f>IFERROR(Z69/W56,"-")</f>
        <v>8.948661823357998E-4</v>
      </c>
      <c r="AB69" s="211">
        <v>3</v>
      </c>
      <c r="AC69" s="182">
        <f>IFERROR(AB69/X56,"-")</f>
        <v>8.8235294117647065E-2</v>
      </c>
      <c r="AD69" s="214">
        <f t="shared" si="12"/>
        <v>11106.333333333334</v>
      </c>
      <c r="AE69" s="109">
        <f t="shared" si="67"/>
        <v>3.4630035784370309E-4</v>
      </c>
      <c r="AF69" s="615"/>
      <c r="AG69" s="615"/>
      <c r="AH69" s="126" t="s">
        <v>156</v>
      </c>
      <c r="AI69" s="211">
        <v>494763</v>
      </c>
      <c r="AJ69" s="182">
        <f>IFERROR(AI69/AF56,"-")</f>
        <v>1.2476755639547111E-2</v>
      </c>
      <c r="AK69" s="211">
        <v>10</v>
      </c>
      <c r="AL69" s="182">
        <f>IFERROR(AK69/AG56,"-")</f>
        <v>0.20833333333333334</v>
      </c>
      <c r="AM69" s="214">
        <f t="shared" si="13"/>
        <v>49476.3</v>
      </c>
      <c r="AN69" s="109">
        <f t="shared" si="68"/>
        <v>1.1543345261456771E-3</v>
      </c>
      <c r="AO69" s="615"/>
      <c r="AP69" s="651"/>
      <c r="AQ69" s="126" t="s">
        <v>156</v>
      </c>
      <c r="AR69" s="211">
        <f t="shared" ref="AR69:AR132" si="70">SUM(H69,Q69,Z69,AI69)</f>
        <v>3578562</v>
      </c>
      <c r="AS69" s="182">
        <f>IFERROR(AR69/AO56,"-")</f>
        <v>8.0450572955074497E-3</v>
      </c>
      <c r="AT69" s="211">
        <f t="shared" ref="AT69:AT132" si="71">SUM(J69,S69,AB69,AK69)</f>
        <v>44</v>
      </c>
      <c r="AU69" s="182">
        <f>IFERROR(AT69/AP56,"-")</f>
        <v>8.5769980506822607E-2</v>
      </c>
      <c r="AV69" s="214">
        <f t="shared" si="14"/>
        <v>81330.954545454544</v>
      </c>
      <c r="AW69" s="109">
        <f t="shared" si="69"/>
        <v>5.0790719150409789E-3</v>
      </c>
      <c r="AX69" s="120"/>
      <c r="AY69" s="324" t="s">
        <v>11</v>
      </c>
      <c r="AZ69" s="440">
        <v>230905670</v>
      </c>
      <c r="BA69" s="440">
        <v>21955520</v>
      </c>
      <c r="BB69" s="440">
        <v>17518650</v>
      </c>
      <c r="BC69" s="440">
        <v>49678160</v>
      </c>
      <c r="BD69" s="188">
        <f t="shared" si="15"/>
        <v>320058000</v>
      </c>
      <c r="BE69" s="440">
        <v>355</v>
      </c>
      <c r="BF69" s="440">
        <v>45</v>
      </c>
      <c r="BG69" s="440">
        <v>23</v>
      </c>
      <c r="BH69" s="440">
        <v>54</v>
      </c>
      <c r="BI69" s="188">
        <f t="shared" si="16"/>
        <v>477</v>
      </c>
      <c r="BJ69" s="12"/>
      <c r="BK69" s="73" t="s">
        <v>11</v>
      </c>
      <c r="BL69" s="331">
        <f>市区町村別_健診受診率!Y69</f>
        <v>4517</v>
      </c>
      <c r="BM69" s="12"/>
      <c r="BN69" s="500"/>
      <c r="BO69" s="642"/>
      <c r="BP69" s="641"/>
      <c r="BQ69" s="641"/>
      <c r="BR69" s="400" t="s">
        <v>156</v>
      </c>
      <c r="BS69" s="188">
        <v>387007</v>
      </c>
      <c r="BT69" s="390">
        <v>7.2312278757858213E-3</v>
      </c>
      <c r="BU69" s="188">
        <v>7</v>
      </c>
      <c r="BV69" s="390">
        <v>0.12727272727272726</v>
      </c>
      <c r="BW69" s="188">
        <v>55286.714285714283</v>
      </c>
      <c r="BX69" s="401">
        <v>8.1785255286832576E-4</v>
      </c>
      <c r="BY69" s="12"/>
      <c r="BZ69" s="164">
        <v>65</v>
      </c>
      <c r="CA69" s="73" t="s">
        <v>11</v>
      </c>
      <c r="CB69" s="385">
        <f t="shared" ref="CB69:CB78" si="72">INDEX($AL:$AL,(ROW()+($BZ69)*16))</f>
        <v>0.81481481481481477</v>
      </c>
      <c r="CC69" s="385">
        <f t="shared" si="17"/>
        <v>0.79166666666666663</v>
      </c>
      <c r="CD69" s="172"/>
      <c r="CE69" s="172"/>
      <c r="CF69" s="172"/>
      <c r="CG69" s="172"/>
      <c r="CH69" s="13"/>
      <c r="CI69" s="76"/>
      <c r="CJ69" s="150"/>
      <c r="CK69" s="150"/>
      <c r="CL69" s="150"/>
      <c r="CM69" s="13"/>
    </row>
    <row r="70" spans="2:91" s="14" customFormat="1" ht="13.5" customHeight="1">
      <c r="B70" s="500"/>
      <c r="C70" s="628"/>
      <c r="D70" s="631"/>
      <c r="E70" s="615"/>
      <c r="F70" s="615"/>
      <c r="G70" s="126" t="s">
        <v>157</v>
      </c>
      <c r="H70" s="211">
        <v>1043513</v>
      </c>
      <c r="I70" s="182">
        <f>IFERROR(H70/E56,"-")</f>
        <v>3.1441156687515496E-3</v>
      </c>
      <c r="J70" s="211">
        <v>25</v>
      </c>
      <c r="K70" s="182">
        <f>IFERROR(J70/F56,"-")</f>
        <v>6.4102564102564097E-2</v>
      </c>
      <c r="L70" s="214">
        <f t="shared" ref="L70:L133" si="73">IFERROR(H70/J70,"-")</f>
        <v>41740.519999999997</v>
      </c>
      <c r="M70" s="109">
        <f t="shared" si="65"/>
        <v>2.8858363153641924E-3</v>
      </c>
      <c r="N70" s="615"/>
      <c r="O70" s="615"/>
      <c r="P70" s="126" t="s">
        <v>157</v>
      </c>
      <c r="Q70" s="211">
        <v>179925</v>
      </c>
      <c r="R70" s="182">
        <f>IFERROR(Q70/N56,"-")</f>
        <v>4.9933754690872799E-3</v>
      </c>
      <c r="S70" s="211">
        <v>6</v>
      </c>
      <c r="T70" s="182">
        <f>IFERROR(S70/O56,"-")</f>
        <v>0.14634146341463414</v>
      </c>
      <c r="U70" s="214">
        <f t="shared" ref="U70:U133" si="74">IFERROR(Q70/S70,"-")</f>
        <v>29987.5</v>
      </c>
      <c r="V70" s="109">
        <f t="shared" si="66"/>
        <v>6.9260071568740618E-4</v>
      </c>
      <c r="W70" s="615"/>
      <c r="X70" s="615"/>
      <c r="Y70" s="126" t="s">
        <v>157</v>
      </c>
      <c r="Z70" s="211">
        <v>47172</v>
      </c>
      <c r="AA70" s="182">
        <f>IFERROR(Z70/W56,"-")</f>
        <v>1.2669236037439404E-3</v>
      </c>
      <c r="AB70" s="211">
        <v>1</v>
      </c>
      <c r="AC70" s="182">
        <f>IFERROR(AB70/X56,"-")</f>
        <v>2.9411764705882353E-2</v>
      </c>
      <c r="AD70" s="214">
        <f t="shared" ref="AD70:AD133" si="75">IFERROR(Z70/AB70,"-")</f>
        <v>47172</v>
      </c>
      <c r="AE70" s="109">
        <f t="shared" si="67"/>
        <v>1.154334526145677E-4</v>
      </c>
      <c r="AF70" s="615"/>
      <c r="AG70" s="615"/>
      <c r="AH70" s="126" t="s">
        <v>157</v>
      </c>
      <c r="AI70" s="211">
        <v>465046</v>
      </c>
      <c r="AJ70" s="182">
        <f>IFERROR(AI70/AF56,"-")</f>
        <v>1.1727363006426968E-2</v>
      </c>
      <c r="AK70" s="211">
        <v>7</v>
      </c>
      <c r="AL70" s="182">
        <f>IFERROR(AK70/AG56,"-")</f>
        <v>0.14583333333333334</v>
      </c>
      <c r="AM70" s="214">
        <f t="shared" ref="AM70:AM133" si="76">IFERROR(AI70/AK70,"-")</f>
        <v>66435.142857142855</v>
      </c>
      <c r="AN70" s="109">
        <f t="shared" si="68"/>
        <v>8.0803416830197393E-4</v>
      </c>
      <c r="AO70" s="615"/>
      <c r="AP70" s="651"/>
      <c r="AQ70" s="126" t="s">
        <v>157</v>
      </c>
      <c r="AR70" s="211">
        <f t="shared" si="70"/>
        <v>1735656</v>
      </c>
      <c r="AS70" s="182">
        <f>IFERROR(AR70/AO56,"-")</f>
        <v>3.901972905678671E-3</v>
      </c>
      <c r="AT70" s="211">
        <f t="shared" si="71"/>
        <v>39</v>
      </c>
      <c r="AU70" s="182">
        <f>IFERROR(AT70/AP56,"-")</f>
        <v>7.6023391812865493E-2</v>
      </c>
      <c r="AV70" s="214">
        <f t="shared" ref="AV70:AV133" si="77">IFERROR(AR70/AT70,"-")</f>
        <v>44504</v>
      </c>
      <c r="AW70" s="109">
        <f t="shared" si="69"/>
        <v>4.5019046519681402E-3</v>
      </c>
      <c r="AX70" s="120"/>
      <c r="AY70" s="324" t="s">
        <v>5</v>
      </c>
      <c r="AZ70" s="440">
        <v>293390320</v>
      </c>
      <c r="BA70" s="440">
        <v>45832270</v>
      </c>
      <c r="BB70" s="440">
        <v>21809250</v>
      </c>
      <c r="BC70" s="440">
        <v>56076020</v>
      </c>
      <c r="BD70" s="188">
        <f t="shared" ref="BD70:BD78" si="78">SUM(AZ70:BC70)</f>
        <v>417107860</v>
      </c>
      <c r="BE70" s="440">
        <v>524</v>
      </c>
      <c r="BF70" s="440">
        <v>82</v>
      </c>
      <c r="BG70" s="440">
        <v>37</v>
      </c>
      <c r="BH70" s="440">
        <v>78</v>
      </c>
      <c r="BI70" s="188">
        <f t="shared" ref="BI70:BI78" si="79">SUM(BE70:BH70)</f>
        <v>721</v>
      </c>
      <c r="BJ70" s="12"/>
      <c r="BK70" s="73" t="s">
        <v>5</v>
      </c>
      <c r="BL70" s="331">
        <f>市区町村別_健診受診率!Y70</f>
        <v>4627</v>
      </c>
      <c r="BM70" s="12"/>
      <c r="BN70" s="500"/>
      <c r="BO70" s="642"/>
      <c r="BP70" s="641"/>
      <c r="BQ70" s="641"/>
      <c r="BR70" s="400" t="s">
        <v>157</v>
      </c>
      <c r="BS70" s="188">
        <v>384443</v>
      </c>
      <c r="BT70" s="390">
        <v>7.1833195220001927E-3</v>
      </c>
      <c r="BU70" s="188">
        <v>11</v>
      </c>
      <c r="BV70" s="390">
        <v>0.2</v>
      </c>
      <c r="BW70" s="188">
        <v>34949.36363636364</v>
      </c>
      <c r="BX70" s="401">
        <v>1.2851968687930832E-3</v>
      </c>
      <c r="BY70" s="12"/>
      <c r="BZ70" s="164">
        <v>66</v>
      </c>
      <c r="CA70" s="73" t="s">
        <v>5</v>
      </c>
      <c r="CB70" s="385">
        <f t="shared" si="72"/>
        <v>0.80769230769230771</v>
      </c>
      <c r="CC70" s="385">
        <f t="shared" ref="CC70:CC78" si="80">INDEX($BV:$BV,(ROW()+($BZ70)*16))</f>
        <v>0.76470588235294112</v>
      </c>
      <c r="CD70" s="172"/>
      <c r="CE70" s="172"/>
      <c r="CF70" s="172"/>
      <c r="CG70" s="172"/>
      <c r="CH70" s="13"/>
      <c r="CI70" s="76"/>
      <c r="CJ70" s="150"/>
      <c r="CK70" s="150"/>
      <c r="CL70" s="150"/>
      <c r="CM70" s="13"/>
    </row>
    <row r="71" spans="2:91" s="14" customFormat="1" ht="13.5" customHeight="1">
      <c r="B71" s="500"/>
      <c r="C71" s="628"/>
      <c r="D71" s="631"/>
      <c r="E71" s="615"/>
      <c r="F71" s="615"/>
      <c r="G71" s="127" t="s">
        <v>158</v>
      </c>
      <c r="H71" s="212">
        <v>218952</v>
      </c>
      <c r="I71" s="183">
        <f>IFERROR(H71/E56,"-")</f>
        <v>6.5970468399003106E-4</v>
      </c>
      <c r="J71" s="212">
        <v>33</v>
      </c>
      <c r="K71" s="183">
        <f>IFERROR(J71/F56,"-")</f>
        <v>8.461538461538462E-2</v>
      </c>
      <c r="L71" s="215">
        <f t="shared" si="73"/>
        <v>6634.909090909091</v>
      </c>
      <c r="M71" s="110">
        <f t="shared" si="65"/>
        <v>3.8093039362807344E-3</v>
      </c>
      <c r="N71" s="615"/>
      <c r="O71" s="615"/>
      <c r="P71" s="127" t="s">
        <v>158</v>
      </c>
      <c r="Q71" s="212">
        <v>13626</v>
      </c>
      <c r="R71" s="183">
        <f>IFERROR(Q71/N56,"-")</f>
        <v>3.7815608804659317E-4</v>
      </c>
      <c r="S71" s="212">
        <v>4</v>
      </c>
      <c r="T71" s="183">
        <f>IFERROR(S71/O56,"-")</f>
        <v>9.7560975609756101E-2</v>
      </c>
      <c r="U71" s="215">
        <f t="shared" si="74"/>
        <v>3406.5</v>
      </c>
      <c r="V71" s="110">
        <f t="shared" si="66"/>
        <v>4.6173381045827079E-4</v>
      </c>
      <c r="W71" s="615"/>
      <c r="X71" s="615"/>
      <c r="Y71" s="127" t="s">
        <v>158</v>
      </c>
      <c r="Z71" s="212">
        <v>20406</v>
      </c>
      <c r="AA71" s="183">
        <f>IFERROR(Z71/W56,"-")</f>
        <v>5.4805484308485634E-4</v>
      </c>
      <c r="AB71" s="212">
        <v>4</v>
      </c>
      <c r="AC71" s="183">
        <f>IFERROR(AB71/X56,"-")</f>
        <v>0.11764705882352941</v>
      </c>
      <c r="AD71" s="215">
        <f t="shared" si="75"/>
        <v>5101.5</v>
      </c>
      <c r="AE71" s="110">
        <f t="shared" si="67"/>
        <v>4.6173381045827079E-4</v>
      </c>
      <c r="AF71" s="615"/>
      <c r="AG71" s="615"/>
      <c r="AH71" s="127" t="s">
        <v>158</v>
      </c>
      <c r="AI71" s="212">
        <v>491687</v>
      </c>
      <c r="AJ71" s="183">
        <f>IFERROR(AI71/AF56,"-")</f>
        <v>1.239918617629451E-2</v>
      </c>
      <c r="AK71" s="212">
        <v>10</v>
      </c>
      <c r="AL71" s="183">
        <f>IFERROR(AK71/AG56,"-")</f>
        <v>0.20833333333333334</v>
      </c>
      <c r="AM71" s="215">
        <f t="shared" si="76"/>
        <v>49168.7</v>
      </c>
      <c r="AN71" s="110">
        <f t="shared" si="68"/>
        <v>1.1543345261456771E-3</v>
      </c>
      <c r="AO71" s="615"/>
      <c r="AP71" s="651"/>
      <c r="AQ71" s="127" t="s">
        <v>158</v>
      </c>
      <c r="AR71" s="212">
        <f t="shared" si="70"/>
        <v>744671</v>
      </c>
      <c r="AS71" s="183">
        <f>IFERROR(AR71/AO56,"-")</f>
        <v>1.6741140327603177E-3</v>
      </c>
      <c r="AT71" s="212">
        <f t="shared" si="71"/>
        <v>51</v>
      </c>
      <c r="AU71" s="183">
        <f>IFERROR(AT71/AP56,"-")</f>
        <v>9.9415204678362568E-2</v>
      </c>
      <c r="AV71" s="215">
        <f t="shared" si="77"/>
        <v>14601.392156862745</v>
      </c>
      <c r="AW71" s="110">
        <f t="shared" si="69"/>
        <v>5.8871060833429528E-3</v>
      </c>
      <c r="AX71" s="120"/>
      <c r="AY71" s="324" t="s">
        <v>6</v>
      </c>
      <c r="AZ71" s="440">
        <v>98158250</v>
      </c>
      <c r="BA71" s="440">
        <v>11541750</v>
      </c>
      <c r="BB71" s="440">
        <v>4903540</v>
      </c>
      <c r="BC71" s="440">
        <v>23965370</v>
      </c>
      <c r="BD71" s="188">
        <f t="shared" si="78"/>
        <v>138568910</v>
      </c>
      <c r="BE71" s="440">
        <v>156</v>
      </c>
      <c r="BF71" s="440">
        <v>27</v>
      </c>
      <c r="BG71" s="440">
        <v>11</v>
      </c>
      <c r="BH71" s="440">
        <v>32</v>
      </c>
      <c r="BI71" s="188">
        <f t="shared" si="79"/>
        <v>226</v>
      </c>
      <c r="BJ71" s="12"/>
      <c r="BK71" s="73" t="s">
        <v>6</v>
      </c>
      <c r="BL71" s="331">
        <f>市区町村別_健診受診率!Y71</f>
        <v>1941</v>
      </c>
      <c r="BM71" s="12"/>
      <c r="BN71" s="500"/>
      <c r="BO71" s="642"/>
      <c r="BP71" s="641"/>
      <c r="BQ71" s="641"/>
      <c r="BR71" s="400" t="s">
        <v>158</v>
      </c>
      <c r="BS71" s="188">
        <v>123979</v>
      </c>
      <c r="BT71" s="390">
        <v>2.3165482815867681E-3</v>
      </c>
      <c r="BU71" s="188">
        <v>11</v>
      </c>
      <c r="BV71" s="390">
        <v>0.2</v>
      </c>
      <c r="BW71" s="188">
        <v>11270.818181818182</v>
      </c>
      <c r="BX71" s="401">
        <v>1.2851968687930832E-3</v>
      </c>
      <c r="BY71" s="12"/>
      <c r="BZ71" s="164">
        <v>67</v>
      </c>
      <c r="CA71" s="73" t="s">
        <v>6</v>
      </c>
      <c r="CB71" s="385">
        <f t="shared" si="72"/>
        <v>0.75</v>
      </c>
      <c r="CC71" s="385">
        <f t="shared" si="80"/>
        <v>0.7931034482758621</v>
      </c>
      <c r="CD71" s="172"/>
      <c r="CE71" s="172"/>
      <c r="CF71" s="172"/>
      <c r="CG71" s="172"/>
      <c r="CH71" s="157"/>
      <c r="CI71" s="76"/>
      <c r="CJ71" s="150"/>
      <c r="CK71" s="150"/>
      <c r="CL71" s="150"/>
      <c r="CM71" s="13"/>
    </row>
    <row r="72" spans="2:91" s="14" customFormat="1" ht="13.5" customHeight="1">
      <c r="B72" s="500"/>
      <c r="C72" s="629"/>
      <c r="D72" s="632"/>
      <c r="E72" s="616"/>
      <c r="F72" s="616"/>
      <c r="G72" s="128" t="s">
        <v>81</v>
      </c>
      <c r="H72" s="204">
        <v>64518216</v>
      </c>
      <c r="I72" s="183">
        <f>IFERROR(H72/E56,"-")</f>
        <v>0.19439406489952393</v>
      </c>
      <c r="J72" s="212">
        <v>332</v>
      </c>
      <c r="K72" s="183">
        <f>IFERROR(J72/F56,"-")</f>
        <v>0.85128205128205126</v>
      </c>
      <c r="L72" s="215">
        <f t="shared" si="73"/>
        <v>194331.97590361445</v>
      </c>
      <c r="M72" s="111">
        <f t="shared" si="65"/>
        <v>3.832390626803648E-2</v>
      </c>
      <c r="N72" s="616"/>
      <c r="O72" s="616"/>
      <c r="P72" s="128" t="s">
        <v>81</v>
      </c>
      <c r="Q72" s="204">
        <v>5945491</v>
      </c>
      <c r="R72" s="183">
        <f>IFERROR(Q72/N56,"-")</f>
        <v>0.1650024672006625</v>
      </c>
      <c r="S72" s="212">
        <v>39</v>
      </c>
      <c r="T72" s="183">
        <f>IFERROR(S72/O56,"-")</f>
        <v>0.95121951219512191</v>
      </c>
      <c r="U72" s="215">
        <f t="shared" si="74"/>
        <v>152448.48717948719</v>
      </c>
      <c r="V72" s="111">
        <f t="shared" si="66"/>
        <v>4.5019046519681402E-3</v>
      </c>
      <c r="W72" s="616"/>
      <c r="X72" s="616"/>
      <c r="Y72" s="128" t="s">
        <v>81</v>
      </c>
      <c r="Z72" s="204">
        <v>4400870</v>
      </c>
      <c r="AA72" s="183">
        <f>IFERROR(Z72/W56,"-")</f>
        <v>0.11819651657781299</v>
      </c>
      <c r="AB72" s="212">
        <v>33</v>
      </c>
      <c r="AC72" s="183">
        <f>IFERROR(AB72/X56,"-")</f>
        <v>0.97058823529411764</v>
      </c>
      <c r="AD72" s="215">
        <f t="shared" si="75"/>
        <v>133359.69696969696</v>
      </c>
      <c r="AE72" s="111">
        <f t="shared" si="67"/>
        <v>3.8093039362807344E-3</v>
      </c>
      <c r="AF72" s="616"/>
      <c r="AG72" s="616"/>
      <c r="AH72" s="128" t="s">
        <v>81</v>
      </c>
      <c r="AI72" s="204">
        <v>9334377</v>
      </c>
      <c r="AJ72" s="183">
        <f>IFERROR(AI72/AF56,"-")</f>
        <v>0.23539096673843607</v>
      </c>
      <c r="AK72" s="212">
        <v>45</v>
      </c>
      <c r="AL72" s="183">
        <f>IFERROR(AK72/AG56,"-")</f>
        <v>0.9375</v>
      </c>
      <c r="AM72" s="215">
        <f t="shared" si="76"/>
        <v>207430.6</v>
      </c>
      <c r="AN72" s="111">
        <f t="shared" si="68"/>
        <v>5.1945053676555469E-3</v>
      </c>
      <c r="AO72" s="616"/>
      <c r="AP72" s="652"/>
      <c r="AQ72" s="128" t="s">
        <v>81</v>
      </c>
      <c r="AR72" s="204">
        <f t="shared" si="70"/>
        <v>84198954</v>
      </c>
      <c r="AS72" s="183">
        <f>IFERROR(AR72/AO56,"-")</f>
        <v>0.18928983461842944</v>
      </c>
      <c r="AT72" s="212">
        <f t="shared" si="71"/>
        <v>449</v>
      </c>
      <c r="AU72" s="183">
        <f>IFERROR(AT72/AP56,"-")</f>
        <v>0.87524366471734893</v>
      </c>
      <c r="AV72" s="215">
        <f t="shared" si="77"/>
        <v>187525.51002227172</v>
      </c>
      <c r="AW72" s="111">
        <f t="shared" si="69"/>
        <v>5.18296202239409E-2</v>
      </c>
      <c r="AX72" s="120"/>
      <c r="AY72" s="324" t="s">
        <v>52</v>
      </c>
      <c r="AZ72" s="440">
        <v>124543630</v>
      </c>
      <c r="BA72" s="440">
        <v>17390300</v>
      </c>
      <c r="BB72" s="440">
        <v>16902910</v>
      </c>
      <c r="BC72" s="440">
        <v>26167210</v>
      </c>
      <c r="BD72" s="188">
        <f t="shared" si="78"/>
        <v>185004050</v>
      </c>
      <c r="BE72" s="440">
        <v>216</v>
      </c>
      <c r="BF72" s="440">
        <v>30</v>
      </c>
      <c r="BG72" s="440">
        <v>16</v>
      </c>
      <c r="BH72" s="440">
        <v>30</v>
      </c>
      <c r="BI72" s="188">
        <f t="shared" si="79"/>
        <v>292</v>
      </c>
      <c r="BJ72" s="12"/>
      <c r="BK72" s="73" t="s">
        <v>52</v>
      </c>
      <c r="BL72" s="331">
        <f>市区町村別_健診受診率!Y72</f>
        <v>2604</v>
      </c>
      <c r="BM72" s="12"/>
      <c r="BN72" s="500"/>
      <c r="BO72" s="642"/>
      <c r="BP72" s="641"/>
      <c r="BQ72" s="641"/>
      <c r="BR72" s="128" t="s">
        <v>81</v>
      </c>
      <c r="BS72" s="188">
        <v>12343528</v>
      </c>
      <c r="BT72" s="390">
        <v>0.23063888704633975</v>
      </c>
      <c r="BU72" s="188">
        <v>52</v>
      </c>
      <c r="BV72" s="390">
        <v>0.94545454545454544</v>
      </c>
      <c r="BW72" s="188">
        <v>237375.53846153847</v>
      </c>
      <c r="BX72" s="401">
        <v>6.0754761070218486E-3</v>
      </c>
      <c r="BY72" s="12"/>
      <c r="BZ72" s="164">
        <v>68</v>
      </c>
      <c r="CA72" s="73" t="s">
        <v>52</v>
      </c>
      <c r="CB72" s="385">
        <f t="shared" si="72"/>
        <v>0.96666666666666667</v>
      </c>
      <c r="CC72" s="385">
        <f t="shared" si="80"/>
        <v>0.9642857142857143</v>
      </c>
      <c r="CD72" s="172"/>
      <c r="CE72" s="172"/>
      <c r="CF72" s="172"/>
      <c r="CG72" s="172"/>
      <c r="CH72" s="157"/>
      <c r="CI72" s="76"/>
      <c r="CJ72" s="150"/>
      <c r="CK72" s="150"/>
      <c r="CL72" s="150"/>
      <c r="CM72" s="13"/>
    </row>
    <row r="73" spans="2:91" s="14" customFormat="1" ht="13.5" customHeight="1">
      <c r="B73" s="500">
        <v>5</v>
      </c>
      <c r="C73" s="627" t="s">
        <v>127</v>
      </c>
      <c r="D73" s="630">
        <f>BL9</f>
        <v>7433</v>
      </c>
      <c r="E73" s="626">
        <f t="shared" ref="E73" si="81">VLOOKUP(C73,$AY$5:$BI$78,2,0)</f>
        <v>420426210</v>
      </c>
      <c r="F73" s="626">
        <f t="shared" ref="F73" si="82">VLOOKUP(C73,$AY$5:$BI$78,7,0)</f>
        <v>643</v>
      </c>
      <c r="G73" s="124" t="s">
        <v>144</v>
      </c>
      <c r="H73" s="210">
        <v>2803937</v>
      </c>
      <c r="I73" s="181">
        <f>IFERROR(H73/E73,"-")</f>
        <v>6.6692725936377756E-3</v>
      </c>
      <c r="J73" s="210">
        <v>112</v>
      </c>
      <c r="K73" s="181">
        <f>IFERROR(J73/F73,"-")</f>
        <v>0.17418351477449456</v>
      </c>
      <c r="L73" s="213">
        <f t="shared" si="73"/>
        <v>25035.151785714286</v>
      </c>
      <c r="M73" s="108">
        <f>IFERROR(J73/$BL$9,0)</f>
        <v>1.5067940266379658E-2</v>
      </c>
      <c r="N73" s="626">
        <f t="shared" ref="N73" si="83">VLOOKUP(C73,$AY$5:$BI$78,3,0)</f>
        <v>61588350</v>
      </c>
      <c r="O73" s="626">
        <f t="shared" ref="O73" si="84">VLOOKUP(C73,$AY$5:$BI$78,8,0)</f>
        <v>90</v>
      </c>
      <c r="P73" s="124" t="s">
        <v>144</v>
      </c>
      <c r="Q73" s="210">
        <v>6282197</v>
      </c>
      <c r="R73" s="181">
        <f>IFERROR(Q73/N73,"-")</f>
        <v>0.10200300868589596</v>
      </c>
      <c r="S73" s="210">
        <v>17</v>
      </c>
      <c r="T73" s="181">
        <f>IFERROR(S73/O73,"-")</f>
        <v>0.18888888888888888</v>
      </c>
      <c r="U73" s="213">
        <f t="shared" si="74"/>
        <v>369541</v>
      </c>
      <c r="V73" s="108">
        <f>IFERROR(S73/$BL$9,0)</f>
        <v>2.2870980761469126E-3</v>
      </c>
      <c r="W73" s="626">
        <f t="shared" ref="W73" si="85">VLOOKUP(C73,$AY$5:$BI$78,4,0)</f>
        <v>33885350</v>
      </c>
      <c r="X73" s="626">
        <f t="shared" ref="X73" si="86">VLOOKUP(C73,$AY$5:$BI$78,9,0)</f>
        <v>54</v>
      </c>
      <c r="Y73" s="124" t="s">
        <v>144</v>
      </c>
      <c r="Z73" s="210">
        <v>350740</v>
      </c>
      <c r="AA73" s="181">
        <f>IFERROR(Z73/W73,"-")</f>
        <v>1.0350785811567537E-2</v>
      </c>
      <c r="AB73" s="210">
        <v>12</v>
      </c>
      <c r="AC73" s="181">
        <f>IFERROR(AB73/X73,"-")</f>
        <v>0.22222222222222221</v>
      </c>
      <c r="AD73" s="213">
        <f t="shared" si="75"/>
        <v>29228.333333333332</v>
      </c>
      <c r="AE73" s="108">
        <f>IFERROR(AB73/$BL$9,0)</f>
        <v>1.6144221713978205E-3</v>
      </c>
      <c r="AF73" s="626">
        <f t="shared" ref="AF73" si="87">VLOOKUP(C73,$AY$5:$BI$78,5,0)</f>
        <v>80060880</v>
      </c>
      <c r="AG73" s="626">
        <f t="shared" ref="AG73" si="88">VLOOKUP(C73,$AY$5:$BI$78,10,0)</f>
        <v>86</v>
      </c>
      <c r="AH73" s="124" t="s">
        <v>144</v>
      </c>
      <c r="AI73" s="210">
        <v>413137</v>
      </c>
      <c r="AJ73" s="181">
        <f>IFERROR(AI73/AF73,"-")</f>
        <v>5.1602855227172121E-3</v>
      </c>
      <c r="AK73" s="210">
        <v>18</v>
      </c>
      <c r="AL73" s="181">
        <f>IFERROR(AK73/AG73,"-")</f>
        <v>0.20930232558139536</v>
      </c>
      <c r="AM73" s="213">
        <f t="shared" si="76"/>
        <v>22952.055555555555</v>
      </c>
      <c r="AN73" s="108">
        <f>IFERROR(AK73/$BL$9,0)</f>
        <v>2.4216332570967309E-3</v>
      </c>
      <c r="AO73" s="626">
        <f t="shared" ref="AO73" si="89">VLOOKUP(C73,$AY$5:$BI$78,6,0)</f>
        <v>595960790</v>
      </c>
      <c r="AP73" s="650">
        <f t="shared" ref="AP73" si="90">VLOOKUP(C73,$AY$5:$BI$78,11,0)</f>
        <v>873</v>
      </c>
      <c r="AQ73" s="124" t="s">
        <v>144</v>
      </c>
      <c r="AR73" s="210">
        <f t="shared" si="70"/>
        <v>9850011</v>
      </c>
      <c r="AS73" s="181">
        <f>IFERROR(AR73/AO73,"-")</f>
        <v>1.6527951444590842E-2</v>
      </c>
      <c r="AT73" s="210">
        <f t="shared" si="71"/>
        <v>159</v>
      </c>
      <c r="AU73" s="181">
        <f>IFERROR(AT73/AP73,"-")</f>
        <v>0.18213058419243985</v>
      </c>
      <c r="AV73" s="213">
        <f t="shared" si="77"/>
        <v>61949.75471698113</v>
      </c>
      <c r="AW73" s="108">
        <f>IFERROR(AT73/$BL$9,0)</f>
        <v>2.1391093771021122E-2</v>
      </c>
      <c r="AX73" s="120"/>
      <c r="AY73" s="324" t="s">
        <v>53</v>
      </c>
      <c r="AZ73" s="440">
        <v>364767150</v>
      </c>
      <c r="BA73" s="440">
        <v>39724540</v>
      </c>
      <c r="BB73" s="440">
        <v>25268520</v>
      </c>
      <c r="BC73" s="440">
        <v>30225140</v>
      </c>
      <c r="BD73" s="188">
        <f t="shared" si="78"/>
        <v>459985350</v>
      </c>
      <c r="BE73" s="440">
        <v>529</v>
      </c>
      <c r="BF73" s="440">
        <v>73</v>
      </c>
      <c r="BG73" s="440">
        <v>46</v>
      </c>
      <c r="BH73" s="440">
        <v>55</v>
      </c>
      <c r="BI73" s="188">
        <f t="shared" si="79"/>
        <v>703</v>
      </c>
      <c r="BJ73" s="12"/>
      <c r="BK73" s="73" t="s">
        <v>53</v>
      </c>
      <c r="BL73" s="331">
        <f>市区町村別_健診受診率!Y73</f>
        <v>6251</v>
      </c>
      <c r="BM73" s="12"/>
      <c r="BN73" s="500">
        <v>5</v>
      </c>
      <c r="BO73" s="642" t="s">
        <v>127</v>
      </c>
      <c r="BP73" s="641">
        <v>58728120</v>
      </c>
      <c r="BQ73" s="641">
        <v>81</v>
      </c>
      <c r="BR73" s="400" t="s">
        <v>144</v>
      </c>
      <c r="BS73" s="188">
        <v>1164947</v>
      </c>
      <c r="BT73" s="390">
        <v>1.9836272640772427E-2</v>
      </c>
      <c r="BU73" s="188">
        <v>13</v>
      </c>
      <c r="BV73" s="390">
        <v>0.16049382716049382</v>
      </c>
      <c r="BW73" s="188">
        <v>89611.307692307688</v>
      </c>
      <c r="BX73" s="401">
        <v>1.7998061747196456E-3</v>
      </c>
      <c r="BY73" s="12"/>
      <c r="BZ73" s="164">
        <v>69</v>
      </c>
      <c r="CA73" s="73" t="s">
        <v>53</v>
      </c>
      <c r="CB73" s="385">
        <f t="shared" si="72"/>
        <v>0.8</v>
      </c>
      <c r="CC73" s="385">
        <f t="shared" si="80"/>
        <v>0.78688524590163933</v>
      </c>
      <c r="CD73" s="172"/>
      <c r="CE73" s="172"/>
      <c r="CF73" s="172"/>
      <c r="CG73" s="172"/>
      <c r="CH73" s="13"/>
      <c r="CI73" s="76"/>
      <c r="CJ73" s="150"/>
      <c r="CK73" s="150"/>
      <c r="CL73" s="150"/>
      <c r="CM73" s="13"/>
    </row>
    <row r="74" spans="2:91" s="14" customFormat="1" ht="13.5" customHeight="1">
      <c r="B74" s="500"/>
      <c r="C74" s="628"/>
      <c r="D74" s="631"/>
      <c r="E74" s="615"/>
      <c r="F74" s="615"/>
      <c r="G74" s="125" t="s">
        <v>145</v>
      </c>
      <c r="H74" s="211">
        <v>9247895</v>
      </c>
      <c r="I74" s="182">
        <f>IFERROR(H74/E73,"-")</f>
        <v>2.1996475909529998E-2</v>
      </c>
      <c r="J74" s="211">
        <v>158</v>
      </c>
      <c r="K74" s="182">
        <f>IFERROR(J74/F73,"-")</f>
        <v>0.24572317262830481</v>
      </c>
      <c r="L74" s="214">
        <f t="shared" si="73"/>
        <v>58530.981012658231</v>
      </c>
      <c r="M74" s="109">
        <f t="shared" ref="M74:M89" si="91">IFERROR(J74/$BL$9,0)</f>
        <v>2.1256558590071303E-2</v>
      </c>
      <c r="N74" s="615"/>
      <c r="O74" s="615"/>
      <c r="P74" s="125" t="s">
        <v>145</v>
      </c>
      <c r="Q74" s="211">
        <v>1032343</v>
      </c>
      <c r="R74" s="182">
        <f>IFERROR(Q74/N73,"-")</f>
        <v>1.67619850182705E-2</v>
      </c>
      <c r="S74" s="211">
        <v>29</v>
      </c>
      <c r="T74" s="182">
        <f>IFERROR(S74/O73,"-")</f>
        <v>0.32222222222222224</v>
      </c>
      <c r="U74" s="214">
        <f t="shared" si="74"/>
        <v>35598.034482758623</v>
      </c>
      <c r="V74" s="109">
        <f t="shared" ref="V74:V89" si="92">IFERROR(S74/$BL$9,0)</f>
        <v>3.9015202475447329E-3</v>
      </c>
      <c r="W74" s="615"/>
      <c r="X74" s="615"/>
      <c r="Y74" s="125" t="s">
        <v>145</v>
      </c>
      <c r="Z74" s="211">
        <v>233863</v>
      </c>
      <c r="AA74" s="182">
        <f>IFERROR(Z74/W73,"-")</f>
        <v>6.901596117496204E-3</v>
      </c>
      <c r="AB74" s="211">
        <v>16</v>
      </c>
      <c r="AC74" s="182">
        <f>IFERROR(AB74/X73,"-")</f>
        <v>0.29629629629629628</v>
      </c>
      <c r="AD74" s="214">
        <f t="shared" si="75"/>
        <v>14616.4375</v>
      </c>
      <c r="AE74" s="109">
        <f t="shared" ref="AE74:AE89" si="93">IFERROR(AB74/$BL$9,0)</f>
        <v>2.1525628951970942E-3</v>
      </c>
      <c r="AF74" s="615"/>
      <c r="AG74" s="615"/>
      <c r="AH74" s="125" t="s">
        <v>145</v>
      </c>
      <c r="AI74" s="211">
        <v>1410187</v>
      </c>
      <c r="AJ74" s="182">
        <f>IFERROR(AI74/AF73,"-")</f>
        <v>1.7613933296761166E-2</v>
      </c>
      <c r="AK74" s="211">
        <v>32</v>
      </c>
      <c r="AL74" s="182">
        <f>IFERROR(AK74/AG73,"-")</f>
        <v>0.37209302325581395</v>
      </c>
      <c r="AM74" s="214">
        <f t="shared" si="76"/>
        <v>44068.34375</v>
      </c>
      <c r="AN74" s="109">
        <f t="shared" ref="AN74:AN89" si="94">IFERROR(AK74/$BL$9,0)</f>
        <v>4.3051257903941884E-3</v>
      </c>
      <c r="AO74" s="615"/>
      <c r="AP74" s="651"/>
      <c r="AQ74" s="125" t="s">
        <v>145</v>
      </c>
      <c r="AR74" s="211">
        <f t="shared" si="70"/>
        <v>11924288</v>
      </c>
      <c r="AS74" s="182">
        <f>IFERROR(AR74/AO73,"-")</f>
        <v>2.0008510962608798E-2</v>
      </c>
      <c r="AT74" s="211">
        <f t="shared" si="71"/>
        <v>235</v>
      </c>
      <c r="AU74" s="182">
        <f>IFERROR(AT74/AP73,"-")</f>
        <v>0.26918671248568155</v>
      </c>
      <c r="AV74" s="214">
        <f t="shared" si="77"/>
        <v>50741.651063829784</v>
      </c>
      <c r="AW74" s="109">
        <f t="shared" ref="AW74:AW89" si="95">IFERROR(AT74/$BL$9,0)</f>
        <v>3.1615767523207321E-2</v>
      </c>
      <c r="AX74" s="120"/>
      <c r="AY74" s="324" t="s">
        <v>54</v>
      </c>
      <c r="AZ74" s="440">
        <v>86602920</v>
      </c>
      <c r="BA74" s="440">
        <v>4144220</v>
      </c>
      <c r="BB74" s="440">
        <v>1033140</v>
      </c>
      <c r="BC74" s="440">
        <v>8135860</v>
      </c>
      <c r="BD74" s="188">
        <f t="shared" si="78"/>
        <v>99916140</v>
      </c>
      <c r="BE74" s="440">
        <v>116</v>
      </c>
      <c r="BF74" s="440">
        <v>8</v>
      </c>
      <c r="BG74" s="440">
        <v>3</v>
      </c>
      <c r="BH74" s="440">
        <v>9</v>
      </c>
      <c r="BI74" s="188">
        <f t="shared" si="79"/>
        <v>136</v>
      </c>
      <c r="BJ74" s="12"/>
      <c r="BK74" s="73" t="s">
        <v>54</v>
      </c>
      <c r="BL74" s="331">
        <f>市区町村別_健診受診率!Y74</f>
        <v>1061</v>
      </c>
      <c r="BM74" s="12"/>
      <c r="BN74" s="500"/>
      <c r="BO74" s="642"/>
      <c r="BP74" s="641"/>
      <c r="BQ74" s="641"/>
      <c r="BR74" s="400" t="s">
        <v>145</v>
      </c>
      <c r="BS74" s="188">
        <v>1047971</v>
      </c>
      <c r="BT74" s="390">
        <v>1.7844449984096206E-2</v>
      </c>
      <c r="BU74" s="188">
        <v>28</v>
      </c>
      <c r="BV74" s="390">
        <v>0.34567901234567899</v>
      </c>
      <c r="BW74" s="188">
        <v>37427.535714285717</v>
      </c>
      <c r="BX74" s="401">
        <v>3.8765056070884673E-3</v>
      </c>
      <c r="BY74" s="12"/>
      <c r="BZ74" s="164">
        <v>70</v>
      </c>
      <c r="CA74" s="73" t="s">
        <v>54</v>
      </c>
      <c r="CB74" s="385">
        <f t="shared" si="72"/>
        <v>0.88888888888888884</v>
      </c>
      <c r="CC74" s="385">
        <f t="shared" si="80"/>
        <v>0.77777777777777779</v>
      </c>
      <c r="CD74" s="172"/>
      <c r="CE74" s="172"/>
      <c r="CF74" s="172"/>
      <c r="CG74" s="172"/>
      <c r="CH74" s="13"/>
      <c r="CI74" s="76"/>
      <c r="CJ74" s="150"/>
      <c r="CK74" s="150"/>
      <c r="CL74" s="150"/>
      <c r="CM74" s="13"/>
    </row>
    <row r="75" spans="2:91" s="14" customFormat="1" ht="13.5" customHeight="1">
      <c r="B75" s="500"/>
      <c r="C75" s="628"/>
      <c r="D75" s="631"/>
      <c r="E75" s="615"/>
      <c r="F75" s="615"/>
      <c r="G75" s="126" t="s">
        <v>146</v>
      </c>
      <c r="H75" s="211">
        <v>6093389</v>
      </c>
      <c r="I75" s="182">
        <f>IFERROR(H75/E73,"-")</f>
        <v>1.4493361391526946E-2</v>
      </c>
      <c r="J75" s="211">
        <v>163</v>
      </c>
      <c r="K75" s="182">
        <f>IFERROR(J75/F73,"-")</f>
        <v>0.25349922239502332</v>
      </c>
      <c r="L75" s="214">
        <f t="shared" si="73"/>
        <v>37382.754601226996</v>
      </c>
      <c r="M75" s="109">
        <f t="shared" si="91"/>
        <v>2.1929234494820395E-2</v>
      </c>
      <c r="N75" s="615"/>
      <c r="O75" s="615"/>
      <c r="P75" s="126" t="s">
        <v>146</v>
      </c>
      <c r="Q75" s="211">
        <v>894745</v>
      </c>
      <c r="R75" s="182">
        <f>IFERROR(Q75/N73,"-")</f>
        <v>1.4527828720853862E-2</v>
      </c>
      <c r="S75" s="211">
        <v>25</v>
      </c>
      <c r="T75" s="182">
        <f>IFERROR(S75/O73,"-")</f>
        <v>0.27777777777777779</v>
      </c>
      <c r="U75" s="214">
        <f t="shared" si="74"/>
        <v>35789.800000000003</v>
      </c>
      <c r="V75" s="109">
        <f t="shared" si="92"/>
        <v>3.3633795237454594E-3</v>
      </c>
      <c r="W75" s="615"/>
      <c r="X75" s="615"/>
      <c r="Y75" s="126" t="s">
        <v>146</v>
      </c>
      <c r="Z75" s="211">
        <v>656940</v>
      </c>
      <c r="AA75" s="182">
        <f>IFERROR(Z75/W73,"-")</f>
        <v>1.9387139279954318E-2</v>
      </c>
      <c r="AB75" s="211">
        <v>14</v>
      </c>
      <c r="AC75" s="182">
        <f>IFERROR(AB75/X73,"-")</f>
        <v>0.25925925925925924</v>
      </c>
      <c r="AD75" s="214">
        <f t="shared" si="75"/>
        <v>46924.285714285717</v>
      </c>
      <c r="AE75" s="109">
        <f t="shared" si="93"/>
        <v>1.8834925332974573E-3</v>
      </c>
      <c r="AF75" s="615"/>
      <c r="AG75" s="615"/>
      <c r="AH75" s="126" t="s">
        <v>146</v>
      </c>
      <c r="AI75" s="211">
        <v>781015</v>
      </c>
      <c r="AJ75" s="182">
        <f>IFERROR(AI75/AF73,"-")</f>
        <v>9.7552637442905946E-3</v>
      </c>
      <c r="AK75" s="211">
        <v>30</v>
      </c>
      <c r="AL75" s="182">
        <f>IFERROR(AK75/AG73,"-")</f>
        <v>0.34883720930232559</v>
      </c>
      <c r="AM75" s="214">
        <f t="shared" si="76"/>
        <v>26033.833333333332</v>
      </c>
      <c r="AN75" s="109">
        <f t="shared" si="94"/>
        <v>4.0360554284945517E-3</v>
      </c>
      <c r="AO75" s="615"/>
      <c r="AP75" s="651"/>
      <c r="AQ75" s="126" t="s">
        <v>146</v>
      </c>
      <c r="AR75" s="211">
        <f t="shared" si="70"/>
        <v>8426089</v>
      </c>
      <c r="AS75" s="182">
        <f>IFERROR(AR75/AO73,"-")</f>
        <v>1.4138663384213582E-2</v>
      </c>
      <c r="AT75" s="211">
        <f t="shared" si="71"/>
        <v>232</v>
      </c>
      <c r="AU75" s="182">
        <f>IFERROR(AT75/AP73,"-")</f>
        <v>0.26575028636884307</v>
      </c>
      <c r="AV75" s="214">
        <f t="shared" si="77"/>
        <v>36319.349137931036</v>
      </c>
      <c r="AW75" s="109">
        <f t="shared" si="95"/>
        <v>3.1212161980357863E-2</v>
      </c>
      <c r="AX75" s="120"/>
      <c r="AY75" s="324" t="s">
        <v>55</v>
      </c>
      <c r="AZ75" s="440">
        <v>37148880</v>
      </c>
      <c r="BA75" s="440">
        <v>5961080</v>
      </c>
      <c r="BB75" s="440">
        <v>6216500</v>
      </c>
      <c r="BC75" s="440">
        <v>5613980</v>
      </c>
      <c r="BD75" s="188">
        <f t="shared" si="78"/>
        <v>54940440</v>
      </c>
      <c r="BE75" s="440">
        <v>73</v>
      </c>
      <c r="BF75" s="440">
        <v>13</v>
      </c>
      <c r="BG75" s="440">
        <v>7</v>
      </c>
      <c r="BH75" s="440">
        <v>11</v>
      </c>
      <c r="BI75" s="188">
        <f t="shared" si="79"/>
        <v>104</v>
      </c>
      <c r="BJ75" s="12"/>
      <c r="BK75" s="73" t="s">
        <v>55</v>
      </c>
      <c r="BL75" s="331">
        <f>市区町村別_健診受診率!Y75</f>
        <v>3226</v>
      </c>
      <c r="BM75" s="12"/>
      <c r="BN75" s="500"/>
      <c r="BO75" s="642"/>
      <c r="BP75" s="641"/>
      <c r="BQ75" s="641"/>
      <c r="BR75" s="400" t="s">
        <v>146</v>
      </c>
      <c r="BS75" s="188">
        <v>2630857</v>
      </c>
      <c r="BT75" s="390">
        <v>4.4797228312433636E-2</v>
      </c>
      <c r="BU75" s="188">
        <v>20</v>
      </c>
      <c r="BV75" s="390">
        <v>0.24691358024691357</v>
      </c>
      <c r="BW75" s="188">
        <v>131542.85</v>
      </c>
      <c r="BX75" s="401">
        <v>2.7689325764917623E-3</v>
      </c>
      <c r="BY75" s="12"/>
      <c r="BZ75" s="164">
        <v>71</v>
      </c>
      <c r="CA75" s="73" t="s">
        <v>55</v>
      </c>
      <c r="CB75" s="385">
        <f t="shared" si="72"/>
        <v>0.72727272727272729</v>
      </c>
      <c r="CC75" s="385">
        <f t="shared" si="80"/>
        <v>0.9375</v>
      </c>
      <c r="CD75" s="172"/>
      <c r="CE75" s="172"/>
      <c r="CF75" s="172"/>
      <c r="CG75" s="172"/>
      <c r="CH75" s="13"/>
      <c r="CI75" s="76"/>
      <c r="CJ75" s="150"/>
      <c r="CK75" s="150"/>
      <c r="CL75" s="150"/>
      <c r="CM75" s="13"/>
    </row>
    <row r="76" spans="2:91" s="14" customFormat="1" ht="13.5" customHeight="1">
      <c r="B76" s="500"/>
      <c r="C76" s="628"/>
      <c r="D76" s="631"/>
      <c r="E76" s="615"/>
      <c r="F76" s="615"/>
      <c r="G76" s="126" t="s">
        <v>147</v>
      </c>
      <c r="H76" s="211">
        <v>610832</v>
      </c>
      <c r="I76" s="182">
        <f>IFERROR(H76/E73,"-")</f>
        <v>1.4528875352466727E-3</v>
      </c>
      <c r="J76" s="211">
        <v>48</v>
      </c>
      <c r="K76" s="182">
        <f>IFERROR(J76/F73,"-")</f>
        <v>7.4650077760497674E-2</v>
      </c>
      <c r="L76" s="214">
        <f t="shared" si="73"/>
        <v>12725.666666666666</v>
      </c>
      <c r="M76" s="109">
        <f t="shared" si="91"/>
        <v>6.4576886855912822E-3</v>
      </c>
      <c r="N76" s="615"/>
      <c r="O76" s="615"/>
      <c r="P76" s="126" t="s">
        <v>147</v>
      </c>
      <c r="Q76" s="211">
        <v>164989</v>
      </c>
      <c r="R76" s="182">
        <f>IFERROR(Q76/N73,"-")</f>
        <v>2.6788994996618681E-3</v>
      </c>
      <c r="S76" s="211">
        <v>8</v>
      </c>
      <c r="T76" s="182">
        <f>IFERROR(S76/O73,"-")</f>
        <v>8.8888888888888892E-2</v>
      </c>
      <c r="U76" s="214">
        <f t="shared" si="74"/>
        <v>20623.625</v>
      </c>
      <c r="V76" s="109">
        <f t="shared" si="92"/>
        <v>1.0762814475985471E-3</v>
      </c>
      <c r="W76" s="615"/>
      <c r="X76" s="615"/>
      <c r="Y76" s="126" t="s">
        <v>147</v>
      </c>
      <c r="Z76" s="211">
        <v>44657</v>
      </c>
      <c r="AA76" s="182">
        <f>IFERROR(Z76/W73,"-")</f>
        <v>1.3178851627620785E-3</v>
      </c>
      <c r="AB76" s="211">
        <v>2</v>
      </c>
      <c r="AC76" s="182">
        <f>IFERROR(AB76/X73,"-")</f>
        <v>3.7037037037037035E-2</v>
      </c>
      <c r="AD76" s="214">
        <f t="shared" si="75"/>
        <v>22328.5</v>
      </c>
      <c r="AE76" s="109">
        <f t="shared" si="93"/>
        <v>2.6907036189963677E-4</v>
      </c>
      <c r="AF76" s="615"/>
      <c r="AG76" s="615"/>
      <c r="AH76" s="126" t="s">
        <v>147</v>
      </c>
      <c r="AI76" s="211">
        <v>61864</v>
      </c>
      <c r="AJ76" s="182">
        <f>IFERROR(AI76/AF73,"-")</f>
        <v>7.7271196619372662E-4</v>
      </c>
      <c r="AK76" s="211">
        <v>12</v>
      </c>
      <c r="AL76" s="182">
        <f>IFERROR(AK76/AG73,"-")</f>
        <v>0.13953488372093023</v>
      </c>
      <c r="AM76" s="214">
        <f t="shared" si="76"/>
        <v>5155.333333333333</v>
      </c>
      <c r="AN76" s="109">
        <f t="shared" si="94"/>
        <v>1.6144221713978205E-3</v>
      </c>
      <c r="AO76" s="615"/>
      <c r="AP76" s="651"/>
      <c r="AQ76" s="126" t="s">
        <v>147</v>
      </c>
      <c r="AR76" s="211">
        <f t="shared" si="70"/>
        <v>882342</v>
      </c>
      <c r="AS76" s="182">
        <f>IFERROR(AR76/AO73,"-")</f>
        <v>1.4805369997579875E-3</v>
      </c>
      <c r="AT76" s="211">
        <f t="shared" si="71"/>
        <v>70</v>
      </c>
      <c r="AU76" s="182">
        <f>IFERROR(AT76/AP73,"-")</f>
        <v>8.0183276059564726E-2</v>
      </c>
      <c r="AV76" s="214">
        <f t="shared" si="77"/>
        <v>12604.885714285714</v>
      </c>
      <c r="AW76" s="109">
        <f t="shared" si="95"/>
        <v>9.4174626664872869E-3</v>
      </c>
      <c r="AX76" s="120"/>
      <c r="AY76" s="324" t="s">
        <v>31</v>
      </c>
      <c r="AZ76" s="440">
        <v>59873010</v>
      </c>
      <c r="BA76" s="440">
        <v>3601540</v>
      </c>
      <c r="BB76" s="440">
        <v>566570</v>
      </c>
      <c r="BC76" s="440">
        <v>6363720</v>
      </c>
      <c r="BD76" s="188">
        <f t="shared" si="78"/>
        <v>70404840</v>
      </c>
      <c r="BE76" s="440">
        <v>101</v>
      </c>
      <c r="BF76" s="440">
        <v>11</v>
      </c>
      <c r="BG76" s="440">
        <v>4</v>
      </c>
      <c r="BH76" s="440">
        <v>15</v>
      </c>
      <c r="BI76" s="188">
        <f t="shared" si="79"/>
        <v>131</v>
      </c>
      <c r="BJ76" s="12"/>
      <c r="BK76" s="73" t="s">
        <v>31</v>
      </c>
      <c r="BL76" s="331">
        <f>市区町村別_健診受診率!Y76</f>
        <v>2007</v>
      </c>
      <c r="BM76" s="12"/>
      <c r="BN76" s="500"/>
      <c r="BO76" s="642"/>
      <c r="BP76" s="641"/>
      <c r="BQ76" s="641"/>
      <c r="BR76" s="400" t="s">
        <v>147</v>
      </c>
      <c r="BS76" s="188">
        <v>110589</v>
      </c>
      <c r="BT76" s="390">
        <v>1.8830672597726608E-3</v>
      </c>
      <c r="BU76" s="188">
        <v>7</v>
      </c>
      <c r="BV76" s="390">
        <v>8.6419753086419748E-2</v>
      </c>
      <c r="BW76" s="188">
        <v>15798.428571428571</v>
      </c>
      <c r="BX76" s="401">
        <v>9.6912640177211683E-4</v>
      </c>
      <c r="BY76" s="12"/>
      <c r="BZ76" s="164">
        <v>72</v>
      </c>
      <c r="CA76" s="73" t="s">
        <v>31</v>
      </c>
      <c r="CB76" s="385">
        <f t="shared" si="72"/>
        <v>0.8666666666666667</v>
      </c>
      <c r="CC76" s="385">
        <f t="shared" si="80"/>
        <v>0.69230769230769229</v>
      </c>
      <c r="CD76" s="172"/>
      <c r="CE76" s="172"/>
      <c r="CF76" s="172"/>
      <c r="CG76" s="172"/>
      <c r="CH76" s="13"/>
      <c r="CI76" s="76"/>
      <c r="CJ76" s="150"/>
      <c r="CK76" s="150"/>
      <c r="CL76" s="150"/>
      <c r="CM76" s="13"/>
    </row>
    <row r="77" spans="2:91" s="14" customFormat="1" ht="13.5" customHeight="1">
      <c r="B77" s="500"/>
      <c r="C77" s="628"/>
      <c r="D77" s="631"/>
      <c r="E77" s="615"/>
      <c r="F77" s="615"/>
      <c r="G77" s="126" t="s">
        <v>148</v>
      </c>
      <c r="H77" s="211">
        <v>12330514</v>
      </c>
      <c r="I77" s="182">
        <f>IFERROR(H77/E73,"-")</f>
        <v>2.9328604417883462E-2</v>
      </c>
      <c r="J77" s="211">
        <v>197</v>
      </c>
      <c r="K77" s="182">
        <f>IFERROR(J77/F73,"-")</f>
        <v>0.30637636080870917</v>
      </c>
      <c r="L77" s="214">
        <f t="shared" si="73"/>
        <v>62591.441624365485</v>
      </c>
      <c r="M77" s="109">
        <f t="shared" si="91"/>
        <v>2.6503430647114221E-2</v>
      </c>
      <c r="N77" s="615"/>
      <c r="O77" s="615"/>
      <c r="P77" s="126" t="s">
        <v>148</v>
      </c>
      <c r="Q77" s="211">
        <v>3109833</v>
      </c>
      <c r="R77" s="182">
        <f>IFERROR(Q77/N73,"-")</f>
        <v>5.0493851515749325E-2</v>
      </c>
      <c r="S77" s="211">
        <v>32</v>
      </c>
      <c r="T77" s="182">
        <f>IFERROR(S77/O73,"-")</f>
        <v>0.35555555555555557</v>
      </c>
      <c r="U77" s="214">
        <f t="shared" si="74"/>
        <v>97182.28125</v>
      </c>
      <c r="V77" s="109">
        <f t="shared" si="92"/>
        <v>4.3051257903941884E-3</v>
      </c>
      <c r="W77" s="615"/>
      <c r="X77" s="615"/>
      <c r="Y77" s="126" t="s">
        <v>148</v>
      </c>
      <c r="Z77" s="211">
        <v>400746</v>
      </c>
      <c r="AA77" s="182">
        <f>IFERROR(Z77/W73,"-")</f>
        <v>1.1826526802880891E-2</v>
      </c>
      <c r="AB77" s="211">
        <v>17</v>
      </c>
      <c r="AC77" s="182">
        <f>IFERROR(AB77/X73,"-")</f>
        <v>0.31481481481481483</v>
      </c>
      <c r="AD77" s="214">
        <f t="shared" si="75"/>
        <v>23573.294117647059</v>
      </c>
      <c r="AE77" s="109">
        <f t="shared" si="93"/>
        <v>2.2870980761469126E-3</v>
      </c>
      <c r="AF77" s="615"/>
      <c r="AG77" s="615"/>
      <c r="AH77" s="126" t="s">
        <v>148</v>
      </c>
      <c r="AI77" s="211">
        <v>1752975</v>
      </c>
      <c r="AJ77" s="182">
        <f>IFERROR(AI77/AF73,"-")</f>
        <v>2.1895525005470838E-2</v>
      </c>
      <c r="AK77" s="211">
        <v>28</v>
      </c>
      <c r="AL77" s="182">
        <f>IFERROR(AK77/AG73,"-")</f>
        <v>0.32558139534883723</v>
      </c>
      <c r="AM77" s="214">
        <f t="shared" si="76"/>
        <v>62606.25</v>
      </c>
      <c r="AN77" s="109">
        <f t="shared" si="94"/>
        <v>3.7669850665949145E-3</v>
      </c>
      <c r="AO77" s="615"/>
      <c r="AP77" s="651"/>
      <c r="AQ77" s="126" t="s">
        <v>148</v>
      </c>
      <c r="AR77" s="211">
        <f t="shared" si="70"/>
        <v>17594068</v>
      </c>
      <c r="AS77" s="182">
        <f>IFERROR(AR77/AO73,"-")</f>
        <v>2.9522190545455181E-2</v>
      </c>
      <c r="AT77" s="211">
        <f t="shared" si="71"/>
        <v>274</v>
      </c>
      <c r="AU77" s="182">
        <f>IFERROR(AT77/AP73,"-")</f>
        <v>0.3138602520045819</v>
      </c>
      <c r="AV77" s="214">
        <f t="shared" si="77"/>
        <v>64211.927007299273</v>
      </c>
      <c r="AW77" s="109">
        <f t="shared" si="95"/>
        <v>3.6862639580250232E-2</v>
      </c>
      <c r="AX77" s="120"/>
      <c r="AY77" s="324" t="s">
        <v>32</v>
      </c>
      <c r="AZ77" s="440">
        <v>106373220</v>
      </c>
      <c r="BA77" s="440">
        <v>6670610</v>
      </c>
      <c r="BB77" s="440">
        <v>10134660</v>
      </c>
      <c r="BC77" s="440">
        <v>30116170</v>
      </c>
      <c r="BD77" s="188">
        <f t="shared" si="78"/>
        <v>153294660</v>
      </c>
      <c r="BE77" s="440">
        <v>180</v>
      </c>
      <c r="BF77" s="440">
        <v>11</v>
      </c>
      <c r="BG77" s="440">
        <v>16</v>
      </c>
      <c r="BH77" s="440">
        <v>28</v>
      </c>
      <c r="BI77" s="188">
        <f t="shared" si="79"/>
        <v>235</v>
      </c>
      <c r="BJ77" s="12"/>
      <c r="BK77" s="73" t="s">
        <v>32</v>
      </c>
      <c r="BL77" s="331">
        <f>市区町村別_健診受診率!Y77</f>
        <v>2734</v>
      </c>
      <c r="BM77" s="12"/>
      <c r="BN77" s="500"/>
      <c r="BO77" s="642"/>
      <c r="BP77" s="641"/>
      <c r="BQ77" s="641"/>
      <c r="BR77" s="400" t="s">
        <v>148</v>
      </c>
      <c r="BS77" s="188">
        <v>623462</v>
      </c>
      <c r="BT77" s="390">
        <v>1.0616072845512508E-2</v>
      </c>
      <c r="BU77" s="188">
        <v>26</v>
      </c>
      <c r="BV77" s="390">
        <v>0.32098765432098764</v>
      </c>
      <c r="BW77" s="188">
        <v>23979.307692307691</v>
      </c>
      <c r="BX77" s="401">
        <v>3.5996123494392912E-3</v>
      </c>
      <c r="BY77" s="12"/>
      <c r="BZ77" s="164">
        <v>73</v>
      </c>
      <c r="CA77" s="73" t="s">
        <v>32</v>
      </c>
      <c r="CB77" s="385">
        <f t="shared" si="72"/>
        <v>0.9642857142857143</v>
      </c>
      <c r="CC77" s="385">
        <f t="shared" si="80"/>
        <v>0.91666666666666663</v>
      </c>
      <c r="CD77" s="172"/>
      <c r="CE77" s="172"/>
      <c r="CF77" s="172"/>
      <c r="CG77" s="172"/>
      <c r="CH77" s="13"/>
      <c r="CI77" s="76"/>
      <c r="CJ77" s="150"/>
      <c r="CK77" s="150"/>
      <c r="CL77" s="150"/>
      <c r="CM77" s="13"/>
    </row>
    <row r="78" spans="2:91" s="14" customFormat="1" ht="13.5" customHeight="1">
      <c r="B78" s="500"/>
      <c r="C78" s="628"/>
      <c r="D78" s="631"/>
      <c r="E78" s="615"/>
      <c r="F78" s="615"/>
      <c r="G78" s="126" t="s">
        <v>149</v>
      </c>
      <c r="H78" s="211">
        <v>16020849</v>
      </c>
      <c r="I78" s="182">
        <f>IFERROR(H78/E73,"-")</f>
        <v>3.8106208934975773E-2</v>
      </c>
      <c r="J78" s="211">
        <v>263</v>
      </c>
      <c r="K78" s="182">
        <f>IFERROR(J78/F73,"-")</f>
        <v>0.40902021772939345</v>
      </c>
      <c r="L78" s="214">
        <f t="shared" si="73"/>
        <v>60915.77566539924</v>
      </c>
      <c r="M78" s="109">
        <f t="shared" si="91"/>
        <v>3.5382752589802231E-2</v>
      </c>
      <c r="N78" s="615"/>
      <c r="O78" s="615"/>
      <c r="P78" s="126" t="s">
        <v>149</v>
      </c>
      <c r="Q78" s="211">
        <v>1702126</v>
      </c>
      <c r="R78" s="182">
        <f>IFERROR(Q78/N73,"-")</f>
        <v>2.7637142414109164E-2</v>
      </c>
      <c r="S78" s="211">
        <v>34</v>
      </c>
      <c r="T78" s="182">
        <f>IFERROR(S78/O73,"-")</f>
        <v>0.37777777777777777</v>
      </c>
      <c r="U78" s="214">
        <f t="shared" si="74"/>
        <v>50062.529411764706</v>
      </c>
      <c r="V78" s="109">
        <f t="shared" si="92"/>
        <v>4.5741961522938251E-3</v>
      </c>
      <c r="W78" s="615"/>
      <c r="X78" s="615"/>
      <c r="Y78" s="126" t="s">
        <v>149</v>
      </c>
      <c r="Z78" s="211">
        <v>1221042</v>
      </c>
      <c r="AA78" s="182">
        <f>IFERROR(Z78/W73,"-")</f>
        <v>3.603451048904615E-2</v>
      </c>
      <c r="AB78" s="211">
        <v>29</v>
      </c>
      <c r="AC78" s="182">
        <f>IFERROR(AB78/X73,"-")</f>
        <v>0.53703703703703709</v>
      </c>
      <c r="AD78" s="214">
        <f t="shared" si="75"/>
        <v>42104.896551724138</v>
      </c>
      <c r="AE78" s="109">
        <f t="shared" si="93"/>
        <v>3.9015202475447329E-3</v>
      </c>
      <c r="AF78" s="615"/>
      <c r="AG78" s="615"/>
      <c r="AH78" s="126" t="s">
        <v>149</v>
      </c>
      <c r="AI78" s="211">
        <v>2306668</v>
      </c>
      <c r="AJ78" s="182">
        <f>IFERROR(AI78/AF73,"-")</f>
        <v>2.8811424505950971E-2</v>
      </c>
      <c r="AK78" s="211">
        <v>42</v>
      </c>
      <c r="AL78" s="182">
        <f>IFERROR(AK78/AG73,"-")</f>
        <v>0.48837209302325579</v>
      </c>
      <c r="AM78" s="214">
        <f t="shared" si="76"/>
        <v>54920.666666666664</v>
      </c>
      <c r="AN78" s="109">
        <f t="shared" si="94"/>
        <v>5.650477599892372E-3</v>
      </c>
      <c r="AO78" s="615"/>
      <c r="AP78" s="651"/>
      <c r="AQ78" s="126" t="s">
        <v>149</v>
      </c>
      <c r="AR78" s="211">
        <f t="shared" si="70"/>
        <v>21250685</v>
      </c>
      <c r="AS78" s="182">
        <f>IFERROR(AR78/AO73,"-")</f>
        <v>3.5657857625163561E-2</v>
      </c>
      <c r="AT78" s="211">
        <f t="shared" si="71"/>
        <v>368</v>
      </c>
      <c r="AU78" s="182">
        <f>IFERROR(AT78/AP73,"-")</f>
        <v>0.42153493699885453</v>
      </c>
      <c r="AV78" s="214">
        <f t="shared" si="77"/>
        <v>57746.426630434784</v>
      </c>
      <c r="AW78" s="109">
        <f t="shared" si="95"/>
        <v>4.9508946589533163E-2</v>
      </c>
      <c r="AX78" s="120"/>
      <c r="AY78" s="324" t="s">
        <v>33</v>
      </c>
      <c r="AZ78" s="440">
        <v>53280030</v>
      </c>
      <c r="BA78" s="440">
        <v>2727270</v>
      </c>
      <c r="BB78" s="440">
        <v>2552760</v>
      </c>
      <c r="BC78" s="440">
        <v>11932270</v>
      </c>
      <c r="BD78" s="188">
        <f t="shared" si="78"/>
        <v>70492330</v>
      </c>
      <c r="BE78" s="440">
        <v>82</v>
      </c>
      <c r="BF78" s="440">
        <v>10</v>
      </c>
      <c r="BG78" s="440">
        <v>3</v>
      </c>
      <c r="BH78" s="440">
        <v>18</v>
      </c>
      <c r="BI78" s="188">
        <f t="shared" si="79"/>
        <v>113</v>
      </c>
      <c r="BJ78" s="12"/>
      <c r="BK78" s="73" t="s">
        <v>33</v>
      </c>
      <c r="BL78" s="331">
        <f>市区町村別_健診受診率!Y78</f>
        <v>1237</v>
      </c>
      <c r="BM78" s="12"/>
      <c r="BN78" s="500"/>
      <c r="BO78" s="642"/>
      <c r="BP78" s="641"/>
      <c r="BQ78" s="641"/>
      <c r="BR78" s="400" t="s">
        <v>149</v>
      </c>
      <c r="BS78" s="188">
        <v>1568497</v>
      </c>
      <c r="BT78" s="390">
        <v>2.6707767931273808E-2</v>
      </c>
      <c r="BU78" s="188">
        <v>38</v>
      </c>
      <c r="BV78" s="390">
        <v>0.46913580246913578</v>
      </c>
      <c r="BW78" s="188">
        <v>41276.23684210526</v>
      </c>
      <c r="BX78" s="401">
        <v>5.2609718953343489E-3</v>
      </c>
      <c r="BY78" s="12"/>
      <c r="BZ78" s="164">
        <v>74</v>
      </c>
      <c r="CA78" s="73" t="s">
        <v>33</v>
      </c>
      <c r="CB78" s="385">
        <f t="shared" si="72"/>
        <v>0.88888888888888884</v>
      </c>
      <c r="CC78" s="385">
        <f t="shared" si="80"/>
        <v>0.875</v>
      </c>
      <c r="CD78" s="172"/>
      <c r="CE78" s="172"/>
      <c r="CF78" s="172"/>
      <c r="CG78" s="172"/>
      <c r="CH78" s="13"/>
      <c r="CI78" s="76"/>
      <c r="CJ78" s="150"/>
      <c r="CK78" s="150"/>
      <c r="CL78" s="150"/>
      <c r="CM78" s="13"/>
    </row>
    <row r="79" spans="2:91" s="14" customFormat="1" ht="13.5" customHeight="1">
      <c r="B79" s="500"/>
      <c r="C79" s="628"/>
      <c r="D79" s="631"/>
      <c r="E79" s="615"/>
      <c r="F79" s="615"/>
      <c r="G79" s="126" t="s">
        <v>150</v>
      </c>
      <c r="H79" s="211">
        <v>5151857</v>
      </c>
      <c r="I79" s="182">
        <f>IFERROR(H79/E73,"-")</f>
        <v>1.2253891116826423E-2</v>
      </c>
      <c r="J79" s="211">
        <v>73</v>
      </c>
      <c r="K79" s="182">
        <f>IFERROR(J79/F73,"-")</f>
        <v>0.11353032659409021</v>
      </c>
      <c r="L79" s="214">
        <f t="shared" si="73"/>
        <v>70573.38356164383</v>
      </c>
      <c r="M79" s="109">
        <f t="shared" si="91"/>
        <v>9.8210682093367412E-3</v>
      </c>
      <c r="N79" s="615"/>
      <c r="O79" s="615"/>
      <c r="P79" s="126" t="s">
        <v>150</v>
      </c>
      <c r="Q79" s="211">
        <v>2989611</v>
      </c>
      <c r="R79" s="182">
        <f>IFERROR(Q79/N73,"-")</f>
        <v>4.8541826498030877E-2</v>
      </c>
      <c r="S79" s="211">
        <v>11</v>
      </c>
      <c r="T79" s="182">
        <f>IFERROR(S79/O73,"-")</f>
        <v>0.12222222222222222</v>
      </c>
      <c r="U79" s="214">
        <f t="shared" si="74"/>
        <v>271782.81818181818</v>
      </c>
      <c r="V79" s="109">
        <f t="shared" si="92"/>
        <v>1.4798869904480022E-3</v>
      </c>
      <c r="W79" s="615"/>
      <c r="X79" s="615"/>
      <c r="Y79" s="126" t="s">
        <v>150</v>
      </c>
      <c r="Z79" s="211">
        <v>2465962</v>
      </c>
      <c r="AA79" s="182">
        <f>IFERROR(Z79/W73,"-")</f>
        <v>7.2773691285467026E-2</v>
      </c>
      <c r="AB79" s="211">
        <v>7</v>
      </c>
      <c r="AC79" s="182">
        <f>IFERROR(AB79/X73,"-")</f>
        <v>0.12962962962962962</v>
      </c>
      <c r="AD79" s="214">
        <f t="shared" si="75"/>
        <v>352280.28571428574</v>
      </c>
      <c r="AE79" s="109">
        <f t="shared" si="93"/>
        <v>9.4174626664872863E-4</v>
      </c>
      <c r="AF79" s="615"/>
      <c r="AG79" s="615"/>
      <c r="AH79" s="126" t="s">
        <v>150</v>
      </c>
      <c r="AI79" s="211">
        <v>291622</v>
      </c>
      <c r="AJ79" s="182">
        <f>IFERROR(AI79/AF73,"-")</f>
        <v>3.6425030551750118E-3</v>
      </c>
      <c r="AK79" s="211">
        <v>11</v>
      </c>
      <c r="AL79" s="182">
        <f>IFERROR(AK79/AG73,"-")</f>
        <v>0.12790697674418605</v>
      </c>
      <c r="AM79" s="214">
        <f t="shared" si="76"/>
        <v>26511.090909090908</v>
      </c>
      <c r="AN79" s="109">
        <f t="shared" si="94"/>
        <v>1.4798869904480022E-3</v>
      </c>
      <c r="AO79" s="615"/>
      <c r="AP79" s="651"/>
      <c r="AQ79" s="126" t="s">
        <v>150</v>
      </c>
      <c r="AR79" s="211">
        <f t="shared" si="70"/>
        <v>10899052</v>
      </c>
      <c r="AS79" s="182">
        <f>IFERROR(AR79/AO73,"-")</f>
        <v>1.8288203155110254E-2</v>
      </c>
      <c r="AT79" s="211">
        <f t="shared" si="71"/>
        <v>102</v>
      </c>
      <c r="AU79" s="182">
        <f>IFERROR(AT79/AP73,"-")</f>
        <v>0.11683848797250859</v>
      </c>
      <c r="AV79" s="214">
        <f t="shared" si="77"/>
        <v>106853.45098039215</v>
      </c>
      <c r="AW79" s="109">
        <f t="shared" si="95"/>
        <v>1.3722588456881474E-2</v>
      </c>
      <c r="AX79" s="120"/>
      <c r="AY79" s="12"/>
      <c r="AZ79" s="12"/>
      <c r="BA79" s="12"/>
      <c r="BB79" s="12"/>
      <c r="BC79" s="12"/>
      <c r="BD79" s="12"/>
      <c r="BE79" s="12"/>
      <c r="BF79" s="12"/>
      <c r="BG79" s="12"/>
      <c r="BH79" s="12"/>
      <c r="BI79" s="12"/>
      <c r="BJ79" s="12"/>
      <c r="BM79" s="12"/>
      <c r="BN79" s="500"/>
      <c r="BO79" s="642"/>
      <c r="BP79" s="641"/>
      <c r="BQ79" s="641"/>
      <c r="BR79" s="400" t="s">
        <v>150</v>
      </c>
      <c r="BS79" s="188">
        <v>863240</v>
      </c>
      <c r="BT79" s="390">
        <v>1.4698921062005731E-2</v>
      </c>
      <c r="BU79" s="188">
        <v>7</v>
      </c>
      <c r="BV79" s="390">
        <v>8.6419753086419748E-2</v>
      </c>
      <c r="BW79" s="188">
        <v>123320</v>
      </c>
      <c r="BX79" s="401">
        <v>9.6912640177211683E-4</v>
      </c>
      <c r="BY79" s="12"/>
      <c r="CA79" s="76"/>
      <c r="CB79" s="156"/>
      <c r="CC79" s="156"/>
      <c r="CD79" s="156"/>
      <c r="CE79" s="156"/>
      <c r="CF79" s="156"/>
      <c r="CG79" s="156"/>
      <c r="CH79" s="13"/>
      <c r="CI79" s="76"/>
      <c r="CJ79" s="150"/>
      <c r="CK79" s="150"/>
      <c r="CL79" s="150"/>
      <c r="CM79" s="13"/>
    </row>
    <row r="80" spans="2:91" s="14" customFormat="1" ht="13.5" customHeight="1">
      <c r="B80" s="500"/>
      <c r="C80" s="628"/>
      <c r="D80" s="631"/>
      <c r="E80" s="615"/>
      <c r="F80" s="615"/>
      <c r="G80" s="126" t="s">
        <v>160</v>
      </c>
      <c r="H80" s="211">
        <v>0</v>
      </c>
      <c r="I80" s="182">
        <f>IFERROR(H80/E73,"-")</f>
        <v>0</v>
      </c>
      <c r="J80" s="211">
        <v>0</v>
      </c>
      <c r="K80" s="182">
        <f>IFERROR(J80/F73,"-")</f>
        <v>0</v>
      </c>
      <c r="L80" s="214" t="str">
        <f t="shared" si="73"/>
        <v>-</v>
      </c>
      <c r="M80" s="109">
        <f t="shared" si="91"/>
        <v>0</v>
      </c>
      <c r="N80" s="615"/>
      <c r="O80" s="615"/>
      <c r="P80" s="126" t="s">
        <v>160</v>
      </c>
      <c r="Q80" s="211">
        <v>0</v>
      </c>
      <c r="R80" s="182">
        <f>IFERROR(Q80/N73,"-")</f>
        <v>0</v>
      </c>
      <c r="S80" s="211">
        <v>0</v>
      </c>
      <c r="T80" s="182">
        <f>IFERROR(S80/O73,"-")</f>
        <v>0</v>
      </c>
      <c r="U80" s="214" t="str">
        <f t="shared" si="74"/>
        <v>-</v>
      </c>
      <c r="V80" s="109">
        <f t="shared" si="92"/>
        <v>0</v>
      </c>
      <c r="W80" s="615"/>
      <c r="X80" s="615"/>
      <c r="Y80" s="126" t="s">
        <v>160</v>
      </c>
      <c r="Z80" s="211">
        <v>0</v>
      </c>
      <c r="AA80" s="182">
        <f>IFERROR(Z80/W73,"-")</f>
        <v>0</v>
      </c>
      <c r="AB80" s="211">
        <v>0</v>
      </c>
      <c r="AC80" s="182">
        <f>IFERROR(AB80/X73,"-")</f>
        <v>0</v>
      </c>
      <c r="AD80" s="214" t="str">
        <f t="shared" si="75"/>
        <v>-</v>
      </c>
      <c r="AE80" s="109">
        <f t="shared" si="93"/>
        <v>0</v>
      </c>
      <c r="AF80" s="615"/>
      <c r="AG80" s="615"/>
      <c r="AH80" s="126" t="s">
        <v>160</v>
      </c>
      <c r="AI80" s="211">
        <v>0</v>
      </c>
      <c r="AJ80" s="182">
        <f>IFERROR(AI80/AF73,"-")</f>
        <v>0</v>
      </c>
      <c r="AK80" s="211">
        <v>0</v>
      </c>
      <c r="AL80" s="182">
        <f>IFERROR(AK80/AG73,"-")</f>
        <v>0</v>
      </c>
      <c r="AM80" s="214" t="str">
        <f t="shared" si="76"/>
        <v>-</v>
      </c>
      <c r="AN80" s="109">
        <f t="shared" si="94"/>
        <v>0</v>
      </c>
      <c r="AO80" s="615"/>
      <c r="AP80" s="651"/>
      <c r="AQ80" s="126" t="s">
        <v>160</v>
      </c>
      <c r="AR80" s="211">
        <f t="shared" si="70"/>
        <v>0</v>
      </c>
      <c r="AS80" s="182">
        <f>IFERROR(AR80/AO73,"-")</f>
        <v>0</v>
      </c>
      <c r="AT80" s="211">
        <f t="shared" si="71"/>
        <v>0</v>
      </c>
      <c r="AU80" s="182">
        <f>IFERROR(AT80/AP73,"-")</f>
        <v>0</v>
      </c>
      <c r="AV80" s="214" t="str">
        <f t="shared" si="77"/>
        <v>-</v>
      </c>
      <c r="AW80" s="109">
        <f t="shared" si="95"/>
        <v>0</v>
      </c>
      <c r="AX80" s="121"/>
      <c r="AY80" s="76"/>
      <c r="AZ80" s="76"/>
      <c r="BA80" s="76"/>
      <c r="BB80" s="76"/>
      <c r="BC80" s="76"/>
      <c r="BD80" s="76"/>
      <c r="BE80" s="76"/>
      <c r="BF80" s="76"/>
      <c r="BG80" s="76"/>
      <c r="BH80" s="76"/>
      <c r="BI80" s="76"/>
      <c r="BN80" s="500"/>
      <c r="BO80" s="642"/>
      <c r="BP80" s="641"/>
      <c r="BQ80" s="641"/>
      <c r="BR80" s="400" t="s">
        <v>160</v>
      </c>
      <c r="BS80" s="188">
        <v>0</v>
      </c>
      <c r="BT80" s="390">
        <v>0</v>
      </c>
      <c r="BU80" s="188">
        <v>0</v>
      </c>
      <c r="BV80" s="390">
        <v>0</v>
      </c>
      <c r="BW80" s="188" t="s">
        <v>418</v>
      </c>
      <c r="BX80" s="401">
        <v>0</v>
      </c>
      <c r="CB80" s="159"/>
      <c r="CC80" s="159"/>
      <c r="CD80" s="159"/>
      <c r="CE80" s="159"/>
      <c r="CF80" s="159"/>
      <c r="CG80" s="159"/>
      <c r="CI80" s="76"/>
      <c r="CJ80" s="150"/>
      <c r="CK80" s="150"/>
      <c r="CL80" s="150"/>
    </row>
    <row r="81" spans="2:90" s="14" customFormat="1" ht="13.5" customHeight="1">
      <c r="B81" s="500"/>
      <c r="C81" s="628"/>
      <c r="D81" s="631"/>
      <c r="E81" s="615"/>
      <c r="F81" s="615"/>
      <c r="G81" s="126" t="s">
        <v>151</v>
      </c>
      <c r="H81" s="211">
        <v>7740</v>
      </c>
      <c r="I81" s="182">
        <f>IFERROR(H81/E73,"-")</f>
        <v>1.8409889335871804E-5</v>
      </c>
      <c r="J81" s="211">
        <v>2</v>
      </c>
      <c r="K81" s="182">
        <f>IFERROR(J81/F73,"-")</f>
        <v>3.1104199066874028E-3</v>
      </c>
      <c r="L81" s="214">
        <f t="shared" si="73"/>
        <v>3870</v>
      </c>
      <c r="M81" s="109">
        <f t="shared" si="91"/>
        <v>2.6907036189963677E-4</v>
      </c>
      <c r="N81" s="615"/>
      <c r="O81" s="615"/>
      <c r="P81" s="126" t="s">
        <v>151</v>
      </c>
      <c r="Q81" s="211">
        <v>25336</v>
      </c>
      <c r="R81" s="182">
        <f>IFERROR(Q81/N73,"-")</f>
        <v>4.1137650221186311E-4</v>
      </c>
      <c r="S81" s="211">
        <v>1</v>
      </c>
      <c r="T81" s="182">
        <f>IFERROR(S81/O73,"-")</f>
        <v>1.1111111111111112E-2</v>
      </c>
      <c r="U81" s="214">
        <f t="shared" si="74"/>
        <v>25336</v>
      </c>
      <c r="V81" s="109">
        <f t="shared" si="92"/>
        <v>1.3453518094981839E-4</v>
      </c>
      <c r="W81" s="615"/>
      <c r="X81" s="615"/>
      <c r="Y81" s="126" t="s">
        <v>151</v>
      </c>
      <c r="Z81" s="211">
        <v>5354</v>
      </c>
      <c r="AA81" s="182">
        <f>IFERROR(Z81/W73,"-")</f>
        <v>1.5800338494364083E-4</v>
      </c>
      <c r="AB81" s="211">
        <v>1</v>
      </c>
      <c r="AC81" s="182">
        <f>IFERROR(AB81/X73,"-")</f>
        <v>1.8518518518518517E-2</v>
      </c>
      <c r="AD81" s="214">
        <f t="shared" si="75"/>
        <v>5354</v>
      </c>
      <c r="AE81" s="109">
        <f t="shared" si="93"/>
        <v>1.3453518094981839E-4</v>
      </c>
      <c r="AF81" s="615"/>
      <c r="AG81" s="615"/>
      <c r="AH81" s="126" t="s">
        <v>151</v>
      </c>
      <c r="AI81" s="211">
        <v>24796</v>
      </c>
      <c r="AJ81" s="182">
        <f>IFERROR(AI81/AF73,"-")</f>
        <v>3.097143074120594E-4</v>
      </c>
      <c r="AK81" s="211">
        <v>1</v>
      </c>
      <c r="AL81" s="182">
        <f>IFERROR(AK81/AG73,"-")</f>
        <v>1.1627906976744186E-2</v>
      </c>
      <c r="AM81" s="214">
        <f t="shared" si="76"/>
        <v>24796</v>
      </c>
      <c r="AN81" s="109">
        <f t="shared" si="94"/>
        <v>1.3453518094981839E-4</v>
      </c>
      <c r="AO81" s="615"/>
      <c r="AP81" s="651"/>
      <c r="AQ81" s="126" t="s">
        <v>151</v>
      </c>
      <c r="AR81" s="211">
        <f t="shared" si="70"/>
        <v>63226</v>
      </c>
      <c r="AS81" s="182">
        <f>IFERROR(AR81/AO73,"-")</f>
        <v>1.0609087218640677E-4</v>
      </c>
      <c r="AT81" s="211">
        <f t="shared" si="71"/>
        <v>5</v>
      </c>
      <c r="AU81" s="182">
        <f>IFERROR(AT81/AP73,"-")</f>
        <v>5.7273768613974796E-3</v>
      </c>
      <c r="AV81" s="214">
        <f t="shared" si="77"/>
        <v>12645.2</v>
      </c>
      <c r="AW81" s="109">
        <f t="shared" si="95"/>
        <v>6.7267590474909191E-4</v>
      </c>
      <c r="AX81" s="121"/>
      <c r="AY81" s="76"/>
      <c r="AZ81" s="76"/>
      <c r="BA81" s="76"/>
      <c r="BB81" s="76"/>
      <c r="BC81" s="76"/>
      <c r="BD81" s="76"/>
      <c r="BE81" s="76"/>
      <c r="BF81" s="76"/>
      <c r="BG81" s="76"/>
      <c r="BH81" s="76"/>
      <c r="BI81" s="76"/>
      <c r="BN81" s="500"/>
      <c r="BO81" s="642"/>
      <c r="BP81" s="641"/>
      <c r="BQ81" s="641"/>
      <c r="BR81" s="400" t="s">
        <v>151</v>
      </c>
      <c r="BS81" s="188">
        <v>0</v>
      </c>
      <c r="BT81" s="390">
        <v>0</v>
      </c>
      <c r="BU81" s="188">
        <v>0</v>
      </c>
      <c r="BV81" s="390">
        <v>0</v>
      </c>
      <c r="BW81" s="188" t="s">
        <v>418</v>
      </c>
      <c r="BX81" s="401">
        <v>0</v>
      </c>
      <c r="CB81" s="159"/>
      <c r="CC81" s="159"/>
      <c r="CD81" s="159"/>
      <c r="CE81" s="159"/>
      <c r="CF81" s="159"/>
      <c r="CG81" s="159"/>
      <c r="CI81" s="76"/>
      <c r="CJ81" s="150"/>
      <c r="CK81" s="150"/>
      <c r="CL81" s="150"/>
    </row>
    <row r="82" spans="2:90" s="14" customFormat="1" ht="13.5" customHeight="1">
      <c r="B82" s="500"/>
      <c r="C82" s="628"/>
      <c r="D82" s="631"/>
      <c r="E82" s="615"/>
      <c r="F82" s="615"/>
      <c r="G82" s="126" t="s">
        <v>152</v>
      </c>
      <c r="H82" s="211">
        <v>891674</v>
      </c>
      <c r="I82" s="182">
        <f>IFERROR(H82/E73,"-")</f>
        <v>2.1208810934979531E-3</v>
      </c>
      <c r="J82" s="211">
        <v>21</v>
      </c>
      <c r="K82" s="182">
        <f>IFERROR(J82/F73,"-")</f>
        <v>3.2659409020217731E-2</v>
      </c>
      <c r="L82" s="214">
        <f t="shared" si="73"/>
        <v>42460.666666666664</v>
      </c>
      <c r="M82" s="109">
        <f t="shared" si="91"/>
        <v>2.825238799946186E-3</v>
      </c>
      <c r="N82" s="615"/>
      <c r="O82" s="615"/>
      <c r="P82" s="126" t="s">
        <v>152</v>
      </c>
      <c r="Q82" s="211">
        <v>15158</v>
      </c>
      <c r="R82" s="182">
        <f>IFERROR(Q82/N73,"-")</f>
        <v>2.4611797523395253E-4</v>
      </c>
      <c r="S82" s="211">
        <v>3</v>
      </c>
      <c r="T82" s="182">
        <f>IFERROR(S82/O73,"-")</f>
        <v>3.3333333333333333E-2</v>
      </c>
      <c r="U82" s="214">
        <f t="shared" si="74"/>
        <v>5052.666666666667</v>
      </c>
      <c r="V82" s="109">
        <f t="shared" si="92"/>
        <v>4.0360554284945513E-4</v>
      </c>
      <c r="W82" s="615"/>
      <c r="X82" s="615"/>
      <c r="Y82" s="126" t="s">
        <v>152</v>
      </c>
      <c r="Z82" s="211">
        <v>64724</v>
      </c>
      <c r="AA82" s="182">
        <f>IFERROR(Z82/W73,"-")</f>
        <v>1.9100879878767667E-3</v>
      </c>
      <c r="AB82" s="211">
        <v>2</v>
      </c>
      <c r="AC82" s="182">
        <f>IFERROR(AB82/X73,"-")</f>
        <v>3.7037037037037035E-2</v>
      </c>
      <c r="AD82" s="214">
        <f t="shared" si="75"/>
        <v>32362</v>
      </c>
      <c r="AE82" s="109">
        <f t="shared" si="93"/>
        <v>2.6907036189963677E-4</v>
      </c>
      <c r="AF82" s="615"/>
      <c r="AG82" s="615"/>
      <c r="AH82" s="126" t="s">
        <v>152</v>
      </c>
      <c r="AI82" s="211">
        <v>28654</v>
      </c>
      <c r="AJ82" s="182">
        <f>IFERROR(AI82/AF73,"-")</f>
        <v>3.5790263609393252E-4</v>
      </c>
      <c r="AK82" s="211">
        <v>3</v>
      </c>
      <c r="AL82" s="182">
        <f>IFERROR(AK82/AG73,"-")</f>
        <v>3.4883720930232558E-2</v>
      </c>
      <c r="AM82" s="214">
        <f t="shared" si="76"/>
        <v>9551.3333333333339</v>
      </c>
      <c r="AN82" s="109">
        <f t="shared" si="94"/>
        <v>4.0360554284945513E-4</v>
      </c>
      <c r="AO82" s="615"/>
      <c r="AP82" s="651"/>
      <c r="AQ82" s="126" t="s">
        <v>152</v>
      </c>
      <c r="AR82" s="211">
        <f t="shared" si="70"/>
        <v>1000210</v>
      </c>
      <c r="AS82" s="182">
        <f>IFERROR(AR82/AO73,"-")</f>
        <v>1.6783151119723833E-3</v>
      </c>
      <c r="AT82" s="211">
        <f t="shared" si="71"/>
        <v>29</v>
      </c>
      <c r="AU82" s="182">
        <f>IFERROR(AT82/AP73,"-")</f>
        <v>3.3218785796105384E-2</v>
      </c>
      <c r="AV82" s="214">
        <f t="shared" si="77"/>
        <v>34490</v>
      </c>
      <c r="AW82" s="109">
        <f t="shared" si="95"/>
        <v>3.9015202475447329E-3</v>
      </c>
      <c r="AX82" s="121"/>
      <c r="AY82" s="76"/>
      <c r="AZ82" s="76"/>
      <c r="BA82" s="76"/>
      <c r="BB82" s="76"/>
      <c r="BC82" s="76"/>
      <c r="BD82" s="76"/>
      <c r="BE82" s="76"/>
      <c r="BF82" s="76"/>
      <c r="BG82" s="76"/>
      <c r="BH82" s="76"/>
      <c r="BI82" s="76"/>
      <c r="BN82" s="500"/>
      <c r="BO82" s="642"/>
      <c r="BP82" s="641"/>
      <c r="BQ82" s="641"/>
      <c r="BR82" s="400" t="s">
        <v>152</v>
      </c>
      <c r="BS82" s="188">
        <v>69862</v>
      </c>
      <c r="BT82" s="390">
        <v>1.1895834567835647E-3</v>
      </c>
      <c r="BU82" s="188">
        <v>3</v>
      </c>
      <c r="BV82" s="390">
        <v>3.7037037037037035E-2</v>
      </c>
      <c r="BW82" s="188">
        <v>23287.333333333332</v>
      </c>
      <c r="BX82" s="401">
        <v>4.1533988647376438E-4</v>
      </c>
      <c r="CB82" s="159"/>
      <c r="CC82" s="159"/>
      <c r="CD82" s="159"/>
      <c r="CE82" s="159"/>
      <c r="CF82" s="159"/>
      <c r="CG82" s="159"/>
      <c r="CI82" s="76"/>
      <c r="CJ82" s="150"/>
      <c r="CK82" s="150"/>
      <c r="CL82" s="150"/>
    </row>
    <row r="83" spans="2:90" s="14" customFormat="1" ht="13.5" customHeight="1">
      <c r="B83" s="500"/>
      <c r="C83" s="628"/>
      <c r="D83" s="631"/>
      <c r="E83" s="615"/>
      <c r="F83" s="615"/>
      <c r="G83" s="126" t="s">
        <v>153</v>
      </c>
      <c r="H83" s="211">
        <v>77578</v>
      </c>
      <c r="I83" s="182">
        <f>IFERROR(H83/E73,"-")</f>
        <v>1.8452227324266963E-4</v>
      </c>
      <c r="J83" s="211">
        <v>4</v>
      </c>
      <c r="K83" s="182">
        <f>IFERROR(J83/F73,"-")</f>
        <v>6.2208398133748056E-3</v>
      </c>
      <c r="L83" s="214">
        <f t="shared" si="73"/>
        <v>19394.5</v>
      </c>
      <c r="M83" s="109">
        <f t="shared" si="91"/>
        <v>5.3814072379927355E-4</v>
      </c>
      <c r="N83" s="615"/>
      <c r="O83" s="615"/>
      <c r="P83" s="126" t="s">
        <v>153</v>
      </c>
      <c r="Q83" s="211">
        <v>16351</v>
      </c>
      <c r="R83" s="182">
        <f>IFERROR(Q83/N73,"-")</f>
        <v>2.6548852177400435E-4</v>
      </c>
      <c r="S83" s="211">
        <v>1</v>
      </c>
      <c r="T83" s="182">
        <f>IFERROR(S83/O73,"-")</f>
        <v>1.1111111111111112E-2</v>
      </c>
      <c r="U83" s="214">
        <f t="shared" si="74"/>
        <v>16351</v>
      </c>
      <c r="V83" s="109">
        <f t="shared" si="92"/>
        <v>1.3453518094981839E-4</v>
      </c>
      <c r="W83" s="615"/>
      <c r="X83" s="615"/>
      <c r="Y83" s="126" t="s">
        <v>153</v>
      </c>
      <c r="Z83" s="211">
        <v>0</v>
      </c>
      <c r="AA83" s="182">
        <f>IFERROR(Z83/W73,"-")</f>
        <v>0</v>
      </c>
      <c r="AB83" s="211">
        <v>0</v>
      </c>
      <c r="AC83" s="182">
        <f>IFERROR(AB83/X73,"-")</f>
        <v>0</v>
      </c>
      <c r="AD83" s="214" t="str">
        <f t="shared" si="75"/>
        <v>-</v>
      </c>
      <c r="AE83" s="109">
        <f t="shared" si="93"/>
        <v>0</v>
      </c>
      <c r="AF83" s="615"/>
      <c r="AG83" s="615"/>
      <c r="AH83" s="126" t="s">
        <v>153</v>
      </c>
      <c r="AI83" s="211">
        <v>403696</v>
      </c>
      <c r="AJ83" s="182">
        <f>IFERROR(AI83/AF73,"-")</f>
        <v>5.0423627619381652E-3</v>
      </c>
      <c r="AK83" s="211">
        <v>1</v>
      </c>
      <c r="AL83" s="182">
        <f>IFERROR(AK83/AG73,"-")</f>
        <v>1.1627906976744186E-2</v>
      </c>
      <c r="AM83" s="214">
        <f t="shared" si="76"/>
        <v>403696</v>
      </c>
      <c r="AN83" s="109">
        <f t="shared" si="94"/>
        <v>1.3453518094981839E-4</v>
      </c>
      <c r="AO83" s="615"/>
      <c r="AP83" s="651"/>
      <c r="AQ83" s="126" t="s">
        <v>153</v>
      </c>
      <c r="AR83" s="211">
        <f t="shared" si="70"/>
        <v>497625</v>
      </c>
      <c r="AS83" s="182">
        <f>IFERROR(AR83/AO73,"-")</f>
        <v>8.3499620839149499E-4</v>
      </c>
      <c r="AT83" s="211">
        <f t="shared" si="71"/>
        <v>6</v>
      </c>
      <c r="AU83" s="182">
        <f>IFERROR(AT83/AP73,"-")</f>
        <v>6.8728522336769758E-3</v>
      </c>
      <c r="AV83" s="214">
        <f t="shared" si="77"/>
        <v>82937.5</v>
      </c>
      <c r="AW83" s="109">
        <f t="shared" si="95"/>
        <v>8.0721108569891027E-4</v>
      </c>
      <c r="AX83" s="121"/>
      <c r="AY83" s="76"/>
      <c r="AZ83" s="76"/>
      <c r="BA83" s="76"/>
      <c r="BB83" s="76"/>
      <c r="BC83" s="76"/>
      <c r="BD83" s="76"/>
      <c r="BE83" s="76"/>
      <c r="BF83" s="76"/>
      <c r="BG83" s="76"/>
      <c r="BH83" s="76"/>
      <c r="BI83" s="76"/>
      <c r="BN83" s="500"/>
      <c r="BO83" s="642"/>
      <c r="BP83" s="641"/>
      <c r="BQ83" s="641"/>
      <c r="BR83" s="400" t="s">
        <v>153</v>
      </c>
      <c r="BS83" s="188">
        <v>0</v>
      </c>
      <c r="BT83" s="390">
        <v>0</v>
      </c>
      <c r="BU83" s="188">
        <v>0</v>
      </c>
      <c r="BV83" s="390">
        <v>0</v>
      </c>
      <c r="BW83" s="188" t="s">
        <v>418</v>
      </c>
      <c r="BX83" s="401">
        <v>0</v>
      </c>
      <c r="CB83" s="159"/>
      <c r="CC83" s="159"/>
      <c r="CD83" s="159"/>
      <c r="CE83" s="159"/>
      <c r="CF83" s="159"/>
      <c r="CG83" s="159"/>
      <c r="CI83" s="76"/>
      <c r="CJ83" s="150"/>
      <c r="CK83" s="150"/>
      <c r="CL83" s="150"/>
    </row>
    <row r="84" spans="2:90" s="14" customFormat="1" ht="13.5" customHeight="1">
      <c r="B84" s="500"/>
      <c r="C84" s="628"/>
      <c r="D84" s="631"/>
      <c r="E84" s="615"/>
      <c r="F84" s="615"/>
      <c r="G84" s="126" t="s">
        <v>154</v>
      </c>
      <c r="H84" s="211">
        <v>1315625</v>
      </c>
      <c r="I84" s="182">
        <f>IFERROR(H84/E73,"-")</f>
        <v>3.129264942830277E-3</v>
      </c>
      <c r="J84" s="211">
        <v>5</v>
      </c>
      <c r="K84" s="182">
        <f>IFERROR(J84/F73,"-")</f>
        <v>7.7760497667185074E-3</v>
      </c>
      <c r="L84" s="214">
        <f t="shared" si="73"/>
        <v>263125</v>
      </c>
      <c r="M84" s="109">
        <f t="shared" si="91"/>
        <v>6.7267590474909191E-4</v>
      </c>
      <c r="N84" s="615"/>
      <c r="O84" s="615"/>
      <c r="P84" s="126" t="s">
        <v>154</v>
      </c>
      <c r="Q84" s="211">
        <v>4069</v>
      </c>
      <c r="R84" s="182">
        <f>IFERROR(Q84/N73,"-")</f>
        <v>6.6067689749765986E-5</v>
      </c>
      <c r="S84" s="211">
        <v>1</v>
      </c>
      <c r="T84" s="182">
        <f>IFERROR(S84/O73,"-")</f>
        <v>1.1111111111111112E-2</v>
      </c>
      <c r="U84" s="214">
        <f t="shared" si="74"/>
        <v>4069</v>
      </c>
      <c r="V84" s="109">
        <f t="shared" si="92"/>
        <v>1.3453518094981839E-4</v>
      </c>
      <c r="W84" s="615"/>
      <c r="X84" s="615"/>
      <c r="Y84" s="126" t="s">
        <v>154</v>
      </c>
      <c r="Z84" s="211">
        <v>142210</v>
      </c>
      <c r="AA84" s="182">
        <f>IFERROR(Z84/W73,"-")</f>
        <v>4.1967989116240495E-3</v>
      </c>
      <c r="AB84" s="211">
        <v>1</v>
      </c>
      <c r="AC84" s="182">
        <f>IFERROR(AB84/X73,"-")</f>
        <v>1.8518518518518517E-2</v>
      </c>
      <c r="AD84" s="214">
        <f t="shared" si="75"/>
        <v>142210</v>
      </c>
      <c r="AE84" s="109">
        <f t="shared" si="93"/>
        <v>1.3453518094981839E-4</v>
      </c>
      <c r="AF84" s="615"/>
      <c r="AG84" s="615"/>
      <c r="AH84" s="126" t="s">
        <v>154</v>
      </c>
      <c r="AI84" s="211">
        <v>20448</v>
      </c>
      <c r="AJ84" s="182">
        <f>IFERROR(AI84/AF73,"-")</f>
        <v>2.5540563631076753E-4</v>
      </c>
      <c r="AK84" s="211">
        <v>2</v>
      </c>
      <c r="AL84" s="182">
        <f>IFERROR(AK84/AG73,"-")</f>
        <v>2.3255813953488372E-2</v>
      </c>
      <c r="AM84" s="214">
        <f t="shared" si="76"/>
        <v>10224</v>
      </c>
      <c r="AN84" s="109">
        <f t="shared" si="94"/>
        <v>2.6907036189963677E-4</v>
      </c>
      <c r="AO84" s="615"/>
      <c r="AP84" s="651"/>
      <c r="AQ84" s="126" t="s">
        <v>154</v>
      </c>
      <c r="AR84" s="211">
        <f t="shared" si="70"/>
        <v>1482352</v>
      </c>
      <c r="AS84" s="182">
        <f>IFERROR(AR84/AO73,"-")</f>
        <v>2.487331423263601E-3</v>
      </c>
      <c r="AT84" s="211">
        <f t="shared" si="71"/>
        <v>9</v>
      </c>
      <c r="AU84" s="182">
        <f>IFERROR(AT84/AP73,"-")</f>
        <v>1.0309278350515464E-2</v>
      </c>
      <c r="AV84" s="214">
        <f t="shared" si="77"/>
        <v>164705.77777777778</v>
      </c>
      <c r="AW84" s="109">
        <f t="shared" si="95"/>
        <v>1.2108166285483655E-3</v>
      </c>
      <c r="AX84" s="121"/>
      <c r="AY84" s="76"/>
      <c r="AZ84" s="76"/>
      <c r="BA84" s="76"/>
      <c r="BB84" s="76"/>
      <c r="BC84" s="76"/>
      <c r="BD84" s="76"/>
      <c r="BE84" s="76"/>
      <c r="BF84" s="76"/>
      <c r="BG84" s="76"/>
      <c r="BH84" s="76"/>
      <c r="BI84" s="76"/>
      <c r="BN84" s="500"/>
      <c r="BO84" s="642"/>
      <c r="BP84" s="641"/>
      <c r="BQ84" s="641"/>
      <c r="BR84" s="400" t="s">
        <v>154</v>
      </c>
      <c r="BS84" s="188">
        <v>2320</v>
      </c>
      <c r="BT84" s="390">
        <v>3.9504074027910307E-5</v>
      </c>
      <c r="BU84" s="188">
        <v>1</v>
      </c>
      <c r="BV84" s="390">
        <v>1.2345679012345678E-2</v>
      </c>
      <c r="BW84" s="188">
        <v>2320</v>
      </c>
      <c r="BX84" s="401">
        <v>1.3844662882458813E-4</v>
      </c>
      <c r="CB84" s="159"/>
      <c r="CC84" s="159"/>
      <c r="CD84" s="159"/>
      <c r="CE84" s="159"/>
      <c r="CF84" s="159"/>
      <c r="CG84" s="159"/>
      <c r="CI84" s="76"/>
      <c r="CJ84" s="150"/>
      <c r="CK84" s="150"/>
      <c r="CL84" s="150"/>
    </row>
    <row r="85" spans="2:90" s="14" customFormat="1" ht="13.5" customHeight="1">
      <c r="B85" s="500"/>
      <c r="C85" s="628"/>
      <c r="D85" s="631"/>
      <c r="E85" s="615"/>
      <c r="F85" s="615"/>
      <c r="G85" s="126" t="s">
        <v>155</v>
      </c>
      <c r="H85" s="211">
        <v>2233704</v>
      </c>
      <c r="I85" s="182">
        <f>IFERROR(H85/E73,"-")</f>
        <v>5.3129513500121701E-3</v>
      </c>
      <c r="J85" s="211">
        <v>57</v>
      </c>
      <c r="K85" s="182">
        <f>IFERROR(J85/F73,"-")</f>
        <v>8.8646967340590979E-2</v>
      </c>
      <c r="L85" s="214">
        <f t="shared" si="73"/>
        <v>39187.789473684214</v>
      </c>
      <c r="M85" s="109">
        <f t="shared" si="91"/>
        <v>7.6685053141396474E-3</v>
      </c>
      <c r="N85" s="615"/>
      <c r="O85" s="615"/>
      <c r="P85" s="126" t="s">
        <v>155</v>
      </c>
      <c r="Q85" s="211">
        <v>134635</v>
      </c>
      <c r="R85" s="182">
        <f>IFERROR(Q85/N73,"-")</f>
        <v>2.1860465493879931E-3</v>
      </c>
      <c r="S85" s="211">
        <v>12</v>
      </c>
      <c r="T85" s="182">
        <f>IFERROR(S85/O73,"-")</f>
        <v>0.13333333333333333</v>
      </c>
      <c r="U85" s="214">
        <f t="shared" si="74"/>
        <v>11219.583333333334</v>
      </c>
      <c r="V85" s="109">
        <f t="shared" si="92"/>
        <v>1.6144221713978205E-3</v>
      </c>
      <c r="W85" s="615"/>
      <c r="X85" s="615"/>
      <c r="Y85" s="126" t="s">
        <v>155</v>
      </c>
      <c r="Z85" s="211">
        <v>480284</v>
      </c>
      <c r="AA85" s="182">
        <f>IFERROR(Z85/W73,"-")</f>
        <v>1.4173794870054462E-2</v>
      </c>
      <c r="AB85" s="211">
        <v>7</v>
      </c>
      <c r="AC85" s="182">
        <f>IFERROR(AB85/X73,"-")</f>
        <v>0.12962962962962962</v>
      </c>
      <c r="AD85" s="214">
        <f t="shared" si="75"/>
        <v>68612</v>
      </c>
      <c r="AE85" s="109">
        <f t="shared" si="93"/>
        <v>9.4174626664872863E-4</v>
      </c>
      <c r="AF85" s="615"/>
      <c r="AG85" s="615"/>
      <c r="AH85" s="126" t="s">
        <v>155</v>
      </c>
      <c r="AI85" s="211">
        <v>384015</v>
      </c>
      <c r="AJ85" s="182">
        <f>IFERROR(AI85/AF73,"-")</f>
        <v>4.7965373350879982E-3</v>
      </c>
      <c r="AK85" s="211">
        <v>10</v>
      </c>
      <c r="AL85" s="182">
        <f>IFERROR(AK85/AG73,"-")</f>
        <v>0.11627906976744186</v>
      </c>
      <c r="AM85" s="214">
        <f t="shared" si="76"/>
        <v>38401.5</v>
      </c>
      <c r="AN85" s="109">
        <f t="shared" si="94"/>
        <v>1.3453518094981838E-3</v>
      </c>
      <c r="AO85" s="615"/>
      <c r="AP85" s="651"/>
      <c r="AQ85" s="126" t="s">
        <v>155</v>
      </c>
      <c r="AR85" s="211">
        <f t="shared" si="70"/>
        <v>3232638</v>
      </c>
      <c r="AS85" s="182">
        <f>IFERROR(AR85/AO73,"-")</f>
        <v>5.4242461152519779E-3</v>
      </c>
      <c r="AT85" s="211">
        <f t="shared" si="71"/>
        <v>86</v>
      </c>
      <c r="AU85" s="182">
        <f>IFERROR(AT85/AP73,"-")</f>
        <v>9.8510882016036652E-2</v>
      </c>
      <c r="AV85" s="214">
        <f t="shared" si="77"/>
        <v>37588.813953488374</v>
      </c>
      <c r="AW85" s="109">
        <f t="shared" si="95"/>
        <v>1.1570025561684381E-2</v>
      </c>
      <c r="AX85" s="121"/>
      <c r="AY85" s="76"/>
      <c r="AZ85" s="76"/>
      <c r="BA85" s="76"/>
      <c r="BB85" s="76"/>
      <c r="BC85" s="76"/>
      <c r="BD85" s="76"/>
      <c r="BE85" s="76"/>
      <c r="BF85" s="76"/>
      <c r="BG85" s="76"/>
      <c r="BH85" s="76"/>
      <c r="BI85" s="76"/>
      <c r="BN85" s="500"/>
      <c r="BO85" s="642"/>
      <c r="BP85" s="641"/>
      <c r="BQ85" s="641"/>
      <c r="BR85" s="400" t="s">
        <v>155</v>
      </c>
      <c r="BS85" s="188">
        <v>665385</v>
      </c>
      <c r="BT85" s="390">
        <v>1.1329921679767716E-2</v>
      </c>
      <c r="BU85" s="188">
        <v>18</v>
      </c>
      <c r="BV85" s="390">
        <v>0.22222222222222221</v>
      </c>
      <c r="BW85" s="188">
        <v>36965.833333333336</v>
      </c>
      <c r="BX85" s="401">
        <v>2.4920393188425862E-3</v>
      </c>
      <c r="CB85" s="159"/>
      <c r="CC85" s="159"/>
      <c r="CD85" s="159"/>
      <c r="CE85" s="159"/>
      <c r="CF85" s="159"/>
      <c r="CG85" s="159"/>
      <c r="CI85" s="76"/>
      <c r="CJ85" s="150"/>
      <c r="CK85" s="150"/>
      <c r="CL85" s="150"/>
    </row>
    <row r="86" spans="2:90" s="14" customFormat="1" ht="13.5" customHeight="1">
      <c r="B86" s="500"/>
      <c r="C86" s="628"/>
      <c r="D86" s="631"/>
      <c r="E86" s="615"/>
      <c r="F86" s="615"/>
      <c r="G86" s="126" t="s">
        <v>156</v>
      </c>
      <c r="H86" s="211">
        <v>5834856</v>
      </c>
      <c r="I86" s="182">
        <f>IFERROR(H86/E73,"-")</f>
        <v>1.3878430652551371E-2</v>
      </c>
      <c r="J86" s="211">
        <v>54</v>
      </c>
      <c r="K86" s="182">
        <f>IFERROR(J86/F73,"-")</f>
        <v>8.3981337480559873E-2</v>
      </c>
      <c r="L86" s="214">
        <f t="shared" si="73"/>
        <v>108052.88888888889</v>
      </c>
      <c r="M86" s="109">
        <f t="shared" si="91"/>
        <v>7.2648997712901923E-3</v>
      </c>
      <c r="N86" s="615"/>
      <c r="O86" s="615"/>
      <c r="P86" s="126" t="s">
        <v>156</v>
      </c>
      <c r="Q86" s="211">
        <v>23984</v>
      </c>
      <c r="R86" s="182">
        <f>IFERROR(Q86/N73,"-")</f>
        <v>3.8942429858893768E-4</v>
      </c>
      <c r="S86" s="211">
        <v>4</v>
      </c>
      <c r="T86" s="182">
        <f>IFERROR(S86/O73,"-")</f>
        <v>4.4444444444444446E-2</v>
      </c>
      <c r="U86" s="214">
        <f t="shared" si="74"/>
        <v>5996</v>
      </c>
      <c r="V86" s="109">
        <f t="shared" si="92"/>
        <v>5.3814072379927355E-4</v>
      </c>
      <c r="W86" s="615"/>
      <c r="X86" s="615"/>
      <c r="Y86" s="126" t="s">
        <v>156</v>
      </c>
      <c r="Z86" s="211">
        <v>362477</v>
      </c>
      <c r="AA86" s="182">
        <f>IFERROR(Z86/W73,"-")</f>
        <v>1.0697159687003381E-2</v>
      </c>
      <c r="AB86" s="211">
        <v>5</v>
      </c>
      <c r="AC86" s="182">
        <f>IFERROR(AB86/X73,"-")</f>
        <v>9.2592592592592587E-2</v>
      </c>
      <c r="AD86" s="214">
        <f t="shared" si="75"/>
        <v>72495.399999999994</v>
      </c>
      <c r="AE86" s="109">
        <f t="shared" si="93"/>
        <v>6.7267590474909191E-4</v>
      </c>
      <c r="AF86" s="615"/>
      <c r="AG86" s="615"/>
      <c r="AH86" s="126" t="s">
        <v>156</v>
      </c>
      <c r="AI86" s="211">
        <v>1144322</v>
      </c>
      <c r="AJ86" s="182">
        <f>IFERROR(AI86/AF73,"-")</f>
        <v>1.4293147914437114E-2</v>
      </c>
      <c r="AK86" s="211">
        <v>7</v>
      </c>
      <c r="AL86" s="182">
        <f>IFERROR(AK86/AG73,"-")</f>
        <v>8.1395348837209308E-2</v>
      </c>
      <c r="AM86" s="214">
        <f t="shared" si="76"/>
        <v>163474.57142857142</v>
      </c>
      <c r="AN86" s="109">
        <f t="shared" si="94"/>
        <v>9.4174626664872863E-4</v>
      </c>
      <c r="AO86" s="615"/>
      <c r="AP86" s="651"/>
      <c r="AQ86" s="126" t="s">
        <v>156</v>
      </c>
      <c r="AR86" s="211">
        <f t="shared" si="70"/>
        <v>7365639</v>
      </c>
      <c r="AS86" s="182">
        <f>IFERROR(AR86/AO73,"-")</f>
        <v>1.2359267796795826E-2</v>
      </c>
      <c r="AT86" s="211">
        <f t="shared" si="71"/>
        <v>70</v>
      </c>
      <c r="AU86" s="182">
        <f>IFERROR(AT86/AP73,"-")</f>
        <v>8.0183276059564726E-2</v>
      </c>
      <c r="AV86" s="214">
        <f t="shared" si="77"/>
        <v>105223.41428571429</v>
      </c>
      <c r="AW86" s="109">
        <f t="shared" si="95"/>
        <v>9.4174626664872869E-3</v>
      </c>
      <c r="AX86" s="121"/>
      <c r="AY86" s="76"/>
      <c r="AZ86" s="76"/>
      <c r="BA86" s="76"/>
      <c r="BB86" s="76"/>
      <c r="BC86" s="76"/>
      <c r="BD86" s="76"/>
      <c r="BE86" s="76"/>
      <c r="BF86" s="76"/>
      <c r="BG86" s="76"/>
      <c r="BH86" s="76"/>
      <c r="BI86" s="76"/>
      <c r="BN86" s="500"/>
      <c r="BO86" s="642"/>
      <c r="BP86" s="641"/>
      <c r="BQ86" s="641"/>
      <c r="BR86" s="400" t="s">
        <v>156</v>
      </c>
      <c r="BS86" s="188">
        <v>252058</v>
      </c>
      <c r="BT86" s="390">
        <v>4.2919473669513E-3</v>
      </c>
      <c r="BU86" s="188">
        <v>5</v>
      </c>
      <c r="BV86" s="390">
        <v>6.1728395061728392E-2</v>
      </c>
      <c r="BW86" s="188">
        <v>50411.6</v>
      </c>
      <c r="BX86" s="401">
        <v>6.9223314412294058E-4</v>
      </c>
      <c r="CB86" s="159"/>
      <c r="CC86" s="159"/>
      <c r="CD86" s="159"/>
      <c r="CE86" s="159"/>
      <c r="CF86" s="159"/>
      <c r="CG86" s="159"/>
      <c r="CI86" s="76"/>
      <c r="CJ86" s="150"/>
      <c r="CK86" s="150"/>
      <c r="CL86" s="150"/>
    </row>
    <row r="87" spans="2:90" s="14" customFormat="1" ht="13.5" customHeight="1">
      <c r="B87" s="500"/>
      <c r="C87" s="628"/>
      <c r="D87" s="631"/>
      <c r="E87" s="615"/>
      <c r="F87" s="615"/>
      <c r="G87" s="126" t="s">
        <v>157</v>
      </c>
      <c r="H87" s="211">
        <v>840074</v>
      </c>
      <c r="I87" s="182">
        <f>IFERROR(H87/E73,"-")</f>
        <v>1.9981484979254742E-3</v>
      </c>
      <c r="J87" s="211">
        <v>28</v>
      </c>
      <c r="K87" s="182">
        <f>IFERROR(J87/F73,"-")</f>
        <v>4.3545878693623641E-2</v>
      </c>
      <c r="L87" s="214">
        <f t="shared" si="73"/>
        <v>30002.642857142859</v>
      </c>
      <c r="M87" s="109">
        <f t="shared" si="91"/>
        <v>3.7669850665949145E-3</v>
      </c>
      <c r="N87" s="615"/>
      <c r="O87" s="615"/>
      <c r="P87" s="126" t="s">
        <v>157</v>
      </c>
      <c r="Q87" s="211">
        <v>114684</v>
      </c>
      <c r="R87" s="182">
        <f>IFERROR(Q87/N73,"-")</f>
        <v>1.86210541441685E-3</v>
      </c>
      <c r="S87" s="211">
        <v>5</v>
      </c>
      <c r="T87" s="182">
        <f>IFERROR(S87/O73,"-")</f>
        <v>5.5555555555555552E-2</v>
      </c>
      <c r="U87" s="214">
        <f t="shared" si="74"/>
        <v>22936.799999999999</v>
      </c>
      <c r="V87" s="109">
        <f t="shared" si="92"/>
        <v>6.7267590474909191E-4</v>
      </c>
      <c r="W87" s="615"/>
      <c r="X87" s="615"/>
      <c r="Y87" s="126" t="s">
        <v>157</v>
      </c>
      <c r="Z87" s="211">
        <v>216396</v>
      </c>
      <c r="AA87" s="182">
        <f>IFERROR(Z87/W73,"-")</f>
        <v>6.3861226164109268E-3</v>
      </c>
      <c r="AB87" s="211">
        <v>5</v>
      </c>
      <c r="AC87" s="182">
        <f>IFERROR(AB87/X73,"-")</f>
        <v>9.2592592592592587E-2</v>
      </c>
      <c r="AD87" s="214">
        <f t="shared" si="75"/>
        <v>43279.199999999997</v>
      </c>
      <c r="AE87" s="109">
        <f t="shared" si="93"/>
        <v>6.7267590474909191E-4</v>
      </c>
      <c r="AF87" s="615"/>
      <c r="AG87" s="615"/>
      <c r="AH87" s="126" t="s">
        <v>157</v>
      </c>
      <c r="AI87" s="211">
        <v>132731</v>
      </c>
      <c r="AJ87" s="182">
        <f>IFERROR(AI87/AF73,"-")</f>
        <v>1.6578758564732238E-3</v>
      </c>
      <c r="AK87" s="211">
        <v>4</v>
      </c>
      <c r="AL87" s="182">
        <f>IFERROR(AK87/AG73,"-")</f>
        <v>4.6511627906976744E-2</v>
      </c>
      <c r="AM87" s="214">
        <f t="shared" si="76"/>
        <v>33182.75</v>
      </c>
      <c r="AN87" s="109">
        <f t="shared" si="94"/>
        <v>5.3814072379927355E-4</v>
      </c>
      <c r="AO87" s="615"/>
      <c r="AP87" s="651"/>
      <c r="AQ87" s="126" t="s">
        <v>157</v>
      </c>
      <c r="AR87" s="211">
        <f t="shared" si="70"/>
        <v>1303885</v>
      </c>
      <c r="AS87" s="182">
        <f>IFERROR(AR87/AO73,"-")</f>
        <v>2.1878704469802451E-3</v>
      </c>
      <c r="AT87" s="211">
        <f t="shared" si="71"/>
        <v>42</v>
      </c>
      <c r="AU87" s="182">
        <f>IFERROR(AT87/AP73,"-")</f>
        <v>4.8109965635738834E-2</v>
      </c>
      <c r="AV87" s="214">
        <f t="shared" si="77"/>
        <v>31044.880952380954</v>
      </c>
      <c r="AW87" s="109">
        <f t="shared" si="95"/>
        <v>5.650477599892372E-3</v>
      </c>
      <c r="AX87" s="121"/>
      <c r="AY87" s="76"/>
      <c r="AZ87" s="76"/>
      <c r="BA87" s="76"/>
      <c r="BB87" s="76"/>
      <c r="BC87" s="76"/>
      <c r="BD87" s="76"/>
      <c r="BE87" s="76"/>
      <c r="BF87" s="76"/>
      <c r="BG87" s="76"/>
      <c r="BH87" s="76"/>
      <c r="BI87" s="76"/>
      <c r="BN87" s="500"/>
      <c r="BO87" s="642"/>
      <c r="BP87" s="641"/>
      <c r="BQ87" s="641"/>
      <c r="BR87" s="400" t="s">
        <v>157</v>
      </c>
      <c r="BS87" s="188">
        <v>202366</v>
      </c>
      <c r="BT87" s="390">
        <v>3.4458109675569388E-3</v>
      </c>
      <c r="BU87" s="188">
        <v>7</v>
      </c>
      <c r="BV87" s="390">
        <v>8.6419753086419748E-2</v>
      </c>
      <c r="BW87" s="188">
        <v>28909.428571428572</v>
      </c>
      <c r="BX87" s="401">
        <v>9.6912640177211683E-4</v>
      </c>
      <c r="CB87" s="159"/>
      <c r="CC87" s="159"/>
      <c r="CD87" s="159"/>
      <c r="CE87" s="159"/>
      <c r="CF87" s="159"/>
      <c r="CG87" s="159"/>
      <c r="CI87" s="76"/>
      <c r="CJ87" s="150"/>
      <c r="CK87" s="150"/>
      <c r="CL87" s="150"/>
    </row>
    <row r="88" spans="2:90" s="14" customFormat="1" ht="13.5" customHeight="1">
      <c r="B88" s="500"/>
      <c r="C88" s="628"/>
      <c r="D88" s="631"/>
      <c r="E88" s="615"/>
      <c r="F88" s="615"/>
      <c r="G88" s="127" t="s">
        <v>158</v>
      </c>
      <c r="H88" s="212">
        <v>1183998</v>
      </c>
      <c r="I88" s="183">
        <f>IFERROR(H88/E73,"-")</f>
        <v>2.8161850328027836E-3</v>
      </c>
      <c r="J88" s="212">
        <v>63</v>
      </c>
      <c r="K88" s="183">
        <f>IFERROR(J88/F73,"-")</f>
        <v>9.7978227060653192E-2</v>
      </c>
      <c r="L88" s="215">
        <f t="shared" si="73"/>
        <v>18793.619047619046</v>
      </c>
      <c r="M88" s="110">
        <f t="shared" si="91"/>
        <v>8.4757163998385576E-3</v>
      </c>
      <c r="N88" s="615"/>
      <c r="O88" s="615"/>
      <c r="P88" s="127" t="s">
        <v>158</v>
      </c>
      <c r="Q88" s="212">
        <v>38377</v>
      </c>
      <c r="R88" s="183">
        <f>IFERROR(Q88/N73,"-")</f>
        <v>6.231210935184982E-4</v>
      </c>
      <c r="S88" s="212">
        <v>7</v>
      </c>
      <c r="T88" s="183">
        <f>IFERROR(S88/O73,"-")</f>
        <v>7.7777777777777779E-2</v>
      </c>
      <c r="U88" s="215">
        <f t="shared" si="74"/>
        <v>5482.4285714285716</v>
      </c>
      <c r="V88" s="110">
        <f t="shared" si="92"/>
        <v>9.4174626664872863E-4</v>
      </c>
      <c r="W88" s="615"/>
      <c r="X88" s="615"/>
      <c r="Y88" s="127" t="s">
        <v>158</v>
      </c>
      <c r="Z88" s="212">
        <v>52278</v>
      </c>
      <c r="AA88" s="183">
        <f>IFERROR(Z88/W73,"-")</f>
        <v>1.5427906160036713E-3</v>
      </c>
      <c r="AB88" s="212">
        <v>5</v>
      </c>
      <c r="AC88" s="183">
        <f>IFERROR(AB88/X73,"-")</f>
        <v>9.2592592592592587E-2</v>
      </c>
      <c r="AD88" s="215">
        <f t="shared" si="75"/>
        <v>10455.6</v>
      </c>
      <c r="AE88" s="110">
        <f t="shared" si="93"/>
        <v>6.7267590474909191E-4</v>
      </c>
      <c r="AF88" s="615"/>
      <c r="AG88" s="615"/>
      <c r="AH88" s="127" t="s">
        <v>158</v>
      </c>
      <c r="AI88" s="212">
        <v>27040</v>
      </c>
      <c r="AJ88" s="183">
        <f>IFERROR(AI88/AF73,"-")</f>
        <v>3.3774297759405094E-4</v>
      </c>
      <c r="AK88" s="212">
        <v>5</v>
      </c>
      <c r="AL88" s="183">
        <f>IFERROR(AK88/AG73,"-")</f>
        <v>5.8139534883720929E-2</v>
      </c>
      <c r="AM88" s="215">
        <f t="shared" si="76"/>
        <v>5408</v>
      </c>
      <c r="AN88" s="110">
        <f t="shared" si="94"/>
        <v>6.7267590474909191E-4</v>
      </c>
      <c r="AO88" s="615"/>
      <c r="AP88" s="651"/>
      <c r="AQ88" s="127" t="s">
        <v>158</v>
      </c>
      <c r="AR88" s="212">
        <f t="shared" si="70"/>
        <v>1301693</v>
      </c>
      <c r="AS88" s="183">
        <f>IFERROR(AR88/AO73,"-")</f>
        <v>2.1841923526546101E-3</v>
      </c>
      <c r="AT88" s="212">
        <f t="shared" si="71"/>
        <v>80</v>
      </c>
      <c r="AU88" s="183">
        <f>IFERROR(AT88/AP73,"-")</f>
        <v>9.1638029782359673E-2</v>
      </c>
      <c r="AV88" s="215">
        <f t="shared" si="77"/>
        <v>16271.1625</v>
      </c>
      <c r="AW88" s="110">
        <f t="shared" si="95"/>
        <v>1.0762814475985471E-2</v>
      </c>
      <c r="AX88" s="121"/>
      <c r="AY88" s="76"/>
      <c r="AZ88" s="76"/>
      <c r="BA88" s="76"/>
      <c r="BB88" s="76"/>
      <c r="BC88" s="76"/>
      <c r="BD88" s="76"/>
      <c r="BE88" s="76"/>
      <c r="BF88" s="76"/>
      <c r="BG88" s="76"/>
      <c r="BH88" s="76"/>
      <c r="BI88" s="76"/>
      <c r="BN88" s="500"/>
      <c r="BO88" s="642"/>
      <c r="BP88" s="641"/>
      <c r="BQ88" s="641"/>
      <c r="BR88" s="400" t="s">
        <v>158</v>
      </c>
      <c r="BS88" s="188">
        <v>40051</v>
      </c>
      <c r="BT88" s="390">
        <v>6.8197313314303262E-4</v>
      </c>
      <c r="BU88" s="188">
        <v>8</v>
      </c>
      <c r="BV88" s="390">
        <v>9.8765432098765427E-2</v>
      </c>
      <c r="BW88" s="188">
        <v>5006.375</v>
      </c>
      <c r="BX88" s="401">
        <v>1.107573030596705E-3</v>
      </c>
      <c r="CB88" s="159"/>
      <c r="CC88" s="159"/>
      <c r="CD88" s="159"/>
      <c r="CE88" s="159"/>
      <c r="CF88" s="159"/>
      <c r="CG88" s="159"/>
      <c r="CI88" s="76"/>
      <c r="CJ88" s="150"/>
      <c r="CK88" s="150"/>
      <c r="CL88" s="150"/>
    </row>
    <row r="89" spans="2:90" s="14" customFormat="1" ht="13.5" customHeight="1">
      <c r="B89" s="500"/>
      <c r="C89" s="629"/>
      <c r="D89" s="632"/>
      <c r="E89" s="616"/>
      <c r="F89" s="616"/>
      <c r="G89" s="128" t="s">
        <v>81</v>
      </c>
      <c r="H89" s="204">
        <v>64644522</v>
      </c>
      <c r="I89" s="183">
        <f>IFERROR(H89/E73,"-")</f>
        <v>0.15375949563182562</v>
      </c>
      <c r="J89" s="212">
        <v>494</v>
      </c>
      <c r="K89" s="183">
        <f>IFERROR(J89/F73,"-")</f>
        <v>0.76827371695178848</v>
      </c>
      <c r="L89" s="215">
        <f t="shared" si="73"/>
        <v>130859.35627530364</v>
      </c>
      <c r="M89" s="111">
        <f t="shared" si="91"/>
        <v>6.6460379389210275E-2</v>
      </c>
      <c r="N89" s="616"/>
      <c r="O89" s="616"/>
      <c r="P89" s="128" t="s">
        <v>81</v>
      </c>
      <c r="Q89" s="204">
        <v>16548438</v>
      </c>
      <c r="R89" s="183">
        <f>IFERROR(Q89/N73,"-")</f>
        <v>0.26869429039745341</v>
      </c>
      <c r="S89" s="212">
        <v>77</v>
      </c>
      <c r="T89" s="183">
        <f>IFERROR(S89/O73,"-")</f>
        <v>0.85555555555555551</v>
      </c>
      <c r="U89" s="215">
        <f t="shared" si="74"/>
        <v>214914.77922077922</v>
      </c>
      <c r="V89" s="111">
        <f t="shared" si="92"/>
        <v>1.0359208933136015E-2</v>
      </c>
      <c r="W89" s="616"/>
      <c r="X89" s="616"/>
      <c r="Y89" s="128" t="s">
        <v>81</v>
      </c>
      <c r="Z89" s="204">
        <v>6697673</v>
      </c>
      <c r="AA89" s="183">
        <f>IFERROR(Z89/W73,"-")</f>
        <v>0.19765689302309111</v>
      </c>
      <c r="AB89" s="212">
        <v>42</v>
      </c>
      <c r="AC89" s="183">
        <f>IFERROR(AB89/X73,"-")</f>
        <v>0.77777777777777779</v>
      </c>
      <c r="AD89" s="215">
        <f t="shared" si="75"/>
        <v>159468.40476190476</v>
      </c>
      <c r="AE89" s="111">
        <f t="shared" si="93"/>
        <v>5.650477599892372E-3</v>
      </c>
      <c r="AF89" s="616"/>
      <c r="AG89" s="616"/>
      <c r="AH89" s="128" t="s">
        <v>81</v>
      </c>
      <c r="AI89" s="204">
        <v>9183170</v>
      </c>
      <c r="AJ89" s="183">
        <f>IFERROR(AI89/AF73,"-")</f>
        <v>0.11470233652190683</v>
      </c>
      <c r="AK89" s="212">
        <v>72</v>
      </c>
      <c r="AL89" s="183">
        <f>IFERROR(AK89/AG73,"-")</f>
        <v>0.83720930232558144</v>
      </c>
      <c r="AM89" s="215">
        <f t="shared" si="76"/>
        <v>127544.02777777778</v>
      </c>
      <c r="AN89" s="111">
        <f t="shared" si="94"/>
        <v>9.6865330283869237E-3</v>
      </c>
      <c r="AO89" s="616"/>
      <c r="AP89" s="652"/>
      <c r="AQ89" s="128" t="s">
        <v>81</v>
      </c>
      <c r="AR89" s="204">
        <f t="shared" si="70"/>
        <v>97073803</v>
      </c>
      <c r="AS89" s="183">
        <f>IFERROR(AR89/AO73,"-")</f>
        <v>0.16288622444439677</v>
      </c>
      <c r="AT89" s="212">
        <f t="shared" si="71"/>
        <v>685</v>
      </c>
      <c r="AU89" s="183">
        <f>IFERROR(AT89/AP73,"-")</f>
        <v>0.78465063001145474</v>
      </c>
      <c r="AV89" s="215">
        <f t="shared" si="77"/>
        <v>141713.58102189781</v>
      </c>
      <c r="AW89" s="111">
        <f t="shared" si="95"/>
        <v>9.2156598950625584E-2</v>
      </c>
      <c r="AX89" s="121"/>
      <c r="AY89" s="76"/>
      <c r="AZ89" s="76"/>
      <c r="BA89" s="76"/>
      <c r="BB89" s="76"/>
      <c r="BC89" s="76"/>
      <c r="BD89" s="76"/>
      <c r="BE89" s="76"/>
      <c r="BF89" s="76"/>
      <c r="BG89" s="76"/>
      <c r="BH89" s="76"/>
      <c r="BI89" s="76"/>
      <c r="BN89" s="500"/>
      <c r="BO89" s="642"/>
      <c r="BP89" s="641"/>
      <c r="BQ89" s="641"/>
      <c r="BR89" s="128" t="s">
        <v>81</v>
      </c>
      <c r="BS89" s="188">
        <v>9241605</v>
      </c>
      <c r="BT89" s="390">
        <v>0.15736252071409743</v>
      </c>
      <c r="BU89" s="188">
        <v>72</v>
      </c>
      <c r="BV89" s="390">
        <v>0.88888888888888884</v>
      </c>
      <c r="BW89" s="188">
        <v>128355.625</v>
      </c>
      <c r="BX89" s="401">
        <v>9.9681572753703446E-3</v>
      </c>
      <c r="CB89" s="159"/>
      <c r="CC89" s="159"/>
      <c r="CD89" s="159"/>
      <c r="CE89" s="159"/>
      <c r="CF89" s="159"/>
      <c r="CG89" s="159"/>
      <c r="CI89" s="76"/>
      <c r="CJ89" s="150"/>
      <c r="CK89" s="150"/>
      <c r="CL89" s="150"/>
    </row>
    <row r="90" spans="2:90" s="14" customFormat="1" ht="13.5" customHeight="1">
      <c r="B90" s="500">
        <v>6</v>
      </c>
      <c r="C90" s="627" t="s">
        <v>128</v>
      </c>
      <c r="D90" s="630">
        <f>BL10</f>
        <v>10668</v>
      </c>
      <c r="E90" s="626">
        <f t="shared" ref="E90" si="96">VLOOKUP(C90,$AY$5:$BI$78,2,0)</f>
        <v>787100680</v>
      </c>
      <c r="F90" s="626">
        <f t="shared" ref="F90" si="97">VLOOKUP(C90,$AY$5:$BI$78,7,0)</f>
        <v>1223</v>
      </c>
      <c r="G90" s="124" t="s">
        <v>144</v>
      </c>
      <c r="H90" s="210">
        <v>20189183</v>
      </c>
      <c r="I90" s="181">
        <f>IFERROR(H90/E90,"-")</f>
        <v>2.5650064233205847E-2</v>
      </c>
      <c r="J90" s="210">
        <v>225</v>
      </c>
      <c r="K90" s="181">
        <f>IFERROR(J90/F90,"-")</f>
        <v>0.18397383483237939</v>
      </c>
      <c r="L90" s="213">
        <f t="shared" si="73"/>
        <v>89729.702222222229</v>
      </c>
      <c r="M90" s="108">
        <f>IFERROR(J90/$BL$10,0)</f>
        <v>2.1091113610798649E-2</v>
      </c>
      <c r="N90" s="626">
        <f t="shared" ref="N90" si="98">VLOOKUP(C90,$AY$5:$BI$78,3,0)</f>
        <v>146712310</v>
      </c>
      <c r="O90" s="626">
        <f t="shared" ref="O90" si="99">VLOOKUP(C90,$AY$5:$BI$78,8,0)</f>
        <v>197</v>
      </c>
      <c r="P90" s="124" t="s">
        <v>144</v>
      </c>
      <c r="Q90" s="210">
        <v>2110680</v>
      </c>
      <c r="R90" s="181">
        <f>IFERROR(Q90/N90,"-")</f>
        <v>1.4386522848696201E-2</v>
      </c>
      <c r="S90" s="210">
        <v>37</v>
      </c>
      <c r="T90" s="181">
        <f>IFERROR(S90/O90,"-")</f>
        <v>0.18781725888324874</v>
      </c>
      <c r="U90" s="213">
        <f t="shared" si="74"/>
        <v>57045.405405405407</v>
      </c>
      <c r="V90" s="108">
        <f>IFERROR(S90/$BL$10,0)</f>
        <v>3.4683164604424445E-3</v>
      </c>
      <c r="W90" s="626">
        <f t="shared" ref="W90" si="100">VLOOKUP(C90,$AY$5:$BI$78,4,0)</f>
        <v>64402260</v>
      </c>
      <c r="X90" s="626">
        <f t="shared" ref="X90" si="101">VLOOKUP(C90,$AY$5:$BI$78,9,0)</f>
        <v>92</v>
      </c>
      <c r="Y90" s="124" t="s">
        <v>144</v>
      </c>
      <c r="Z90" s="210">
        <v>2410687</v>
      </c>
      <c r="AA90" s="181">
        <f>IFERROR(Z90/W90,"-")</f>
        <v>3.7431714352881403E-2</v>
      </c>
      <c r="AB90" s="210">
        <v>20</v>
      </c>
      <c r="AC90" s="181">
        <f>IFERROR(AB90/X90,"-")</f>
        <v>0.21739130434782608</v>
      </c>
      <c r="AD90" s="213">
        <f t="shared" si="75"/>
        <v>120534.35</v>
      </c>
      <c r="AE90" s="108">
        <f>IFERROR(AB90/$BL$10,0)</f>
        <v>1.8747656542932134E-3</v>
      </c>
      <c r="AF90" s="626">
        <f t="shared" ref="AF90" si="102">VLOOKUP(C90,$AY$5:$BI$78,5,0)</f>
        <v>145344530</v>
      </c>
      <c r="AG90" s="626">
        <f t="shared" ref="AG90" si="103">VLOOKUP(C90,$AY$5:$BI$78,10,0)</f>
        <v>177</v>
      </c>
      <c r="AH90" s="124" t="s">
        <v>144</v>
      </c>
      <c r="AI90" s="210">
        <v>1012410</v>
      </c>
      <c r="AJ90" s="181">
        <f>IFERROR(AI90/AF90,"-")</f>
        <v>6.9655872154253074E-3</v>
      </c>
      <c r="AK90" s="210">
        <v>50</v>
      </c>
      <c r="AL90" s="181">
        <f>IFERROR(AK90/AG90,"-")</f>
        <v>0.2824858757062147</v>
      </c>
      <c r="AM90" s="213">
        <f t="shared" si="76"/>
        <v>20248.2</v>
      </c>
      <c r="AN90" s="108">
        <f>IFERROR(AK90/$BL$10,0)</f>
        <v>4.6869141357330337E-3</v>
      </c>
      <c r="AO90" s="626">
        <f t="shared" ref="AO90" si="104">VLOOKUP(C90,$AY$5:$BI$78,6,0)</f>
        <v>1143559780</v>
      </c>
      <c r="AP90" s="650">
        <f t="shared" ref="AP90" si="105">VLOOKUP(C90,$AY$5:$BI$78,11,0)</f>
        <v>1689</v>
      </c>
      <c r="AQ90" s="124" t="s">
        <v>144</v>
      </c>
      <c r="AR90" s="210">
        <f t="shared" si="70"/>
        <v>25722960</v>
      </c>
      <c r="AS90" s="181">
        <f>IFERROR(AR90/AO90,"-")</f>
        <v>2.2493760667238578E-2</v>
      </c>
      <c r="AT90" s="210">
        <f t="shared" si="71"/>
        <v>332</v>
      </c>
      <c r="AU90" s="181">
        <f>IFERROR(AT90/AP90,"-")</f>
        <v>0.19656601539372409</v>
      </c>
      <c r="AV90" s="213">
        <f t="shared" si="77"/>
        <v>77478.795180722896</v>
      </c>
      <c r="AW90" s="108">
        <f>IFERROR(AT90/$BL$10,0)</f>
        <v>3.1121109861267343E-2</v>
      </c>
      <c r="AX90" s="121"/>
      <c r="AY90" s="76"/>
      <c r="AZ90" s="76"/>
      <c r="BA90" s="76"/>
      <c r="BB90" s="76"/>
      <c r="BC90" s="76"/>
      <c r="BD90" s="76"/>
      <c r="BE90" s="76"/>
      <c r="BF90" s="76"/>
      <c r="BG90" s="76"/>
      <c r="BH90" s="76"/>
      <c r="BI90" s="76"/>
      <c r="BN90" s="500">
        <v>6</v>
      </c>
      <c r="BO90" s="642" t="s">
        <v>128</v>
      </c>
      <c r="BP90" s="641">
        <v>117106670</v>
      </c>
      <c r="BQ90" s="641">
        <v>135</v>
      </c>
      <c r="BR90" s="400" t="s">
        <v>144</v>
      </c>
      <c r="BS90" s="188">
        <v>1057524</v>
      </c>
      <c r="BT90" s="390">
        <v>9.0304335355108293E-3</v>
      </c>
      <c r="BU90" s="188">
        <v>44</v>
      </c>
      <c r="BV90" s="390">
        <v>0.32592592592592595</v>
      </c>
      <c r="BW90" s="188">
        <v>24034.636363636364</v>
      </c>
      <c r="BX90" s="401">
        <v>4.1639065013721966E-3</v>
      </c>
      <c r="CB90" s="159"/>
      <c r="CC90" s="159"/>
      <c r="CD90" s="159"/>
      <c r="CE90" s="159"/>
      <c r="CF90" s="159"/>
      <c r="CG90" s="159"/>
      <c r="CI90" s="76"/>
      <c r="CJ90" s="150"/>
      <c r="CK90" s="150"/>
      <c r="CL90" s="150"/>
    </row>
    <row r="91" spans="2:90" s="14" customFormat="1" ht="13.5" customHeight="1">
      <c r="B91" s="500"/>
      <c r="C91" s="628"/>
      <c r="D91" s="631"/>
      <c r="E91" s="615"/>
      <c r="F91" s="615"/>
      <c r="G91" s="125" t="s">
        <v>145</v>
      </c>
      <c r="H91" s="211">
        <v>13138953</v>
      </c>
      <c r="I91" s="182">
        <f>IFERROR(H91/E90,"-")</f>
        <v>1.669284925532017E-2</v>
      </c>
      <c r="J91" s="211">
        <v>292</v>
      </c>
      <c r="K91" s="182">
        <f>IFERROR(J91/F90,"-")</f>
        <v>0.23875715453802127</v>
      </c>
      <c r="L91" s="214">
        <f t="shared" si="73"/>
        <v>44996.414383561641</v>
      </c>
      <c r="M91" s="109">
        <f t="shared" ref="M91:M106" si="106">IFERROR(J91/$BL$10,0)</f>
        <v>2.7371578552680915E-2</v>
      </c>
      <c r="N91" s="615"/>
      <c r="O91" s="615"/>
      <c r="P91" s="125" t="s">
        <v>145</v>
      </c>
      <c r="Q91" s="211">
        <v>3238462</v>
      </c>
      <c r="R91" s="182">
        <f>IFERROR(Q91/N90,"-")</f>
        <v>2.2073553337139874E-2</v>
      </c>
      <c r="S91" s="211">
        <v>51</v>
      </c>
      <c r="T91" s="182">
        <f>IFERROR(S91/O90,"-")</f>
        <v>0.25888324873096447</v>
      </c>
      <c r="U91" s="214">
        <f t="shared" si="74"/>
        <v>63499.254901960783</v>
      </c>
      <c r="V91" s="109">
        <f t="shared" ref="V91:V106" si="107">IFERROR(S91/$BL$10,0)</f>
        <v>4.7806524184476938E-3</v>
      </c>
      <c r="W91" s="615"/>
      <c r="X91" s="615"/>
      <c r="Y91" s="125" t="s">
        <v>145</v>
      </c>
      <c r="Z91" s="211">
        <v>2684261</v>
      </c>
      <c r="AA91" s="182">
        <f>IFERROR(Z91/W90,"-")</f>
        <v>4.16796087590715E-2</v>
      </c>
      <c r="AB91" s="211">
        <v>27</v>
      </c>
      <c r="AC91" s="182">
        <f>IFERROR(AB91/X90,"-")</f>
        <v>0.29347826086956524</v>
      </c>
      <c r="AD91" s="214">
        <f t="shared" si="75"/>
        <v>99417.074074074073</v>
      </c>
      <c r="AE91" s="109">
        <f t="shared" ref="AE91:AE106" si="108">IFERROR(AB91/$BL$10,0)</f>
        <v>2.530933633295838E-3</v>
      </c>
      <c r="AF91" s="615"/>
      <c r="AG91" s="615"/>
      <c r="AH91" s="125" t="s">
        <v>145</v>
      </c>
      <c r="AI91" s="211">
        <v>1908336</v>
      </c>
      <c r="AJ91" s="182">
        <f>IFERROR(AI91/AF90,"-")</f>
        <v>1.312974076148583E-2</v>
      </c>
      <c r="AK91" s="211">
        <v>60</v>
      </c>
      <c r="AL91" s="182">
        <f>IFERROR(AK91/AG90,"-")</f>
        <v>0.33898305084745761</v>
      </c>
      <c r="AM91" s="214">
        <f t="shared" si="76"/>
        <v>31805.599999999999</v>
      </c>
      <c r="AN91" s="109">
        <f t="shared" ref="AN91:AN106" si="109">IFERROR(AK91/$BL$10,0)</f>
        <v>5.6242969628796397E-3</v>
      </c>
      <c r="AO91" s="615"/>
      <c r="AP91" s="651"/>
      <c r="AQ91" s="125" t="s">
        <v>145</v>
      </c>
      <c r="AR91" s="211">
        <f t="shared" si="70"/>
        <v>20970012</v>
      </c>
      <c r="AS91" s="182">
        <f>IFERROR(AR91/AO90,"-")</f>
        <v>1.8337486475783541E-2</v>
      </c>
      <c r="AT91" s="211">
        <f t="shared" si="71"/>
        <v>430</v>
      </c>
      <c r="AU91" s="182">
        <f>IFERROR(AT91/AP90,"-")</f>
        <v>0.2545885139135583</v>
      </c>
      <c r="AV91" s="214">
        <f t="shared" si="77"/>
        <v>48767.469767441864</v>
      </c>
      <c r="AW91" s="109">
        <f t="shared" ref="AW91:AW106" si="110">IFERROR(AT91/$BL$10,0)</f>
        <v>4.0307461567304088E-2</v>
      </c>
      <c r="AX91" s="121"/>
      <c r="AY91" s="76"/>
      <c r="AZ91" s="76"/>
      <c r="BA91" s="76"/>
      <c r="BB91" s="76"/>
      <c r="BC91" s="76"/>
      <c r="BD91" s="76"/>
      <c r="BE91" s="76"/>
      <c r="BF91" s="76"/>
      <c r="BG91" s="76"/>
      <c r="BH91" s="76"/>
      <c r="BI91" s="76"/>
      <c r="BN91" s="500"/>
      <c r="BO91" s="642"/>
      <c r="BP91" s="641"/>
      <c r="BQ91" s="641"/>
      <c r="BR91" s="400" t="s">
        <v>145</v>
      </c>
      <c r="BS91" s="188">
        <v>1174876</v>
      </c>
      <c r="BT91" s="390">
        <v>1.0032528463152441E-2</v>
      </c>
      <c r="BU91" s="188">
        <v>46</v>
      </c>
      <c r="BV91" s="390">
        <v>0.34074074074074073</v>
      </c>
      <c r="BW91" s="188">
        <v>25540.782608695652</v>
      </c>
      <c r="BX91" s="401">
        <v>4.3531749787072962E-3</v>
      </c>
      <c r="CB91" s="159"/>
      <c r="CC91" s="159"/>
      <c r="CD91" s="159"/>
      <c r="CE91" s="159"/>
      <c r="CF91" s="159"/>
      <c r="CG91" s="159"/>
      <c r="CI91" s="76"/>
      <c r="CJ91" s="150"/>
      <c r="CK91" s="150"/>
      <c r="CL91" s="150"/>
    </row>
    <row r="92" spans="2:90" s="14" customFormat="1" ht="13.5" customHeight="1">
      <c r="B92" s="500"/>
      <c r="C92" s="628"/>
      <c r="D92" s="631"/>
      <c r="E92" s="615"/>
      <c r="F92" s="615"/>
      <c r="G92" s="126" t="s">
        <v>146</v>
      </c>
      <c r="H92" s="211">
        <v>21230293</v>
      </c>
      <c r="I92" s="182">
        <f>IFERROR(H92/E90,"-")</f>
        <v>2.69727793908144E-2</v>
      </c>
      <c r="J92" s="211">
        <v>423</v>
      </c>
      <c r="K92" s="182">
        <f>IFERROR(J92/F90,"-")</f>
        <v>0.34587080948487325</v>
      </c>
      <c r="L92" s="214">
        <f t="shared" si="73"/>
        <v>50189.817966903072</v>
      </c>
      <c r="M92" s="109">
        <f t="shared" si="106"/>
        <v>3.965129358830146E-2</v>
      </c>
      <c r="N92" s="615"/>
      <c r="O92" s="615"/>
      <c r="P92" s="126" t="s">
        <v>146</v>
      </c>
      <c r="Q92" s="211">
        <v>1977717</v>
      </c>
      <c r="R92" s="182">
        <f>IFERROR(Q92/N90,"-")</f>
        <v>1.348023897926493E-2</v>
      </c>
      <c r="S92" s="211">
        <v>68</v>
      </c>
      <c r="T92" s="182">
        <f>IFERROR(S92/O90,"-")</f>
        <v>0.34517766497461927</v>
      </c>
      <c r="U92" s="214">
        <f t="shared" si="74"/>
        <v>29084.073529411766</v>
      </c>
      <c r="V92" s="109">
        <f t="shared" si="107"/>
        <v>6.3742032245969254E-3</v>
      </c>
      <c r="W92" s="615"/>
      <c r="X92" s="615"/>
      <c r="Y92" s="126" t="s">
        <v>146</v>
      </c>
      <c r="Z92" s="211">
        <v>6094320</v>
      </c>
      <c r="AA92" s="182">
        <f>IFERROR(Z92/W90,"-")</f>
        <v>9.4628977306075904E-2</v>
      </c>
      <c r="AB92" s="211">
        <v>38</v>
      </c>
      <c r="AC92" s="182">
        <f>IFERROR(AB92/X90,"-")</f>
        <v>0.41304347826086957</v>
      </c>
      <c r="AD92" s="214">
        <f t="shared" si="75"/>
        <v>160376.84210526315</v>
      </c>
      <c r="AE92" s="109">
        <f t="shared" si="108"/>
        <v>3.5620547431571056E-3</v>
      </c>
      <c r="AF92" s="615"/>
      <c r="AG92" s="615"/>
      <c r="AH92" s="126" t="s">
        <v>146</v>
      </c>
      <c r="AI92" s="211">
        <v>2015970</v>
      </c>
      <c r="AJ92" s="182">
        <f>IFERROR(AI92/AF90,"-")</f>
        <v>1.3870284626466507E-2</v>
      </c>
      <c r="AK92" s="211">
        <v>64</v>
      </c>
      <c r="AL92" s="182">
        <f>IFERROR(AK92/AG90,"-")</f>
        <v>0.3615819209039548</v>
      </c>
      <c r="AM92" s="214">
        <f t="shared" si="76"/>
        <v>31499.53125</v>
      </c>
      <c r="AN92" s="109">
        <f t="shared" si="109"/>
        <v>5.999250093738283E-3</v>
      </c>
      <c r="AO92" s="615"/>
      <c r="AP92" s="651"/>
      <c r="AQ92" s="126" t="s">
        <v>146</v>
      </c>
      <c r="AR92" s="211">
        <f t="shared" si="70"/>
        <v>31318300</v>
      </c>
      <c r="AS92" s="182">
        <f>IFERROR(AR92/AO90,"-")</f>
        <v>2.7386674966830331E-2</v>
      </c>
      <c r="AT92" s="211">
        <f t="shared" si="71"/>
        <v>593</v>
      </c>
      <c r="AU92" s="182">
        <f>IFERROR(AT92/AP90,"-")</f>
        <v>0.35109532267613974</v>
      </c>
      <c r="AV92" s="214">
        <f t="shared" si="77"/>
        <v>52813.322091062393</v>
      </c>
      <c r="AW92" s="109">
        <f t="shared" si="110"/>
        <v>5.5586801649793773E-2</v>
      </c>
      <c r="AX92" s="121"/>
      <c r="AY92" s="76"/>
      <c r="AZ92" s="76"/>
      <c r="BA92" s="76"/>
      <c r="BB92" s="76"/>
      <c r="BC92" s="76"/>
      <c r="BD92" s="76"/>
      <c r="BE92" s="76"/>
      <c r="BF92" s="76"/>
      <c r="BG92" s="76"/>
      <c r="BH92" s="76"/>
      <c r="BI92" s="76"/>
      <c r="BN92" s="500"/>
      <c r="BO92" s="642"/>
      <c r="BP92" s="641"/>
      <c r="BQ92" s="641"/>
      <c r="BR92" s="400" t="s">
        <v>146</v>
      </c>
      <c r="BS92" s="188">
        <v>3374550</v>
      </c>
      <c r="BT92" s="390">
        <v>2.8816035841510993E-2</v>
      </c>
      <c r="BU92" s="188">
        <v>41</v>
      </c>
      <c r="BV92" s="390">
        <v>0.3037037037037037</v>
      </c>
      <c r="BW92" s="188">
        <v>82306.097560975613</v>
      </c>
      <c r="BX92" s="401">
        <v>3.8800037853695467E-3</v>
      </c>
      <c r="CB92" s="159"/>
      <c r="CC92" s="159"/>
      <c r="CD92" s="159"/>
      <c r="CE92" s="159"/>
      <c r="CF92" s="159"/>
      <c r="CG92" s="159"/>
      <c r="CI92" s="76"/>
      <c r="CJ92" s="150"/>
      <c r="CK92" s="150"/>
      <c r="CL92" s="150"/>
    </row>
    <row r="93" spans="2:90" s="14" customFormat="1" ht="13.5" customHeight="1">
      <c r="B93" s="500"/>
      <c r="C93" s="628"/>
      <c r="D93" s="631"/>
      <c r="E93" s="615"/>
      <c r="F93" s="615"/>
      <c r="G93" s="126" t="s">
        <v>147</v>
      </c>
      <c r="H93" s="211">
        <v>3643434</v>
      </c>
      <c r="I93" s="182">
        <f>IFERROR(H93/E90,"-")</f>
        <v>4.6289300626700001E-3</v>
      </c>
      <c r="J93" s="211">
        <v>87</v>
      </c>
      <c r="K93" s="182">
        <f>IFERROR(J93/F90,"-")</f>
        <v>7.1136549468520036E-2</v>
      </c>
      <c r="L93" s="214">
        <f t="shared" si="73"/>
        <v>41878.551724137928</v>
      </c>
      <c r="M93" s="109">
        <f t="shared" si="106"/>
        <v>8.1552305961754782E-3</v>
      </c>
      <c r="N93" s="615"/>
      <c r="O93" s="615"/>
      <c r="P93" s="126" t="s">
        <v>147</v>
      </c>
      <c r="Q93" s="211">
        <v>175654</v>
      </c>
      <c r="R93" s="182">
        <f>IFERROR(Q93/N90,"-")</f>
        <v>1.1972683137495416E-3</v>
      </c>
      <c r="S93" s="211">
        <v>20</v>
      </c>
      <c r="T93" s="182">
        <f>IFERROR(S93/O90,"-")</f>
        <v>0.10152284263959391</v>
      </c>
      <c r="U93" s="214">
        <f t="shared" si="74"/>
        <v>8782.7000000000007</v>
      </c>
      <c r="V93" s="109">
        <f t="shared" si="107"/>
        <v>1.8747656542932134E-3</v>
      </c>
      <c r="W93" s="615"/>
      <c r="X93" s="615"/>
      <c r="Y93" s="126" t="s">
        <v>147</v>
      </c>
      <c r="Z93" s="211">
        <v>129933</v>
      </c>
      <c r="AA93" s="182">
        <f>IFERROR(Z93/W90,"-")</f>
        <v>2.0175223664511154E-3</v>
      </c>
      <c r="AB93" s="211">
        <v>13</v>
      </c>
      <c r="AC93" s="182">
        <f>IFERROR(AB93/X90,"-")</f>
        <v>0.14130434782608695</v>
      </c>
      <c r="AD93" s="214">
        <f t="shared" si="75"/>
        <v>9994.8461538461543</v>
      </c>
      <c r="AE93" s="109">
        <f t="shared" si="108"/>
        <v>1.2185976752905887E-3</v>
      </c>
      <c r="AF93" s="615"/>
      <c r="AG93" s="615"/>
      <c r="AH93" s="126" t="s">
        <v>147</v>
      </c>
      <c r="AI93" s="211">
        <v>116420</v>
      </c>
      <c r="AJ93" s="182">
        <f>IFERROR(AI93/AF90,"-")</f>
        <v>8.0099333631613104E-4</v>
      </c>
      <c r="AK93" s="211">
        <v>13</v>
      </c>
      <c r="AL93" s="182">
        <f>IFERROR(AK93/AG90,"-")</f>
        <v>7.3446327683615822E-2</v>
      </c>
      <c r="AM93" s="214">
        <f t="shared" si="76"/>
        <v>8955.3846153846152</v>
      </c>
      <c r="AN93" s="109">
        <f t="shared" si="109"/>
        <v>1.2185976752905887E-3</v>
      </c>
      <c r="AO93" s="615"/>
      <c r="AP93" s="651"/>
      <c r="AQ93" s="126" t="s">
        <v>147</v>
      </c>
      <c r="AR93" s="211">
        <f t="shared" si="70"/>
        <v>4065441</v>
      </c>
      <c r="AS93" s="182">
        <f>IFERROR(AR93/AO90,"-")</f>
        <v>3.5550751881112852E-3</v>
      </c>
      <c r="AT93" s="211">
        <f t="shared" si="71"/>
        <v>133</v>
      </c>
      <c r="AU93" s="182">
        <f>IFERROR(AT93/AP90,"-")</f>
        <v>7.8744819419775014E-2</v>
      </c>
      <c r="AV93" s="214">
        <f t="shared" si="77"/>
        <v>30567.225563909775</v>
      </c>
      <c r="AW93" s="109">
        <f t="shared" si="110"/>
        <v>1.2467191601049869E-2</v>
      </c>
      <c r="AX93" s="121"/>
      <c r="AY93" s="76"/>
      <c r="AZ93" s="76"/>
      <c r="BA93" s="76"/>
      <c r="BB93" s="76"/>
      <c r="BC93" s="76"/>
      <c r="BD93" s="76"/>
      <c r="BE93" s="76"/>
      <c r="BF93" s="76"/>
      <c r="BG93" s="76"/>
      <c r="BH93" s="76"/>
      <c r="BI93" s="76"/>
      <c r="BN93" s="500"/>
      <c r="BO93" s="642"/>
      <c r="BP93" s="641"/>
      <c r="BQ93" s="641"/>
      <c r="BR93" s="400" t="s">
        <v>147</v>
      </c>
      <c r="BS93" s="188">
        <v>81161</v>
      </c>
      <c r="BT93" s="390">
        <v>6.9305189875179616E-4</v>
      </c>
      <c r="BU93" s="188">
        <v>8</v>
      </c>
      <c r="BV93" s="390">
        <v>5.9259259259259262E-2</v>
      </c>
      <c r="BW93" s="188">
        <v>10145.125</v>
      </c>
      <c r="BX93" s="401">
        <v>7.5707390934039935E-4</v>
      </c>
      <c r="CB93" s="159"/>
      <c r="CC93" s="159"/>
      <c r="CD93" s="159"/>
      <c r="CE93" s="159"/>
      <c r="CF93" s="159"/>
      <c r="CG93" s="159"/>
      <c r="CI93" s="76"/>
      <c r="CJ93" s="150"/>
      <c r="CK93" s="150"/>
      <c r="CL93" s="150"/>
    </row>
    <row r="94" spans="2:90" s="14" customFormat="1" ht="13.5" customHeight="1">
      <c r="B94" s="500"/>
      <c r="C94" s="628"/>
      <c r="D94" s="631"/>
      <c r="E94" s="615"/>
      <c r="F94" s="615"/>
      <c r="G94" s="126" t="s">
        <v>148</v>
      </c>
      <c r="H94" s="211">
        <v>26560737</v>
      </c>
      <c r="I94" s="182">
        <f>IFERROR(H94/E90,"-")</f>
        <v>3.3745031194738644E-2</v>
      </c>
      <c r="J94" s="211">
        <v>530</v>
      </c>
      <c r="K94" s="182">
        <f>IFERROR(J94/F90,"-")</f>
        <v>0.43336058871627148</v>
      </c>
      <c r="L94" s="214">
        <f t="shared" si="73"/>
        <v>50114.598113207547</v>
      </c>
      <c r="M94" s="109">
        <f t="shared" si="106"/>
        <v>4.9681289838770154E-2</v>
      </c>
      <c r="N94" s="615"/>
      <c r="O94" s="615"/>
      <c r="P94" s="126" t="s">
        <v>148</v>
      </c>
      <c r="Q94" s="211">
        <v>4951409</v>
      </c>
      <c r="R94" s="182">
        <f>IFERROR(Q94/N90,"-")</f>
        <v>3.3749103943629545E-2</v>
      </c>
      <c r="S94" s="211">
        <v>88</v>
      </c>
      <c r="T94" s="182">
        <f>IFERROR(S94/O90,"-")</f>
        <v>0.4467005076142132</v>
      </c>
      <c r="U94" s="214">
        <f t="shared" si="74"/>
        <v>56266.01136363636</v>
      </c>
      <c r="V94" s="109">
        <f t="shared" si="107"/>
        <v>8.2489688788901384E-3</v>
      </c>
      <c r="W94" s="615"/>
      <c r="X94" s="615"/>
      <c r="Y94" s="126" t="s">
        <v>148</v>
      </c>
      <c r="Z94" s="211">
        <v>1185299</v>
      </c>
      <c r="AA94" s="182">
        <f>IFERROR(Z94/W90,"-")</f>
        <v>1.840461809880585E-2</v>
      </c>
      <c r="AB94" s="211">
        <v>43</v>
      </c>
      <c r="AC94" s="182">
        <f>IFERROR(AB94/X90,"-")</f>
        <v>0.46739130434782611</v>
      </c>
      <c r="AD94" s="214">
        <f t="shared" si="75"/>
        <v>27565.093023255813</v>
      </c>
      <c r="AE94" s="109">
        <f t="shared" si="108"/>
        <v>4.030746156730409E-3</v>
      </c>
      <c r="AF94" s="615"/>
      <c r="AG94" s="615"/>
      <c r="AH94" s="126" t="s">
        <v>148</v>
      </c>
      <c r="AI94" s="211">
        <v>2577363</v>
      </c>
      <c r="AJ94" s="182">
        <f>IFERROR(AI94/AF90,"-")</f>
        <v>1.7732782926196122E-2</v>
      </c>
      <c r="AK94" s="211">
        <v>80</v>
      </c>
      <c r="AL94" s="182">
        <f>IFERROR(AK94/AG90,"-")</f>
        <v>0.4519774011299435</v>
      </c>
      <c r="AM94" s="214">
        <f t="shared" si="76"/>
        <v>32217.037499999999</v>
      </c>
      <c r="AN94" s="109">
        <f t="shared" si="109"/>
        <v>7.4990626171728535E-3</v>
      </c>
      <c r="AO94" s="615"/>
      <c r="AP94" s="651"/>
      <c r="AQ94" s="126" t="s">
        <v>148</v>
      </c>
      <c r="AR94" s="211">
        <f t="shared" si="70"/>
        <v>35274808</v>
      </c>
      <c r="AS94" s="182">
        <f>IFERROR(AR94/AO90,"-")</f>
        <v>3.0846492345157503E-2</v>
      </c>
      <c r="AT94" s="211">
        <f t="shared" si="71"/>
        <v>741</v>
      </c>
      <c r="AU94" s="182">
        <f>IFERROR(AT94/AP90,"-")</f>
        <v>0.43872113676731794</v>
      </c>
      <c r="AV94" s="214">
        <f t="shared" si="77"/>
        <v>47604.32928475034</v>
      </c>
      <c r="AW94" s="109">
        <f t="shared" si="110"/>
        <v>6.9460067491563554E-2</v>
      </c>
      <c r="AX94" s="121"/>
      <c r="AY94" s="76"/>
      <c r="AZ94" s="76"/>
      <c r="BA94" s="76"/>
      <c r="BB94" s="76"/>
      <c r="BC94" s="76"/>
      <c r="BD94" s="76"/>
      <c r="BE94" s="76"/>
      <c r="BF94" s="76"/>
      <c r="BG94" s="76"/>
      <c r="BH94" s="76"/>
      <c r="BI94" s="76"/>
      <c r="BN94" s="500"/>
      <c r="BO94" s="642"/>
      <c r="BP94" s="641"/>
      <c r="BQ94" s="641"/>
      <c r="BR94" s="400" t="s">
        <v>148</v>
      </c>
      <c r="BS94" s="188">
        <v>8813702</v>
      </c>
      <c r="BT94" s="390">
        <v>7.526216909762698E-2</v>
      </c>
      <c r="BU94" s="188">
        <v>61</v>
      </c>
      <c r="BV94" s="390">
        <v>0.45185185185185184</v>
      </c>
      <c r="BW94" s="188">
        <v>144486.9180327869</v>
      </c>
      <c r="BX94" s="401">
        <v>5.7726885587205453E-3</v>
      </c>
      <c r="CB94" s="159"/>
      <c r="CC94" s="159"/>
      <c r="CD94" s="159"/>
      <c r="CE94" s="159"/>
      <c r="CF94" s="159"/>
      <c r="CG94" s="159"/>
      <c r="CI94" s="76"/>
      <c r="CJ94" s="150"/>
      <c r="CK94" s="150"/>
      <c r="CL94" s="150"/>
    </row>
    <row r="95" spans="2:90" s="14" customFormat="1" ht="13.5" customHeight="1">
      <c r="B95" s="500"/>
      <c r="C95" s="628"/>
      <c r="D95" s="631"/>
      <c r="E95" s="615"/>
      <c r="F95" s="615"/>
      <c r="G95" s="126" t="s">
        <v>149</v>
      </c>
      <c r="H95" s="211">
        <v>28747492</v>
      </c>
      <c r="I95" s="182">
        <f>IFERROR(H95/E90,"-")</f>
        <v>3.6523271711568078E-2</v>
      </c>
      <c r="J95" s="211">
        <v>510</v>
      </c>
      <c r="K95" s="182">
        <f>IFERROR(J95/F90,"-")</f>
        <v>0.4170073589533933</v>
      </c>
      <c r="L95" s="214">
        <f t="shared" si="73"/>
        <v>56367.631372549018</v>
      </c>
      <c r="M95" s="109">
        <f t="shared" si="106"/>
        <v>4.7806524184476944E-2</v>
      </c>
      <c r="N95" s="615"/>
      <c r="O95" s="615"/>
      <c r="P95" s="126" t="s">
        <v>149</v>
      </c>
      <c r="Q95" s="211">
        <v>5304464</v>
      </c>
      <c r="R95" s="182">
        <f>IFERROR(Q95/N90,"-")</f>
        <v>3.6155548229047721E-2</v>
      </c>
      <c r="S95" s="211">
        <v>92</v>
      </c>
      <c r="T95" s="182">
        <f>IFERROR(S95/O90,"-")</f>
        <v>0.46700507614213199</v>
      </c>
      <c r="U95" s="214">
        <f t="shared" si="74"/>
        <v>57657.217391304344</v>
      </c>
      <c r="V95" s="109">
        <f t="shared" si="107"/>
        <v>8.6239220097487808E-3</v>
      </c>
      <c r="W95" s="615"/>
      <c r="X95" s="615"/>
      <c r="Y95" s="126" t="s">
        <v>149</v>
      </c>
      <c r="Z95" s="211">
        <v>2016361</v>
      </c>
      <c r="AA95" s="182">
        <f>IFERROR(Z95/W90,"-")</f>
        <v>3.1308854689260902E-2</v>
      </c>
      <c r="AB95" s="211">
        <v>47</v>
      </c>
      <c r="AC95" s="182">
        <f>IFERROR(AB95/X90,"-")</f>
        <v>0.51086956521739135</v>
      </c>
      <c r="AD95" s="214">
        <f t="shared" si="75"/>
        <v>42901.297872340423</v>
      </c>
      <c r="AE95" s="109">
        <f t="shared" si="108"/>
        <v>4.4056992875890514E-3</v>
      </c>
      <c r="AF95" s="615"/>
      <c r="AG95" s="615"/>
      <c r="AH95" s="126" t="s">
        <v>149</v>
      </c>
      <c r="AI95" s="211">
        <v>5807037</v>
      </c>
      <c r="AJ95" s="182">
        <f>IFERROR(AI95/AF90,"-")</f>
        <v>3.9953598528957371E-2</v>
      </c>
      <c r="AK95" s="211">
        <v>81</v>
      </c>
      <c r="AL95" s="182">
        <f>IFERROR(AK95/AG90,"-")</f>
        <v>0.4576271186440678</v>
      </c>
      <c r="AM95" s="214">
        <f t="shared" si="76"/>
        <v>71691.814814814818</v>
      </c>
      <c r="AN95" s="109">
        <f t="shared" si="109"/>
        <v>7.5928008998875137E-3</v>
      </c>
      <c r="AO95" s="615"/>
      <c r="AP95" s="651"/>
      <c r="AQ95" s="126" t="s">
        <v>149</v>
      </c>
      <c r="AR95" s="211">
        <f t="shared" si="70"/>
        <v>41875354</v>
      </c>
      <c r="AS95" s="182">
        <f>IFERROR(AR95/AO90,"-")</f>
        <v>3.6618421469842177E-2</v>
      </c>
      <c r="AT95" s="211">
        <f t="shared" si="71"/>
        <v>730</v>
      </c>
      <c r="AU95" s="182">
        <f>IFERROR(AT95/AP90,"-")</f>
        <v>0.43220840734162225</v>
      </c>
      <c r="AV95" s="214">
        <f t="shared" si="77"/>
        <v>57363.498630136986</v>
      </c>
      <c r="AW95" s="109">
        <f t="shared" si="110"/>
        <v>6.8428946381702285E-2</v>
      </c>
      <c r="AX95" s="121"/>
      <c r="AY95" s="76"/>
      <c r="AZ95" s="76"/>
      <c r="BA95" s="76"/>
      <c r="BB95" s="76"/>
      <c r="BC95" s="76"/>
      <c r="BD95" s="76"/>
      <c r="BE95" s="76"/>
      <c r="BF95" s="76"/>
      <c r="BG95" s="76"/>
      <c r="BH95" s="76"/>
      <c r="BI95" s="76"/>
      <c r="BN95" s="500"/>
      <c r="BO95" s="642"/>
      <c r="BP95" s="641"/>
      <c r="BQ95" s="641"/>
      <c r="BR95" s="400" t="s">
        <v>149</v>
      </c>
      <c r="BS95" s="188">
        <v>5031669</v>
      </c>
      <c r="BT95" s="390">
        <v>4.2966544945731953E-2</v>
      </c>
      <c r="BU95" s="188">
        <v>63</v>
      </c>
      <c r="BV95" s="390">
        <v>0.46666666666666667</v>
      </c>
      <c r="BW95" s="188">
        <v>79867.761904761908</v>
      </c>
      <c r="BX95" s="401">
        <v>5.9619570360556449E-3</v>
      </c>
      <c r="CB95" s="159"/>
      <c r="CC95" s="159"/>
      <c r="CD95" s="159"/>
      <c r="CE95" s="159"/>
      <c r="CF95" s="159"/>
      <c r="CG95" s="159"/>
      <c r="CI95" s="76"/>
      <c r="CJ95" s="150"/>
      <c r="CK95" s="150"/>
      <c r="CL95" s="150"/>
    </row>
    <row r="96" spans="2:90" s="14" customFormat="1" ht="13.5" customHeight="1">
      <c r="B96" s="500"/>
      <c r="C96" s="628"/>
      <c r="D96" s="631"/>
      <c r="E96" s="615"/>
      <c r="F96" s="615"/>
      <c r="G96" s="126" t="s">
        <v>150</v>
      </c>
      <c r="H96" s="211">
        <v>9631165</v>
      </c>
      <c r="I96" s="182">
        <f>IFERROR(H96/E90,"-")</f>
        <v>1.2236255468614256E-2</v>
      </c>
      <c r="J96" s="211">
        <v>140</v>
      </c>
      <c r="K96" s="182">
        <f>IFERROR(J96/F90,"-")</f>
        <v>0.11447260834014718</v>
      </c>
      <c r="L96" s="214">
        <f t="shared" si="73"/>
        <v>68794.03571428571</v>
      </c>
      <c r="M96" s="109">
        <f t="shared" si="106"/>
        <v>1.3123359580052493E-2</v>
      </c>
      <c r="N96" s="615"/>
      <c r="O96" s="615"/>
      <c r="P96" s="126" t="s">
        <v>150</v>
      </c>
      <c r="Q96" s="211">
        <v>256620</v>
      </c>
      <c r="R96" s="182">
        <f>IFERROR(Q96/N90,"-")</f>
        <v>1.7491374786478382E-3</v>
      </c>
      <c r="S96" s="211">
        <v>24</v>
      </c>
      <c r="T96" s="182">
        <f>IFERROR(S96/O90,"-")</f>
        <v>0.12182741116751269</v>
      </c>
      <c r="U96" s="214">
        <f t="shared" si="74"/>
        <v>10692.5</v>
      </c>
      <c r="V96" s="109">
        <f t="shared" si="107"/>
        <v>2.2497187851518562E-3</v>
      </c>
      <c r="W96" s="615"/>
      <c r="X96" s="615"/>
      <c r="Y96" s="126" t="s">
        <v>150</v>
      </c>
      <c r="Z96" s="211">
        <v>1533189</v>
      </c>
      <c r="AA96" s="182">
        <f>IFERROR(Z96/W90,"-")</f>
        <v>2.3806447165052903E-2</v>
      </c>
      <c r="AB96" s="211">
        <v>17</v>
      </c>
      <c r="AC96" s="182">
        <f>IFERROR(AB96/X90,"-")</f>
        <v>0.18478260869565216</v>
      </c>
      <c r="AD96" s="214">
        <f t="shared" si="75"/>
        <v>90187.588235294112</v>
      </c>
      <c r="AE96" s="109">
        <f t="shared" si="108"/>
        <v>1.5935508061492314E-3</v>
      </c>
      <c r="AF96" s="615"/>
      <c r="AG96" s="615"/>
      <c r="AH96" s="126" t="s">
        <v>150</v>
      </c>
      <c r="AI96" s="211">
        <v>3920928</v>
      </c>
      <c r="AJ96" s="182">
        <f>IFERROR(AI96/AF90,"-")</f>
        <v>2.6976784059228098E-2</v>
      </c>
      <c r="AK96" s="211">
        <v>25</v>
      </c>
      <c r="AL96" s="182">
        <f>IFERROR(AK96/AG90,"-")</f>
        <v>0.14124293785310735</v>
      </c>
      <c r="AM96" s="214">
        <f t="shared" si="76"/>
        <v>156837.12</v>
      </c>
      <c r="AN96" s="109">
        <f t="shared" si="109"/>
        <v>2.3434570678665168E-3</v>
      </c>
      <c r="AO96" s="615"/>
      <c r="AP96" s="651"/>
      <c r="AQ96" s="126" t="s">
        <v>150</v>
      </c>
      <c r="AR96" s="211">
        <f t="shared" si="70"/>
        <v>15341902</v>
      </c>
      <c r="AS96" s="182">
        <f>IFERROR(AR96/AO90,"-")</f>
        <v>1.3415916044196657E-2</v>
      </c>
      <c r="AT96" s="211">
        <f t="shared" si="71"/>
        <v>206</v>
      </c>
      <c r="AU96" s="182">
        <f>IFERROR(AT96/AP90,"-")</f>
        <v>0.12196566015393724</v>
      </c>
      <c r="AV96" s="214">
        <f t="shared" si="77"/>
        <v>74475.25242718446</v>
      </c>
      <c r="AW96" s="109">
        <f t="shared" si="110"/>
        <v>1.9310086239220099E-2</v>
      </c>
      <c r="AX96" s="121"/>
      <c r="AY96" s="76"/>
      <c r="AZ96" s="76"/>
      <c r="BA96" s="76"/>
      <c r="BB96" s="76"/>
      <c r="BC96" s="76"/>
      <c r="BD96" s="76"/>
      <c r="BE96" s="76"/>
      <c r="BF96" s="76"/>
      <c r="BG96" s="76"/>
      <c r="BH96" s="76"/>
      <c r="BI96" s="76"/>
      <c r="BN96" s="500"/>
      <c r="BO96" s="642"/>
      <c r="BP96" s="641"/>
      <c r="BQ96" s="641"/>
      <c r="BR96" s="400" t="s">
        <v>150</v>
      </c>
      <c r="BS96" s="188">
        <v>3702481</v>
      </c>
      <c r="BT96" s="390">
        <v>3.1616311863363548E-2</v>
      </c>
      <c r="BU96" s="188">
        <v>22</v>
      </c>
      <c r="BV96" s="390">
        <v>0.16296296296296298</v>
      </c>
      <c r="BW96" s="188">
        <v>168294.59090909091</v>
      </c>
      <c r="BX96" s="401">
        <v>2.0819532506860983E-3</v>
      </c>
      <c r="CB96" s="159"/>
      <c r="CC96" s="159"/>
      <c r="CD96" s="159"/>
      <c r="CE96" s="159"/>
      <c r="CF96" s="159"/>
      <c r="CG96" s="159"/>
      <c r="CI96" s="76"/>
      <c r="CJ96" s="150"/>
      <c r="CK96" s="150"/>
      <c r="CL96" s="150"/>
    </row>
    <row r="97" spans="2:90" s="14" customFormat="1" ht="13.5" customHeight="1">
      <c r="B97" s="500"/>
      <c r="C97" s="628"/>
      <c r="D97" s="631"/>
      <c r="E97" s="615"/>
      <c r="F97" s="615"/>
      <c r="G97" s="126" t="s">
        <v>160</v>
      </c>
      <c r="H97" s="211">
        <v>0</v>
      </c>
      <c r="I97" s="182">
        <f>IFERROR(H97/E90,"-")</f>
        <v>0</v>
      </c>
      <c r="J97" s="211">
        <v>0</v>
      </c>
      <c r="K97" s="182">
        <f>IFERROR(J97/F90,"-")</f>
        <v>0</v>
      </c>
      <c r="L97" s="214" t="str">
        <f t="shared" si="73"/>
        <v>-</v>
      </c>
      <c r="M97" s="109">
        <f t="shared" si="106"/>
        <v>0</v>
      </c>
      <c r="N97" s="615"/>
      <c r="O97" s="615"/>
      <c r="P97" s="126" t="s">
        <v>160</v>
      </c>
      <c r="Q97" s="211">
        <v>0</v>
      </c>
      <c r="R97" s="182">
        <f>IFERROR(Q97/N90,"-")</f>
        <v>0</v>
      </c>
      <c r="S97" s="211">
        <v>0</v>
      </c>
      <c r="T97" s="182">
        <f>IFERROR(S97/O90,"-")</f>
        <v>0</v>
      </c>
      <c r="U97" s="214" t="str">
        <f t="shared" si="74"/>
        <v>-</v>
      </c>
      <c r="V97" s="109">
        <f t="shared" si="107"/>
        <v>0</v>
      </c>
      <c r="W97" s="615"/>
      <c r="X97" s="615"/>
      <c r="Y97" s="126" t="s">
        <v>160</v>
      </c>
      <c r="Z97" s="211">
        <v>0</v>
      </c>
      <c r="AA97" s="182">
        <f>IFERROR(Z97/W90,"-")</f>
        <v>0</v>
      </c>
      <c r="AB97" s="211">
        <v>0</v>
      </c>
      <c r="AC97" s="182">
        <f>IFERROR(AB97/X90,"-")</f>
        <v>0</v>
      </c>
      <c r="AD97" s="214" t="str">
        <f t="shared" si="75"/>
        <v>-</v>
      </c>
      <c r="AE97" s="109">
        <f t="shared" si="108"/>
        <v>0</v>
      </c>
      <c r="AF97" s="615"/>
      <c r="AG97" s="615"/>
      <c r="AH97" s="126" t="s">
        <v>160</v>
      </c>
      <c r="AI97" s="211">
        <v>0</v>
      </c>
      <c r="AJ97" s="182">
        <f>IFERROR(AI97/AF90,"-")</f>
        <v>0</v>
      </c>
      <c r="AK97" s="211">
        <v>0</v>
      </c>
      <c r="AL97" s="182">
        <f>IFERROR(AK97/AG90,"-")</f>
        <v>0</v>
      </c>
      <c r="AM97" s="214" t="str">
        <f t="shared" si="76"/>
        <v>-</v>
      </c>
      <c r="AN97" s="109">
        <f t="shared" si="109"/>
        <v>0</v>
      </c>
      <c r="AO97" s="615"/>
      <c r="AP97" s="651"/>
      <c r="AQ97" s="126" t="s">
        <v>160</v>
      </c>
      <c r="AR97" s="211">
        <f t="shared" si="70"/>
        <v>0</v>
      </c>
      <c r="AS97" s="182">
        <f>IFERROR(AR97/AO90,"-")</f>
        <v>0</v>
      </c>
      <c r="AT97" s="211">
        <f t="shared" si="71"/>
        <v>0</v>
      </c>
      <c r="AU97" s="182">
        <f>IFERROR(AT97/AP90,"-")</f>
        <v>0</v>
      </c>
      <c r="AV97" s="214" t="str">
        <f t="shared" si="77"/>
        <v>-</v>
      </c>
      <c r="AW97" s="109">
        <f t="shared" si="110"/>
        <v>0</v>
      </c>
      <c r="AX97" s="121"/>
      <c r="AY97" s="76"/>
      <c r="AZ97" s="76"/>
      <c r="BA97" s="76"/>
      <c r="BB97" s="76"/>
      <c r="BC97" s="76"/>
      <c r="BD97" s="76"/>
      <c r="BE97" s="76"/>
      <c r="BF97" s="76"/>
      <c r="BG97" s="76"/>
      <c r="BH97" s="76"/>
      <c r="BI97" s="76"/>
      <c r="BN97" s="500"/>
      <c r="BO97" s="642"/>
      <c r="BP97" s="641"/>
      <c r="BQ97" s="641"/>
      <c r="BR97" s="400" t="s">
        <v>160</v>
      </c>
      <c r="BS97" s="188">
        <v>0</v>
      </c>
      <c r="BT97" s="390">
        <v>0</v>
      </c>
      <c r="BU97" s="188">
        <v>0</v>
      </c>
      <c r="BV97" s="390">
        <v>0</v>
      </c>
      <c r="BW97" s="188" t="s">
        <v>418</v>
      </c>
      <c r="BX97" s="401">
        <v>0</v>
      </c>
      <c r="CB97" s="159"/>
      <c r="CC97" s="159"/>
      <c r="CD97" s="159"/>
      <c r="CE97" s="159"/>
      <c r="CF97" s="159"/>
      <c r="CG97" s="159"/>
      <c r="CI97" s="76"/>
      <c r="CJ97" s="150"/>
      <c r="CK97" s="150"/>
      <c r="CL97" s="150"/>
    </row>
    <row r="98" spans="2:90" s="14" customFormat="1" ht="13.5" customHeight="1">
      <c r="B98" s="500"/>
      <c r="C98" s="628"/>
      <c r="D98" s="631"/>
      <c r="E98" s="615"/>
      <c r="F98" s="615"/>
      <c r="G98" s="126" t="s">
        <v>151</v>
      </c>
      <c r="H98" s="211">
        <v>263063</v>
      </c>
      <c r="I98" s="182">
        <f>IFERROR(H98/E90,"-")</f>
        <v>3.3421772675891985E-4</v>
      </c>
      <c r="J98" s="211">
        <v>14</v>
      </c>
      <c r="K98" s="182">
        <f>IFERROR(J98/F90,"-")</f>
        <v>1.1447260834014717E-2</v>
      </c>
      <c r="L98" s="214">
        <f t="shared" si="73"/>
        <v>18790.214285714286</v>
      </c>
      <c r="M98" s="109">
        <f t="shared" si="106"/>
        <v>1.3123359580052493E-3</v>
      </c>
      <c r="N98" s="615"/>
      <c r="O98" s="615"/>
      <c r="P98" s="126" t="s">
        <v>151</v>
      </c>
      <c r="Q98" s="211">
        <v>17382</v>
      </c>
      <c r="R98" s="182">
        <f>IFERROR(Q98/N90,"-")</f>
        <v>1.1847676585557135E-4</v>
      </c>
      <c r="S98" s="211">
        <v>3</v>
      </c>
      <c r="T98" s="182">
        <f>IFERROR(S98/O90,"-")</f>
        <v>1.5228426395939087E-2</v>
      </c>
      <c r="U98" s="214">
        <f t="shared" si="74"/>
        <v>5794</v>
      </c>
      <c r="V98" s="109">
        <f t="shared" si="107"/>
        <v>2.8121484814398203E-4</v>
      </c>
      <c r="W98" s="615"/>
      <c r="X98" s="615"/>
      <c r="Y98" s="126" t="s">
        <v>151</v>
      </c>
      <c r="Z98" s="211">
        <v>8050</v>
      </c>
      <c r="AA98" s="182">
        <f>IFERROR(Z98/W90,"-")</f>
        <v>1.2499561350797316E-4</v>
      </c>
      <c r="AB98" s="211">
        <v>1</v>
      </c>
      <c r="AC98" s="182">
        <f>IFERROR(AB98/X90,"-")</f>
        <v>1.0869565217391304E-2</v>
      </c>
      <c r="AD98" s="214">
        <f t="shared" si="75"/>
        <v>8050</v>
      </c>
      <c r="AE98" s="109">
        <f t="shared" si="108"/>
        <v>9.3738282714660672E-5</v>
      </c>
      <c r="AF98" s="615"/>
      <c r="AG98" s="615"/>
      <c r="AH98" s="126" t="s">
        <v>151</v>
      </c>
      <c r="AI98" s="211">
        <v>226295</v>
      </c>
      <c r="AJ98" s="182">
        <f>IFERROR(AI98/AF90,"-")</f>
        <v>1.5569557382035637E-3</v>
      </c>
      <c r="AK98" s="211">
        <v>8</v>
      </c>
      <c r="AL98" s="182">
        <f>IFERROR(AK98/AG90,"-")</f>
        <v>4.519774011299435E-2</v>
      </c>
      <c r="AM98" s="214">
        <f t="shared" si="76"/>
        <v>28286.875</v>
      </c>
      <c r="AN98" s="109">
        <f t="shared" si="109"/>
        <v>7.4990626171728538E-4</v>
      </c>
      <c r="AO98" s="615"/>
      <c r="AP98" s="651"/>
      <c r="AQ98" s="126" t="s">
        <v>151</v>
      </c>
      <c r="AR98" s="211">
        <f t="shared" si="70"/>
        <v>514790</v>
      </c>
      <c r="AS98" s="182">
        <f>IFERROR(AR98/AO90,"-")</f>
        <v>4.5016448549808213E-4</v>
      </c>
      <c r="AT98" s="211">
        <f t="shared" si="71"/>
        <v>26</v>
      </c>
      <c r="AU98" s="182">
        <f>IFERROR(AT98/AP90,"-")</f>
        <v>1.5393724097098875E-2</v>
      </c>
      <c r="AV98" s="214">
        <f t="shared" si="77"/>
        <v>19799.615384615383</v>
      </c>
      <c r="AW98" s="109">
        <f t="shared" si="110"/>
        <v>2.4371953505811774E-3</v>
      </c>
      <c r="AX98" s="121"/>
      <c r="AY98" s="76"/>
      <c r="AZ98" s="76"/>
      <c r="BA98" s="76"/>
      <c r="BB98" s="76"/>
      <c r="BC98" s="76"/>
      <c r="BD98" s="76"/>
      <c r="BE98" s="76"/>
      <c r="BF98" s="76"/>
      <c r="BG98" s="76"/>
      <c r="BH98" s="76"/>
      <c r="BI98" s="76"/>
      <c r="BN98" s="500"/>
      <c r="BO98" s="642"/>
      <c r="BP98" s="641"/>
      <c r="BQ98" s="641"/>
      <c r="BR98" s="400" t="s">
        <v>151</v>
      </c>
      <c r="BS98" s="188">
        <v>909</v>
      </c>
      <c r="BT98" s="390">
        <v>7.7621539405056941E-6</v>
      </c>
      <c r="BU98" s="188">
        <v>1</v>
      </c>
      <c r="BV98" s="390">
        <v>7.4074074074074077E-3</v>
      </c>
      <c r="BW98" s="188">
        <v>909</v>
      </c>
      <c r="BX98" s="401">
        <v>9.4634238667549918E-5</v>
      </c>
      <c r="CB98" s="159"/>
      <c r="CC98" s="159"/>
      <c r="CD98" s="159"/>
      <c r="CE98" s="159"/>
      <c r="CF98" s="159"/>
      <c r="CG98" s="159"/>
      <c r="CI98" s="76"/>
      <c r="CJ98" s="150"/>
      <c r="CK98" s="150"/>
      <c r="CL98" s="150"/>
    </row>
    <row r="99" spans="2:90" s="14" customFormat="1" ht="13.5" customHeight="1">
      <c r="B99" s="500"/>
      <c r="C99" s="628"/>
      <c r="D99" s="631"/>
      <c r="E99" s="615"/>
      <c r="F99" s="615"/>
      <c r="G99" s="126" t="s">
        <v>152</v>
      </c>
      <c r="H99" s="211">
        <v>739906</v>
      </c>
      <c r="I99" s="182">
        <f>IFERROR(H99/E90,"-")</f>
        <v>9.400398434416293E-4</v>
      </c>
      <c r="J99" s="211">
        <v>56</v>
      </c>
      <c r="K99" s="182">
        <f>IFERROR(J99/F90,"-")</f>
        <v>4.578904333605887E-2</v>
      </c>
      <c r="L99" s="214">
        <f t="shared" si="73"/>
        <v>13212.607142857143</v>
      </c>
      <c r="M99" s="109">
        <f t="shared" si="106"/>
        <v>5.2493438320209973E-3</v>
      </c>
      <c r="N99" s="615"/>
      <c r="O99" s="615"/>
      <c r="P99" s="126" t="s">
        <v>152</v>
      </c>
      <c r="Q99" s="211">
        <v>66009</v>
      </c>
      <c r="R99" s="182">
        <f>IFERROR(Q99/N90,"-")</f>
        <v>4.4992134606837013E-4</v>
      </c>
      <c r="S99" s="211">
        <v>10</v>
      </c>
      <c r="T99" s="182">
        <f>IFERROR(S99/O90,"-")</f>
        <v>5.0761421319796954E-2</v>
      </c>
      <c r="U99" s="214">
        <f t="shared" si="74"/>
        <v>6600.9</v>
      </c>
      <c r="V99" s="109">
        <f t="shared" si="107"/>
        <v>9.3738282714660669E-4</v>
      </c>
      <c r="W99" s="615"/>
      <c r="X99" s="615"/>
      <c r="Y99" s="126" t="s">
        <v>152</v>
      </c>
      <c r="Z99" s="211">
        <v>67583</v>
      </c>
      <c r="AA99" s="182">
        <f>IFERROR(Z99/W90,"-")</f>
        <v>1.049388639467E-3</v>
      </c>
      <c r="AB99" s="211">
        <v>3</v>
      </c>
      <c r="AC99" s="182">
        <f>IFERROR(AB99/X90,"-")</f>
        <v>3.2608695652173912E-2</v>
      </c>
      <c r="AD99" s="214">
        <f t="shared" si="75"/>
        <v>22527.666666666668</v>
      </c>
      <c r="AE99" s="109">
        <f t="shared" si="108"/>
        <v>2.8121484814398203E-4</v>
      </c>
      <c r="AF99" s="615"/>
      <c r="AG99" s="615"/>
      <c r="AH99" s="126" t="s">
        <v>152</v>
      </c>
      <c r="AI99" s="211">
        <v>74325</v>
      </c>
      <c r="AJ99" s="182">
        <f>IFERROR(AI99/AF90,"-")</f>
        <v>5.1137115376822227E-4</v>
      </c>
      <c r="AK99" s="211">
        <v>9</v>
      </c>
      <c r="AL99" s="182">
        <f>IFERROR(AK99/AG90,"-")</f>
        <v>5.0847457627118647E-2</v>
      </c>
      <c r="AM99" s="214">
        <f t="shared" si="76"/>
        <v>8258.3333333333339</v>
      </c>
      <c r="AN99" s="109">
        <f t="shared" si="109"/>
        <v>8.4364454443194598E-4</v>
      </c>
      <c r="AO99" s="615"/>
      <c r="AP99" s="651"/>
      <c r="AQ99" s="126" t="s">
        <v>152</v>
      </c>
      <c r="AR99" s="211">
        <f t="shared" si="70"/>
        <v>947823</v>
      </c>
      <c r="AS99" s="182">
        <f>IFERROR(AR99/AO90,"-")</f>
        <v>8.2883555068717087E-4</v>
      </c>
      <c r="AT99" s="211">
        <f t="shared" si="71"/>
        <v>78</v>
      </c>
      <c r="AU99" s="182">
        <f>IFERROR(AT99/AP90,"-")</f>
        <v>4.6181172291296625E-2</v>
      </c>
      <c r="AV99" s="214">
        <f t="shared" si="77"/>
        <v>12151.576923076924</v>
      </c>
      <c r="AW99" s="109">
        <f t="shared" si="110"/>
        <v>7.3115860517435323E-3</v>
      </c>
      <c r="AX99" s="121"/>
      <c r="AY99" s="76"/>
      <c r="AZ99" s="76"/>
      <c r="BA99" s="76"/>
      <c r="BB99" s="76"/>
      <c r="BC99" s="76"/>
      <c r="BD99" s="76"/>
      <c r="BE99" s="76"/>
      <c r="BF99" s="76"/>
      <c r="BG99" s="76"/>
      <c r="BH99" s="76"/>
      <c r="BI99" s="76"/>
      <c r="BN99" s="500"/>
      <c r="BO99" s="642"/>
      <c r="BP99" s="641"/>
      <c r="BQ99" s="641"/>
      <c r="BR99" s="400" t="s">
        <v>152</v>
      </c>
      <c r="BS99" s="188">
        <v>136166</v>
      </c>
      <c r="BT99" s="390">
        <v>1.1627518739965878E-3</v>
      </c>
      <c r="BU99" s="188">
        <v>8</v>
      </c>
      <c r="BV99" s="390">
        <v>5.9259259259259262E-2</v>
      </c>
      <c r="BW99" s="188">
        <v>17020.75</v>
      </c>
      <c r="BX99" s="401">
        <v>7.5707390934039935E-4</v>
      </c>
      <c r="CB99" s="159"/>
      <c r="CC99" s="159"/>
      <c r="CD99" s="159"/>
      <c r="CE99" s="159"/>
      <c r="CF99" s="159"/>
      <c r="CG99" s="159"/>
      <c r="CI99" s="76"/>
      <c r="CJ99" s="150"/>
      <c r="CK99" s="150"/>
      <c r="CL99" s="150"/>
    </row>
    <row r="100" spans="2:90" s="14" customFormat="1" ht="13.5" customHeight="1">
      <c r="B100" s="500"/>
      <c r="C100" s="628"/>
      <c r="D100" s="631"/>
      <c r="E100" s="615"/>
      <c r="F100" s="615"/>
      <c r="G100" s="126" t="s">
        <v>153</v>
      </c>
      <c r="H100" s="211">
        <v>89437</v>
      </c>
      <c r="I100" s="182">
        <f>IFERROR(H100/E90,"-")</f>
        <v>1.1362841155212825E-4</v>
      </c>
      <c r="J100" s="211">
        <v>5</v>
      </c>
      <c r="K100" s="182">
        <f>IFERROR(J100/F90,"-")</f>
        <v>4.0883074407195418E-3</v>
      </c>
      <c r="L100" s="214">
        <f t="shared" si="73"/>
        <v>17887.400000000001</v>
      </c>
      <c r="M100" s="109">
        <f t="shared" si="106"/>
        <v>4.6869141357330335E-4</v>
      </c>
      <c r="N100" s="615"/>
      <c r="O100" s="615"/>
      <c r="P100" s="126" t="s">
        <v>153</v>
      </c>
      <c r="Q100" s="211">
        <v>7078</v>
      </c>
      <c r="R100" s="182">
        <f>IFERROR(Q100/N90,"-")</f>
        <v>4.824407713299586E-5</v>
      </c>
      <c r="S100" s="211">
        <v>2</v>
      </c>
      <c r="T100" s="182">
        <f>IFERROR(S100/O90,"-")</f>
        <v>1.015228426395939E-2</v>
      </c>
      <c r="U100" s="214">
        <f t="shared" si="74"/>
        <v>3539</v>
      </c>
      <c r="V100" s="109">
        <f t="shared" si="107"/>
        <v>1.8747656542932134E-4</v>
      </c>
      <c r="W100" s="615"/>
      <c r="X100" s="615"/>
      <c r="Y100" s="126" t="s">
        <v>153</v>
      </c>
      <c r="Z100" s="211">
        <v>6915</v>
      </c>
      <c r="AA100" s="182">
        <f>IFERROR(Z100/W90,"-")</f>
        <v>1.0737200837361918E-4</v>
      </c>
      <c r="AB100" s="211">
        <v>2</v>
      </c>
      <c r="AC100" s="182">
        <f>IFERROR(AB100/X90,"-")</f>
        <v>2.1739130434782608E-2</v>
      </c>
      <c r="AD100" s="214">
        <f t="shared" si="75"/>
        <v>3457.5</v>
      </c>
      <c r="AE100" s="109">
        <f t="shared" si="108"/>
        <v>1.8747656542932134E-4</v>
      </c>
      <c r="AF100" s="615"/>
      <c r="AG100" s="615"/>
      <c r="AH100" s="126" t="s">
        <v>153</v>
      </c>
      <c r="AI100" s="211">
        <v>0</v>
      </c>
      <c r="AJ100" s="182">
        <f>IFERROR(AI100/AF90,"-")</f>
        <v>0</v>
      </c>
      <c r="AK100" s="211">
        <v>0</v>
      </c>
      <c r="AL100" s="182">
        <f>IFERROR(AK100/AG90,"-")</f>
        <v>0</v>
      </c>
      <c r="AM100" s="214" t="str">
        <f t="shared" si="76"/>
        <v>-</v>
      </c>
      <c r="AN100" s="109">
        <f t="shared" si="109"/>
        <v>0</v>
      </c>
      <c r="AO100" s="615"/>
      <c r="AP100" s="651"/>
      <c r="AQ100" s="126" t="s">
        <v>153</v>
      </c>
      <c r="AR100" s="211">
        <f t="shared" si="70"/>
        <v>103430</v>
      </c>
      <c r="AS100" s="182">
        <f>IFERROR(AR100/AO90,"-")</f>
        <v>9.0445643340132163E-5</v>
      </c>
      <c r="AT100" s="211">
        <f t="shared" si="71"/>
        <v>9</v>
      </c>
      <c r="AU100" s="182">
        <f>IFERROR(AT100/AP90,"-")</f>
        <v>5.3285968028419185E-3</v>
      </c>
      <c r="AV100" s="214">
        <f t="shared" si="77"/>
        <v>11492.222222222223</v>
      </c>
      <c r="AW100" s="109">
        <f t="shared" si="110"/>
        <v>8.4364454443194598E-4</v>
      </c>
      <c r="AX100" s="121"/>
      <c r="AY100" s="76"/>
      <c r="AZ100" s="76"/>
      <c r="BA100" s="76"/>
      <c r="BB100" s="76"/>
      <c r="BC100" s="76"/>
      <c r="BD100" s="76"/>
      <c r="BE100" s="76"/>
      <c r="BF100" s="76"/>
      <c r="BG100" s="76"/>
      <c r="BH100" s="76"/>
      <c r="BI100" s="76"/>
      <c r="BN100" s="500"/>
      <c r="BO100" s="642"/>
      <c r="BP100" s="641"/>
      <c r="BQ100" s="641"/>
      <c r="BR100" s="400" t="s">
        <v>153</v>
      </c>
      <c r="BS100" s="188">
        <v>0</v>
      </c>
      <c r="BT100" s="390">
        <v>0</v>
      </c>
      <c r="BU100" s="188">
        <v>0</v>
      </c>
      <c r="BV100" s="390">
        <v>0</v>
      </c>
      <c r="BW100" s="188" t="s">
        <v>418</v>
      </c>
      <c r="BX100" s="401">
        <v>0</v>
      </c>
      <c r="CB100" s="159"/>
      <c r="CC100" s="159"/>
      <c r="CD100" s="159"/>
      <c r="CE100" s="159"/>
      <c r="CF100" s="159"/>
      <c r="CG100" s="159"/>
      <c r="CI100" s="76"/>
      <c r="CJ100" s="150"/>
      <c r="CK100" s="150"/>
      <c r="CL100" s="150"/>
    </row>
    <row r="101" spans="2:90" s="14" customFormat="1" ht="13.5" customHeight="1">
      <c r="B101" s="500"/>
      <c r="C101" s="628"/>
      <c r="D101" s="631"/>
      <c r="E101" s="615"/>
      <c r="F101" s="615"/>
      <c r="G101" s="126" t="s">
        <v>154</v>
      </c>
      <c r="H101" s="211">
        <v>2081961</v>
      </c>
      <c r="I101" s="182">
        <f>IFERROR(H101/E90,"-")</f>
        <v>2.6451012594729305E-3</v>
      </c>
      <c r="J101" s="211">
        <v>4</v>
      </c>
      <c r="K101" s="182">
        <f>IFERROR(J101/F90,"-")</f>
        <v>3.2706459525756338E-3</v>
      </c>
      <c r="L101" s="214">
        <f t="shared" si="73"/>
        <v>520490.25</v>
      </c>
      <c r="M101" s="109">
        <f t="shared" si="106"/>
        <v>3.7495313085864269E-4</v>
      </c>
      <c r="N101" s="615"/>
      <c r="O101" s="615"/>
      <c r="P101" s="126" t="s">
        <v>154</v>
      </c>
      <c r="Q101" s="211">
        <v>6792</v>
      </c>
      <c r="R101" s="182">
        <f>IFERROR(Q101/N90,"-")</f>
        <v>4.6294683793064124E-5</v>
      </c>
      <c r="S101" s="211">
        <v>2</v>
      </c>
      <c r="T101" s="182">
        <f>IFERROR(S101/O90,"-")</f>
        <v>1.015228426395939E-2</v>
      </c>
      <c r="U101" s="214">
        <f t="shared" si="74"/>
        <v>3396</v>
      </c>
      <c r="V101" s="109">
        <f t="shared" si="107"/>
        <v>1.8747656542932134E-4</v>
      </c>
      <c r="W101" s="615"/>
      <c r="X101" s="615"/>
      <c r="Y101" s="126" t="s">
        <v>154</v>
      </c>
      <c r="Z101" s="211">
        <v>1033820</v>
      </c>
      <c r="AA101" s="182">
        <f>IFERROR(Z101/W90,"-")</f>
        <v>1.6052542255504697E-2</v>
      </c>
      <c r="AB101" s="211">
        <v>3</v>
      </c>
      <c r="AC101" s="182">
        <f>IFERROR(AB101/X90,"-")</f>
        <v>3.2608695652173912E-2</v>
      </c>
      <c r="AD101" s="214">
        <f t="shared" si="75"/>
        <v>344606.66666666669</v>
      </c>
      <c r="AE101" s="109">
        <f t="shared" si="108"/>
        <v>2.8121484814398203E-4</v>
      </c>
      <c r="AF101" s="615"/>
      <c r="AG101" s="615"/>
      <c r="AH101" s="126" t="s">
        <v>154</v>
      </c>
      <c r="AI101" s="211">
        <v>19125</v>
      </c>
      <c r="AJ101" s="182">
        <f>IFERROR(AI101/AF90,"-")</f>
        <v>1.3158389930463844E-4</v>
      </c>
      <c r="AK101" s="211">
        <v>2</v>
      </c>
      <c r="AL101" s="182">
        <f>IFERROR(AK101/AG90,"-")</f>
        <v>1.1299435028248588E-2</v>
      </c>
      <c r="AM101" s="214">
        <f t="shared" si="76"/>
        <v>9562.5</v>
      </c>
      <c r="AN101" s="109">
        <f t="shared" si="109"/>
        <v>1.8747656542932134E-4</v>
      </c>
      <c r="AO101" s="615"/>
      <c r="AP101" s="651"/>
      <c r="AQ101" s="126" t="s">
        <v>154</v>
      </c>
      <c r="AR101" s="211">
        <f t="shared" si="70"/>
        <v>3141698</v>
      </c>
      <c r="AS101" s="182">
        <f>IFERROR(AR101/AO90,"-")</f>
        <v>2.7472966913894086E-3</v>
      </c>
      <c r="AT101" s="211">
        <f t="shared" si="71"/>
        <v>11</v>
      </c>
      <c r="AU101" s="182">
        <f>IFERROR(AT101/AP90,"-")</f>
        <v>6.5127294256956776E-3</v>
      </c>
      <c r="AV101" s="214">
        <f t="shared" si="77"/>
        <v>285608.90909090912</v>
      </c>
      <c r="AW101" s="109">
        <f t="shared" si="110"/>
        <v>1.0311211098612673E-3</v>
      </c>
      <c r="AX101" s="121"/>
      <c r="AY101" s="76"/>
      <c r="AZ101" s="76"/>
      <c r="BA101" s="76"/>
      <c r="BB101" s="76"/>
      <c r="BC101" s="76"/>
      <c r="BD101" s="76"/>
      <c r="BE101" s="76"/>
      <c r="BF101" s="76"/>
      <c r="BG101" s="76"/>
      <c r="BH101" s="76"/>
      <c r="BI101" s="76"/>
      <c r="BN101" s="500"/>
      <c r="BO101" s="642"/>
      <c r="BP101" s="641"/>
      <c r="BQ101" s="641"/>
      <c r="BR101" s="400" t="s">
        <v>154</v>
      </c>
      <c r="BS101" s="188">
        <v>149826</v>
      </c>
      <c r="BT101" s="390">
        <v>1.2793976636855955E-3</v>
      </c>
      <c r="BU101" s="188">
        <v>2</v>
      </c>
      <c r="BV101" s="390">
        <v>1.4814814814814815E-2</v>
      </c>
      <c r="BW101" s="188">
        <v>74913</v>
      </c>
      <c r="BX101" s="401">
        <v>1.8926847733509984E-4</v>
      </c>
      <c r="CB101" s="159"/>
      <c r="CC101" s="159"/>
      <c r="CD101" s="159"/>
      <c r="CE101" s="159"/>
      <c r="CF101" s="159"/>
      <c r="CG101" s="159"/>
      <c r="CI101" s="76"/>
      <c r="CJ101" s="150"/>
      <c r="CK101" s="150"/>
      <c r="CL101" s="150"/>
    </row>
    <row r="102" spans="2:90" s="14" customFormat="1" ht="13.5" customHeight="1">
      <c r="B102" s="500"/>
      <c r="C102" s="628"/>
      <c r="D102" s="631"/>
      <c r="E102" s="615"/>
      <c r="F102" s="615"/>
      <c r="G102" s="126" t="s">
        <v>155</v>
      </c>
      <c r="H102" s="211">
        <v>3568366</v>
      </c>
      <c r="I102" s="182">
        <f>IFERROR(H102/E90,"-")</f>
        <v>4.5335572572494792E-3</v>
      </c>
      <c r="J102" s="211">
        <v>128</v>
      </c>
      <c r="K102" s="182">
        <f>IFERROR(J102/F90,"-")</f>
        <v>0.10466067048242028</v>
      </c>
      <c r="L102" s="214">
        <f t="shared" si="73"/>
        <v>27877.859375</v>
      </c>
      <c r="M102" s="109">
        <f t="shared" si="106"/>
        <v>1.1998500187476566E-2</v>
      </c>
      <c r="N102" s="615"/>
      <c r="O102" s="615"/>
      <c r="P102" s="126" t="s">
        <v>155</v>
      </c>
      <c r="Q102" s="211">
        <v>363811</v>
      </c>
      <c r="R102" s="182">
        <f>IFERROR(Q102/N90,"-")</f>
        <v>2.4797578335451196E-3</v>
      </c>
      <c r="S102" s="211">
        <v>14</v>
      </c>
      <c r="T102" s="182">
        <f>IFERROR(S102/O90,"-")</f>
        <v>7.1065989847715741E-2</v>
      </c>
      <c r="U102" s="214">
        <f t="shared" si="74"/>
        <v>25986.5</v>
      </c>
      <c r="V102" s="109">
        <f t="shared" si="107"/>
        <v>1.3123359580052493E-3</v>
      </c>
      <c r="W102" s="615"/>
      <c r="X102" s="615"/>
      <c r="Y102" s="126" t="s">
        <v>155</v>
      </c>
      <c r="Z102" s="211">
        <v>221937</v>
      </c>
      <c r="AA102" s="182">
        <f>IFERROR(Z102/W90,"-")</f>
        <v>3.446105773306713E-3</v>
      </c>
      <c r="AB102" s="211">
        <v>12</v>
      </c>
      <c r="AC102" s="182">
        <f>IFERROR(AB102/X90,"-")</f>
        <v>0.13043478260869565</v>
      </c>
      <c r="AD102" s="214">
        <f t="shared" si="75"/>
        <v>18494.75</v>
      </c>
      <c r="AE102" s="109">
        <f t="shared" si="108"/>
        <v>1.1248593925759281E-3</v>
      </c>
      <c r="AF102" s="615"/>
      <c r="AG102" s="615"/>
      <c r="AH102" s="126" t="s">
        <v>155</v>
      </c>
      <c r="AI102" s="211">
        <v>1128203</v>
      </c>
      <c r="AJ102" s="182">
        <f>IFERROR(AI102/AF90,"-")</f>
        <v>7.7622666639054119E-3</v>
      </c>
      <c r="AK102" s="211">
        <v>30</v>
      </c>
      <c r="AL102" s="182">
        <f>IFERROR(AK102/AG90,"-")</f>
        <v>0.16949152542372881</v>
      </c>
      <c r="AM102" s="214">
        <f t="shared" si="76"/>
        <v>37606.76666666667</v>
      </c>
      <c r="AN102" s="109">
        <f t="shared" si="109"/>
        <v>2.8121484814398199E-3</v>
      </c>
      <c r="AO102" s="615"/>
      <c r="AP102" s="651"/>
      <c r="AQ102" s="126" t="s">
        <v>155</v>
      </c>
      <c r="AR102" s="211">
        <f t="shared" si="70"/>
        <v>5282317</v>
      </c>
      <c r="AS102" s="182">
        <f>IFERROR(AR102/AO90,"-")</f>
        <v>4.6191874639032859E-3</v>
      </c>
      <c r="AT102" s="211">
        <f t="shared" si="71"/>
        <v>184</v>
      </c>
      <c r="AU102" s="182">
        <f>IFERROR(AT102/AP90,"-")</f>
        <v>0.10894020130254589</v>
      </c>
      <c r="AV102" s="214">
        <f t="shared" si="77"/>
        <v>28708.244565217392</v>
      </c>
      <c r="AW102" s="109">
        <f t="shared" si="110"/>
        <v>1.7247844019497562E-2</v>
      </c>
      <c r="AX102" s="121"/>
      <c r="AY102" s="76"/>
      <c r="AZ102" s="76"/>
      <c r="BA102" s="76"/>
      <c r="BB102" s="76"/>
      <c r="BC102" s="76"/>
      <c r="BD102" s="76"/>
      <c r="BE102" s="76"/>
      <c r="BF102" s="76"/>
      <c r="BG102" s="76"/>
      <c r="BH102" s="76"/>
      <c r="BI102" s="76"/>
      <c r="BN102" s="500"/>
      <c r="BO102" s="642"/>
      <c r="BP102" s="641"/>
      <c r="BQ102" s="641"/>
      <c r="BR102" s="400" t="s">
        <v>155</v>
      </c>
      <c r="BS102" s="188">
        <v>918348</v>
      </c>
      <c r="BT102" s="390">
        <v>7.8419785995110271E-3</v>
      </c>
      <c r="BU102" s="188">
        <v>21</v>
      </c>
      <c r="BV102" s="390">
        <v>0.15555555555555556</v>
      </c>
      <c r="BW102" s="188">
        <v>43730.857142857145</v>
      </c>
      <c r="BX102" s="401">
        <v>1.9873190120185485E-3</v>
      </c>
      <c r="CB102" s="159"/>
      <c r="CC102" s="159"/>
      <c r="CD102" s="159"/>
      <c r="CE102" s="159"/>
      <c r="CF102" s="159"/>
      <c r="CG102" s="159"/>
      <c r="CI102" s="76"/>
      <c r="CJ102" s="150"/>
      <c r="CK102" s="150"/>
      <c r="CL102" s="150"/>
    </row>
    <row r="103" spans="2:90" s="14" customFormat="1" ht="13.5" customHeight="1">
      <c r="B103" s="500"/>
      <c r="C103" s="628"/>
      <c r="D103" s="631"/>
      <c r="E103" s="615"/>
      <c r="F103" s="615"/>
      <c r="G103" s="126" t="s">
        <v>156</v>
      </c>
      <c r="H103" s="211">
        <v>3948684</v>
      </c>
      <c r="I103" s="182">
        <f>IFERROR(H103/E90,"-")</f>
        <v>5.0167457611648867E-3</v>
      </c>
      <c r="J103" s="211">
        <v>74</v>
      </c>
      <c r="K103" s="182">
        <f>IFERROR(J103/F90,"-")</f>
        <v>6.0506950122649221E-2</v>
      </c>
      <c r="L103" s="214">
        <f t="shared" si="73"/>
        <v>53360.594594594593</v>
      </c>
      <c r="M103" s="109">
        <f t="shared" si="106"/>
        <v>6.936632920884889E-3</v>
      </c>
      <c r="N103" s="615"/>
      <c r="O103" s="615"/>
      <c r="P103" s="126" t="s">
        <v>156</v>
      </c>
      <c r="Q103" s="211">
        <v>354563</v>
      </c>
      <c r="R103" s="182">
        <f>IFERROR(Q103/N90,"-")</f>
        <v>2.4167229048469075E-3</v>
      </c>
      <c r="S103" s="211">
        <v>12</v>
      </c>
      <c r="T103" s="182">
        <f>IFERROR(S103/O90,"-")</f>
        <v>6.0913705583756347E-2</v>
      </c>
      <c r="U103" s="214">
        <f t="shared" si="74"/>
        <v>29546.916666666668</v>
      </c>
      <c r="V103" s="109">
        <f t="shared" si="107"/>
        <v>1.1248593925759281E-3</v>
      </c>
      <c r="W103" s="615"/>
      <c r="X103" s="615"/>
      <c r="Y103" s="126" t="s">
        <v>156</v>
      </c>
      <c r="Z103" s="211">
        <v>190102</v>
      </c>
      <c r="AA103" s="182">
        <f>IFERROR(Z103/W90,"-")</f>
        <v>2.9517908222475423E-3</v>
      </c>
      <c r="AB103" s="211">
        <v>10</v>
      </c>
      <c r="AC103" s="182">
        <f>IFERROR(AB103/X90,"-")</f>
        <v>0.10869565217391304</v>
      </c>
      <c r="AD103" s="214">
        <f t="shared" si="75"/>
        <v>19010.2</v>
      </c>
      <c r="AE103" s="109">
        <f t="shared" si="108"/>
        <v>9.3738282714660669E-4</v>
      </c>
      <c r="AF103" s="615"/>
      <c r="AG103" s="615"/>
      <c r="AH103" s="126" t="s">
        <v>156</v>
      </c>
      <c r="AI103" s="211">
        <v>976208</v>
      </c>
      <c r="AJ103" s="182">
        <f>IFERROR(AI103/AF90,"-")</f>
        <v>6.7165100743729403E-3</v>
      </c>
      <c r="AK103" s="211">
        <v>20</v>
      </c>
      <c r="AL103" s="182">
        <f>IFERROR(AK103/AG90,"-")</f>
        <v>0.11299435028248588</v>
      </c>
      <c r="AM103" s="214">
        <f t="shared" si="76"/>
        <v>48810.400000000001</v>
      </c>
      <c r="AN103" s="109">
        <f t="shared" si="109"/>
        <v>1.8747656542932134E-3</v>
      </c>
      <c r="AO103" s="615"/>
      <c r="AP103" s="651"/>
      <c r="AQ103" s="126" t="s">
        <v>156</v>
      </c>
      <c r="AR103" s="211">
        <f t="shared" si="70"/>
        <v>5469557</v>
      </c>
      <c r="AS103" s="182">
        <f>IFERROR(AR103/AO90,"-")</f>
        <v>4.7829217988061808E-3</v>
      </c>
      <c r="AT103" s="211">
        <f t="shared" si="71"/>
        <v>116</v>
      </c>
      <c r="AU103" s="182">
        <f>IFERROR(AT103/AP90,"-")</f>
        <v>6.8679692125518055E-2</v>
      </c>
      <c r="AV103" s="214">
        <f t="shared" si="77"/>
        <v>47151.353448275862</v>
      </c>
      <c r="AW103" s="109">
        <f t="shared" si="110"/>
        <v>1.0873640794900637E-2</v>
      </c>
      <c r="AX103" s="121"/>
      <c r="AY103" s="76"/>
      <c r="AZ103" s="76"/>
      <c r="BA103" s="76"/>
      <c r="BB103" s="76"/>
      <c r="BC103" s="76"/>
      <c r="BD103" s="76"/>
      <c r="BE103" s="76"/>
      <c r="BF103" s="76"/>
      <c r="BG103" s="76"/>
      <c r="BH103" s="76"/>
      <c r="BI103" s="76"/>
      <c r="BN103" s="500"/>
      <c r="BO103" s="642"/>
      <c r="BP103" s="641"/>
      <c r="BQ103" s="641"/>
      <c r="BR103" s="400" t="s">
        <v>156</v>
      </c>
      <c r="BS103" s="188">
        <v>1506568</v>
      </c>
      <c r="BT103" s="390">
        <v>1.2864920503674129E-2</v>
      </c>
      <c r="BU103" s="188">
        <v>16</v>
      </c>
      <c r="BV103" s="390">
        <v>0.11851851851851852</v>
      </c>
      <c r="BW103" s="188">
        <v>94160.5</v>
      </c>
      <c r="BX103" s="401">
        <v>1.5141478186807987E-3</v>
      </c>
      <c r="CB103" s="159"/>
      <c r="CC103" s="159"/>
      <c r="CD103" s="159"/>
      <c r="CE103" s="159"/>
      <c r="CF103" s="159"/>
      <c r="CG103" s="159"/>
      <c r="CI103" s="76"/>
      <c r="CJ103" s="150"/>
      <c r="CK103" s="150"/>
      <c r="CL103" s="150"/>
    </row>
    <row r="104" spans="2:90" s="14" customFormat="1" ht="13.5" customHeight="1">
      <c r="B104" s="500"/>
      <c r="C104" s="628"/>
      <c r="D104" s="631"/>
      <c r="E104" s="615"/>
      <c r="F104" s="615"/>
      <c r="G104" s="126" t="s">
        <v>157</v>
      </c>
      <c r="H104" s="211">
        <v>2055451</v>
      </c>
      <c r="I104" s="182">
        <f>IFERROR(H104/E90,"-")</f>
        <v>2.6114206889009421E-3</v>
      </c>
      <c r="J104" s="211">
        <v>65</v>
      </c>
      <c r="K104" s="182">
        <f>IFERROR(J104/F90,"-")</f>
        <v>5.3147996729354045E-2</v>
      </c>
      <c r="L104" s="214">
        <f t="shared" si="73"/>
        <v>31622.323076923076</v>
      </c>
      <c r="M104" s="109">
        <f t="shared" si="106"/>
        <v>6.0929883764529432E-3</v>
      </c>
      <c r="N104" s="615"/>
      <c r="O104" s="615"/>
      <c r="P104" s="126" t="s">
        <v>157</v>
      </c>
      <c r="Q104" s="211">
        <v>238577</v>
      </c>
      <c r="R104" s="182">
        <f>IFERROR(Q104/N90,"-")</f>
        <v>1.6261552967164106E-3</v>
      </c>
      <c r="S104" s="211">
        <v>10</v>
      </c>
      <c r="T104" s="182">
        <f>IFERROR(S104/O90,"-")</f>
        <v>5.0761421319796954E-2</v>
      </c>
      <c r="U104" s="214">
        <f t="shared" si="74"/>
        <v>23857.7</v>
      </c>
      <c r="V104" s="109">
        <f t="shared" si="107"/>
        <v>9.3738282714660669E-4</v>
      </c>
      <c r="W104" s="615"/>
      <c r="X104" s="615"/>
      <c r="Y104" s="126" t="s">
        <v>157</v>
      </c>
      <c r="Z104" s="211">
        <v>237330</v>
      </c>
      <c r="AA104" s="182">
        <f>IFERROR(Z104/W90,"-")</f>
        <v>3.6851191247015244E-3</v>
      </c>
      <c r="AB104" s="211">
        <v>4</v>
      </c>
      <c r="AC104" s="182">
        <f>IFERROR(AB104/X90,"-")</f>
        <v>4.3478260869565216E-2</v>
      </c>
      <c r="AD104" s="214">
        <f t="shared" si="75"/>
        <v>59332.5</v>
      </c>
      <c r="AE104" s="109">
        <f t="shared" si="108"/>
        <v>3.7495313085864269E-4</v>
      </c>
      <c r="AF104" s="615"/>
      <c r="AG104" s="615"/>
      <c r="AH104" s="126" t="s">
        <v>157</v>
      </c>
      <c r="AI104" s="211">
        <v>633021</v>
      </c>
      <c r="AJ104" s="182">
        <f>IFERROR(AI104/AF90,"-")</f>
        <v>4.3553135436194259E-3</v>
      </c>
      <c r="AK104" s="211">
        <v>18</v>
      </c>
      <c r="AL104" s="182">
        <f>IFERROR(AK104/AG90,"-")</f>
        <v>0.10169491525423729</v>
      </c>
      <c r="AM104" s="214">
        <f t="shared" si="76"/>
        <v>35167.833333333336</v>
      </c>
      <c r="AN104" s="109">
        <f t="shared" si="109"/>
        <v>1.687289088863892E-3</v>
      </c>
      <c r="AO104" s="615"/>
      <c r="AP104" s="651"/>
      <c r="AQ104" s="126" t="s">
        <v>157</v>
      </c>
      <c r="AR104" s="211">
        <f t="shared" si="70"/>
        <v>3164379</v>
      </c>
      <c r="AS104" s="182">
        <f>IFERROR(AR104/AO90,"-")</f>
        <v>2.7671303724935131E-3</v>
      </c>
      <c r="AT104" s="211">
        <f t="shared" si="71"/>
        <v>97</v>
      </c>
      <c r="AU104" s="182">
        <f>IFERROR(AT104/AP90,"-")</f>
        <v>5.7430432208407343E-2</v>
      </c>
      <c r="AV104" s="214">
        <f t="shared" si="77"/>
        <v>32622.463917525773</v>
      </c>
      <c r="AW104" s="109">
        <f t="shared" si="110"/>
        <v>9.0926134233220851E-3</v>
      </c>
      <c r="AX104" s="121"/>
      <c r="AY104" s="76"/>
      <c r="AZ104" s="76"/>
      <c r="BA104" s="76"/>
      <c r="BB104" s="76"/>
      <c r="BC104" s="76"/>
      <c r="BD104" s="76"/>
      <c r="BE104" s="76"/>
      <c r="BF104" s="76"/>
      <c r="BG104" s="76"/>
      <c r="BH104" s="76"/>
      <c r="BI104" s="76"/>
      <c r="BN104" s="500"/>
      <c r="BO104" s="642"/>
      <c r="BP104" s="641"/>
      <c r="BQ104" s="641"/>
      <c r="BR104" s="400" t="s">
        <v>157</v>
      </c>
      <c r="BS104" s="188">
        <v>514362</v>
      </c>
      <c r="BT104" s="390">
        <v>4.3922519528563145E-3</v>
      </c>
      <c r="BU104" s="188">
        <v>11</v>
      </c>
      <c r="BV104" s="390">
        <v>8.1481481481481488E-2</v>
      </c>
      <c r="BW104" s="188">
        <v>46760.181818181816</v>
      </c>
      <c r="BX104" s="401">
        <v>1.0409766253430491E-3</v>
      </c>
      <c r="CB104" s="159"/>
      <c r="CC104" s="159"/>
      <c r="CD104" s="159"/>
      <c r="CE104" s="159"/>
      <c r="CF104" s="159"/>
      <c r="CG104" s="159"/>
      <c r="CI104" s="76"/>
      <c r="CJ104" s="150"/>
      <c r="CK104" s="150"/>
      <c r="CL104" s="150"/>
    </row>
    <row r="105" spans="2:90" s="14" customFormat="1" ht="13.5" customHeight="1">
      <c r="B105" s="500"/>
      <c r="C105" s="628"/>
      <c r="D105" s="631"/>
      <c r="E105" s="615"/>
      <c r="F105" s="615"/>
      <c r="G105" s="127" t="s">
        <v>158</v>
      </c>
      <c r="H105" s="212">
        <v>540824</v>
      </c>
      <c r="I105" s="183">
        <f>IFERROR(H105/E90,"-")</f>
        <v>6.8710904937853694E-4</v>
      </c>
      <c r="J105" s="212">
        <v>90</v>
      </c>
      <c r="K105" s="183">
        <f>IFERROR(J105/F90,"-")</f>
        <v>7.3589533932951756E-2</v>
      </c>
      <c r="L105" s="215">
        <f t="shared" si="73"/>
        <v>6009.1555555555551</v>
      </c>
      <c r="M105" s="110">
        <f t="shared" si="106"/>
        <v>8.4364454443194604E-3</v>
      </c>
      <c r="N105" s="615"/>
      <c r="O105" s="615"/>
      <c r="P105" s="127" t="s">
        <v>158</v>
      </c>
      <c r="Q105" s="212">
        <v>148587</v>
      </c>
      <c r="R105" s="183">
        <f>IFERROR(Q105/N90,"-")</f>
        <v>1.0127780007008274E-3</v>
      </c>
      <c r="S105" s="212">
        <v>24</v>
      </c>
      <c r="T105" s="183">
        <f>IFERROR(S105/O90,"-")</f>
        <v>0.12182741116751269</v>
      </c>
      <c r="U105" s="215">
        <f t="shared" si="74"/>
        <v>6191.125</v>
      </c>
      <c r="V105" s="110">
        <f t="shared" si="107"/>
        <v>2.2497187851518562E-3</v>
      </c>
      <c r="W105" s="615"/>
      <c r="X105" s="615"/>
      <c r="Y105" s="127" t="s">
        <v>158</v>
      </c>
      <c r="Z105" s="212">
        <v>64358</v>
      </c>
      <c r="AA105" s="183">
        <f>IFERROR(Z105/W90,"-")</f>
        <v>9.9931275703678724E-4</v>
      </c>
      <c r="AB105" s="212">
        <v>10</v>
      </c>
      <c r="AC105" s="183">
        <f>IFERROR(AB105/X90,"-")</f>
        <v>0.10869565217391304</v>
      </c>
      <c r="AD105" s="215">
        <f t="shared" si="75"/>
        <v>6435.8</v>
      </c>
      <c r="AE105" s="110">
        <f t="shared" si="108"/>
        <v>9.3738282714660669E-4</v>
      </c>
      <c r="AF105" s="615"/>
      <c r="AG105" s="615"/>
      <c r="AH105" s="127" t="s">
        <v>158</v>
      </c>
      <c r="AI105" s="212">
        <v>120791</v>
      </c>
      <c r="AJ105" s="183">
        <f>IFERROR(AI105/AF90,"-")</f>
        <v>8.3106670749838333E-4</v>
      </c>
      <c r="AK105" s="212">
        <v>18</v>
      </c>
      <c r="AL105" s="183">
        <f>IFERROR(AK105/AG90,"-")</f>
        <v>0.10169491525423729</v>
      </c>
      <c r="AM105" s="215">
        <f t="shared" si="76"/>
        <v>6710.6111111111113</v>
      </c>
      <c r="AN105" s="110">
        <f t="shared" si="109"/>
        <v>1.687289088863892E-3</v>
      </c>
      <c r="AO105" s="615"/>
      <c r="AP105" s="651"/>
      <c r="AQ105" s="127" t="s">
        <v>158</v>
      </c>
      <c r="AR105" s="212">
        <f t="shared" si="70"/>
        <v>874560</v>
      </c>
      <c r="AS105" s="183">
        <f>IFERROR(AR105/AO90,"-")</f>
        <v>7.6476981378271276E-4</v>
      </c>
      <c r="AT105" s="212">
        <f t="shared" si="71"/>
        <v>142</v>
      </c>
      <c r="AU105" s="183">
        <f>IFERROR(AT105/AP90,"-")</f>
        <v>8.4073416222616937E-2</v>
      </c>
      <c r="AV105" s="215">
        <f t="shared" si="77"/>
        <v>6158.8732394366198</v>
      </c>
      <c r="AW105" s="110">
        <f t="shared" si="110"/>
        <v>1.3310836145481815E-2</v>
      </c>
      <c r="AX105" s="121"/>
      <c r="AY105" s="76"/>
      <c r="AZ105" s="76"/>
      <c r="BA105" s="76"/>
      <c r="BB105" s="76"/>
      <c r="BC105" s="76"/>
      <c r="BD105" s="76"/>
      <c r="BE105" s="76"/>
      <c r="BF105" s="76"/>
      <c r="BG105" s="76"/>
      <c r="BH105" s="76"/>
      <c r="BI105" s="76"/>
      <c r="BN105" s="500"/>
      <c r="BO105" s="642"/>
      <c r="BP105" s="641"/>
      <c r="BQ105" s="641"/>
      <c r="BR105" s="400" t="s">
        <v>158</v>
      </c>
      <c r="BS105" s="188">
        <v>130070</v>
      </c>
      <c r="BT105" s="390">
        <v>1.1106967690226355E-3</v>
      </c>
      <c r="BU105" s="188">
        <v>13</v>
      </c>
      <c r="BV105" s="390">
        <v>9.6296296296296297E-2</v>
      </c>
      <c r="BW105" s="188">
        <v>10005.384615384615</v>
      </c>
      <c r="BX105" s="401">
        <v>1.230245102678149E-3</v>
      </c>
      <c r="CB105" s="159"/>
      <c r="CC105" s="159"/>
      <c r="CD105" s="159"/>
      <c r="CE105" s="159"/>
      <c r="CF105" s="159"/>
      <c r="CG105" s="159"/>
      <c r="CI105" s="76"/>
      <c r="CJ105" s="150"/>
      <c r="CK105" s="150"/>
      <c r="CL105" s="150"/>
    </row>
    <row r="106" spans="2:90" s="14" customFormat="1" ht="13.5" customHeight="1">
      <c r="B106" s="500"/>
      <c r="C106" s="629"/>
      <c r="D106" s="632"/>
      <c r="E106" s="616"/>
      <c r="F106" s="616"/>
      <c r="G106" s="128" t="s">
        <v>81</v>
      </c>
      <c r="H106" s="204">
        <v>136428949</v>
      </c>
      <c r="I106" s="183">
        <f>IFERROR(H106/E90,"-")</f>
        <v>0.17333100131485085</v>
      </c>
      <c r="J106" s="212">
        <v>985</v>
      </c>
      <c r="K106" s="183">
        <f>IFERROR(J106/F90,"-")</f>
        <v>0.80539656582174979</v>
      </c>
      <c r="L106" s="215">
        <f t="shared" si="73"/>
        <v>138506.54720812183</v>
      </c>
      <c r="M106" s="111">
        <f t="shared" si="106"/>
        <v>9.2332208473940761E-2</v>
      </c>
      <c r="N106" s="616"/>
      <c r="O106" s="616"/>
      <c r="P106" s="128" t="s">
        <v>81</v>
      </c>
      <c r="Q106" s="204">
        <v>19217805</v>
      </c>
      <c r="R106" s="183">
        <f>IFERROR(Q106/N90,"-")</f>
        <v>0.13098972403883491</v>
      </c>
      <c r="S106" s="212">
        <v>166</v>
      </c>
      <c r="T106" s="183">
        <f>IFERROR(S106/O90,"-")</f>
        <v>0.84263959390862941</v>
      </c>
      <c r="U106" s="215">
        <f t="shared" si="74"/>
        <v>115769.90963855422</v>
      </c>
      <c r="V106" s="111">
        <f t="shared" si="107"/>
        <v>1.5560554930633672E-2</v>
      </c>
      <c r="W106" s="616"/>
      <c r="X106" s="616"/>
      <c r="Y106" s="128" t="s">
        <v>81</v>
      </c>
      <c r="Z106" s="204">
        <v>17884145</v>
      </c>
      <c r="AA106" s="183">
        <f>IFERROR(Z106/W90,"-")</f>
        <v>0.27769436973174544</v>
      </c>
      <c r="AB106" s="212">
        <v>78</v>
      </c>
      <c r="AC106" s="183">
        <f>IFERROR(AB106/X90,"-")</f>
        <v>0.84782608695652173</v>
      </c>
      <c r="AD106" s="215">
        <f t="shared" si="75"/>
        <v>229283.91025641025</v>
      </c>
      <c r="AE106" s="111">
        <f t="shared" si="108"/>
        <v>7.3115860517435323E-3</v>
      </c>
      <c r="AF106" s="616"/>
      <c r="AG106" s="616"/>
      <c r="AH106" s="128" t="s">
        <v>81</v>
      </c>
      <c r="AI106" s="204">
        <v>20536432</v>
      </c>
      <c r="AJ106" s="183">
        <f>IFERROR(AI106/AF90,"-")</f>
        <v>0.14129483923474795</v>
      </c>
      <c r="AK106" s="212">
        <v>145</v>
      </c>
      <c r="AL106" s="183">
        <f>IFERROR(AK106/AG90,"-")</f>
        <v>0.8192090395480226</v>
      </c>
      <c r="AM106" s="215">
        <f t="shared" si="76"/>
        <v>141630.56551724137</v>
      </c>
      <c r="AN106" s="111">
        <f t="shared" si="109"/>
        <v>1.3592050993625798E-2</v>
      </c>
      <c r="AO106" s="616"/>
      <c r="AP106" s="652"/>
      <c r="AQ106" s="128" t="s">
        <v>81</v>
      </c>
      <c r="AR106" s="204">
        <f t="shared" si="70"/>
        <v>194067331</v>
      </c>
      <c r="AS106" s="183">
        <f>IFERROR(AR106/AO90,"-")</f>
        <v>0.16970457897706057</v>
      </c>
      <c r="AT106" s="212">
        <f t="shared" si="71"/>
        <v>1374</v>
      </c>
      <c r="AU106" s="183">
        <f>IFERROR(AT106/AP90,"-")</f>
        <v>0.81349911190053281</v>
      </c>
      <c r="AV106" s="215">
        <f t="shared" si="77"/>
        <v>141242.59898107714</v>
      </c>
      <c r="AW106" s="111">
        <f t="shared" si="110"/>
        <v>0.12879640044994375</v>
      </c>
      <c r="AX106" s="121"/>
      <c r="AY106" s="76"/>
      <c r="AZ106" s="76"/>
      <c r="BA106" s="76"/>
      <c r="BB106" s="76"/>
      <c r="BC106" s="76"/>
      <c r="BD106" s="76"/>
      <c r="BE106" s="76"/>
      <c r="BF106" s="76"/>
      <c r="BG106" s="76"/>
      <c r="BH106" s="76"/>
      <c r="BI106" s="76"/>
      <c r="BN106" s="500"/>
      <c r="BO106" s="642"/>
      <c r="BP106" s="641"/>
      <c r="BQ106" s="641"/>
      <c r="BR106" s="128" t="s">
        <v>81</v>
      </c>
      <c r="BS106" s="188">
        <v>26592212</v>
      </c>
      <c r="BT106" s="390">
        <v>0.22707683516233534</v>
      </c>
      <c r="BU106" s="188">
        <v>118</v>
      </c>
      <c r="BV106" s="390">
        <v>0.87407407407407411</v>
      </c>
      <c r="BW106" s="188">
        <v>225357.72881355931</v>
      </c>
      <c r="BX106" s="401">
        <v>1.1166840162770891E-2</v>
      </c>
      <c r="CB106" s="159"/>
      <c r="CC106" s="159"/>
      <c r="CD106" s="159"/>
      <c r="CE106" s="159"/>
      <c r="CF106" s="159"/>
      <c r="CG106" s="159"/>
      <c r="CI106" s="76"/>
      <c r="CJ106" s="150"/>
      <c r="CK106" s="150"/>
      <c r="CL106" s="150"/>
    </row>
    <row r="107" spans="2:90" s="14" customFormat="1" ht="13.5" customHeight="1">
      <c r="B107" s="500">
        <v>7</v>
      </c>
      <c r="C107" s="627" t="s">
        <v>129</v>
      </c>
      <c r="D107" s="630">
        <f>BL11</f>
        <v>9592</v>
      </c>
      <c r="E107" s="626">
        <f t="shared" ref="E107" si="111">VLOOKUP(C107,$AY$5:$BI$78,2,0)</f>
        <v>583940880</v>
      </c>
      <c r="F107" s="626">
        <f t="shared" ref="F107" si="112">VLOOKUP(C107,$AY$5:$BI$78,7,0)</f>
        <v>857</v>
      </c>
      <c r="G107" s="124" t="s">
        <v>144</v>
      </c>
      <c r="H107" s="210">
        <v>9671880</v>
      </c>
      <c r="I107" s="181">
        <f>IFERROR(H107/E107,"-")</f>
        <v>1.6563115087952055E-2</v>
      </c>
      <c r="J107" s="210">
        <v>161</v>
      </c>
      <c r="K107" s="181">
        <f>IFERROR(J107/F107,"-")</f>
        <v>0.18786464410735124</v>
      </c>
      <c r="L107" s="213">
        <f t="shared" si="73"/>
        <v>60073.788819875779</v>
      </c>
      <c r="M107" s="108">
        <f>IFERROR(J107/$BL$11,0)</f>
        <v>1.6784820683903252E-2</v>
      </c>
      <c r="N107" s="626">
        <f t="shared" ref="N107" si="113">VLOOKUP(C107,$AY$5:$BI$78,3,0)</f>
        <v>65920530</v>
      </c>
      <c r="O107" s="626">
        <f t="shared" ref="O107" si="114">VLOOKUP(C107,$AY$5:$BI$78,8,0)</f>
        <v>107</v>
      </c>
      <c r="P107" s="124" t="s">
        <v>144</v>
      </c>
      <c r="Q107" s="210">
        <v>2067289</v>
      </c>
      <c r="R107" s="181">
        <f>IFERROR(Q107/N107,"-")</f>
        <v>3.1360321283824627E-2</v>
      </c>
      <c r="S107" s="210">
        <v>22</v>
      </c>
      <c r="T107" s="181">
        <f>IFERROR(S107/O107,"-")</f>
        <v>0.20560747663551401</v>
      </c>
      <c r="U107" s="213">
        <f t="shared" si="74"/>
        <v>93967.681818181823</v>
      </c>
      <c r="V107" s="108">
        <f>IFERROR(S107/$BL$11,0)</f>
        <v>2.2935779816513763E-3</v>
      </c>
      <c r="W107" s="626">
        <f t="shared" ref="W107" si="115">VLOOKUP(C107,$AY$5:$BI$78,4,0)</f>
        <v>50977010</v>
      </c>
      <c r="X107" s="626">
        <f t="shared" ref="X107" si="116">VLOOKUP(C107,$AY$5:$BI$78,9,0)</f>
        <v>66</v>
      </c>
      <c r="Y107" s="124" t="s">
        <v>144</v>
      </c>
      <c r="Z107" s="210">
        <v>3565565</v>
      </c>
      <c r="AA107" s="181">
        <f>IFERROR(Z107/W107,"-")</f>
        <v>6.9944569130280493E-2</v>
      </c>
      <c r="AB107" s="210">
        <v>19</v>
      </c>
      <c r="AC107" s="181">
        <f>IFERROR(AB107/X107,"-")</f>
        <v>0.2878787878787879</v>
      </c>
      <c r="AD107" s="213">
        <f t="shared" si="75"/>
        <v>187661.31578947368</v>
      </c>
      <c r="AE107" s="108">
        <f>IFERROR(AB107/$BL$11,0)</f>
        <v>1.9808173477898249E-3</v>
      </c>
      <c r="AF107" s="626">
        <f t="shared" ref="AF107" si="117">VLOOKUP(C107,$AY$5:$BI$78,5,0)</f>
        <v>105951360</v>
      </c>
      <c r="AG107" s="626">
        <f t="shared" ref="AG107" si="118">VLOOKUP(C107,$AY$5:$BI$78,10,0)</f>
        <v>117</v>
      </c>
      <c r="AH107" s="124" t="s">
        <v>144</v>
      </c>
      <c r="AI107" s="210">
        <v>751707</v>
      </c>
      <c r="AJ107" s="181">
        <f>IFERROR(AI107/AF107,"-")</f>
        <v>7.0948310621024588E-3</v>
      </c>
      <c r="AK107" s="210">
        <v>29</v>
      </c>
      <c r="AL107" s="181">
        <f>IFERROR(AK107/AG107,"-")</f>
        <v>0.24786324786324787</v>
      </c>
      <c r="AM107" s="213">
        <f t="shared" si="76"/>
        <v>25920.931034482757</v>
      </c>
      <c r="AN107" s="108">
        <f>IFERROR(AK107/$BL$11,0)</f>
        <v>3.023352793994996E-3</v>
      </c>
      <c r="AO107" s="626">
        <f t="shared" ref="AO107" si="119">VLOOKUP(C107,$AY$5:$BI$78,6,0)</f>
        <v>806789780</v>
      </c>
      <c r="AP107" s="650">
        <f t="shared" ref="AP107" si="120">VLOOKUP(C107,$AY$5:$BI$78,11,0)</f>
        <v>1147</v>
      </c>
      <c r="AQ107" s="124" t="s">
        <v>144</v>
      </c>
      <c r="AR107" s="210">
        <f t="shared" si="70"/>
        <v>16056441</v>
      </c>
      <c r="AS107" s="181">
        <f>IFERROR(AR107/AO107,"-")</f>
        <v>1.990164154037747E-2</v>
      </c>
      <c r="AT107" s="210">
        <f t="shared" si="71"/>
        <v>231</v>
      </c>
      <c r="AU107" s="181">
        <f>IFERROR(AT107/AP107,"-")</f>
        <v>0.20139494333042721</v>
      </c>
      <c r="AV107" s="213">
        <f t="shared" si="77"/>
        <v>69508.402597402601</v>
      </c>
      <c r="AW107" s="108">
        <f>IFERROR(AT107/$BL$11,0)</f>
        <v>2.4082568807339451E-2</v>
      </c>
      <c r="AX107" s="121"/>
      <c r="AY107" s="76"/>
      <c r="AZ107" s="76"/>
      <c r="BA107" s="76"/>
      <c r="BB107" s="76"/>
      <c r="BC107" s="76"/>
      <c r="BD107" s="76"/>
      <c r="BE107" s="76"/>
      <c r="BF107" s="76"/>
      <c r="BG107" s="76"/>
      <c r="BH107" s="76"/>
      <c r="BI107" s="76"/>
      <c r="BN107" s="500">
        <v>7</v>
      </c>
      <c r="BO107" s="642" t="s">
        <v>129</v>
      </c>
      <c r="BP107" s="641">
        <v>91840300</v>
      </c>
      <c r="BQ107" s="641">
        <v>109</v>
      </c>
      <c r="BR107" s="400" t="s">
        <v>144</v>
      </c>
      <c r="BS107" s="188">
        <v>618043</v>
      </c>
      <c r="BT107" s="390">
        <v>6.7295402998465816E-3</v>
      </c>
      <c r="BU107" s="188">
        <v>31</v>
      </c>
      <c r="BV107" s="390">
        <v>0.28440366972477066</v>
      </c>
      <c r="BW107" s="188">
        <v>19936.870967741936</v>
      </c>
      <c r="BX107" s="401">
        <v>3.2880780653372931E-3</v>
      </c>
      <c r="CB107" s="159"/>
      <c r="CC107" s="159"/>
      <c r="CD107" s="159"/>
      <c r="CE107" s="159"/>
      <c r="CF107" s="159"/>
      <c r="CG107" s="159"/>
      <c r="CI107" s="76"/>
      <c r="CJ107" s="150"/>
      <c r="CK107" s="150"/>
      <c r="CL107" s="150"/>
    </row>
    <row r="108" spans="2:90" s="14" customFormat="1" ht="13.5" customHeight="1">
      <c r="B108" s="500"/>
      <c r="C108" s="628"/>
      <c r="D108" s="631"/>
      <c r="E108" s="615"/>
      <c r="F108" s="615"/>
      <c r="G108" s="125" t="s">
        <v>145</v>
      </c>
      <c r="H108" s="211">
        <v>20427363</v>
      </c>
      <c r="I108" s="182">
        <f>IFERROR(H108/E107,"-")</f>
        <v>3.4981902620004959E-2</v>
      </c>
      <c r="J108" s="211">
        <v>224</v>
      </c>
      <c r="K108" s="182">
        <f>IFERROR(J108/F107,"-")</f>
        <v>0.26137689614935822</v>
      </c>
      <c r="L108" s="214">
        <f t="shared" si="73"/>
        <v>91193.584821428565</v>
      </c>
      <c r="M108" s="109">
        <f>IFERROR(J108/$BL$11,0)</f>
        <v>2.3352793994995829E-2</v>
      </c>
      <c r="N108" s="615"/>
      <c r="O108" s="615"/>
      <c r="P108" s="125" t="s">
        <v>145</v>
      </c>
      <c r="Q108" s="211">
        <v>1508646</v>
      </c>
      <c r="R108" s="182">
        <f>IFERROR(Q108/N107,"-")</f>
        <v>2.2885829346335654E-2</v>
      </c>
      <c r="S108" s="211">
        <v>30</v>
      </c>
      <c r="T108" s="182">
        <f>IFERROR(S108/O107,"-")</f>
        <v>0.28037383177570091</v>
      </c>
      <c r="U108" s="214">
        <f t="shared" si="74"/>
        <v>50288.2</v>
      </c>
      <c r="V108" s="109">
        <f>IFERROR(S108/$BL$11,0)</f>
        <v>3.127606338615513E-3</v>
      </c>
      <c r="W108" s="615"/>
      <c r="X108" s="615"/>
      <c r="Y108" s="125" t="s">
        <v>145</v>
      </c>
      <c r="Z108" s="211">
        <v>1991263</v>
      </c>
      <c r="AA108" s="182">
        <f>IFERROR(Z108/W107,"-")</f>
        <v>3.9061981077352322E-2</v>
      </c>
      <c r="AB108" s="211">
        <v>19</v>
      </c>
      <c r="AC108" s="182">
        <f>IFERROR(AB108/X107,"-")</f>
        <v>0.2878787878787879</v>
      </c>
      <c r="AD108" s="214">
        <f t="shared" si="75"/>
        <v>104803.31578947368</v>
      </c>
      <c r="AE108" s="109">
        <f>IFERROR(AB108/$BL$11,0)</f>
        <v>1.9808173477898249E-3</v>
      </c>
      <c r="AF108" s="615"/>
      <c r="AG108" s="615"/>
      <c r="AH108" s="125" t="s">
        <v>145</v>
      </c>
      <c r="AI108" s="211">
        <v>1349071</v>
      </c>
      <c r="AJ108" s="182">
        <f>IFERROR(AI108/AF107,"-")</f>
        <v>1.2732927637738676E-2</v>
      </c>
      <c r="AK108" s="211">
        <v>37</v>
      </c>
      <c r="AL108" s="182">
        <f>IFERROR(AK108/AG107,"-")</f>
        <v>0.31623931623931623</v>
      </c>
      <c r="AM108" s="214">
        <f t="shared" si="76"/>
        <v>36461.37837837838</v>
      </c>
      <c r="AN108" s="109">
        <f>IFERROR(AK108/$BL$11,0)</f>
        <v>3.8573811509591328E-3</v>
      </c>
      <c r="AO108" s="615"/>
      <c r="AP108" s="651"/>
      <c r="AQ108" s="125" t="s">
        <v>145</v>
      </c>
      <c r="AR108" s="211">
        <f t="shared" si="70"/>
        <v>25276343</v>
      </c>
      <c r="AS108" s="182">
        <f>IFERROR(AR108/AO107,"-")</f>
        <v>3.1329527996747805E-2</v>
      </c>
      <c r="AT108" s="211">
        <f t="shared" si="71"/>
        <v>310</v>
      </c>
      <c r="AU108" s="182">
        <f>IFERROR(AT108/AP107,"-")</f>
        <v>0.27027027027027029</v>
      </c>
      <c r="AV108" s="214">
        <f t="shared" si="77"/>
        <v>81536.59032258064</v>
      </c>
      <c r="AW108" s="109">
        <f>IFERROR(AT108/$BL$11,0)</f>
        <v>3.2318598832360303E-2</v>
      </c>
      <c r="AX108" s="121"/>
      <c r="AY108" s="76"/>
      <c r="AZ108" s="76"/>
      <c r="BA108" s="76"/>
      <c r="BB108" s="76"/>
      <c r="BC108" s="76"/>
      <c r="BD108" s="76"/>
      <c r="BE108" s="76"/>
      <c r="BF108" s="76"/>
      <c r="BG108" s="76"/>
      <c r="BH108" s="76"/>
      <c r="BI108" s="76"/>
      <c r="BN108" s="500"/>
      <c r="BO108" s="642"/>
      <c r="BP108" s="641"/>
      <c r="BQ108" s="641"/>
      <c r="BR108" s="400" t="s">
        <v>145</v>
      </c>
      <c r="BS108" s="188">
        <v>1649079</v>
      </c>
      <c r="BT108" s="390">
        <v>1.7955940910471764E-2</v>
      </c>
      <c r="BU108" s="188">
        <v>34</v>
      </c>
      <c r="BV108" s="390">
        <v>0.31192660550458717</v>
      </c>
      <c r="BW108" s="188">
        <v>48502.323529411762</v>
      </c>
      <c r="BX108" s="401">
        <v>3.6062791684344504E-3</v>
      </c>
      <c r="CB108" s="159"/>
      <c r="CC108" s="159"/>
      <c r="CD108" s="159"/>
      <c r="CE108" s="159"/>
      <c r="CF108" s="159"/>
      <c r="CG108" s="159"/>
      <c r="CI108" s="76"/>
      <c r="CJ108" s="150"/>
      <c r="CK108" s="150"/>
      <c r="CL108" s="150"/>
    </row>
    <row r="109" spans="2:90" s="14" customFormat="1" ht="13.5" customHeight="1">
      <c r="B109" s="500"/>
      <c r="C109" s="628"/>
      <c r="D109" s="631"/>
      <c r="E109" s="615"/>
      <c r="F109" s="615"/>
      <c r="G109" s="126" t="s">
        <v>146</v>
      </c>
      <c r="H109" s="211">
        <v>13190100</v>
      </c>
      <c r="I109" s="182">
        <f>IFERROR(H109/E107,"-")</f>
        <v>2.258807432697639E-2</v>
      </c>
      <c r="J109" s="211">
        <v>319</v>
      </c>
      <c r="K109" s="182">
        <f>IFERROR(J109/F107,"-")</f>
        <v>0.37222870478413067</v>
      </c>
      <c r="L109" s="214">
        <f t="shared" si="73"/>
        <v>41348.275862068964</v>
      </c>
      <c r="M109" s="109">
        <f t="shared" ref="M109:M123" si="121">IFERROR(J109/$BL$11,0)</f>
        <v>3.3256880733944956E-2</v>
      </c>
      <c r="N109" s="615"/>
      <c r="O109" s="615"/>
      <c r="P109" s="126" t="s">
        <v>146</v>
      </c>
      <c r="Q109" s="211">
        <v>1136286</v>
      </c>
      <c r="R109" s="182">
        <f>IFERROR(Q109/N107,"-")</f>
        <v>1.7237209712968025E-2</v>
      </c>
      <c r="S109" s="211">
        <v>36</v>
      </c>
      <c r="T109" s="182">
        <f>IFERROR(S109/O107,"-")</f>
        <v>0.3364485981308411</v>
      </c>
      <c r="U109" s="214">
        <f t="shared" si="74"/>
        <v>31563.5</v>
      </c>
      <c r="V109" s="109">
        <f t="shared" ref="V109:V123" si="122">IFERROR(S109/$BL$11,0)</f>
        <v>3.7531276063386154E-3</v>
      </c>
      <c r="W109" s="615"/>
      <c r="X109" s="615"/>
      <c r="Y109" s="126" t="s">
        <v>146</v>
      </c>
      <c r="Z109" s="211">
        <v>735701</v>
      </c>
      <c r="AA109" s="182">
        <f>IFERROR(Z109/W107,"-")</f>
        <v>1.4432015530137997E-2</v>
      </c>
      <c r="AB109" s="211">
        <v>26</v>
      </c>
      <c r="AC109" s="182">
        <f>IFERROR(AB109/X107,"-")</f>
        <v>0.39393939393939392</v>
      </c>
      <c r="AD109" s="214">
        <f t="shared" si="75"/>
        <v>28296.192307692309</v>
      </c>
      <c r="AE109" s="109">
        <f t="shared" ref="AE109:AE123" si="123">IFERROR(AB109/$BL$11,0)</f>
        <v>2.7105921601334446E-3</v>
      </c>
      <c r="AF109" s="615"/>
      <c r="AG109" s="615"/>
      <c r="AH109" s="126" t="s">
        <v>146</v>
      </c>
      <c r="AI109" s="211">
        <v>1185721</v>
      </c>
      <c r="AJ109" s="182">
        <f>IFERROR(AI109/AF107,"-")</f>
        <v>1.1191182444472633E-2</v>
      </c>
      <c r="AK109" s="211">
        <v>34</v>
      </c>
      <c r="AL109" s="182">
        <f>IFERROR(AK109/AG107,"-")</f>
        <v>0.29059829059829062</v>
      </c>
      <c r="AM109" s="214">
        <f t="shared" si="76"/>
        <v>34874.147058823532</v>
      </c>
      <c r="AN109" s="109">
        <f t="shared" ref="AN109:AN123" si="124">IFERROR(AK109/$BL$11,0)</f>
        <v>3.5446205170975814E-3</v>
      </c>
      <c r="AO109" s="615"/>
      <c r="AP109" s="651"/>
      <c r="AQ109" s="126" t="s">
        <v>146</v>
      </c>
      <c r="AR109" s="211">
        <f t="shared" si="70"/>
        <v>16247808</v>
      </c>
      <c r="AS109" s="182">
        <f>IFERROR(AR109/AO107,"-")</f>
        <v>2.0138837157803364E-2</v>
      </c>
      <c r="AT109" s="211">
        <f t="shared" si="71"/>
        <v>415</v>
      </c>
      <c r="AU109" s="182">
        <f>IFERROR(AT109/AP107,"-")</f>
        <v>0.36181342632955538</v>
      </c>
      <c r="AV109" s="214">
        <f t="shared" si="77"/>
        <v>39151.344578313256</v>
      </c>
      <c r="AW109" s="109">
        <f t="shared" ref="AW109:AW123" si="125">IFERROR(AT109/$BL$11,0)</f>
        <v>4.3265221017514593E-2</v>
      </c>
      <c r="AX109" s="121"/>
      <c r="AY109" s="76"/>
      <c r="AZ109" s="76"/>
      <c r="BA109" s="76"/>
      <c r="BB109" s="76"/>
      <c r="BC109" s="76"/>
      <c r="BD109" s="76"/>
      <c r="BE109" s="76"/>
      <c r="BF109" s="76"/>
      <c r="BG109" s="76"/>
      <c r="BH109" s="76"/>
      <c r="BI109" s="76"/>
      <c r="BN109" s="500"/>
      <c r="BO109" s="642"/>
      <c r="BP109" s="641"/>
      <c r="BQ109" s="641"/>
      <c r="BR109" s="400" t="s">
        <v>146</v>
      </c>
      <c r="BS109" s="188">
        <v>3341992</v>
      </c>
      <c r="BT109" s="390">
        <v>3.6389166847233728E-2</v>
      </c>
      <c r="BU109" s="188">
        <v>50</v>
      </c>
      <c r="BV109" s="390">
        <v>0.45871559633027525</v>
      </c>
      <c r="BW109" s="188">
        <v>66839.839999999997</v>
      </c>
      <c r="BX109" s="401">
        <v>5.3033517182859563E-3</v>
      </c>
      <c r="CB109" s="159"/>
      <c r="CC109" s="159"/>
      <c r="CD109" s="159"/>
      <c r="CE109" s="159"/>
      <c r="CF109" s="159"/>
      <c r="CG109" s="159"/>
      <c r="CI109" s="76"/>
      <c r="CJ109" s="150"/>
      <c r="CK109" s="150"/>
      <c r="CL109" s="150"/>
    </row>
    <row r="110" spans="2:90" s="14" customFormat="1" ht="13.5" customHeight="1">
      <c r="B110" s="500"/>
      <c r="C110" s="628"/>
      <c r="D110" s="631"/>
      <c r="E110" s="615"/>
      <c r="F110" s="615"/>
      <c r="G110" s="126" t="s">
        <v>147</v>
      </c>
      <c r="H110" s="211">
        <v>2667674</v>
      </c>
      <c r="I110" s="182">
        <f>IFERROR(H110/E107,"-")</f>
        <v>4.5683974035179726E-3</v>
      </c>
      <c r="J110" s="211">
        <v>86</v>
      </c>
      <c r="K110" s="182">
        <f>IFERROR(J110/F107,"-")</f>
        <v>0.10035005834305717</v>
      </c>
      <c r="L110" s="214">
        <f t="shared" si="73"/>
        <v>31019.465116279069</v>
      </c>
      <c r="M110" s="109">
        <f t="shared" si="121"/>
        <v>8.9658048373644703E-3</v>
      </c>
      <c r="N110" s="615"/>
      <c r="O110" s="615"/>
      <c r="P110" s="126" t="s">
        <v>147</v>
      </c>
      <c r="Q110" s="211">
        <v>1957360</v>
      </c>
      <c r="R110" s="182">
        <f>IFERROR(Q110/N107,"-")</f>
        <v>2.969272243411878E-2</v>
      </c>
      <c r="S110" s="211">
        <v>9</v>
      </c>
      <c r="T110" s="182">
        <f>IFERROR(S110/O107,"-")</f>
        <v>8.4112149532710276E-2</v>
      </c>
      <c r="U110" s="214">
        <f t="shared" si="74"/>
        <v>217484.44444444444</v>
      </c>
      <c r="V110" s="109">
        <f t="shared" si="122"/>
        <v>9.3828190158465384E-4</v>
      </c>
      <c r="W110" s="615"/>
      <c r="X110" s="615"/>
      <c r="Y110" s="126" t="s">
        <v>147</v>
      </c>
      <c r="Z110" s="211">
        <v>80640</v>
      </c>
      <c r="AA110" s="182">
        <f>IFERROR(Z110/W107,"-")</f>
        <v>1.5818895615886455E-3</v>
      </c>
      <c r="AB110" s="211">
        <v>6</v>
      </c>
      <c r="AC110" s="182">
        <f>IFERROR(AB110/X107,"-")</f>
        <v>9.0909090909090912E-2</v>
      </c>
      <c r="AD110" s="214">
        <f t="shared" si="75"/>
        <v>13440</v>
      </c>
      <c r="AE110" s="109">
        <f t="shared" si="123"/>
        <v>6.2552126772310256E-4</v>
      </c>
      <c r="AF110" s="615"/>
      <c r="AG110" s="615"/>
      <c r="AH110" s="126" t="s">
        <v>147</v>
      </c>
      <c r="AI110" s="211">
        <v>1955926</v>
      </c>
      <c r="AJ110" s="182">
        <f>IFERROR(AI110/AF107,"-")</f>
        <v>1.8460603054080666E-2</v>
      </c>
      <c r="AK110" s="211">
        <v>13</v>
      </c>
      <c r="AL110" s="182">
        <f>IFERROR(AK110/AG107,"-")</f>
        <v>0.1111111111111111</v>
      </c>
      <c r="AM110" s="214">
        <f t="shared" si="76"/>
        <v>150455.84615384616</v>
      </c>
      <c r="AN110" s="109">
        <f t="shared" si="124"/>
        <v>1.3552960800667223E-3</v>
      </c>
      <c r="AO110" s="615"/>
      <c r="AP110" s="651"/>
      <c r="AQ110" s="126" t="s">
        <v>147</v>
      </c>
      <c r="AR110" s="211">
        <f t="shared" si="70"/>
        <v>6661600</v>
      </c>
      <c r="AS110" s="182">
        <f>IFERROR(AR110/AO107,"-")</f>
        <v>8.256921648164656E-3</v>
      </c>
      <c r="AT110" s="211">
        <f t="shared" si="71"/>
        <v>114</v>
      </c>
      <c r="AU110" s="182">
        <f>IFERROR(AT110/AP107,"-")</f>
        <v>9.9389712292938096E-2</v>
      </c>
      <c r="AV110" s="214">
        <f t="shared" si="77"/>
        <v>58435.087719298244</v>
      </c>
      <c r="AW110" s="109">
        <f t="shared" si="125"/>
        <v>1.1884904086738949E-2</v>
      </c>
      <c r="AX110" s="121"/>
      <c r="AY110" s="76"/>
      <c r="AZ110" s="76"/>
      <c r="BA110" s="76"/>
      <c r="BB110" s="76"/>
      <c r="BC110" s="76"/>
      <c r="BD110" s="76"/>
      <c r="BE110" s="76"/>
      <c r="BF110" s="76"/>
      <c r="BG110" s="76"/>
      <c r="BH110" s="76"/>
      <c r="BI110" s="76"/>
      <c r="BN110" s="500"/>
      <c r="BO110" s="642"/>
      <c r="BP110" s="641"/>
      <c r="BQ110" s="641"/>
      <c r="BR110" s="400" t="s">
        <v>147</v>
      </c>
      <c r="BS110" s="188">
        <v>65582</v>
      </c>
      <c r="BT110" s="390">
        <v>7.1408738865182282E-4</v>
      </c>
      <c r="BU110" s="188">
        <v>6</v>
      </c>
      <c r="BV110" s="390">
        <v>5.5045871559633031E-2</v>
      </c>
      <c r="BW110" s="188">
        <v>10930.333333333334</v>
      </c>
      <c r="BX110" s="401">
        <v>6.3640220619431477E-4</v>
      </c>
      <c r="CB110" s="159"/>
      <c r="CC110" s="159"/>
      <c r="CD110" s="159"/>
      <c r="CE110" s="159"/>
      <c r="CF110" s="159"/>
      <c r="CG110" s="159"/>
      <c r="CI110" s="76"/>
      <c r="CJ110" s="150"/>
      <c r="CK110" s="150"/>
      <c r="CL110" s="150"/>
    </row>
    <row r="111" spans="2:90" s="14" customFormat="1" ht="13.5" customHeight="1">
      <c r="B111" s="500"/>
      <c r="C111" s="628"/>
      <c r="D111" s="631"/>
      <c r="E111" s="615"/>
      <c r="F111" s="615"/>
      <c r="G111" s="126" t="s">
        <v>148</v>
      </c>
      <c r="H111" s="211">
        <v>17614661</v>
      </c>
      <c r="I111" s="182">
        <f>IFERROR(H111/E107,"-")</f>
        <v>3.0165144457774563E-2</v>
      </c>
      <c r="J111" s="211">
        <v>349</v>
      </c>
      <c r="K111" s="182">
        <f>IFERROR(J111/F107,"-")</f>
        <v>0.4072345390898483</v>
      </c>
      <c r="L111" s="214">
        <f t="shared" si="73"/>
        <v>50471.808022922633</v>
      </c>
      <c r="M111" s="109">
        <f t="shared" si="121"/>
        <v>3.6384487072560465E-2</v>
      </c>
      <c r="N111" s="615"/>
      <c r="O111" s="615"/>
      <c r="P111" s="126" t="s">
        <v>148</v>
      </c>
      <c r="Q111" s="211">
        <v>1307667</v>
      </c>
      <c r="R111" s="182">
        <f>IFERROR(Q111/N107,"-")</f>
        <v>1.9837021941419463E-2</v>
      </c>
      <c r="S111" s="211">
        <v>48</v>
      </c>
      <c r="T111" s="182">
        <f>IFERROR(S111/O107,"-")</f>
        <v>0.44859813084112149</v>
      </c>
      <c r="U111" s="214">
        <f t="shared" si="74"/>
        <v>27243.0625</v>
      </c>
      <c r="V111" s="109">
        <f t="shared" si="122"/>
        <v>5.0041701417848205E-3</v>
      </c>
      <c r="W111" s="615"/>
      <c r="X111" s="615"/>
      <c r="Y111" s="126" t="s">
        <v>148</v>
      </c>
      <c r="Z111" s="211">
        <v>1194134</v>
      </c>
      <c r="AA111" s="182">
        <f>IFERROR(Z111/W107,"-")</f>
        <v>2.3424951757664878E-2</v>
      </c>
      <c r="AB111" s="211">
        <v>30</v>
      </c>
      <c r="AC111" s="182">
        <f>IFERROR(AB111/X107,"-")</f>
        <v>0.45454545454545453</v>
      </c>
      <c r="AD111" s="214">
        <f t="shared" si="75"/>
        <v>39804.466666666667</v>
      </c>
      <c r="AE111" s="109">
        <f t="shared" si="123"/>
        <v>3.127606338615513E-3</v>
      </c>
      <c r="AF111" s="615"/>
      <c r="AG111" s="615"/>
      <c r="AH111" s="126" t="s">
        <v>148</v>
      </c>
      <c r="AI111" s="211">
        <v>1385773</v>
      </c>
      <c r="AJ111" s="182">
        <f>IFERROR(AI111/AF107,"-")</f>
        <v>1.3079331874550737E-2</v>
      </c>
      <c r="AK111" s="211">
        <v>45</v>
      </c>
      <c r="AL111" s="182">
        <f>IFERROR(AK111/AG107,"-")</f>
        <v>0.38461538461538464</v>
      </c>
      <c r="AM111" s="214">
        <f t="shared" si="76"/>
        <v>30794.955555555556</v>
      </c>
      <c r="AN111" s="109">
        <f t="shared" si="124"/>
        <v>4.6914095079232691E-3</v>
      </c>
      <c r="AO111" s="615"/>
      <c r="AP111" s="651"/>
      <c r="AQ111" s="126" t="s">
        <v>148</v>
      </c>
      <c r="AR111" s="211">
        <f t="shared" si="70"/>
        <v>21502235</v>
      </c>
      <c r="AS111" s="182">
        <f>IFERROR(AR111/AO107,"-")</f>
        <v>2.6651595661015933E-2</v>
      </c>
      <c r="AT111" s="211">
        <f t="shared" si="71"/>
        <v>472</v>
      </c>
      <c r="AU111" s="182">
        <f>IFERROR(AT111/AP107,"-")</f>
        <v>0.41150828247602439</v>
      </c>
      <c r="AV111" s="214">
        <f t="shared" si="77"/>
        <v>45555.582627118645</v>
      </c>
      <c r="AW111" s="109">
        <f t="shared" si="125"/>
        <v>4.9207673060884069E-2</v>
      </c>
      <c r="AX111" s="121"/>
      <c r="AY111" s="76"/>
      <c r="AZ111" s="76"/>
      <c r="BA111" s="76"/>
      <c r="BB111" s="76"/>
      <c r="BC111" s="76"/>
      <c r="BD111" s="76"/>
      <c r="BE111" s="76"/>
      <c r="BF111" s="76"/>
      <c r="BG111" s="76"/>
      <c r="BH111" s="76"/>
      <c r="BI111" s="76"/>
      <c r="BN111" s="500"/>
      <c r="BO111" s="642"/>
      <c r="BP111" s="641"/>
      <c r="BQ111" s="641"/>
      <c r="BR111" s="400" t="s">
        <v>148</v>
      </c>
      <c r="BS111" s="188">
        <v>1669135</v>
      </c>
      <c r="BT111" s="390">
        <v>1.8174319988066241E-2</v>
      </c>
      <c r="BU111" s="188">
        <v>53</v>
      </c>
      <c r="BV111" s="390">
        <v>0.48623853211009177</v>
      </c>
      <c r="BW111" s="188">
        <v>31493.113207547169</v>
      </c>
      <c r="BX111" s="401">
        <v>5.6215528213831144E-3</v>
      </c>
      <c r="CB111" s="159"/>
      <c r="CC111" s="159"/>
      <c r="CD111" s="159"/>
      <c r="CE111" s="159"/>
      <c r="CF111" s="159"/>
      <c r="CG111" s="159"/>
      <c r="CI111" s="76"/>
      <c r="CJ111" s="150"/>
      <c r="CK111" s="150"/>
      <c r="CL111" s="150"/>
    </row>
    <row r="112" spans="2:90" s="14" customFormat="1" ht="13.5" customHeight="1">
      <c r="B112" s="500"/>
      <c r="C112" s="628"/>
      <c r="D112" s="631"/>
      <c r="E112" s="615"/>
      <c r="F112" s="615"/>
      <c r="G112" s="126" t="s">
        <v>149</v>
      </c>
      <c r="H112" s="211">
        <v>19614770</v>
      </c>
      <c r="I112" s="182">
        <f>IFERROR(H112/E107,"-")</f>
        <v>3.3590335377786877E-2</v>
      </c>
      <c r="J112" s="211">
        <v>315</v>
      </c>
      <c r="K112" s="182">
        <f>IFERROR(J112/F107,"-")</f>
        <v>0.36756126021003499</v>
      </c>
      <c r="L112" s="214">
        <f t="shared" si="73"/>
        <v>62269.111111111109</v>
      </c>
      <c r="M112" s="109">
        <f t="shared" si="121"/>
        <v>3.2839866555462886E-2</v>
      </c>
      <c r="N112" s="615"/>
      <c r="O112" s="615"/>
      <c r="P112" s="126" t="s">
        <v>149</v>
      </c>
      <c r="Q112" s="211">
        <v>5610328</v>
      </c>
      <c r="R112" s="182">
        <f>IFERROR(Q112/N107,"-")</f>
        <v>8.5107446799957465E-2</v>
      </c>
      <c r="S112" s="211">
        <v>50</v>
      </c>
      <c r="T112" s="182">
        <f>IFERROR(S112/O107,"-")</f>
        <v>0.46728971962616822</v>
      </c>
      <c r="U112" s="214">
        <f t="shared" si="74"/>
        <v>112206.56</v>
      </c>
      <c r="V112" s="109">
        <f t="shared" si="122"/>
        <v>5.2126772310258545E-3</v>
      </c>
      <c r="W112" s="615"/>
      <c r="X112" s="615"/>
      <c r="Y112" s="126" t="s">
        <v>149</v>
      </c>
      <c r="Z112" s="211">
        <v>1516288</v>
      </c>
      <c r="AA112" s="182">
        <f>IFERROR(Z112/W107,"-")</f>
        <v>2.9744545629490627E-2</v>
      </c>
      <c r="AB112" s="211">
        <v>19</v>
      </c>
      <c r="AC112" s="182">
        <f>IFERROR(AB112/X107,"-")</f>
        <v>0.2878787878787879</v>
      </c>
      <c r="AD112" s="214">
        <f t="shared" si="75"/>
        <v>79804.631578947374</v>
      </c>
      <c r="AE112" s="109">
        <f t="shared" si="123"/>
        <v>1.9808173477898249E-3</v>
      </c>
      <c r="AF112" s="615"/>
      <c r="AG112" s="615"/>
      <c r="AH112" s="126" t="s">
        <v>149</v>
      </c>
      <c r="AI112" s="211">
        <v>2400807</v>
      </c>
      <c r="AJ112" s="182">
        <f>IFERROR(AI112/AF107,"-")</f>
        <v>2.2659520368591778E-2</v>
      </c>
      <c r="AK112" s="211">
        <v>46</v>
      </c>
      <c r="AL112" s="182">
        <f>IFERROR(AK112/AG107,"-")</f>
        <v>0.39316239316239315</v>
      </c>
      <c r="AM112" s="214">
        <f t="shared" si="76"/>
        <v>52191.456521739128</v>
      </c>
      <c r="AN112" s="109">
        <f t="shared" si="124"/>
        <v>4.7956630525437865E-3</v>
      </c>
      <c r="AO112" s="615"/>
      <c r="AP112" s="651"/>
      <c r="AQ112" s="126" t="s">
        <v>149</v>
      </c>
      <c r="AR112" s="211">
        <f t="shared" si="70"/>
        <v>29142193</v>
      </c>
      <c r="AS112" s="182">
        <f>IFERROR(AR112/AO107,"-")</f>
        <v>3.6121172729778508E-2</v>
      </c>
      <c r="AT112" s="211">
        <f t="shared" si="71"/>
        <v>430</v>
      </c>
      <c r="AU112" s="182">
        <f>IFERROR(AT112/AP107,"-")</f>
        <v>0.3748910200523104</v>
      </c>
      <c r="AV112" s="214">
        <f t="shared" si="77"/>
        <v>67772.54186046512</v>
      </c>
      <c r="AW112" s="109">
        <f t="shared" si="125"/>
        <v>4.4829024186822351E-2</v>
      </c>
      <c r="AX112" s="121"/>
      <c r="AY112" s="76"/>
      <c r="AZ112" s="76"/>
      <c r="BA112" s="76"/>
      <c r="BB112" s="76"/>
      <c r="BC112" s="76"/>
      <c r="BD112" s="76"/>
      <c r="BE112" s="76"/>
      <c r="BF112" s="76"/>
      <c r="BG112" s="76"/>
      <c r="BH112" s="76"/>
      <c r="BI112" s="76"/>
      <c r="BN112" s="500"/>
      <c r="BO112" s="642"/>
      <c r="BP112" s="641"/>
      <c r="BQ112" s="641"/>
      <c r="BR112" s="400" t="s">
        <v>149</v>
      </c>
      <c r="BS112" s="188">
        <v>2318729</v>
      </c>
      <c r="BT112" s="390">
        <v>2.5247402284182433E-2</v>
      </c>
      <c r="BU112" s="188">
        <v>49</v>
      </c>
      <c r="BV112" s="390">
        <v>0.44954128440366975</v>
      </c>
      <c r="BW112" s="188">
        <v>47321</v>
      </c>
      <c r="BX112" s="401">
        <v>5.1972846839202372E-3</v>
      </c>
      <c r="CB112" s="159"/>
      <c r="CC112" s="159"/>
      <c r="CD112" s="159"/>
      <c r="CE112" s="159"/>
      <c r="CF112" s="159"/>
      <c r="CG112" s="159"/>
      <c r="CI112" s="76"/>
      <c r="CJ112" s="150"/>
      <c r="CK112" s="150"/>
      <c r="CL112" s="150"/>
    </row>
    <row r="113" spans="2:90" s="14" customFormat="1" ht="13.5" customHeight="1">
      <c r="B113" s="500"/>
      <c r="C113" s="628"/>
      <c r="D113" s="631"/>
      <c r="E113" s="615"/>
      <c r="F113" s="615"/>
      <c r="G113" s="126" t="s">
        <v>150</v>
      </c>
      <c r="H113" s="211">
        <v>13242661</v>
      </c>
      <c r="I113" s="182">
        <f>IFERROR(H113/E107,"-")</f>
        <v>2.2678085151359842E-2</v>
      </c>
      <c r="J113" s="211">
        <v>97</v>
      </c>
      <c r="K113" s="182">
        <f>IFERROR(J113/F107,"-")</f>
        <v>0.11318553092182031</v>
      </c>
      <c r="L113" s="214">
        <f t="shared" si="73"/>
        <v>136522.27835051547</v>
      </c>
      <c r="M113" s="109">
        <f t="shared" si="121"/>
        <v>1.0112593828190158E-2</v>
      </c>
      <c r="N113" s="615"/>
      <c r="O113" s="615"/>
      <c r="P113" s="126" t="s">
        <v>150</v>
      </c>
      <c r="Q113" s="211">
        <v>657770</v>
      </c>
      <c r="R113" s="182">
        <f>IFERROR(Q113/N107,"-")</f>
        <v>9.9782268134069926E-3</v>
      </c>
      <c r="S113" s="211">
        <v>20</v>
      </c>
      <c r="T113" s="182">
        <f>IFERROR(S113/O107,"-")</f>
        <v>0.18691588785046728</v>
      </c>
      <c r="U113" s="214">
        <f t="shared" si="74"/>
        <v>32888.5</v>
      </c>
      <c r="V113" s="109">
        <f t="shared" si="122"/>
        <v>2.0850708924103419E-3</v>
      </c>
      <c r="W113" s="615"/>
      <c r="X113" s="615"/>
      <c r="Y113" s="126" t="s">
        <v>150</v>
      </c>
      <c r="Z113" s="211">
        <v>15138</v>
      </c>
      <c r="AA113" s="182">
        <f>IFERROR(Z113/W107,"-")</f>
        <v>2.9695739314643992E-4</v>
      </c>
      <c r="AB113" s="211">
        <v>4</v>
      </c>
      <c r="AC113" s="182">
        <f>IFERROR(AB113/X107,"-")</f>
        <v>6.0606060606060608E-2</v>
      </c>
      <c r="AD113" s="214">
        <f t="shared" si="75"/>
        <v>3784.5</v>
      </c>
      <c r="AE113" s="109">
        <f t="shared" si="123"/>
        <v>4.1701417848206837E-4</v>
      </c>
      <c r="AF113" s="615"/>
      <c r="AG113" s="615"/>
      <c r="AH113" s="126" t="s">
        <v>150</v>
      </c>
      <c r="AI113" s="211">
        <v>6412021</v>
      </c>
      <c r="AJ113" s="182">
        <f>IFERROR(AI113/AF107,"-")</f>
        <v>6.0518534165111236E-2</v>
      </c>
      <c r="AK113" s="211">
        <v>23</v>
      </c>
      <c r="AL113" s="182">
        <f>IFERROR(AK113/AG107,"-")</f>
        <v>0.19658119658119658</v>
      </c>
      <c r="AM113" s="214">
        <f t="shared" si="76"/>
        <v>278783.52173913043</v>
      </c>
      <c r="AN113" s="109">
        <f t="shared" si="124"/>
        <v>2.3978315262718933E-3</v>
      </c>
      <c r="AO113" s="615"/>
      <c r="AP113" s="651"/>
      <c r="AQ113" s="126" t="s">
        <v>150</v>
      </c>
      <c r="AR113" s="211">
        <f t="shared" si="70"/>
        <v>20327590</v>
      </c>
      <c r="AS113" s="182">
        <f>IFERROR(AR113/AO107,"-")</f>
        <v>2.5195646380151222E-2</v>
      </c>
      <c r="AT113" s="211">
        <f t="shared" si="71"/>
        <v>144</v>
      </c>
      <c r="AU113" s="182">
        <f>IFERROR(AT113/AP107,"-")</f>
        <v>0.12554489973844812</v>
      </c>
      <c r="AV113" s="214">
        <f t="shared" si="77"/>
        <v>141163.81944444444</v>
      </c>
      <c r="AW113" s="109">
        <f t="shared" si="125"/>
        <v>1.5012510425354461E-2</v>
      </c>
      <c r="AX113" s="121"/>
      <c r="AY113" s="76"/>
      <c r="AZ113" s="76"/>
      <c r="BA113" s="76"/>
      <c r="BB113" s="76"/>
      <c r="BC113" s="76"/>
      <c r="BD113" s="76"/>
      <c r="BE113" s="76"/>
      <c r="BF113" s="76"/>
      <c r="BG113" s="76"/>
      <c r="BH113" s="76"/>
      <c r="BI113" s="76"/>
      <c r="BN113" s="500"/>
      <c r="BO113" s="642"/>
      <c r="BP113" s="641"/>
      <c r="BQ113" s="641"/>
      <c r="BR113" s="400" t="s">
        <v>150</v>
      </c>
      <c r="BS113" s="188">
        <v>2574305</v>
      </c>
      <c r="BT113" s="390">
        <v>2.8030232915179937E-2</v>
      </c>
      <c r="BU113" s="188">
        <v>12</v>
      </c>
      <c r="BV113" s="390">
        <v>0.11009174311926606</v>
      </c>
      <c r="BW113" s="188">
        <v>214525.41666666666</v>
      </c>
      <c r="BX113" s="401">
        <v>1.2728044123886295E-3</v>
      </c>
      <c r="CB113" s="159"/>
      <c r="CC113" s="159"/>
      <c r="CD113" s="159"/>
      <c r="CE113" s="159"/>
      <c r="CF113" s="159"/>
      <c r="CG113" s="159"/>
      <c r="CI113" s="76"/>
      <c r="CJ113" s="150"/>
      <c r="CK113" s="150"/>
      <c r="CL113" s="150"/>
    </row>
    <row r="114" spans="2:90" s="14" customFormat="1" ht="13.5" customHeight="1">
      <c r="B114" s="500"/>
      <c r="C114" s="628"/>
      <c r="D114" s="631"/>
      <c r="E114" s="615"/>
      <c r="F114" s="615"/>
      <c r="G114" s="126" t="s">
        <v>160</v>
      </c>
      <c r="H114" s="211">
        <v>0</v>
      </c>
      <c r="I114" s="182">
        <f>IFERROR(H114/E107,"-")</f>
        <v>0</v>
      </c>
      <c r="J114" s="211">
        <v>0</v>
      </c>
      <c r="K114" s="182">
        <f>IFERROR(J114/F107,"-")</f>
        <v>0</v>
      </c>
      <c r="L114" s="214" t="str">
        <f t="shared" si="73"/>
        <v>-</v>
      </c>
      <c r="M114" s="109">
        <f t="shared" si="121"/>
        <v>0</v>
      </c>
      <c r="N114" s="615"/>
      <c r="O114" s="615"/>
      <c r="P114" s="126" t="s">
        <v>160</v>
      </c>
      <c r="Q114" s="211">
        <v>0</v>
      </c>
      <c r="R114" s="182">
        <f>IFERROR(Q114/N107,"-")</f>
        <v>0</v>
      </c>
      <c r="S114" s="211">
        <v>0</v>
      </c>
      <c r="T114" s="182">
        <f>IFERROR(S114/O107,"-")</f>
        <v>0</v>
      </c>
      <c r="U114" s="214" t="str">
        <f t="shared" si="74"/>
        <v>-</v>
      </c>
      <c r="V114" s="109">
        <f t="shared" si="122"/>
        <v>0</v>
      </c>
      <c r="W114" s="615"/>
      <c r="X114" s="615"/>
      <c r="Y114" s="126" t="s">
        <v>160</v>
      </c>
      <c r="Z114" s="211">
        <v>0</v>
      </c>
      <c r="AA114" s="182">
        <f>IFERROR(Z114/W107,"-")</f>
        <v>0</v>
      </c>
      <c r="AB114" s="211">
        <v>0</v>
      </c>
      <c r="AC114" s="182">
        <f>IFERROR(AB114/X107,"-")</f>
        <v>0</v>
      </c>
      <c r="AD114" s="214" t="str">
        <f t="shared" si="75"/>
        <v>-</v>
      </c>
      <c r="AE114" s="109">
        <f t="shared" si="123"/>
        <v>0</v>
      </c>
      <c r="AF114" s="615"/>
      <c r="AG114" s="615"/>
      <c r="AH114" s="126" t="s">
        <v>160</v>
      </c>
      <c r="AI114" s="211">
        <v>0</v>
      </c>
      <c r="AJ114" s="182">
        <f>IFERROR(AI114/AF107,"-")</f>
        <v>0</v>
      </c>
      <c r="AK114" s="211">
        <v>0</v>
      </c>
      <c r="AL114" s="182">
        <f>IFERROR(AK114/AG107,"-")</f>
        <v>0</v>
      </c>
      <c r="AM114" s="214" t="str">
        <f t="shared" si="76"/>
        <v>-</v>
      </c>
      <c r="AN114" s="109">
        <f t="shared" si="124"/>
        <v>0</v>
      </c>
      <c r="AO114" s="615"/>
      <c r="AP114" s="651"/>
      <c r="AQ114" s="126" t="s">
        <v>160</v>
      </c>
      <c r="AR114" s="211">
        <f t="shared" si="70"/>
        <v>0</v>
      </c>
      <c r="AS114" s="182">
        <f>IFERROR(AR114/AO107,"-")</f>
        <v>0</v>
      </c>
      <c r="AT114" s="211">
        <f t="shared" si="71"/>
        <v>0</v>
      </c>
      <c r="AU114" s="182">
        <f>IFERROR(AT114/AP107,"-")</f>
        <v>0</v>
      </c>
      <c r="AV114" s="214" t="str">
        <f t="shared" si="77"/>
        <v>-</v>
      </c>
      <c r="AW114" s="109">
        <f t="shared" si="125"/>
        <v>0</v>
      </c>
      <c r="AX114" s="121"/>
      <c r="AY114" s="76"/>
      <c r="AZ114" s="76"/>
      <c r="BA114" s="76"/>
      <c r="BB114" s="76"/>
      <c r="BC114" s="76"/>
      <c r="BD114" s="76"/>
      <c r="BE114" s="76"/>
      <c r="BF114" s="76"/>
      <c r="BG114" s="76"/>
      <c r="BH114" s="76"/>
      <c r="BI114" s="76"/>
      <c r="BN114" s="500"/>
      <c r="BO114" s="642"/>
      <c r="BP114" s="641"/>
      <c r="BQ114" s="641"/>
      <c r="BR114" s="400" t="s">
        <v>160</v>
      </c>
      <c r="BS114" s="188">
        <v>0</v>
      </c>
      <c r="BT114" s="390">
        <v>0</v>
      </c>
      <c r="BU114" s="188">
        <v>0</v>
      </c>
      <c r="BV114" s="390">
        <v>0</v>
      </c>
      <c r="BW114" s="188" t="s">
        <v>418</v>
      </c>
      <c r="BX114" s="401">
        <v>0</v>
      </c>
      <c r="CB114" s="159"/>
      <c r="CC114" s="159"/>
      <c r="CD114" s="159"/>
      <c r="CE114" s="159"/>
      <c r="CF114" s="159"/>
      <c r="CG114" s="159"/>
      <c r="CI114" s="76"/>
      <c r="CJ114" s="150"/>
      <c r="CK114" s="150"/>
      <c r="CL114" s="150"/>
    </row>
    <row r="115" spans="2:90" s="14" customFormat="1" ht="13.5" customHeight="1">
      <c r="B115" s="500"/>
      <c r="C115" s="628"/>
      <c r="D115" s="631"/>
      <c r="E115" s="615"/>
      <c r="F115" s="615"/>
      <c r="G115" s="126" t="s">
        <v>151</v>
      </c>
      <c r="H115" s="211">
        <v>112298</v>
      </c>
      <c r="I115" s="182">
        <f>IFERROR(H115/E107,"-")</f>
        <v>1.9231056404203111E-4</v>
      </c>
      <c r="J115" s="211">
        <v>8</v>
      </c>
      <c r="K115" s="182">
        <f>IFERROR(J115/F107,"-")</f>
        <v>9.3348891481913644E-3</v>
      </c>
      <c r="L115" s="214">
        <f t="shared" si="73"/>
        <v>14037.25</v>
      </c>
      <c r="M115" s="109">
        <f t="shared" si="121"/>
        <v>8.3402835696413675E-4</v>
      </c>
      <c r="N115" s="615"/>
      <c r="O115" s="615"/>
      <c r="P115" s="126" t="s">
        <v>151</v>
      </c>
      <c r="Q115" s="211">
        <v>46208</v>
      </c>
      <c r="R115" s="182">
        <f>IFERROR(Q115/N107,"-")</f>
        <v>7.0096523799186689E-4</v>
      </c>
      <c r="S115" s="211">
        <v>2</v>
      </c>
      <c r="T115" s="182">
        <f>IFERROR(S115/O107,"-")</f>
        <v>1.8691588785046728E-2</v>
      </c>
      <c r="U115" s="214">
        <f t="shared" si="74"/>
        <v>23104</v>
      </c>
      <c r="V115" s="109">
        <f t="shared" si="122"/>
        <v>2.0850708924103419E-4</v>
      </c>
      <c r="W115" s="615"/>
      <c r="X115" s="615"/>
      <c r="Y115" s="126" t="s">
        <v>151</v>
      </c>
      <c r="Z115" s="211">
        <v>16523</v>
      </c>
      <c r="AA115" s="182">
        <f>IFERROR(Z115/W107,"-")</f>
        <v>3.2412650330021319E-4</v>
      </c>
      <c r="AB115" s="211">
        <v>1</v>
      </c>
      <c r="AC115" s="182">
        <f>IFERROR(AB115/X107,"-")</f>
        <v>1.5151515151515152E-2</v>
      </c>
      <c r="AD115" s="214">
        <f t="shared" si="75"/>
        <v>16523</v>
      </c>
      <c r="AE115" s="109">
        <f t="shared" si="123"/>
        <v>1.0425354462051709E-4</v>
      </c>
      <c r="AF115" s="615"/>
      <c r="AG115" s="615"/>
      <c r="AH115" s="126" t="s">
        <v>151</v>
      </c>
      <c r="AI115" s="211">
        <v>40416</v>
      </c>
      <c r="AJ115" s="182">
        <f>IFERROR(AI115/AF107,"-")</f>
        <v>3.8145805773517205E-4</v>
      </c>
      <c r="AK115" s="211">
        <v>1</v>
      </c>
      <c r="AL115" s="182">
        <f>IFERROR(AK115/AG107,"-")</f>
        <v>8.5470085470085479E-3</v>
      </c>
      <c r="AM115" s="214">
        <f t="shared" si="76"/>
        <v>40416</v>
      </c>
      <c r="AN115" s="109">
        <f t="shared" si="124"/>
        <v>1.0425354462051709E-4</v>
      </c>
      <c r="AO115" s="615"/>
      <c r="AP115" s="651"/>
      <c r="AQ115" s="126" t="s">
        <v>151</v>
      </c>
      <c r="AR115" s="211">
        <f t="shared" si="70"/>
        <v>215445</v>
      </c>
      <c r="AS115" s="182">
        <f>IFERROR(AR115/AO107,"-")</f>
        <v>2.6703982293875859E-4</v>
      </c>
      <c r="AT115" s="211">
        <f t="shared" si="71"/>
        <v>12</v>
      </c>
      <c r="AU115" s="182">
        <f>IFERROR(AT115/AP107,"-")</f>
        <v>1.0462074978204011E-2</v>
      </c>
      <c r="AV115" s="214">
        <f t="shared" si="77"/>
        <v>17953.75</v>
      </c>
      <c r="AW115" s="109">
        <f t="shared" si="125"/>
        <v>1.2510425354462051E-3</v>
      </c>
      <c r="AX115" s="121"/>
      <c r="AY115" s="76"/>
      <c r="AZ115" s="76"/>
      <c r="BA115" s="76"/>
      <c r="BB115" s="76"/>
      <c r="BC115" s="76"/>
      <c r="BD115" s="76"/>
      <c r="BE115" s="76"/>
      <c r="BF115" s="76"/>
      <c r="BG115" s="76"/>
      <c r="BH115" s="76"/>
      <c r="BI115" s="76"/>
      <c r="BN115" s="500"/>
      <c r="BO115" s="642"/>
      <c r="BP115" s="641"/>
      <c r="BQ115" s="641"/>
      <c r="BR115" s="400" t="s">
        <v>151</v>
      </c>
      <c r="BS115" s="188">
        <v>7227</v>
      </c>
      <c r="BT115" s="390">
        <v>7.8690945042644679E-5</v>
      </c>
      <c r="BU115" s="188">
        <v>1</v>
      </c>
      <c r="BV115" s="390">
        <v>9.1743119266055051E-3</v>
      </c>
      <c r="BW115" s="188">
        <v>7227</v>
      </c>
      <c r="BX115" s="401">
        <v>1.0606703436571913E-4</v>
      </c>
      <c r="CB115" s="159"/>
      <c r="CC115" s="159"/>
      <c r="CD115" s="159"/>
      <c r="CE115" s="159"/>
      <c r="CF115" s="159"/>
      <c r="CG115" s="159"/>
      <c r="CI115" s="76"/>
      <c r="CJ115" s="150"/>
      <c r="CK115" s="150"/>
      <c r="CL115" s="150"/>
    </row>
    <row r="116" spans="2:90" s="14" customFormat="1" ht="13.5" customHeight="1">
      <c r="B116" s="500"/>
      <c r="C116" s="628"/>
      <c r="D116" s="631"/>
      <c r="E116" s="615"/>
      <c r="F116" s="615"/>
      <c r="G116" s="126" t="s">
        <v>152</v>
      </c>
      <c r="H116" s="211">
        <v>349999</v>
      </c>
      <c r="I116" s="182">
        <f>IFERROR(H116/E107,"-")</f>
        <v>5.993740325219224E-4</v>
      </c>
      <c r="J116" s="211">
        <v>27</v>
      </c>
      <c r="K116" s="182">
        <f>IFERROR(J116/F107,"-")</f>
        <v>3.1505250875145857E-2</v>
      </c>
      <c r="L116" s="214">
        <f t="shared" si="73"/>
        <v>12962.925925925925</v>
      </c>
      <c r="M116" s="109">
        <f t="shared" si="121"/>
        <v>2.8148457047539616E-3</v>
      </c>
      <c r="N116" s="615"/>
      <c r="O116" s="615"/>
      <c r="P116" s="126" t="s">
        <v>152</v>
      </c>
      <c r="Q116" s="211">
        <v>72544</v>
      </c>
      <c r="R116" s="182">
        <f>IFERROR(Q116/N107,"-")</f>
        <v>1.1004765890080071E-3</v>
      </c>
      <c r="S116" s="211">
        <v>3</v>
      </c>
      <c r="T116" s="182">
        <f>IFERROR(S116/O107,"-")</f>
        <v>2.8037383177570093E-2</v>
      </c>
      <c r="U116" s="214">
        <f t="shared" si="74"/>
        <v>24181.333333333332</v>
      </c>
      <c r="V116" s="109">
        <f t="shared" si="122"/>
        <v>3.1276063386155128E-4</v>
      </c>
      <c r="W116" s="615"/>
      <c r="X116" s="615"/>
      <c r="Y116" s="126" t="s">
        <v>152</v>
      </c>
      <c r="Z116" s="211">
        <v>1611</v>
      </c>
      <c r="AA116" s="182">
        <f>IFERROR(Z116/W107,"-")</f>
        <v>3.160248119691602E-5</v>
      </c>
      <c r="AB116" s="211">
        <v>1</v>
      </c>
      <c r="AC116" s="182">
        <f>IFERROR(AB116/X107,"-")</f>
        <v>1.5151515151515152E-2</v>
      </c>
      <c r="AD116" s="214">
        <f t="shared" si="75"/>
        <v>1611</v>
      </c>
      <c r="AE116" s="109">
        <f t="shared" si="123"/>
        <v>1.0425354462051709E-4</v>
      </c>
      <c r="AF116" s="615"/>
      <c r="AG116" s="615"/>
      <c r="AH116" s="126" t="s">
        <v>152</v>
      </c>
      <c r="AI116" s="211">
        <v>52703</v>
      </c>
      <c r="AJ116" s="182">
        <f>IFERROR(AI116/AF107,"-")</f>
        <v>4.9742636621181644E-4</v>
      </c>
      <c r="AK116" s="211">
        <v>5</v>
      </c>
      <c r="AL116" s="182">
        <f>IFERROR(AK116/AG107,"-")</f>
        <v>4.2735042735042736E-2</v>
      </c>
      <c r="AM116" s="214">
        <f t="shared" si="76"/>
        <v>10540.6</v>
      </c>
      <c r="AN116" s="109">
        <f t="shared" si="124"/>
        <v>5.2126772310258547E-4</v>
      </c>
      <c r="AO116" s="615"/>
      <c r="AP116" s="651"/>
      <c r="AQ116" s="126" t="s">
        <v>152</v>
      </c>
      <c r="AR116" s="211">
        <f t="shared" si="70"/>
        <v>476857</v>
      </c>
      <c r="AS116" s="182">
        <f>IFERROR(AR116/AO107,"-")</f>
        <v>5.9105483463114765E-4</v>
      </c>
      <c r="AT116" s="211">
        <f t="shared" si="71"/>
        <v>36</v>
      </c>
      <c r="AU116" s="182">
        <f>IFERROR(AT116/AP107,"-")</f>
        <v>3.1386224934612031E-2</v>
      </c>
      <c r="AV116" s="214">
        <f t="shared" si="77"/>
        <v>13246.027777777777</v>
      </c>
      <c r="AW116" s="109">
        <f t="shared" si="125"/>
        <v>3.7531276063386154E-3</v>
      </c>
      <c r="AX116" s="121"/>
      <c r="AY116" s="76"/>
      <c r="AZ116" s="76"/>
      <c r="BA116" s="76"/>
      <c r="BB116" s="76"/>
      <c r="BC116" s="76"/>
      <c r="BD116" s="76"/>
      <c r="BE116" s="76"/>
      <c r="BF116" s="76"/>
      <c r="BG116" s="76"/>
      <c r="BH116" s="76"/>
      <c r="BI116" s="76"/>
      <c r="BN116" s="500"/>
      <c r="BO116" s="642"/>
      <c r="BP116" s="641"/>
      <c r="BQ116" s="641"/>
      <c r="BR116" s="400" t="s">
        <v>152</v>
      </c>
      <c r="BS116" s="188">
        <v>31191</v>
      </c>
      <c r="BT116" s="390">
        <v>3.3962214844681472E-4</v>
      </c>
      <c r="BU116" s="188">
        <v>6</v>
      </c>
      <c r="BV116" s="390">
        <v>5.5045871559633031E-2</v>
      </c>
      <c r="BW116" s="188">
        <v>5198.5</v>
      </c>
      <c r="BX116" s="401">
        <v>6.3640220619431477E-4</v>
      </c>
      <c r="CB116" s="159"/>
      <c r="CC116" s="159"/>
      <c r="CD116" s="159"/>
      <c r="CE116" s="159"/>
      <c r="CF116" s="159"/>
      <c r="CG116" s="159"/>
      <c r="CI116" s="76"/>
      <c r="CJ116" s="150"/>
      <c r="CK116" s="150"/>
      <c r="CL116" s="150"/>
    </row>
    <row r="117" spans="2:90" s="14" customFormat="1" ht="13.5" customHeight="1">
      <c r="B117" s="500"/>
      <c r="C117" s="628"/>
      <c r="D117" s="631"/>
      <c r="E117" s="615"/>
      <c r="F117" s="615"/>
      <c r="G117" s="126" t="s">
        <v>153</v>
      </c>
      <c r="H117" s="211">
        <v>13541</v>
      </c>
      <c r="I117" s="182">
        <f>IFERROR(H117/E107,"-")</f>
        <v>2.3188991323916217E-5</v>
      </c>
      <c r="J117" s="211">
        <v>3</v>
      </c>
      <c r="K117" s="182">
        <f>IFERROR(J117/F107,"-")</f>
        <v>3.5005834305717621E-3</v>
      </c>
      <c r="L117" s="214">
        <f t="shared" si="73"/>
        <v>4513.666666666667</v>
      </c>
      <c r="M117" s="109">
        <f t="shared" si="121"/>
        <v>3.1276063386155128E-4</v>
      </c>
      <c r="N117" s="615"/>
      <c r="O117" s="615"/>
      <c r="P117" s="126" t="s">
        <v>153</v>
      </c>
      <c r="Q117" s="211">
        <v>18472</v>
      </c>
      <c r="R117" s="182">
        <f>IFERROR(Q117/N107,"-")</f>
        <v>2.8021619365014205E-4</v>
      </c>
      <c r="S117" s="211">
        <v>2</v>
      </c>
      <c r="T117" s="182">
        <f>IFERROR(S117/O107,"-")</f>
        <v>1.8691588785046728E-2</v>
      </c>
      <c r="U117" s="214">
        <f t="shared" si="74"/>
        <v>9236</v>
      </c>
      <c r="V117" s="109">
        <f t="shared" si="122"/>
        <v>2.0850708924103419E-4</v>
      </c>
      <c r="W117" s="615"/>
      <c r="X117" s="615"/>
      <c r="Y117" s="126" t="s">
        <v>153</v>
      </c>
      <c r="Z117" s="211">
        <v>8938</v>
      </c>
      <c r="AA117" s="182">
        <f>IFERROR(Z117/W107,"-")</f>
        <v>1.7533393975048753E-4</v>
      </c>
      <c r="AB117" s="211">
        <v>1</v>
      </c>
      <c r="AC117" s="182">
        <f>IFERROR(AB117/X107,"-")</f>
        <v>1.5151515151515152E-2</v>
      </c>
      <c r="AD117" s="214">
        <f t="shared" si="75"/>
        <v>8938</v>
      </c>
      <c r="AE117" s="109">
        <f t="shared" si="123"/>
        <v>1.0425354462051709E-4</v>
      </c>
      <c r="AF117" s="615"/>
      <c r="AG117" s="615"/>
      <c r="AH117" s="126" t="s">
        <v>153</v>
      </c>
      <c r="AI117" s="211">
        <v>14120</v>
      </c>
      <c r="AJ117" s="182">
        <f>IFERROR(AI117/AF107,"-")</f>
        <v>1.3326869990153972E-4</v>
      </c>
      <c r="AK117" s="211">
        <v>2</v>
      </c>
      <c r="AL117" s="182">
        <f>IFERROR(AK117/AG107,"-")</f>
        <v>1.7094017094017096E-2</v>
      </c>
      <c r="AM117" s="214">
        <f t="shared" si="76"/>
        <v>7060</v>
      </c>
      <c r="AN117" s="109">
        <f t="shared" si="124"/>
        <v>2.0850708924103419E-4</v>
      </c>
      <c r="AO117" s="615"/>
      <c r="AP117" s="651"/>
      <c r="AQ117" s="126" t="s">
        <v>153</v>
      </c>
      <c r="AR117" s="211">
        <f t="shared" si="70"/>
        <v>55071</v>
      </c>
      <c r="AS117" s="182">
        <f>IFERROR(AR117/AO107,"-")</f>
        <v>6.8259416969808424E-5</v>
      </c>
      <c r="AT117" s="211">
        <f t="shared" si="71"/>
        <v>8</v>
      </c>
      <c r="AU117" s="182">
        <f>IFERROR(AT117/AP107,"-")</f>
        <v>6.9747166521360072E-3</v>
      </c>
      <c r="AV117" s="214">
        <f t="shared" si="77"/>
        <v>6883.875</v>
      </c>
      <c r="AW117" s="109">
        <f t="shared" si="125"/>
        <v>8.3402835696413675E-4</v>
      </c>
      <c r="AX117" s="121"/>
      <c r="AY117" s="76"/>
      <c r="AZ117" s="76"/>
      <c r="BA117" s="76"/>
      <c r="BB117" s="76"/>
      <c r="BC117" s="76"/>
      <c r="BD117" s="76"/>
      <c r="BE117" s="76"/>
      <c r="BF117" s="76"/>
      <c r="BG117" s="76"/>
      <c r="BH117" s="76"/>
      <c r="BI117" s="76"/>
      <c r="BN117" s="500"/>
      <c r="BO117" s="642"/>
      <c r="BP117" s="641"/>
      <c r="BQ117" s="641"/>
      <c r="BR117" s="400" t="s">
        <v>153</v>
      </c>
      <c r="BS117" s="188">
        <v>0</v>
      </c>
      <c r="BT117" s="390">
        <v>0</v>
      </c>
      <c r="BU117" s="188">
        <v>0</v>
      </c>
      <c r="BV117" s="390">
        <v>0</v>
      </c>
      <c r="BW117" s="188" t="s">
        <v>418</v>
      </c>
      <c r="BX117" s="401">
        <v>0</v>
      </c>
      <c r="CB117" s="159"/>
      <c r="CC117" s="159"/>
      <c r="CD117" s="159"/>
      <c r="CE117" s="159"/>
      <c r="CF117" s="159"/>
      <c r="CG117" s="159"/>
      <c r="CI117" s="76"/>
      <c r="CJ117" s="150"/>
      <c r="CK117" s="150"/>
      <c r="CL117" s="150"/>
    </row>
    <row r="118" spans="2:90" s="14" customFormat="1" ht="13.5" customHeight="1">
      <c r="B118" s="500"/>
      <c r="C118" s="628"/>
      <c r="D118" s="631"/>
      <c r="E118" s="615"/>
      <c r="F118" s="615"/>
      <c r="G118" s="126" t="s">
        <v>154</v>
      </c>
      <c r="H118" s="211">
        <v>4011</v>
      </c>
      <c r="I118" s="182">
        <f>IFERROR(H118/E107,"-")</f>
        <v>6.8688460379756255E-6</v>
      </c>
      <c r="J118" s="211">
        <v>1</v>
      </c>
      <c r="K118" s="182">
        <f>IFERROR(J118/F107,"-")</f>
        <v>1.1668611435239206E-3</v>
      </c>
      <c r="L118" s="214">
        <f t="shared" si="73"/>
        <v>4011</v>
      </c>
      <c r="M118" s="109">
        <f t="shared" si="121"/>
        <v>1.0425354462051709E-4</v>
      </c>
      <c r="N118" s="615"/>
      <c r="O118" s="615"/>
      <c r="P118" s="126" t="s">
        <v>154</v>
      </c>
      <c r="Q118" s="211">
        <v>0</v>
      </c>
      <c r="R118" s="182">
        <f>IFERROR(Q118/N107,"-")</f>
        <v>0</v>
      </c>
      <c r="S118" s="211">
        <v>0</v>
      </c>
      <c r="T118" s="182">
        <f>IFERROR(S118/O107,"-")</f>
        <v>0</v>
      </c>
      <c r="U118" s="214" t="str">
        <f t="shared" si="74"/>
        <v>-</v>
      </c>
      <c r="V118" s="109">
        <f t="shared" si="122"/>
        <v>0</v>
      </c>
      <c r="W118" s="615"/>
      <c r="X118" s="615"/>
      <c r="Y118" s="126" t="s">
        <v>154</v>
      </c>
      <c r="Z118" s="211">
        <v>0</v>
      </c>
      <c r="AA118" s="182">
        <f>IFERROR(Z118/W107,"-")</f>
        <v>0</v>
      </c>
      <c r="AB118" s="211">
        <v>0</v>
      </c>
      <c r="AC118" s="182">
        <f>IFERROR(AB118/X107,"-")</f>
        <v>0</v>
      </c>
      <c r="AD118" s="214" t="str">
        <f t="shared" si="75"/>
        <v>-</v>
      </c>
      <c r="AE118" s="109">
        <f t="shared" si="123"/>
        <v>0</v>
      </c>
      <c r="AF118" s="615"/>
      <c r="AG118" s="615"/>
      <c r="AH118" s="126" t="s">
        <v>154</v>
      </c>
      <c r="AI118" s="211">
        <v>0</v>
      </c>
      <c r="AJ118" s="182">
        <f>IFERROR(AI118/AF107,"-")</f>
        <v>0</v>
      </c>
      <c r="AK118" s="211">
        <v>0</v>
      </c>
      <c r="AL118" s="182">
        <f>IFERROR(AK118/AG107,"-")</f>
        <v>0</v>
      </c>
      <c r="AM118" s="214" t="str">
        <f t="shared" si="76"/>
        <v>-</v>
      </c>
      <c r="AN118" s="109">
        <f t="shared" si="124"/>
        <v>0</v>
      </c>
      <c r="AO118" s="615"/>
      <c r="AP118" s="651"/>
      <c r="AQ118" s="126" t="s">
        <v>154</v>
      </c>
      <c r="AR118" s="211">
        <f t="shared" si="70"/>
        <v>4011</v>
      </c>
      <c r="AS118" s="182">
        <f>IFERROR(AR118/AO107,"-")</f>
        <v>4.971555291639911E-6</v>
      </c>
      <c r="AT118" s="211">
        <f t="shared" si="71"/>
        <v>1</v>
      </c>
      <c r="AU118" s="182">
        <f>IFERROR(AT118/AP107,"-")</f>
        <v>8.7183958151700091E-4</v>
      </c>
      <c r="AV118" s="214">
        <f t="shared" si="77"/>
        <v>4011</v>
      </c>
      <c r="AW118" s="109">
        <f t="shared" si="125"/>
        <v>1.0425354462051709E-4</v>
      </c>
      <c r="AX118" s="121"/>
      <c r="AY118" s="76"/>
      <c r="AZ118" s="76"/>
      <c r="BA118" s="76"/>
      <c r="BB118" s="76"/>
      <c r="BC118" s="76"/>
      <c r="BD118" s="76"/>
      <c r="BE118" s="76"/>
      <c r="BF118" s="76"/>
      <c r="BG118" s="76"/>
      <c r="BH118" s="76"/>
      <c r="BI118" s="76"/>
      <c r="BN118" s="500"/>
      <c r="BO118" s="642"/>
      <c r="BP118" s="641"/>
      <c r="BQ118" s="641"/>
      <c r="BR118" s="400" t="s">
        <v>154</v>
      </c>
      <c r="BS118" s="188">
        <v>0</v>
      </c>
      <c r="BT118" s="390">
        <v>0</v>
      </c>
      <c r="BU118" s="188">
        <v>0</v>
      </c>
      <c r="BV118" s="390">
        <v>0</v>
      </c>
      <c r="BW118" s="188" t="s">
        <v>418</v>
      </c>
      <c r="BX118" s="401">
        <v>0</v>
      </c>
      <c r="CB118" s="159"/>
      <c r="CC118" s="159"/>
      <c r="CD118" s="159"/>
      <c r="CE118" s="159"/>
      <c r="CF118" s="159"/>
      <c r="CG118" s="159"/>
      <c r="CI118" s="76"/>
      <c r="CJ118" s="150"/>
      <c r="CK118" s="150"/>
      <c r="CL118" s="150"/>
    </row>
    <row r="119" spans="2:90" s="14" customFormat="1" ht="13.5" customHeight="1">
      <c r="B119" s="500"/>
      <c r="C119" s="628"/>
      <c r="D119" s="631"/>
      <c r="E119" s="615"/>
      <c r="F119" s="615"/>
      <c r="G119" s="126" t="s">
        <v>155</v>
      </c>
      <c r="H119" s="211">
        <v>1813840</v>
      </c>
      <c r="I119" s="182">
        <f>IFERROR(H119/E107,"-")</f>
        <v>3.1062048610126423E-3</v>
      </c>
      <c r="J119" s="211">
        <v>110</v>
      </c>
      <c r="K119" s="182">
        <f>IFERROR(J119/F107,"-")</f>
        <v>0.12835472578763127</v>
      </c>
      <c r="L119" s="214">
        <f t="shared" si="73"/>
        <v>16489.454545454544</v>
      </c>
      <c r="M119" s="109">
        <f t="shared" si="121"/>
        <v>1.1467889908256881E-2</v>
      </c>
      <c r="N119" s="615"/>
      <c r="O119" s="615"/>
      <c r="P119" s="126" t="s">
        <v>155</v>
      </c>
      <c r="Q119" s="211">
        <v>850268</v>
      </c>
      <c r="R119" s="182">
        <f>IFERROR(Q119/N107,"-")</f>
        <v>1.2898379306112982E-2</v>
      </c>
      <c r="S119" s="211">
        <v>24</v>
      </c>
      <c r="T119" s="182">
        <f>IFERROR(S119/O107,"-")</f>
        <v>0.22429906542056074</v>
      </c>
      <c r="U119" s="214">
        <f t="shared" si="74"/>
        <v>35427.833333333336</v>
      </c>
      <c r="V119" s="109">
        <f t="shared" si="122"/>
        <v>2.5020850708924102E-3</v>
      </c>
      <c r="W119" s="615"/>
      <c r="X119" s="615"/>
      <c r="Y119" s="126" t="s">
        <v>155</v>
      </c>
      <c r="Z119" s="211">
        <v>641797</v>
      </c>
      <c r="AA119" s="182">
        <f>IFERROR(Z119/W107,"-")</f>
        <v>1.2589930245026141E-2</v>
      </c>
      <c r="AB119" s="211">
        <v>15</v>
      </c>
      <c r="AC119" s="182">
        <f>IFERROR(AB119/X107,"-")</f>
        <v>0.22727272727272727</v>
      </c>
      <c r="AD119" s="214">
        <f t="shared" si="75"/>
        <v>42786.466666666667</v>
      </c>
      <c r="AE119" s="109">
        <f t="shared" si="123"/>
        <v>1.5638031693077565E-3</v>
      </c>
      <c r="AF119" s="615"/>
      <c r="AG119" s="615"/>
      <c r="AH119" s="126" t="s">
        <v>155</v>
      </c>
      <c r="AI119" s="211">
        <v>571015</v>
      </c>
      <c r="AJ119" s="182">
        <f>IFERROR(AI119/AF107,"-")</f>
        <v>5.3894069882632935E-3</v>
      </c>
      <c r="AK119" s="211">
        <v>23</v>
      </c>
      <c r="AL119" s="182">
        <f>IFERROR(AK119/AG107,"-")</f>
        <v>0.19658119658119658</v>
      </c>
      <c r="AM119" s="214">
        <f t="shared" si="76"/>
        <v>24826.739130434784</v>
      </c>
      <c r="AN119" s="109">
        <f t="shared" si="124"/>
        <v>2.3978315262718933E-3</v>
      </c>
      <c r="AO119" s="615"/>
      <c r="AP119" s="651"/>
      <c r="AQ119" s="126" t="s">
        <v>155</v>
      </c>
      <c r="AR119" s="211">
        <f t="shared" si="70"/>
        <v>3876920</v>
      </c>
      <c r="AS119" s="182">
        <f>IFERROR(AR119/AO107,"-")</f>
        <v>4.8053657794227388E-3</v>
      </c>
      <c r="AT119" s="211">
        <f t="shared" si="71"/>
        <v>172</v>
      </c>
      <c r="AU119" s="182">
        <f>IFERROR(AT119/AP107,"-")</f>
        <v>0.14995640802092414</v>
      </c>
      <c r="AV119" s="214">
        <f t="shared" si="77"/>
        <v>22540.232558139534</v>
      </c>
      <c r="AW119" s="109">
        <f t="shared" si="125"/>
        <v>1.7931609674728941E-2</v>
      </c>
      <c r="AX119" s="121"/>
      <c r="AY119" s="76"/>
      <c r="AZ119" s="76"/>
      <c r="BA119" s="76"/>
      <c r="BB119" s="76"/>
      <c r="BC119" s="76"/>
      <c r="BD119" s="76"/>
      <c r="BE119" s="76"/>
      <c r="BF119" s="76"/>
      <c r="BG119" s="76"/>
      <c r="BH119" s="76"/>
      <c r="BI119" s="76"/>
      <c r="BN119" s="500"/>
      <c r="BO119" s="642"/>
      <c r="BP119" s="641"/>
      <c r="BQ119" s="641"/>
      <c r="BR119" s="400" t="s">
        <v>155</v>
      </c>
      <c r="BS119" s="188">
        <v>1187329</v>
      </c>
      <c r="BT119" s="390">
        <v>1.2928191654426217E-2</v>
      </c>
      <c r="BU119" s="188">
        <v>29</v>
      </c>
      <c r="BV119" s="390">
        <v>0.26605504587155965</v>
      </c>
      <c r="BW119" s="188">
        <v>40942.379310344826</v>
      </c>
      <c r="BX119" s="401">
        <v>3.075943996605855E-3</v>
      </c>
      <c r="CB119" s="159"/>
      <c r="CC119" s="159"/>
      <c r="CD119" s="159"/>
      <c r="CE119" s="159"/>
      <c r="CF119" s="159"/>
      <c r="CG119" s="159"/>
      <c r="CI119" s="76"/>
      <c r="CJ119" s="150"/>
      <c r="CK119" s="150"/>
      <c r="CL119" s="150"/>
    </row>
    <row r="120" spans="2:90" s="14" customFormat="1" ht="13.5" customHeight="1">
      <c r="B120" s="500"/>
      <c r="C120" s="628"/>
      <c r="D120" s="631"/>
      <c r="E120" s="615"/>
      <c r="F120" s="615"/>
      <c r="G120" s="126" t="s">
        <v>156</v>
      </c>
      <c r="H120" s="211">
        <v>5635071</v>
      </c>
      <c r="I120" s="182">
        <f>IFERROR(H120/E107,"-")</f>
        <v>9.650071082538356E-3</v>
      </c>
      <c r="J120" s="211">
        <v>80</v>
      </c>
      <c r="K120" s="182">
        <f>IFERROR(J120/F107,"-")</f>
        <v>9.3348891481913651E-2</v>
      </c>
      <c r="L120" s="214">
        <f t="shared" si="73"/>
        <v>70438.387499999997</v>
      </c>
      <c r="M120" s="109">
        <f t="shared" si="121"/>
        <v>8.3402835696413675E-3</v>
      </c>
      <c r="N120" s="615"/>
      <c r="O120" s="615"/>
      <c r="P120" s="126" t="s">
        <v>156</v>
      </c>
      <c r="Q120" s="211">
        <v>41614</v>
      </c>
      <c r="R120" s="182">
        <f>IFERROR(Q120/N107,"-")</f>
        <v>6.3127526432205571E-4</v>
      </c>
      <c r="S120" s="211">
        <v>1</v>
      </c>
      <c r="T120" s="182">
        <f>IFERROR(S120/O107,"-")</f>
        <v>9.3457943925233638E-3</v>
      </c>
      <c r="U120" s="214">
        <f t="shared" si="74"/>
        <v>41614</v>
      </c>
      <c r="V120" s="109">
        <f t="shared" si="122"/>
        <v>1.0425354462051709E-4</v>
      </c>
      <c r="W120" s="615"/>
      <c r="X120" s="615"/>
      <c r="Y120" s="126" t="s">
        <v>156</v>
      </c>
      <c r="Z120" s="211">
        <v>146358</v>
      </c>
      <c r="AA120" s="182">
        <f>IFERROR(Z120/W107,"-")</f>
        <v>2.8710589342136779E-3</v>
      </c>
      <c r="AB120" s="211">
        <v>5</v>
      </c>
      <c r="AC120" s="182">
        <f>IFERROR(AB120/X107,"-")</f>
        <v>7.575757575757576E-2</v>
      </c>
      <c r="AD120" s="214">
        <f t="shared" si="75"/>
        <v>29271.599999999999</v>
      </c>
      <c r="AE120" s="109">
        <f t="shared" si="123"/>
        <v>5.2126772310258547E-4</v>
      </c>
      <c r="AF120" s="615"/>
      <c r="AG120" s="615"/>
      <c r="AH120" s="126" t="s">
        <v>156</v>
      </c>
      <c r="AI120" s="211">
        <v>1613379</v>
      </c>
      <c r="AJ120" s="182">
        <f>IFERROR(AI120/AF107,"-")</f>
        <v>1.5227544035300727E-2</v>
      </c>
      <c r="AK120" s="211">
        <v>21</v>
      </c>
      <c r="AL120" s="182">
        <f>IFERROR(AK120/AG107,"-")</f>
        <v>0.17948717948717949</v>
      </c>
      <c r="AM120" s="214">
        <f t="shared" si="76"/>
        <v>76827.571428571435</v>
      </c>
      <c r="AN120" s="109">
        <f t="shared" si="124"/>
        <v>2.1893244370308589E-3</v>
      </c>
      <c r="AO120" s="615"/>
      <c r="AP120" s="651"/>
      <c r="AQ120" s="126" t="s">
        <v>156</v>
      </c>
      <c r="AR120" s="211">
        <f t="shared" si="70"/>
        <v>7436422</v>
      </c>
      <c r="AS120" s="182">
        <f>IFERROR(AR120/AO107,"-")</f>
        <v>9.2172982161474581E-3</v>
      </c>
      <c r="AT120" s="211">
        <f t="shared" si="71"/>
        <v>107</v>
      </c>
      <c r="AU120" s="182">
        <f>IFERROR(AT120/AP107,"-")</f>
        <v>9.3286835222319092E-2</v>
      </c>
      <c r="AV120" s="214">
        <f t="shared" si="77"/>
        <v>69499.271028037387</v>
      </c>
      <c r="AW120" s="109">
        <f t="shared" si="125"/>
        <v>1.1155129274395329E-2</v>
      </c>
      <c r="AX120" s="121"/>
      <c r="AY120" s="76"/>
      <c r="AZ120" s="76"/>
      <c r="BA120" s="76"/>
      <c r="BB120" s="76"/>
      <c r="BC120" s="76"/>
      <c r="BD120" s="76"/>
      <c r="BE120" s="76"/>
      <c r="BF120" s="76"/>
      <c r="BG120" s="76"/>
      <c r="BH120" s="76"/>
      <c r="BI120" s="76"/>
      <c r="BN120" s="500"/>
      <c r="BO120" s="642"/>
      <c r="BP120" s="641"/>
      <c r="BQ120" s="641"/>
      <c r="BR120" s="400" t="s">
        <v>156</v>
      </c>
      <c r="BS120" s="188">
        <v>789818</v>
      </c>
      <c r="BT120" s="390">
        <v>8.5999065769602236E-3</v>
      </c>
      <c r="BU120" s="188">
        <v>10</v>
      </c>
      <c r="BV120" s="390">
        <v>9.1743119266055051E-2</v>
      </c>
      <c r="BW120" s="188">
        <v>78981.8</v>
      </c>
      <c r="BX120" s="401">
        <v>1.0606703436571913E-3</v>
      </c>
      <c r="CB120" s="159"/>
      <c r="CC120" s="159"/>
      <c r="CD120" s="159"/>
      <c r="CE120" s="159"/>
      <c r="CF120" s="159"/>
      <c r="CG120" s="159"/>
      <c r="CI120" s="76"/>
      <c r="CJ120" s="150"/>
      <c r="CK120" s="150"/>
      <c r="CL120" s="150"/>
    </row>
    <row r="121" spans="2:90" s="14" customFormat="1" ht="13.5" customHeight="1">
      <c r="B121" s="500"/>
      <c r="C121" s="628"/>
      <c r="D121" s="631"/>
      <c r="E121" s="615"/>
      <c r="F121" s="615"/>
      <c r="G121" s="126" t="s">
        <v>157</v>
      </c>
      <c r="H121" s="211">
        <v>3726878</v>
      </c>
      <c r="I121" s="182">
        <f>IFERROR(H121/E107,"-")</f>
        <v>6.3822865081821301E-3</v>
      </c>
      <c r="J121" s="211">
        <v>91</v>
      </c>
      <c r="K121" s="182">
        <f>IFERROR(J121/F107,"-")</f>
        <v>0.10618436406067679</v>
      </c>
      <c r="L121" s="214">
        <f t="shared" si="73"/>
        <v>40954.703296703294</v>
      </c>
      <c r="M121" s="109">
        <f t="shared" si="121"/>
        <v>9.4870725604670556E-3</v>
      </c>
      <c r="N121" s="615"/>
      <c r="O121" s="615"/>
      <c r="P121" s="126" t="s">
        <v>157</v>
      </c>
      <c r="Q121" s="211">
        <v>275990</v>
      </c>
      <c r="R121" s="182">
        <f>IFERROR(Q121/N107,"-")</f>
        <v>4.1867078435200685E-3</v>
      </c>
      <c r="S121" s="211">
        <v>6</v>
      </c>
      <c r="T121" s="182">
        <f>IFERROR(S121/O107,"-")</f>
        <v>5.6074766355140186E-2</v>
      </c>
      <c r="U121" s="214">
        <f t="shared" si="74"/>
        <v>45998.333333333336</v>
      </c>
      <c r="V121" s="109">
        <f t="shared" si="122"/>
        <v>6.2552126772310256E-4</v>
      </c>
      <c r="W121" s="615"/>
      <c r="X121" s="615"/>
      <c r="Y121" s="126" t="s">
        <v>157</v>
      </c>
      <c r="Z121" s="211">
        <v>343440</v>
      </c>
      <c r="AA121" s="182">
        <f>IFERROR(Z121/W107,"-")</f>
        <v>6.7371546506944996E-3</v>
      </c>
      <c r="AB121" s="211">
        <v>6</v>
      </c>
      <c r="AC121" s="182">
        <f>IFERROR(AB121/X107,"-")</f>
        <v>9.0909090909090912E-2</v>
      </c>
      <c r="AD121" s="214">
        <f t="shared" si="75"/>
        <v>57240</v>
      </c>
      <c r="AE121" s="109">
        <f t="shared" si="123"/>
        <v>6.2552126772310256E-4</v>
      </c>
      <c r="AF121" s="615"/>
      <c r="AG121" s="615"/>
      <c r="AH121" s="126" t="s">
        <v>157</v>
      </c>
      <c r="AI121" s="211">
        <v>718757</v>
      </c>
      <c r="AJ121" s="182">
        <f>IFERROR(AI121/AF107,"-")</f>
        <v>6.7838393013548862E-3</v>
      </c>
      <c r="AK121" s="211">
        <v>19</v>
      </c>
      <c r="AL121" s="182">
        <f>IFERROR(AK121/AG107,"-")</f>
        <v>0.1623931623931624</v>
      </c>
      <c r="AM121" s="214">
        <f t="shared" si="76"/>
        <v>37829.315789473687</v>
      </c>
      <c r="AN121" s="109">
        <f t="shared" si="124"/>
        <v>1.9808173477898249E-3</v>
      </c>
      <c r="AO121" s="615"/>
      <c r="AP121" s="651"/>
      <c r="AQ121" s="126" t="s">
        <v>157</v>
      </c>
      <c r="AR121" s="211">
        <f t="shared" si="70"/>
        <v>5065065</v>
      </c>
      <c r="AS121" s="182">
        <f>IFERROR(AR121/AO107,"-")</f>
        <v>6.2780480436923731E-3</v>
      </c>
      <c r="AT121" s="211">
        <f t="shared" si="71"/>
        <v>122</v>
      </c>
      <c r="AU121" s="182">
        <f>IFERROR(AT121/AP107,"-")</f>
        <v>0.10636442894507411</v>
      </c>
      <c r="AV121" s="214">
        <f t="shared" si="77"/>
        <v>41516.926229508194</v>
      </c>
      <c r="AW121" s="109">
        <f t="shared" si="125"/>
        <v>1.2718932443703085E-2</v>
      </c>
      <c r="AX121" s="121"/>
      <c r="AY121" s="76"/>
      <c r="AZ121" s="76"/>
      <c r="BA121" s="76"/>
      <c r="BB121" s="76"/>
      <c r="BC121" s="76"/>
      <c r="BD121" s="76"/>
      <c r="BE121" s="76"/>
      <c r="BF121" s="76"/>
      <c r="BG121" s="76"/>
      <c r="BH121" s="76"/>
      <c r="BI121" s="76"/>
      <c r="BN121" s="500"/>
      <c r="BO121" s="642"/>
      <c r="BP121" s="641"/>
      <c r="BQ121" s="641"/>
      <c r="BR121" s="400" t="s">
        <v>157</v>
      </c>
      <c r="BS121" s="188">
        <v>731411</v>
      </c>
      <c r="BT121" s="390">
        <v>7.9639439331099741E-3</v>
      </c>
      <c r="BU121" s="188">
        <v>13</v>
      </c>
      <c r="BV121" s="390">
        <v>0.11926605504587157</v>
      </c>
      <c r="BW121" s="188">
        <v>56262.384615384617</v>
      </c>
      <c r="BX121" s="401">
        <v>1.3788714467543488E-3</v>
      </c>
      <c r="CB121" s="159"/>
      <c r="CC121" s="159"/>
      <c r="CD121" s="159"/>
      <c r="CE121" s="159"/>
      <c r="CF121" s="159"/>
      <c r="CG121" s="159"/>
      <c r="CI121" s="76"/>
      <c r="CJ121" s="150"/>
      <c r="CK121" s="150"/>
      <c r="CL121" s="150"/>
    </row>
    <row r="122" spans="2:90" s="14" customFormat="1" ht="13.5" customHeight="1">
      <c r="B122" s="500"/>
      <c r="C122" s="628"/>
      <c r="D122" s="631"/>
      <c r="E122" s="615"/>
      <c r="F122" s="615"/>
      <c r="G122" s="127" t="s">
        <v>158</v>
      </c>
      <c r="H122" s="212">
        <v>1025403</v>
      </c>
      <c r="I122" s="183">
        <f>IFERROR(H122/E107,"-")</f>
        <v>1.7560048202139916E-3</v>
      </c>
      <c r="J122" s="212">
        <v>53</v>
      </c>
      <c r="K122" s="183">
        <f>IFERROR(J122/F107,"-")</f>
        <v>6.1843640606767794E-2</v>
      </c>
      <c r="L122" s="215">
        <f t="shared" si="73"/>
        <v>19347.226415094341</v>
      </c>
      <c r="M122" s="110">
        <f t="shared" si="121"/>
        <v>5.5254378648874058E-3</v>
      </c>
      <c r="N122" s="615"/>
      <c r="O122" s="615"/>
      <c r="P122" s="127" t="s">
        <v>158</v>
      </c>
      <c r="Q122" s="212">
        <v>395891</v>
      </c>
      <c r="R122" s="183">
        <f>IFERROR(Q122/N107,"-")</f>
        <v>6.0055797488278691E-3</v>
      </c>
      <c r="S122" s="212">
        <v>5</v>
      </c>
      <c r="T122" s="183">
        <f>IFERROR(S122/O107,"-")</f>
        <v>4.6728971962616821E-2</v>
      </c>
      <c r="U122" s="215">
        <f t="shared" si="74"/>
        <v>79178.2</v>
      </c>
      <c r="V122" s="110">
        <f t="shared" si="122"/>
        <v>5.2126772310258547E-4</v>
      </c>
      <c r="W122" s="615"/>
      <c r="X122" s="615"/>
      <c r="Y122" s="127" t="s">
        <v>158</v>
      </c>
      <c r="Z122" s="212">
        <v>27868</v>
      </c>
      <c r="AA122" s="183">
        <f>IFERROR(Z122/W107,"-")</f>
        <v>5.4667780632877444E-4</v>
      </c>
      <c r="AB122" s="212">
        <v>8</v>
      </c>
      <c r="AC122" s="183">
        <f>IFERROR(AB122/X107,"-")</f>
        <v>0.12121212121212122</v>
      </c>
      <c r="AD122" s="215">
        <f t="shared" si="75"/>
        <v>3483.5</v>
      </c>
      <c r="AE122" s="110">
        <f t="shared" si="123"/>
        <v>8.3402835696413675E-4</v>
      </c>
      <c r="AF122" s="615"/>
      <c r="AG122" s="615"/>
      <c r="AH122" s="127" t="s">
        <v>158</v>
      </c>
      <c r="AI122" s="212">
        <v>190185</v>
      </c>
      <c r="AJ122" s="183">
        <f>IFERROR(AI122/AF107,"-")</f>
        <v>1.7950217911313266E-3</v>
      </c>
      <c r="AK122" s="212">
        <v>17</v>
      </c>
      <c r="AL122" s="183">
        <f>IFERROR(AK122/AG107,"-")</f>
        <v>0.14529914529914531</v>
      </c>
      <c r="AM122" s="215">
        <f t="shared" si="76"/>
        <v>11187.35294117647</v>
      </c>
      <c r="AN122" s="110">
        <f t="shared" si="124"/>
        <v>1.7723102585487907E-3</v>
      </c>
      <c r="AO122" s="615"/>
      <c r="AP122" s="651"/>
      <c r="AQ122" s="127" t="s">
        <v>158</v>
      </c>
      <c r="AR122" s="212">
        <f t="shared" si="70"/>
        <v>1639347</v>
      </c>
      <c r="AS122" s="183">
        <f>IFERROR(AR122/AO107,"-")</f>
        <v>2.0319382330301703E-3</v>
      </c>
      <c r="AT122" s="212">
        <f t="shared" si="71"/>
        <v>83</v>
      </c>
      <c r="AU122" s="183">
        <f>IFERROR(AT122/AP107,"-")</f>
        <v>7.2362685265911067E-2</v>
      </c>
      <c r="AV122" s="215">
        <f t="shared" si="77"/>
        <v>19751.168674698794</v>
      </c>
      <c r="AW122" s="110">
        <f t="shared" si="125"/>
        <v>8.6530442035029197E-3</v>
      </c>
      <c r="AX122" s="121"/>
      <c r="AY122" s="76"/>
      <c r="AZ122" s="76"/>
      <c r="BA122" s="76"/>
      <c r="BB122" s="76"/>
      <c r="BC122" s="76"/>
      <c r="BD122" s="76"/>
      <c r="BE122" s="76"/>
      <c r="BF122" s="76"/>
      <c r="BG122" s="76"/>
      <c r="BH122" s="76"/>
      <c r="BI122" s="76"/>
      <c r="BN122" s="500"/>
      <c r="BO122" s="642"/>
      <c r="BP122" s="641"/>
      <c r="BQ122" s="641"/>
      <c r="BR122" s="400" t="s">
        <v>158</v>
      </c>
      <c r="BS122" s="188">
        <v>241215</v>
      </c>
      <c r="BT122" s="390">
        <v>2.6264613682664365E-3</v>
      </c>
      <c r="BU122" s="188">
        <v>15</v>
      </c>
      <c r="BV122" s="390">
        <v>0.13761467889908258</v>
      </c>
      <c r="BW122" s="188">
        <v>16081</v>
      </c>
      <c r="BX122" s="401">
        <v>1.591005515485787E-3</v>
      </c>
      <c r="CB122" s="159"/>
      <c r="CC122" s="159"/>
      <c r="CD122" s="159"/>
      <c r="CE122" s="159"/>
      <c r="CF122" s="159"/>
      <c r="CG122" s="159"/>
      <c r="CI122" s="76"/>
      <c r="CJ122" s="150"/>
      <c r="CK122" s="150"/>
      <c r="CL122" s="150"/>
    </row>
    <row r="123" spans="2:90" s="14" customFormat="1" ht="13.5" customHeight="1">
      <c r="B123" s="500"/>
      <c r="C123" s="629"/>
      <c r="D123" s="632"/>
      <c r="E123" s="616"/>
      <c r="F123" s="616"/>
      <c r="G123" s="128" t="s">
        <v>81</v>
      </c>
      <c r="H123" s="204">
        <v>109110150</v>
      </c>
      <c r="I123" s="183">
        <f>IFERROR(H123/E107,"-")</f>
        <v>0.18685136413124562</v>
      </c>
      <c r="J123" s="212">
        <v>703</v>
      </c>
      <c r="K123" s="183">
        <f>IFERROR(J123/F107,"-")</f>
        <v>0.82030338389731627</v>
      </c>
      <c r="L123" s="215">
        <f t="shared" si="73"/>
        <v>155206.47226173541</v>
      </c>
      <c r="M123" s="111">
        <f t="shared" si="121"/>
        <v>7.3290241868223513E-2</v>
      </c>
      <c r="N123" s="616"/>
      <c r="O123" s="616"/>
      <c r="P123" s="128" t="s">
        <v>81</v>
      </c>
      <c r="Q123" s="204">
        <v>15946333</v>
      </c>
      <c r="R123" s="183">
        <f>IFERROR(Q123/N107,"-")</f>
        <v>0.24190237851546401</v>
      </c>
      <c r="S123" s="212">
        <v>87</v>
      </c>
      <c r="T123" s="183">
        <f>IFERROR(S123/O107,"-")</f>
        <v>0.81308411214953269</v>
      </c>
      <c r="U123" s="215">
        <f t="shared" si="74"/>
        <v>183291.18390804599</v>
      </c>
      <c r="V123" s="111">
        <f t="shared" si="122"/>
        <v>9.0700583819849877E-3</v>
      </c>
      <c r="W123" s="616"/>
      <c r="X123" s="616"/>
      <c r="Y123" s="128" t="s">
        <v>81</v>
      </c>
      <c r="Z123" s="204">
        <v>10285264</v>
      </c>
      <c r="AA123" s="183">
        <f>IFERROR(Z123/W107,"-")</f>
        <v>0.20176279464017211</v>
      </c>
      <c r="AB123" s="212">
        <v>58</v>
      </c>
      <c r="AC123" s="183">
        <f>IFERROR(AB123/X107,"-")</f>
        <v>0.87878787878787878</v>
      </c>
      <c r="AD123" s="215">
        <f t="shared" si="75"/>
        <v>177332.13793103449</v>
      </c>
      <c r="AE123" s="111">
        <f t="shared" si="123"/>
        <v>6.0467055879899921E-3</v>
      </c>
      <c r="AF123" s="616"/>
      <c r="AG123" s="616"/>
      <c r="AH123" s="128" t="s">
        <v>81</v>
      </c>
      <c r="AI123" s="204">
        <v>18641601</v>
      </c>
      <c r="AJ123" s="183">
        <f>IFERROR(AI123/AF107,"-")</f>
        <v>0.17594489584654693</v>
      </c>
      <c r="AK123" s="212">
        <v>100</v>
      </c>
      <c r="AL123" s="183">
        <f>IFERROR(AK123/AG107,"-")</f>
        <v>0.85470085470085466</v>
      </c>
      <c r="AM123" s="215">
        <f t="shared" si="76"/>
        <v>186416.01</v>
      </c>
      <c r="AN123" s="111">
        <f t="shared" si="124"/>
        <v>1.0425354462051709E-2</v>
      </c>
      <c r="AO123" s="616"/>
      <c r="AP123" s="652"/>
      <c r="AQ123" s="128" t="s">
        <v>81</v>
      </c>
      <c r="AR123" s="204">
        <f t="shared" si="70"/>
        <v>153983348</v>
      </c>
      <c r="AS123" s="183">
        <f>IFERROR(AR123/AO107,"-")</f>
        <v>0.19085931901616304</v>
      </c>
      <c r="AT123" s="212">
        <f t="shared" si="71"/>
        <v>948</v>
      </c>
      <c r="AU123" s="183">
        <f>IFERROR(AT123/AP107,"-")</f>
        <v>0.82650392327811684</v>
      </c>
      <c r="AV123" s="215">
        <f t="shared" si="77"/>
        <v>162429.69198312235</v>
      </c>
      <c r="AW123" s="111">
        <f t="shared" si="125"/>
        <v>9.8832360300250208E-2</v>
      </c>
      <c r="AX123" s="121"/>
      <c r="AY123" s="76"/>
      <c r="AZ123" s="76"/>
      <c r="BA123" s="76"/>
      <c r="BB123" s="76"/>
      <c r="BC123" s="76"/>
      <c r="BD123" s="76"/>
      <c r="BE123" s="76"/>
      <c r="BF123" s="76"/>
      <c r="BG123" s="76"/>
      <c r="BH123" s="76"/>
      <c r="BI123" s="76"/>
      <c r="BN123" s="500"/>
      <c r="BO123" s="642"/>
      <c r="BP123" s="641"/>
      <c r="BQ123" s="641"/>
      <c r="BR123" s="128" t="s">
        <v>81</v>
      </c>
      <c r="BS123" s="188">
        <v>15225056</v>
      </c>
      <c r="BT123" s="390">
        <v>0.16577750725988483</v>
      </c>
      <c r="BU123" s="188">
        <v>99</v>
      </c>
      <c r="BV123" s="390">
        <v>0.90825688073394495</v>
      </c>
      <c r="BW123" s="188">
        <v>153788.44444444444</v>
      </c>
      <c r="BX123" s="401">
        <v>1.0500636402206194E-2</v>
      </c>
      <c r="CB123" s="159"/>
      <c r="CC123" s="159"/>
      <c r="CD123" s="159"/>
      <c r="CE123" s="159"/>
      <c r="CF123" s="159"/>
      <c r="CG123" s="159"/>
      <c r="CI123" s="76"/>
      <c r="CJ123" s="150"/>
      <c r="CK123" s="150"/>
      <c r="CL123" s="150"/>
    </row>
    <row r="124" spans="2:90" s="14" customFormat="1" ht="13.5" customHeight="1">
      <c r="B124" s="500">
        <v>8</v>
      </c>
      <c r="C124" s="627" t="s">
        <v>58</v>
      </c>
      <c r="D124" s="630">
        <f>BL12</f>
        <v>7436</v>
      </c>
      <c r="E124" s="626">
        <f t="shared" ref="E124" si="126">VLOOKUP(C124,$AY$5:$BI$78,2,0)</f>
        <v>198547250</v>
      </c>
      <c r="F124" s="626">
        <f t="shared" ref="F124" si="127">VLOOKUP(C124,$AY$5:$BI$78,7,0)</f>
        <v>301</v>
      </c>
      <c r="G124" s="124" t="s">
        <v>144</v>
      </c>
      <c r="H124" s="210">
        <v>3340829</v>
      </c>
      <c r="I124" s="181">
        <f>IFERROR(H124/E124,"-")</f>
        <v>1.6826367527125154E-2</v>
      </c>
      <c r="J124" s="210">
        <v>64</v>
      </c>
      <c r="K124" s="181">
        <f>IFERROR(J124/F124,"-")</f>
        <v>0.21262458471760798</v>
      </c>
      <c r="L124" s="213">
        <f t="shared" si="73"/>
        <v>52200.453125</v>
      </c>
      <c r="M124" s="108">
        <f>IFERROR(J124/$BL$12,0)</f>
        <v>8.6067778375470676E-3</v>
      </c>
      <c r="N124" s="626">
        <f t="shared" ref="N124" si="128">VLOOKUP(C124,$AY$5:$BI$78,3,0)</f>
        <v>21828070</v>
      </c>
      <c r="O124" s="626">
        <f t="shared" ref="O124" si="129">VLOOKUP(C124,$AY$5:$BI$78,8,0)</f>
        <v>29</v>
      </c>
      <c r="P124" s="124" t="s">
        <v>144</v>
      </c>
      <c r="Q124" s="210">
        <v>110692</v>
      </c>
      <c r="R124" s="181">
        <f>IFERROR(Q124/N124,"-")</f>
        <v>5.0710850753181566E-3</v>
      </c>
      <c r="S124" s="210">
        <v>5</v>
      </c>
      <c r="T124" s="181">
        <f>IFERROR(S124/O124,"-")</f>
        <v>0.17241379310344829</v>
      </c>
      <c r="U124" s="213">
        <f t="shared" si="74"/>
        <v>22138.400000000001</v>
      </c>
      <c r="V124" s="108">
        <f>IFERROR(S124/$BL$12,0)</f>
        <v>6.7240451855836469E-4</v>
      </c>
      <c r="W124" s="626">
        <f t="shared" ref="W124" si="130">VLOOKUP(C124,$AY$5:$BI$78,4,0)</f>
        <v>13193890</v>
      </c>
      <c r="X124" s="626">
        <f t="shared" ref="X124" si="131">VLOOKUP(C124,$AY$5:$BI$78,9,0)</f>
        <v>24</v>
      </c>
      <c r="Y124" s="124" t="s">
        <v>144</v>
      </c>
      <c r="Z124" s="210">
        <v>107886</v>
      </c>
      <c r="AA124" s="181">
        <f>IFERROR(Z124/W124,"-")</f>
        <v>8.1769667626454372E-3</v>
      </c>
      <c r="AB124" s="210">
        <v>8</v>
      </c>
      <c r="AC124" s="181">
        <f>IFERROR(AB124/X124,"-")</f>
        <v>0.33333333333333331</v>
      </c>
      <c r="AD124" s="213">
        <f t="shared" si="75"/>
        <v>13485.75</v>
      </c>
      <c r="AE124" s="108">
        <f>IFERROR(AB124/$BL$12,0)</f>
        <v>1.0758472296933835E-3</v>
      </c>
      <c r="AF124" s="626">
        <f t="shared" ref="AF124" si="132">VLOOKUP(C124,$AY$5:$BI$78,5,0)</f>
        <v>41801900</v>
      </c>
      <c r="AG124" s="626">
        <f t="shared" ref="AG124" si="133">VLOOKUP(C124,$AY$5:$BI$78,10,0)</f>
        <v>40</v>
      </c>
      <c r="AH124" s="124" t="s">
        <v>144</v>
      </c>
      <c r="AI124" s="210">
        <v>751447</v>
      </c>
      <c r="AJ124" s="181">
        <f>IFERROR(AI124/AF124,"-")</f>
        <v>1.7976383848581044E-2</v>
      </c>
      <c r="AK124" s="210">
        <v>15</v>
      </c>
      <c r="AL124" s="181">
        <f>IFERROR(AK124/AG124,"-")</f>
        <v>0.375</v>
      </c>
      <c r="AM124" s="213">
        <f t="shared" si="76"/>
        <v>50096.466666666667</v>
      </c>
      <c r="AN124" s="108">
        <f>IFERROR(AK124/$BL$12,0)</f>
        <v>2.017213555675094E-3</v>
      </c>
      <c r="AO124" s="626">
        <f t="shared" ref="AO124" si="134">VLOOKUP(C124,$AY$5:$BI$78,6,0)</f>
        <v>275371110</v>
      </c>
      <c r="AP124" s="650">
        <f t="shared" ref="AP124" si="135">VLOOKUP(C124,$AY$5:$BI$78,11,0)</f>
        <v>394</v>
      </c>
      <c r="AQ124" s="124" t="s">
        <v>144</v>
      </c>
      <c r="AR124" s="210">
        <f t="shared" si="70"/>
        <v>4310854</v>
      </c>
      <c r="AS124" s="181">
        <f>IFERROR(AR124/AO124,"-")</f>
        <v>1.5654706842704015E-2</v>
      </c>
      <c r="AT124" s="210">
        <f t="shared" si="71"/>
        <v>92</v>
      </c>
      <c r="AU124" s="181">
        <f>IFERROR(AT124/AP124,"-")</f>
        <v>0.233502538071066</v>
      </c>
      <c r="AV124" s="213">
        <f t="shared" si="77"/>
        <v>46857.108695652176</v>
      </c>
      <c r="AW124" s="108">
        <f>IFERROR(AT124/$BL$12,0)</f>
        <v>1.237224314147391E-2</v>
      </c>
      <c r="AX124" s="121"/>
      <c r="AY124" s="76"/>
      <c r="AZ124" s="76"/>
      <c r="BA124" s="76"/>
      <c r="BB124" s="76"/>
      <c r="BC124" s="76"/>
      <c r="BD124" s="76"/>
      <c r="BE124" s="76"/>
      <c r="BF124" s="76"/>
      <c r="BG124" s="76"/>
      <c r="BH124" s="76"/>
      <c r="BI124" s="76"/>
      <c r="BN124" s="500">
        <v>8</v>
      </c>
      <c r="BO124" s="642" t="s">
        <v>58</v>
      </c>
      <c r="BP124" s="641">
        <v>26527090</v>
      </c>
      <c r="BQ124" s="641">
        <v>38</v>
      </c>
      <c r="BR124" s="400" t="s">
        <v>144</v>
      </c>
      <c r="BS124" s="188">
        <v>222660</v>
      </c>
      <c r="BT124" s="390">
        <v>8.3936835891158818E-3</v>
      </c>
      <c r="BU124" s="188">
        <v>10</v>
      </c>
      <c r="BV124" s="390">
        <v>0.26315789473684209</v>
      </c>
      <c r="BW124" s="188">
        <v>22266</v>
      </c>
      <c r="BX124" s="401">
        <v>1.3804527885146328E-3</v>
      </c>
      <c r="CB124" s="159"/>
      <c r="CC124" s="159"/>
      <c r="CD124" s="159"/>
      <c r="CE124" s="159"/>
      <c r="CF124" s="159"/>
      <c r="CG124" s="159"/>
      <c r="CI124" s="76"/>
      <c r="CJ124" s="150"/>
      <c r="CK124" s="150"/>
      <c r="CL124" s="150"/>
    </row>
    <row r="125" spans="2:90" s="14" customFormat="1" ht="13.5" customHeight="1">
      <c r="B125" s="500"/>
      <c r="C125" s="628"/>
      <c r="D125" s="631"/>
      <c r="E125" s="615"/>
      <c r="F125" s="615"/>
      <c r="G125" s="125" t="s">
        <v>145</v>
      </c>
      <c r="H125" s="211">
        <v>3239584</v>
      </c>
      <c r="I125" s="182">
        <f>IFERROR(H125/E124,"-")</f>
        <v>1.631643853037501E-2</v>
      </c>
      <c r="J125" s="211">
        <v>71</v>
      </c>
      <c r="K125" s="182">
        <f>IFERROR(J125/F124,"-")</f>
        <v>0.23588039867109634</v>
      </c>
      <c r="L125" s="214">
        <f t="shared" si="73"/>
        <v>45627.943661971833</v>
      </c>
      <c r="M125" s="109">
        <f t="shared" ref="M125:M140" si="136">IFERROR(J125/$BL$12,0)</f>
        <v>9.5481441635287788E-3</v>
      </c>
      <c r="N125" s="615"/>
      <c r="O125" s="615"/>
      <c r="P125" s="125" t="s">
        <v>145</v>
      </c>
      <c r="Q125" s="211">
        <v>3288463</v>
      </c>
      <c r="R125" s="182">
        <f>IFERROR(Q125/N124,"-")</f>
        <v>0.1506529436638237</v>
      </c>
      <c r="S125" s="211">
        <v>11</v>
      </c>
      <c r="T125" s="182">
        <f>IFERROR(S125/O124,"-")</f>
        <v>0.37931034482758619</v>
      </c>
      <c r="U125" s="214">
        <f t="shared" si="74"/>
        <v>298951.18181818182</v>
      </c>
      <c r="V125" s="109">
        <f t="shared" ref="V125:V140" si="137">IFERROR(S125/$BL$12,0)</f>
        <v>1.4792899408284023E-3</v>
      </c>
      <c r="W125" s="615"/>
      <c r="X125" s="615"/>
      <c r="Y125" s="125" t="s">
        <v>145</v>
      </c>
      <c r="Z125" s="211">
        <v>37957</v>
      </c>
      <c r="AA125" s="182">
        <f>IFERROR(Z125/W124,"-")</f>
        <v>2.8768619413986323E-3</v>
      </c>
      <c r="AB125" s="211">
        <v>3</v>
      </c>
      <c r="AC125" s="182">
        <f>IFERROR(AB125/X124,"-")</f>
        <v>0.125</v>
      </c>
      <c r="AD125" s="214">
        <f t="shared" si="75"/>
        <v>12652.333333333334</v>
      </c>
      <c r="AE125" s="109">
        <f t="shared" ref="AE125:AE140" si="138">IFERROR(AB125/$BL$12,0)</f>
        <v>4.0344271113501882E-4</v>
      </c>
      <c r="AF125" s="615"/>
      <c r="AG125" s="615"/>
      <c r="AH125" s="125" t="s">
        <v>145</v>
      </c>
      <c r="AI125" s="211">
        <v>350380</v>
      </c>
      <c r="AJ125" s="182">
        <f>IFERROR(AI125/AF124,"-")</f>
        <v>8.3819156545515867E-3</v>
      </c>
      <c r="AK125" s="211">
        <v>15</v>
      </c>
      <c r="AL125" s="182">
        <f>IFERROR(AK125/AG124,"-")</f>
        <v>0.375</v>
      </c>
      <c r="AM125" s="214">
        <f t="shared" si="76"/>
        <v>23358.666666666668</v>
      </c>
      <c r="AN125" s="109">
        <f t="shared" ref="AN125:AN140" si="139">IFERROR(AK125/$BL$12,0)</f>
        <v>2.017213555675094E-3</v>
      </c>
      <c r="AO125" s="615"/>
      <c r="AP125" s="651"/>
      <c r="AQ125" s="125" t="s">
        <v>145</v>
      </c>
      <c r="AR125" s="211">
        <f t="shared" si="70"/>
        <v>6916384</v>
      </c>
      <c r="AS125" s="182">
        <f>IFERROR(AR125/AO124,"-")</f>
        <v>2.5116592659266253E-2</v>
      </c>
      <c r="AT125" s="211">
        <f t="shared" si="71"/>
        <v>100</v>
      </c>
      <c r="AU125" s="182">
        <f>IFERROR(AT125/AP124,"-")</f>
        <v>0.25380710659898476</v>
      </c>
      <c r="AV125" s="214">
        <f t="shared" si="77"/>
        <v>69163.839999999997</v>
      </c>
      <c r="AW125" s="109">
        <f t="shared" ref="AW125:AW140" si="140">IFERROR(AT125/$BL$12,0)</f>
        <v>1.3448090371167294E-2</v>
      </c>
      <c r="AX125" s="121"/>
      <c r="AY125" s="76"/>
      <c r="AZ125" s="76"/>
      <c r="BA125" s="76"/>
      <c r="BB125" s="76"/>
      <c r="BC125" s="76"/>
      <c r="BD125" s="76"/>
      <c r="BE125" s="76"/>
      <c r="BF125" s="76"/>
      <c r="BG125" s="76"/>
      <c r="BH125" s="76"/>
      <c r="BI125" s="76"/>
      <c r="BN125" s="500"/>
      <c r="BO125" s="642"/>
      <c r="BP125" s="641"/>
      <c r="BQ125" s="641"/>
      <c r="BR125" s="400" t="s">
        <v>145</v>
      </c>
      <c r="BS125" s="188">
        <v>645898</v>
      </c>
      <c r="BT125" s="390">
        <v>2.4348618713926028E-2</v>
      </c>
      <c r="BU125" s="188">
        <v>16</v>
      </c>
      <c r="BV125" s="390">
        <v>0.42105263157894735</v>
      </c>
      <c r="BW125" s="188">
        <v>40368.625</v>
      </c>
      <c r="BX125" s="401">
        <v>2.2087244616234127E-3</v>
      </c>
      <c r="CB125" s="159"/>
      <c r="CC125" s="159"/>
      <c r="CD125" s="159"/>
      <c r="CE125" s="159"/>
      <c r="CF125" s="159"/>
      <c r="CG125" s="159"/>
      <c r="CI125" s="76"/>
      <c r="CJ125" s="150"/>
      <c r="CK125" s="150"/>
      <c r="CL125" s="150"/>
    </row>
    <row r="126" spans="2:90" s="14" customFormat="1" ht="13.5" customHeight="1">
      <c r="B126" s="500"/>
      <c r="C126" s="628"/>
      <c r="D126" s="631"/>
      <c r="E126" s="615"/>
      <c r="F126" s="615"/>
      <c r="G126" s="126" t="s">
        <v>146</v>
      </c>
      <c r="H126" s="211">
        <v>5684614</v>
      </c>
      <c r="I126" s="182">
        <f>IFERROR(H126/E124,"-")</f>
        <v>2.8631038707410957E-2</v>
      </c>
      <c r="J126" s="211">
        <v>105</v>
      </c>
      <c r="K126" s="182">
        <f>IFERROR(J126/F124,"-")</f>
        <v>0.34883720930232559</v>
      </c>
      <c r="L126" s="214">
        <f t="shared" si="73"/>
        <v>54139.18095238095</v>
      </c>
      <c r="M126" s="109">
        <f t="shared" si="136"/>
        <v>1.4120494889725659E-2</v>
      </c>
      <c r="N126" s="615"/>
      <c r="O126" s="615"/>
      <c r="P126" s="126" t="s">
        <v>146</v>
      </c>
      <c r="Q126" s="211">
        <v>2131050</v>
      </c>
      <c r="R126" s="182">
        <f>IFERROR(Q126/N124,"-")</f>
        <v>9.7628878778563563E-2</v>
      </c>
      <c r="S126" s="211">
        <v>11</v>
      </c>
      <c r="T126" s="182">
        <f>IFERROR(S126/O124,"-")</f>
        <v>0.37931034482758619</v>
      </c>
      <c r="U126" s="214">
        <f t="shared" si="74"/>
        <v>193731.81818181818</v>
      </c>
      <c r="V126" s="109">
        <f t="shared" si="137"/>
        <v>1.4792899408284023E-3</v>
      </c>
      <c r="W126" s="615"/>
      <c r="X126" s="615"/>
      <c r="Y126" s="126" t="s">
        <v>146</v>
      </c>
      <c r="Z126" s="211">
        <v>177942</v>
      </c>
      <c r="AA126" s="182">
        <f>IFERROR(Z126/W124,"-")</f>
        <v>1.3486697251530823E-2</v>
      </c>
      <c r="AB126" s="211">
        <v>6</v>
      </c>
      <c r="AC126" s="182">
        <f>IFERROR(AB126/X124,"-")</f>
        <v>0.25</v>
      </c>
      <c r="AD126" s="214">
        <f t="shared" si="75"/>
        <v>29657</v>
      </c>
      <c r="AE126" s="109">
        <f t="shared" si="138"/>
        <v>8.0688542227003765E-4</v>
      </c>
      <c r="AF126" s="615"/>
      <c r="AG126" s="615"/>
      <c r="AH126" s="126" t="s">
        <v>146</v>
      </c>
      <c r="AI126" s="211">
        <v>273554</v>
      </c>
      <c r="AJ126" s="182">
        <f>IFERROR(AI126/AF124,"-")</f>
        <v>6.5440566098670157E-3</v>
      </c>
      <c r="AK126" s="211">
        <v>12</v>
      </c>
      <c r="AL126" s="182">
        <f>IFERROR(AK126/AG124,"-")</f>
        <v>0.3</v>
      </c>
      <c r="AM126" s="214">
        <f t="shared" si="76"/>
        <v>22796.166666666668</v>
      </c>
      <c r="AN126" s="109">
        <f t="shared" si="139"/>
        <v>1.6137708445400753E-3</v>
      </c>
      <c r="AO126" s="615"/>
      <c r="AP126" s="651"/>
      <c r="AQ126" s="126" t="s">
        <v>146</v>
      </c>
      <c r="AR126" s="211">
        <f t="shared" si="70"/>
        <v>8267160</v>
      </c>
      <c r="AS126" s="182">
        <f>IFERROR(AR126/AO124,"-")</f>
        <v>3.0021885738122638E-2</v>
      </c>
      <c r="AT126" s="211">
        <f t="shared" si="71"/>
        <v>134</v>
      </c>
      <c r="AU126" s="182">
        <f>IFERROR(AT126/AP124,"-")</f>
        <v>0.34010152284263961</v>
      </c>
      <c r="AV126" s="214">
        <f t="shared" si="77"/>
        <v>61695.223880597012</v>
      </c>
      <c r="AW126" s="109">
        <f t="shared" si="140"/>
        <v>1.8020441097364174E-2</v>
      </c>
      <c r="AX126" s="121"/>
      <c r="AY126" s="76"/>
      <c r="AZ126" s="76"/>
      <c r="BA126" s="76"/>
      <c r="BB126" s="76"/>
      <c r="BC126" s="76"/>
      <c r="BD126" s="76"/>
      <c r="BE126" s="76"/>
      <c r="BF126" s="76"/>
      <c r="BG126" s="76"/>
      <c r="BH126" s="76"/>
      <c r="BI126" s="76"/>
      <c r="BN126" s="500"/>
      <c r="BO126" s="642"/>
      <c r="BP126" s="641"/>
      <c r="BQ126" s="641"/>
      <c r="BR126" s="400" t="s">
        <v>146</v>
      </c>
      <c r="BS126" s="188">
        <v>272686</v>
      </c>
      <c r="BT126" s="390">
        <v>1.0279529341514656E-2</v>
      </c>
      <c r="BU126" s="188">
        <v>11</v>
      </c>
      <c r="BV126" s="390">
        <v>0.28947368421052633</v>
      </c>
      <c r="BW126" s="188">
        <v>24789.636363636364</v>
      </c>
      <c r="BX126" s="401">
        <v>1.5184980673660961E-3</v>
      </c>
      <c r="CB126" s="159"/>
      <c r="CC126" s="159"/>
      <c r="CD126" s="159"/>
      <c r="CE126" s="159"/>
      <c r="CF126" s="159"/>
      <c r="CG126" s="159"/>
      <c r="CI126" s="76"/>
      <c r="CJ126" s="150"/>
      <c r="CK126" s="150"/>
      <c r="CL126" s="150"/>
    </row>
    <row r="127" spans="2:90" s="14" customFormat="1" ht="13.5" customHeight="1">
      <c r="B127" s="500"/>
      <c r="C127" s="628"/>
      <c r="D127" s="631"/>
      <c r="E127" s="615"/>
      <c r="F127" s="615"/>
      <c r="G127" s="126" t="s">
        <v>147</v>
      </c>
      <c r="H127" s="211">
        <v>2294318</v>
      </c>
      <c r="I127" s="182">
        <f>IFERROR(H127/E124,"-")</f>
        <v>1.155552645528961E-2</v>
      </c>
      <c r="J127" s="211">
        <v>13</v>
      </c>
      <c r="K127" s="182">
        <f>IFERROR(J127/F124,"-")</f>
        <v>4.3189368770764118E-2</v>
      </c>
      <c r="L127" s="214">
        <f t="shared" si="73"/>
        <v>176486</v>
      </c>
      <c r="M127" s="109">
        <f t="shared" si="136"/>
        <v>1.7482517482517483E-3</v>
      </c>
      <c r="N127" s="615"/>
      <c r="O127" s="615"/>
      <c r="P127" s="126" t="s">
        <v>147</v>
      </c>
      <c r="Q127" s="211">
        <v>165902</v>
      </c>
      <c r="R127" s="182">
        <f>IFERROR(Q127/N124,"-")</f>
        <v>7.6003971033627802E-3</v>
      </c>
      <c r="S127" s="211">
        <v>2</v>
      </c>
      <c r="T127" s="182">
        <f>IFERROR(S127/O124,"-")</f>
        <v>6.8965517241379309E-2</v>
      </c>
      <c r="U127" s="214">
        <f t="shared" si="74"/>
        <v>82951</v>
      </c>
      <c r="V127" s="109">
        <f t="shared" si="137"/>
        <v>2.6896180742334586E-4</v>
      </c>
      <c r="W127" s="615"/>
      <c r="X127" s="615"/>
      <c r="Y127" s="126" t="s">
        <v>147</v>
      </c>
      <c r="Z127" s="211">
        <v>31021</v>
      </c>
      <c r="AA127" s="182">
        <f>IFERROR(Z127/W124,"-")</f>
        <v>2.3511640615466703E-3</v>
      </c>
      <c r="AB127" s="211">
        <v>3</v>
      </c>
      <c r="AC127" s="182">
        <f>IFERROR(AB127/X124,"-")</f>
        <v>0.125</v>
      </c>
      <c r="AD127" s="214">
        <f t="shared" si="75"/>
        <v>10340.333333333334</v>
      </c>
      <c r="AE127" s="109">
        <f t="shared" si="138"/>
        <v>4.0344271113501882E-4</v>
      </c>
      <c r="AF127" s="615"/>
      <c r="AG127" s="615"/>
      <c r="AH127" s="126" t="s">
        <v>147</v>
      </c>
      <c r="AI127" s="211">
        <v>1908</v>
      </c>
      <c r="AJ127" s="182">
        <f>IFERROR(AI127/AF124,"-")</f>
        <v>4.5643858293522541E-5</v>
      </c>
      <c r="AK127" s="211">
        <v>1</v>
      </c>
      <c r="AL127" s="182">
        <f>IFERROR(AK127/AG124,"-")</f>
        <v>2.5000000000000001E-2</v>
      </c>
      <c r="AM127" s="214">
        <f t="shared" si="76"/>
        <v>1908</v>
      </c>
      <c r="AN127" s="109">
        <f t="shared" si="139"/>
        <v>1.3448090371167293E-4</v>
      </c>
      <c r="AO127" s="615"/>
      <c r="AP127" s="651"/>
      <c r="AQ127" s="126" t="s">
        <v>147</v>
      </c>
      <c r="AR127" s="211">
        <f t="shared" si="70"/>
        <v>2493149</v>
      </c>
      <c r="AS127" s="182">
        <f>IFERROR(AR127/AO124,"-")</f>
        <v>9.0537783720303841E-3</v>
      </c>
      <c r="AT127" s="211">
        <f t="shared" si="71"/>
        <v>19</v>
      </c>
      <c r="AU127" s="182">
        <f>IFERROR(AT127/AP124,"-")</f>
        <v>4.8223350253807105E-2</v>
      </c>
      <c r="AV127" s="214">
        <f t="shared" si="77"/>
        <v>131218.36842105264</v>
      </c>
      <c r="AW127" s="109">
        <f t="shared" si="140"/>
        <v>2.5551371705217858E-3</v>
      </c>
      <c r="AX127" s="121"/>
      <c r="AY127" s="76"/>
      <c r="AZ127" s="76"/>
      <c r="BA127" s="76"/>
      <c r="BB127" s="76"/>
      <c r="BC127" s="76"/>
      <c r="BD127" s="76"/>
      <c r="BE127" s="76"/>
      <c r="BF127" s="76"/>
      <c r="BG127" s="76"/>
      <c r="BH127" s="76"/>
      <c r="BI127" s="76"/>
      <c r="BN127" s="500"/>
      <c r="BO127" s="642"/>
      <c r="BP127" s="641"/>
      <c r="BQ127" s="641"/>
      <c r="BR127" s="400" t="s">
        <v>147</v>
      </c>
      <c r="BS127" s="188">
        <v>8557</v>
      </c>
      <c r="BT127" s="390">
        <v>3.2257590259617621E-4</v>
      </c>
      <c r="BU127" s="188">
        <v>1</v>
      </c>
      <c r="BV127" s="390">
        <v>2.6315789473684209E-2</v>
      </c>
      <c r="BW127" s="188">
        <v>8557</v>
      </c>
      <c r="BX127" s="401">
        <v>1.3804527885146329E-4</v>
      </c>
      <c r="CB127" s="159"/>
      <c r="CC127" s="159"/>
      <c r="CD127" s="159"/>
      <c r="CE127" s="159"/>
      <c r="CF127" s="159"/>
      <c r="CG127" s="159"/>
      <c r="CI127" s="76"/>
      <c r="CJ127" s="150"/>
      <c r="CK127" s="150"/>
      <c r="CL127" s="150"/>
    </row>
    <row r="128" spans="2:90" s="14" customFormat="1" ht="13.5" customHeight="1">
      <c r="B128" s="500"/>
      <c r="C128" s="628"/>
      <c r="D128" s="631"/>
      <c r="E128" s="615"/>
      <c r="F128" s="615"/>
      <c r="G128" s="126" t="s">
        <v>148</v>
      </c>
      <c r="H128" s="211">
        <v>3202411</v>
      </c>
      <c r="I128" s="182">
        <f>IFERROR(H128/E124,"-")</f>
        <v>1.6129213575106178E-2</v>
      </c>
      <c r="J128" s="211">
        <v>113</v>
      </c>
      <c r="K128" s="182">
        <f>IFERROR(J128/F124,"-")</f>
        <v>0.37541528239202659</v>
      </c>
      <c r="L128" s="214">
        <f t="shared" si="73"/>
        <v>28339.920353982299</v>
      </c>
      <c r="M128" s="109">
        <f t="shared" si="136"/>
        <v>1.5196342119419042E-2</v>
      </c>
      <c r="N128" s="615"/>
      <c r="O128" s="615"/>
      <c r="P128" s="126" t="s">
        <v>148</v>
      </c>
      <c r="Q128" s="211">
        <v>338009</v>
      </c>
      <c r="R128" s="182">
        <f>IFERROR(Q128/N124,"-")</f>
        <v>1.5485061207885077E-2</v>
      </c>
      <c r="S128" s="211">
        <v>14</v>
      </c>
      <c r="T128" s="182">
        <f>IFERROR(S128/O124,"-")</f>
        <v>0.48275862068965519</v>
      </c>
      <c r="U128" s="214">
        <f t="shared" si="74"/>
        <v>24143.5</v>
      </c>
      <c r="V128" s="109">
        <f t="shared" si="137"/>
        <v>1.8827326519634212E-3</v>
      </c>
      <c r="W128" s="615"/>
      <c r="X128" s="615"/>
      <c r="Y128" s="126" t="s">
        <v>148</v>
      </c>
      <c r="Z128" s="211">
        <v>296928</v>
      </c>
      <c r="AA128" s="182">
        <f>IFERROR(Z128/W124,"-")</f>
        <v>2.2504962524319969E-2</v>
      </c>
      <c r="AB128" s="211">
        <v>10</v>
      </c>
      <c r="AC128" s="182">
        <f>IFERROR(AB128/X124,"-")</f>
        <v>0.41666666666666669</v>
      </c>
      <c r="AD128" s="214">
        <f t="shared" si="75"/>
        <v>29692.799999999999</v>
      </c>
      <c r="AE128" s="109">
        <f t="shared" si="138"/>
        <v>1.3448090371167294E-3</v>
      </c>
      <c r="AF128" s="615"/>
      <c r="AG128" s="615"/>
      <c r="AH128" s="126" t="s">
        <v>148</v>
      </c>
      <c r="AI128" s="211">
        <v>297009</v>
      </c>
      <c r="AJ128" s="182">
        <f>IFERROR(AI128/AF124,"-")</f>
        <v>7.105155507285554E-3</v>
      </c>
      <c r="AK128" s="211">
        <v>16</v>
      </c>
      <c r="AL128" s="182">
        <f>IFERROR(AK128/AG124,"-")</f>
        <v>0.4</v>
      </c>
      <c r="AM128" s="214">
        <f t="shared" si="76"/>
        <v>18563.0625</v>
      </c>
      <c r="AN128" s="109">
        <f t="shared" si="139"/>
        <v>2.1516944593867669E-3</v>
      </c>
      <c r="AO128" s="615"/>
      <c r="AP128" s="651"/>
      <c r="AQ128" s="126" t="s">
        <v>148</v>
      </c>
      <c r="AR128" s="211">
        <f t="shared" si="70"/>
        <v>4134357</v>
      </c>
      <c r="AS128" s="182">
        <f>IFERROR(AR128/AO124,"-")</f>
        <v>1.5013764515820123E-2</v>
      </c>
      <c r="AT128" s="211">
        <f t="shared" si="71"/>
        <v>153</v>
      </c>
      <c r="AU128" s="182">
        <f>IFERROR(AT128/AP124,"-")</f>
        <v>0.3883248730964467</v>
      </c>
      <c r="AV128" s="214">
        <f t="shared" si="77"/>
        <v>27021.941176470587</v>
      </c>
      <c r="AW128" s="109">
        <f t="shared" si="140"/>
        <v>2.0575578267885961E-2</v>
      </c>
      <c r="AX128" s="121"/>
      <c r="AY128" s="76"/>
      <c r="AZ128" s="76"/>
      <c r="BA128" s="76"/>
      <c r="BB128" s="76"/>
      <c r="BC128" s="76"/>
      <c r="BD128" s="76"/>
      <c r="BE128" s="76"/>
      <c r="BF128" s="76"/>
      <c r="BG128" s="76"/>
      <c r="BH128" s="76"/>
      <c r="BI128" s="76"/>
      <c r="BN128" s="500"/>
      <c r="BO128" s="642"/>
      <c r="BP128" s="641"/>
      <c r="BQ128" s="641"/>
      <c r="BR128" s="400" t="s">
        <v>148</v>
      </c>
      <c r="BS128" s="188">
        <v>341459</v>
      </c>
      <c r="BT128" s="390">
        <v>1.287208661032929E-2</v>
      </c>
      <c r="BU128" s="188">
        <v>18</v>
      </c>
      <c r="BV128" s="390">
        <v>0.47368421052631576</v>
      </c>
      <c r="BW128" s="188">
        <v>18969.944444444445</v>
      </c>
      <c r="BX128" s="401">
        <v>2.4848150193263392E-3</v>
      </c>
      <c r="CB128" s="159"/>
      <c r="CC128" s="159"/>
      <c r="CD128" s="159"/>
      <c r="CE128" s="159"/>
      <c r="CF128" s="159"/>
      <c r="CG128" s="159"/>
      <c r="CI128" s="76"/>
      <c r="CJ128" s="150"/>
      <c r="CK128" s="150"/>
      <c r="CL128" s="150"/>
    </row>
    <row r="129" spans="2:90" s="14" customFormat="1" ht="13.5" customHeight="1">
      <c r="B129" s="500"/>
      <c r="C129" s="628"/>
      <c r="D129" s="631"/>
      <c r="E129" s="615"/>
      <c r="F129" s="615"/>
      <c r="G129" s="126" t="s">
        <v>149</v>
      </c>
      <c r="H129" s="211">
        <v>6924203</v>
      </c>
      <c r="I129" s="182">
        <f>IFERROR(H129/E124,"-")</f>
        <v>3.4874333439521323E-2</v>
      </c>
      <c r="J129" s="211">
        <v>119</v>
      </c>
      <c r="K129" s="182">
        <f>IFERROR(J129/F124,"-")</f>
        <v>0.39534883720930231</v>
      </c>
      <c r="L129" s="214">
        <f t="shared" si="73"/>
        <v>58186.579831932773</v>
      </c>
      <c r="M129" s="109">
        <f t="shared" si="136"/>
        <v>1.6003227541689081E-2</v>
      </c>
      <c r="N129" s="615"/>
      <c r="O129" s="615"/>
      <c r="P129" s="126" t="s">
        <v>149</v>
      </c>
      <c r="Q129" s="211">
        <v>739845</v>
      </c>
      <c r="R129" s="182">
        <f>IFERROR(Q129/N124,"-")</f>
        <v>3.3894201365489485E-2</v>
      </c>
      <c r="S129" s="211">
        <v>13</v>
      </c>
      <c r="T129" s="182">
        <f>IFERROR(S129/O124,"-")</f>
        <v>0.44827586206896552</v>
      </c>
      <c r="U129" s="214">
        <f t="shared" si="74"/>
        <v>56911.153846153844</v>
      </c>
      <c r="V129" s="109">
        <f t="shared" si="137"/>
        <v>1.7482517482517483E-3</v>
      </c>
      <c r="W129" s="615"/>
      <c r="X129" s="615"/>
      <c r="Y129" s="126" t="s">
        <v>149</v>
      </c>
      <c r="Z129" s="211">
        <v>309820</v>
      </c>
      <c r="AA129" s="182">
        <f>IFERROR(Z129/W124,"-")</f>
        <v>2.3482081478623816E-2</v>
      </c>
      <c r="AB129" s="211">
        <v>9</v>
      </c>
      <c r="AC129" s="182">
        <f>IFERROR(AB129/X124,"-")</f>
        <v>0.375</v>
      </c>
      <c r="AD129" s="214">
        <f t="shared" si="75"/>
        <v>34424.444444444445</v>
      </c>
      <c r="AE129" s="109">
        <f t="shared" si="138"/>
        <v>1.2103281334050564E-3</v>
      </c>
      <c r="AF129" s="615"/>
      <c r="AG129" s="615"/>
      <c r="AH129" s="126" t="s">
        <v>149</v>
      </c>
      <c r="AI129" s="211">
        <v>2633858</v>
      </c>
      <c r="AJ129" s="182">
        <f>IFERROR(AI129/AF124,"-")</f>
        <v>6.3008092933574789E-2</v>
      </c>
      <c r="AK129" s="211">
        <v>19</v>
      </c>
      <c r="AL129" s="182">
        <f>IFERROR(AK129/AG124,"-")</f>
        <v>0.47499999999999998</v>
      </c>
      <c r="AM129" s="214">
        <f t="shared" si="76"/>
        <v>138624.10526315789</v>
      </c>
      <c r="AN129" s="109">
        <f t="shared" si="139"/>
        <v>2.5551371705217858E-3</v>
      </c>
      <c r="AO129" s="615"/>
      <c r="AP129" s="651"/>
      <c r="AQ129" s="126" t="s">
        <v>149</v>
      </c>
      <c r="AR129" s="211">
        <f t="shared" si="70"/>
        <v>10607726</v>
      </c>
      <c r="AS129" s="182">
        <f>IFERROR(AR129/AO124,"-")</f>
        <v>3.8521564589691346E-2</v>
      </c>
      <c r="AT129" s="211">
        <f t="shared" si="71"/>
        <v>160</v>
      </c>
      <c r="AU129" s="182">
        <f>IFERROR(AT129/AP124,"-")</f>
        <v>0.40609137055837563</v>
      </c>
      <c r="AV129" s="214">
        <f t="shared" si="77"/>
        <v>66298.287500000006</v>
      </c>
      <c r="AW129" s="109">
        <f t="shared" si="140"/>
        <v>2.151694459386767E-2</v>
      </c>
      <c r="AX129" s="121"/>
      <c r="AY129" s="76"/>
      <c r="AZ129" s="76"/>
      <c r="BA129" s="76"/>
      <c r="BB129" s="76"/>
      <c r="BC129" s="76"/>
      <c r="BD129" s="76"/>
      <c r="BE129" s="76"/>
      <c r="BF129" s="76"/>
      <c r="BG129" s="76"/>
      <c r="BH129" s="76"/>
      <c r="BI129" s="76"/>
      <c r="BN129" s="500"/>
      <c r="BO129" s="642"/>
      <c r="BP129" s="641"/>
      <c r="BQ129" s="641"/>
      <c r="BR129" s="400" t="s">
        <v>149</v>
      </c>
      <c r="BS129" s="188">
        <v>2790766</v>
      </c>
      <c r="BT129" s="390">
        <v>0.10520437786428892</v>
      </c>
      <c r="BU129" s="188">
        <v>17</v>
      </c>
      <c r="BV129" s="390">
        <v>0.44736842105263158</v>
      </c>
      <c r="BW129" s="188">
        <v>164162.70588235295</v>
      </c>
      <c r="BX129" s="401">
        <v>2.3467697404748757E-3</v>
      </c>
      <c r="CB129" s="159"/>
      <c r="CC129" s="159"/>
      <c r="CD129" s="159"/>
      <c r="CE129" s="159"/>
      <c r="CF129" s="159"/>
      <c r="CG129" s="159"/>
      <c r="CI129" s="76"/>
      <c r="CJ129" s="150"/>
      <c r="CK129" s="150"/>
      <c r="CL129" s="150"/>
    </row>
    <row r="130" spans="2:90" s="14" customFormat="1" ht="13.5" customHeight="1">
      <c r="B130" s="500"/>
      <c r="C130" s="628"/>
      <c r="D130" s="631"/>
      <c r="E130" s="615"/>
      <c r="F130" s="615"/>
      <c r="G130" s="126" t="s">
        <v>150</v>
      </c>
      <c r="H130" s="211">
        <v>850906</v>
      </c>
      <c r="I130" s="182">
        <f>IFERROR(H130/E124,"-")</f>
        <v>4.2856599625529946E-3</v>
      </c>
      <c r="J130" s="211">
        <v>31</v>
      </c>
      <c r="K130" s="182">
        <f>IFERROR(J130/F124,"-")</f>
        <v>0.10299003322259136</v>
      </c>
      <c r="L130" s="214">
        <f t="shared" si="73"/>
        <v>27448.580645161292</v>
      </c>
      <c r="M130" s="109">
        <f t="shared" si="136"/>
        <v>4.1689080150618613E-3</v>
      </c>
      <c r="N130" s="615"/>
      <c r="O130" s="615"/>
      <c r="P130" s="126" t="s">
        <v>150</v>
      </c>
      <c r="Q130" s="211">
        <v>177970</v>
      </c>
      <c r="R130" s="182">
        <f>IFERROR(Q130/N124,"-")</f>
        <v>8.153263206504285E-3</v>
      </c>
      <c r="S130" s="211">
        <v>2</v>
      </c>
      <c r="T130" s="182">
        <f>IFERROR(S130/O124,"-")</f>
        <v>6.8965517241379309E-2</v>
      </c>
      <c r="U130" s="214">
        <f t="shared" si="74"/>
        <v>88985</v>
      </c>
      <c r="V130" s="109">
        <f t="shared" si="137"/>
        <v>2.6896180742334586E-4</v>
      </c>
      <c r="W130" s="615"/>
      <c r="X130" s="615"/>
      <c r="Y130" s="126" t="s">
        <v>150</v>
      </c>
      <c r="Z130" s="211">
        <v>20067</v>
      </c>
      <c r="AA130" s="182">
        <f>IFERROR(Z130/W124,"-")</f>
        <v>1.5209312795543997E-3</v>
      </c>
      <c r="AB130" s="211">
        <v>2</v>
      </c>
      <c r="AC130" s="182">
        <f>IFERROR(AB130/X124,"-")</f>
        <v>8.3333333333333329E-2</v>
      </c>
      <c r="AD130" s="214">
        <f t="shared" si="75"/>
        <v>10033.5</v>
      </c>
      <c r="AE130" s="109">
        <f t="shared" si="138"/>
        <v>2.6896180742334586E-4</v>
      </c>
      <c r="AF130" s="615"/>
      <c r="AG130" s="615"/>
      <c r="AH130" s="126" t="s">
        <v>150</v>
      </c>
      <c r="AI130" s="211">
        <v>124582</v>
      </c>
      <c r="AJ130" s="182">
        <f>IFERROR(AI130/AF124,"-")</f>
        <v>2.9802951540480217E-3</v>
      </c>
      <c r="AK130" s="211">
        <v>11</v>
      </c>
      <c r="AL130" s="182">
        <f>IFERROR(AK130/AG124,"-")</f>
        <v>0.27500000000000002</v>
      </c>
      <c r="AM130" s="214">
        <f t="shared" si="76"/>
        <v>11325.636363636364</v>
      </c>
      <c r="AN130" s="109">
        <f t="shared" si="139"/>
        <v>1.4792899408284023E-3</v>
      </c>
      <c r="AO130" s="615"/>
      <c r="AP130" s="651"/>
      <c r="AQ130" s="126" t="s">
        <v>150</v>
      </c>
      <c r="AR130" s="211">
        <f t="shared" si="70"/>
        <v>1173525</v>
      </c>
      <c r="AS130" s="182">
        <f>IFERROR(AR130/AO124,"-")</f>
        <v>4.2616126288629189E-3</v>
      </c>
      <c r="AT130" s="211">
        <f t="shared" si="71"/>
        <v>46</v>
      </c>
      <c r="AU130" s="182">
        <f>IFERROR(AT130/AP124,"-")</f>
        <v>0.116751269035533</v>
      </c>
      <c r="AV130" s="214">
        <f t="shared" si="77"/>
        <v>25511.41304347826</v>
      </c>
      <c r="AW130" s="109">
        <f t="shared" si="140"/>
        <v>6.1861215707369552E-3</v>
      </c>
      <c r="AX130" s="121"/>
      <c r="AY130" s="76"/>
      <c r="AZ130" s="76"/>
      <c r="BA130" s="76"/>
      <c r="BB130" s="76"/>
      <c r="BC130" s="76"/>
      <c r="BD130" s="76"/>
      <c r="BE130" s="76"/>
      <c r="BF130" s="76"/>
      <c r="BG130" s="76"/>
      <c r="BH130" s="76"/>
      <c r="BI130" s="76"/>
      <c r="BN130" s="500"/>
      <c r="BO130" s="642"/>
      <c r="BP130" s="641"/>
      <c r="BQ130" s="641"/>
      <c r="BR130" s="400" t="s">
        <v>150</v>
      </c>
      <c r="BS130" s="188">
        <v>1831916</v>
      </c>
      <c r="BT130" s="390">
        <v>6.9058309825917583E-2</v>
      </c>
      <c r="BU130" s="188">
        <v>8</v>
      </c>
      <c r="BV130" s="390">
        <v>0.21052631578947367</v>
      </c>
      <c r="BW130" s="188">
        <v>228989.5</v>
      </c>
      <c r="BX130" s="401">
        <v>1.1043622308117063E-3</v>
      </c>
      <c r="CB130" s="159"/>
      <c r="CC130" s="159"/>
      <c r="CD130" s="159"/>
      <c r="CE130" s="159"/>
      <c r="CF130" s="159"/>
      <c r="CG130" s="159"/>
      <c r="CI130" s="76"/>
      <c r="CJ130" s="150"/>
      <c r="CK130" s="150"/>
      <c r="CL130" s="150"/>
    </row>
    <row r="131" spans="2:90" s="14" customFormat="1" ht="13.5" customHeight="1">
      <c r="B131" s="500"/>
      <c r="C131" s="628"/>
      <c r="D131" s="631"/>
      <c r="E131" s="615"/>
      <c r="F131" s="615"/>
      <c r="G131" s="126" t="s">
        <v>160</v>
      </c>
      <c r="H131" s="211">
        <v>0</v>
      </c>
      <c r="I131" s="182">
        <f>IFERROR(H131/E124,"-")</f>
        <v>0</v>
      </c>
      <c r="J131" s="211">
        <v>0</v>
      </c>
      <c r="K131" s="182">
        <f>IFERROR(J131/F124,"-")</f>
        <v>0</v>
      </c>
      <c r="L131" s="214" t="str">
        <f t="shared" si="73"/>
        <v>-</v>
      </c>
      <c r="M131" s="109">
        <f t="shared" si="136"/>
        <v>0</v>
      </c>
      <c r="N131" s="615"/>
      <c r="O131" s="615"/>
      <c r="P131" s="126" t="s">
        <v>160</v>
      </c>
      <c r="Q131" s="211">
        <v>0</v>
      </c>
      <c r="R131" s="182">
        <f>IFERROR(Q131/N124,"-")</f>
        <v>0</v>
      </c>
      <c r="S131" s="211">
        <v>0</v>
      </c>
      <c r="T131" s="182">
        <f>IFERROR(S131/O124,"-")</f>
        <v>0</v>
      </c>
      <c r="U131" s="214" t="str">
        <f t="shared" si="74"/>
        <v>-</v>
      </c>
      <c r="V131" s="109">
        <f t="shared" si="137"/>
        <v>0</v>
      </c>
      <c r="W131" s="615"/>
      <c r="X131" s="615"/>
      <c r="Y131" s="126" t="s">
        <v>160</v>
      </c>
      <c r="Z131" s="211">
        <v>0</v>
      </c>
      <c r="AA131" s="182">
        <f>IFERROR(Z131/W124,"-")</f>
        <v>0</v>
      </c>
      <c r="AB131" s="211">
        <v>0</v>
      </c>
      <c r="AC131" s="182">
        <f>IFERROR(AB131/X124,"-")</f>
        <v>0</v>
      </c>
      <c r="AD131" s="214" t="str">
        <f t="shared" si="75"/>
        <v>-</v>
      </c>
      <c r="AE131" s="109">
        <f t="shared" si="138"/>
        <v>0</v>
      </c>
      <c r="AF131" s="615"/>
      <c r="AG131" s="615"/>
      <c r="AH131" s="126" t="s">
        <v>160</v>
      </c>
      <c r="AI131" s="211">
        <v>0</v>
      </c>
      <c r="AJ131" s="182">
        <f>IFERROR(AI131/AF124,"-")</f>
        <v>0</v>
      </c>
      <c r="AK131" s="211">
        <v>0</v>
      </c>
      <c r="AL131" s="182">
        <f>IFERROR(AK131/AG124,"-")</f>
        <v>0</v>
      </c>
      <c r="AM131" s="214" t="str">
        <f t="shared" si="76"/>
        <v>-</v>
      </c>
      <c r="AN131" s="109">
        <f t="shared" si="139"/>
        <v>0</v>
      </c>
      <c r="AO131" s="615"/>
      <c r="AP131" s="651"/>
      <c r="AQ131" s="126" t="s">
        <v>160</v>
      </c>
      <c r="AR131" s="211">
        <f t="shared" si="70"/>
        <v>0</v>
      </c>
      <c r="AS131" s="182">
        <f>IFERROR(AR131/AO124,"-")</f>
        <v>0</v>
      </c>
      <c r="AT131" s="211">
        <f t="shared" si="71"/>
        <v>0</v>
      </c>
      <c r="AU131" s="182">
        <f>IFERROR(AT131/AP124,"-")</f>
        <v>0</v>
      </c>
      <c r="AV131" s="214" t="str">
        <f t="shared" si="77"/>
        <v>-</v>
      </c>
      <c r="AW131" s="109">
        <f t="shared" si="140"/>
        <v>0</v>
      </c>
      <c r="AX131" s="121"/>
      <c r="AY131" s="76"/>
      <c r="AZ131" s="76"/>
      <c r="BA131" s="76"/>
      <c r="BB131" s="76"/>
      <c r="BC131" s="76"/>
      <c r="BD131" s="76"/>
      <c r="BE131" s="76"/>
      <c r="BF131" s="76"/>
      <c r="BG131" s="76"/>
      <c r="BH131" s="76"/>
      <c r="BI131" s="76"/>
      <c r="BN131" s="500"/>
      <c r="BO131" s="642"/>
      <c r="BP131" s="641"/>
      <c r="BQ131" s="641"/>
      <c r="BR131" s="400" t="s">
        <v>160</v>
      </c>
      <c r="BS131" s="188">
        <v>0</v>
      </c>
      <c r="BT131" s="390">
        <v>0</v>
      </c>
      <c r="BU131" s="188">
        <v>0</v>
      </c>
      <c r="BV131" s="390">
        <v>0</v>
      </c>
      <c r="BW131" s="188" t="s">
        <v>418</v>
      </c>
      <c r="BX131" s="401">
        <v>0</v>
      </c>
      <c r="CB131" s="159"/>
      <c r="CC131" s="159"/>
      <c r="CD131" s="159"/>
      <c r="CE131" s="159"/>
      <c r="CF131" s="159"/>
      <c r="CG131" s="159"/>
      <c r="CI131" s="76"/>
      <c r="CJ131" s="150"/>
      <c r="CK131" s="150"/>
      <c r="CL131" s="150"/>
    </row>
    <row r="132" spans="2:90" s="14" customFormat="1" ht="13.5" customHeight="1">
      <c r="B132" s="500"/>
      <c r="C132" s="628"/>
      <c r="D132" s="631"/>
      <c r="E132" s="615"/>
      <c r="F132" s="615"/>
      <c r="G132" s="126" t="s">
        <v>151</v>
      </c>
      <c r="H132" s="211">
        <v>52300</v>
      </c>
      <c r="I132" s="182">
        <f>IFERROR(H132/E124,"-")</f>
        <v>2.6341336885804263E-4</v>
      </c>
      <c r="J132" s="211">
        <v>3</v>
      </c>
      <c r="K132" s="182">
        <f>IFERROR(J132/F124,"-")</f>
        <v>9.9667774086378731E-3</v>
      </c>
      <c r="L132" s="214">
        <f t="shared" si="73"/>
        <v>17433.333333333332</v>
      </c>
      <c r="M132" s="109">
        <f t="shared" si="136"/>
        <v>4.0344271113501882E-4</v>
      </c>
      <c r="N132" s="615"/>
      <c r="O132" s="615"/>
      <c r="P132" s="126" t="s">
        <v>151</v>
      </c>
      <c r="Q132" s="211">
        <v>19496</v>
      </c>
      <c r="R132" s="182">
        <f>IFERROR(Q132/N124,"-")</f>
        <v>8.9316187826042343E-4</v>
      </c>
      <c r="S132" s="211">
        <v>1</v>
      </c>
      <c r="T132" s="182">
        <f>IFERROR(S132/O124,"-")</f>
        <v>3.4482758620689655E-2</v>
      </c>
      <c r="U132" s="214">
        <f t="shared" si="74"/>
        <v>19496</v>
      </c>
      <c r="V132" s="109">
        <f t="shared" si="137"/>
        <v>1.3448090371167293E-4</v>
      </c>
      <c r="W132" s="615"/>
      <c r="X132" s="615"/>
      <c r="Y132" s="126" t="s">
        <v>151</v>
      </c>
      <c r="Z132" s="211">
        <v>0</v>
      </c>
      <c r="AA132" s="182">
        <f>IFERROR(Z132/W124,"-")</f>
        <v>0</v>
      </c>
      <c r="AB132" s="211">
        <v>0</v>
      </c>
      <c r="AC132" s="182">
        <f>IFERROR(AB132/X124,"-")</f>
        <v>0</v>
      </c>
      <c r="AD132" s="214" t="str">
        <f t="shared" si="75"/>
        <v>-</v>
      </c>
      <c r="AE132" s="109">
        <f t="shared" si="138"/>
        <v>0</v>
      </c>
      <c r="AF132" s="615"/>
      <c r="AG132" s="615"/>
      <c r="AH132" s="126" t="s">
        <v>151</v>
      </c>
      <c r="AI132" s="211">
        <v>0</v>
      </c>
      <c r="AJ132" s="182">
        <f>IFERROR(AI132/AF124,"-")</f>
        <v>0</v>
      </c>
      <c r="AK132" s="211">
        <v>0</v>
      </c>
      <c r="AL132" s="182">
        <f>IFERROR(AK132/AG124,"-")</f>
        <v>0</v>
      </c>
      <c r="AM132" s="214" t="str">
        <f t="shared" si="76"/>
        <v>-</v>
      </c>
      <c r="AN132" s="109">
        <f t="shared" si="139"/>
        <v>0</v>
      </c>
      <c r="AO132" s="615"/>
      <c r="AP132" s="651"/>
      <c r="AQ132" s="126" t="s">
        <v>151</v>
      </c>
      <c r="AR132" s="211">
        <f t="shared" si="70"/>
        <v>71796</v>
      </c>
      <c r="AS132" s="182">
        <f>IFERROR(AR132/AO124,"-")</f>
        <v>2.6072451826918228E-4</v>
      </c>
      <c r="AT132" s="211">
        <f t="shared" si="71"/>
        <v>4</v>
      </c>
      <c r="AU132" s="182">
        <f>IFERROR(AT132/AP124,"-")</f>
        <v>1.015228426395939E-2</v>
      </c>
      <c r="AV132" s="214">
        <f t="shared" si="77"/>
        <v>17949</v>
      </c>
      <c r="AW132" s="109">
        <f t="shared" si="140"/>
        <v>5.3792361484669173E-4</v>
      </c>
      <c r="AX132" s="121"/>
      <c r="AY132" s="76"/>
      <c r="AZ132" s="76"/>
      <c r="BA132" s="76"/>
      <c r="BB132" s="76"/>
      <c r="BC132" s="76"/>
      <c r="BD132" s="76"/>
      <c r="BE132" s="76"/>
      <c r="BF132" s="76"/>
      <c r="BG132" s="76"/>
      <c r="BH132" s="76"/>
      <c r="BI132" s="76"/>
      <c r="BN132" s="500"/>
      <c r="BO132" s="642"/>
      <c r="BP132" s="641"/>
      <c r="BQ132" s="641"/>
      <c r="BR132" s="400" t="s">
        <v>151</v>
      </c>
      <c r="BS132" s="188">
        <v>0</v>
      </c>
      <c r="BT132" s="390">
        <v>0</v>
      </c>
      <c r="BU132" s="188">
        <v>0</v>
      </c>
      <c r="BV132" s="390">
        <v>0</v>
      </c>
      <c r="BW132" s="188" t="s">
        <v>418</v>
      </c>
      <c r="BX132" s="401">
        <v>0</v>
      </c>
      <c r="CB132" s="159"/>
      <c r="CC132" s="159"/>
      <c r="CD132" s="159"/>
      <c r="CE132" s="159"/>
      <c r="CF132" s="159"/>
      <c r="CG132" s="159"/>
      <c r="CI132" s="76"/>
      <c r="CJ132" s="150"/>
      <c r="CK132" s="150"/>
      <c r="CL132" s="150"/>
    </row>
    <row r="133" spans="2:90" s="14" customFormat="1" ht="13.5" customHeight="1">
      <c r="B133" s="500"/>
      <c r="C133" s="628"/>
      <c r="D133" s="631"/>
      <c r="E133" s="615"/>
      <c r="F133" s="615"/>
      <c r="G133" s="126" t="s">
        <v>152</v>
      </c>
      <c r="H133" s="211">
        <v>302702</v>
      </c>
      <c r="I133" s="182">
        <f>IFERROR(H133/E124,"-")</f>
        <v>1.5245841984716485E-3</v>
      </c>
      <c r="J133" s="211">
        <v>13</v>
      </c>
      <c r="K133" s="182">
        <f>IFERROR(J133/F124,"-")</f>
        <v>4.3189368770764118E-2</v>
      </c>
      <c r="L133" s="214">
        <f t="shared" si="73"/>
        <v>23284.76923076923</v>
      </c>
      <c r="M133" s="109">
        <f t="shared" si="136"/>
        <v>1.7482517482517483E-3</v>
      </c>
      <c r="N133" s="615"/>
      <c r="O133" s="615"/>
      <c r="P133" s="126" t="s">
        <v>152</v>
      </c>
      <c r="Q133" s="211">
        <v>10332</v>
      </c>
      <c r="R133" s="182">
        <f>IFERROR(Q133/N124,"-")</f>
        <v>4.7333548041581322E-4</v>
      </c>
      <c r="S133" s="211">
        <v>1</v>
      </c>
      <c r="T133" s="182">
        <f>IFERROR(S133/O124,"-")</f>
        <v>3.4482758620689655E-2</v>
      </c>
      <c r="U133" s="214">
        <f t="shared" si="74"/>
        <v>10332</v>
      </c>
      <c r="V133" s="109">
        <f t="shared" si="137"/>
        <v>1.3448090371167293E-4</v>
      </c>
      <c r="W133" s="615"/>
      <c r="X133" s="615"/>
      <c r="Y133" s="126" t="s">
        <v>152</v>
      </c>
      <c r="Z133" s="211">
        <v>14312</v>
      </c>
      <c r="AA133" s="182">
        <f>IFERROR(Z133/W124,"-")</f>
        <v>1.084744529475386E-3</v>
      </c>
      <c r="AB133" s="211">
        <v>1</v>
      </c>
      <c r="AC133" s="182">
        <f>IFERROR(AB133/X124,"-")</f>
        <v>4.1666666666666664E-2</v>
      </c>
      <c r="AD133" s="214">
        <f t="shared" si="75"/>
        <v>14312</v>
      </c>
      <c r="AE133" s="109">
        <f t="shared" si="138"/>
        <v>1.3448090371167293E-4</v>
      </c>
      <c r="AF133" s="615"/>
      <c r="AG133" s="615"/>
      <c r="AH133" s="126" t="s">
        <v>152</v>
      </c>
      <c r="AI133" s="211">
        <v>12135</v>
      </c>
      <c r="AJ133" s="182">
        <f>IFERROR(AI133/AF124,"-")</f>
        <v>2.9029780942971489E-4</v>
      </c>
      <c r="AK133" s="211">
        <v>3</v>
      </c>
      <c r="AL133" s="182">
        <f>IFERROR(AK133/AG124,"-")</f>
        <v>7.4999999999999997E-2</v>
      </c>
      <c r="AM133" s="214">
        <f t="shared" si="76"/>
        <v>4045</v>
      </c>
      <c r="AN133" s="109">
        <f t="shared" si="139"/>
        <v>4.0344271113501882E-4</v>
      </c>
      <c r="AO133" s="615"/>
      <c r="AP133" s="651"/>
      <c r="AQ133" s="126" t="s">
        <v>152</v>
      </c>
      <c r="AR133" s="211">
        <f t="shared" ref="AR133:AR196" si="141">SUM(H133,Q133,Z133,AI133)</f>
        <v>339481</v>
      </c>
      <c r="AS133" s="182">
        <f>IFERROR(AR133/AO124,"-")</f>
        <v>1.2328126941130461E-3</v>
      </c>
      <c r="AT133" s="211">
        <f t="shared" ref="AT133:AT196" si="142">SUM(J133,S133,AB133,AK133)</f>
        <v>18</v>
      </c>
      <c r="AU133" s="182">
        <f>IFERROR(AT133/AP124,"-")</f>
        <v>4.5685279187817257E-2</v>
      </c>
      <c r="AV133" s="214">
        <f t="shared" si="77"/>
        <v>18860.055555555555</v>
      </c>
      <c r="AW133" s="109">
        <f t="shared" si="140"/>
        <v>2.4206562668101128E-3</v>
      </c>
      <c r="AX133" s="121"/>
      <c r="AY133" s="76"/>
      <c r="AZ133" s="76"/>
      <c r="BA133" s="76"/>
      <c r="BB133" s="76"/>
      <c r="BC133" s="76"/>
      <c r="BD133" s="76"/>
      <c r="BE133" s="76"/>
      <c r="BF133" s="76"/>
      <c r="BG133" s="76"/>
      <c r="BH133" s="76"/>
      <c r="BI133" s="76"/>
      <c r="BN133" s="500"/>
      <c r="BO133" s="642"/>
      <c r="BP133" s="641"/>
      <c r="BQ133" s="641"/>
      <c r="BR133" s="400" t="s">
        <v>152</v>
      </c>
      <c r="BS133" s="188">
        <v>4106</v>
      </c>
      <c r="BT133" s="390">
        <v>1.5478516490123869E-4</v>
      </c>
      <c r="BU133" s="188">
        <v>2</v>
      </c>
      <c r="BV133" s="390">
        <v>5.2631578947368418E-2</v>
      </c>
      <c r="BW133" s="188">
        <v>2053</v>
      </c>
      <c r="BX133" s="401">
        <v>2.7609055770292659E-4</v>
      </c>
      <c r="CB133" s="159"/>
      <c r="CC133" s="159"/>
      <c r="CD133" s="159"/>
      <c r="CE133" s="159"/>
      <c r="CF133" s="159"/>
      <c r="CG133" s="159"/>
      <c r="CI133" s="76"/>
      <c r="CJ133" s="150"/>
      <c r="CK133" s="150"/>
      <c r="CL133" s="150"/>
    </row>
    <row r="134" spans="2:90" s="14" customFormat="1" ht="13.5" customHeight="1">
      <c r="B134" s="500"/>
      <c r="C134" s="628"/>
      <c r="D134" s="631"/>
      <c r="E134" s="615"/>
      <c r="F134" s="615"/>
      <c r="G134" s="126" t="s">
        <v>153</v>
      </c>
      <c r="H134" s="211">
        <v>157084</v>
      </c>
      <c r="I134" s="182">
        <f>IFERROR(H134/E124,"-")</f>
        <v>7.9116683812039703E-4</v>
      </c>
      <c r="J134" s="211">
        <v>1</v>
      </c>
      <c r="K134" s="182">
        <f>IFERROR(J134/F124,"-")</f>
        <v>3.3222591362126247E-3</v>
      </c>
      <c r="L134" s="214">
        <f t="shared" ref="L134:L197" si="143">IFERROR(H134/J134,"-")</f>
        <v>157084</v>
      </c>
      <c r="M134" s="109">
        <f t="shared" si="136"/>
        <v>1.3448090371167293E-4</v>
      </c>
      <c r="N134" s="615"/>
      <c r="O134" s="615"/>
      <c r="P134" s="126" t="s">
        <v>153</v>
      </c>
      <c r="Q134" s="211">
        <v>0</v>
      </c>
      <c r="R134" s="182">
        <f>IFERROR(Q134/N124,"-")</f>
        <v>0</v>
      </c>
      <c r="S134" s="211">
        <v>0</v>
      </c>
      <c r="T134" s="182">
        <f>IFERROR(S134/O124,"-")</f>
        <v>0</v>
      </c>
      <c r="U134" s="214" t="str">
        <f t="shared" ref="U134:U197" si="144">IFERROR(Q134/S134,"-")</f>
        <v>-</v>
      </c>
      <c r="V134" s="109">
        <f t="shared" si="137"/>
        <v>0</v>
      </c>
      <c r="W134" s="615"/>
      <c r="X134" s="615"/>
      <c r="Y134" s="126" t="s">
        <v>153</v>
      </c>
      <c r="Z134" s="211">
        <v>0</v>
      </c>
      <c r="AA134" s="182">
        <f>IFERROR(Z134/W124,"-")</f>
        <v>0</v>
      </c>
      <c r="AB134" s="211">
        <v>0</v>
      </c>
      <c r="AC134" s="182">
        <f>IFERROR(AB134/X124,"-")</f>
        <v>0</v>
      </c>
      <c r="AD134" s="214" t="str">
        <f t="shared" ref="AD134:AD197" si="145">IFERROR(Z134/AB134,"-")</f>
        <v>-</v>
      </c>
      <c r="AE134" s="109">
        <f t="shared" si="138"/>
        <v>0</v>
      </c>
      <c r="AF134" s="615"/>
      <c r="AG134" s="615"/>
      <c r="AH134" s="126" t="s">
        <v>153</v>
      </c>
      <c r="AI134" s="211">
        <v>160922</v>
      </c>
      <c r="AJ134" s="182">
        <f>IFERROR(AI134/AF124,"-")</f>
        <v>3.8496336290934144E-3</v>
      </c>
      <c r="AK134" s="211">
        <v>2</v>
      </c>
      <c r="AL134" s="182">
        <f>IFERROR(AK134/AG124,"-")</f>
        <v>0.05</v>
      </c>
      <c r="AM134" s="214">
        <f t="shared" ref="AM134:AM197" si="146">IFERROR(AI134/AK134,"-")</f>
        <v>80461</v>
      </c>
      <c r="AN134" s="109">
        <f t="shared" si="139"/>
        <v>2.6896180742334586E-4</v>
      </c>
      <c r="AO134" s="615"/>
      <c r="AP134" s="651"/>
      <c r="AQ134" s="126" t="s">
        <v>153</v>
      </c>
      <c r="AR134" s="211">
        <f t="shared" si="141"/>
        <v>318006</v>
      </c>
      <c r="AS134" s="182">
        <f>IFERROR(AR134/AO124,"-")</f>
        <v>1.1548270259723323E-3</v>
      </c>
      <c r="AT134" s="211">
        <f t="shared" si="142"/>
        <v>3</v>
      </c>
      <c r="AU134" s="182">
        <f>IFERROR(AT134/AP124,"-")</f>
        <v>7.6142131979695434E-3</v>
      </c>
      <c r="AV134" s="214">
        <f t="shared" ref="AV134:AV197" si="147">IFERROR(AR134/AT134,"-")</f>
        <v>106002</v>
      </c>
      <c r="AW134" s="109">
        <f t="shared" si="140"/>
        <v>4.0344271113501882E-4</v>
      </c>
      <c r="AX134" s="121"/>
      <c r="AY134" s="76"/>
      <c r="AZ134" s="76"/>
      <c r="BA134" s="76"/>
      <c r="BB134" s="76"/>
      <c r="BC134" s="76"/>
      <c r="BD134" s="76"/>
      <c r="BE134" s="76"/>
      <c r="BF134" s="76"/>
      <c r="BG134" s="76"/>
      <c r="BH134" s="76"/>
      <c r="BI134" s="76"/>
      <c r="BN134" s="500"/>
      <c r="BO134" s="642"/>
      <c r="BP134" s="641"/>
      <c r="BQ134" s="641"/>
      <c r="BR134" s="400" t="s">
        <v>153</v>
      </c>
      <c r="BS134" s="188">
        <v>16160</v>
      </c>
      <c r="BT134" s="390">
        <v>6.091885691193418E-4</v>
      </c>
      <c r="BU134" s="188">
        <v>2</v>
      </c>
      <c r="BV134" s="390">
        <v>5.2631578947368418E-2</v>
      </c>
      <c r="BW134" s="188">
        <v>8080</v>
      </c>
      <c r="BX134" s="401">
        <v>2.7609055770292659E-4</v>
      </c>
      <c r="CB134" s="159"/>
      <c r="CC134" s="159"/>
      <c r="CD134" s="159"/>
      <c r="CE134" s="159"/>
      <c r="CF134" s="159"/>
      <c r="CG134" s="159"/>
      <c r="CI134" s="76"/>
      <c r="CJ134" s="150"/>
      <c r="CK134" s="150"/>
      <c r="CL134" s="150"/>
    </row>
    <row r="135" spans="2:90" s="14" customFormat="1" ht="13.5" customHeight="1">
      <c r="B135" s="500"/>
      <c r="C135" s="628"/>
      <c r="D135" s="631"/>
      <c r="E135" s="615"/>
      <c r="F135" s="615"/>
      <c r="G135" s="126" t="s">
        <v>154</v>
      </c>
      <c r="H135" s="211">
        <v>930435</v>
      </c>
      <c r="I135" s="182">
        <f>IFERROR(H135/E124,"-")</f>
        <v>4.686214490505409E-3</v>
      </c>
      <c r="J135" s="211">
        <v>5</v>
      </c>
      <c r="K135" s="182">
        <f>IFERROR(J135/F124,"-")</f>
        <v>1.6611295681063124E-2</v>
      </c>
      <c r="L135" s="214">
        <f t="shared" si="143"/>
        <v>186087</v>
      </c>
      <c r="M135" s="109">
        <f t="shared" si="136"/>
        <v>6.7240451855836469E-4</v>
      </c>
      <c r="N135" s="615"/>
      <c r="O135" s="615"/>
      <c r="P135" s="126" t="s">
        <v>154</v>
      </c>
      <c r="Q135" s="211">
        <v>0</v>
      </c>
      <c r="R135" s="182">
        <f>IFERROR(Q135/N124,"-")</f>
        <v>0</v>
      </c>
      <c r="S135" s="211">
        <v>0</v>
      </c>
      <c r="T135" s="182">
        <f>IFERROR(S135/O124,"-")</f>
        <v>0</v>
      </c>
      <c r="U135" s="214" t="str">
        <f t="shared" si="144"/>
        <v>-</v>
      </c>
      <c r="V135" s="109">
        <f t="shared" si="137"/>
        <v>0</v>
      </c>
      <c r="W135" s="615"/>
      <c r="X135" s="615"/>
      <c r="Y135" s="126" t="s">
        <v>154</v>
      </c>
      <c r="Z135" s="211">
        <v>0</v>
      </c>
      <c r="AA135" s="182">
        <f>IFERROR(Z135/W124,"-")</f>
        <v>0</v>
      </c>
      <c r="AB135" s="211">
        <v>0</v>
      </c>
      <c r="AC135" s="182">
        <f>IFERROR(AB135/X124,"-")</f>
        <v>0</v>
      </c>
      <c r="AD135" s="214" t="str">
        <f t="shared" si="145"/>
        <v>-</v>
      </c>
      <c r="AE135" s="109">
        <f t="shared" si="138"/>
        <v>0</v>
      </c>
      <c r="AF135" s="615"/>
      <c r="AG135" s="615"/>
      <c r="AH135" s="126" t="s">
        <v>154</v>
      </c>
      <c r="AI135" s="211">
        <v>255961</v>
      </c>
      <c r="AJ135" s="182">
        <f>IFERROR(AI135/AF124,"-")</f>
        <v>6.1231905726773185E-3</v>
      </c>
      <c r="AK135" s="211">
        <v>2</v>
      </c>
      <c r="AL135" s="182">
        <f>IFERROR(AK135/AG124,"-")</f>
        <v>0.05</v>
      </c>
      <c r="AM135" s="214">
        <f t="shared" si="146"/>
        <v>127980.5</v>
      </c>
      <c r="AN135" s="109">
        <f t="shared" si="139"/>
        <v>2.6896180742334586E-4</v>
      </c>
      <c r="AO135" s="615"/>
      <c r="AP135" s="651"/>
      <c r="AQ135" s="126" t="s">
        <v>154</v>
      </c>
      <c r="AR135" s="211">
        <f t="shared" si="141"/>
        <v>1186396</v>
      </c>
      <c r="AS135" s="182">
        <f>IFERROR(AR135/AO124,"-")</f>
        <v>4.3083531892652068E-3</v>
      </c>
      <c r="AT135" s="211">
        <f t="shared" si="142"/>
        <v>7</v>
      </c>
      <c r="AU135" s="182">
        <f>IFERROR(AT135/AP124,"-")</f>
        <v>1.7766497461928935E-2</v>
      </c>
      <c r="AV135" s="214">
        <f t="shared" si="147"/>
        <v>169485.14285714287</v>
      </c>
      <c r="AW135" s="109">
        <f t="shared" si="140"/>
        <v>9.413663259817106E-4</v>
      </c>
      <c r="AX135" s="121"/>
      <c r="AY135" s="76"/>
      <c r="AZ135" s="76"/>
      <c r="BA135" s="76"/>
      <c r="BB135" s="76"/>
      <c r="BC135" s="76"/>
      <c r="BD135" s="76"/>
      <c r="BE135" s="76"/>
      <c r="BF135" s="76"/>
      <c r="BG135" s="76"/>
      <c r="BH135" s="76"/>
      <c r="BI135" s="76"/>
      <c r="BN135" s="500"/>
      <c r="BO135" s="642"/>
      <c r="BP135" s="641"/>
      <c r="BQ135" s="641"/>
      <c r="BR135" s="400" t="s">
        <v>154</v>
      </c>
      <c r="BS135" s="188">
        <v>685485</v>
      </c>
      <c r="BT135" s="390">
        <v>2.5840942221706187E-2</v>
      </c>
      <c r="BU135" s="188">
        <v>1</v>
      </c>
      <c r="BV135" s="390">
        <v>2.6315789473684209E-2</v>
      </c>
      <c r="BW135" s="188">
        <v>685485</v>
      </c>
      <c r="BX135" s="401">
        <v>1.3804527885146329E-4</v>
      </c>
      <c r="CB135" s="159"/>
      <c r="CC135" s="159"/>
      <c r="CD135" s="159"/>
      <c r="CE135" s="159"/>
      <c r="CF135" s="159"/>
      <c r="CG135" s="159"/>
      <c r="CI135" s="76"/>
      <c r="CJ135" s="150"/>
      <c r="CK135" s="150"/>
      <c r="CL135" s="150"/>
    </row>
    <row r="136" spans="2:90" s="14" customFormat="1" ht="13.5" customHeight="1">
      <c r="B136" s="500"/>
      <c r="C136" s="628"/>
      <c r="D136" s="631"/>
      <c r="E136" s="615"/>
      <c r="F136" s="615"/>
      <c r="G136" s="126" t="s">
        <v>155</v>
      </c>
      <c r="H136" s="211">
        <v>1606500</v>
      </c>
      <c r="I136" s="182">
        <f>IFERROR(H136/E124,"-")</f>
        <v>8.0912729841385363E-3</v>
      </c>
      <c r="J136" s="211">
        <v>37</v>
      </c>
      <c r="K136" s="182">
        <f>IFERROR(J136/F124,"-")</f>
        <v>0.12292358803986711</v>
      </c>
      <c r="L136" s="214">
        <f t="shared" si="143"/>
        <v>43418.91891891892</v>
      </c>
      <c r="M136" s="109">
        <f t="shared" si="136"/>
        <v>4.975793437331899E-3</v>
      </c>
      <c r="N136" s="615"/>
      <c r="O136" s="615"/>
      <c r="P136" s="126" t="s">
        <v>155</v>
      </c>
      <c r="Q136" s="211">
        <v>299995</v>
      </c>
      <c r="R136" s="182">
        <f>IFERROR(Q136/N124,"-")</f>
        <v>1.3743542145503473E-2</v>
      </c>
      <c r="S136" s="211">
        <v>4</v>
      </c>
      <c r="T136" s="182">
        <f>IFERROR(S136/O124,"-")</f>
        <v>0.13793103448275862</v>
      </c>
      <c r="U136" s="214">
        <f t="shared" si="144"/>
        <v>74998.75</v>
      </c>
      <c r="V136" s="109">
        <f t="shared" si="137"/>
        <v>5.3792361484669173E-4</v>
      </c>
      <c r="W136" s="615"/>
      <c r="X136" s="615"/>
      <c r="Y136" s="126" t="s">
        <v>155</v>
      </c>
      <c r="Z136" s="211">
        <v>27955</v>
      </c>
      <c r="AA136" s="182">
        <f>IFERROR(Z136/W124,"-")</f>
        <v>2.1187837703664347E-3</v>
      </c>
      <c r="AB136" s="211">
        <v>2</v>
      </c>
      <c r="AC136" s="182">
        <f>IFERROR(AB136/X124,"-")</f>
        <v>8.3333333333333329E-2</v>
      </c>
      <c r="AD136" s="214">
        <f t="shared" si="145"/>
        <v>13977.5</v>
      </c>
      <c r="AE136" s="109">
        <f t="shared" si="138"/>
        <v>2.6896180742334586E-4</v>
      </c>
      <c r="AF136" s="615"/>
      <c r="AG136" s="615"/>
      <c r="AH136" s="126" t="s">
        <v>155</v>
      </c>
      <c r="AI136" s="211">
        <v>40767</v>
      </c>
      <c r="AJ136" s="182">
        <f>IFERROR(AI136/AF124,"-")</f>
        <v>9.7524275212370725E-4</v>
      </c>
      <c r="AK136" s="211">
        <v>6</v>
      </c>
      <c r="AL136" s="182">
        <f>IFERROR(AK136/AG124,"-")</f>
        <v>0.15</v>
      </c>
      <c r="AM136" s="214">
        <f t="shared" si="146"/>
        <v>6794.5</v>
      </c>
      <c r="AN136" s="109">
        <f t="shared" si="139"/>
        <v>8.0688542227003765E-4</v>
      </c>
      <c r="AO136" s="615"/>
      <c r="AP136" s="651"/>
      <c r="AQ136" s="126" t="s">
        <v>155</v>
      </c>
      <c r="AR136" s="211">
        <f t="shared" si="141"/>
        <v>1975217</v>
      </c>
      <c r="AS136" s="182">
        <f>IFERROR(AR136/AO124,"-")</f>
        <v>7.1729274723118198E-3</v>
      </c>
      <c r="AT136" s="211">
        <f t="shared" si="142"/>
        <v>49</v>
      </c>
      <c r="AU136" s="182">
        <f>IFERROR(AT136/AP124,"-")</f>
        <v>0.12436548223350254</v>
      </c>
      <c r="AV136" s="214">
        <f t="shared" si="147"/>
        <v>40310.551020408166</v>
      </c>
      <c r="AW136" s="109">
        <f t="shared" si="140"/>
        <v>6.5895642818719746E-3</v>
      </c>
      <c r="AX136" s="121"/>
      <c r="AY136" s="76"/>
      <c r="AZ136" s="76"/>
      <c r="BA136" s="76"/>
      <c r="BB136" s="76"/>
      <c r="BC136" s="76"/>
      <c r="BD136" s="76"/>
      <c r="BE136" s="76"/>
      <c r="BF136" s="76"/>
      <c r="BG136" s="76"/>
      <c r="BH136" s="76"/>
      <c r="BI136" s="76"/>
      <c r="BN136" s="500"/>
      <c r="BO136" s="642"/>
      <c r="BP136" s="641"/>
      <c r="BQ136" s="641"/>
      <c r="BR136" s="400" t="s">
        <v>155</v>
      </c>
      <c r="BS136" s="188">
        <v>109995</v>
      </c>
      <c r="BT136" s="390">
        <v>4.1465158824431931E-3</v>
      </c>
      <c r="BU136" s="188">
        <v>8</v>
      </c>
      <c r="BV136" s="390">
        <v>0.21052631578947367</v>
      </c>
      <c r="BW136" s="188">
        <v>13749.375</v>
      </c>
      <c r="BX136" s="401">
        <v>1.1043622308117063E-3</v>
      </c>
      <c r="CB136" s="159"/>
      <c r="CC136" s="159"/>
      <c r="CD136" s="159"/>
      <c r="CE136" s="159"/>
      <c r="CF136" s="159"/>
      <c r="CG136" s="159"/>
      <c r="CI136" s="76"/>
      <c r="CJ136" s="150"/>
      <c r="CK136" s="150"/>
      <c r="CL136" s="150"/>
    </row>
    <row r="137" spans="2:90" s="14" customFormat="1" ht="13.5" customHeight="1">
      <c r="B137" s="500"/>
      <c r="C137" s="628"/>
      <c r="D137" s="631"/>
      <c r="E137" s="615"/>
      <c r="F137" s="615"/>
      <c r="G137" s="126" t="s">
        <v>156</v>
      </c>
      <c r="H137" s="211">
        <v>2188016</v>
      </c>
      <c r="I137" s="182">
        <f>IFERROR(H137/E124,"-")</f>
        <v>1.1020127450770535E-2</v>
      </c>
      <c r="J137" s="211">
        <v>30</v>
      </c>
      <c r="K137" s="182">
        <f>IFERROR(J137/F124,"-")</f>
        <v>9.9667774086378738E-2</v>
      </c>
      <c r="L137" s="214">
        <f t="shared" si="143"/>
        <v>72933.866666666669</v>
      </c>
      <c r="M137" s="109">
        <f t="shared" si="136"/>
        <v>4.0344271113501879E-3</v>
      </c>
      <c r="N137" s="615"/>
      <c r="O137" s="615"/>
      <c r="P137" s="126" t="s">
        <v>156</v>
      </c>
      <c r="Q137" s="211">
        <v>8854</v>
      </c>
      <c r="R137" s="182">
        <f>IFERROR(Q137/N124,"-")</f>
        <v>4.0562450092930801E-4</v>
      </c>
      <c r="S137" s="211">
        <v>1</v>
      </c>
      <c r="T137" s="182">
        <f>IFERROR(S137/O124,"-")</f>
        <v>3.4482758620689655E-2</v>
      </c>
      <c r="U137" s="214">
        <f t="shared" si="144"/>
        <v>8854</v>
      </c>
      <c r="V137" s="109">
        <f t="shared" si="137"/>
        <v>1.3448090371167293E-4</v>
      </c>
      <c r="W137" s="615"/>
      <c r="X137" s="615"/>
      <c r="Y137" s="126" t="s">
        <v>156</v>
      </c>
      <c r="Z137" s="211">
        <v>320895</v>
      </c>
      <c r="AA137" s="182">
        <f>IFERROR(Z137/W124,"-")</f>
        <v>2.4321485172303241E-2</v>
      </c>
      <c r="AB137" s="211">
        <v>4</v>
      </c>
      <c r="AC137" s="182">
        <f>IFERROR(AB137/X124,"-")</f>
        <v>0.16666666666666666</v>
      </c>
      <c r="AD137" s="214">
        <f t="shared" si="145"/>
        <v>80223.75</v>
      </c>
      <c r="AE137" s="109">
        <f t="shared" si="138"/>
        <v>5.3792361484669173E-4</v>
      </c>
      <c r="AF137" s="615"/>
      <c r="AG137" s="615"/>
      <c r="AH137" s="126" t="s">
        <v>156</v>
      </c>
      <c r="AI137" s="211">
        <v>1497707</v>
      </c>
      <c r="AJ137" s="182">
        <f>IFERROR(AI137/AF124,"-")</f>
        <v>3.5828682428310672E-2</v>
      </c>
      <c r="AK137" s="211">
        <v>7</v>
      </c>
      <c r="AL137" s="182">
        <f>IFERROR(AK137/AG124,"-")</f>
        <v>0.17499999999999999</v>
      </c>
      <c r="AM137" s="214">
        <f t="shared" si="146"/>
        <v>213958.14285714287</v>
      </c>
      <c r="AN137" s="109">
        <f t="shared" si="139"/>
        <v>9.413663259817106E-4</v>
      </c>
      <c r="AO137" s="615"/>
      <c r="AP137" s="651"/>
      <c r="AQ137" s="126" t="s">
        <v>156</v>
      </c>
      <c r="AR137" s="211">
        <f t="shared" si="141"/>
        <v>4015472</v>
      </c>
      <c r="AS137" s="182">
        <f>IFERROR(AR137/AO124,"-")</f>
        <v>1.4582038035870938E-2</v>
      </c>
      <c r="AT137" s="211">
        <f t="shared" si="142"/>
        <v>42</v>
      </c>
      <c r="AU137" s="182">
        <f>IFERROR(AT137/AP124,"-")</f>
        <v>0.1065989847715736</v>
      </c>
      <c r="AV137" s="214">
        <f t="shared" si="147"/>
        <v>95606.476190476184</v>
      </c>
      <c r="AW137" s="109">
        <f t="shared" si="140"/>
        <v>5.6481979558902634E-3</v>
      </c>
      <c r="AX137" s="121"/>
      <c r="AY137" s="76"/>
      <c r="AZ137" s="76"/>
      <c r="BA137" s="76"/>
      <c r="BB137" s="76"/>
      <c r="BC137" s="76"/>
      <c r="BD137" s="76"/>
      <c r="BE137" s="76"/>
      <c r="BF137" s="76"/>
      <c r="BG137" s="76"/>
      <c r="BH137" s="76"/>
      <c r="BI137" s="76"/>
      <c r="BN137" s="500"/>
      <c r="BO137" s="642"/>
      <c r="BP137" s="641"/>
      <c r="BQ137" s="641"/>
      <c r="BR137" s="400" t="s">
        <v>156</v>
      </c>
      <c r="BS137" s="188">
        <v>812658</v>
      </c>
      <c r="BT137" s="390">
        <v>3.0635022537338245E-2</v>
      </c>
      <c r="BU137" s="188">
        <v>7</v>
      </c>
      <c r="BV137" s="390">
        <v>0.18421052631578946</v>
      </c>
      <c r="BW137" s="188">
        <v>116094</v>
      </c>
      <c r="BX137" s="401">
        <v>9.66316951960243E-4</v>
      </c>
      <c r="CB137" s="159"/>
      <c r="CC137" s="159"/>
      <c r="CD137" s="159"/>
      <c r="CE137" s="159"/>
      <c r="CF137" s="159"/>
      <c r="CG137" s="159"/>
      <c r="CI137" s="76"/>
      <c r="CJ137" s="150"/>
      <c r="CK137" s="150"/>
      <c r="CL137" s="150"/>
    </row>
    <row r="138" spans="2:90" s="14" customFormat="1" ht="13.5" customHeight="1">
      <c r="B138" s="500"/>
      <c r="C138" s="628"/>
      <c r="D138" s="631"/>
      <c r="E138" s="615"/>
      <c r="F138" s="615"/>
      <c r="G138" s="126" t="s">
        <v>157</v>
      </c>
      <c r="H138" s="211">
        <v>647794</v>
      </c>
      <c r="I138" s="182">
        <f>IFERROR(H138/E124,"-")</f>
        <v>3.2626692134995576E-3</v>
      </c>
      <c r="J138" s="211">
        <v>23</v>
      </c>
      <c r="K138" s="182">
        <f>IFERROR(J138/F124,"-")</f>
        <v>7.6411960132890366E-2</v>
      </c>
      <c r="L138" s="214">
        <f t="shared" si="143"/>
        <v>28164.956521739132</v>
      </c>
      <c r="M138" s="109">
        <f t="shared" si="136"/>
        <v>3.0930607853684776E-3</v>
      </c>
      <c r="N138" s="615"/>
      <c r="O138" s="615"/>
      <c r="P138" s="126" t="s">
        <v>157</v>
      </c>
      <c r="Q138" s="211">
        <v>39440</v>
      </c>
      <c r="R138" s="182">
        <f>IFERROR(Q138/N124,"-")</f>
        <v>1.8068477881919931E-3</v>
      </c>
      <c r="S138" s="211">
        <v>2</v>
      </c>
      <c r="T138" s="182">
        <f>IFERROR(S138/O124,"-")</f>
        <v>6.8965517241379309E-2</v>
      </c>
      <c r="U138" s="214">
        <f t="shared" si="144"/>
        <v>19720</v>
      </c>
      <c r="V138" s="109">
        <f t="shared" si="137"/>
        <v>2.6896180742334586E-4</v>
      </c>
      <c r="W138" s="615"/>
      <c r="X138" s="615"/>
      <c r="Y138" s="126" t="s">
        <v>157</v>
      </c>
      <c r="Z138" s="211">
        <v>0</v>
      </c>
      <c r="AA138" s="182">
        <f>IFERROR(Z138/W124,"-")</f>
        <v>0</v>
      </c>
      <c r="AB138" s="211">
        <v>0</v>
      </c>
      <c r="AC138" s="182">
        <f>IFERROR(AB138/X124,"-")</f>
        <v>0</v>
      </c>
      <c r="AD138" s="214" t="str">
        <f t="shared" si="145"/>
        <v>-</v>
      </c>
      <c r="AE138" s="109">
        <f t="shared" si="138"/>
        <v>0</v>
      </c>
      <c r="AF138" s="615"/>
      <c r="AG138" s="615"/>
      <c r="AH138" s="126" t="s">
        <v>157</v>
      </c>
      <c r="AI138" s="211">
        <v>140877</v>
      </c>
      <c r="AJ138" s="182">
        <f>IFERROR(AI138/AF124,"-")</f>
        <v>3.3701099710778696E-3</v>
      </c>
      <c r="AK138" s="211">
        <v>1</v>
      </c>
      <c r="AL138" s="182">
        <f>IFERROR(AK138/AG124,"-")</f>
        <v>2.5000000000000001E-2</v>
      </c>
      <c r="AM138" s="214">
        <f t="shared" si="146"/>
        <v>140877</v>
      </c>
      <c r="AN138" s="109">
        <f t="shared" si="139"/>
        <v>1.3448090371167293E-4</v>
      </c>
      <c r="AO138" s="615"/>
      <c r="AP138" s="651"/>
      <c r="AQ138" s="126" t="s">
        <v>157</v>
      </c>
      <c r="AR138" s="211">
        <f t="shared" si="141"/>
        <v>828111</v>
      </c>
      <c r="AS138" s="182">
        <f>IFERROR(AR138/AO124,"-")</f>
        <v>3.0072544647112764E-3</v>
      </c>
      <c r="AT138" s="211">
        <f t="shared" si="142"/>
        <v>26</v>
      </c>
      <c r="AU138" s="182">
        <f>IFERROR(AT138/AP124,"-")</f>
        <v>6.5989847715736044E-2</v>
      </c>
      <c r="AV138" s="214">
        <f t="shared" si="147"/>
        <v>31850.423076923078</v>
      </c>
      <c r="AW138" s="109">
        <f t="shared" si="140"/>
        <v>3.4965034965034965E-3</v>
      </c>
      <c r="AX138" s="121"/>
      <c r="AY138" s="76"/>
      <c r="AZ138" s="76"/>
      <c r="BA138" s="76"/>
      <c r="BB138" s="76"/>
      <c r="BC138" s="76"/>
      <c r="BD138" s="76"/>
      <c r="BE138" s="76"/>
      <c r="BF138" s="76"/>
      <c r="BG138" s="76"/>
      <c r="BH138" s="76"/>
      <c r="BI138" s="76"/>
      <c r="BN138" s="500"/>
      <c r="BO138" s="642"/>
      <c r="BP138" s="641"/>
      <c r="BQ138" s="641"/>
      <c r="BR138" s="400" t="s">
        <v>157</v>
      </c>
      <c r="BS138" s="188">
        <v>13803</v>
      </c>
      <c r="BT138" s="390">
        <v>5.2033600368528931E-4</v>
      </c>
      <c r="BU138" s="188">
        <v>1</v>
      </c>
      <c r="BV138" s="390">
        <v>2.6315789473684209E-2</v>
      </c>
      <c r="BW138" s="188">
        <v>13803</v>
      </c>
      <c r="BX138" s="401">
        <v>1.3804527885146329E-4</v>
      </c>
      <c r="CB138" s="159"/>
      <c r="CC138" s="159"/>
      <c r="CD138" s="159"/>
      <c r="CE138" s="159"/>
      <c r="CF138" s="159"/>
      <c r="CG138" s="159"/>
      <c r="CI138" s="76"/>
      <c r="CJ138" s="150"/>
      <c r="CK138" s="150"/>
      <c r="CL138" s="150"/>
    </row>
    <row r="139" spans="2:90" s="14" customFormat="1" ht="13.5" customHeight="1">
      <c r="B139" s="500"/>
      <c r="C139" s="628"/>
      <c r="D139" s="631"/>
      <c r="E139" s="615"/>
      <c r="F139" s="615"/>
      <c r="G139" s="127" t="s">
        <v>158</v>
      </c>
      <c r="H139" s="212">
        <v>286344</v>
      </c>
      <c r="I139" s="183">
        <f>IFERROR(H139/E124,"-")</f>
        <v>1.4421957493745191E-3</v>
      </c>
      <c r="J139" s="212">
        <v>24</v>
      </c>
      <c r="K139" s="183">
        <f>IFERROR(J139/F124,"-")</f>
        <v>7.9734219269102985E-2</v>
      </c>
      <c r="L139" s="215">
        <f t="shared" si="143"/>
        <v>11931</v>
      </c>
      <c r="M139" s="110">
        <f t="shared" si="136"/>
        <v>3.2275416890801506E-3</v>
      </c>
      <c r="N139" s="615"/>
      <c r="O139" s="615"/>
      <c r="P139" s="127" t="s">
        <v>158</v>
      </c>
      <c r="Q139" s="212">
        <v>1583</v>
      </c>
      <c r="R139" s="183">
        <f>IFERROR(Q139/N124,"-")</f>
        <v>7.2521299409430157E-5</v>
      </c>
      <c r="S139" s="212">
        <v>1</v>
      </c>
      <c r="T139" s="183">
        <f>IFERROR(S139/O124,"-")</f>
        <v>3.4482758620689655E-2</v>
      </c>
      <c r="U139" s="215">
        <f t="shared" si="144"/>
        <v>1583</v>
      </c>
      <c r="V139" s="110">
        <f t="shared" si="137"/>
        <v>1.3448090371167293E-4</v>
      </c>
      <c r="W139" s="615"/>
      <c r="X139" s="615"/>
      <c r="Y139" s="127" t="s">
        <v>158</v>
      </c>
      <c r="Z139" s="212">
        <v>0</v>
      </c>
      <c r="AA139" s="183">
        <f>IFERROR(Z139/W124,"-")</f>
        <v>0</v>
      </c>
      <c r="AB139" s="212">
        <v>0</v>
      </c>
      <c r="AC139" s="183">
        <f>IFERROR(AB139/X124,"-")</f>
        <v>0</v>
      </c>
      <c r="AD139" s="215" t="str">
        <f t="shared" si="145"/>
        <v>-</v>
      </c>
      <c r="AE139" s="110">
        <f t="shared" si="138"/>
        <v>0</v>
      </c>
      <c r="AF139" s="615"/>
      <c r="AG139" s="615"/>
      <c r="AH139" s="127" t="s">
        <v>158</v>
      </c>
      <c r="AI139" s="212">
        <v>2205</v>
      </c>
      <c r="AJ139" s="183">
        <f>IFERROR(AI139/AF124,"-")</f>
        <v>5.2748798499589729E-5</v>
      </c>
      <c r="AK139" s="212">
        <v>1</v>
      </c>
      <c r="AL139" s="183">
        <f>IFERROR(AK139/AG124,"-")</f>
        <v>2.5000000000000001E-2</v>
      </c>
      <c r="AM139" s="215">
        <f t="shared" si="146"/>
        <v>2205</v>
      </c>
      <c r="AN139" s="110">
        <f t="shared" si="139"/>
        <v>1.3448090371167293E-4</v>
      </c>
      <c r="AO139" s="615"/>
      <c r="AP139" s="651"/>
      <c r="AQ139" s="127" t="s">
        <v>158</v>
      </c>
      <c r="AR139" s="212">
        <f t="shared" si="141"/>
        <v>290132</v>
      </c>
      <c r="AS139" s="183">
        <f>IFERROR(AR139/AO124,"-")</f>
        <v>1.0536036260303415E-3</v>
      </c>
      <c r="AT139" s="212">
        <f t="shared" si="142"/>
        <v>26</v>
      </c>
      <c r="AU139" s="183">
        <f>IFERROR(AT139/AP124,"-")</f>
        <v>6.5989847715736044E-2</v>
      </c>
      <c r="AV139" s="215">
        <f t="shared" si="147"/>
        <v>11158.923076923076</v>
      </c>
      <c r="AW139" s="110">
        <f t="shared" si="140"/>
        <v>3.4965034965034965E-3</v>
      </c>
      <c r="AX139" s="121"/>
      <c r="AY139" s="76"/>
      <c r="AZ139" s="76"/>
      <c r="BA139" s="76"/>
      <c r="BB139" s="76"/>
      <c r="BC139" s="76"/>
      <c r="BD139" s="76"/>
      <c r="BE139" s="76"/>
      <c r="BF139" s="76"/>
      <c r="BG139" s="76"/>
      <c r="BH139" s="76"/>
      <c r="BI139" s="76"/>
      <c r="BN139" s="500"/>
      <c r="BO139" s="642"/>
      <c r="BP139" s="641"/>
      <c r="BQ139" s="641"/>
      <c r="BR139" s="400" t="s">
        <v>158</v>
      </c>
      <c r="BS139" s="188">
        <v>19166</v>
      </c>
      <c r="BT139" s="390">
        <v>7.2250669033052629E-4</v>
      </c>
      <c r="BU139" s="188">
        <v>4</v>
      </c>
      <c r="BV139" s="390">
        <v>0.10526315789473684</v>
      </c>
      <c r="BW139" s="188">
        <v>4791.5</v>
      </c>
      <c r="BX139" s="401">
        <v>5.5218111540585317E-4</v>
      </c>
      <c r="CB139" s="159"/>
      <c r="CC139" s="159"/>
      <c r="CD139" s="159"/>
      <c r="CE139" s="159"/>
      <c r="CF139" s="159"/>
      <c r="CG139" s="159"/>
      <c r="CI139" s="76"/>
      <c r="CJ139" s="150"/>
      <c r="CK139" s="150"/>
      <c r="CL139" s="150"/>
    </row>
    <row r="140" spans="2:90" s="14" customFormat="1" ht="13.5" customHeight="1">
      <c r="B140" s="500"/>
      <c r="C140" s="629"/>
      <c r="D140" s="632"/>
      <c r="E140" s="616"/>
      <c r="F140" s="616"/>
      <c r="G140" s="128" t="s">
        <v>81</v>
      </c>
      <c r="H140" s="204">
        <v>31708040</v>
      </c>
      <c r="I140" s="183">
        <f>IFERROR(H140/E124,"-")</f>
        <v>0.15970022249111987</v>
      </c>
      <c r="J140" s="212">
        <v>245</v>
      </c>
      <c r="K140" s="183">
        <f>IFERROR(J140/F124,"-")</f>
        <v>0.81395348837209303</v>
      </c>
      <c r="L140" s="215">
        <f t="shared" si="143"/>
        <v>129420.57142857143</v>
      </c>
      <c r="M140" s="111">
        <f t="shared" si="136"/>
        <v>3.2947821409359868E-2</v>
      </c>
      <c r="N140" s="616"/>
      <c r="O140" s="616"/>
      <c r="P140" s="128" t="s">
        <v>81</v>
      </c>
      <c r="Q140" s="204">
        <v>7331631</v>
      </c>
      <c r="R140" s="183">
        <f>IFERROR(Q140/N124,"-")</f>
        <v>0.33588086349365748</v>
      </c>
      <c r="S140" s="212">
        <v>26</v>
      </c>
      <c r="T140" s="183">
        <f>IFERROR(S140/O124,"-")</f>
        <v>0.89655172413793105</v>
      </c>
      <c r="U140" s="215">
        <f t="shared" si="144"/>
        <v>281985.80769230769</v>
      </c>
      <c r="V140" s="111">
        <f t="shared" si="137"/>
        <v>3.4965034965034965E-3</v>
      </c>
      <c r="W140" s="616"/>
      <c r="X140" s="616"/>
      <c r="Y140" s="128" t="s">
        <v>81</v>
      </c>
      <c r="Z140" s="204">
        <v>1344783</v>
      </c>
      <c r="AA140" s="183">
        <f>IFERROR(Z140/W124,"-")</f>
        <v>0.10192467877176481</v>
      </c>
      <c r="AB140" s="212">
        <v>17</v>
      </c>
      <c r="AC140" s="183">
        <f>IFERROR(AB140/X124,"-")</f>
        <v>0.70833333333333337</v>
      </c>
      <c r="AD140" s="215">
        <f t="shared" si="145"/>
        <v>79104.882352941175</v>
      </c>
      <c r="AE140" s="111">
        <f t="shared" si="138"/>
        <v>2.2861753630984399E-3</v>
      </c>
      <c r="AF140" s="616"/>
      <c r="AG140" s="616"/>
      <c r="AH140" s="128" t="s">
        <v>81</v>
      </c>
      <c r="AI140" s="204">
        <v>6543312</v>
      </c>
      <c r="AJ140" s="183">
        <f>IFERROR(AI140/AF124,"-")</f>
        <v>0.15653144952741382</v>
      </c>
      <c r="AK140" s="212">
        <v>36</v>
      </c>
      <c r="AL140" s="183">
        <f>IFERROR(AK140/AG124,"-")</f>
        <v>0.9</v>
      </c>
      <c r="AM140" s="215">
        <f t="shared" si="146"/>
        <v>181758.66666666666</v>
      </c>
      <c r="AN140" s="111">
        <f t="shared" si="139"/>
        <v>4.8413125336202257E-3</v>
      </c>
      <c r="AO140" s="616"/>
      <c r="AP140" s="652"/>
      <c r="AQ140" s="128" t="s">
        <v>81</v>
      </c>
      <c r="AR140" s="204">
        <f t="shared" si="141"/>
        <v>46927766</v>
      </c>
      <c r="AS140" s="183">
        <f>IFERROR(AR140/AO124,"-")</f>
        <v>0.17041644637304182</v>
      </c>
      <c r="AT140" s="212">
        <f t="shared" si="142"/>
        <v>324</v>
      </c>
      <c r="AU140" s="183">
        <f>IFERROR(AT140/AP124,"-")</f>
        <v>0.82233502538071068</v>
      </c>
      <c r="AV140" s="215">
        <f t="shared" si="147"/>
        <v>144838.78395061727</v>
      </c>
      <c r="AW140" s="111">
        <f t="shared" si="140"/>
        <v>4.357181280258203E-2</v>
      </c>
      <c r="AX140" s="121"/>
      <c r="AY140" s="76"/>
      <c r="AZ140" s="76"/>
      <c r="BA140" s="76"/>
      <c r="BB140" s="76"/>
      <c r="BC140" s="76"/>
      <c r="BD140" s="76"/>
      <c r="BE140" s="76"/>
      <c r="BF140" s="76"/>
      <c r="BG140" s="76"/>
      <c r="BH140" s="76"/>
      <c r="BI140" s="76"/>
      <c r="BN140" s="500"/>
      <c r="BO140" s="642"/>
      <c r="BP140" s="641"/>
      <c r="BQ140" s="641"/>
      <c r="BR140" s="128" t="s">
        <v>81</v>
      </c>
      <c r="BS140" s="188">
        <v>7775315</v>
      </c>
      <c r="BT140" s="390">
        <v>0.29310847891721253</v>
      </c>
      <c r="BU140" s="188">
        <v>34</v>
      </c>
      <c r="BV140" s="390">
        <v>0.89473684210526316</v>
      </c>
      <c r="BW140" s="188">
        <v>228685.73529411765</v>
      </c>
      <c r="BX140" s="401">
        <v>4.6935394809497514E-3</v>
      </c>
      <c r="CB140" s="159"/>
      <c r="CC140" s="159"/>
      <c r="CD140" s="159"/>
      <c r="CE140" s="159"/>
      <c r="CF140" s="159"/>
      <c r="CG140" s="159"/>
      <c r="CI140" s="76"/>
      <c r="CJ140" s="150"/>
      <c r="CK140" s="150"/>
      <c r="CL140" s="150"/>
    </row>
    <row r="141" spans="2:90" s="14" customFormat="1" ht="13.5" customHeight="1">
      <c r="B141" s="500">
        <v>9</v>
      </c>
      <c r="C141" s="627" t="s">
        <v>130</v>
      </c>
      <c r="D141" s="630">
        <f>BL13</f>
        <v>4693</v>
      </c>
      <c r="E141" s="626">
        <f t="shared" ref="E141" si="148">VLOOKUP(C141,$AY$5:$BI$78,2,0)</f>
        <v>253574490</v>
      </c>
      <c r="F141" s="626">
        <f t="shared" ref="F141" si="149">VLOOKUP(C141,$AY$5:$BI$78,7,0)</f>
        <v>343</v>
      </c>
      <c r="G141" s="124" t="s">
        <v>144</v>
      </c>
      <c r="H141" s="210">
        <v>3740154</v>
      </c>
      <c r="I141" s="181">
        <f>IFERROR(H141/E141,"-")</f>
        <v>1.474972502162974E-2</v>
      </c>
      <c r="J141" s="210">
        <v>72</v>
      </c>
      <c r="K141" s="181">
        <f>IFERROR(J141/F141,"-")</f>
        <v>0.2099125364431487</v>
      </c>
      <c r="L141" s="213">
        <f t="shared" si="143"/>
        <v>51946.583333333336</v>
      </c>
      <c r="M141" s="108">
        <f>IFERROR(J141/$BL$13,0)</f>
        <v>1.5341998721500107E-2</v>
      </c>
      <c r="N141" s="626">
        <f t="shared" ref="N141" si="150">VLOOKUP(C141,$AY$5:$BI$78,3,0)</f>
        <v>31171700</v>
      </c>
      <c r="O141" s="626">
        <f t="shared" ref="O141" si="151">VLOOKUP(C141,$AY$5:$BI$78,8,0)</f>
        <v>49</v>
      </c>
      <c r="P141" s="124" t="s">
        <v>144</v>
      </c>
      <c r="Q141" s="210">
        <v>417104</v>
      </c>
      <c r="R141" s="181">
        <f>IFERROR(Q141/N141,"-")</f>
        <v>1.3380855070464557E-2</v>
      </c>
      <c r="S141" s="210">
        <v>6</v>
      </c>
      <c r="T141" s="181">
        <f>IFERROR(S141/O141,"-")</f>
        <v>0.12244897959183673</v>
      </c>
      <c r="U141" s="213">
        <f t="shared" si="144"/>
        <v>69517.333333333328</v>
      </c>
      <c r="V141" s="108">
        <f>IFERROR(S141/$BL$13,0)</f>
        <v>1.2784998934583422E-3</v>
      </c>
      <c r="W141" s="626">
        <f t="shared" ref="W141" si="152">VLOOKUP(C141,$AY$5:$BI$78,4,0)</f>
        <v>12775300</v>
      </c>
      <c r="X141" s="626">
        <f t="shared" ref="X141" si="153">VLOOKUP(C141,$AY$5:$BI$78,9,0)</f>
        <v>23</v>
      </c>
      <c r="Y141" s="124" t="s">
        <v>144</v>
      </c>
      <c r="Z141" s="210">
        <v>95749</v>
      </c>
      <c r="AA141" s="181">
        <f>IFERROR(Z141/W141,"-")</f>
        <v>7.4948533498234871E-3</v>
      </c>
      <c r="AB141" s="210">
        <v>4</v>
      </c>
      <c r="AC141" s="181">
        <f>IFERROR(AB141/X141,"-")</f>
        <v>0.17391304347826086</v>
      </c>
      <c r="AD141" s="213">
        <f t="shared" si="145"/>
        <v>23937.25</v>
      </c>
      <c r="AE141" s="108">
        <f>IFERROR(AB141/$BL$13,0)</f>
        <v>8.5233326230556143E-4</v>
      </c>
      <c r="AF141" s="626">
        <f t="shared" ref="AF141" si="154">VLOOKUP(C141,$AY$5:$BI$78,5,0)</f>
        <v>49640070</v>
      </c>
      <c r="AG141" s="626">
        <f t="shared" ref="AG141" si="155">VLOOKUP(C141,$AY$5:$BI$78,10,0)</f>
        <v>54</v>
      </c>
      <c r="AH141" s="124" t="s">
        <v>144</v>
      </c>
      <c r="AI141" s="210">
        <v>2061399</v>
      </c>
      <c r="AJ141" s="181">
        <f>IFERROR(AI141/AF141,"-")</f>
        <v>4.152691565503433E-2</v>
      </c>
      <c r="AK141" s="210">
        <v>17</v>
      </c>
      <c r="AL141" s="181">
        <f>IFERROR(AK141/AG141,"-")</f>
        <v>0.31481481481481483</v>
      </c>
      <c r="AM141" s="213">
        <f t="shared" si="146"/>
        <v>121258.76470588235</v>
      </c>
      <c r="AN141" s="108">
        <f>IFERROR(AK141/$BL$13,0)</f>
        <v>3.6224163647986364E-3</v>
      </c>
      <c r="AO141" s="626">
        <f t="shared" ref="AO141" si="156">VLOOKUP(C141,$AY$5:$BI$78,6,0)</f>
        <v>347161560</v>
      </c>
      <c r="AP141" s="650">
        <f t="shared" ref="AP141" si="157">VLOOKUP(C141,$AY$5:$BI$78,11,0)</f>
        <v>469</v>
      </c>
      <c r="AQ141" s="124" t="s">
        <v>144</v>
      </c>
      <c r="AR141" s="210">
        <f t="shared" si="141"/>
        <v>6314406</v>
      </c>
      <c r="AS141" s="181">
        <f>IFERROR(AR141/AO141,"-")</f>
        <v>1.8188666971078248E-2</v>
      </c>
      <c r="AT141" s="210">
        <f t="shared" si="142"/>
        <v>99</v>
      </c>
      <c r="AU141" s="181">
        <f>IFERROR(AT141/AP141,"-")</f>
        <v>0.21108742004264391</v>
      </c>
      <c r="AV141" s="213">
        <f t="shared" si="147"/>
        <v>63781.878787878784</v>
      </c>
      <c r="AW141" s="108">
        <f>IFERROR(AT141/$BL$13,0)</f>
        <v>2.1095248242062648E-2</v>
      </c>
      <c r="AX141" s="121"/>
      <c r="AY141" s="76"/>
      <c r="AZ141" s="76"/>
      <c r="BA141" s="76"/>
      <c r="BB141" s="76"/>
      <c r="BC141" s="76"/>
      <c r="BD141" s="76"/>
      <c r="BE141" s="76"/>
      <c r="BF141" s="76"/>
      <c r="BG141" s="76"/>
      <c r="BH141" s="76"/>
      <c r="BI141" s="76"/>
      <c r="BN141" s="500">
        <v>9</v>
      </c>
      <c r="BO141" s="642" t="s">
        <v>130</v>
      </c>
      <c r="BP141" s="641">
        <v>52644400</v>
      </c>
      <c r="BQ141" s="641">
        <v>54</v>
      </c>
      <c r="BR141" s="400" t="s">
        <v>144</v>
      </c>
      <c r="BS141" s="188">
        <v>2583564</v>
      </c>
      <c r="BT141" s="390">
        <v>4.907576114458518E-2</v>
      </c>
      <c r="BU141" s="188">
        <v>20</v>
      </c>
      <c r="BV141" s="390">
        <v>0.37037037037037035</v>
      </c>
      <c r="BW141" s="188">
        <v>129178.2</v>
      </c>
      <c r="BX141" s="401">
        <v>4.3487714720591431E-3</v>
      </c>
      <c r="CB141" s="159"/>
      <c r="CC141" s="159"/>
      <c r="CD141" s="159"/>
      <c r="CE141" s="159"/>
      <c r="CF141" s="159"/>
      <c r="CG141" s="159"/>
      <c r="CI141" s="76"/>
      <c r="CJ141" s="150"/>
      <c r="CK141" s="150"/>
      <c r="CL141" s="150"/>
    </row>
    <row r="142" spans="2:90" s="14" customFormat="1" ht="13.5" customHeight="1">
      <c r="B142" s="500"/>
      <c r="C142" s="628"/>
      <c r="D142" s="631"/>
      <c r="E142" s="615"/>
      <c r="F142" s="615"/>
      <c r="G142" s="125" t="s">
        <v>145</v>
      </c>
      <c r="H142" s="211">
        <v>3378862</v>
      </c>
      <c r="I142" s="182">
        <f>IFERROR(H142/E141,"-")</f>
        <v>1.3324928702410088E-2</v>
      </c>
      <c r="J142" s="211">
        <v>81</v>
      </c>
      <c r="K142" s="182">
        <f>IFERROR(J142/F141,"-")</f>
        <v>0.23615160349854228</v>
      </c>
      <c r="L142" s="214">
        <f t="shared" si="143"/>
        <v>41714.345679012345</v>
      </c>
      <c r="M142" s="109">
        <f t="shared" ref="M142:M157" si="158">IFERROR(J142/$BL$13,0)</f>
        <v>1.7259748561687618E-2</v>
      </c>
      <c r="N142" s="615"/>
      <c r="O142" s="615"/>
      <c r="P142" s="125" t="s">
        <v>145</v>
      </c>
      <c r="Q142" s="211">
        <v>425057</v>
      </c>
      <c r="R142" s="182">
        <f>IFERROR(Q142/N141,"-")</f>
        <v>1.3635990337389364E-2</v>
      </c>
      <c r="S142" s="211">
        <v>14</v>
      </c>
      <c r="T142" s="182">
        <f>IFERROR(S142/O141,"-")</f>
        <v>0.2857142857142857</v>
      </c>
      <c r="U142" s="214">
        <f t="shared" si="144"/>
        <v>30361.214285714286</v>
      </c>
      <c r="V142" s="109">
        <f t="shared" ref="V142:V157" si="159">IFERROR(S142/$BL$13,0)</f>
        <v>2.9831664180694651E-3</v>
      </c>
      <c r="W142" s="615"/>
      <c r="X142" s="615"/>
      <c r="Y142" s="125" t="s">
        <v>145</v>
      </c>
      <c r="Z142" s="211">
        <v>61545</v>
      </c>
      <c r="AA142" s="182">
        <f>IFERROR(Z142/W141,"-")</f>
        <v>4.8174993933606256E-3</v>
      </c>
      <c r="AB142" s="211">
        <v>4</v>
      </c>
      <c r="AC142" s="182">
        <f>IFERROR(AB142/X141,"-")</f>
        <v>0.17391304347826086</v>
      </c>
      <c r="AD142" s="214">
        <f t="shared" si="145"/>
        <v>15386.25</v>
      </c>
      <c r="AE142" s="109">
        <f t="shared" ref="AE142:AE157" si="160">IFERROR(AB142/$BL$13,0)</f>
        <v>8.5233326230556143E-4</v>
      </c>
      <c r="AF142" s="615"/>
      <c r="AG142" s="615"/>
      <c r="AH142" s="125" t="s">
        <v>145</v>
      </c>
      <c r="AI142" s="211">
        <v>269088</v>
      </c>
      <c r="AJ142" s="182">
        <f>IFERROR(AI142/AF141,"-")</f>
        <v>5.4207820416046952E-3</v>
      </c>
      <c r="AK142" s="211">
        <v>13</v>
      </c>
      <c r="AL142" s="182">
        <f>IFERROR(AK142/AG141,"-")</f>
        <v>0.24074074074074073</v>
      </c>
      <c r="AM142" s="214">
        <f t="shared" si="146"/>
        <v>20699.076923076922</v>
      </c>
      <c r="AN142" s="109">
        <f t="shared" ref="AN142:AN157" si="161">IFERROR(AK142/$BL$13,0)</f>
        <v>2.7700831024930748E-3</v>
      </c>
      <c r="AO142" s="615"/>
      <c r="AP142" s="651"/>
      <c r="AQ142" s="125" t="s">
        <v>145</v>
      </c>
      <c r="AR142" s="211">
        <f t="shared" si="141"/>
        <v>4134552</v>
      </c>
      <c r="AS142" s="182">
        <f>IFERROR(AR142/AO141,"-")</f>
        <v>1.1909590451200876E-2</v>
      </c>
      <c r="AT142" s="211">
        <f t="shared" si="142"/>
        <v>112</v>
      </c>
      <c r="AU142" s="182">
        <f>IFERROR(AT142/AP141,"-")</f>
        <v>0.23880597014925373</v>
      </c>
      <c r="AV142" s="214">
        <f t="shared" si="147"/>
        <v>36915.642857142855</v>
      </c>
      <c r="AW142" s="109">
        <f t="shared" ref="AW142:AW157" si="162">IFERROR(AT142/$BL$13,0)</f>
        <v>2.3865331344555721E-2</v>
      </c>
      <c r="AX142" s="121"/>
      <c r="AY142" s="76"/>
      <c r="AZ142" s="76"/>
      <c r="BA142" s="76"/>
      <c r="BB142" s="76"/>
      <c r="BC142" s="76"/>
      <c r="BD142" s="76"/>
      <c r="BE142" s="76"/>
      <c r="BF142" s="76"/>
      <c r="BG142" s="76"/>
      <c r="BH142" s="76"/>
      <c r="BI142" s="76"/>
      <c r="BN142" s="500"/>
      <c r="BO142" s="642"/>
      <c r="BP142" s="641"/>
      <c r="BQ142" s="641"/>
      <c r="BR142" s="400" t="s">
        <v>145</v>
      </c>
      <c r="BS142" s="188">
        <v>354360</v>
      </c>
      <c r="BT142" s="390">
        <v>6.7312002796118863E-3</v>
      </c>
      <c r="BU142" s="188">
        <v>22</v>
      </c>
      <c r="BV142" s="390">
        <v>0.40740740740740738</v>
      </c>
      <c r="BW142" s="188">
        <v>16107.272727272728</v>
      </c>
      <c r="BX142" s="401">
        <v>4.7836486192650574E-3</v>
      </c>
      <c r="CB142" s="159"/>
      <c r="CC142" s="159"/>
      <c r="CD142" s="159"/>
      <c r="CE142" s="159"/>
      <c r="CF142" s="159"/>
      <c r="CG142" s="159"/>
      <c r="CI142" s="76"/>
      <c r="CJ142" s="150"/>
      <c r="CK142" s="150"/>
      <c r="CL142" s="150"/>
    </row>
    <row r="143" spans="2:90" s="14" customFormat="1" ht="13.5" customHeight="1">
      <c r="B143" s="500"/>
      <c r="C143" s="628"/>
      <c r="D143" s="631"/>
      <c r="E143" s="615"/>
      <c r="F143" s="615"/>
      <c r="G143" s="126" t="s">
        <v>146</v>
      </c>
      <c r="H143" s="211">
        <v>4848759</v>
      </c>
      <c r="I143" s="182">
        <f>IFERROR(H143/E141,"-")</f>
        <v>1.9121635618787994E-2</v>
      </c>
      <c r="J143" s="211">
        <v>111</v>
      </c>
      <c r="K143" s="182">
        <f>IFERROR(J143/F141,"-")</f>
        <v>0.32361516034985421</v>
      </c>
      <c r="L143" s="214">
        <f t="shared" si="143"/>
        <v>43682.513513513513</v>
      </c>
      <c r="M143" s="109">
        <f t="shared" si="158"/>
        <v>2.365224802897933E-2</v>
      </c>
      <c r="N143" s="615"/>
      <c r="O143" s="615"/>
      <c r="P143" s="126" t="s">
        <v>146</v>
      </c>
      <c r="Q143" s="211">
        <v>306667</v>
      </c>
      <c r="R143" s="182">
        <f>IFERROR(Q143/N141,"-")</f>
        <v>9.8379940779617404E-3</v>
      </c>
      <c r="S143" s="211">
        <v>14</v>
      </c>
      <c r="T143" s="182">
        <f>IFERROR(S143/O141,"-")</f>
        <v>0.2857142857142857</v>
      </c>
      <c r="U143" s="214">
        <f t="shared" si="144"/>
        <v>21904.785714285714</v>
      </c>
      <c r="V143" s="109">
        <f t="shared" si="159"/>
        <v>2.9831664180694651E-3</v>
      </c>
      <c r="W143" s="615"/>
      <c r="X143" s="615"/>
      <c r="Y143" s="126" t="s">
        <v>146</v>
      </c>
      <c r="Z143" s="211">
        <v>167124</v>
      </c>
      <c r="AA143" s="182">
        <f>IFERROR(Z143/W141,"-")</f>
        <v>1.3081806298090847E-2</v>
      </c>
      <c r="AB143" s="211">
        <v>6</v>
      </c>
      <c r="AC143" s="182">
        <f>IFERROR(AB143/X141,"-")</f>
        <v>0.2608695652173913</v>
      </c>
      <c r="AD143" s="214">
        <f t="shared" si="145"/>
        <v>27854</v>
      </c>
      <c r="AE143" s="109">
        <f t="shared" si="160"/>
        <v>1.2784998934583422E-3</v>
      </c>
      <c r="AF143" s="615"/>
      <c r="AG143" s="615"/>
      <c r="AH143" s="126" t="s">
        <v>146</v>
      </c>
      <c r="AI143" s="211">
        <v>754770</v>
      </c>
      <c r="AJ143" s="182">
        <f>IFERROR(AI143/AF141,"-")</f>
        <v>1.5204853659553662E-2</v>
      </c>
      <c r="AK143" s="211">
        <v>20</v>
      </c>
      <c r="AL143" s="182">
        <f>IFERROR(AK143/AG141,"-")</f>
        <v>0.37037037037037035</v>
      </c>
      <c r="AM143" s="214">
        <f t="shared" si="146"/>
        <v>37738.5</v>
      </c>
      <c r="AN143" s="109">
        <f t="shared" si="161"/>
        <v>4.2616663115278078E-3</v>
      </c>
      <c r="AO143" s="615"/>
      <c r="AP143" s="651"/>
      <c r="AQ143" s="126" t="s">
        <v>146</v>
      </c>
      <c r="AR143" s="211">
        <f t="shared" si="141"/>
        <v>6077320</v>
      </c>
      <c r="AS143" s="182">
        <f>IFERROR(AR143/AO141,"-")</f>
        <v>1.7505739978815629E-2</v>
      </c>
      <c r="AT143" s="211">
        <f t="shared" si="142"/>
        <v>151</v>
      </c>
      <c r="AU143" s="182">
        <f>IFERROR(AT143/AP141,"-")</f>
        <v>0.32196162046908317</v>
      </c>
      <c r="AV143" s="214">
        <f t="shared" si="147"/>
        <v>40247.152317880791</v>
      </c>
      <c r="AW143" s="109">
        <f t="shared" si="162"/>
        <v>3.2175580652034949E-2</v>
      </c>
      <c r="AX143" s="121"/>
      <c r="AY143" s="76"/>
      <c r="AZ143" s="76"/>
      <c r="BA143" s="76"/>
      <c r="BB143" s="76"/>
      <c r="BC143" s="76"/>
      <c r="BD143" s="76"/>
      <c r="BE143" s="76"/>
      <c r="BF143" s="76"/>
      <c r="BG143" s="76"/>
      <c r="BH143" s="76"/>
      <c r="BI143" s="76"/>
      <c r="BN143" s="500"/>
      <c r="BO143" s="642"/>
      <c r="BP143" s="641"/>
      <c r="BQ143" s="641"/>
      <c r="BR143" s="400" t="s">
        <v>146</v>
      </c>
      <c r="BS143" s="188">
        <v>655181</v>
      </c>
      <c r="BT143" s="390">
        <v>1.2445407298782017E-2</v>
      </c>
      <c r="BU143" s="188">
        <v>22</v>
      </c>
      <c r="BV143" s="390">
        <v>0.40740740740740738</v>
      </c>
      <c r="BW143" s="188">
        <v>29780.954545454544</v>
      </c>
      <c r="BX143" s="401">
        <v>4.7836486192650574E-3</v>
      </c>
      <c r="CB143" s="159"/>
      <c r="CC143" s="159"/>
      <c r="CD143" s="159"/>
      <c r="CE143" s="159"/>
      <c r="CF143" s="159"/>
      <c r="CG143" s="159"/>
      <c r="CI143" s="76"/>
      <c r="CJ143" s="150"/>
      <c r="CK143" s="150"/>
      <c r="CL143" s="150"/>
    </row>
    <row r="144" spans="2:90" s="14" customFormat="1" ht="13.5" customHeight="1">
      <c r="B144" s="500"/>
      <c r="C144" s="628"/>
      <c r="D144" s="631"/>
      <c r="E144" s="615"/>
      <c r="F144" s="615"/>
      <c r="G144" s="126" t="s">
        <v>147</v>
      </c>
      <c r="H144" s="211">
        <v>251769</v>
      </c>
      <c r="I144" s="182">
        <f>IFERROR(H144/E141,"-")</f>
        <v>9.9287984370983063E-4</v>
      </c>
      <c r="J144" s="211">
        <v>18</v>
      </c>
      <c r="K144" s="182">
        <f>IFERROR(J144/F141,"-")</f>
        <v>5.2478134110787174E-2</v>
      </c>
      <c r="L144" s="214">
        <f t="shared" si="143"/>
        <v>13987.166666666666</v>
      </c>
      <c r="M144" s="109">
        <f t="shared" si="158"/>
        <v>3.8354996803750267E-3</v>
      </c>
      <c r="N144" s="615"/>
      <c r="O144" s="615"/>
      <c r="P144" s="126" t="s">
        <v>147</v>
      </c>
      <c r="Q144" s="211">
        <v>0</v>
      </c>
      <c r="R144" s="182">
        <f>IFERROR(Q144/N141,"-")</f>
        <v>0</v>
      </c>
      <c r="S144" s="211">
        <v>0</v>
      </c>
      <c r="T144" s="182">
        <f>IFERROR(S144/O141,"-")</f>
        <v>0</v>
      </c>
      <c r="U144" s="214" t="str">
        <f t="shared" si="144"/>
        <v>-</v>
      </c>
      <c r="V144" s="109">
        <f t="shared" si="159"/>
        <v>0</v>
      </c>
      <c r="W144" s="615"/>
      <c r="X144" s="615"/>
      <c r="Y144" s="126" t="s">
        <v>147</v>
      </c>
      <c r="Z144" s="211">
        <v>0</v>
      </c>
      <c r="AA144" s="182">
        <f>IFERROR(Z144/W141,"-")</f>
        <v>0</v>
      </c>
      <c r="AB144" s="211">
        <v>0</v>
      </c>
      <c r="AC144" s="182">
        <f>IFERROR(AB144/X141,"-")</f>
        <v>0</v>
      </c>
      <c r="AD144" s="214" t="str">
        <f t="shared" si="145"/>
        <v>-</v>
      </c>
      <c r="AE144" s="109">
        <f t="shared" si="160"/>
        <v>0</v>
      </c>
      <c r="AF144" s="615"/>
      <c r="AG144" s="615"/>
      <c r="AH144" s="126" t="s">
        <v>147</v>
      </c>
      <c r="AI144" s="211">
        <v>70209</v>
      </c>
      <c r="AJ144" s="182">
        <f>IFERROR(AI144/AF141,"-")</f>
        <v>1.4143614221333693E-3</v>
      </c>
      <c r="AK144" s="211">
        <v>2</v>
      </c>
      <c r="AL144" s="182">
        <f>IFERROR(AK144/AG141,"-")</f>
        <v>3.7037037037037035E-2</v>
      </c>
      <c r="AM144" s="214">
        <f t="shared" si="146"/>
        <v>35104.5</v>
      </c>
      <c r="AN144" s="109">
        <f t="shared" si="161"/>
        <v>4.2616663115278071E-4</v>
      </c>
      <c r="AO144" s="615"/>
      <c r="AP144" s="651"/>
      <c r="AQ144" s="126" t="s">
        <v>147</v>
      </c>
      <c r="AR144" s="211">
        <f t="shared" si="141"/>
        <v>321978</v>
      </c>
      <c r="AS144" s="182">
        <f>IFERROR(AR144/AO141,"-")</f>
        <v>9.2745867370799926E-4</v>
      </c>
      <c r="AT144" s="211">
        <f t="shared" si="142"/>
        <v>20</v>
      </c>
      <c r="AU144" s="182">
        <f>IFERROR(AT144/AP141,"-")</f>
        <v>4.2643923240938165E-2</v>
      </c>
      <c r="AV144" s="214">
        <f t="shared" si="147"/>
        <v>16098.9</v>
      </c>
      <c r="AW144" s="109">
        <f t="shared" si="162"/>
        <v>4.2616663115278078E-3</v>
      </c>
      <c r="AX144" s="121"/>
      <c r="AY144" s="76"/>
      <c r="AZ144" s="76"/>
      <c r="BA144" s="76"/>
      <c r="BB144" s="76"/>
      <c r="BC144" s="76"/>
      <c r="BD144" s="76"/>
      <c r="BE144" s="76"/>
      <c r="BF144" s="76"/>
      <c r="BG144" s="76"/>
      <c r="BH144" s="76"/>
      <c r="BI144" s="76"/>
      <c r="BN144" s="500"/>
      <c r="BO144" s="642"/>
      <c r="BP144" s="641"/>
      <c r="BQ144" s="641"/>
      <c r="BR144" s="400" t="s">
        <v>147</v>
      </c>
      <c r="BS144" s="188">
        <v>1928889</v>
      </c>
      <c r="BT144" s="390">
        <v>3.6639965504403127E-2</v>
      </c>
      <c r="BU144" s="188">
        <v>3</v>
      </c>
      <c r="BV144" s="390">
        <v>5.5555555555555552E-2</v>
      </c>
      <c r="BW144" s="188">
        <v>642963</v>
      </c>
      <c r="BX144" s="401">
        <v>6.5231572080887146E-4</v>
      </c>
      <c r="CB144" s="159"/>
      <c r="CC144" s="159"/>
      <c r="CD144" s="159"/>
      <c r="CE144" s="159"/>
      <c r="CF144" s="159"/>
      <c r="CG144" s="159"/>
      <c r="CI144" s="76"/>
      <c r="CJ144" s="150"/>
      <c r="CK144" s="150"/>
      <c r="CL144" s="150"/>
    </row>
    <row r="145" spans="2:90" s="14" customFormat="1" ht="13.5" customHeight="1">
      <c r="B145" s="500"/>
      <c r="C145" s="628"/>
      <c r="D145" s="631"/>
      <c r="E145" s="615"/>
      <c r="F145" s="615"/>
      <c r="G145" s="126" t="s">
        <v>148</v>
      </c>
      <c r="H145" s="211">
        <v>4071076</v>
      </c>
      <c r="I145" s="182">
        <f>IFERROR(H145/E141,"-")</f>
        <v>1.6054753772747409E-2</v>
      </c>
      <c r="J145" s="211">
        <v>109</v>
      </c>
      <c r="K145" s="182">
        <f>IFERROR(J145/F141,"-")</f>
        <v>0.31778425655976678</v>
      </c>
      <c r="L145" s="214">
        <f t="shared" si="143"/>
        <v>37349.321100917434</v>
      </c>
      <c r="M145" s="109">
        <f t="shared" si="158"/>
        <v>2.3226081397826549E-2</v>
      </c>
      <c r="N145" s="615"/>
      <c r="O145" s="615"/>
      <c r="P145" s="126" t="s">
        <v>148</v>
      </c>
      <c r="Q145" s="211">
        <v>349899</v>
      </c>
      <c r="R145" s="182">
        <f>IFERROR(Q145/N141,"-")</f>
        <v>1.1224893092131646E-2</v>
      </c>
      <c r="S145" s="211">
        <v>13</v>
      </c>
      <c r="T145" s="182">
        <f>IFERROR(S145/O141,"-")</f>
        <v>0.26530612244897961</v>
      </c>
      <c r="U145" s="214">
        <f t="shared" si="144"/>
        <v>26915.307692307691</v>
      </c>
      <c r="V145" s="109">
        <f t="shared" si="159"/>
        <v>2.7700831024930748E-3</v>
      </c>
      <c r="W145" s="615"/>
      <c r="X145" s="615"/>
      <c r="Y145" s="126" t="s">
        <v>148</v>
      </c>
      <c r="Z145" s="211">
        <v>206656</v>
      </c>
      <c r="AA145" s="182">
        <f>IFERROR(Z145/W141,"-")</f>
        <v>1.6176215039959922E-2</v>
      </c>
      <c r="AB145" s="211">
        <v>10</v>
      </c>
      <c r="AC145" s="182">
        <f>IFERROR(AB145/X141,"-")</f>
        <v>0.43478260869565216</v>
      </c>
      <c r="AD145" s="214">
        <f t="shared" si="145"/>
        <v>20665.599999999999</v>
      </c>
      <c r="AE145" s="109">
        <f t="shared" si="160"/>
        <v>2.1308331557639039E-3</v>
      </c>
      <c r="AF145" s="615"/>
      <c r="AG145" s="615"/>
      <c r="AH145" s="126" t="s">
        <v>148</v>
      </c>
      <c r="AI145" s="211">
        <v>1087472</v>
      </c>
      <c r="AJ145" s="182">
        <f>IFERROR(AI145/AF141,"-")</f>
        <v>2.1907140743355116E-2</v>
      </c>
      <c r="AK145" s="211">
        <v>17</v>
      </c>
      <c r="AL145" s="182">
        <f>IFERROR(AK145/AG141,"-")</f>
        <v>0.31481481481481483</v>
      </c>
      <c r="AM145" s="214">
        <f t="shared" si="146"/>
        <v>63968.941176470587</v>
      </c>
      <c r="AN145" s="109">
        <f t="shared" si="161"/>
        <v>3.6224163647986364E-3</v>
      </c>
      <c r="AO145" s="615"/>
      <c r="AP145" s="651"/>
      <c r="AQ145" s="126" t="s">
        <v>148</v>
      </c>
      <c r="AR145" s="211">
        <f t="shared" si="141"/>
        <v>5715103</v>
      </c>
      <c r="AS145" s="182">
        <f>IFERROR(AR145/AO141,"-")</f>
        <v>1.6462372735045895E-2</v>
      </c>
      <c r="AT145" s="211">
        <f t="shared" si="142"/>
        <v>149</v>
      </c>
      <c r="AU145" s="182">
        <f>IFERROR(AT145/AP141,"-")</f>
        <v>0.31769722814498935</v>
      </c>
      <c r="AV145" s="214">
        <f t="shared" si="147"/>
        <v>38356.395973154365</v>
      </c>
      <c r="AW145" s="109">
        <f t="shared" si="162"/>
        <v>3.1749414020882168E-2</v>
      </c>
      <c r="AX145" s="121"/>
      <c r="AY145" s="76"/>
      <c r="AZ145" s="76"/>
      <c r="BA145" s="76"/>
      <c r="BB145" s="76"/>
      <c r="BC145" s="76"/>
      <c r="BD145" s="76"/>
      <c r="BE145" s="76"/>
      <c r="BF145" s="76"/>
      <c r="BG145" s="76"/>
      <c r="BH145" s="76"/>
      <c r="BI145" s="76"/>
      <c r="BN145" s="500"/>
      <c r="BO145" s="642"/>
      <c r="BP145" s="641"/>
      <c r="BQ145" s="641"/>
      <c r="BR145" s="400" t="s">
        <v>148</v>
      </c>
      <c r="BS145" s="188">
        <v>669620</v>
      </c>
      <c r="BT145" s="390">
        <v>1.271968148559011E-2</v>
      </c>
      <c r="BU145" s="188">
        <v>17</v>
      </c>
      <c r="BV145" s="390">
        <v>0.31481481481481483</v>
      </c>
      <c r="BW145" s="188">
        <v>39389.411764705881</v>
      </c>
      <c r="BX145" s="401">
        <v>3.6964557512502716E-3</v>
      </c>
      <c r="CB145" s="159"/>
      <c r="CC145" s="159"/>
      <c r="CD145" s="159"/>
      <c r="CE145" s="159"/>
      <c r="CF145" s="159"/>
      <c r="CG145" s="159"/>
      <c r="CI145" s="76"/>
      <c r="CJ145" s="150"/>
      <c r="CK145" s="150"/>
      <c r="CL145" s="150"/>
    </row>
    <row r="146" spans="2:90" s="14" customFormat="1" ht="13.5" customHeight="1">
      <c r="B146" s="500"/>
      <c r="C146" s="628"/>
      <c r="D146" s="631"/>
      <c r="E146" s="615"/>
      <c r="F146" s="615"/>
      <c r="G146" s="126" t="s">
        <v>149</v>
      </c>
      <c r="H146" s="211">
        <v>8496578</v>
      </c>
      <c r="I146" s="182">
        <f>IFERROR(H146/E141,"-")</f>
        <v>3.3507227008521247E-2</v>
      </c>
      <c r="J146" s="211">
        <v>126</v>
      </c>
      <c r="K146" s="182">
        <f>IFERROR(J146/F141,"-")</f>
        <v>0.36734693877551022</v>
      </c>
      <c r="L146" s="214">
        <f t="shared" si="143"/>
        <v>67433.158730158728</v>
      </c>
      <c r="M146" s="109">
        <f t="shared" si="158"/>
        <v>2.6848497762625188E-2</v>
      </c>
      <c r="N146" s="615"/>
      <c r="O146" s="615"/>
      <c r="P146" s="126" t="s">
        <v>149</v>
      </c>
      <c r="Q146" s="211">
        <v>653389</v>
      </c>
      <c r="R146" s="182">
        <f>IFERROR(Q146/N141,"-")</f>
        <v>2.0960967800921989E-2</v>
      </c>
      <c r="S146" s="211">
        <v>17</v>
      </c>
      <c r="T146" s="182">
        <f>IFERROR(S146/O141,"-")</f>
        <v>0.34693877551020408</v>
      </c>
      <c r="U146" s="214">
        <f t="shared" si="144"/>
        <v>38434.647058823532</v>
      </c>
      <c r="V146" s="109">
        <f t="shared" si="159"/>
        <v>3.6224163647986364E-3</v>
      </c>
      <c r="W146" s="615"/>
      <c r="X146" s="615"/>
      <c r="Y146" s="126" t="s">
        <v>149</v>
      </c>
      <c r="Z146" s="211">
        <v>519124</v>
      </c>
      <c r="AA146" s="182">
        <f>IFERROR(Z146/W141,"-")</f>
        <v>4.0634975303906758E-2</v>
      </c>
      <c r="AB146" s="211">
        <v>10</v>
      </c>
      <c r="AC146" s="182">
        <f>IFERROR(AB146/X141,"-")</f>
        <v>0.43478260869565216</v>
      </c>
      <c r="AD146" s="214">
        <f t="shared" si="145"/>
        <v>51912.4</v>
      </c>
      <c r="AE146" s="109">
        <f t="shared" si="160"/>
        <v>2.1308331557639039E-3</v>
      </c>
      <c r="AF146" s="615"/>
      <c r="AG146" s="615"/>
      <c r="AH146" s="126" t="s">
        <v>149</v>
      </c>
      <c r="AI146" s="211">
        <v>1503447</v>
      </c>
      <c r="AJ146" s="182">
        <f>IFERROR(AI146/AF141,"-")</f>
        <v>3.0286963737158307E-2</v>
      </c>
      <c r="AK146" s="211">
        <v>28</v>
      </c>
      <c r="AL146" s="182">
        <f>IFERROR(AK146/AG141,"-")</f>
        <v>0.51851851851851849</v>
      </c>
      <c r="AM146" s="214">
        <f t="shared" si="146"/>
        <v>53694.535714285717</v>
      </c>
      <c r="AN146" s="109">
        <f t="shared" si="161"/>
        <v>5.9663328361389302E-3</v>
      </c>
      <c r="AO146" s="615"/>
      <c r="AP146" s="651"/>
      <c r="AQ146" s="126" t="s">
        <v>149</v>
      </c>
      <c r="AR146" s="211">
        <f t="shared" si="141"/>
        <v>11172538</v>
      </c>
      <c r="AS146" s="182">
        <f>IFERROR(AR146/AO141,"-")</f>
        <v>3.2182531960047653E-2</v>
      </c>
      <c r="AT146" s="211">
        <f t="shared" si="142"/>
        <v>181</v>
      </c>
      <c r="AU146" s="182">
        <f>IFERROR(AT146/AP141,"-")</f>
        <v>0.38592750533049042</v>
      </c>
      <c r="AV146" s="214">
        <f t="shared" si="147"/>
        <v>61726.729281767955</v>
      </c>
      <c r="AW146" s="109">
        <f t="shared" si="162"/>
        <v>3.8568080119326657E-2</v>
      </c>
      <c r="AX146" s="121"/>
      <c r="AY146" s="76"/>
      <c r="AZ146" s="76"/>
      <c r="BA146" s="76"/>
      <c r="BB146" s="76"/>
      <c r="BC146" s="76"/>
      <c r="BD146" s="76"/>
      <c r="BE146" s="76"/>
      <c r="BF146" s="76"/>
      <c r="BG146" s="76"/>
      <c r="BH146" s="76"/>
      <c r="BI146" s="76"/>
      <c r="BN146" s="500"/>
      <c r="BO146" s="642"/>
      <c r="BP146" s="641"/>
      <c r="BQ146" s="641"/>
      <c r="BR146" s="400" t="s">
        <v>149</v>
      </c>
      <c r="BS146" s="188">
        <v>2352783</v>
      </c>
      <c r="BT146" s="390">
        <v>4.4691990031228396E-2</v>
      </c>
      <c r="BU146" s="188">
        <v>18</v>
      </c>
      <c r="BV146" s="390">
        <v>0.33333333333333331</v>
      </c>
      <c r="BW146" s="188">
        <v>130710.16666666667</v>
      </c>
      <c r="BX146" s="401">
        <v>3.9138943248532287E-3</v>
      </c>
      <c r="CB146" s="159"/>
      <c r="CC146" s="159"/>
      <c r="CD146" s="159"/>
      <c r="CE146" s="159"/>
      <c r="CF146" s="159"/>
      <c r="CG146" s="159"/>
      <c r="CI146" s="76"/>
      <c r="CJ146" s="150"/>
      <c r="CK146" s="150"/>
      <c r="CL146" s="150"/>
    </row>
    <row r="147" spans="2:90" s="14" customFormat="1" ht="13.5" customHeight="1">
      <c r="B147" s="500"/>
      <c r="C147" s="628"/>
      <c r="D147" s="631"/>
      <c r="E147" s="615"/>
      <c r="F147" s="615"/>
      <c r="G147" s="126" t="s">
        <v>150</v>
      </c>
      <c r="H147" s="211">
        <v>14838674</v>
      </c>
      <c r="I147" s="182">
        <f>IFERROR(H147/E141,"-")</f>
        <v>5.8518007864276883E-2</v>
      </c>
      <c r="J147" s="211">
        <v>47</v>
      </c>
      <c r="K147" s="182">
        <f>IFERROR(J147/F141,"-")</f>
        <v>0.13702623906705538</v>
      </c>
      <c r="L147" s="214">
        <f t="shared" si="143"/>
        <v>315716.4680851064</v>
      </c>
      <c r="M147" s="109">
        <f t="shared" si="158"/>
        <v>1.0014915832090347E-2</v>
      </c>
      <c r="N147" s="615"/>
      <c r="O147" s="615"/>
      <c r="P147" s="126" t="s">
        <v>150</v>
      </c>
      <c r="Q147" s="211">
        <v>3506165</v>
      </c>
      <c r="R147" s="182">
        <f>IFERROR(Q147/N141,"-")</f>
        <v>0.11247910765213319</v>
      </c>
      <c r="S147" s="211">
        <v>4</v>
      </c>
      <c r="T147" s="182">
        <f>IFERROR(S147/O141,"-")</f>
        <v>8.1632653061224483E-2</v>
      </c>
      <c r="U147" s="214">
        <f t="shared" si="144"/>
        <v>876541.25</v>
      </c>
      <c r="V147" s="109">
        <f t="shared" si="159"/>
        <v>8.5233326230556143E-4</v>
      </c>
      <c r="W147" s="615"/>
      <c r="X147" s="615"/>
      <c r="Y147" s="126" t="s">
        <v>150</v>
      </c>
      <c r="Z147" s="211">
        <v>0</v>
      </c>
      <c r="AA147" s="182">
        <f>IFERROR(Z147/W141,"-")</f>
        <v>0</v>
      </c>
      <c r="AB147" s="211">
        <v>0</v>
      </c>
      <c r="AC147" s="182">
        <f>IFERROR(AB147/X141,"-")</f>
        <v>0</v>
      </c>
      <c r="AD147" s="214" t="str">
        <f t="shared" si="145"/>
        <v>-</v>
      </c>
      <c r="AE147" s="109">
        <f t="shared" si="160"/>
        <v>0</v>
      </c>
      <c r="AF147" s="615"/>
      <c r="AG147" s="615"/>
      <c r="AH147" s="126" t="s">
        <v>150</v>
      </c>
      <c r="AI147" s="211">
        <v>1278794</v>
      </c>
      <c r="AJ147" s="182">
        <f>IFERROR(AI147/AF141,"-")</f>
        <v>2.576132547758293E-2</v>
      </c>
      <c r="AK147" s="211">
        <v>11</v>
      </c>
      <c r="AL147" s="182">
        <f>IFERROR(AK147/AG141,"-")</f>
        <v>0.20370370370370369</v>
      </c>
      <c r="AM147" s="214">
        <f t="shared" si="146"/>
        <v>116254</v>
      </c>
      <c r="AN147" s="109">
        <f t="shared" si="161"/>
        <v>2.3439164713402942E-3</v>
      </c>
      <c r="AO147" s="615"/>
      <c r="AP147" s="651"/>
      <c r="AQ147" s="126" t="s">
        <v>150</v>
      </c>
      <c r="AR147" s="211">
        <f t="shared" si="141"/>
        <v>19623633</v>
      </c>
      <c r="AS147" s="182">
        <f>IFERROR(AR147/AO141,"-")</f>
        <v>5.6525938528447679E-2</v>
      </c>
      <c r="AT147" s="211">
        <f t="shared" si="142"/>
        <v>62</v>
      </c>
      <c r="AU147" s="182">
        <f>IFERROR(AT147/AP141,"-")</f>
        <v>0.13219616204690832</v>
      </c>
      <c r="AV147" s="214">
        <f t="shared" si="147"/>
        <v>316510.20967741933</v>
      </c>
      <c r="AW147" s="109">
        <f t="shared" si="162"/>
        <v>1.3211165565736203E-2</v>
      </c>
      <c r="AX147" s="121"/>
      <c r="AY147" s="76"/>
      <c r="AZ147" s="76"/>
      <c r="BA147" s="76"/>
      <c r="BB147" s="76"/>
      <c r="BC147" s="76"/>
      <c r="BD147" s="76"/>
      <c r="BE147" s="76"/>
      <c r="BF147" s="76"/>
      <c r="BG147" s="76"/>
      <c r="BH147" s="76"/>
      <c r="BI147" s="76"/>
      <c r="BN147" s="500"/>
      <c r="BO147" s="642"/>
      <c r="BP147" s="641"/>
      <c r="BQ147" s="641"/>
      <c r="BR147" s="400" t="s">
        <v>150</v>
      </c>
      <c r="BS147" s="188">
        <v>1458044</v>
      </c>
      <c r="BT147" s="390">
        <v>2.7696089232662924E-2</v>
      </c>
      <c r="BU147" s="188">
        <v>7</v>
      </c>
      <c r="BV147" s="390">
        <v>0.12962962962962962</v>
      </c>
      <c r="BW147" s="188">
        <v>208292</v>
      </c>
      <c r="BX147" s="401">
        <v>1.5220700152207001E-3</v>
      </c>
      <c r="CB147" s="159"/>
      <c r="CC147" s="159"/>
      <c r="CD147" s="159"/>
      <c r="CE147" s="159"/>
      <c r="CF147" s="159"/>
      <c r="CG147" s="159"/>
      <c r="CI147" s="76"/>
      <c r="CJ147" s="150"/>
      <c r="CK147" s="150"/>
      <c r="CL147" s="150"/>
    </row>
    <row r="148" spans="2:90" s="14" customFormat="1" ht="13.5" customHeight="1">
      <c r="B148" s="500"/>
      <c r="C148" s="628"/>
      <c r="D148" s="631"/>
      <c r="E148" s="615"/>
      <c r="F148" s="615"/>
      <c r="G148" s="126" t="s">
        <v>160</v>
      </c>
      <c r="H148" s="211">
        <v>0</v>
      </c>
      <c r="I148" s="182">
        <f>IFERROR(H148/E141,"-")</f>
        <v>0</v>
      </c>
      <c r="J148" s="211">
        <v>0</v>
      </c>
      <c r="K148" s="182">
        <f>IFERROR(J148/F141,"-")</f>
        <v>0</v>
      </c>
      <c r="L148" s="214" t="str">
        <f t="shared" si="143"/>
        <v>-</v>
      </c>
      <c r="M148" s="109">
        <f t="shared" si="158"/>
        <v>0</v>
      </c>
      <c r="N148" s="615"/>
      <c r="O148" s="615"/>
      <c r="P148" s="126" t="s">
        <v>160</v>
      </c>
      <c r="Q148" s="211">
        <v>0</v>
      </c>
      <c r="R148" s="182">
        <f>IFERROR(Q148/N141,"-")</f>
        <v>0</v>
      </c>
      <c r="S148" s="211">
        <v>0</v>
      </c>
      <c r="T148" s="182">
        <f>IFERROR(S148/O141,"-")</f>
        <v>0</v>
      </c>
      <c r="U148" s="214" t="str">
        <f t="shared" si="144"/>
        <v>-</v>
      </c>
      <c r="V148" s="109">
        <f t="shared" si="159"/>
        <v>0</v>
      </c>
      <c r="W148" s="615"/>
      <c r="X148" s="615"/>
      <c r="Y148" s="126" t="s">
        <v>160</v>
      </c>
      <c r="Z148" s="211">
        <v>0</v>
      </c>
      <c r="AA148" s="182">
        <f>IFERROR(Z148/W141,"-")</f>
        <v>0</v>
      </c>
      <c r="AB148" s="211">
        <v>0</v>
      </c>
      <c r="AC148" s="182">
        <f>IFERROR(AB148/X141,"-")</f>
        <v>0</v>
      </c>
      <c r="AD148" s="214" t="str">
        <f t="shared" si="145"/>
        <v>-</v>
      </c>
      <c r="AE148" s="109">
        <f t="shared" si="160"/>
        <v>0</v>
      </c>
      <c r="AF148" s="615"/>
      <c r="AG148" s="615"/>
      <c r="AH148" s="126" t="s">
        <v>160</v>
      </c>
      <c r="AI148" s="211">
        <v>0</v>
      </c>
      <c r="AJ148" s="182">
        <f>IFERROR(AI148/AF141,"-")</f>
        <v>0</v>
      </c>
      <c r="AK148" s="211">
        <v>0</v>
      </c>
      <c r="AL148" s="182">
        <f>IFERROR(AK148/AG141,"-")</f>
        <v>0</v>
      </c>
      <c r="AM148" s="214" t="str">
        <f t="shared" si="146"/>
        <v>-</v>
      </c>
      <c r="AN148" s="109">
        <f t="shared" si="161"/>
        <v>0</v>
      </c>
      <c r="AO148" s="615"/>
      <c r="AP148" s="651"/>
      <c r="AQ148" s="126" t="s">
        <v>160</v>
      </c>
      <c r="AR148" s="211">
        <f t="shared" si="141"/>
        <v>0</v>
      </c>
      <c r="AS148" s="182">
        <f>IFERROR(AR148/AO141,"-")</f>
        <v>0</v>
      </c>
      <c r="AT148" s="211">
        <f t="shared" si="142"/>
        <v>0</v>
      </c>
      <c r="AU148" s="182">
        <f>IFERROR(AT148/AP141,"-")</f>
        <v>0</v>
      </c>
      <c r="AV148" s="214" t="str">
        <f t="shared" si="147"/>
        <v>-</v>
      </c>
      <c r="AW148" s="109">
        <f t="shared" si="162"/>
        <v>0</v>
      </c>
      <c r="AX148" s="121"/>
      <c r="AY148" s="76"/>
      <c r="AZ148" s="76"/>
      <c r="BA148" s="76"/>
      <c r="BB148" s="76"/>
      <c r="BC148" s="76"/>
      <c r="BD148" s="76"/>
      <c r="BE148" s="76"/>
      <c r="BF148" s="76"/>
      <c r="BG148" s="76"/>
      <c r="BH148" s="76"/>
      <c r="BI148" s="76"/>
      <c r="BN148" s="500"/>
      <c r="BO148" s="642"/>
      <c r="BP148" s="641"/>
      <c r="BQ148" s="641"/>
      <c r="BR148" s="400" t="s">
        <v>160</v>
      </c>
      <c r="BS148" s="188">
        <v>0</v>
      </c>
      <c r="BT148" s="390">
        <v>0</v>
      </c>
      <c r="BU148" s="188">
        <v>0</v>
      </c>
      <c r="BV148" s="390">
        <v>0</v>
      </c>
      <c r="BW148" s="188" t="s">
        <v>418</v>
      </c>
      <c r="BX148" s="401">
        <v>0</v>
      </c>
      <c r="CB148" s="159"/>
      <c r="CC148" s="159"/>
      <c r="CD148" s="159"/>
      <c r="CE148" s="159"/>
      <c r="CF148" s="159"/>
      <c r="CG148" s="159"/>
      <c r="CI148" s="76"/>
      <c r="CJ148" s="150"/>
      <c r="CK148" s="150"/>
      <c r="CL148" s="150"/>
    </row>
    <row r="149" spans="2:90" s="14" customFormat="1" ht="13.5" customHeight="1">
      <c r="B149" s="500"/>
      <c r="C149" s="628"/>
      <c r="D149" s="631"/>
      <c r="E149" s="615"/>
      <c r="F149" s="615"/>
      <c r="G149" s="126" t="s">
        <v>151</v>
      </c>
      <c r="H149" s="211">
        <v>102705</v>
      </c>
      <c r="I149" s="182">
        <f>IFERROR(H149/E141,"-")</f>
        <v>4.0502891280585834E-4</v>
      </c>
      <c r="J149" s="211">
        <v>7</v>
      </c>
      <c r="K149" s="182">
        <f>IFERROR(J149/F141,"-")</f>
        <v>2.0408163265306121E-2</v>
      </c>
      <c r="L149" s="214">
        <f t="shared" si="143"/>
        <v>14672.142857142857</v>
      </c>
      <c r="M149" s="109">
        <f t="shared" si="158"/>
        <v>1.4915832090347326E-3</v>
      </c>
      <c r="N149" s="615"/>
      <c r="O149" s="615"/>
      <c r="P149" s="126" t="s">
        <v>151</v>
      </c>
      <c r="Q149" s="211">
        <v>0</v>
      </c>
      <c r="R149" s="182">
        <f>IFERROR(Q149/N141,"-")</f>
        <v>0</v>
      </c>
      <c r="S149" s="211">
        <v>0</v>
      </c>
      <c r="T149" s="182">
        <f>IFERROR(S149/O141,"-")</f>
        <v>0</v>
      </c>
      <c r="U149" s="214" t="str">
        <f t="shared" si="144"/>
        <v>-</v>
      </c>
      <c r="V149" s="109">
        <f t="shared" si="159"/>
        <v>0</v>
      </c>
      <c r="W149" s="615"/>
      <c r="X149" s="615"/>
      <c r="Y149" s="126" t="s">
        <v>151</v>
      </c>
      <c r="Z149" s="211">
        <v>0</v>
      </c>
      <c r="AA149" s="182">
        <f>IFERROR(Z149/W141,"-")</f>
        <v>0</v>
      </c>
      <c r="AB149" s="211">
        <v>0</v>
      </c>
      <c r="AC149" s="182">
        <f>IFERROR(AB149/X141,"-")</f>
        <v>0</v>
      </c>
      <c r="AD149" s="214" t="str">
        <f t="shared" si="145"/>
        <v>-</v>
      </c>
      <c r="AE149" s="109">
        <f t="shared" si="160"/>
        <v>0</v>
      </c>
      <c r="AF149" s="615"/>
      <c r="AG149" s="615"/>
      <c r="AH149" s="126" t="s">
        <v>151</v>
      </c>
      <c r="AI149" s="211">
        <v>33523</v>
      </c>
      <c r="AJ149" s="182">
        <f>IFERROR(AI149/AF141,"-")</f>
        <v>6.7532136840258285E-4</v>
      </c>
      <c r="AK149" s="211">
        <v>1</v>
      </c>
      <c r="AL149" s="182">
        <f>IFERROR(AK149/AG141,"-")</f>
        <v>1.8518518518518517E-2</v>
      </c>
      <c r="AM149" s="214">
        <f t="shared" si="146"/>
        <v>33523</v>
      </c>
      <c r="AN149" s="109">
        <f t="shared" si="161"/>
        <v>2.1308331557639036E-4</v>
      </c>
      <c r="AO149" s="615"/>
      <c r="AP149" s="651"/>
      <c r="AQ149" s="126" t="s">
        <v>151</v>
      </c>
      <c r="AR149" s="211">
        <f t="shared" si="141"/>
        <v>136228</v>
      </c>
      <c r="AS149" s="182">
        <f>IFERROR(AR149/AO141,"-")</f>
        <v>3.9240519601306089E-4</v>
      </c>
      <c r="AT149" s="211">
        <f t="shared" si="142"/>
        <v>8</v>
      </c>
      <c r="AU149" s="182">
        <f>IFERROR(AT149/AP141,"-")</f>
        <v>1.7057569296375266E-2</v>
      </c>
      <c r="AV149" s="214">
        <f t="shared" si="147"/>
        <v>17028.5</v>
      </c>
      <c r="AW149" s="109">
        <f t="shared" si="162"/>
        <v>1.7046665246111229E-3</v>
      </c>
      <c r="AX149" s="121"/>
      <c r="AY149" s="76"/>
      <c r="AZ149" s="76"/>
      <c r="BA149" s="76"/>
      <c r="BB149" s="76"/>
      <c r="BC149" s="76"/>
      <c r="BD149" s="76"/>
      <c r="BE149" s="76"/>
      <c r="BF149" s="76"/>
      <c r="BG149" s="76"/>
      <c r="BH149" s="76"/>
      <c r="BI149" s="76"/>
      <c r="BN149" s="500"/>
      <c r="BO149" s="642"/>
      <c r="BP149" s="641"/>
      <c r="BQ149" s="641"/>
      <c r="BR149" s="400" t="s">
        <v>151</v>
      </c>
      <c r="BS149" s="188">
        <v>43093</v>
      </c>
      <c r="BT149" s="390">
        <v>8.1856759693338702E-4</v>
      </c>
      <c r="BU149" s="188">
        <v>1</v>
      </c>
      <c r="BV149" s="390">
        <v>1.8518518518518517E-2</v>
      </c>
      <c r="BW149" s="188">
        <v>43093</v>
      </c>
      <c r="BX149" s="401">
        <v>2.1743857360295715E-4</v>
      </c>
      <c r="CB149" s="159"/>
      <c r="CC149" s="159"/>
      <c r="CD149" s="159"/>
      <c r="CE149" s="159"/>
      <c r="CF149" s="159"/>
      <c r="CG149" s="159"/>
      <c r="CI149" s="76"/>
      <c r="CJ149" s="150"/>
      <c r="CK149" s="150"/>
      <c r="CL149" s="150"/>
    </row>
    <row r="150" spans="2:90" s="14" customFormat="1" ht="13.5" customHeight="1">
      <c r="B150" s="500"/>
      <c r="C150" s="628"/>
      <c r="D150" s="631"/>
      <c r="E150" s="615"/>
      <c r="F150" s="615"/>
      <c r="G150" s="126" t="s">
        <v>152</v>
      </c>
      <c r="H150" s="211">
        <v>24229</v>
      </c>
      <c r="I150" s="182">
        <f>IFERROR(H150/E141,"-")</f>
        <v>9.5549832319489239E-5</v>
      </c>
      <c r="J150" s="211">
        <v>6</v>
      </c>
      <c r="K150" s="182">
        <f>IFERROR(J150/F141,"-")</f>
        <v>1.7492711370262391E-2</v>
      </c>
      <c r="L150" s="214">
        <f t="shared" si="143"/>
        <v>4038.1666666666665</v>
      </c>
      <c r="M150" s="109">
        <f t="shared" si="158"/>
        <v>1.2784998934583422E-3</v>
      </c>
      <c r="N150" s="615"/>
      <c r="O150" s="615"/>
      <c r="P150" s="126" t="s">
        <v>152</v>
      </c>
      <c r="Q150" s="211">
        <v>2858</v>
      </c>
      <c r="R150" s="182">
        <f>IFERROR(Q150/N141,"-")</f>
        <v>9.1685727759474144E-5</v>
      </c>
      <c r="S150" s="211">
        <v>1</v>
      </c>
      <c r="T150" s="182">
        <f>IFERROR(S150/O141,"-")</f>
        <v>2.0408163265306121E-2</v>
      </c>
      <c r="U150" s="214">
        <f t="shared" si="144"/>
        <v>2858</v>
      </c>
      <c r="V150" s="109">
        <f t="shared" si="159"/>
        <v>2.1308331557639036E-4</v>
      </c>
      <c r="W150" s="615"/>
      <c r="X150" s="615"/>
      <c r="Y150" s="126" t="s">
        <v>152</v>
      </c>
      <c r="Z150" s="211">
        <v>447</v>
      </c>
      <c r="AA150" s="182">
        <f>IFERROR(Z150/W141,"-")</f>
        <v>3.4989393595453728E-5</v>
      </c>
      <c r="AB150" s="211">
        <v>1</v>
      </c>
      <c r="AC150" s="182">
        <f>IFERROR(AB150/X141,"-")</f>
        <v>4.3478260869565216E-2</v>
      </c>
      <c r="AD150" s="214">
        <f t="shared" si="145"/>
        <v>447</v>
      </c>
      <c r="AE150" s="109">
        <f t="shared" si="160"/>
        <v>2.1308331557639036E-4</v>
      </c>
      <c r="AF150" s="615"/>
      <c r="AG150" s="615"/>
      <c r="AH150" s="126" t="s">
        <v>152</v>
      </c>
      <c r="AI150" s="211">
        <v>164687</v>
      </c>
      <c r="AJ150" s="182">
        <f>IFERROR(AI150/AF141,"-")</f>
        <v>3.3176222354239226E-3</v>
      </c>
      <c r="AK150" s="211">
        <v>6</v>
      </c>
      <c r="AL150" s="182">
        <f>IFERROR(AK150/AG141,"-")</f>
        <v>0.1111111111111111</v>
      </c>
      <c r="AM150" s="214">
        <f t="shared" si="146"/>
        <v>27447.833333333332</v>
      </c>
      <c r="AN150" s="109">
        <f t="shared" si="161"/>
        <v>1.2784998934583422E-3</v>
      </c>
      <c r="AO150" s="615"/>
      <c r="AP150" s="651"/>
      <c r="AQ150" s="126" t="s">
        <v>152</v>
      </c>
      <c r="AR150" s="211">
        <f t="shared" si="141"/>
        <v>192221</v>
      </c>
      <c r="AS150" s="182">
        <f>IFERROR(AR150/AO141,"-")</f>
        <v>5.5369321419111034E-4</v>
      </c>
      <c r="AT150" s="211">
        <f t="shared" si="142"/>
        <v>14</v>
      </c>
      <c r="AU150" s="182">
        <f>IFERROR(AT150/AP141,"-")</f>
        <v>2.9850746268656716E-2</v>
      </c>
      <c r="AV150" s="214">
        <f t="shared" si="147"/>
        <v>13730.071428571429</v>
      </c>
      <c r="AW150" s="109">
        <f t="shared" si="162"/>
        <v>2.9831664180694651E-3</v>
      </c>
      <c r="AX150" s="121"/>
      <c r="AY150" s="76"/>
      <c r="AZ150" s="76"/>
      <c r="BA150" s="76"/>
      <c r="BB150" s="76"/>
      <c r="BC150" s="76"/>
      <c r="BD150" s="76"/>
      <c r="BE150" s="76"/>
      <c r="BF150" s="76"/>
      <c r="BG150" s="76"/>
      <c r="BH150" s="76"/>
      <c r="BI150" s="76"/>
      <c r="BN150" s="500"/>
      <c r="BO150" s="642"/>
      <c r="BP150" s="641"/>
      <c r="BQ150" s="641"/>
      <c r="BR150" s="400" t="s">
        <v>152</v>
      </c>
      <c r="BS150" s="188">
        <v>70983</v>
      </c>
      <c r="BT150" s="390">
        <v>1.3483485422950969E-3</v>
      </c>
      <c r="BU150" s="188">
        <v>5</v>
      </c>
      <c r="BV150" s="390">
        <v>9.2592592592592587E-2</v>
      </c>
      <c r="BW150" s="188">
        <v>14196.6</v>
      </c>
      <c r="BX150" s="401">
        <v>1.0871928680147858E-3</v>
      </c>
      <c r="CB150" s="159"/>
      <c r="CC150" s="159"/>
      <c r="CD150" s="159"/>
      <c r="CE150" s="159"/>
      <c r="CF150" s="159"/>
      <c r="CG150" s="159"/>
      <c r="CI150" s="76"/>
      <c r="CJ150" s="150"/>
      <c r="CK150" s="150"/>
      <c r="CL150" s="150"/>
    </row>
    <row r="151" spans="2:90" s="14" customFormat="1" ht="13.5" customHeight="1">
      <c r="B151" s="500"/>
      <c r="C151" s="628"/>
      <c r="D151" s="631"/>
      <c r="E151" s="615"/>
      <c r="F151" s="615"/>
      <c r="G151" s="126" t="s">
        <v>153</v>
      </c>
      <c r="H151" s="211">
        <v>6085</v>
      </c>
      <c r="I151" s="182">
        <f>IFERROR(H151/E141,"-")</f>
        <v>2.3996893378352058E-5</v>
      </c>
      <c r="J151" s="211">
        <v>2</v>
      </c>
      <c r="K151" s="182">
        <f>IFERROR(J151/F141,"-")</f>
        <v>5.8309037900874635E-3</v>
      </c>
      <c r="L151" s="214">
        <f t="shared" si="143"/>
        <v>3042.5</v>
      </c>
      <c r="M151" s="109">
        <f t="shared" si="158"/>
        <v>4.2616663115278071E-4</v>
      </c>
      <c r="N151" s="615"/>
      <c r="O151" s="615"/>
      <c r="P151" s="126" t="s">
        <v>153</v>
      </c>
      <c r="Q151" s="211">
        <v>0</v>
      </c>
      <c r="R151" s="182">
        <f>IFERROR(Q151/N141,"-")</f>
        <v>0</v>
      </c>
      <c r="S151" s="211">
        <v>0</v>
      </c>
      <c r="T151" s="182">
        <f>IFERROR(S151/O141,"-")</f>
        <v>0</v>
      </c>
      <c r="U151" s="214" t="str">
        <f t="shared" si="144"/>
        <v>-</v>
      </c>
      <c r="V151" s="109">
        <f t="shared" si="159"/>
        <v>0</v>
      </c>
      <c r="W151" s="615"/>
      <c r="X151" s="615"/>
      <c r="Y151" s="126" t="s">
        <v>153</v>
      </c>
      <c r="Z151" s="211">
        <v>0</v>
      </c>
      <c r="AA151" s="182">
        <f>IFERROR(Z151/W141,"-")</f>
        <v>0</v>
      </c>
      <c r="AB151" s="211">
        <v>0</v>
      </c>
      <c r="AC151" s="182">
        <f>IFERROR(AB151/X141,"-")</f>
        <v>0</v>
      </c>
      <c r="AD151" s="214" t="str">
        <f t="shared" si="145"/>
        <v>-</v>
      </c>
      <c r="AE151" s="109">
        <f t="shared" si="160"/>
        <v>0</v>
      </c>
      <c r="AF151" s="615"/>
      <c r="AG151" s="615"/>
      <c r="AH151" s="126" t="s">
        <v>153</v>
      </c>
      <c r="AI151" s="211">
        <v>0</v>
      </c>
      <c r="AJ151" s="182">
        <f>IFERROR(AI151/AF141,"-")</f>
        <v>0</v>
      </c>
      <c r="AK151" s="211">
        <v>0</v>
      </c>
      <c r="AL151" s="182">
        <f>IFERROR(AK151/AG141,"-")</f>
        <v>0</v>
      </c>
      <c r="AM151" s="214" t="str">
        <f t="shared" si="146"/>
        <v>-</v>
      </c>
      <c r="AN151" s="109">
        <f t="shared" si="161"/>
        <v>0</v>
      </c>
      <c r="AO151" s="615"/>
      <c r="AP151" s="651"/>
      <c r="AQ151" s="126" t="s">
        <v>153</v>
      </c>
      <c r="AR151" s="211">
        <f t="shared" si="141"/>
        <v>6085</v>
      </c>
      <c r="AS151" s="182">
        <f>IFERROR(AR151/AO141,"-")</f>
        <v>1.7527862243734589E-5</v>
      </c>
      <c r="AT151" s="211">
        <f t="shared" si="142"/>
        <v>2</v>
      </c>
      <c r="AU151" s="182">
        <f>IFERROR(AT151/AP141,"-")</f>
        <v>4.2643923240938165E-3</v>
      </c>
      <c r="AV151" s="214">
        <f t="shared" si="147"/>
        <v>3042.5</v>
      </c>
      <c r="AW151" s="109">
        <f t="shared" si="162"/>
        <v>4.2616663115278071E-4</v>
      </c>
      <c r="AX151" s="121"/>
      <c r="AY151" s="76"/>
      <c r="AZ151" s="76"/>
      <c r="BA151" s="76"/>
      <c r="BB151" s="76"/>
      <c r="BC151" s="76"/>
      <c r="BD151" s="76"/>
      <c r="BE151" s="76"/>
      <c r="BF151" s="76"/>
      <c r="BG151" s="76"/>
      <c r="BH151" s="76"/>
      <c r="BI151" s="76"/>
      <c r="BN151" s="500"/>
      <c r="BO151" s="642"/>
      <c r="BP151" s="641"/>
      <c r="BQ151" s="641"/>
      <c r="BR151" s="400" t="s">
        <v>153</v>
      </c>
      <c r="BS151" s="188">
        <v>64217</v>
      </c>
      <c r="BT151" s="390">
        <v>1.2198258504228371E-3</v>
      </c>
      <c r="BU151" s="188">
        <v>6</v>
      </c>
      <c r="BV151" s="390">
        <v>0.1111111111111111</v>
      </c>
      <c r="BW151" s="188">
        <v>10702.833333333334</v>
      </c>
      <c r="BX151" s="401">
        <v>1.3046314416177429E-3</v>
      </c>
      <c r="CB151" s="159"/>
      <c r="CC151" s="159"/>
      <c r="CD151" s="159"/>
      <c r="CE151" s="159"/>
      <c r="CF151" s="159"/>
      <c r="CG151" s="159"/>
      <c r="CI151" s="76"/>
      <c r="CJ151" s="150"/>
      <c r="CK151" s="150"/>
      <c r="CL151" s="150"/>
    </row>
    <row r="152" spans="2:90" s="14" customFormat="1" ht="13.5" customHeight="1">
      <c r="B152" s="500"/>
      <c r="C152" s="628"/>
      <c r="D152" s="631"/>
      <c r="E152" s="615"/>
      <c r="F152" s="615"/>
      <c r="G152" s="126" t="s">
        <v>154</v>
      </c>
      <c r="H152" s="211">
        <v>894673</v>
      </c>
      <c r="I152" s="182">
        <f>IFERROR(H152/E141,"-")</f>
        <v>3.5282452899737665E-3</v>
      </c>
      <c r="J152" s="211">
        <v>4</v>
      </c>
      <c r="K152" s="182">
        <f>IFERROR(J152/F141,"-")</f>
        <v>1.1661807580174927E-2</v>
      </c>
      <c r="L152" s="214">
        <f t="shared" si="143"/>
        <v>223668.25</v>
      </c>
      <c r="M152" s="109">
        <f t="shared" si="158"/>
        <v>8.5233326230556143E-4</v>
      </c>
      <c r="N152" s="615"/>
      <c r="O152" s="615"/>
      <c r="P152" s="126" t="s">
        <v>154</v>
      </c>
      <c r="Q152" s="211">
        <v>0</v>
      </c>
      <c r="R152" s="182">
        <f>IFERROR(Q152/N141,"-")</f>
        <v>0</v>
      </c>
      <c r="S152" s="211">
        <v>0</v>
      </c>
      <c r="T152" s="182">
        <f>IFERROR(S152/O141,"-")</f>
        <v>0</v>
      </c>
      <c r="U152" s="214" t="str">
        <f t="shared" si="144"/>
        <v>-</v>
      </c>
      <c r="V152" s="109">
        <f t="shared" si="159"/>
        <v>0</v>
      </c>
      <c r="W152" s="615"/>
      <c r="X152" s="615"/>
      <c r="Y152" s="126" t="s">
        <v>154</v>
      </c>
      <c r="Z152" s="211">
        <v>0</v>
      </c>
      <c r="AA152" s="182">
        <f>IFERROR(Z152/W141,"-")</f>
        <v>0</v>
      </c>
      <c r="AB152" s="211">
        <v>0</v>
      </c>
      <c r="AC152" s="182">
        <f>IFERROR(AB152/X141,"-")</f>
        <v>0</v>
      </c>
      <c r="AD152" s="214" t="str">
        <f t="shared" si="145"/>
        <v>-</v>
      </c>
      <c r="AE152" s="109">
        <f t="shared" si="160"/>
        <v>0</v>
      </c>
      <c r="AF152" s="615"/>
      <c r="AG152" s="615"/>
      <c r="AH152" s="126" t="s">
        <v>154</v>
      </c>
      <c r="AI152" s="211">
        <v>371054</v>
      </c>
      <c r="AJ152" s="182">
        <f>IFERROR(AI152/AF141,"-")</f>
        <v>7.474888734040867E-3</v>
      </c>
      <c r="AK152" s="211">
        <v>4</v>
      </c>
      <c r="AL152" s="182">
        <f>IFERROR(AK152/AG141,"-")</f>
        <v>7.407407407407407E-2</v>
      </c>
      <c r="AM152" s="214">
        <f t="shared" si="146"/>
        <v>92763.5</v>
      </c>
      <c r="AN152" s="109">
        <f t="shared" si="161"/>
        <v>8.5233326230556143E-4</v>
      </c>
      <c r="AO152" s="615"/>
      <c r="AP152" s="651"/>
      <c r="AQ152" s="126" t="s">
        <v>154</v>
      </c>
      <c r="AR152" s="211">
        <f t="shared" si="141"/>
        <v>1265727</v>
      </c>
      <c r="AS152" s="182">
        <f>IFERROR(AR152/AO141,"-")</f>
        <v>3.6459307303492931E-3</v>
      </c>
      <c r="AT152" s="211">
        <f t="shared" si="142"/>
        <v>8</v>
      </c>
      <c r="AU152" s="182">
        <f>IFERROR(AT152/AP141,"-")</f>
        <v>1.7057569296375266E-2</v>
      </c>
      <c r="AV152" s="214">
        <f t="shared" si="147"/>
        <v>158215.875</v>
      </c>
      <c r="AW152" s="109">
        <f t="shared" si="162"/>
        <v>1.7046665246111229E-3</v>
      </c>
      <c r="AX152" s="121"/>
      <c r="AY152" s="76"/>
      <c r="AZ152" s="76"/>
      <c r="BA152" s="76"/>
      <c r="BB152" s="76"/>
      <c r="BC152" s="76"/>
      <c r="BD152" s="76"/>
      <c r="BE152" s="76"/>
      <c r="BF152" s="76"/>
      <c r="BG152" s="76"/>
      <c r="BH152" s="76"/>
      <c r="BI152" s="76"/>
      <c r="BN152" s="500"/>
      <c r="BO152" s="642"/>
      <c r="BP152" s="641"/>
      <c r="BQ152" s="641"/>
      <c r="BR152" s="400" t="s">
        <v>154</v>
      </c>
      <c r="BS152" s="188">
        <v>68254</v>
      </c>
      <c r="BT152" s="390">
        <v>1.2965101701225583E-3</v>
      </c>
      <c r="BU152" s="188">
        <v>3</v>
      </c>
      <c r="BV152" s="390">
        <v>5.5555555555555552E-2</v>
      </c>
      <c r="BW152" s="188">
        <v>22751.333333333332</v>
      </c>
      <c r="BX152" s="401">
        <v>6.5231572080887146E-4</v>
      </c>
      <c r="CB152" s="159"/>
      <c r="CC152" s="159"/>
      <c r="CD152" s="159"/>
      <c r="CE152" s="159"/>
      <c r="CF152" s="159"/>
      <c r="CG152" s="159"/>
      <c r="CI152" s="76"/>
      <c r="CJ152" s="150"/>
      <c r="CK152" s="150"/>
      <c r="CL152" s="150"/>
    </row>
    <row r="153" spans="2:90" s="14" customFormat="1" ht="13.5" customHeight="1">
      <c r="B153" s="500"/>
      <c r="C153" s="628"/>
      <c r="D153" s="631"/>
      <c r="E153" s="615"/>
      <c r="F153" s="615"/>
      <c r="G153" s="126" t="s">
        <v>155</v>
      </c>
      <c r="H153" s="211">
        <v>1057767</v>
      </c>
      <c r="I153" s="182">
        <f>IFERROR(H153/E141,"-")</f>
        <v>4.1714251303433562E-3</v>
      </c>
      <c r="J153" s="211">
        <v>49</v>
      </c>
      <c r="K153" s="182">
        <f>IFERROR(J153/F141,"-")</f>
        <v>0.14285714285714285</v>
      </c>
      <c r="L153" s="214">
        <f t="shared" si="143"/>
        <v>21587.081632653062</v>
      </c>
      <c r="M153" s="109">
        <f t="shared" si="158"/>
        <v>1.0441082463243129E-2</v>
      </c>
      <c r="N153" s="615"/>
      <c r="O153" s="615"/>
      <c r="P153" s="126" t="s">
        <v>155</v>
      </c>
      <c r="Q153" s="211">
        <v>182687</v>
      </c>
      <c r="R153" s="182">
        <f>IFERROR(Q153/N141,"-")</f>
        <v>5.8606684909709768E-3</v>
      </c>
      <c r="S153" s="211">
        <v>5</v>
      </c>
      <c r="T153" s="182">
        <f>IFERROR(S153/O141,"-")</f>
        <v>0.10204081632653061</v>
      </c>
      <c r="U153" s="214">
        <f t="shared" si="144"/>
        <v>36537.4</v>
      </c>
      <c r="V153" s="109">
        <f t="shared" si="159"/>
        <v>1.0654165778819519E-3</v>
      </c>
      <c r="W153" s="615"/>
      <c r="X153" s="615"/>
      <c r="Y153" s="126" t="s">
        <v>155</v>
      </c>
      <c r="Z153" s="211">
        <v>329885</v>
      </c>
      <c r="AA153" s="182">
        <f>IFERROR(Z153/W141,"-")</f>
        <v>2.5822094197396537E-2</v>
      </c>
      <c r="AB153" s="211">
        <v>3</v>
      </c>
      <c r="AC153" s="182">
        <f>IFERROR(AB153/X141,"-")</f>
        <v>0.13043478260869565</v>
      </c>
      <c r="AD153" s="214">
        <f t="shared" si="145"/>
        <v>109961.66666666667</v>
      </c>
      <c r="AE153" s="109">
        <f t="shared" si="160"/>
        <v>6.3924994672917112E-4</v>
      </c>
      <c r="AF153" s="615"/>
      <c r="AG153" s="615"/>
      <c r="AH153" s="126" t="s">
        <v>155</v>
      </c>
      <c r="AI153" s="211">
        <v>750614</v>
      </c>
      <c r="AJ153" s="182">
        <f>IFERROR(AI153/AF141,"-")</f>
        <v>1.5121130973425299E-2</v>
      </c>
      <c r="AK153" s="211">
        <v>12</v>
      </c>
      <c r="AL153" s="182">
        <f>IFERROR(AK153/AG141,"-")</f>
        <v>0.22222222222222221</v>
      </c>
      <c r="AM153" s="214">
        <f t="shared" si="146"/>
        <v>62551.166666666664</v>
      </c>
      <c r="AN153" s="109">
        <f t="shared" si="161"/>
        <v>2.5569997869166845E-3</v>
      </c>
      <c r="AO153" s="615"/>
      <c r="AP153" s="651"/>
      <c r="AQ153" s="126" t="s">
        <v>155</v>
      </c>
      <c r="AR153" s="211">
        <f t="shared" si="141"/>
        <v>2320953</v>
      </c>
      <c r="AS153" s="182">
        <f>IFERROR(AR153/AO141,"-")</f>
        <v>6.6855126471951562E-3</v>
      </c>
      <c r="AT153" s="211">
        <f t="shared" si="142"/>
        <v>69</v>
      </c>
      <c r="AU153" s="182">
        <f>IFERROR(AT153/AP141,"-")</f>
        <v>0.14712153518123666</v>
      </c>
      <c r="AV153" s="214">
        <f t="shared" si="147"/>
        <v>33637</v>
      </c>
      <c r="AW153" s="109">
        <f t="shared" si="162"/>
        <v>1.4702748774770935E-2</v>
      </c>
      <c r="AX153" s="121"/>
      <c r="AY153" s="76"/>
      <c r="AZ153" s="76"/>
      <c r="BA153" s="76"/>
      <c r="BB153" s="76"/>
      <c r="BC153" s="76"/>
      <c r="BD153" s="76"/>
      <c r="BE153" s="76"/>
      <c r="BF153" s="76"/>
      <c r="BG153" s="76"/>
      <c r="BH153" s="76"/>
      <c r="BI153" s="76"/>
      <c r="BN153" s="500"/>
      <c r="BO153" s="642"/>
      <c r="BP153" s="641"/>
      <c r="BQ153" s="641"/>
      <c r="BR153" s="400" t="s">
        <v>155</v>
      </c>
      <c r="BS153" s="188">
        <v>667142</v>
      </c>
      <c r="BT153" s="390">
        <v>1.2672610951972099E-2</v>
      </c>
      <c r="BU153" s="188">
        <v>10</v>
      </c>
      <c r="BV153" s="390">
        <v>0.18518518518518517</v>
      </c>
      <c r="BW153" s="188">
        <v>66714.2</v>
      </c>
      <c r="BX153" s="401">
        <v>2.1743857360295715E-3</v>
      </c>
      <c r="CB153" s="159"/>
      <c r="CC153" s="159"/>
      <c r="CD153" s="159"/>
      <c r="CE153" s="159"/>
      <c r="CF153" s="159"/>
      <c r="CG153" s="159"/>
      <c r="CI153" s="76"/>
      <c r="CJ153" s="150"/>
      <c r="CK153" s="150"/>
      <c r="CL153" s="150"/>
    </row>
    <row r="154" spans="2:90" s="14" customFormat="1" ht="13.5" customHeight="1">
      <c r="B154" s="500"/>
      <c r="C154" s="628"/>
      <c r="D154" s="631"/>
      <c r="E154" s="615"/>
      <c r="F154" s="615"/>
      <c r="G154" s="126" t="s">
        <v>156</v>
      </c>
      <c r="H154" s="211">
        <v>798984</v>
      </c>
      <c r="I154" s="182">
        <f>IFERROR(H154/E141,"-")</f>
        <v>3.1508847755150763E-3</v>
      </c>
      <c r="J154" s="211">
        <v>26</v>
      </c>
      <c r="K154" s="182">
        <f>IFERROR(J154/F141,"-")</f>
        <v>7.5801749271137031E-2</v>
      </c>
      <c r="L154" s="214">
        <f t="shared" si="143"/>
        <v>30730.153846153848</v>
      </c>
      <c r="M154" s="109">
        <f t="shared" si="158"/>
        <v>5.5401662049861496E-3</v>
      </c>
      <c r="N154" s="615"/>
      <c r="O154" s="615"/>
      <c r="P154" s="126" t="s">
        <v>156</v>
      </c>
      <c r="Q154" s="211">
        <v>170030</v>
      </c>
      <c r="R154" s="182">
        <f>IFERROR(Q154/N141,"-")</f>
        <v>5.4546271136960769E-3</v>
      </c>
      <c r="S154" s="211">
        <v>7</v>
      </c>
      <c r="T154" s="182">
        <f>IFERROR(S154/O141,"-")</f>
        <v>0.14285714285714285</v>
      </c>
      <c r="U154" s="214">
        <f t="shared" si="144"/>
        <v>24290</v>
      </c>
      <c r="V154" s="109">
        <f t="shared" si="159"/>
        <v>1.4915832090347326E-3</v>
      </c>
      <c r="W154" s="615"/>
      <c r="X154" s="615"/>
      <c r="Y154" s="126" t="s">
        <v>156</v>
      </c>
      <c r="Z154" s="211">
        <v>261867</v>
      </c>
      <c r="AA154" s="182">
        <f>IFERROR(Z154/W141,"-")</f>
        <v>2.0497913943312487E-2</v>
      </c>
      <c r="AB154" s="211">
        <v>3</v>
      </c>
      <c r="AC154" s="182">
        <f>IFERROR(AB154/X141,"-")</f>
        <v>0.13043478260869565</v>
      </c>
      <c r="AD154" s="214">
        <f t="shared" si="145"/>
        <v>87289</v>
      </c>
      <c r="AE154" s="109">
        <f t="shared" si="160"/>
        <v>6.3924994672917112E-4</v>
      </c>
      <c r="AF154" s="615"/>
      <c r="AG154" s="615"/>
      <c r="AH154" s="126" t="s">
        <v>156</v>
      </c>
      <c r="AI154" s="211">
        <v>372714</v>
      </c>
      <c r="AJ154" s="182">
        <f>IFERROR(AI154/AF141,"-")</f>
        <v>7.5083294604540241E-3</v>
      </c>
      <c r="AK154" s="211">
        <v>7</v>
      </c>
      <c r="AL154" s="182">
        <f>IFERROR(AK154/AG141,"-")</f>
        <v>0.12962962962962962</v>
      </c>
      <c r="AM154" s="214">
        <f t="shared" si="146"/>
        <v>53244.857142857145</v>
      </c>
      <c r="AN154" s="109">
        <f t="shared" si="161"/>
        <v>1.4915832090347326E-3</v>
      </c>
      <c r="AO154" s="615"/>
      <c r="AP154" s="651"/>
      <c r="AQ154" s="126" t="s">
        <v>156</v>
      </c>
      <c r="AR154" s="211">
        <f t="shared" si="141"/>
        <v>1603595</v>
      </c>
      <c r="AS154" s="182">
        <f>IFERROR(AR154/AO141,"-")</f>
        <v>4.619160600614884E-3</v>
      </c>
      <c r="AT154" s="211">
        <f t="shared" si="142"/>
        <v>43</v>
      </c>
      <c r="AU154" s="182">
        <f>IFERROR(AT154/AP141,"-")</f>
        <v>9.1684434968017064E-2</v>
      </c>
      <c r="AV154" s="214">
        <f t="shared" si="147"/>
        <v>37292.906976744183</v>
      </c>
      <c r="AW154" s="109">
        <f t="shared" si="162"/>
        <v>9.162582569784786E-3</v>
      </c>
      <c r="AX154" s="121"/>
      <c r="AY154" s="76"/>
      <c r="AZ154" s="76"/>
      <c r="BA154" s="76"/>
      <c r="BB154" s="76"/>
      <c r="BC154" s="76"/>
      <c r="BD154" s="76"/>
      <c r="BE154" s="76"/>
      <c r="BF154" s="76"/>
      <c r="BG154" s="76"/>
      <c r="BH154" s="76"/>
      <c r="BI154" s="76"/>
      <c r="BN154" s="500"/>
      <c r="BO154" s="642"/>
      <c r="BP154" s="641"/>
      <c r="BQ154" s="641"/>
      <c r="BR154" s="400" t="s">
        <v>156</v>
      </c>
      <c r="BS154" s="188">
        <v>82384</v>
      </c>
      <c r="BT154" s="390">
        <v>1.5649147867579458E-3</v>
      </c>
      <c r="BU154" s="188">
        <v>5</v>
      </c>
      <c r="BV154" s="390">
        <v>9.2592592592592587E-2</v>
      </c>
      <c r="BW154" s="188">
        <v>16476.8</v>
      </c>
      <c r="BX154" s="401">
        <v>1.0871928680147858E-3</v>
      </c>
      <c r="CB154" s="159"/>
      <c r="CC154" s="159"/>
      <c r="CD154" s="159"/>
      <c r="CE154" s="159"/>
      <c r="CF154" s="159"/>
      <c r="CG154" s="159"/>
      <c r="CI154" s="76"/>
      <c r="CJ154" s="150"/>
      <c r="CK154" s="150"/>
      <c r="CL154" s="150"/>
    </row>
    <row r="155" spans="2:90" s="14" customFormat="1" ht="13.5" customHeight="1">
      <c r="B155" s="500"/>
      <c r="C155" s="628"/>
      <c r="D155" s="631"/>
      <c r="E155" s="615"/>
      <c r="F155" s="615"/>
      <c r="G155" s="126" t="s">
        <v>157</v>
      </c>
      <c r="H155" s="211">
        <v>2431201</v>
      </c>
      <c r="I155" s="182">
        <f>IFERROR(H155/E141,"-")</f>
        <v>9.5877191747482174E-3</v>
      </c>
      <c r="J155" s="211">
        <v>19</v>
      </c>
      <c r="K155" s="182">
        <f>IFERROR(J155/F141,"-")</f>
        <v>5.5393586005830907E-2</v>
      </c>
      <c r="L155" s="214">
        <f t="shared" si="143"/>
        <v>127957.94736842105</v>
      </c>
      <c r="M155" s="109">
        <f t="shared" si="158"/>
        <v>4.048582995951417E-3</v>
      </c>
      <c r="N155" s="615"/>
      <c r="O155" s="615"/>
      <c r="P155" s="126" t="s">
        <v>157</v>
      </c>
      <c r="Q155" s="211">
        <v>4901</v>
      </c>
      <c r="R155" s="182">
        <f>IFERROR(Q155/N141,"-")</f>
        <v>1.5722594532861537E-4</v>
      </c>
      <c r="S155" s="211">
        <v>2</v>
      </c>
      <c r="T155" s="182">
        <f>IFERROR(S155/O141,"-")</f>
        <v>4.0816326530612242E-2</v>
      </c>
      <c r="U155" s="214">
        <f t="shared" si="144"/>
        <v>2450.5</v>
      </c>
      <c r="V155" s="109">
        <f t="shared" si="159"/>
        <v>4.2616663115278071E-4</v>
      </c>
      <c r="W155" s="615"/>
      <c r="X155" s="615"/>
      <c r="Y155" s="126" t="s">
        <v>157</v>
      </c>
      <c r="Z155" s="211">
        <v>0</v>
      </c>
      <c r="AA155" s="182">
        <f>IFERROR(Z155/W141,"-")</f>
        <v>0</v>
      </c>
      <c r="AB155" s="211">
        <v>0</v>
      </c>
      <c r="AC155" s="182">
        <f>IFERROR(AB155/X141,"-")</f>
        <v>0</v>
      </c>
      <c r="AD155" s="214" t="str">
        <f t="shared" si="145"/>
        <v>-</v>
      </c>
      <c r="AE155" s="109">
        <f t="shared" si="160"/>
        <v>0</v>
      </c>
      <c r="AF155" s="615"/>
      <c r="AG155" s="615"/>
      <c r="AH155" s="126" t="s">
        <v>157</v>
      </c>
      <c r="AI155" s="211">
        <v>1026024</v>
      </c>
      <c r="AJ155" s="182">
        <f>IFERROR(AI155/AF141,"-")</f>
        <v>2.0669269805622757E-2</v>
      </c>
      <c r="AK155" s="211">
        <v>8</v>
      </c>
      <c r="AL155" s="182">
        <f>IFERROR(AK155/AG141,"-")</f>
        <v>0.14814814814814814</v>
      </c>
      <c r="AM155" s="214">
        <f t="shared" si="146"/>
        <v>128253</v>
      </c>
      <c r="AN155" s="109">
        <f t="shared" si="161"/>
        <v>1.7046665246111229E-3</v>
      </c>
      <c r="AO155" s="615"/>
      <c r="AP155" s="651"/>
      <c r="AQ155" s="126" t="s">
        <v>157</v>
      </c>
      <c r="AR155" s="211">
        <f t="shared" si="141"/>
        <v>3462126</v>
      </c>
      <c r="AS155" s="182">
        <f>IFERROR(AR155/AO141,"-")</f>
        <v>9.9726651764095089E-3</v>
      </c>
      <c r="AT155" s="211">
        <f t="shared" si="142"/>
        <v>29</v>
      </c>
      <c r="AU155" s="182">
        <f>IFERROR(AT155/AP141,"-")</f>
        <v>6.1833688699360338E-2</v>
      </c>
      <c r="AV155" s="214">
        <f t="shared" si="147"/>
        <v>119383.6551724138</v>
      </c>
      <c r="AW155" s="109">
        <f t="shared" si="162"/>
        <v>6.1794161517153209E-3</v>
      </c>
      <c r="AX155" s="121"/>
      <c r="AY155" s="76"/>
      <c r="AZ155" s="76"/>
      <c r="BA155" s="76"/>
      <c r="BB155" s="76"/>
      <c r="BC155" s="76"/>
      <c r="BD155" s="76"/>
      <c r="BE155" s="76"/>
      <c r="BF155" s="76"/>
      <c r="BG155" s="76"/>
      <c r="BH155" s="76"/>
      <c r="BI155" s="76"/>
      <c r="BN155" s="500"/>
      <c r="BO155" s="642"/>
      <c r="BP155" s="641"/>
      <c r="BQ155" s="641"/>
      <c r="BR155" s="400" t="s">
        <v>157</v>
      </c>
      <c r="BS155" s="188">
        <v>724081</v>
      </c>
      <c r="BT155" s="390">
        <v>1.3754188479686348E-2</v>
      </c>
      <c r="BU155" s="188">
        <v>10</v>
      </c>
      <c r="BV155" s="390">
        <v>0.18518518518518517</v>
      </c>
      <c r="BW155" s="188">
        <v>72408.100000000006</v>
      </c>
      <c r="BX155" s="401">
        <v>2.1743857360295715E-3</v>
      </c>
      <c r="CB155" s="159"/>
      <c r="CC155" s="159"/>
      <c r="CD155" s="159"/>
      <c r="CE155" s="159"/>
      <c r="CF155" s="159"/>
      <c r="CG155" s="159"/>
      <c r="CI155" s="76"/>
      <c r="CJ155" s="150"/>
      <c r="CK155" s="150"/>
      <c r="CL155" s="150"/>
    </row>
    <row r="156" spans="2:90" s="14" customFormat="1" ht="13.5" customHeight="1">
      <c r="B156" s="500"/>
      <c r="C156" s="628"/>
      <c r="D156" s="631"/>
      <c r="E156" s="615"/>
      <c r="F156" s="615"/>
      <c r="G156" s="127" t="s">
        <v>158</v>
      </c>
      <c r="H156" s="212">
        <v>199179</v>
      </c>
      <c r="I156" s="183">
        <f>IFERROR(H156/E141,"-")</f>
        <v>7.8548516453685858E-4</v>
      </c>
      <c r="J156" s="212">
        <v>31</v>
      </c>
      <c r="K156" s="183">
        <f>IFERROR(J156/F141,"-")</f>
        <v>9.0379008746355682E-2</v>
      </c>
      <c r="L156" s="215">
        <f t="shared" si="143"/>
        <v>6425.1290322580644</v>
      </c>
      <c r="M156" s="110">
        <f t="shared" si="158"/>
        <v>6.6055827828681015E-3</v>
      </c>
      <c r="N156" s="615"/>
      <c r="O156" s="615"/>
      <c r="P156" s="127" t="s">
        <v>158</v>
      </c>
      <c r="Q156" s="212">
        <v>11169</v>
      </c>
      <c r="R156" s="183">
        <f>IFERROR(Q156/N141,"-")</f>
        <v>3.5830577093966644E-4</v>
      </c>
      <c r="S156" s="212">
        <v>4</v>
      </c>
      <c r="T156" s="183">
        <f>IFERROR(S156/O141,"-")</f>
        <v>8.1632653061224483E-2</v>
      </c>
      <c r="U156" s="215">
        <f t="shared" si="144"/>
        <v>2792.25</v>
      </c>
      <c r="V156" s="110">
        <f t="shared" si="159"/>
        <v>8.5233326230556143E-4</v>
      </c>
      <c r="W156" s="615"/>
      <c r="X156" s="615"/>
      <c r="Y156" s="127" t="s">
        <v>158</v>
      </c>
      <c r="Z156" s="212">
        <v>6787</v>
      </c>
      <c r="AA156" s="183">
        <f>IFERROR(Z156/W141,"-")</f>
        <v>5.3125953989338799E-4</v>
      </c>
      <c r="AB156" s="212">
        <v>2</v>
      </c>
      <c r="AC156" s="183">
        <f>IFERROR(AB156/X141,"-")</f>
        <v>8.6956521739130432E-2</v>
      </c>
      <c r="AD156" s="215">
        <f t="shared" si="145"/>
        <v>3393.5</v>
      </c>
      <c r="AE156" s="110">
        <f t="shared" si="160"/>
        <v>4.2616663115278071E-4</v>
      </c>
      <c r="AF156" s="615"/>
      <c r="AG156" s="615"/>
      <c r="AH156" s="127" t="s">
        <v>158</v>
      </c>
      <c r="AI156" s="212">
        <v>43378</v>
      </c>
      <c r="AJ156" s="183">
        <f>IFERROR(AI156/AF141,"-")</f>
        <v>8.7385050021081755E-4</v>
      </c>
      <c r="AK156" s="212">
        <v>8</v>
      </c>
      <c r="AL156" s="183">
        <f>IFERROR(AK156/AG141,"-")</f>
        <v>0.14814814814814814</v>
      </c>
      <c r="AM156" s="215">
        <f t="shared" si="146"/>
        <v>5422.25</v>
      </c>
      <c r="AN156" s="110">
        <f t="shared" si="161"/>
        <v>1.7046665246111229E-3</v>
      </c>
      <c r="AO156" s="615"/>
      <c r="AP156" s="651"/>
      <c r="AQ156" s="127" t="s">
        <v>158</v>
      </c>
      <c r="AR156" s="212">
        <f t="shared" si="141"/>
        <v>260513</v>
      </c>
      <c r="AS156" s="183">
        <f>IFERROR(AR156/AO141,"-")</f>
        <v>7.5040854177518964E-4</v>
      </c>
      <c r="AT156" s="212">
        <f t="shared" si="142"/>
        <v>45</v>
      </c>
      <c r="AU156" s="183">
        <f>IFERROR(AT156/AP141,"-")</f>
        <v>9.5948827292110878E-2</v>
      </c>
      <c r="AV156" s="215">
        <f t="shared" si="147"/>
        <v>5789.1777777777779</v>
      </c>
      <c r="AW156" s="110">
        <f t="shared" si="162"/>
        <v>9.5887492009375658E-3</v>
      </c>
      <c r="AX156" s="121"/>
      <c r="AY156" s="76"/>
      <c r="AZ156" s="76"/>
      <c r="BA156" s="76"/>
      <c r="BB156" s="76"/>
      <c r="BC156" s="76"/>
      <c r="BD156" s="76"/>
      <c r="BE156" s="76"/>
      <c r="BF156" s="76"/>
      <c r="BG156" s="76"/>
      <c r="BH156" s="76"/>
      <c r="BI156" s="76"/>
      <c r="BN156" s="500"/>
      <c r="BO156" s="642"/>
      <c r="BP156" s="641"/>
      <c r="BQ156" s="641"/>
      <c r="BR156" s="400" t="s">
        <v>158</v>
      </c>
      <c r="BS156" s="188">
        <v>197275</v>
      </c>
      <c r="BT156" s="390">
        <v>3.7473121547591005E-3</v>
      </c>
      <c r="BU156" s="188">
        <v>8</v>
      </c>
      <c r="BV156" s="390">
        <v>0.14814814814814814</v>
      </c>
      <c r="BW156" s="188">
        <v>24659.375</v>
      </c>
      <c r="BX156" s="401">
        <v>1.7395085888236572E-3</v>
      </c>
      <c r="CB156" s="159"/>
      <c r="CC156" s="159"/>
      <c r="CD156" s="159"/>
      <c r="CE156" s="159"/>
      <c r="CF156" s="159"/>
      <c r="CG156" s="159"/>
      <c r="CI156" s="76"/>
      <c r="CJ156" s="150"/>
      <c r="CK156" s="150"/>
      <c r="CL156" s="150"/>
    </row>
    <row r="157" spans="2:90" s="14" customFormat="1" ht="13.5" customHeight="1">
      <c r="B157" s="500"/>
      <c r="C157" s="629"/>
      <c r="D157" s="632"/>
      <c r="E157" s="616"/>
      <c r="F157" s="616"/>
      <c r="G157" s="128" t="s">
        <v>81</v>
      </c>
      <c r="H157" s="204">
        <v>45140695</v>
      </c>
      <c r="I157" s="183">
        <f>IFERROR(H157/E141,"-")</f>
        <v>0.17801749300570416</v>
      </c>
      <c r="J157" s="212">
        <v>270</v>
      </c>
      <c r="K157" s="183">
        <f>IFERROR(J157/F141,"-")</f>
        <v>0.78717201166180761</v>
      </c>
      <c r="L157" s="215">
        <f t="shared" si="143"/>
        <v>167187.75925925927</v>
      </c>
      <c r="M157" s="111">
        <f t="shared" si="158"/>
        <v>5.7532495205625402E-2</v>
      </c>
      <c r="N157" s="616"/>
      <c r="O157" s="616"/>
      <c r="P157" s="128" t="s">
        <v>81</v>
      </c>
      <c r="Q157" s="204">
        <v>6029926</v>
      </c>
      <c r="R157" s="183">
        <f>IFERROR(Q157/N141,"-")</f>
        <v>0.19344232107969728</v>
      </c>
      <c r="S157" s="212">
        <v>36</v>
      </c>
      <c r="T157" s="183">
        <f>IFERROR(S157/O141,"-")</f>
        <v>0.73469387755102045</v>
      </c>
      <c r="U157" s="215">
        <f t="shared" si="144"/>
        <v>167497.94444444444</v>
      </c>
      <c r="V157" s="111">
        <f t="shared" si="159"/>
        <v>7.6709993607500535E-3</v>
      </c>
      <c r="W157" s="616"/>
      <c r="X157" s="616"/>
      <c r="Y157" s="128" t="s">
        <v>81</v>
      </c>
      <c r="Z157" s="204">
        <v>1649184</v>
      </c>
      <c r="AA157" s="183">
        <f>IFERROR(Z157/W141,"-")</f>
        <v>0.12909160645933951</v>
      </c>
      <c r="AB157" s="212">
        <v>18</v>
      </c>
      <c r="AC157" s="183">
        <f>IFERROR(AB157/X141,"-")</f>
        <v>0.78260869565217395</v>
      </c>
      <c r="AD157" s="215">
        <f t="shared" si="145"/>
        <v>91621.333333333328</v>
      </c>
      <c r="AE157" s="111">
        <f t="shared" si="160"/>
        <v>3.8354996803750267E-3</v>
      </c>
      <c r="AF157" s="616"/>
      <c r="AG157" s="616"/>
      <c r="AH157" s="128" t="s">
        <v>81</v>
      </c>
      <c r="AI157" s="204">
        <v>9787173</v>
      </c>
      <c r="AJ157" s="183">
        <f>IFERROR(AI157/AF141,"-")</f>
        <v>0.19716275581400267</v>
      </c>
      <c r="AK157" s="212">
        <v>47</v>
      </c>
      <c r="AL157" s="183">
        <f>IFERROR(AK157/AG141,"-")</f>
        <v>0.87037037037037035</v>
      </c>
      <c r="AM157" s="215">
        <f t="shared" si="146"/>
        <v>208237.72340425532</v>
      </c>
      <c r="AN157" s="111">
        <f t="shared" si="161"/>
        <v>1.0014915832090347E-2</v>
      </c>
      <c r="AO157" s="616"/>
      <c r="AP157" s="652"/>
      <c r="AQ157" s="128" t="s">
        <v>81</v>
      </c>
      <c r="AR157" s="204">
        <f t="shared" si="141"/>
        <v>62606978</v>
      </c>
      <c r="AS157" s="183">
        <f>IFERROR(AR157/AO141,"-")</f>
        <v>0.18033960326713591</v>
      </c>
      <c r="AT157" s="212">
        <f t="shared" si="142"/>
        <v>371</v>
      </c>
      <c r="AU157" s="183">
        <f>IFERROR(AT157/AP141,"-")</f>
        <v>0.79104477611940294</v>
      </c>
      <c r="AV157" s="215">
        <f t="shared" si="147"/>
        <v>168751.96226415093</v>
      </c>
      <c r="AW157" s="111">
        <f t="shared" si="162"/>
        <v>7.9053910078840828E-2</v>
      </c>
      <c r="AX157" s="121"/>
      <c r="AY157" s="76"/>
      <c r="AZ157" s="76"/>
      <c r="BA157" s="76"/>
      <c r="BB157" s="76"/>
      <c r="BC157" s="76"/>
      <c r="BD157" s="76"/>
      <c r="BE157" s="76"/>
      <c r="BF157" s="76"/>
      <c r="BG157" s="76"/>
      <c r="BH157" s="76"/>
      <c r="BI157" s="76"/>
      <c r="BN157" s="500"/>
      <c r="BO157" s="642"/>
      <c r="BP157" s="641"/>
      <c r="BQ157" s="641"/>
      <c r="BR157" s="128" t="s">
        <v>81</v>
      </c>
      <c r="BS157" s="188">
        <v>11919870</v>
      </c>
      <c r="BT157" s="390">
        <v>0.22642237350981301</v>
      </c>
      <c r="BU157" s="188">
        <v>48</v>
      </c>
      <c r="BV157" s="390">
        <v>0.88888888888888884</v>
      </c>
      <c r="BW157" s="188">
        <v>248330.625</v>
      </c>
      <c r="BX157" s="401">
        <v>1.0437051532941943E-2</v>
      </c>
      <c r="CB157" s="159"/>
      <c r="CC157" s="159"/>
      <c r="CD157" s="159"/>
      <c r="CE157" s="159"/>
      <c r="CF157" s="159"/>
      <c r="CG157" s="159"/>
      <c r="CI157" s="76"/>
      <c r="CJ157" s="150"/>
      <c r="CK157" s="150"/>
      <c r="CL157" s="150"/>
    </row>
    <row r="158" spans="2:90" s="14" customFormat="1" ht="13.5" customHeight="1">
      <c r="B158" s="500">
        <v>10</v>
      </c>
      <c r="C158" s="627" t="s">
        <v>59</v>
      </c>
      <c r="D158" s="630">
        <f>BL14</f>
        <v>11819</v>
      </c>
      <c r="E158" s="626">
        <f t="shared" ref="E158" si="163">VLOOKUP(C158,$AY$5:$BI$78,2,0)</f>
        <v>725766220</v>
      </c>
      <c r="F158" s="626">
        <f t="shared" ref="F158" si="164">VLOOKUP(C158,$AY$5:$BI$78,7,0)</f>
        <v>1078</v>
      </c>
      <c r="G158" s="124" t="s">
        <v>144</v>
      </c>
      <c r="H158" s="210">
        <v>16326663</v>
      </c>
      <c r="I158" s="181">
        <f>IFERROR(H158/E158,"-")</f>
        <v>2.2495760411665344E-2</v>
      </c>
      <c r="J158" s="210">
        <v>192</v>
      </c>
      <c r="K158" s="181">
        <f>IFERROR(J158/F158,"-")</f>
        <v>0.17810760667903525</v>
      </c>
      <c r="L158" s="213">
        <f t="shared" si="143"/>
        <v>85034.703125</v>
      </c>
      <c r="M158" s="108">
        <f>IFERROR(J158/$BL$14,0)</f>
        <v>1.6245029190286826E-2</v>
      </c>
      <c r="N158" s="626">
        <f t="shared" ref="N158" si="165">VLOOKUP(C158,$AY$5:$BI$78,3,0)</f>
        <v>94650840</v>
      </c>
      <c r="O158" s="626">
        <f t="shared" ref="O158" si="166">VLOOKUP(C158,$AY$5:$BI$78,8,0)</f>
        <v>136</v>
      </c>
      <c r="P158" s="124" t="s">
        <v>144</v>
      </c>
      <c r="Q158" s="210">
        <v>632474</v>
      </c>
      <c r="R158" s="181">
        <f>IFERROR(Q158/N158,"-")</f>
        <v>6.6821805279276975E-3</v>
      </c>
      <c r="S158" s="210">
        <v>29</v>
      </c>
      <c r="T158" s="181">
        <f>IFERROR(S158/O158,"-")</f>
        <v>0.21323529411764705</v>
      </c>
      <c r="U158" s="213">
        <f t="shared" si="144"/>
        <v>21809.448275862069</v>
      </c>
      <c r="V158" s="108">
        <f>IFERROR(S158/$BL$14,0)</f>
        <v>2.4536762839495727E-3</v>
      </c>
      <c r="W158" s="626">
        <f t="shared" ref="W158" si="167">VLOOKUP(C158,$AY$5:$BI$78,4,0)</f>
        <v>53244530</v>
      </c>
      <c r="X158" s="626">
        <f t="shared" ref="X158" si="168">VLOOKUP(C158,$AY$5:$BI$78,9,0)</f>
        <v>69</v>
      </c>
      <c r="Y158" s="124" t="s">
        <v>144</v>
      </c>
      <c r="Z158" s="210">
        <v>267001</v>
      </c>
      <c r="AA158" s="181">
        <f>IFERROR(Z158/W158,"-")</f>
        <v>5.0146184030547365E-3</v>
      </c>
      <c r="AB158" s="210">
        <v>17</v>
      </c>
      <c r="AC158" s="181">
        <f>IFERROR(AB158/X158,"-")</f>
        <v>0.24637681159420291</v>
      </c>
      <c r="AD158" s="213">
        <f t="shared" si="145"/>
        <v>15705.941176470587</v>
      </c>
      <c r="AE158" s="108">
        <f>IFERROR(AB158/$BL$14,0)</f>
        <v>1.4383619595566461E-3</v>
      </c>
      <c r="AF158" s="626">
        <f t="shared" ref="AF158" si="169">VLOOKUP(C158,$AY$5:$BI$78,5,0)</f>
        <v>87155830</v>
      </c>
      <c r="AG158" s="626">
        <f t="shared" ref="AG158" si="170">VLOOKUP(C158,$AY$5:$BI$78,10,0)</f>
        <v>107</v>
      </c>
      <c r="AH158" s="124" t="s">
        <v>144</v>
      </c>
      <c r="AI158" s="210">
        <v>4474524</v>
      </c>
      <c r="AJ158" s="181">
        <f>IFERROR(AI158/AF158,"-")</f>
        <v>5.133935389061179E-2</v>
      </c>
      <c r="AK158" s="210">
        <v>31</v>
      </c>
      <c r="AL158" s="181">
        <f>IFERROR(AK158/AG158,"-")</f>
        <v>0.28971962616822428</v>
      </c>
      <c r="AM158" s="213">
        <f t="shared" si="146"/>
        <v>144339.48387096773</v>
      </c>
      <c r="AN158" s="108">
        <f>IFERROR(AK158/$BL$14,0)</f>
        <v>2.6228953380150605E-3</v>
      </c>
      <c r="AO158" s="626">
        <f t="shared" ref="AO158" si="171">VLOOKUP(C158,$AY$5:$BI$78,6,0)</f>
        <v>960817420</v>
      </c>
      <c r="AP158" s="650">
        <f t="shared" ref="AP158" si="172">VLOOKUP(C158,$AY$5:$BI$78,11,0)</f>
        <v>1390</v>
      </c>
      <c r="AQ158" s="124" t="s">
        <v>144</v>
      </c>
      <c r="AR158" s="210">
        <f t="shared" si="141"/>
        <v>21700662</v>
      </c>
      <c r="AS158" s="181">
        <f>IFERROR(AR158/AO158,"-")</f>
        <v>2.258562506079459E-2</v>
      </c>
      <c r="AT158" s="210">
        <f t="shared" si="142"/>
        <v>269</v>
      </c>
      <c r="AU158" s="181">
        <f>IFERROR(AT158/AP158,"-")</f>
        <v>0.19352517985611511</v>
      </c>
      <c r="AV158" s="213">
        <f t="shared" si="147"/>
        <v>80671.605947955395</v>
      </c>
      <c r="AW158" s="108">
        <f>IFERROR(AT158/$BL$14,0)</f>
        <v>2.2759962771808105E-2</v>
      </c>
      <c r="AX158" s="121"/>
      <c r="AY158" s="76"/>
      <c r="AZ158" s="76"/>
      <c r="BA158" s="76"/>
      <c r="BB158" s="76"/>
      <c r="BC158" s="76"/>
      <c r="BD158" s="76"/>
      <c r="BE158" s="76"/>
      <c r="BF158" s="76"/>
      <c r="BG158" s="76"/>
      <c r="BH158" s="76"/>
      <c r="BI158" s="76"/>
      <c r="BN158" s="500">
        <v>10</v>
      </c>
      <c r="BO158" s="642" t="s">
        <v>59</v>
      </c>
      <c r="BP158" s="641">
        <v>96558100</v>
      </c>
      <c r="BQ158" s="641">
        <v>115</v>
      </c>
      <c r="BR158" s="400" t="s">
        <v>144</v>
      </c>
      <c r="BS158" s="188">
        <v>674526</v>
      </c>
      <c r="BT158" s="390">
        <v>6.9857008371125781E-3</v>
      </c>
      <c r="BU158" s="188">
        <v>28</v>
      </c>
      <c r="BV158" s="390">
        <v>0.24347826086956523</v>
      </c>
      <c r="BW158" s="188">
        <v>24090.214285714286</v>
      </c>
      <c r="BX158" s="401">
        <v>2.4154589371980675E-3</v>
      </c>
      <c r="CB158" s="159"/>
      <c r="CC158" s="159"/>
      <c r="CD158" s="159"/>
      <c r="CE158" s="159"/>
      <c r="CF158" s="159"/>
      <c r="CG158" s="159"/>
      <c r="CI158" s="76"/>
      <c r="CJ158" s="150"/>
      <c r="CK158" s="150"/>
      <c r="CL158" s="150"/>
    </row>
    <row r="159" spans="2:90" s="14" customFormat="1" ht="13.5" customHeight="1">
      <c r="B159" s="500"/>
      <c r="C159" s="628"/>
      <c r="D159" s="631"/>
      <c r="E159" s="615"/>
      <c r="F159" s="615"/>
      <c r="G159" s="125" t="s">
        <v>145</v>
      </c>
      <c r="H159" s="211">
        <v>22832185</v>
      </c>
      <c r="I159" s="182">
        <f>IFERROR(H159/E158,"-")</f>
        <v>3.1459420913803347E-2</v>
      </c>
      <c r="J159" s="211">
        <v>315</v>
      </c>
      <c r="K159" s="182">
        <f>IFERROR(J159/F158,"-")</f>
        <v>0.29220779220779219</v>
      </c>
      <c r="L159" s="214">
        <f t="shared" si="143"/>
        <v>72483.126984126982</v>
      </c>
      <c r="M159" s="109">
        <f t="shared" ref="M159:M174" si="173">IFERROR(J159/$BL$14,0)</f>
        <v>2.6652001015314324E-2</v>
      </c>
      <c r="N159" s="615"/>
      <c r="O159" s="615"/>
      <c r="P159" s="125" t="s">
        <v>145</v>
      </c>
      <c r="Q159" s="211">
        <v>5114808</v>
      </c>
      <c r="R159" s="182">
        <f>IFERROR(Q159/N158,"-")</f>
        <v>5.4038696328527036E-2</v>
      </c>
      <c r="S159" s="211">
        <v>51</v>
      </c>
      <c r="T159" s="182">
        <f>IFERROR(S159/O158,"-")</f>
        <v>0.375</v>
      </c>
      <c r="U159" s="214">
        <f t="shared" si="144"/>
        <v>100290.35294117648</v>
      </c>
      <c r="V159" s="109">
        <f t="shared" ref="V159:V174" si="174">IFERROR(S159/$BL$14,0)</f>
        <v>4.3150858786699386E-3</v>
      </c>
      <c r="W159" s="615"/>
      <c r="X159" s="615"/>
      <c r="Y159" s="125" t="s">
        <v>145</v>
      </c>
      <c r="Z159" s="211">
        <v>4562276</v>
      </c>
      <c r="AA159" s="182">
        <f>IFERROR(Z159/W158,"-")</f>
        <v>8.5685346457185368E-2</v>
      </c>
      <c r="AB159" s="211">
        <v>25</v>
      </c>
      <c r="AC159" s="182">
        <f>IFERROR(AB159/X158,"-")</f>
        <v>0.36231884057971014</v>
      </c>
      <c r="AD159" s="214">
        <f t="shared" si="145"/>
        <v>182491.04</v>
      </c>
      <c r="AE159" s="109">
        <f t="shared" ref="AE159:AE174" si="175">IFERROR(AB159/$BL$14,0)</f>
        <v>2.1152381758185973E-3</v>
      </c>
      <c r="AF159" s="615"/>
      <c r="AG159" s="615"/>
      <c r="AH159" s="125" t="s">
        <v>145</v>
      </c>
      <c r="AI159" s="211">
        <v>1787910</v>
      </c>
      <c r="AJ159" s="182">
        <f>IFERROR(AI159/AF158,"-")</f>
        <v>2.0513946112382844E-2</v>
      </c>
      <c r="AK159" s="211">
        <v>43</v>
      </c>
      <c r="AL159" s="182">
        <f>IFERROR(AK159/AG158,"-")</f>
        <v>0.40186915887850466</v>
      </c>
      <c r="AM159" s="214">
        <f t="shared" si="146"/>
        <v>41579.302325581397</v>
      </c>
      <c r="AN159" s="109">
        <f t="shared" ref="AN159:AN174" si="176">IFERROR(AK159/$BL$14,0)</f>
        <v>3.6382096624079873E-3</v>
      </c>
      <c r="AO159" s="615"/>
      <c r="AP159" s="651"/>
      <c r="AQ159" s="125" t="s">
        <v>145</v>
      </c>
      <c r="AR159" s="211">
        <f t="shared" si="141"/>
        <v>34297179</v>
      </c>
      <c r="AS159" s="182">
        <f>IFERROR(AR159/AO158,"-")</f>
        <v>3.5695833866126202E-2</v>
      </c>
      <c r="AT159" s="211">
        <f t="shared" si="142"/>
        <v>434</v>
      </c>
      <c r="AU159" s="182">
        <f>IFERROR(AT159/AP158,"-")</f>
        <v>0.31223021582733812</v>
      </c>
      <c r="AV159" s="214">
        <f t="shared" si="147"/>
        <v>79025.758064516136</v>
      </c>
      <c r="AW159" s="109">
        <f t="shared" ref="AW159:AW174" si="177">IFERROR(AT159/$BL$14,0)</f>
        <v>3.6720534732210847E-2</v>
      </c>
      <c r="AX159" s="121"/>
      <c r="AY159" s="76"/>
      <c r="AZ159" s="76"/>
      <c r="BA159" s="76"/>
      <c r="BB159" s="76"/>
      <c r="BC159" s="76"/>
      <c r="BD159" s="76"/>
      <c r="BE159" s="76"/>
      <c r="BF159" s="76"/>
      <c r="BG159" s="76"/>
      <c r="BH159" s="76"/>
      <c r="BI159" s="76"/>
      <c r="BN159" s="500"/>
      <c r="BO159" s="642"/>
      <c r="BP159" s="641"/>
      <c r="BQ159" s="641"/>
      <c r="BR159" s="400" t="s">
        <v>145</v>
      </c>
      <c r="BS159" s="188">
        <v>1785780</v>
      </c>
      <c r="BT159" s="390">
        <v>1.8494357283335112E-2</v>
      </c>
      <c r="BU159" s="188">
        <v>53</v>
      </c>
      <c r="BV159" s="390">
        <v>0.46086956521739131</v>
      </c>
      <c r="BW159" s="188">
        <v>33693.962264150941</v>
      </c>
      <c r="BX159" s="401">
        <v>4.572118702553485E-3</v>
      </c>
      <c r="CB159" s="159"/>
      <c r="CC159" s="159"/>
      <c r="CD159" s="159"/>
      <c r="CE159" s="159"/>
      <c r="CF159" s="159"/>
      <c r="CG159" s="159"/>
      <c r="CI159" s="76"/>
      <c r="CJ159" s="150"/>
      <c r="CK159" s="150"/>
      <c r="CL159" s="150"/>
    </row>
    <row r="160" spans="2:90" s="14" customFormat="1" ht="13.5" customHeight="1">
      <c r="B160" s="500"/>
      <c r="C160" s="628"/>
      <c r="D160" s="631"/>
      <c r="E160" s="615"/>
      <c r="F160" s="615"/>
      <c r="G160" s="126" t="s">
        <v>146</v>
      </c>
      <c r="H160" s="211">
        <v>21008183</v>
      </c>
      <c r="I160" s="182">
        <f>IFERROR(H160/E158,"-")</f>
        <v>2.8946212183862733E-2</v>
      </c>
      <c r="J160" s="211">
        <v>351</v>
      </c>
      <c r="K160" s="182">
        <f>IFERROR(J160/F158,"-")</f>
        <v>0.32560296846011133</v>
      </c>
      <c r="L160" s="214">
        <f t="shared" si="143"/>
        <v>59852.373219373221</v>
      </c>
      <c r="M160" s="109">
        <f t="shared" si="173"/>
        <v>2.9697943988493104E-2</v>
      </c>
      <c r="N160" s="615"/>
      <c r="O160" s="615"/>
      <c r="P160" s="126" t="s">
        <v>146</v>
      </c>
      <c r="Q160" s="211">
        <v>3413342</v>
      </c>
      <c r="R160" s="182">
        <f>IFERROR(Q160/N158,"-")</f>
        <v>3.6062458611038212E-2</v>
      </c>
      <c r="S160" s="211">
        <v>54</v>
      </c>
      <c r="T160" s="182">
        <f>IFERROR(S160/O158,"-")</f>
        <v>0.39705882352941174</v>
      </c>
      <c r="U160" s="214">
        <f t="shared" si="144"/>
        <v>63210.037037037036</v>
      </c>
      <c r="V160" s="109">
        <f t="shared" si="174"/>
        <v>4.56891445976817E-3</v>
      </c>
      <c r="W160" s="615"/>
      <c r="X160" s="615"/>
      <c r="Y160" s="126" t="s">
        <v>146</v>
      </c>
      <c r="Z160" s="211">
        <v>364000</v>
      </c>
      <c r="AA160" s="182">
        <f>IFERROR(Z160/W158,"-")</f>
        <v>6.8363830049772249E-3</v>
      </c>
      <c r="AB160" s="211">
        <v>16</v>
      </c>
      <c r="AC160" s="182">
        <f>IFERROR(AB160/X158,"-")</f>
        <v>0.2318840579710145</v>
      </c>
      <c r="AD160" s="214">
        <f t="shared" si="145"/>
        <v>22750</v>
      </c>
      <c r="AE160" s="109">
        <f t="shared" si="175"/>
        <v>1.3537524325239023E-3</v>
      </c>
      <c r="AF160" s="615"/>
      <c r="AG160" s="615"/>
      <c r="AH160" s="126" t="s">
        <v>146</v>
      </c>
      <c r="AI160" s="211">
        <v>1056154</v>
      </c>
      <c r="AJ160" s="182">
        <f>IFERROR(AI160/AF158,"-")</f>
        <v>1.211799600784021E-2</v>
      </c>
      <c r="AK160" s="211">
        <v>40</v>
      </c>
      <c r="AL160" s="182">
        <f>IFERROR(AK160/AG158,"-")</f>
        <v>0.37383177570093457</v>
      </c>
      <c r="AM160" s="214">
        <f t="shared" si="146"/>
        <v>26403.85</v>
      </c>
      <c r="AN160" s="109">
        <f t="shared" si="176"/>
        <v>3.3843810813097555E-3</v>
      </c>
      <c r="AO160" s="615"/>
      <c r="AP160" s="651"/>
      <c r="AQ160" s="126" t="s">
        <v>146</v>
      </c>
      <c r="AR160" s="211">
        <f t="shared" si="141"/>
        <v>25841679</v>
      </c>
      <c r="AS160" s="182">
        <f>IFERROR(AR160/AO158,"-")</f>
        <v>2.6895514654594836E-2</v>
      </c>
      <c r="AT160" s="211">
        <f t="shared" si="142"/>
        <v>461</v>
      </c>
      <c r="AU160" s="182">
        <f>IFERROR(AT160/AP158,"-")</f>
        <v>0.33165467625899281</v>
      </c>
      <c r="AV160" s="214">
        <f t="shared" si="147"/>
        <v>56055.702819956619</v>
      </c>
      <c r="AW160" s="109">
        <f t="shared" si="177"/>
        <v>3.9004991962094934E-2</v>
      </c>
      <c r="AX160" s="121"/>
      <c r="AY160" s="76"/>
      <c r="AZ160" s="76"/>
      <c r="BA160" s="76"/>
      <c r="BB160" s="76"/>
      <c r="BC160" s="76"/>
      <c r="BD160" s="76"/>
      <c r="BE160" s="76"/>
      <c r="BF160" s="76"/>
      <c r="BG160" s="76"/>
      <c r="BH160" s="76"/>
      <c r="BI160" s="76"/>
      <c r="BN160" s="500"/>
      <c r="BO160" s="642"/>
      <c r="BP160" s="641"/>
      <c r="BQ160" s="641"/>
      <c r="BR160" s="400" t="s">
        <v>146</v>
      </c>
      <c r="BS160" s="188">
        <v>1586502</v>
      </c>
      <c r="BT160" s="390">
        <v>1.6430542854509358E-2</v>
      </c>
      <c r="BU160" s="188">
        <v>44</v>
      </c>
      <c r="BV160" s="390">
        <v>0.38260869565217392</v>
      </c>
      <c r="BW160" s="188">
        <v>36056.86363636364</v>
      </c>
      <c r="BX160" s="401">
        <v>3.795721187025535E-3</v>
      </c>
      <c r="CB160" s="159"/>
      <c r="CC160" s="159"/>
      <c r="CD160" s="159"/>
      <c r="CE160" s="159"/>
      <c r="CF160" s="159"/>
      <c r="CG160" s="159"/>
      <c r="CI160" s="76"/>
      <c r="CJ160" s="150"/>
      <c r="CK160" s="150"/>
      <c r="CL160" s="150"/>
    </row>
    <row r="161" spans="2:90" s="14" customFormat="1" ht="13.5" customHeight="1">
      <c r="B161" s="500"/>
      <c r="C161" s="628"/>
      <c r="D161" s="631"/>
      <c r="E161" s="615"/>
      <c r="F161" s="615"/>
      <c r="G161" s="126" t="s">
        <v>147</v>
      </c>
      <c r="H161" s="211">
        <v>522570</v>
      </c>
      <c r="I161" s="182">
        <f>IFERROR(H161/E158,"-")</f>
        <v>7.200252444926412E-4</v>
      </c>
      <c r="J161" s="211">
        <v>44</v>
      </c>
      <c r="K161" s="182">
        <f>IFERROR(J161/F158,"-")</f>
        <v>4.0816326530612242E-2</v>
      </c>
      <c r="L161" s="214">
        <f t="shared" si="143"/>
        <v>11876.59090909091</v>
      </c>
      <c r="M161" s="109">
        <f t="shared" si="173"/>
        <v>3.7228191894407309E-3</v>
      </c>
      <c r="N161" s="615"/>
      <c r="O161" s="615"/>
      <c r="P161" s="126" t="s">
        <v>147</v>
      </c>
      <c r="Q161" s="211">
        <v>73902</v>
      </c>
      <c r="R161" s="182">
        <f>IFERROR(Q161/N158,"-")</f>
        <v>7.8078546371062316E-4</v>
      </c>
      <c r="S161" s="211">
        <v>9</v>
      </c>
      <c r="T161" s="182">
        <f>IFERROR(S161/O158,"-")</f>
        <v>6.6176470588235295E-2</v>
      </c>
      <c r="U161" s="214">
        <f t="shared" si="144"/>
        <v>8211.3333333333339</v>
      </c>
      <c r="V161" s="109">
        <f t="shared" si="174"/>
        <v>7.61485743294695E-4</v>
      </c>
      <c r="W161" s="615"/>
      <c r="X161" s="615"/>
      <c r="Y161" s="126" t="s">
        <v>147</v>
      </c>
      <c r="Z161" s="211">
        <v>13070</v>
      </c>
      <c r="AA161" s="182">
        <f>IFERROR(Z161/W158,"-")</f>
        <v>2.4547122493146243E-4</v>
      </c>
      <c r="AB161" s="211">
        <v>3</v>
      </c>
      <c r="AC161" s="182">
        <f>IFERROR(AB161/X158,"-")</f>
        <v>4.3478260869565216E-2</v>
      </c>
      <c r="AD161" s="214">
        <f t="shared" si="145"/>
        <v>4356.666666666667</v>
      </c>
      <c r="AE161" s="109">
        <f t="shared" si="175"/>
        <v>2.5382858109823165E-4</v>
      </c>
      <c r="AF161" s="615"/>
      <c r="AG161" s="615"/>
      <c r="AH161" s="126" t="s">
        <v>147</v>
      </c>
      <c r="AI161" s="211">
        <v>10714</v>
      </c>
      <c r="AJ161" s="182">
        <f>IFERROR(AI161/AF158,"-")</f>
        <v>1.2292924064861754E-4</v>
      </c>
      <c r="AK161" s="211">
        <v>4</v>
      </c>
      <c r="AL161" s="182">
        <f>IFERROR(AK161/AG158,"-")</f>
        <v>3.7383177570093455E-2</v>
      </c>
      <c r="AM161" s="214">
        <f t="shared" si="146"/>
        <v>2678.5</v>
      </c>
      <c r="AN161" s="109">
        <f t="shared" si="176"/>
        <v>3.3843810813097557E-4</v>
      </c>
      <c r="AO161" s="615"/>
      <c r="AP161" s="651"/>
      <c r="AQ161" s="126" t="s">
        <v>147</v>
      </c>
      <c r="AR161" s="211">
        <f t="shared" si="141"/>
        <v>620256</v>
      </c>
      <c r="AS161" s="182">
        <f>IFERROR(AR161/AO158,"-")</f>
        <v>6.4555032734523073E-4</v>
      </c>
      <c r="AT161" s="211">
        <f t="shared" si="142"/>
        <v>60</v>
      </c>
      <c r="AU161" s="182">
        <f>IFERROR(AT161/AP158,"-")</f>
        <v>4.3165467625899283E-2</v>
      </c>
      <c r="AV161" s="214">
        <f t="shared" si="147"/>
        <v>10337.6</v>
      </c>
      <c r="AW161" s="109">
        <f t="shared" si="177"/>
        <v>5.0765716219646337E-3</v>
      </c>
      <c r="AX161" s="121"/>
      <c r="AY161" s="76"/>
      <c r="AZ161" s="76"/>
      <c r="BA161" s="76"/>
      <c r="BB161" s="76"/>
      <c r="BC161" s="76"/>
      <c r="BD161" s="76"/>
      <c r="BE161" s="76"/>
      <c r="BF161" s="76"/>
      <c r="BG161" s="76"/>
      <c r="BH161" s="76"/>
      <c r="BI161" s="76"/>
      <c r="BN161" s="500"/>
      <c r="BO161" s="642"/>
      <c r="BP161" s="641"/>
      <c r="BQ161" s="641"/>
      <c r="BR161" s="400" t="s">
        <v>147</v>
      </c>
      <c r="BS161" s="188">
        <v>57567</v>
      </c>
      <c r="BT161" s="390">
        <v>5.9619027300661463E-4</v>
      </c>
      <c r="BU161" s="188">
        <v>4</v>
      </c>
      <c r="BV161" s="390">
        <v>3.4782608695652174E-2</v>
      </c>
      <c r="BW161" s="188">
        <v>14391.75</v>
      </c>
      <c r="BX161" s="401">
        <v>3.4506556245686681E-4</v>
      </c>
      <c r="CB161" s="159"/>
      <c r="CC161" s="159"/>
      <c r="CD161" s="159"/>
      <c r="CE161" s="159"/>
      <c r="CF161" s="159"/>
      <c r="CG161" s="159"/>
      <c r="CI161" s="76"/>
      <c r="CJ161" s="150"/>
      <c r="CK161" s="150"/>
      <c r="CL161" s="150"/>
    </row>
    <row r="162" spans="2:90" s="14" customFormat="1" ht="13.5" customHeight="1">
      <c r="B162" s="500"/>
      <c r="C162" s="628"/>
      <c r="D162" s="631"/>
      <c r="E162" s="615"/>
      <c r="F162" s="615"/>
      <c r="G162" s="126" t="s">
        <v>148</v>
      </c>
      <c r="H162" s="211">
        <v>13958583</v>
      </c>
      <c r="I162" s="182">
        <f>IFERROR(H162/E158,"-")</f>
        <v>1.9232891550119265E-2</v>
      </c>
      <c r="J162" s="211">
        <v>369</v>
      </c>
      <c r="K162" s="182">
        <f>IFERROR(J162/F158,"-")</f>
        <v>0.3423005565862709</v>
      </c>
      <c r="L162" s="214">
        <f t="shared" si="143"/>
        <v>37828.138211382116</v>
      </c>
      <c r="M162" s="109">
        <f t="shared" si="173"/>
        <v>3.1220915475082493E-2</v>
      </c>
      <c r="N162" s="615"/>
      <c r="O162" s="615"/>
      <c r="P162" s="126" t="s">
        <v>148</v>
      </c>
      <c r="Q162" s="211">
        <v>3309348</v>
      </c>
      <c r="R162" s="182">
        <f>IFERROR(Q162/N158,"-")</f>
        <v>3.496374675597174E-2</v>
      </c>
      <c r="S162" s="211">
        <v>55</v>
      </c>
      <c r="T162" s="182">
        <f>IFERROR(S162/O158,"-")</f>
        <v>0.40441176470588236</v>
      </c>
      <c r="U162" s="214">
        <f t="shared" si="144"/>
        <v>60169.963636363638</v>
      </c>
      <c r="V162" s="109">
        <f t="shared" si="174"/>
        <v>4.6535239868009141E-3</v>
      </c>
      <c r="W162" s="615"/>
      <c r="X162" s="615"/>
      <c r="Y162" s="126" t="s">
        <v>148</v>
      </c>
      <c r="Z162" s="211">
        <v>561234</v>
      </c>
      <c r="AA162" s="182">
        <f>IFERROR(Z162/W158,"-")</f>
        <v>1.054068840498733E-2</v>
      </c>
      <c r="AB162" s="211">
        <v>27</v>
      </c>
      <c r="AC162" s="182">
        <f>IFERROR(AB162/X158,"-")</f>
        <v>0.39130434782608697</v>
      </c>
      <c r="AD162" s="214">
        <f t="shared" si="145"/>
        <v>20786.444444444445</v>
      </c>
      <c r="AE162" s="109">
        <f t="shared" si="175"/>
        <v>2.284457229884085E-3</v>
      </c>
      <c r="AF162" s="615"/>
      <c r="AG162" s="615"/>
      <c r="AH162" s="126" t="s">
        <v>148</v>
      </c>
      <c r="AI162" s="211">
        <v>940035</v>
      </c>
      <c r="AJ162" s="182">
        <f>IFERROR(AI162/AF158,"-")</f>
        <v>1.0785681233257717E-2</v>
      </c>
      <c r="AK162" s="211">
        <v>42</v>
      </c>
      <c r="AL162" s="182">
        <f>IFERROR(AK162/AG158,"-")</f>
        <v>0.3925233644859813</v>
      </c>
      <c r="AM162" s="214">
        <f t="shared" si="146"/>
        <v>22381.785714285714</v>
      </c>
      <c r="AN162" s="109">
        <f t="shared" si="176"/>
        <v>3.5536001353752432E-3</v>
      </c>
      <c r="AO162" s="615"/>
      <c r="AP162" s="651"/>
      <c r="AQ162" s="126" t="s">
        <v>148</v>
      </c>
      <c r="AR162" s="211">
        <f t="shared" si="141"/>
        <v>18769200</v>
      </c>
      <c r="AS162" s="182">
        <f>IFERROR(AR162/AO158,"-")</f>
        <v>1.9534616680867423E-2</v>
      </c>
      <c r="AT162" s="211">
        <f t="shared" si="142"/>
        <v>493</v>
      </c>
      <c r="AU162" s="182">
        <f>IFERROR(AT162/AP158,"-")</f>
        <v>0.35467625899280575</v>
      </c>
      <c r="AV162" s="214">
        <f t="shared" si="147"/>
        <v>38071.399594320486</v>
      </c>
      <c r="AW162" s="109">
        <f t="shared" si="177"/>
        <v>4.1712496827142738E-2</v>
      </c>
      <c r="AX162" s="121"/>
      <c r="AY162" s="76"/>
      <c r="AZ162" s="76"/>
      <c r="BA162" s="76"/>
      <c r="BB162" s="76"/>
      <c r="BC162" s="76"/>
      <c r="BD162" s="76"/>
      <c r="BE162" s="76"/>
      <c r="BF162" s="76"/>
      <c r="BG162" s="76"/>
      <c r="BH162" s="76"/>
      <c r="BI162" s="76"/>
      <c r="BN162" s="500"/>
      <c r="BO162" s="642"/>
      <c r="BP162" s="641"/>
      <c r="BQ162" s="641"/>
      <c r="BR162" s="400" t="s">
        <v>148</v>
      </c>
      <c r="BS162" s="188">
        <v>949159</v>
      </c>
      <c r="BT162" s="390">
        <v>9.8299262309428214E-3</v>
      </c>
      <c r="BU162" s="188">
        <v>47</v>
      </c>
      <c r="BV162" s="390">
        <v>0.40869565217391307</v>
      </c>
      <c r="BW162" s="188">
        <v>20194.872340425532</v>
      </c>
      <c r="BX162" s="401">
        <v>4.054520358868185E-3</v>
      </c>
      <c r="CB162" s="159"/>
      <c r="CC162" s="159"/>
      <c r="CD162" s="159"/>
      <c r="CE162" s="159"/>
      <c r="CF162" s="159"/>
      <c r="CG162" s="159"/>
      <c r="CI162" s="76"/>
      <c r="CJ162" s="150"/>
      <c r="CK162" s="150"/>
      <c r="CL162" s="150"/>
    </row>
    <row r="163" spans="2:90" s="14" customFormat="1" ht="13.5" customHeight="1">
      <c r="B163" s="500"/>
      <c r="C163" s="628"/>
      <c r="D163" s="631"/>
      <c r="E163" s="615"/>
      <c r="F163" s="615"/>
      <c r="G163" s="126" t="s">
        <v>149</v>
      </c>
      <c r="H163" s="211">
        <v>27219525</v>
      </c>
      <c r="I163" s="182">
        <f>IFERROR(H163/E158,"-")</f>
        <v>3.750453555140662E-2</v>
      </c>
      <c r="J163" s="211">
        <v>450</v>
      </c>
      <c r="K163" s="182">
        <f>IFERROR(J163/F158,"-")</f>
        <v>0.41743970315398887</v>
      </c>
      <c r="L163" s="214">
        <f t="shared" si="143"/>
        <v>60487.833333333336</v>
      </c>
      <c r="M163" s="109">
        <f t="shared" si="173"/>
        <v>3.8074287164734752E-2</v>
      </c>
      <c r="N163" s="615"/>
      <c r="O163" s="615"/>
      <c r="P163" s="126" t="s">
        <v>149</v>
      </c>
      <c r="Q163" s="211">
        <v>3199521</v>
      </c>
      <c r="R163" s="182">
        <f>IFERROR(Q163/N158,"-")</f>
        <v>3.3803408400812925E-2</v>
      </c>
      <c r="S163" s="211">
        <v>62</v>
      </c>
      <c r="T163" s="182">
        <f>IFERROR(S163/O158,"-")</f>
        <v>0.45588235294117646</v>
      </c>
      <c r="U163" s="214">
        <f t="shared" si="144"/>
        <v>51605.177419354841</v>
      </c>
      <c r="V163" s="109">
        <f t="shared" si="174"/>
        <v>5.2457906760301209E-3</v>
      </c>
      <c r="W163" s="615"/>
      <c r="X163" s="615"/>
      <c r="Y163" s="126" t="s">
        <v>149</v>
      </c>
      <c r="Z163" s="211">
        <v>2380180</v>
      </c>
      <c r="AA163" s="182">
        <f>IFERROR(Z163/W158,"-")</f>
        <v>4.4702807969194208E-2</v>
      </c>
      <c r="AB163" s="211">
        <v>28</v>
      </c>
      <c r="AC163" s="182">
        <f>IFERROR(AB163/X158,"-")</f>
        <v>0.40579710144927539</v>
      </c>
      <c r="AD163" s="214">
        <f t="shared" si="145"/>
        <v>85006.428571428565</v>
      </c>
      <c r="AE163" s="109">
        <f t="shared" si="175"/>
        <v>2.3690667569168287E-3</v>
      </c>
      <c r="AF163" s="615"/>
      <c r="AG163" s="615"/>
      <c r="AH163" s="126" t="s">
        <v>149</v>
      </c>
      <c r="AI163" s="211">
        <v>4718384</v>
      </c>
      <c r="AJ163" s="182">
        <f>IFERROR(AI163/AF158,"-")</f>
        <v>5.4137330801622793E-2</v>
      </c>
      <c r="AK163" s="211">
        <v>37</v>
      </c>
      <c r="AL163" s="182">
        <f>IFERROR(AK163/AG158,"-")</f>
        <v>0.34579439252336447</v>
      </c>
      <c r="AM163" s="214">
        <f t="shared" si="146"/>
        <v>127523.89189189189</v>
      </c>
      <c r="AN163" s="109">
        <f t="shared" si="176"/>
        <v>3.1305525002115237E-3</v>
      </c>
      <c r="AO163" s="615"/>
      <c r="AP163" s="651"/>
      <c r="AQ163" s="126" t="s">
        <v>149</v>
      </c>
      <c r="AR163" s="211">
        <f t="shared" si="141"/>
        <v>37517610</v>
      </c>
      <c r="AS163" s="182">
        <f>IFERROR(AR163/AO158,"-")</f>
        <v>3.9047595535892758E-2</v>
      </c>
      <c r="AT163" s="211">
        <f t="shared" si="142"/>
        <v>577</v>
      </c>
      <c r="AU163" s="182">
        <f>IFERROR(AT163/AP158,"-")</f>
        <v>0.41510791366906474</v>
      </c>
      <c r="AV163" s="214">
        <f t="shared" si="147"/>
        <v>65021.854419410745</v>
      </c>
      <c r="AW163" s="109">
        <f t="shared" si="177"/>
        <v>4.8819697097893223E-2</v>
      </c>
      <c r="AX163" s="121"/>
      <c r="AY163" s="76"/>
      <c r="AZ163" s="76"/>
      <c r="BA163" s="76"/>
      <c r="BB163" s="76"/>
      <c r="BC163" s="76"/>
      <c r="BD163" s="76"/>
      <c r="BE163" s="76"/>
      <c r="BF163" s="76"/>
      <c r="BG163" s="76"/>
      <c r="BH163" s="76"/>
      <c r="BI163" s="76"/>
      <c r="BN163" s="500"/>
      <c r="BO163" s="642"/>
      <c r="BP163" s="641"/>
      <c r="BQ163" s="641"/>
      <c r="BR163" s="400" t="s">
        <v>149</v>
      </c>
      <c r="BS163" s="188">
        <v>5245491</v>
      </c>
      <c r="BT163" s="390">
        <v>5.432471227167892E-2</v>
      </c>
      <c r="BU163" s="188">
        <v>53</v>
      </c>
      <c r="BV163" s="390">
        <v>0.46086956521739131</v>
      </c>
      <c r="BW163" s="188">
        <v>98971.528301886792</v>
      </c>
      <c r="BX163" s="401">
        <v>4.572118702553485E-3</v>
      </c>
      <c r="CB163" s="159"/>
      <c r="CC163" s="159"/>
      <c r="CD163" s="159"/>
      <c r="CE163" s="159"/>
      <c r="CF163" s="159"/>
      <c r="CG163" s="159"/>
      <c r="CI163" s="76"/>
      <c r="CJ163" s="150"/>
      <c r="CK163" s="150"/>
      <c r="CL163" s="150"/>
    </row>
    <row r="164" spans="2:90" s="14" customFormat="1" ht="13.5" customHeight="1">
      <c r="B164" s="500"/>
      <c r="C164" s="628"/>
      <c r="D164" s="631"/>
      <c r="E164" s="615"/>
      <c r="F164" s="615"/>
      <c r="G164" s="126" t="s">
        <v>150</v>
      </c>
      <c r="H164" s="211">
        <v>14831835</v>
      </c>
      <c r="I164" s="182">
        <f>IFERROR(H164/E158,"-")</f>
        <v>2.0436105444532813E-2</v>
      </c>
      <c r="J164" s="211">
        <v>129</v>
      </c>
      <c r="K164" s="182">
        <f>IFERROR(J164/F158,"-")</f>
        <v>0.11966604823747681</v>
      </c>
      <c r="L164" s="214">
        <f t="shared" si="143"/>
        <v>114975.46511627907</v>
      </c>
      <c r="M164" s="109">
        <f t="shared" si="173"/>
        <v>1.0914628987223961E-2</v>
      </c>
      <c r="N164" s="615"/>
      <c r="O164" s="615"/>
      <c r="P164" s="126" t="s">
        <v>150</v>
      </c>
      <c r="Q164" s="211">
        <v>99672</v>
      </c>
      <c r="R164" s="182">
        <f>IFERROR(Q164/N158,"-")</f>
        <v>1.053049291480139E-3</v>
      </c>
      <c r="S164" s="211">
        <v>13</v>
      </c>
      <c r="T164" s="182">
        <f>IFERROR(S164/O158,"-")</f>
        <v>9.5588235294117641E-2</v>
      </c>
      <c r="U164" s="214">
        <f t="shared" si="144"/>
        <v>7667.0769230769229</v>
      </c>
      <c r="V164" s="109">
        <f t="shared" si="174"/>
        <v>1.0999238514256705E-3</v>
      </c>
      <c r="W164" s="615"/>
      <c r="X164" s="615"/>
      <c r="Y164" s="126" t="s">
        <v>150</v>
      </c>
      <c r="Z164" s="211">
        <v>4458602</v>
      </c>
      <c r="AA164" s="182">
        <f>IFERROR(Z164/W158,"-")</f>
        <v>8.3738216864718315E-2</v>
      </c>
      <c r="AB164" s="211">
        <v>10</v>
      </c>
      <c r="AC164" s="182">
        <f>IFERROR(AB164/X158,"-")</f>
        <v>0.14492753623188406</v>
      </c>
      <c r="AD164" s="214">
        <f t="shared" si="145"/>
        <v>445860.2</v>
      </c>
      <c r="AE164" s="109">
        <f t="shared" si="175"/>
        <v>8.4609527032743887E-4</v>
      </c>
      <c r="AF164" s="615"/>
      <c r="AG164" s="615"/>
      <c r="AH164" s="126" t="s">
        <v>150</v>
      </c>
      <c r="AI164" s="211">
        <v>6177745</v>
      </c>
      <c r="AJ164" s="182">
        <f>IFERROR(AI164/AF158,"-")</f>
        <v>7.0881603674705404E-2</v>
      </c>
      <c r="AK164" s="211">
        <v>17</v>
      </c>
      <c r="AL164" s="182">
        <f>IFERROR(AK164/AG158,"-")</f>
        <v>0.15887850467289719</v>
      </c>
      <c r="AM164" s="214">
        <f t="shared" si="146"/>
        <v>363396.76470588235</v>
      </c>
      <c r="AN164" s="109">
        <f t="shared" si="176"/>
        <v>1.4383619595566461E-3</v>
      </c>
      <c r="AO164" s="615"/>
      <c r="AP164" s="651"/>
      <c r="AQ164" s="126" t="s">
        <v>150</v>
      </c>
      <c r="AR164" s="211">
        <f t="shared" si="141"/>
        <v>25567854</v>
      </c>
      <c r="AS164" s="182">
        <f>IFERROR(AR164/AO158,"-")</f>
        <v>2.6610522944098994E-2</v>
      </c>
      <c r="AT164" s="211">
        <f t="shared" si="142"/>
        <v>169</v>
      </c>
      <c r="AU164" s="182">
        <f>IFERROR(AT164/AP158,"-")</f>
        <v>0.12158273381294964</v>
      </c>
      <c r="AV164" s="214">
        <f t="shared" si="147"/>
        <v>151289.07692307694</v>
      </c>
      <c r="AW164" s="109">
        <f t="shared" si="177"/>
        <v>1.4299010068533716E-2</v>
      </c>
      <c r="AX164" s="121"/>
      <c r="AY164" s="76"/>
      <c r="AZ164" s="76"/>
      <c r="BA164" s="76"/>
      <c r="BB164" s="76"/>
      <c r="BC164" s="76"/>
      <c r="BD164" s="76"/>
      <c r="BE164" s="76"/>
      <c r="BF164" s="76"/>
      <c r="BG164" s="76"/>
      <c r="BH164" s="76"/>
      <c r="BI164" s="76"/>
      <c r="BN164" s="500"/>
      <c r="BO164" s="642"/>
      <c r="BP164" s="641"/>
      <c r="BQ164" s="641"/>
      <c r="BR164" s="400" t="s">
        <v>150</v>
      </c>
      <c r="BS164" s="188">
        <v>8452608</v>
      </c>
      <c r="BT164" s="390">
        <v>8.753908786523347E-2</v>
      </c>
      <c r="BU164" s="188">
        <v>23</v>
      </c>
      <c r="BV164" s="390">
        <v>0.2</v>
      </c>
      <c r="BW164" s="188">
        <v>367504.69565217389</v>
      </c>
      <c r="BX164" s="401">
        <v>1.984126984126984E-3</v>
      </c>
      <c r="CB164" s="159"/>
      <c r="CC164" s="159"/>
      <c r="CD164" s="159"/>
      <c r="CE164" s="159"/>
      <c r="CF164" s="159"/>
      <c r="CG164" s="159"/>
      <c r="CI164" s="76"/>
      <c r="CJ164" s="150"/>
      <c r="CK164" s="150"/>
      <c r="CL164" s="150"/>
    </row>
    <row r="165" spans="2:90" s="14" customFormat="1" ht="13.5" customHeight="1">
      <c r="B165" s="500"/>
      <c r="C165" s="628"/>
      <c r="D165" s="631"/>
      <c r="E165" s="615"/>
      <c r="F165" s="615"/>
      <c r="G165" s="126" t="s">
        <v>160</v>
      </c>
      <c r="H165" s="211">
        <v>6035</v>
      </c>
      <c r="I165" s="182">
        <f>IFERROR(H165/E158,"-")</f>
        <v>8.3153498105767446E-6</v>
      </c>
      <c r="J165" s="211">
        <v>2</v>
      </c>
      <c r="K165" s="182">
        <f>IFERROR(J165/F158,"-")</f>
        <v>1.8552875695732839E-3</v>
      </c>
      <c r="L165" s="214">
        <f t="shared" si="143"/>
        <v>3017.5</v>
      </c>
      <c r="M165" s="109">
        <f t="shared" si="173"/>
        <v>1.6921905406548778E-4</v>
      </c>
      <c r="N165" s="615"/>
      <c r="O165" s="615"/>
      <c r="P165" s="126" t="s">
        <v>160</v>
      </c>
      <c r="Q165" s="211">
        <v>0</v>
      </c>
      <c r="R165" s="182">
        <f>IFERROR(Q165/N158,"-")</f>
        <v>0</v>
      </c>
      <c r="S165" s="211">
        <v>0</v>
      </c>
      <c r="T165" s="182">
        <f>IFERROR(S165/O158,"-")</f>
        <v>0</v>
      </c>
      <c r="U165" s="214" t="str">
        <f t="shared" si="144"/>
        <v>-</v>
      </c>
      <c r="V165" s="109">
        <f t="shared" si="174"/>
        <v>0</v>
      </c>
      <c r="W165" s="615"/>
      <c r="X165" s="615"/>
      <c r="Y165" s="126" t="s">
        <v>160</v>
      </c>
      <c r="Z165" s="211">
        <v>0</v>
      </c>
      <c r="AA165" s="182">
        <f>IFERROR(Z165/W158,"-")</f>
        <v>0</v>
      </c>
      <c r="AB165" s="211">
        <v>0</v>
      </c>
      <c r="AC165" s="182">
        <f>IFERROR(AB165/X158,"-")</f>
        <v>0</v>
      </c>
      <c r="AD165" s="214" t="str">
        <f t="shared" si="145"/>
        <v>-</v>
      </c>
      <c r="AE165" s="109">
        <f t="shared" si="175"/>
        <v>0</v>
      </c>
      <c r="AF165" s="615"/>
      <c r="AG165" s="615"/>
      <c r="AH165" s="126" t="s">
        <v>160</v>
      </c>
      <c r="AI165" s="211">
        <v>0</v>
      </c>
      <c r="AJ165" s="182">
        <f>IFERROR(AI165/AF158,"-")</f>
        <v>0</v>
      </c>
      <c r="AK165" s="211">
        <v>0</v>
      </c>
      <c r="AL165" s="182">
        <f>IFERROR(AK165/AG158,"-")</f>
        <v>0</v>
      </c>
      <c r="AM165" s="214" t="str">
        <f t="shared" si="146"/>
        <v>-</v>
      </c>
      <c r="AN165" s="109">
        <f t="shared" si="176"/>
        <v>0</v>
      </c>
      <c r="AO165" s="615"/>
      <c r="AP165" s="651"/>
      <c r="AQ165" s="126" t="s">
        <v>160</v>
      </c>
      <c r="AR165" s="211">
        <f t="shared" si="141"/>
        <v>6035</v>
      </c>
      <c r="AS165" s="182">
        <f>IFERROR(AR165/AO158,"-")</f>
        <v>6.2811100989405461E-6</v>
      </c>
      <c r="AT165" s="211">
        <f t="shared" si="142"/>
        <v>2</v>
      </c>
      <c r="AU165" s="182">
        <f>IFERROR(AT165/AP158,"-")</f>
        <v>1.4388489208633094E-3</v>
      </c>
      <c r="AV165" s="214">
        <f t="shared" si="147"/>
        <v>3017.5</v>
      </c>
      <c r="AW165" s="109">
        <f t="shared" si="177"/>
        <v>1.6921905406548778E-4</v>
      </c>
      <c r="AX165" s="121"/>
      <c r="AY165" s="76"/>
      <c r="AZ165" s="76"/>
      <c r="BA165" s="76"/>
      <c r="BB165" s="76"/>
      <c r="BC165" s="76"/>
      <c r="BD165" s="76"/>
      <c r="BE165" s="76"/>
      <c r="BF165" s="76"/>
      <c r="BG165" s="76"/>
      <c r="BH165" s="76"/>
      <c r="BI165" s="76"/>
      <c r="BN165" s="500"/>
      <c r="BO165" s="642"/>
      <c r="BP165" s="641"/>
      <c r="BQ165" s="641"/>
      <c r="BR165" s="400" t="s">
        <v>160</v>
      </c>
      <c r="BS165" s="188">
        <v>766</v>
      </c>
      <c r="BT165" s="390">
        <v>7.9330475641090693E-6</v>
      </c>
      <c r="BU165" s="188">
        <v>1</v>
      </c>
      <c r="BV165" s="390">
        <v>8.6956521739130436E-3</v>
      </c>
      <c r="BW165" s="188">
        <v>766</v>
      </c>
      <c r="BX165" s="401">
        <v>8.6266390614216703E-5</v>
      </c>
      <c r="CB165" s="159"/>
      <c r="CC165" s="159"/>
      <c r="CD165" s="159"/>
      <c r="CE165" s="159"/>
      <c r="CF165" s="159"/>
      <c r="CG165" s="159"/>
      <c r="CI165" s="76"/>
      <c r="CJ165" s="150"/>
      <c r="CK165" s="150"/>
      <c r="CL165" s="150"/>
    </row>
    <row r="166" spans="2:90" s="14" customFormat="1" ht="13.5" customHeight="1">
      <c r="B166" s="500"/>
      <c r="C166" s="628"/>
      <c r="D166" s="631"/>
      <c r="E166" s="615"/>
      <c r="F166" s="615"/>
      <c r="G166" s="126" t="s">
        <v>151</v>
      </c>
      <c r="H166" s="211">
        <v>369245</v>
      </c>
      <c r="I166" s="182">
        <f>IFERROR(H166/E158,"-")</f>
        <v>5.0876575655450047E-4</v>
      </c>
      <c r="J166" s="211">
        <v>15</v>
      </c>
      <c r="K166" s="182">
        <f>IFERROR(J166/F158,"-")</f>
        <v>1.3914656771799629E-2</v>
      </c>
      <c r="L166" s="214">
        <f t="shared" si="143"/>
        <v>24616.333333333332</v>
      </c>
      <c r="M166" s="109">
        <f t="shared" si="173"/>
        <v>1.2691429054911584E-3</v>
      </c>
      <c r="N166" s="615"/>
      <c r="O166" s="615"/>
      <c r="P166" s="126" t="s">
        <v>151</v>
      </c>
      <c r="Q166" s="211">
        <v>46233</v>
      </c>
      <c r="R166" s="182">
        <f>IFERROR(Q166/N158,"-")</f>
        <v>4.8845842255599637E-4</v>
      </c>
      <c r="S166" s="211">
        <v>2</v>
      </c>
      <c r="T166" s="182">
        <f>IFERROR(S166/O158,"-")</f>
        <v>1.4705882352941176E-2</v>
      </c>
      <c r="U166" s="214">
        <f t="shared" si="144"/>
        <v>23116.5</v>
      </c>
      <c r="V166" s="109">
        <f t="shared" si="174"/>
        <v>1.6921905406548778E-4</v>
      </c>
      <c r="W166" s="615"/>
      <c r="X166" s="615"/>
      <c r="Y166" s="126" t="s">
        <v>151</v>
      </c>
      <c r="Z166" s="211">
        <v>23482</v>
      </c>
      <c r="AA166" s="182">
        <f>IFERROR(Z166/W158,"-")</f>
        <v>4.410218289089978E-4</v>
      </c>
      <c r="AB166" s="211">
        <v>1</v>
      </c>
      <c r="AC166" s="182">
        <f>IFERROR(AB166/X158,"-")</f>
        <v>1.4492753623188406E-2</v>
      </c>
      <c r="AD166" s="214">
        <f t="shared" si="145"/>
        <v>23482</v>
      </c>
      <c r="AE166" s="109">
        <f t="shared" si="175"/>
        <v>8.4609527032743892E-5</v>
      </c>
      <c r="AF166" s="615"/>
      <c r="AG166" s="615"/>
      <c r="AH166" s="126" t="s">
        <v>151</v>
      </c>
      <c r="AI166" s="211">
        <v>132349</v>
      </c>
      <c r="AJ166" s="182">
        <f>IFERROR(AI166/AF158,"-")</f>
        <v>1.5185329541351393E-3</v>
      </c>
      <c r="AK166" s="211">
        <v>2</v>
      </c>
      <c r="AL166" s="182">
        <f>IFERROR(AK166/AG158,"-")</f>
        <v>1.8691588785046728E-2</v>
      </c>
      <c r="AM166" s="214">
        <f t="shared" si="146"/>
        <v>66174.5</v>
      </c>
      <c r="AN166" s="109">
        <f t="shared" si="176"/>
        <v>1.6921905406548778E-4</v>
      </c>
      <c r="AO166" s="615"/>
      <c r="AP166" s="651"/>
      <c r="AQ166" s="126" t="s">
        <v>151</v>
      </c>
      <c r="AR166" s="211">
        <f t="shared" si="141"/>
        <v>571309</v>
      </c>
      <c r="AS166" s="182">
        <f>IFERROR(AR166/AO158,"-")</f>
        <v>5.9460724598436193E-4</v>
      </c>
      <c r="AT166" s="211">
        <f t="shared" si="142"/>
        <v>20</v>
      </c>
      <c r="AU166" s="182">
        <f>IFERROR(AT166/AP158,"-")</f>
        <v>1.4388489208633094E-2</v>
      </c>
      <c r="AV166" s="214">
        <f t="shared" si="147"/>
        <v>28565.45</v>
      </c>
      <c r="AW166" s="109">
        <f t="shared" si="177"/>
        <v>1.6921905406548777E-3</v>
      </c>
      <c r="AX166" s="121"/>
      <c r="AY166" s="76"/>
      <c r="AZ166" s="76"/>
      <c r="BA166" s="76"/>
      <c r="BB166" s="76"/>
      <c r="BC166" s="76"/>
      <c r="BD166" s="76"/>
      <c r="BE166" s="76"/>
      <c r="BF166" s="76"/>
      <c r="BG166" s="76"/>
      <c r="BH166" s="76"/>
      <c r="BI166" s="76"/>
      <c r="BN166" s="500"/>
      <c r="BO166" s="642"/>
      <c r="BP166" s="641"/>
      <c r="BQ166" s="641"/>
      <c r="BR166" s="400" t="s">
        <v>151</v>
      </c>
      <c r="BS166" s="188">
        <v>5272</v>
      </c>
      <c r="BT166" s="390">
        <v>5.4599251642275482E-5</v>
      </c>
      <c r="BU166" s="188">
        <v>1</v>
      </c>
      <c r="BV166" s="390">
        <v>8.6956521739130436E-3</v>
      </c>
      <c r="BW166" s="188">
        <v>5272</v>
      </c>
      <c r="BX166" s="401">
        <v>8.6266390614216703E-5</v>
      </c>
      <c r="CB166" s="159"/>
      <c r="CC166" s="159"/>
      <c r="CD166" s="159"/>
      <c r="CE166" s="159"/>
      <c r="CF166" s="159"/>
      <c r="CG166" s="159"/>
      <c r="CI166" s="76"/>
      <c r="CJ166" s="150"/>
      <c r="CK166" s="150"/>
      <c r="CL166" s="150"/>
    </row>
    <row r="167" spans="2:90" s="14" customFormat="1" ht="13.5" customHeight="1">
      <c r="B167" s="500"/>
      <c r="C167" s="628"/>
      <c r="D167" s="631"/>
      <c r="E167" s="615"/>
      <c r="F167" s="615"/>
      <c r="G167" s="126" t="s">
        <v>152</v>
      </c>
      <c r="H167" s="211">
        <v>807712</v>
      </c>
      <c r="I167" s="182">
        <f>IFERROR(H167/E158,"-")</f>
        <v>1.1129093332561E-3</v>
      </c>
      <c r="J167" s="211">
        <v>51</v>
      </c>
      <c r="K167" s="182">
        <f>IFERROR(J167/F158,"-")</f>
        <v>4.7309833024118737E-2</v>
      </c>
      <c r="L167" s="214">
        <f t="shared" si="143"/>
        <v>15837.490196078432</v>
      </c>
      <c r="M167" s="109">
        <f t="shared" si="173"/>
        <v>4.3150858786699386E-3</v>
      </c>
      <c r="N167" s="615"/>
      <c r="O167" s="615"/>
      <c r="P167" s="126" t="s">
        <v>152</v>
      </c>
      <c r="Q167" s="211">
        <v>57043</v>
      </c>
      <c r="R167" s="182">
        <f>IFERROR(Q167/N158,"-")</f>
        <v>6.0266765725481143E-4</v>
      </c>
      <c r="S167" s="211">
        <v>6</v>
      </c>
      <c r="T167" s="182">
        <f>IFERROR(S167/O158,"-")</f>
        <v>4.4117647058823532E-2</v>
      </c>
      <c r="U167" s="214">
        <f t="shared" si="144"/>
        <v>9507.1666666666661</v>
      </c>
      <c r="V167" s="109">
        <f t="shared" si="174"/>
        <v>5.076571621964633E-4</v>
      </c>
      <c r="W167" s="615"/>
      <c r="X167" s="615"/>
      <c r="Y167" s="126" t="s">
        <v>152</v>
      </c>
      <c r="Z167" s="211">
        <v>40532</v>
      </c>
      <c r="AA167" s="182">
        <f>IFERROR(Z167/W158,"-")</f>
        <v>7.6124251636740898E-4</v>
      </c>
      <c r="AB167" s="211">
        <v>3</v>
      </c>
      <c r="AC167" s="182">
        <f>IFERROR(AB167/X158,"-")</f>
        <v>4.3478260869565216E-2</v>
      </c>
      <c r="AD167" s="214">
        <f t="shared" si="145"/>
        <v>13510.666666666666</v>
      </c>
      <c r="AE167" s="109">
        <f t="shared" si="175"/>
        <v>2.5382858109823165E-4</v>
      </c>
      <c r="AF167" s="615"/>
      <c r="AG167" s="615"/>
      <c r="AH167" s="126" t="s">
        <v>152</v>
      </c>
      <c r="AI167" s="211">
        <v>135031</v>
      </c>
      <c r="AJ167" s="182">
        <f>IFERROR(AI167/AF158,"-")</f>
        <v>1.5493054222534511E-3</v>
      </c>
      <c r="AK167" s="211">
        <v>7</v>
      </c>
      <c r="AL167" s="182">
        <f>IFERROR(AK167/AG158,"-")</f>
        <v>6.5420560747663545E-2</v>
      </c>
      <c r="AM167" s="214">
        <f t="shared" si="146"/>
        <v>19290.142857142859</v>
      </c>
      <c r="AN167" s="109">
        <f t="shared" si="176"/>
        <v>5.9226668922920717E-4</v>
      </c>
      <c r="AO167" s="615"/>
      <c r="AP167" s="651"/>
      <c r="AQ167" s="126" t="s">
        <v>152</v>
      </c>
      <c r="AR167" s="211">
        <f t="shared" si="141"/>
        <v>1040318</v>
      </c>
      <c r="AS167" s="182">
        <f>IFERROR(AR167/AO158,"-")</f>
        <v>1.0827426505235511E-3</v>
      </c>
      <c r="AT167" s="211">
        <f t="shared" si="142"/>
        <v>67</v>
      </c>
      <c r="AU167" s="182">
        <f>IFERROR(AT167/AP158,"-")</f>
        <v>4.8201438848920863E-2</v>
      </c>
      <c r="AV167" s="214">
        <f t="shared" si="147"/>
        <v>15527.134328358208</v>
      </c>
      <c r="AW167" s="109">
        <f t="shared" si="177"/>
        <v>5.6688383111938405E-3</v>
      </c>
      <c r="AX167" s="121"/>
      <c r="AY167" s="76"/>
      <c r="AZ167" s="76"/>
      <c r="BA167" s="76"/>
      <c r="BB167" s="76"/>
      <c r="BC167" s="76"/>
      <c r="BD167" s="76"/>
      <c r="BE167" s="76"/>
      <c r="BF167" s="76"/>
      <c r="BG167" s="76"/>
      <c r="BH167" s="76"/>
      <c r="BI167" s="76"/>
      <c r="BN167" s="500"/>
      <c r="BO167" s="642"/>
      <c r="BP167" s="641"/>
      <c r="BQ167" s="641"/>
      <c r="BR167" s="400" t="s">
        <v>152</v>
      </c>
      <c r="BS167" s="188">
        <v>24701</v>
      </c>
      <c r="BT167" s="390">
        <v>2.5581489279511506E-4</v>
      </c>
      <c r="BU167" s="188">
        <v>4</v>
      </c>
      <c r="BV167" s="390">
        <v>3.4782608695652174E-2</v>
      </c>
      <c r="BW167" s="188">
        <v>6175.25</v>
      </c>
      <c r="BX167" s="401">
        <v>3.4506556245686681E-4</v>
      </c>
      <c r="CB167" s="159"/>
      <c r="CC167" s="159"/>
      <c r="CD167" s="159"/>
      <c r="CE167" s="159"/>
      <c r="CF167" s="159"/>
      <c r="CG167" s="159"/>
      <c r="CI167" s="76"/>
      <c r="CJ167" s="150"/>
      <c r="CK167" s="150"/>
      <c r="CL167" s="150"/>
    </row>
    <row r="168" spans="2:90" s="14" customFormat="1" ht="13.5" customHeight="1">
      <c r="B168" s="500"/>
      <c r="C168" s="628"/>
      <c r="D168" s="631"/>
      <c r="E168" s="615"/>
      <c r="F168" s="615"/>
      <c r="G168" s="126" t="s">
        <v>153</v>
      </c>
      <c r="H168" s="211">
        <v>546</v>
      </c>
      <c r="I168" s="182">
        <f>IFERROR(H168/E158,"-")</f>
        <v>7.52308367286645E-7</v>
      </c>
      <c r="J168" s="211">
        <v>1</v>
      </c>
      <c r="K168" s="182">
        <f>IFERROR(J168/F158,"-")</f>
        <v>9.2764378478664194E-4</v>
      </c>
      <c r="L168" s="214">
        <f t="shared" si="143"/>
        <v>546</v>
      </c>
      <c r="M168" s="109">
        <f t="shared" si="173"/>
        <v>8.4609527032743892E-5</v>
      </c>
      <c r="N168" s="615"/>
      <c r="O168" s="615"/>
      <c r="P168" s="126" t="s">
        <v>153</v>
      </c>
      <c r="Q168" s="211">
        <v>0</v>
      </c>
      <c r="R168" s="182">
        <f>IFERROR(Q168/N158,"-")</f>
        <v>0</v>
      </c>
      <c r="S168" s="211">
        <v>0</v>
      </c>
      <c r="T168" s="182">
        <f>IFERROR(S168/O158,"-")</f>
        <v>0</v>
      </c>
      <c r="U168" s="214" t="str">
        <f t="shared" si="144"/>
        <v>-</v>
      </c>
      <c r="V168" s="109">
        <f t="shared" si="174"/>
        <v>0</v>
      </c>
      <c r="W168" s="615"/>
      <c r="X168" s="615"/>
      <c r="Y168" s="126" t="s">
        <v>153</v>
      </c>
      <c r="Z168" s="211">
        <v>0</v>
      </c>
      <c r="AA168" s="182">
        <f>IFERROR(Z168/W158,"-")</f>
        <v>0</v>
      </c>
      <c r="AB168" s="211">
        <v>0</v>
      </c>
      <c r="AC168" s="182">
        <f>IFERROR(AB168/X158,"-")</f>
        <v>0</v>
      </c>
      <c r="AD168" s="214" t="str">
        <f t="shared" si="145"/>
        <v>-</v>
      </c>
      <c r="AE168" s="109">
        <f t="shared" si="175"/>
        <v>0</v>
      </c>
      <c r="AF168" s="615"/>
      <c r="AG168" s="615"/>
      <c r="AH168" s="126" t="s">
        <v>153</v>
      </c>
      <c r="AI168" s="211">
        <v>0</v>
      </c>
      <c r="AJ168" s="182">
        <f>IFERROR(AI168/AF158,"-")</f>
        <v>0</v>
      </c>
      <c r="AK168" s="211">
        <v>0</v>
      </c>
      <c r="AL168" s="182">
        <f>IFERROR(AK168/AG158,"-")</f>
        <v>0</v>
      </c>
      <c r="AM168" s="214" t="str">
        <f t="shared" si="146"/>
        <v>-</v>
      </c>
      <c r="AN168" s="109">
        <f t="shared" si="176"/>
        <v>0</v>
      </c>
      <c r="AO168" s="615"/>
      <c r="AP168" s="651"/>
      <c r="AQ168" s="126" t="s">
        <v>153</v>
      </c>
      <c r="AR168" s="211">
        <f t="shared" si="141"/>
        <v>546</v>
      </c>
      <c r="AS168" s="182">
        <f>IFERROR(AR168/AO158,"-")</f>
        <v>5.6826613322643551E-7</v>
      </c>
      <c r="AT168" s="211">
        <f t="shared" si="142"/>
        <v>1</v>
      </c>
      <c r="AU168" s="182">
        <f>IFERROR(AT168/AP158,"-")</f>
        <v>7.1942446043165469E-4</v>
      </c>
      <c r="AV168" s="214">
        <f t="shared" si="147"/>
        <v>546</v>
      </c>
      <c r="AW168" s="109">
        <f t="shared" si="177"/>
        <v>8.4609527032743892E-5</v>
      </c>
      <c r="AX168" s="121"/>
      <c r="AY168" s="76"/>
      <c r="AZ168" s="76"/>
      <c r="BA168" s="76"/>
      <c r="BB168" s="76"/>
      <c r="BC168" s="76"/>
      <c r="BD168" s="76"/>
      <c r="BE168" s="76"/>
      <c r="BF168" s="76"/>
      <c r="BG168" s="76"/>
      <c r="BH168" s="76"/>
      <c r="BI168" s="76"/>
      <c r="BN168" s="500"/>
      <c r="BO168" s="642"/>
      <c r="BP168" s="641"/>
      <c r="BQ168" s="641"/>
      <c r="BR168" s="400" t="s">
        <v>153</v>
      </c>
      <c r="BS168" s="188">
        <v>62836</v>
      </c>
      <c r="BT168" s="390">
        <v>6.5075845527200725E-4</v>
      </c>
      <c r="BU168" s="188">
        <v>2</v>
      </c>
      <c r="BV168" s="390">
        <v>1.7391304347826087E-2</v>
      </c>
      <c r="BW168" s="188">
        <v>31418</v>
      </c>
      <c r="BX168" s="401">
        <v>1.7253278122843341E-4</v>
      </c>
      <c r="CB168" s="159"/>
      <c r="CC168" s="159"/>
      <c r="CD168" s="159"/>
      <c r="CE168" s="159"/>
      <c r="CF168" s="159"/>
      <c r="CG168" s="159"/>
      <c r="CI168" s="76"/>
      <c r="CJ168" s="150"/>
      <c r="CK168" s="150"/>
      <c r="CL168" s="150"/>
    </row>
    <row r="169" spans="2:90" s="14" customFormat="1" ht="13.5" customHeight="1">
      <c r="B169" s="500"/>
      <c r="C169" s="628"/>
      <c r="D169" s="631"/>
      <c r="E169" s="615"/>
      <c r="F169" s="615"/>
      <c r="G169" s="126" t="s">
        <v>154</v>
      </c>
      <c r="H169" s="211">
        <v>176163</v>
      </c>
      <c r="I169" s="182">
        <f>IFERROR(H169/E158,"-")</f>
        <v>2.4272692107384111E-4</v>
      </c>
      <c r="J169" s="211">
        <v>5</v>
      </c>
      <c r="K169" s="182">
        <f>IFERROR(J169/F158,"-")</f>
        <v>4.6382189239332098E-3</v>
      </c>
      <c r="L169" s="214">
        <f t="shared" si="143"/>
        <v>35232.6</v>
      </c>
      <c r="M169" s="109">
        <f t="shared" si="173"/>
        <v>4.2304763516371943E-4</v>
      </c>
      <c r="N169" s="615"/>
      <c r="O169" s="615"/>
      <c r="P169" s="126" t="s">
        <v>154</v>
      </c>
      <c r="Q169" s="211">
        <v>347910</v>
      </c>
      <c r="R169" s="182">
        <f>IFERROR(Q169/N158,"-")</f>
        <v>3.6757201520873982E-3</v>
      </c>
      <c r="S169" s="211">
        <v>3</v>
      </c>
      <c r="T169" s="182">
        <f>IFERROR(S169/O158,"-")</f>
        <v>2.2058823529411766E-2</v>
      </c>
      <c r="U169" s="214">
        <f t="shared" si="144"/>
        <v>115970</v>
      </c>
      <c r="V169" s="109">
        <f t="shared" si="174"/>
        <v>2.5382858109823165E-4</v>
      </c>
      <c r="W169" s="615"/>
      <c r="X169" s="615"/>
      <c r="Y169" s="126" t="s">
        <v>154</v>
      </c>
      <c r="Z169" s="211">
        <v>0</v>
      </c>
      <c r="AA169" s="182">
        <f>IFERROR(Z169/W158,"-")</f>
        <v>0</v>
      </c>
      <c r="AB169" s="211">
        <v>0</v>
      </c>
      <c r="AC169" s="182">
        <f>IFERROR(AB169/X158,"-")</f>
        <v>0</v>
      </c>
      <c r="AD169" s="214" t="str">
        <f t="shared" si="145"/>
        <v>-</v>
      </c>
      <c r="AE169" s="109">
        <f t="shared" si="175"/>
        <v>0</v>
      </c>
      <c r="AF169" s="615"/>
      <c r="AG169" s="615"/>
      <c r="AH169" s="126" t="s">
        <v>154</v>
      </c>
      <c r="AI169" s="211">
        <v>12955</v>
      </c>
      <c r="AJ169" s="182">
        <f>IFERROR(AI169/AF158,"-")</f>
        <v>1.4864180629109951E-4</v>
      </c>
      <c r="AK169" s="211">
        <v>1</v>
      </c>
      <c r="AL169" s="182">
        <f>IFERROR(AK169/AG158,"-")</f>
        <v>9.3457943925233638E-3</v>
      </c>
      <c r="AM169" s="214">
        <f t="shared" si="146"/>
        <v>12955</v>
      </c>
      <c r="AN169" s="109">
        <f t="shared" si="176"/>
        <v>8.4609527032743892E-5</v>
      </c>
      <c r="AO169" s="615"/>
      <c r="AP169" s="651"/>
      <c r="AQ169" s="126" t="s">
        <v>154</v>
      </c>
      <c r="AR169" s="211">
        <f t="shared" si="141"/>
        <v>537028</v>
      </c>
      <c r="AS169" s="182">
        <f>IFERROR(AR169/AO158,"-")</f>
        <v>5.589282509053593E-4</v>
      </c>
      <c r="AT169" s="211">
        <f t="shared" si="142"/>
        <v>9</v>
      </c>
      <c r="AU169" s="182">
        <f>IFERROR(AT169/AP158,"-")</f>
        <v>6.4748201438848919E-3</v>
      </c>
      <c r="AV169" s="214">
        <f t="shared" si="147"/>
        <v>59669.777777777781</v>
      </c>
      <c r="AW169" s="109">
        <f t="shared" si="177"/>
        <v>7.61485743294695E-4</v>
      </c>
      <c r="AX169" s="121"/>
      <c r="AY169" s="76"/>
      <c r="AZ169" s="76"/>
      <c r="BA169" s="76"/>
      <c r="BB169" s="76"/>
      <c r="BC169" s="76"/>
      <c r="BD169" s="76"/>
      <c r="BE169" s="76"/>
      <c r="BF169" s="76"/>
      <c r="BG169" s="76"/>
      <c r="BH169" s="76"/>
      <c r="BI169" s="76"/>
      <c r="BN169" s="500"/>
      <c r="BO169" s="642"/>
      <c r="BP169" s="641"/>
      <c r="BQ169" s="641"/>
      <c r="BR169" s="400" t="s">
        <v>154</v>
      </c>
      <c r="BS169" s="188">
        <v>80424</v>
      </c>
      <c r="BT169" s="390">
        <v>8.3290785547768644E-4</v>
      </c>
      <c r="BU169" s="188">
        <v>1</v>
      </c>
      <c r="BV169" s="390">
        <v>8.6956521739130436E-3</v>
      </c>
      <c r="BW169" s="188">
        <v>80424</v>
      </c>
      <c r="BX169" s="401">
        <v>8.6266390614216703E-5</v>
      </c>
      <c r="CB169" s="159"/>
      <c r="CC169" s="159"/>
      <c r="CD169" s="159"/>
      <c r="CE169" s="159"/>
      <c r="CF169" s="159"/>
      <c r="CG169" s="159"/>
      <c r="CI169" s="76"/>
      <c r="CJ169" s="150"/>
      <c r="CK169" s="150"/>
      <c r="CL169" s="150"/>
    </row>
    <row r="170" spans="2:90" s="14" customFormat="1" ht="13.5" customHeight="1">
      <c r="B170" s="500"/>
      <c r="C170" s="628"/>
      <c r="D170" s="631"/>
      <c r="E170" s="615"/>
      <c r="F170" s="615"/>
      <c r="G170" s="126" t="s">
        <v>155</v>
      </c>
      <c r="H170" s="211">
        <v>4421509</v>
      </c>
      <c r="I170" s="182">
        <f>IFERROR(H170/E158,"-")</f>
        <v>6.0921945361414034E-3</v>
      </c>
      <c r="J170" s="211">
        <v>120</v>
      </c>
      <c r="K170" s="182">
        <f>IFERROR(J170/F158,"-")</f>
        <v>0.11131725417439703</v>
      </c>
      <c r="L170" s="214">
        <f t="shared" si="143"/>
        <v>36845.908333333333</v>
      </c>
      <c r="M170" s="109">
        <f t="shared" si="173"/>
        <v>1.0153143243929267E-2</v>
      </c>
      <c r="N170" s="615"/>
      <c r="O170" s="615"/>
      <c r="P170" s="126" t="s">
        <v>155</v>
      </c>
      <c r="Q170" s="211">
        <v>492916</v>
      </c>
      <c r="R170" s="182">
        <f>IFERROR(Q170/N158,"-")</f>
        <v>5.2077297993340576E-3</v>
      </c>
      <c r="S170" s="211">
        <v>23</v>
      </c>
      <c r="T170" s="182">
        <f>IFERROR(S170/O158,"-")</f>
        <v>0.16911764705882354</v>
      </c>
      <c r="U170" s="214">
        <f t="shared" si="144"/>
        <v>21431.130434782608</v>
      </c>
      <c r="V170" s="109">
        <f t="shared" si="174"/>
        <v>1.9460191217531093E-3</v>
      </c>
      <c r="W170" s="615"/>
      <c r="X170" s="615"/>
      <c r="Y170" s="126" t="s">
        <v>155</v>
      </c>
      <c r="Z170" s="211">
        <v>895185</v>
      </c>
      <c r="AA170" s="182">
        <f>IFERROR(Z170/W158,"-")</f>
        <v>1.6812712967886091E-2</v>
      </c>
      <c r="AB170" s="211">
        <v>11</v>
      </c>
      <c r="AC170" s="182">
        <f>IFERROR(AB170/X158,"-")</f>
        <v>0.15942028985507245</v>
      </c>
      <c r="AD170" s="214">
        <f t="shared" si="145"/>
        <v>81380.454545454544</v>
      </c>
      <c r="AE170" s="109">
        <f t="shared" si="175"/>
        <v>9.3070479736018273E-4</v>
      </c>
      <c r="AF170" s="615"/>
      <c r="AG170" s="615"/>
      <c r="AH170" s="126" t="s">
        <v>155</v>
      </c>
      <c r="AI170" s="211">
        <v>1971323</v>
      </c>
      <c r="AJ170" s="182">
        <f>IFERROR(AI170/AF158,"-")</f>
        <v>2.2618372173152386E-2</v>
      </c>
      <c r="AK170" s="211">
        <v>30</v>
      </c>
      <c r="AL170" s="182">
        <f>IFERROR(AK170/AG158,"-")</f>
        <v>0.28037383177570091</v>
      </c>
      <c r="AM170" s="214">
        <f t="shared" si="146"/>
        <v>65710.766666666663</v>
      </c>
      <c r="AN170" s="109">
        <f t="shared" si="176"/>
        <v>2.5382858109823168E-3</v>
      </c>
      <c r="AO170" s="615"/>
      <c r="AP170" s="651"/>
      <c r="AQ170" s="126" t="s">
        <v>155</v>
      </c>
      <c r="AR170" s="211">
        <f t="shared" si="141"/>
        <v>7780933</v>
      </c>
      <c r="AS170" s="182">
        <f>IFERROR(AR170/AO158,"-")</f>
        <v>8.0982430564175249E-3</v>
      </c>
      <c r="AT170" s="211">
        <f t="shared" si="142"/>
        <v>184</v>
      </c>
      <c r="AU170" s="182">
        <f>IFERROR(AT170/AP158,"-")</f>
        <v>0.13237410071942446</v>
      </c>
      <c r="AV170" s="214">
        <f t="shared" si="147"/>
        <v>42287.679347826088</v>
      </c>
      <c r="AW170" s="109">
        <f t="shared" si="177"/>
        <v>1.5568152974024875E-2</v>
      </c>
      <c r="AX170" s="121"/>
      <c r="AY170" s="76"/>
      <c r="AZ170" s="76"/>
      <c r="BA170" s="76"/>
      <c r="BB170" s="76"/>
      <c r="BC170" s="76"/>
      <c r="BD170" s="76"/>
      <c r="BE170" s="76"/>
      <c r="BF170" s="76"/>
      <c r="BG170" s="76"/>
      <c r="BH170" s="76"/>
      <c r="BI170" s="76"/>
      <c r="BN170" s="500"/>
      <c r="BO170" s="642"/>
      <c r="BP170" s="641"/>
      <c r="BQ170" s="641"/>
      <c r="BR170" s="400" t="s">
        <v>155</v>
      </c>
      <c r="BS170" s="188">
        <v>506124</v>
      </c>
      <c r="BT170" s="390">
        <v>5.2416524351659782E-3</v>
      </c>
      <c r="BU170" s="188">
        <v>18</v>
      </c>
      <c r="BV170" s="390">
        <v>0.15652173913043479</v>
      </c>
      <c r="BW170" s="188">
        <v>28118</v>
      </c>
      <c r="BX170" s="401">
        <v>1.5527950310559005E-3</v>
      </c>
      <c r="CB170" s="159"/>
      <c r="CC170" s="159"/>
      <c r="CD170" s="159"/>
      <c r="CE170" s="159"/>
      <c r="CF170" s="159"/>
      <c r="CG170" s="159"/>
      <c r="CI170" s="76"/>
      <c r="CJ170" s="150"/>
      <c r="CK170" s="150"/>
      <c r="CL170" s="150"/>
    </row>
    <row r="171" spans="2:90" s="14" customFormat="1" ht="13.5" customHeight="1">
      <c r="B171" s="500"/>
      <c r="C171" s="628"/>
      <c r="D171" s="631"/>
      <c r="E171" s="615"/>
      <c r="F171" s="615"/>
      <c r="G171" s="126" t="s">
        <v>156</v>
      </c>
      <c r="H171" s="211">
        <v>3403065</v>
      </c>
      <c r="I171" s="182">
        <f>IFERROR(H171/E158,"-")</f>
        <v>4.6889272416123194E-3</v>
      </c>
      <c r="J171" s="211">
        <v>93</v>
      </c>
      <c r="K171" s="182">
        <f>IFERROR(J171/F158,"-")</f>
        <v>8.6270871985157704E-2</v>
      </c>
      <c r="L171" s="214">
        <f t="shared" si="143"/>
        <v>36592.096774193546</v>
      </c>
      <c r="M171" s="109">
        <f t="shared" si="173"/>
        <v>7.8686860140451814E-3</v>
      </c>
      <c r="N171" s="615"/>
      <c r="O171" s="615"/>
      <c r="P171" s="126" t="s">
        <v>156</v>
      </c>
      <c r="Q171" s="211">
        <v>330546</v>
      </c>
      <c r="R171" s="182">
        <f>IFERROR(Q171/N158,"-")</f>
        <v>3.4922669466007908E-3</v>
      </c>
      <c r="S171" s="211">
        <v>15</v>
      </c>
      <c r="T171" s="182">
        <f>IFERROR(S171/O158,"-")</f>
        <v>0.11029411764705882</v>
      </c>
      <c r="U171" s="214">
        <f t="shared" si="144"/>
        <v>22036.400000000001</v>
      </c>
      <c r="V171" s="109">
        <f t="shared" si="174"/>
        <v>1.2691429054911584E-3</v>
      </c>
      <c r="W171" s="615"/>
      <c r="X171" s="615"/>
      <c r="Y171" s="126" t="s">
        <v>156</v>
      </c>
      <c r="Z171" s="211">
        <v>236189</v>
      </c>
      <c r="AA171" s="182">
        <f>IFERROR(Z171/W158,"-")</f>
        <v>4.4359298504466089E-3</v>
      </c>
      <c r="AB171" s="211">
        <v>6</v>
      </c>
      <c r="AC171" s="182">
        <f>IFERROR(AB171/X158,"-")</f>
        <v>8.6956521739130432E-2</v>
      </c>
      <c r="AD171" s="214">
        <f t="shared" si="145"/>
        <v>39364.833333333336</v>
      </c>
      <c r="AE171" s="109">
        <f t="shared" si="175"/>
        <v>5.076571621964633E-4</v>
      </c>
      <c r="AF171" s="615"/>
      <c r="AG171" s="615"/>
      <c r="AH171" s="126" t="s">
        <v>156</v>
      </c>
      <c r="AI171" s="211">
        <v>975471</v>
      </c>
      <c r="AJ171" s="182">
        <f>IFERROR(AI171/AF158,"-")</f>
        <v>1.1192263328798543E-2</v>
      </c>
      <c r="AK171" s="211">
        <v>21</v>
      </c>
      <c r="AL171" s="182">
        <f>IFERROR(AK171/AG158,"-")</f>
        <v>0.19626168224299065</v>
      </c>
      <c r="AM171" s="214">
        <f t="shared" si="146"/>
        <v>46451</v>
      </c>
      <c r="AN171" s="109">
        <f t="shared" si="176"/>
        <v>1.7768000676876216E-3</v>
      </c>
      <c r="AO171" s="615"/>
      <c r="AP171" s="651"/>
      <c r="AQ171" s="126" t="s">
        <v>156</v>
      </c>
      <c r="AR171" s="211">
        <f t="shared" si="141"/>
        <v>4945271</v>
      </c>
      <c r="AS171" s="182">
        <f>IFERROR(AR171/AO158,"-")</f>
        <v>5.1469414449209303E-3</v>
      </c>
      <c r="AT171" s="211">
        <f t="shared" si="142"/>
        <v>135</v>
      </c>
      <c r="AU171" s="182">
        <f>IFERROR(AT171/AP158,"-")</f>
        <v>9.7122302158273388E-2</v>
      </c>
      <c r="AV171" s="214">
        <f t="shared" si="147"/>
        <v>36631.637037037035</v>
      </c>
      <c r="AW171" s="109">
        <f t="shared" si="177"/>
        <v>1.1422286149420424E-2</v>
      </c>
      <c r="AX171" s="121"/>
      <c r="AY171" s="76"/>
      <c r="AZ171" s="76"/>
      <c r="BA171" s="76"/>
      <c r="BB171" s="76"/>
      <c r="BC171" s="76"/>
      <c r="BD171" s="76"/>
      <c r="BE171" s="76"/>
      <c r="BF171" s="76"/>
      <c r="BG171" s="76"/>
      <c r="BH171" s="76"/>
      <c r="BI171" s="76"/>
      <c r="BN171" s="500"/>
      <c r="BO171" s="642"/>
      <c r="BP171" s="641"/>
      <c r="BQ171" s="641"/>
      <c r="BR171" s="400" t="s">
        <v>156</v>
      </c>
      <c r="BS171" s="188">
        <v>1809860</v>
      </c>
      <c r="BT171" s="390">
        <v>1.874374081511546E-2</v>
      </c>
      <c r="BU171" s="188">
        <v>17</v>
      </c>
      <c r="BV171" s="390">
        <v>0.14782608695652175</v>
      </c>
      <c r="BW171" s="188">
        <v>106462.35294117648</v>
      </c>
      <c r="BX171" s="401">
        <v>1.466528640441684E-3</v>
      </c>
      <c r="CB171" s="159"/>
      <c r="CC171" s="159"/>
      <c r="CD171" s="159"/>
      <c r="CE171" s="159"/>
      <c r="CF171" s="159"/>
      <c r="CG171" s="159"/>
      <c r="CI171" s="76"/>
      <c r="CJ171" s="150"/>
      <c r="CK171" s="150"/>
      <c r="CL171" s="150"/>
    </row>
    <row r="172" spans="2:90" s="14" customFormat="1" ht="13.5" customHeight="1">
      <c r="B172" s="500"/>
      <c r="C172" s="628"/>
      <c r="D172" s="631"/>
      <c r="E172" s="615"/>
      <c r="F172" s="615"/>
      <c r="G172" s="126" t="s">
        <v>157</v>
      </c>
      <c r="H172" s="211">
        <v>2816595</v>
      </c>
      <c r="I172" s="182">
        <f>IFERROR(H172/E158,"-")</f>
        <v>3.8808571167723953E-3</v>
      </c>
      <c r="J172" s="211">
        <v>57</v>
      </c>
      <c r="K172" s="182">
        <f>IFERROR(J172/F158,"-")</f>
        <v>5.2875695732838589E-2</v>
      </c>
      <c r="L172" s="214">
        <f t="shared" si="143"/>
        <v>49413.947368421053</v>
      </c>
      <c r="M172" s="109">
        <f t="shared" si="173"/>
        <v>4.8227430408664014E-3</v>
      </c>
      <c r="N172" s="615"/>
      <c r="O172" s="615"/>
      <c r="P172" s="126" t="s">
        <v>157</v>
      </c>
      <c r="Q172" s="211">
        <v>854311</v>
      </c>
      <c r="R172" s="182">
        <f>IFERROR(Q172/N158,"-")</f>
        <v>9.0259209532635946E-3</v>
      </c>
      <c r="S172" s="211">
        <v>16</v>
      </c>
      <c r="T172" s="182">
        <f>IFERROR(S172/O158,"-")</f>
        <v>0.11764705882352941</v>
      </c>
      <c r="U172" s="214">
        <f t="shared" si="144"/>
        <v>53394.4375</v>
      </c>
      <c r="V172" s="109">
        <f t="shared" si="174"/>
        <v>1.3537524325239023E-3</v>
      </c>
      <c r="W172" s="615"/>
      <c r="X172" s="615"/>
      <c r="Y172" s="126" t="s">
        <v>157</v>
      </c>
      <c r="Z172" s="211">
        <v>441582</v>
      </c>
      <c r="AA172" s="182">
        <f>IFERROR(Z172/W158,"-")</f>
        <v>8.2934716486369586E-3</v>
      </c>
      <c r="AB172" s="211">
        <v>5</v>
      </c>
      <c r="AC172" s="182">
        <f>IFERROR(AB172/X158,"-")</f>
        <v>7.2463768115942032E-2</v>
      </c>
      <c r="AD172" s="214">
        <f t="shared" si="145"/>
        <v>88316.4</v>
      </c>
      <c r="AE172" s="109">
        <f t="shared" si="175"/>
        <v>4.2304763516371943E-4</v>
      </c>
      <c r="AF172" s="615"/>
      <c r="AG172" s="615"/>
      <c r="AH172" s="126" t="s">
        <v>157</v>
      </c>
      <c r="AI172" s="211">
        <v>343770</v>
      </c>
      <c r="AJ172" s="182">
        <f>IFERROR(AI172/AF158,"-")</f>
        <v>3.9443144537777905E-3</v>
      </c>
      <c r="AK172" s="211">
        <v>11</v>
      </c>
      <c r="AL172" s="182">
        <f>IFERROR(AK172/AG158,"-")</f>
        <v>0.10280373831775701</v>
      </c>
      <c r="AM172" s="214">
        <f t="shared" si="146"/>
        <v>31251.81818181818</v>
      </c>
      <c r="AN172" s="109">
        <f t="shared" si="176"/>
        <v>9.3070479736018273E-4</v>
      </c>
      <c r="AO172" s="615"/>
      <c r="AP172" s="651"/>
      <c r="AQ172" s="126" t="s">
        <v>157</v>
      </c>
      <c r="AR172" s="211">
        <f t="shared" si="141"/>
        <v>4456258</v>
      </c>
      <c r="AS172" s="182">
        <f>IFERROR(AR172/AO158,"-")</f>
        <v>4.6379862679841923E-3</v>
      </c>
      <c r="AT172" s="211">
        <f t="shared" si="142"/>
        <v>89</v>
      </c>
      <c r="AU172" s="182">
        <f>IFERROR(AT172/AP158,"-")</f>
        <v>6.4028776978417259E-2</v>
      </c>
      <c r="AV172" s="214">
        <f t="shared" si="147"/>
        <v>50070.314606741573</v>
      </c>
      <c r="AW172" s="109">
        <f t="shared" si="177"/>
        <v>7.530247905914206E-3</v>
      </c>
      <c r="AX172" s="121"/>
      <c r="AY172" s="76"/>
      <c r="AZ172" s="76"/>
      <c r="BA172" s="76"/>
      <c r="BB172" s="76"/>
      <c r="BC172" s="76"/>
      <c r="BD172" s="76"/>
      <c r="BE172" s="76"/>
      <c r="BF172" s="76"/>
      <c r="BG172" s="76"/>
      <c r="BH172" s="76"/>
      <c r="BI172" s="76"/>
      <c r="BN172" s="500"/>
      <c r="BO172" s="642"/>
      <c r="BP172" s="641"/>
      <c r="BQ172" s="641"/>
      <c r="BR172" s="400" t="s">
        <v>157</v>
      </c>
      <c r="BS172" s="188">
        <v>696440</v>
      </c>
      <c r="BT172" s="390">
        <v>7.2126522787834477E-3</v>
      </c>
      <c r="BU172" s="188">
        <v>12</v>
      </c>
      <c r="BV172" s="390">
        <v>0.10434782608695652</v>
      </c>
      <c r="BW172" s="188">
        <v>58036.666666666664</v>
      </c>
      <c r="BX172" s="401">
        <v>1.0351966873706005E-3</v>
      </c>
      <c r="CB172" s="159"/>
      <c r="CC172" s="159"/>
      <c r="CD172" s="159"/>
      <c r="CE172" s="159"/>
      <c r="CF172" s="159"/>
      <c r="CG172" s="159"/>
      <c r="CI172" s="76"/>
      <c r="CJ172" s="150"/>
      <c r="CK172" s="150"/>
      <c r="CL172" s="150"/>
    </row>
    <row r="173" spans="2:90" s="14" customFormat="1" ht="13.5" customHeight="1">
      <c r="B173" s="500"/>
      <c r="C173" s="628"/>
      <c r="D173" s="631"/>
      <c r="E173" s="615"/>
      <c r="F173" s="615"/>
      <c r="G173" s="127" t="s">
        <v>158</v>
      </c>
      <c r="H173" s="212">
        <v>1983692</v>
      </c>
      <c r="I173" s="183">
        <f>IFERROR(H173/E158,"-")</f>
        <v>2.7332382595596691E-3</v>
      </c>
      <c r="J173" s="212">
        <v>115</v>
      </c>
      <c r="K173" s="183">
        <f>IFERROR(J173/F158,"-")</f>
        <v>0.10667903525046382</v>
      </c>
      <c r="L173" s="215">
        <f t="shared" si="143"/>
        <v>17249.495652173911</v>
      </c>
      <c r="M173" s="110">
        <f t="shared" si="173"/>
        <v>9.7300956087655478E-3</v>
      </c>
      <c r="N173" s="615"/>
      <c r="O173" s="615"/>
      <c r="P173" s="127" t="s">
        <v>158</v>
      </c>
      <c r="Q173" s="212">
        <v>319264</v>
      </c>
      <c r="R173" s="183">
        <f>IFERROR(Q173/N158,"-")</f>
        <v>3.373070962708836E-3</v>
      </c>
      <c r="S173" s="212">
        <v>15</v>
      </c>
      <c r="T173" s="183">
        <f>IFERROR(S173/O158,"-")</f>
        <v>0.11029411764705882</v>
      </c>
      <c r="U173" s="215">
        <f t="shared" si="144"/>
        <v>21284.266666666666</v>
      </c>
      <c r="V173" s="110">
        <f t="shared" si="174"/>
        <v>1.2691429054911584E-3</v>
      </c>
      <c r="W173" s="615"/>
      <c r="X173" s="615"/>
      <c r="Y173" s="127" t="s">
        <v>158</v>
      </c>
      <c r="Z173" s="212">
        <v>120616</v>
      </c>
      <c r="AA173" s="183">
        <f>IFERROR(Z173/W158,"-")</f>
        <v>2.2653219025503654E-3</v>
      </c>
      <c r="AB173" s="212">
        <v>8</v>
      </c>
      <c r="AC173" s="183">
        <f>IFERROR(AB173/X158,"-")</f>
        <v>0.11594202898550725</v>
      </c>
      <c r="AD173" s="215">
        <f t="shared" si="145"/>
        <v>15077</v>
      </c>
      <c r="AE173" s="110">
        <f t="shared" si="175"/>
        <v>6.7687621626195114E-4</v>
      </c>
      <c r="AF173" s="615"/>
      <c r="AG173" s="615"/>
      <c r="AH173" s="127" t="s">
        <v>158</v>
      </c>
      <c r="AI173" s="212">
        <v>81123</v>
      </c>
      <c r="AJ173" s="183">
        <f>IFERROR(AI173/AF158,"-")</f>
        <v>9.3078110781573647E-4</v>
      </c>
      <c r="AK173" s="212">
        <v>12</v>
      </c>
      <c r="AL173" s="183">
        <f>IFERROR(AK173/AG158,"-")</f>
        <v>0.11214953271028037</v>
      </c>
      <c r="AM173" s="215">
        <f t="shared" si="146"/>
        <v>6760.25</v>
      </c>
      <c r="AN173" s="110">
        <f t="shared" si="176"/>
        <v>1.0153143243929266E-3</v>
      </c>
      <c r="AO173" s="615"/>
      <c r="AP173" s="651"/>
      <c r="AQ173" s="127" t="s">
        <v>158</v>
      </c>
      <c r="AR173" s="212">
        <f t="shared" si="141"/>
        <v>2504695</v>
      </c>
      <c r="AS173" s="183">
        <f>IFERROR(AR173/AO158,"-")</f>
        <v>2.60683762373917E-3</v>
      </c>
      <c r="AT173" s="212">
        <f t="shared" si="142"/>
        <v>150</v>
      </c>
      <c r="AU173" s="183">
        <f>IFERROR(AT173/AP158,"-")</f>
        <v>0.1079136690647482</v>
      </c>
      <c r="AV173" s="215">
        <f t="shared" si="147"/>
        <v>16697.966666666667</v>
      </c>
      <c r="AW173" s="110">
        <f t="shared" si="177"/>
        <v>1.2691429054911583E-2</v>
      </c>
      <c r="AX173" s="121"/>
      <c r="AY173" s="76"/>
      <c r="AZ173" s="76"/>
      <c r="BA173" s="76"/>
      <c r="BB173" s="76"/>
      <c r="BC173" s="76"/>
      <c r="BD173" s="76"/>
      <c r="BE173" s="76"/>
      <c r="BF173" s="76"/>
      <c r="BG173" s="76"/>
      <c r="BH173" s="76"/>
      <c r="BI173" s="76"/>
      <c r="BN173" s="500"/>
      <c r="BO173" s="642"/>
      <c r="BP173" s="641"/>
      <c r="BQ173" s="641"/>
      <c r="BR173" s="400" t="s">
        <v>158</v>
      </c>
      <c r="BS173" s="188">
        <v>99792</v>
      </c>
      <c r="BT173" s="390">
        <v>1.0334917526339065E-3</v>
      </c>
      <c r="BU173" s="188">
        <v>16</v>
      </c>
      <c r="BV173" s="390">
        <v>0.1391304347826087</v>
      </c>
      <c r="BW173" s="188">
        <v>6237</v>
      </c>
      <c r="BX173" s="401">
        <v>1.3802622498274672E-3</v>
      </c>
      <c r="CB173" s="159"/>
      <c r="CC173" s="159"/>
      <c r="CD173" s="159"/>
      <c r="CE173" s="159"/>
      <c r="CF173" s="159"/>
      <c r="CG173" s="159"/>
      <c r="CI173" s="76"/>
      <c r="CJ173" s="150"/>
      <c r="CK173" s="150"/>
      <c r="CL173" s="150"/>
    </row>
    <row r="174" spans="2:90" s="14" customFormat="1" ht="13.5" customHeight="1">
      <c r="B174" s="500"/>
      <c r="C174" s="629"/>
      <c r="D174" s="632"/>
      <c r="E174" s="616"/>
      <c r="F174" s="616"/>
      <c r="G174" s="128" t="s">
        <v>81</v>
      </c>
      <c r="H174" s="204">
        <v>130684106</v>
      </c>
      <c r="I174" s="183">
        <f>IFERROR(H174/E158,"-")</f>
        <v>0.18006363812303086</v>
      </c>
      <c r="J174" s="212">
        <v>881</v>
      </c>
      <c r="K174" s="183">
        <f>IFERROR(J174/F158,"-")</f>
        <v>0.81725417439703152</v>
      </c>
      <c r="L174" s="215">
        <f t="shared" si="143"/>
        <v>148336.10215664018</v>
      </c>
      <c r="M174" s="111">
        <f t="shared" si="173"/>
        <v>7.4540993315847362E-2</v>
      </c>
      <c r="N174" s="616"/>
      <c r="O174" s="616"/>
      <c r="P174" s="128" t="s">
        <v>81</v>
      </c>
      <c r="Q174" s="204">
        <v>18291290</v>
      </c>
      <c r="R174" s="183">
        <f>IFERROR(Q174/N158,"-")</f>
        <v>0.19325016027327385</v>
      </c>
      <c r="S174" s="212">
        <v>117</v>
      </c>
      <c r="T174" s="183">
        <f>IFERROR(S174/O158,"-")</f>
        <v>0.86029411764705888</v>
      </c>
      <c r="U174" s="215">
        <f t="shared" si="144"/>
        <v>156335.81196581197</v>
      </c>
      <c r="V174" s="111">
        <f t="shared" si="174"/>
        <v>9.8993146628310342E-3</v>
      </c>
      <c r="W174" s="616"/>
      <c r="X174" s="616"/>
      <c r="Y174" s="128" t="s">
        <v>81</v>
      </c>
      <c r="Z174" s="204">
        <v>14363949</v>
      </c>
      <c r="AA174" s="183">
        <f>IFERROR(Z174/W158,"-")</f>
        <v>0.26977323304384504</v>
      </c>
      <c r="AB174" s="212">
        <v>54</v>
      </c>
      <c r="AC174" s="183">
        <f>IFERROR(AB174/X158,"-")</f>
        <v>0.78260869565217395</v>
      </c>
      <c r="AD174" s="215">
        <f t="shared" si="145"/>
        <v>265999.05555555556</v>
      </c>
      <c r="AE174" s="111">
        <f t="shared" si="175"/>
        <v>4.56891445976817E-3</v>
      </c>
      <c r="AF174" s="616"/>
      <c r="AG174" s="616"/>
      <c r="AH174" s="128" t="s">
        <v>81</v>
      </c>
      <c r="AI174" s="204">
        <v>22817488</v>
      </c>
      <c r="AJ174" s="183">
        <f>IFERROR(AI174/AF158,"-")</f>
        <v>0.26180105220729355</v>
      </c>
      <c r="AK174" s="212">
        <v>92</v>
      </c>
      <c r="AL174" s="183">
        <f>IFERROR(AK174/AG158,"-")</f>
        <v>0.85981308411214952</v>
      </c>
      <c r="AM174" s="215">
        <f t="shared" si="146"/>
        <v>248016.17391304349</v>
      </c>
      <c r="AN174" s="111">
        <f t="shared" si="176"/>
        <v>7.7840764870124373E-3</v>
      </c>
      <c r="AO174" s="616"/>
      <c r="AP174" s="652"/>
      <c r="AQ174" s="128" t="s">
        <v>81</v>
      </c>
      <c r="AR174" s="204">
        <f t="shared" si="141"/>
        <v>186156833</v>
      </c>
      <c r="AS174" s="183">
        <f>IFERROR(AR174/AO158,"-")</f>
        <v>0.19374839498642729</v>
      </c>
      <c r="AT174" s="212">
        <f t="shared" si="142"/>
        <v>1144</v>
      </c>
      <c r="AU174" s="183">
        <f>IFERROR(AT174/AP158,"-")</f>
        <v>0.82302158273381298</v>
      </c>
      <c r="AV174" s="215">
        <f t="shared" si="147"/>
        <v>162724.50437062938</v>
      </c>
      <c r="AW174" s="111">
        <f t="shared" si="177"/>
        <v>9.6793298925459001E-2</v>
      </c>
      <c r="AX174" s="121"/>
      <c r="AY174" s="76"/>
      <c r="AZ174" s="76"/>
      <c r="BA174" s="76"/>
      <c r="BB174" s="76"/>
      <c r="BC174" s="76"/>
      <c r="BD174" s="76"/>
      <c r="BE174" s="76"/>
      <c r="BF174" s="76"/>
      <c r="BG174" s="76"/>
      <c r="BH174" s="76"/>
      <c r="BI174" s="76"/>
      <c r="BN174" s="500"/>
      <c r="BO174" s="642"/>
      <c r="BP174" s="641"/>
      <c r="BQ174" s="641"/>
      <c r="BR174" s="128" t="s">
        <v>81</v>
      </c>
      <c r="BS174" s="188">
        <v>22037848</v>
      </c>
      <c r="BT174" s="390">
        <v>0.22823406840026886</v>
      </c>
      <c r="BU174" s="188">
        <v>100</v>
      </c>
      <c r="BV174" s="390">
        <v>0.86956521739130432</v>
      </c>
      <c r="BW174" s="188">
        <v>220378.48</v>
      </c>
      <c r="BX174" s="401">
        <v>8.62663906142167E-3</v>
      </c>
      <c r="CB174" s="159"/>
      <c r="CC174" s="159"/>
      <c r="CD174" s="159"/>
      <c r="CE174" s="159"/>
      <c r="CF174" s="159"/>
      <c r="CG174" s="159"/>
      <c r="CI174" s="76"/>
      <c r="CJ174" s="150"/>
      <c r="CK174" s="150"/>
      <c r="CL174" s="150"/>
    </row>
    <row r="175" spans="2:90" s="14" customFormat="1" ht="13.5" customHeight="1">
      <c r="B175" s="500">
        <v>11</v>
      </c>
      <c r="C175" s="627" t="s">
        <v>60</v>
      </c>
      <c r="D175" s="630">
        <f>BL15</f>
        <v>20018</v>
      </c>
      <c r="E175" s="626">
        <f t="shared" ref="E175" si="178">VLOOKUP(C175,$AY$5:$BI$78,2,0)</f>
        <v>947165040</v>
      </c>
      <c r="F175" s="626">
        <f t="shared" ref="F175" si="179">VLOOKUP(C175,$AY$5:$BI$78,7,0)</f>
        <v>1397</v>
      </c>
      <c r="G175" s="124" t="s">
        <v>144</v>
      </c>
      <c r="H175" s="210">
        <v>12581747</v>
      </c>
      <c r="I175" s="181">
        <f>IFERROR(H175/E175,"-")</f>
        <v>1.3283584664400197E-2</v>
      </c>
      <c r="J175" s="210">
        <v>229</v>
      </c>
      <c r="K175" s="181">
        <f>IFERROR(J175/F175,"-")</f>
        <v>0.1639226914817466</v>
      </c>
      <c r="L175" s="213">
        <f t="shared" si="143"/>
        <v>54942.126637554582</v>
      </c>
      <c r="M175" s="108">
        <f>IFERROR(J175/$BL$15,0)</f>
        <v>1.1439704266160455E-2</v>
      </c>
      <c r="N175" s="626">
        <f t="shared" ref="N175" si="180">VLOOKUP(C175,$AY$5:$BI$78,3,0)</f>
        <v>149955390</v>
      </c>
      <c r="O175" s="626">
        <f t="shared" ref="O175" si="181">VLOOKUP(C175,$AY$5:$BI$78,8,0)</f>
        <v>221</v>
      </c>
      <c r="P175" s="124" t="s">
        <v>144</v>
      </c>
      <c r="Q175" s="210">
        <v>2395939</v>
      </c>
      <c r="R175" s="181">
        <f>IFERROR(Q175/N175,"-")</f>
        <v>1.5977678428231223E-2</v>
      </c>
      <c r="S175" s="210">
        <v>42</v>
      </c>
      <c r="T175" s="181">
        <f>IFERROR(S175/O175,"-")</f>
        <v>0.19004524886877827</v>
      </c>
      <c r="U175" s="213">
        <f t="shared" si="144"/>
        <v>57046.166666666664</v>
      </c>
      <c r="V175" s="108">
        <f>IFERROR(S175/$BL$15,0)</f>
        <v>2.0981116994704765E-3</v>
      </c>
      <c r="W175" s="626">
        <f t="shared" ref="W175" si="182">VLOOKUP(C175,$AY$5:$BI$78,4,0)</f>
        <v>105956250</v>
      </c>
      <c r="X175" s="626">
        <f t="shared" ref="X175" si="183">VLOOKUP(C175,$AY$5:$BI$78,9,0)</f>
        <v>128</v>
      </c>
      <c r="Y175" s="124" t="s">
        <v>144</v>
      </c>
      <c r="Z175" s="210">
        <v>771831</v>
      </c>
      <c r="AA175" s="181">
        <f>IFERROR(Z175/W175,"-")</f>
        <v>7.2844310741461684E-3</v>
      </c>
      <c r="AB175" s="210">
        <v>33</v>
      </c>
      <c r="AC175" s="181">
        <f>IFERROR(AB175/X175,"-")</f>
        <v>0.2578125</v>
      </c>
      <c r="AD175" s="213">
        <f t="shared" si="145"/>
        <v>23388.81818181818</v>
      </c>
      <c r="AE175" s="108">
        <f>IFERROR(AB175/$BL$15,0)</f>
        <v>1.6485163352982315E-3</v>
      </c>
      <c r="AF175" s="626">
        <f t="shared" ref="AF175" si="184">VLOOKUP(C175,$AY$5:$BI$78,5,0)</f>
        <v>213396730</v>
      </c>
      <c r="AG175" s="626">
        <f t="shared" ref="AG175" si="185">VLOOKUP(C175,$AY$5:$BI$78,10,0)</f>
        <v>237</v>
      </c>
      <c r="AH175" s="124" t="s">
        <v>144</v>
      </c>
      <c r="AI175" s="210">
        <v>3122930</v>
      </c>
      <c r="AJ175" s="181">
        <f>IFERROR(AI175/AF175,"-")</f>
        <v>1.4634385447237172E-2</v>
      </c>
      <c r="AK175" s="210">
        <v>60</v>
      </c>
      <c r="AL175" s="181">
        <f>IFERROR(AK175/AG175,"-")</f>
        <v>0.25316455696202533</v>
      </c>
      <c r="AM175" s="213">
        <f t="shared" si="146"/>
        <v>52048.833333333336</v>
      </c>
      <c r="AN175" s="108">
        <f>IFERROR(AK175/$BL$15,0)</f>
        <v>2.9973024278149665E-3</v>
      </c>
      <c r="AO175" s="626">
        <f t="shared" ref="AO175" si="186">VLOOKUP(C175,$AY$5:$BI$78,6,0)</f>
        <v>1416473410</v>
      </c>
      <c r="AP175" s="650">
        <f t="shared" ref="AP175" si="187">VLOOKUP(C175,$AY$5:$BI$78,11,0)</f>
        <v>1983</v>
      </c>
      <c r="AQ175" s="124" t="s">
        <v>144</v>
      </c>
      <c r="AR175" s="210">
        <f t="shared" si="141"/>
        <v>18872447</v>
      </c>
      <c r="AS175" s="181">
        <f>IFERROR(AR175/AO175,"-")</f>
        <v>1.3323544845081137E-2</v>
      </c>
      <c r="AT175" s="210">
        <f t="shared" si="142"/>
        <v>364</v>
      </c>
      <c r="AU175" s="181">
        <f>IFERROR(AT175/AP175,"-")</f>
        <v>0.18356026222894603</v>
      </c>
      <c r="AV175" s="213">
        <f t="shared" si="147"/>
        <v>51847.381868131866</v>
      </c>
      <c r="AW175" s="108">
        <f>IFERROR(AT175/$BL$15,0)</f>
        <v>1.8183634728744132E-2</v>
      </c>
      <c r="AX175" s="121"/>
      <c r="AY175" s="76"/>
      <c r="AZ175" s="76"/>
      <c r="BA175" s="76"/>
      <c r="BB175" s="76"/>
      <c r="BC175" s="76"/>
      <c r="BD175" s="76"/>
      <c r="BE175" s="76"/>
      <c r="BF175" s="76"/>
      <c r="BG175" s="76"/>
      <c r="BH175" s="76"/>
      <c r="BI175" s="76"/>
      <c r="BN175" s="500">
        <v>11</v>
      </c>
      <c r="BO175" s="642" t="s">
        <v>60</v>
      </c>
      <c r="BP175" s="641">
        <v>163462850</v>
      </c>
      <c r="BQ175" s="641">
        <v>213</v>
      </c>
      <c r="BR175" s="400" t="s">
        <v>144</v>
      </c>
      <c r="BS175" s="188">
        <v>4049986</v>
      </c>
      <c r="BT175" s="390">
        <v>2.4776186148718196E-2</v>
      </c>
      <c r="BU175" s="188">
        <v>55</v>
      </c>
      <c r="BV175" s="390">
        <v>0.25821596244131456</v>
      </c>
      <c r="BW175" s="188">
        <v>73636.109090909085</v>
      </c>
      <c r="BX175" s="401">
        <v>2.7779180766705387E-3</v>
      </c>
      <c r="CB175" s="159"/>
      <c r="CC175" s="159"/>
      <c r="CD175" s="159"/>
      <c r="CE175" s="159"/>
      <c r="CF175" s="159"/>
      <c r="CG175" s="159"/>
      <c r="CI175" s="76"/>
      <c r="CJ175" s="150"/>
      <c r="CK175" s="150"/>
      <c r="CL175" s="150"/>
    </row>
    <row r="176" spans="2:90" s="14" customFormat="1" ht="13.5" customHeight="1">
      <c r="B176" s="500"/>
      <c r="C176" s="628"/>
      <c r="D176" s="631"/>
      <c r="E176" s="615"/>
      <c r="F176" s="615"/>
      <c r="G176" s="125" t="s">
        <v>145</v>
      </c>
      <c r="H176" s="211">
        <v>23368265</v>
      </c>
      <c r="I176" s="182">
        <f>IFERROR(H176/E175,"-")</f>
        <v>2.467179848614345E-2</v>
      </c>
      <c r="J176" s="211">
        <v>344</v>
      </c>
      <c r="K176" s="182">
        <f>IFERROR(J176/F175,"-")</f>
        <v>0.2462419470293486</v>
      </c>
      <c r="L176" s="214">
        <f t="shared" si="143"/>
        <v>67931.002906976748</v>
      </c>
      <c r="M176" s="109">
        <f t="shared" ref="M176:M191" si="188">IFERROR(J176/$BL$15,0)</f>
        <v>1.7184533919472476E-2</v>
      </c>
      <c r="N176" s="615"/>
      <c r="O176" s="615"/>
      <c r="P176" s="125" t="s">
        <v>145</v>
      </c>
      <c r="Q176" s="211">
        <v>1765404</v>
      </c>
      <c r="R176" s="182">
        <f>IFERROR(Q176/N175,"-")</f>
        <v>1.1772861248935434E-2</v>
      </c>
      <c r="S176" s="211">
        <v>64</v>
      </c>
      <c r="T176" s="182">
        <f>IFERROR(S176/O175,"-")</f>
        <v>0.2895927601809955</v>
      </c>
      <c r="U176" s="214">
        <f t="shared" si="144"/>
        <v>27584.4375</v>
      </c>
      <c r="V176" s="109">
        <f t="shared" ref="V176:V191" si="189">IFERROR(S176/$BL$15,0)</f>
        <v>3.1971225896692975E-3</v>
      </c>
      <c r="W176" s="615"/>
      <c r="X176" s="615"/>
      <c r="Y176" s="125" t="s">
        <v>145</v>
      </c>
      <c r="Z176" s="211">
        <v>3163047</v>
      </c>
      <c r="AA176" s="182">
        <f>IFERROR(Z176/W175,"-")</f>
        <v>2.9852387188108301E-2</v>
      </c>
      <c r="AB176" s="211">
        <v>36</v>
      </c>
      <c r="AC176" s="182">
        <f>IFERROR(AB176/X175,"-")</f>
        <v>0.28125</v>
      </c>
      <c r="AD176" s="214">
        <f t="shared" si="145"/>
        <v>87862.416666666672</v>
      </c>
      <c r="AE176" s="109">
        <f t="shared" ref="AE176:AE191" si="190">IFERROR(AB176/$BL$15,0)</f>
        <v>1.79838145668898E-3</v>
      </c>
      <c r="AF176" s="615"/>
      <c r="AG176" s="615"/>
      <c r="AH176" s="125" t="s">
        <v>145</v>
      </c>
      <c r="AI176" s="211">
        <v>4908550</v>
      </c>
      <c r="AJ176" s="182">
        <f>IFERROR(AI176/AF175,"-")</f>
        <v>2.3001992579736345E-2</v>
      </c>
      <c r="AK176" s="211">
        <v>88</v>
      </c>
      <c r="AL176" s="182">
        <f>IFERROR(AK176/AG175,"-")</f>
        <v>0.37130801687763715</v>
      </c>
      <c r="AM176" s="214">
        <f t="shared" si="146"/>
        <v>55778.977272727272</v>
      </c>
      <c r="AN176" s="109">
        <f t="shared" ref="AN176:AN191" si="191">IFERROR(AK176/$BL$15,0)</f>
        <v>4.396043560795284E-3</v>
      </c>
      <c r="AO176" s="615"/>
      <c r="AP176" s="651"/>
      <c r="AQ176" s="125" t="s">
        <v>145</v>
      </c>
      <c r="AR176" s="211">
        <f t="shared" si="141"/>
        <v>33205266</v>
      </c>
      <c r="AS176" s="182">
        <f>IFERROR(AR176/AO175,"-")</f>
        <v>2.3442209197559169E-2</v>
      </c>
      <c r="AT176" s="211">
        <f t="shared" si="142"/>
        <v>532</v>
      </c>
      <c r="AU176" s="182">
        <f>IFERROR(AT176/AP175,"-")</f>
        <v>0.26828038325769038</v>
      </c>
      <c r="AV176" s="214">
        <f t="shared" si="147"/>
        <v>62415.913533834588</v>
      </c>
      <c r="AW176" s="109">
        <f t="shared" ref="AW176:AW191" si="192">IFERROR(AT176/$BL$15,0)</f>
        <v>2.6576081526626036E-2</v>
      </c>
      <c r="AX176" s="121"/>
      <c r="AY176" s="76"/>
      <c r="AZ176" s="76"/>
      <c r="BA176" s="76"/>
      <c r="BB176" s="76"/>
      <c r="BC176" s="76"/>
      <c r="BD176" s="76"/>
      <c r="BE176" s="76"/>
      <c r="BF176" s="76"/>
      <c r="BG176" s="76"/>
      <c r="BH176" s="76"/>
      <c r="BI176" s="76"/>
      <c r="BN176" s="500"/>
      <c r="BO176" s="642"/>
      <c r="BP176" s="641"/>
      <c r="BQ176" s="641"/>
      <c r="BR176" s="400" t="s">
        <v>145</v>
      </c>
      <c r="BS176" s="188">
        <v>2887982</v>
      </c>
      <c r="BT176" s="390">
        <v>1.766751283242645E-2</v>
      </c>
      <c r="BU176" s="188">
        <v>65</v>
      </c>
      <c r="BV176" s="390">
        <v>0.30516431924882631</v>
      </c>
      <c r="BW176" s="188">
        <v>44430.492307692308</v>
      </c>
      <c r="BX176" s="401">
        <v>3.2829940906106371E-3</v>
      </c>
      <c r="CB176" s="159"/>
      <c r="CC176" s="159"/>
      <c r="CD176" s="159"/>
      <c r="CE176" s="159"/>
      <c r="CF176" s="159"/>
      <c r="CG176" s="159"/>
      <c r="CI176" s="76"/>
      <c r="CJ176" s="150"/>
      <c r="CK176" s="150"/>
      <c r="CL176" s="150"/>
    </row>
    <row r="177" spans="2:90" s="14" customFormat="1" ht="13.5" customHeight="1">
      <c r="B177" s="500"/>
      <c r="C177" s="628"/>
      <c r="D177" s="631"/>
      <c r="E177" s="615"/>
      <c r="F177" s="615"/>
      <c r="G177" s="126" t="s">
        <v>146</v>
      </c>
      <c r="H177" s="211">
        <v>20982314</v>
      </c>
      <c r="I177" s="182">
        <f>IFERROR(H177/E175,"-")</f>
        <v>2.21527538643107E-2</v>
      </c>
      <c r="J177" s="211">
        <v>467</v>
      </c>
      <c r="K177" s="182">
        <f>IFERROR(J177/F175,"-")</f>
        <v>0.33428775948460987</v>
      </c>
      <c r="L177" s="214">
        <f t="shared" si="143"/>
        <v>44930.008565310491</v>
      </c>
      <c r="M177" s="109">
        <f t="shared" si="188"/>
        <v>2.3329003896493155E-2</v>
      </c>
      <c r="N177" s="615"/>
      <c r="O177" s="615"/>
      <c r="P177" s="126" t="s">
        <v>146</v>
      </c>
      <c r="Q177" s="211">
        <v>1992118</v>
      </c>
      <c r="R177" s="182">
        <f>IFERROR(Q177/N175,"-")</f>
        <v>1.3284737547613328E-2</v>
      </c>
      <c r="S177" s="211">
        <v>73</v>
      </c>
      <c r="T177" s="182">
        <f>IFERROR(S177/O175,"-")</f>
        <v>0.33031674208144796</v>
      </c>
      <c r="U177" s="214">
        <f t="shared" si="144"/>
        <v>27289.287671232876</v>
      </c>
      <c r="V177" s="109">
        <f t="shared" si="189"/>
        <v>3.6467179538415425E-3</v>
      </c>
      <c r="W177" s="615"/>
      <c r="X177" s="615"/>
      <c r="Y177" s="126" t="s">
        <v>146</v>
      </c>
      <c r="Z177" s="211">
        <v>1690692</v>
      </c>
      <c r="AA177" s="182">
        <f>IFERROR(Z177/W175,"-")</f>
        <v>1.5956510352150063E-2</v>
      </c>
      <c r="AB177" s="211">
        <v>53</v>
      </c>
      <c r="AC177" s="182">
        <f>IFERROR(AB177/X175,"-")</f>
        <v>0.4140625</v>
      </c>
      <c r="AD177" s="214">
        <f t="shared" si="145"/>
        <v>31899.849056603773</v>
      </c>
      <c r="AE177" s="109">
        <f t="shared" si="190"/>
        <v>2.647617144569887E-3</v>
      </c>
      <c r="AF177" s="615"/>
      <c r="AG177" s="615"/>
      <c r="AH177" s="126" t="s">
        <v>146</v>
      </c>
      <c r="AI177" s="211">
        <v>4765859</v>
      </c>
      <c r="AJ177" s="182">
        <f>IFERROR(AI177/AF175,"-")</f>
        <v>2.2333327225773327E-2</v>
      </c>
      <c r="AK177" s="211">
        <v>72</v>
      </c>
      <c r="AL177" s="182">
        <f>IFERROR(AK177/AG175,"-")</f>
        <v>0.30379746835443039</v>
      </c>
      <c r="AM177" s="214">
        <f t="shared" si="146"/>
        <v>66192.486111111109</v>
      </c>
      <c r="AN177" s="109">
        <f t="shared" si="191"/>
        <v>3.5967629133779599E-3</v>
      </c>
      <c r="AO177" s="615"/>
      <c r="AP177" s="651"/>
      <c r="AQ177" s="126" t="s">
        <v>146</v>
      </c>
      <c r="AR177" s="211">
        <f t="shared" si="141"/>
        <v>29430983</v>
      </c>
      <c r="AS177" s="182">
        <f>IFERROR(AR177/AO175,"-")</f>
        <v>2.0777645942538378E-2</v>
      </c>
      <c r="AT177" s="211">
        <f t="shared" si="142"/>
        <v>665</v>
      </c>
      <c r="AU177" s="182">
        <f>IFERROR(AT177/AP175,"-")</f>
        <v>0.33535047907211296</v>
      </c>
      <c r="AV177" s="214">
        <f t="shared" si="147"/>
        <v>44257.117293233081</v>
      </c>
      <c r="AW177" s="109">
        <f t="shared" si="192"/>
        <v>3.3220101908282548E-2</v>
      </c>
      <c r="AX177" s="121"/>
      <c r="AY177" s="76"/>
      <c r="AZ177" s="76"/>
      <c r="BA177" s="76"/>
      <c r="BB177" s="76"/>
      <c r="BC177" s="76"/>
      <c r="BD177" s="76"/>
      <c r="BE177" s="76"/>
      <c r="BF177" s="76"/>
      <c r="BG177" s="76"/>
      <c r="BH177" s="76"/>
      <c r="BI177" s="76"/>
      <c r="BN177" s="500"/>
      <c r="BO177" s="642"/>
      <c r="BP177" s="641"/>
      <c r="BQ177" s="641"/>
      <c r="BR177" s="400" t="s">
        <v>146</v>
      </c>
      <c r="BS177" s="188">
        <v>3724046</v>
      </c>
      <c r="BT177" s="390">
        <v>2.2782216265041261E-2</v>
      </c>
      <c r="BU177" s="188">
        <v>81</v>
      </c>
      <c r="BV177" s="390">
        <v>0.38028169014084506</v>
      </c>
      <c r="BW177" s="188">
        <v>45975.876543209873</v>
      </c>
      <c r="BX177" s="401">
        <v>4.0911157129147934E-3</v>
      </c>
      <c r="CB177" s="159"/>
      <c r="CC177" s="159"/>
      <c r="CD177" s="159"/>
      <c r="CE177" s="159"/>
      <c r="CF177" s="159"/>
      <c r="CG177" s="159"/>
      <c r="CI177" s="76"/>
      <c r="CJ177" s="150"/>
      <c r="CK177" s="150"/>
      <c r="CL177" s="150"/>
    </row>
    <row r="178" spans="2:90" s="14" customFormat="1" ht="13.5" customHeight="1">
      <c r="B178" s="500"/>
      <c r="C178" s="628"/>
      <c r="D178" s="631"/>
      <c r="E178" s="615"/>
      <c r="F178" s="615"/>
      <c r="G178" s="126" t="s">
        <v>147</v>
      </c>
      <c r="H178" s="211">
        <v>587793</v>
      </c>
      <c r="I178" s="182">
        <f>IFERROR(H178/E175,"-")</f>
        <v>6.2058139308013315E-4</v>
      </c>
      <c r="J178" s="211">
        <v>60</v>
      </c>
      <c r="K178" s="182">
        <f>IFERROR(J178/F175,"-")</f>
        <v>4.2949176807444527E-2</v>
      </c>
      <c r="L178" s="214">
        <f t="shared" si="143"/>
        <v>9796.5499999999993</v>
      </c>
      <c r="M178" s="109">
        <f t="shared" si="188"/>
        <v>2.9973024278149665E-3</v>
      </c>
      <c r="N178" s="615"/>
      <c r="O178" s="615"/>
      <c r="P178" s="126" t="s">
        <v>147</v>
      </c>
      <c r="Q178" s="211">
        <v>112998</v>
      </c>
      <c r="R178" s="182">
        <f>IFERROR(Q178/N175,"-")</f>
        <v>7.5354410401653452E-4</v>
      </c>
      <c r="S178" s="211">
        <v>11</v>
      </c>
      <c r="T178" s="182">
        <f>IFERROR(S178/O175,"-")</f>
        <v>4.9773755656108594E-2</v>
      </c>
      <c r="U178" s="214">
        <f t="shared" si="144"/>
        <v>10272.545454545454</v>
      </c>
      <c r="V178" s="109">
        <f t="shared" si="189"/>
        <v>5.495054450994105E-4</v>
      </c>
      <c r="W178" s="615"/>
      <c r="X178" s="615"/>
      <c r="Y178" s="126" t="s">
        <v>147</v>
      </c>
      <c r="Z178" s="211">
        <v>58614</v>
      </c>
      <c r="AA178" s="182">
        <f>IFERROR(Z178/W175,"-")</f>
        <v>5.5319058573703771E-4</v>
      </c>
      <c r="AB178" s="211">
        <v>7</v>
      </c>
      <c r="AC178" s="182">
        <f>IFERROR(AB178/X175,"-")</f>
        <v>5.46875E-2</v>
      </c>
      <c r="AD178" s="214">
        <f t="shared" si="145"/>
        <v>8373.4285714285706</v>
      </c>
      <c r="AE178" s="109">
        <f t="shared" si="190"/>
        <v>3.4968528324507943E-4</v>
      </c>
      <c r="AF178" s="615"/>
      <c r="AG178" s="615"/>
      <c r="AH178" s="126" t="s">
        <v>147</v>
      </c>
      <c r="AI178" s="211">
        <v>258422</v>
      </c>
      <c r="AJ178" s="182">
        <f>IFERROR(AI178/AF175,"-")</f>
        <v>1.2109932518647309E-3</v>
      </c>
      <c r="AK178" s="211">
        <v>8</v>
      </c>
      <c r="AL178" s="182">
        <f>IFERROR(AK178/AG175,"-")</f>
        <v>3.3755274261603373E-2</v>
      </c>
      <c r="AM178" s="214">
        <f t="shared" si="146"/>
        <v>32302.75</v>
      </c>
      <c r="AN178" s="109">
        <f t="shared" si="191"/>
        <v>3.9964032370866219E-4</v>
      </c>
      <c r="AO178" s="615"/>
      <c r="AP178" s="651"/>
      <c r="AQ178" s="126" t="s">
        <v>147</v>
      </c>
      <c r="AR178" s="211">
        <f t="shared" si="141"/>
        <v>1017827</v>
      </c>
      <c r="AS178" s="182">
        <f>IFERROR(AR178/AO175,"-")</f>
        <v>7.1856414163115145E-4</v>
      </c>
      <c r="AT178" s="211">
        <f t="shared" si="142"/>
        <v>86</v>
      </c>
      <c r="AU178" s="182">
        <f>IFERROR(AT178/AP175,"-")</f>
        <v>4.3368633383761977E-2</v>
      </c>
      <c r="AV178" s="214">
        <f t="shared" si="147"/>
        <v>11835.197674418605</v>
      </c>
      <c r="AW178" s="109">
        <f t="shared" si="192"/>
        <v>4.2961334798681189E-3</v>
      </c>
      <c r="AX178" s="121"/>
      <c r="AY178" s="76"/>
      <c r="AZ178" s="76"/>
      <c r="BA178" s="76"/>
      <c r="BB178" s="76"/>
      <c r="BC178" s="76"/>
      <c r="BD178" s="76"/>
      <c r="BE178" s="76"/>
      <c r="BF178" s="76"/>
      <c r="BG178" s="76"/>
      <c r="BH178" s="76"/>
      <c r="BI178" s="76"/>
      <c r="BN178" s="500"/>
      <c r="BO178" s="642"/>
      <c r="BP178" s="641"/>
      <c r="BQ178" s="641"/>
      <c r="BR178" s="400" t="s">
        <v>147</v>
      </c>
      <c r="BS178" s="188">
        <v>109860</v>
      </c>
      <c r="BT178" s="390">
        <v>6.7207931343421458E-4</v>
      </c>
      <c r="BU178" s="188">
        <v>11</v>
      </c>
      <c r="BV178" s="390">
        <v>5.1643192488262914E-2</v>
      </c>
      <c r="BW178" s="188">
        <v>9987.2727272727279</v>
      </c>
      <c r="BX178" s="401">
        <v>5.5558361533410779E-4</v>
      </c>
      <c r="CB178" s="159"/>
      <c r="CC178" s="159"/>
      <c r="CD178" s="159"/>
      <c r="CE178" s="159"/>
      <c r="CF178" s="159"/>
      <c r="CG178" s="159"/>
      <c r="CI178" s="76"/>
      <c r="CJ178" s="150"/>
      <c r="CK178" s="150"/>
      <c r="CL178" s="150"/>
    </row>
    <row r="179" spans="2:90" s="14" customFormat="1" ht="13.5" customHeight="1">
      <c r="B179" s="500"/>
      <c r="C179" s="628"/>
      <c r="D179" s="631"/>
      <c r="E179" s="615"/>
      <c r="F179" s="615"/>
      <c r="G179" s="126" t="s">
        <v>148</v>
      </c>
      <c r="H179" s="211">
        <v>23441143</v>
      </c>
      <c r="I179" s="182">
        <f>IFERROR(H179/E175,"-")</f>
        <v>2.4748741782108005E-2</v>
      </c>
      <c r="J179" s="211">
        <v>458</v>
      </c>
      <c r="K179" s="182">
        <f>IFERROR(J179/F175,"-")</f>
        <v>0.32784538296349319</v>
      </c>
      <c r="L179" s="214">
        <f t="shared" si="143"/>
        <v>51181.534934497817</v>
      </c>
      <c r="M179" s="109">
        <f t="shared" si="188"/>
        <v>2.287940853232091E-2</v>
      </c>
      <c r="N179" s="615"/>
      <c r="O179" s="615"/>
      <c r="P179" s="126" t="s">
        <v>148</v>
      </c>
      <c r="Q179" s="211">
        <v>7551191</v>
      </c>
      <c r="R179" s="182">
        <f>IFERROR(Q179/N175,"-")</f>
        <v>5.0356249281869762E-2</v>
      </c>
      <c r="S179" s="211">
        <v>90</v>
      </c>
      <c r="T179" s="182">
        <f>IFERROR(S179/O175,"-")</f>
        <v>0.40723981900452488</v>
      </c>
      <c r="U179" s="214">
        <f t="shared" si="144"/>
        <v>83902.122222222228</v>
      </c>
      <c r="V179" s="109">
        <f t="shared" si="189"/>
        <v>4.4959536417224499E-3</v>
      </c>
      <c r="W179" s="615"/>
      <c r="X179" s="615"/>
      <c r="Y179" s="126" t="s">
        <v>148</v>
      </c>
      <c r="Z179" s="211">
        <v>5332457</v>
      </c>
      <c r="AA179" s="182">
        <f>IFERROR(Z179/W175,"-")</f>
        <v>5.0326969857842269E-2</v>
      </c>
      <c r="AB179" s="211">
        <v>53</v>
      </c>
      <c r="AC179" s="182">
        <f>IFERROR(AB179/X175,"-")</f>
        <v>0.4140625</v>
      </c>
      <c r="AD179" s="214">
        <f t="shared" si="145"/>
        <v>100612.39622641509</v>
      </c>
      <c r="AE179" s="109">
        <f t="shared" si="190"/>
        <v>2.647617144569887E-3</v>
      </c>
      <c r="AF179" s="615"/>
      <c r="AG179" s="615"/>
      <c r="AH179" s="126" t="s">
        <v>148</v>
      </c>
      <c r="AI179" s="211">
        <v>3565783</v>
      </c>
      <c r="AJ179" s="182">
        <f>IFERROR(AI179/AF175,"-")</f>
        <v>1.6709642176803739E-2</v>
      </c>
      <c r="AK179" s="211">
        <v>99</v>
      </c>
      <c r="AL179" s="182">
        <f>IFERROR(AK179/AG175,"-")</f>
        <v>0.41772151898734178</v>
      </c>
      <c r="AM179" s="214">
        <f t="shared" si="146"/>
        <v>36018.010101010099</v>
      </c>
      <c r="AN179" s="109">
        <f t="shared" si="191"/>
        <v>4.9455490058946949E-3</v>
      </c>
      <c r="AO179" s="615"/>
      <c r="AP179" s="651"/>
      <c r="AQ179" s="126" t="s">
        <v>148</v>
      </c>
      <c r="AR179" s="211">
        <f t="shared" si="141"/>
        <v>39890574</v>
      </c>
      <c r="AS179" s="182">
        <f>IFERROR(AR179/AO175,"-")</f>
        <v>2.8161893981476151E-2</v>
      </c>
      <c r="AT179" s="211">
        <f t="shared" si="142"/>
        <v>700</v>
      </c>
      <c r="AU179" s="182">
        <f>IFERROR(AT179/AP175,"-")</f>
        <v>0.3530005042864347</v>
      </c>
      <c r="AV179" s="214">
        <f t="shared" si="147"/>
        <v>56986.534285714282</v>
      </c>
      <c r="AW179" s="109">
        <f t="shared" si="192"/>
        <v>3.496852832450794E-2</v>
      </c>
      <c r="AX179" s="121"/>
      <c r="AY179" s="76"/>
      <c r="AZ179" s="76"/>
      <c r="BA179" s="76"/>
      <c r="BB179" s="76"/>
      <c r="BC179" s="76"/>
      <c r="BD179" s="76"/>
      <c r="BE179" s="76"/>
      <c r="BF179" s="76"/>
      <c r="BG179" s="76"/>
      <c r="BH179" s="76"/>
      <c r="BI179" s="76"/>
      <c r="BN179" s="500"/>
      <c r="BO179" s="642"/>
      <c r="BP179" s="641"/>
      <c r="BQ179" s="641"/>
      <c r="BR179" s="400" t="s">
        <v>148</v>
      </c>
      <c r="BS179" s="188">
        <v>2863597</v>
      </c>
      <c r="BT179" s="390">
        <v>1.7518335205828114E-2</v>
      </c>
      <c r="BU179" s="188">
        <v>95</v>
      </c>
      <c r="BV179" s="390">
        <v>0.4460093896713615</v>
      </c>
      <c r="BW179" s="188">
        <v>30143.126315789475</v>
      </c>
      <c r="BX179" s="401">
        <v>4.7982221324309312E-3</v>
      </c>
      <c r="CB179" s="159"/>
      <c r="CC179" s="159"/>
      <c r="CD179" s="159"/>
      <c r="CE179" s="159"/>
      <c r="CF179" s="159"/>
      <c r="CG179" s="159"/>
      <c r="CI179" s="76"/>
      <c r="CJ179" s="150"/>
      <c r="CK179" s="150"/>
      <c r="CL179" s="150"/>
    </row>
    <row r="180" spans="2:90" s="14" customFormat="1" ht="13.5" customHeight="1">
      <c r="B180" s="500"/>
      <c r="C180" s="628"/>
      <c r="D180" s="631"/>
      <c r="E180" s="615"/>
      <c r="F180" s="615"/>
      <c r="G180" s="126" t="s">
        <v>149</v>
      </c>
      <c r="H180" s="211">
        <v>28567041</v>
      </c>
      <c r="I180" s="182">
        <f>IFERROR(H180/E175,"-")</f>
        <v>3.0160573705296387E-2</v>
      </c>
      <c r="J180" s="211">
        <v>555</v>
      </c>
      <c r="K180" s="182">
        <f>IFERROR(J180/F175,"-")</f>
        <v>0.39727988546886184</v>
      </c>
      <c r="L180" s="214">
        <f t="shared" si="143"/>
        <v>51472.145945945944</v>
      </c>
      <c r="M180" s="109">
        <f t="shared" si="188"/>
        <v>2.7725047457288439E-2</v>
      </c>
      <c r="N180" s="615"/>
      <c r="O180" s="615"/>
      <c r="P180" s="126" t="s">
        <v>149</v>
      </c>
      <c r="Q180" s="211">
        <v>4962596</v>
      </c>
      <c r="R180" s="182">
        <f>IFERROR(Q180/N175,"-")</f>
        <v>3.3093815434043418E-2</v>
      </c>
      <c r="S180" s="211">
        <v>93</v>
      </c>
      <c r="T180" s="182">
        <f>IFERROR(S180/O175,"-")</f>
        <v>0.42081447963800905</v>
      </c>
      <c r="U180" s="214">
        <f t="shared" si="144"/>
        <v>53361.247311827959</v>
      </c>
      <c r="V180" s="109">
        <f t="shared" si="189"/>
        <v>4.645818763113198E-3</v>
      </c>
      <c r="W180" s="615"/>
      <c r="X180" s="615"/>
      <c r="Y180" s="126" t="s">
        <v>149</v>
      </c>
      <c r="Z180" s="211">
        <v>3971802</v>
      </c>
      <c r="AA180" s="182">
        <f>IFERROR(Z180/W175,"-")</f>
        <v>3.748530171651035E-2</v>
      </c>
      <c r="AB180" s="211">
        <v>62</v>
      </c>
      <c r="AC180" s="182">
        <f>IFERROR(AB180/X175,"-")</f>
        <v>0.484375</v>
      </c>
      <c r="AD180" s="214">
        <f t="shared" si="145"/>
        <v>64061.322580645159</v>
      </c>
      <c r="AE180" s="109">
        <f t="shared" si="190"/>
        <v>3.097212508742132E-3</v>
      </c>
      <c r="AF180" s="615"/>
      <c r="AG180" s="615"/>
      <c r="AH180" s="126" t="s">
        <v>149</v>
      </c>
      <c r="AI180" s="211">
        <v>6926464</v>
      </c>
      <c r="AJ180" s="182">
        <f>IFERROR(AI180/AF175,"-")</f>
        <v>3.2458154349412946E-2</v>
      </c>
      <c r="AK180" s="211">
        <v>116</v>
      </c>
      <c r="AL180" s="182">
        <f>IFERROR(AK180/AG175,"-")</f>
        <v>0.48945147679324896</v>
      </c>
      <c r="AM180" s="214">
        <f t="shared" si="146"/>
        <v>59710.896551724138</v>
      </c>
      <c r="AN180" s="109">
        <f t="shared" si="191"/>
        <v>5.7947846937756019E-3</v>
      </c>
      <c r="AO180" s="615"/>
      <c r="AP180" s="651"/>
      <c r="AQ180" s="126" t="s">
        <v>149</v>
      </c>
      <c r="AR180" s="211">
        <f t="shared" si="141"/>
        <v>44427903</v>
      </c>
      <c r="AS180" s="182">
        <f>IFERROR(AR180/AO175,"-")</f>
        <v>3.136515142913978E-2</v>
      </c>
      <c r="AT180" s="211">
        <f t="shared" si="142"/>
        <v>826</v>
      </c>
      <c r="AU180" s="182">
        <f>IFERROR(AT180/AP175,"-")</f>
        <v>0.41654059505799296</v>
      </c>
      <c r="AV180" s="214">
        <f t="shared" si="147"/>
        <v>53786.807506053272</v>
      </c>
      <c r="AW180" s="109">
        <f t="shared" si="192"/>
        <v>4.126286342291937E-2</v>
      </c>
      <c r="AX180" s="121"/>
      <c r="AY180" s="76"/>
      <c r="AZ180" s="76"/>
      <c r="BA180" s="76"/>
      <c r="BB180" s="76"/>
      <c r="BC180" s="76"/>
      <c r="BD180" s="76"/>
      <c r="BE180" s="76"/>
      <c r="BF180" s="76"/>
      <c r="BG180" s="76"/>
      <c r="BH180" s="76"/>
      <c r="BI180" s="76"/>
      <c r="BN180" s="500"/>
      <c r="BO180" s="642"/>
      <c r="BP180" s="641"/>
      <c r="BQ180" s="641"/>
      <c r="BR180" s="400" t="s">
        <v>149</v>
      </c>
      <c r="BS180" s="188">
        <v>6997195</v>
      </c>
      <c r="BT180" s="390">
        <v>4.2806025956356443E-2</v>
      </c>
      <c r="BU180" s="188">
        <v>98</v>
      </c>
      <c r="BV180" s="390">
        <v>0.460093896713615</v>
      </c>
      <c r="BW180" s="188">
        <v>71399.948979591834</v>
      </c>
      <c r="BX180" s="401">
        <v>4.9497449366129606E-3</v>
      </c>
      <c r="CB180" s="159"/>
      <c r="CC180" s="159"/>
      <c r="CD180" s="159"/>
      <c r="CE180" s="159"/>
      <c r="CF180" s="159"/>
      <c r="CG180" s="159"/>
      <c r="CI180" s="76"/>
      <c r="CJ180" s="150"/>
      <c r="CK180" s="150"/>
      <c r="CL180" s="150"/>
    </row>
    <row r="181" spans="2:90" s="14" customFormat="1" ht="13.5" customHeight="1">
      <c r="B181" s="500"/>
      <c r="C181" s="628"/>
      <c r="D181" s="631"/>
      <c r="E181" s="615"/>
      <c r="F181" s="615"/>
      <c r="G181" s="126" t="s">
        <v>150</v>
      </c>
      <c r="H181" s="211">
        <v>21020432</v>
      </c>
      <c r="I181" s="182">
        <f>IFERROR(H181/E175,"-")</f>
        <v>2.2192998170625047E-2</v>
      </c>
      <c r="J181" s="211">
        <v>165</v>
      </c>
      <c r="K181" s="182">
        <f>IFERROR(J181/F175,"-")</f>
        <v>0.11811023622047244</v>
      </c>
      <c r="L181" s="214">
        <f t="shared" si="143"/>
        <v>127396.55757575757</v>
      </c>
      <c r="M181" s="109">
        <f t="shared" si="188"/>
        <v>8.2425816764911588E-3</v>
      </c>
      <c r="N181" s="615"/>
      <c r="O181" s="615"/>
      <c r="P181" s="126" t="s">
        <v>150</v>
      </c>
      <c r="Q181" s="211">
        <v>2557594</v>
      </c>
      <c r="R181" s="182">
        <f>IFERROR(Q181/N175,"-")</f>
        <v>1.7055699031558652E-2</v>
      </c>
      <c r="S181" s="211">
        <v>27</v>
      </c>
      <c r="T181" s="182">
        <f>IFERROR(S181/O175,"-")</f>
        <v>0.12217194570135746</v>
      </c>
      <c r="U181" s="214">
        <f t="shared" si="144"/>
        <v>94725.703703703708</v>
      </c>
      <c r="V181" s="109">
        <f t="shared" si="189"/>
        <v>1.348786092516735E-3</v>
      </c>
      <c r="W181" s="615"/>
      <c r="X181" s="615"/>
      <c r="Y181" s="126" t="s">
        <v>150</v>
      </c>
      <c r="Z181" s="211">
        <v>4307425</v>
      </c>
      <c r="AA181" s="182">
        <f>IFERROR(Z181/W175,"-")</f>
        <v>4.0652863799917421E-2</v>
      </c>
      <c r="AB181" s="211">
        <v>25</v>
      </c>
      <c r="AC181" s="182">
        <f>IFERROR(AB181/X175,"-")</f>
        <v>0.1953125</v>
      </c>
      <c r="AD181" s="214">
        <f t="shared" si="145"/>
        <v>172297</v>
      </c>
      <c r="AE181" s="109">
        <f t="shared" si="190"/>
        <v>1.2488760115895695E-3</v>
      </c>
      <c r="AF181" s="615"/>
      <c r="AG181" s="615"/>
      <c r="AH181" s="126" t="s">
        <v>150</v>
      </c>
      <c r="AI181" s="211">
        <v>13367731</v>
      </c>
      <c r="AJ181" s="182">
        <f>IFERROR(AI181/AF175,"-")</f>
        <v>6.2642623436638414E-2</v>
      </c>
      <c r="AK181" s="211">
        <v>31</v>
      </c>
      <c r="AL181" s="182">
        <f>IFERROR(AK181/AG175,"-")</f>
        <v>0.13080168776371309</v>
      </c>
      <c r="AM181" s="214">
        <f t="shared" si="146"/>
        <v>431217.12903225806</v>
      </c>
      <c r="AN181" s="109">
        <f t="shared" si="191"/>
        <v>1.548606254371066E-3</v>
      </c>
      <c r="AO181" s="615"/>
      <c r="AP181" s="651"/>
      <c r="AQ181" s="126" t="s">
        <v>150</v>
      </c>
      <c r="AR181" s="211">
        <f t="shared" si="141"/>
        <v>41253182</v>
      </c>
      <c r="AS181" s="182">
        <f>IFERROR(AR181/AO175,"-")</f>
        <v>2.9123866151500859E-2</v>
      </c>
      <c r="AT181" s="211">
        <f t="shared" si="142"/>
        <v>248</v>
      </c>
      <c r="AU181" s="182">
        <f>IFERROR(AT181/AP175,"-")</f>
        <v>0.12506303580433686</v>
      </c>
      <c r="AV181" s="214">
        <f t="shared" si="147"/>
        <v>166343.47580645161</v>
      </c>
      <c r="AW181" s="109">
        <f t="shared" si="192"/>
        <v>1.2388850034968528E-2</v>
      </c>
      <c r="AX181" s="121"/>
      <c r="AY181" s="76"/>
      <c r="AZ181" s="76"/>
      <c r="BA181" s="76"/>
      <c r="BB181" s="76"/>
      <c r="BC181" s="76"/>
      <c r="BD181" s="76"/>
      <c r="BE181" s="76"/>
      <c r="BF181" s="76"/>
      <c r="BG181" s="76"/>
      <c r="BH181" s="76"/>
      <c r="BI181" s="76"/>
      <c r="BN181" s="500"/>
      <c r="BO181" s="642"/>
      <c r="BP181" s="641"/>
      <c r="BQ181" s="641"/>
      <c r="BR181" s="400" t="s">
        <v>150</v>
      </c>
      <c r="BS181" s="188">
        <v>12536750</v>
      </c>
      <c r="BT181" s="390">
        <v>7.6694796401751225E-2</v>
      </c>
      <c r="BU181" s="188">
        <v>30</v>
      </c>
      <c r="BV181" s="390">
        <v>0.14084507042253522</v>
      </c>
      <c r="BW181" s="188">
        <v>417891.66666666669</v>
      </c>
      <c r="BX181" s="401">
        <v>1.5152280418202939E-3</v>
      </c>
      <c r="CB181" s="159"/>
      <c r="CC181" s="159"/>
      <c r="CD181" s="159"/>
      <c r="CE181" s="159"/>
      <c r="CF181" s="159"/>
      <c r="CG181" s="159"/>
      <c r="CI181" s="76"/>
      <c r="CJ181" s="150"/>
      <c r="CK181" s="150"/>
      <c r="CL181" s="150"/>
    </row>
    <row r="182" spans="2:90" s="14" customFormat="1" ht="13.5" customHeight="1">
      <c r="B182" s="500"/>
      <c r="C182" s="628"/>
      <c r="D182" s="631"/>
      <c r="E182" s="615"/>
      <c r="F182" s="615"/>
      <c r="G182" s="126" t="s">
        <v>160</v>
      </c>
      <c r="H182" s="211">
        <v>0</v>
      </c>
      <c r="I182" s="182">
        <f>IFERROR(H182/E175,"-")</f>
        <v>0</v>
      </c>
      <c r="J182" s="211">
        <v>0</v>
      </c>
      <c r="K182" s="182">
        <f>IFERROR(J182/F175,"-")</f>
        <v>0</v>
      </c>
      <c r="L182" s="214" t="str">
        <f t="shared" si="143"/>
        <v>-</v>
      </c>
      <c r="M182" s="109">
        <f t="shared" si="188"/>
        <v>0</v>
      </c>
      <c r="N182" s="615"/>
      <c r="O182" s="615"/>
      <c r="P182" s="126" t="s">
        <v>160</v>
      </c>
      <c r="Q182" s="211">
        <v>0</v>
      </c>
      <c r="R182" s="182">
        <f>IFERROR(Q182/N175,"-")</f>
        <v>0</v>
      </c>
      <c r="S182" s="211">
        <v>0</v>
      </c>
      <c r="T182" s="182">
        <f>IFERROR(S182/O175,"-")</f>
        <v>0</v>
      </c>
      <c r="U182" s="214" t="str">
        <f t="shared" si="144"/>
        <v>-</v>
      </c>
      <c r="V182" s="109">
        <f t="shared" si="189"/>
        <v>0</v>
      </c>
      <c r="W182" s="615"/>
      <c r="X182" s="615"/>
      <c r="Y182" s="126" t="s">
        <v>160</v>
      </c>
      <c r="Z182" s="211">
        <v>0</v>
      </c>
      <c r="AA182" s="182">
        <f>IFERROR(Z182/W175,"-")</f>
        <v>0</v>
      </c>
      <c r="AB182" s="211">
        <v>0</v>
      </c>
      <c r="AC182" s="182">
        <f>IFERROR(AB182/X175,"-")</f>
        <v>0</v>
      </c>
      <c r="AD182" s="214" t="str">
        <f t="shared" si="145"/>
        <v>-</v>
      </c>
      <c r="AE182" s="109">
        <f t="shared" si="190"/>
        <v>0</v>
      </c>
      <c r="AF182" s="615"/>
      <c r="AG182" s="615"/>
      <c r="AH182" s="126" t="s">
        <v>160</v>
      </c>
      <c r="AI182" s="211">
        <v>0</v>
      </c>
      <c r="AJ182" s="182">
        <f>IFERROR(AI182/AF175,"-")</f>
        <v>0</v>
      </c>
      <c r="AK182" s="211">
        <v>0</v>
      </c>
      <c r="AL182" s="182">
        <f>IFERROR(AK182/AG175,"-")</f>
        <v>0</v>
      </c>
      <c r="AM182" s="214" t="str">
        <f t="shared" si="146"/>
        <v>-</v>
      </c>
      <c r="AN182" s="109">
        <f t="shared" si="191"/>
        <v>0</v>
      </c>
      <c r="AO182" s="615"/>
      <c r="AP182" s="651"/>
      <c r="AQ182" s="126" t="s">
        <v>160</v>
      </c>
      <c r="AR182" s="211">
        <f t="shared" si="141"/>
        <v>0</v>
      </c>
      <c r="AS182" s="182">
        <f>IFERROR(AR182/AO175,"-")</f>
        <v>0</v>
      </c>
      <c r="AT182" s="211">
        <f t="shared" si="142"/>
        <v>0</v>
      </c>
      <c r="AU182" s="182">
        <f>IFERROR(AT182/AP175,"-")</f>
        <v>0</v>
      </c>
      <c r="AV182" s="214" t="str">
        <f t="shared" si="147"/>
        <v>-</v>
      </c>
      <c r="AW182" s="109">
        <f t="shared" si="192"/>
        <v>0</v>
      </c>
      <c r="AX182" s="121"/>
      <c r="AY182" s="76"/>
      <c r="AZ182" s="76"/>
      <c r="BA182" s="76"/>
      <c r="BB182" s="76"/>
      <c r="BC182" s="76"/>
      <c r="BD182" s="76"/>
      <c r="BE182" s="76"/>
      <c r="BF182" s="76"/>
      <c r="BG182" s="76"/>
      <c r="BH182" s="76"/>
      <c r="BI182" s="76"/>
      <c r="BN182" s="500"/>
      <c r="BO182" s="642"/>
      <c r="BP182" s="641"/>
      <c r="BQ182" s="641"/>
      <c r="BR182" s="400" t="s">
        <v>160</v>
      </c>
      <c r="BS182" s="188">
        <v>0</v>
      </c>
      <c r="BT182" s="390">
        <v>0</v>
      </c>
      <c r="BU182" s="188">
        <v>0</v>
      </c>
      <c r="BV182" s="390">
        <v>0</v>
      </c>
      <c r="BW182" s="188" t="s">
        <v>418</v>
      </c>
      <c r="BX182" s="401">
        <v>0</v>
      </c>
      <c r="CB182" s="159"/>
      <c r="CC182" s="159"/>
      <c r="CD182" s="159"/>
      <c r="CE182" s="159"/>
      <c r="CF182" s="159"/>
      <c r="CG182" s="159"/>
      <c r="CI182" s="76"/>
      <c r="CJ182" s="150"/>
      <c r="CK182" s="150"/>
      <c r="CL182" s="150"/>
    </row>
    <row r="183" spans="2:90" s="14" customFormat="1" ht="13.5" customHeight="1">
      <c r="B183" s="500"/>
      <c r="C183" s="628"/>
      <c r="D183" s="631"/>
      <c r="E183" s="615"/>
      <c r="F183" s="615"/>
      <c r="G183" s="126" t="s">
        <v>151</v>
      </c>
      <c r="H183" s="211">
        <v>615400</v>
      </c>
      <c r="I183" s="182">
        <f>IFERROR(H183/E175,"-")</f>
        <v>6.497283725759135E-4</v>
      </c>
      <c r="J183" s="211">
        <v>21</v>
      </c>
      <c r="K183" s="182">
        <f>IFERROR(J183/F175,"-")</f>
        <v>1.5032211882605583E-2</v>
      </c>
      <c r="L183" s="214">
        <f t="shared" si="143"/>
        <v>29304.761904761905</v>
      </c>
      <c r="M183" s="109">
        <f t="shared" si="188"/>
        <v>1.0490558497352382E-3</v>
      </c>
      <c r="N183" s="615"/>
      <c r="O183" s="615"/>
      <c r="P183" s="126" t="s">
        <v>151</v>
      </c>
      <c r="Q183" s="211">
        <v>71170</v>
      </c>
      <c r="R183" s="182">
        <f>IFERROR(Q183/N175,"-")</f>
        <v>4.7460781503085687E-4</v>
      </c>
      <c r="S183" s="211">
        <v>2</v>
      </c>
      <c r="T183" s="182">
        <f>IFERROR(S183/O175,"-")</f>
        <v>9.0497737556561094E-3</v>
      </c>
      <c r="U183" s="214">
        <f t="shared" si="144"/>
        <v>35585</v>
      </c>
      <c r="V183" s="109">
        <f t="shared" si="189"/>
        <v>9.9910080927165547E-5</v>
      </c>
      <c r="W183" s="615"/>
      <c r="X183" s="615"/>
      <c r="Y183" s="126" t="s">
        <v>151</v>
      </c>
      <c r="Z183" s="211">
        <v>82890</v>
      </c>
      <c r="AA183" s="182">
        <f>IFERROR(Z183/W175,"-")</f>
        <v>7.8230401698814369E-4</v>
      </c>
      <c r="AB183" s="211">
        <v>1</v>
      </c>
      <c r="AC183" s="182">
        <f>IFERROR(AB183/X175,"-")</f>
        <v>7.8125E-3</v>
      </c>
      <c r="AD183" s="214">
        <f t="shared" si="145"/>
        <v>82890</v>
      </c>
      <c r="AE183" s="109">
        <f t="shared" si="190"/>
        <v>4.9955040463582773E-5</v>
      </c>
      <c r="AF183" s="615"/>
      <c r="AG183" s="615"/>
      <c r="AH183" s="126" t="s">
        <v>151</v>
      </c>
      <c r="AI183" s="211">
        <v>29588</v>
      </c>
      <c r="AJ183" s="182">
        <f>IFERROR(AI183/AF175,"-")</f>
        <v>1.3865254636282384E-4</v>
      </c>
      <c r="AK183" s="211">
        <v>2</v>
      </c>
      <c r="AL183" s="182">
        <f>IFERROR(AK183/AG175,"-")</f>
        <v>8.4388185654008432E-3</v>
      </c>
      <c r="AM183" s="214">
        <f t="shared" si="146"/>
        <v>14794</v>
      </c>
      <c r="AN183" s="109">
        <f t="shared" si="191"/>
        <v>9.9910080927165547E-5</v>
      </c>
      <c r="AO183" s="615"/>
      <c r="AP183" s="651"/>
      <c r="AQ183" s="126" t="s">
        <v>151</v>
      </c>
      <c r="AR183" s="211">
        <f t="shared" si="141"/>
        <v>799048</v>
      </c>
      <c r="AS183" s="182">
        <f>IFERROR(AR183/AO175,"-")</f>
        <v>5.6411083636225825E-4</v>
      </c>
      <c r="AT183" s="211">
        <f t="shared" si="142"/>
        <v>26</v>
      </c>
      <c r="AU183" s="182">
        <f>IFERROR(AT183/AP175,"-")</f>
        <v>1.3111447302067574E-2</v>
      </c>
      <c r="AV183" s="214">
        <f t="shared" si="147"/>
        <v>30732.615384615383</v>
      </c>
      <c r="AW183" s="109">
        <f t="shared" si="192"/>
        <v>1.2988310520531522E-3</v>
      </c>
      <c r="AX183" s="121"/>
      <c r="AY183" s="76"/>
      <c r="AZ183" s="76"/>
      <c r="BA183" s="76"/>
      <c r="BB183" s="76"/>
      <c r="BC183" s="76"/>
      <c r="BD183" s="76"/>
      <c r="BE183" s="76"/>
      <c r="BF183" s="76"/>
      <c r="BG183" s="76"/>
      <c r="BH183" s="76"/>
      <c r="BI183" s="76"/>
      <c r="BN183" s="500"/>
      <c r="BO183" s="642"/>
      <c r="BP183" s="641"/>
      <c r="BQ183" s="641"/>
      <c r="BR183" s="400" t="s">
        <v>151</v>
      </c>
      <c r="BS183" s="188">
        <v>151658</v>
      </c>
      <c r="BT183" s="390">
        <v>9.2778267355548985E-4</v>
      </c>
      <c r="BU183" s="188">
        <v>5</v>
      </c>
      <c r="BV183" s="390">
        <v>2.3474178403755867E-2</v>
      </c>
      <c r="BW183" s="188">
        <v>30331.599999999999</v>
      </c>
      <c r="BX183" s="401">
        <v>2.5253800697004901E-4</v>
      </c>
      <c r="CB183" s="159"/>
      <c r="CC183" s="159"/>
      <c r="CD183" s="159"/>
      <c r="CE183" s="159"/>
      <c r="CF183" s="159"/>
      <c r="CG183" s="159"/>
      <c r="CI183" s="76"/>
      <c r="CJ183" s="150"/>
      <c r="CK183" s="150"/>
      <c r="CL183" s="150"/>
    </row>
    <row r="184" spans="2:90" s="14" customFormat="1" ht="13.5" customHeight="1">
      <c r="B184" s="500"/>
      <c r="C184" s="628"/>
      <c r="D184" s="631"/>
      <c r="E184" s="615"/>
      <c r="F184" s="615"/>
      <c r="G184" s="126" t="s">
        <v>152</v>
      </c>
      <c r="H184" s="211">
        <v>897288</v>
      </c>
      <c r="I184" s="182">
        <f>IFERROR(H184/E175,"-")</f>
        <v>9.4734070843662053E-4</v>
      </c>
      <c r="J184" s="211">
        <v>79</v>
      </c>
      <c r="K184" s="182">
        <f>IFERROR(J184/F175,"-")</f>
        <v>5.654974946313529E-2</v>
      </c>
      <c r="L184" s="214">
        <f t="shared" si="143"/>
        <v>11358.075949367088</v>
      </c>
      <c r="M184" s="109">
        <f t="shared" si="188"/>
        <v>3.946448196623039E-3</v>
      </c>
      <c r="N184" s="615"/>
      <c r="O184" s="615"/>
      <c r="P184" s="126" t="s">
        <v>152</v>
      </c>
      <c r="Q184" s="211">
        <v>55742</v>
      </c>
      <c r="R184" s="182">
        <f>IFERROR(Q184/N175,"-")</f>
        <v>3.7172388401643982E-4</v>
      </c>
      <c r="S184" s="211">
        <v>15</v>
      </c>
      <c r="T184" s="182">
        <f>IFERROR(S184/O175,"-")</f>
        <v>6.7873303167420809E-2</v>
      </c>
      <c r="U184" s="214">
        <f t="shared" si="144"/>
        <v>3716.1333333333332</v>
      </c>
      <c r="V184" s="109">
        <f t="shared" si="189"/>
        <v>7.4932560695374162E-4</v>
      </c>
      <c r="W184" s="615"/>
      <c r="X184" s="615"/>
      <c r="Y184" s="126" t="s">
        <v>152</v>
      </c>
      <c r="Z184" s="211">
        <v>113555</v>
      </c>
      <c r="AA184" s="182">
        <f>IFERROR(Z184/W175,"-")</f>
        <v>1.0717159204860496E-3</v>
      </c>
      <c r="AB184" s="211">
        <v>13</v>
      </c>
      <c r="AC184" s="182">
        <f>IFERROR(AB184/X175,"-")</f>
        <v>0.1015625</v>
      </c>
      <c r="AD184" s="214">
        <f t="shared" si="145"/>
        <v>8735</v>
      </c>
      <c r="AE184" s="109">
        <f t="shared" si="190"/>
        <v>6.4941552602657611E-4</v>
      </c>
      <c r="AF184" s="615"/>
      <c r="AG184" s="615"/>
      <c r="AH184" s="126" t="s">
        <v>152</v>
      </c>
      <c r="AI184" s="211">
        <v>130130</v>
      </c>
      <c r="AJ184" s="182">
        <f>IFERROR(AI184/AF175,"-")</f>
        <v>6.0980315865196246E-4</v>
      </c>
      <c r="AK184" s="211">
        <v>18</v>
      </c>
      <c r="AL184" s="182">
        <f>IFERROR(AK184/AG175,"-")</f>
        <v>7.5949367088607597E-2</v>
      </c>
      <c r="AM184" s="214">
        <f t="shared" si="146"/>
        <v>7229.4444444444443</v>
      </c>
      <c r="AN184" s="109">
        <f t="shared" si="191"/>
        <v>8.9919072834448999E-4</v>
      </c>
      <c r="AO184" s="615"/>
      <c r="AP184" s="651"/>
      <c r="AQ184" s="126" t="s">
        <v>152</v>
      </c>
      <c r="AR184" s="211">
        <f t="shared" si="141"/>
        <v>1196715</v>
      </c>
      <c r="AS184" s="182">
        <f>IFERROR(AR184/AO175,"-")</f>
        <v>8.4485525217165914E-4</v>
      </c>
      <c r="AT184" s="211">
        <f t="shared" si="142"/>
        <v>125</v>
      </c>
      <c r="AU184" s="182">
        <f>IFERROR(AT184/AP175,"-")</f>
        <v>6.3035804336863344E-2</v>
      </c>
      <c r="AV184" s="214">
        <f t="shared" si="147"/>
        <v>9573.7199999999993</v>
      </c>
      <c r="AW184" s="109">
        <f t="shared" si="192"/>
        <v>6.2443800579478469E-3</v>
      </c>
      <c r="AX184" s="121"/>
      <c r="AY184" s="76"/>
      <c r="AZ184" s="76"/>
      <c r="BA184" s="76"/>
      <c r="BB184" s="76"/>
      <c r="BC184" s="76"/>
      <c r="BD184" s="76"/>
      <c r="BE184" s="76"/>
      <c r="BF184" s="76"/>
      <c r="BG184" s="76"/>
      <c r="BH184" s="76"/>
      <c r="BI184" s="76"/>
      <c r="BN184" s="500"/>
      <c r="BO184" s="642"/>
      <c r="BP184" s="641"/>
      <c r="BQ184" s="641"/>
      <c r="BR184" s="400" t="s">
        <v>152</v>
      </c>
      <c r="BS184" s="188">
        <v>628876</v>
      </c>
      <c r="BT184" s="390">
        <v>3.8472105435577563E-3</v>
      </c>
      <c r="BU184" s="188">
        <v>19</v>
      </c>
      <c r="BV184" s="390">
        <v>8.9201877934272297E-2</v>
      </c>
      <c r="BW184" s="188">
        <v>33098.73684210526</v>
      </c>
      <c r="BX184" s="401">
        <v>9.5964442648618616E-4</v>
      </c>
      <c r="CB184" s="159"/>
      <c r="CC184" s="159"/>
      <c r="CD184" s="159"/>
      <c r="CE184" s="159"/>
      <c r="CF184" s="159"/>
      <c r="CG184" s="159"/>
      <c r="CI184" s="76"/>
      <c r="CJ184" s="150"/>
      <c r="CK184" s="150"/>
      <c r="CL184" s="150"/>
    </row>
    <row r="185" spans="2:90" s="14" customFormat="1" ht="13.5" customHeight="1">
      <c r="B185" s="500"/>
      <c r="C185" s="628"/>
      <c r="D185" s="631"/>
      <c r="E185" s="615"/>
      <c r="F185" s="615"/>
      <c r="G185" s="126" t="s">
        <v>153</v>
      </c>
      <c r="H185" s="211">
        <v>62917</v>
      </c>
      <c r="I185" s="182">
        <f>IFERROR(H185/E175,"-")</f>
        <v>6.6426649361973919E-5</v>
      </c>
      <c r="J185" s="211">
        <v>3</v>
      </c>
      <c r="K185" s="182">
        <f>IFERROR(J185/F175,"-")</f>
        <v>2.1474588403722263E-3</v>
      </c>
      <c r="L185" s="214">
        <f t="shared" si="143"/>
        <v>20972.333333333332</v>
      </c>
      <c r="M185" s="109">
        <f t="shared" si="188"/>
        <v>1.4986512139074831E-4</v>
      </c>
      <c r="N185" s="615"/>
      <c r="O185" s="615"/>
      <c r="P185" s="126" t="s">
        <v>153</v>
      </c>
      <c r="Q185" s="211">
        <v>0</v>
      </c>
      <c r="R185" s="182">
        <f>IFERROR(Q185/N175,"-")</f>
        <v>0</v>
      </c>
      <c r="S185" s="211">
        <v>0</v>
      </c>
      <c r="T185" s="182">
        <f>IFERROR(S185/O175,"-")</f>
        <v>0</v>
      </c>
      <c r="U185" s="214" t="str">
        <f t="shared" si="144"/>
        <v>-</v>
      </c>
      <c r="V185" s="109">
        <f t="shared" si="189"/>
        <v>0</v>
      </c>
      <c r="W185" s="615"/>
      <c r="X185" s="615"/>
      <c r="Y185" s="126" t="s">
        <v>153</v>
      </c>
      <c r="Z185" s="211">
        <v>87798</v>
      </c>
      <c r="AA185" s="182">
        <f>IFERROR(Z185/W175,"-")</f>
        <v>8.2862502211997874E-4</v>
      </c>
      <c r="AB185" s="211">
        <v>3</v>
      </c>
      <c r="AC185" s="182">
        <f>IFERROR(AB185/X175,"-")</f>
        <v>2.34375E-2</v>
      </c>
      <c r="AD185" s="214">
        <f t="shared" si="145"/>
        <v>29266</v>
      </c>
      <c r="AE185" s="109">
        <f t="shared" si="190"/>
        <v>1.4986512139074831E-4</v>
      </c>
      <c r="AF185" s="615"/>
      <c r="AG185" s="615"/>
      <c r="AH185" s="126" t="s">
        <v>153</v>
      </c>
      <c r="AI185" s="211">
        <v>19596</v>
      </c>
      <c r="AJ185" s="182">
        <f>IFERROR(AI185/AF175,"-")</f>
        <v>9.1828961015475723E-5</v>
      </c>
      <c r="AK185" s="211">
        <v>6</v>
      </c>
      <c r="AL185" s="182">
        <f>IFERROR(AK185/AG175,"-")</f>
        <v>2.5316455696202531E-2</v>
      </c>
      <c r="AM185" s="214">
        <f t="shared" si="146"/>
        <v>3266</v>
      </c>
      <c r="AN185" s="109">
        <f t="shared" si="191"/>
        <v>2.9973024278149663E-4</v>
      </c>
      <c r="AO185" s="615"/>
      <c r="AP185" s="651"/>
      <c r="AQ185" s="126" t="s">
        <v>153</v>
      </c>
      <c r="AR185" s="211">
        <f t="shared" si="141"/>
        <v>170311</v>
      </c>
      <c r="AS185" s="182">
        <f>IFERROR(AR185/AO175,"-")</f>
        <v>1.2023593157318782E-4</v>
      </c>
      <c r="AT185" s="211">
        <f t="shared" si="142"/>
        <v>12</v>
      </c>
      <c r="AU185" s="182">
        <f>IFERROR(AT185/AP175,"-")</f>
        <v>6.0514372163388806E-3</v>
      </c>
      <c r="AV185" s="214">
        <f t="shared" si="147"/>
        <v>14192.583333333334</v>
      </c>
      <c r="AW185" s="109">
        <f t="shared" si="192"/>
        <v>5.9946048556299325E-4</v>
      </c>
      <c r="AX185" s="121"/>
      <c r="AY185" s="76"/>
      <c r="AZ185" s="76"/>
      <c r="BA185" s="76"/>
      <c r="BB185" s="76"/>
      <c r="BC185" s="76"/>
      <c r="BD185" s="76"/>
      <c r="BE185" s="76"/>
      <c r="BF185" s="76"/>
      <c r="BG185" s="76"/>
      <c r="BH185" s="76"/>
      <c r="BI185" s="76"/>
      <c r="BN185" s="500"/>
      <c r="BO185" s="642"/>
      <c r="BP185" s="641"/>
      <c r="BQ185" s="641"/>
      <c r="BR185" s="400" t="s">
        <v>153</v>
      </c>
      <c r="BS185" s="188">
        <v>33905</v>
      </c>
      <c r="BT185" s="390">
        <v>2.0741715931173353E-4</v>
      </c>
      <c r="BU185" s="188">
        <v>2</v>
      </c>
      <c r="BV185" s="390">
        <v>9.3896713615023476E-3</v>
      </c>
      <c r="BW185" s="188">
        <v>16952.5</v>
      </c>
      <c r="BX185" s="401">
        <v>1.0101520278801959E-4</v>
      </c>
      <c r="CB185" s="159"/>
      <c r="CC185" s="159"/>
      <c r="CD185" s="159"/>
      <c r="CE185" s="159"/>
      <c r="CF185" s="159"/>
      <c r="CG185" s="159"/>
      <c r="CI185" s="76"/>
      <c r="CJ185" s="150"/>
      <c r="CK185" s="150"/>
      <c r="CL185" s="150"/>
    </row>
    <row r="186" spans="2:90" s="14" customFormat="1" ht="13.5" customHeight="1">
      <c r="B186" s="500"/>
      <c r="C186" s="628"/>
      <c r="D186" s="631"/>
      <c r="E186" s="615"/>
      <c r="F186" s="615"/>
      <c r="G186" s="126" t="s">
        <v>154</v>
      </c>
      <c r="H186" s="211">
        <v>442648</v>
      </c>
      <c r="I186" s="182">
        <f>IFERROR(H186/E175,"-")</f>
        <v>4.6733988408187026E-4</v>
      </c>
      <c r="J186" s="211">
        <v>4</v>
      </c>
      <c r="K186" s="182">
        <f>IFERROR(J186/F175,"-")</f>
        <v>2.8632784538296348E-3</v>
      </c>
      <c r="L186" s="214">
        <f t="shared" si="143"/>
        <v>110662</v>
      </c>
      <c r="M186" s="109">
        <f t="shared" si="188"/>
        <v>1.9982016185433109E-4</v>
      </c>
      <c r="N186" s="615"/>
      <c r="O186" s="615"/>
      <c r="P186" s="126" t="s">
        <v>154</v>
      </c>
      <c r="Q186" s="211">
        <v>997</v>
      </c>
      <c r="R186" s="182">
        <f>IFERROR(Q186/N175,"-")</f>
        <v>6.6486439733843509E-6</v>
      </c>
      <c r="S186" s="211">
        <v>1</v>
      </c>
      <c r="T186" s="182">
        <f>IFERROR(S186/O175,"-")</f>
        <v>4.5248868778280547E-3</v>
      </c>
      <c r="U186" s="214">
        <f t="shared" si="144"/>
        <v>997</v>
      </c>
      <c r="V186" s="109">
        <f t="shared" si="189"/>
        <v>4.9955040463582773E-5</v>
      </c>
      <c r="W186" s="615"/>
      <c r="X186" s="615"/>
      <c r="Y186" s="126" t="s">
        <v>154</v>
      </c>
      <c r="Z186" s="211">
        <v>3313813</v>
      </c>
      <c r="AA186" s="182">
        <f>IFERROR(Z186/W175,"-")</f>
        <v>3.1275295227983245E-2</v>
      </c>
      <c r="AB186" s="211">
        <v>2</v>
      </c>
      <c r="AC186" s="182">
        <f>IFERROR(AB186/X175,"-")</f>
        <v>1.5625E-2</v>
      </c>
      <c r="AD186" s="214">
        <f t="shared" si="145"/>
        <v>1656906.5</v>
      </c>
      <c r="AE186" s="109">
        <f t="shared" si="190"/>
        <v>9.9910080927165547E-5</v>
      </c>
      <c r="AF186" s="615"/>
      <c r="AG186" s="615"/>
      <c r="AH186" s="126" t="s">
        <v>154</v>
      </c>
      <c r="AI186" s="211">
        <v>1747807</v>
      </c>
      <c r="AJ186" s="182">
        <f>IFERROR(AI186/AF175,"-")</f>
        <v>8.1904113526013265E-3</v>
      </c>
      <c r="AK186" s="211">
        <v>13</v>
      </c>
      <c r="AL186" s="182">
        <f>IFERROR(AK186/AG175,"-")</f>
        <v>5.4852320675105488E-2</v>
      </c>
      <c r="AM186" s="214">
        <f t="shared" si="146"/>
        <v>134446.69230769231</v>
      </c>
      <c r="AN186" s="109">
        <f t="shared" si="191"/>
        <v>6.4941552602657611E-4</v>
      </c>
      <c r="AO186" s="615"/>
      <c r="AP186" s="651"/>
      <c r="AQ186" s="126" t="s">
        <v>154</v>
      </c>
      <c r="AR186" s="211">
        <f t="shared" si="141"/>
        <v>5505265</v>
      </c>
      <c r="AS186" s="182">
        <f>IFERROR(AR186/AO175,"-")</f>
        <v>3.8865996079658141E-3</v>
      </c>
      <c r="AT186" s="211">
        <f t="shared" si="142"/>
        <v>20</v>
      </c>
      <c r="AU186" s="182">
        <f>IFERROR(AT186/AP175,"-")</f>
        <v>1.0085728693898134E-2</v>
      </c>
      <c r="AV186" s="214">
        <f t="shared" si="147"/>
        <v>275263.25</v>
      </c>
      <c r="AW186" s="109">
        <f t="shared" si="192"/>
        <v>9.9910080927165549E-4</v>
      </c>
      <c r="AX186" s="121"/>
      <c r="AY186" s="76"/>
      <c r="AZ186" s="76"/>
      <c r="BA186" s="76"/>
      <c r="BB186" s="76"/>
      <c r="BC186" s="76"/>
      <c r="BD186" s="76"/>
      <c r="BE186" s="76"/>
      <c r="BF186" s="76"/>
      <c r="BG186" s="76"/>
      <c r="BH186" s="76"/>
      <c r="BI186" s="76"/>
      <c r="BN186" s="500"/>
      <c r="BO186" s="642"/>
      <c r="BP186" s="641"/>
      <c r="BQ186" s="641"/>
      <c r="BR186" s="400" t="s">
        <v>154</v>
      </c>
      <c r="BS186" s="188">
        <v>557714</v>
      </c>
      <c r="BT186" s="390">
        <v>3.4118700365251189E-3</v>
      </c>
      <c r="BU186" s="188">
        <v>3</v>
      </c>
      <c r="BV186" s="390">
        <v>1.4084507042253521E-2</v>
      </c>
      <c r="BW186" s="188">
        <v>185904.66666666666</v>
      </c>
      <c r="BX186" s="401">
        <v>1.5152280418202939E-4</v>
      </c>
      <c r="CB186" s="159"/>
      <c r="CC186" s="159"/>
      <c r="CD186" s="159"/>
      <c r="CE186" s="159"/>
      <c r="CF186" s="159"/>
      <c r="CG186" s="159"/>
      <c r="CI186" s="76"/>
      <c r="CJ186" s="150"/>
      <c r="CK186" s="150"/>
      <c r="CL186" s="150"/>
    </row>
    <row r="187" spans="2:90" s="14" customFormat="1" ht="13.5" customHeight="1">
      <c r="B187" s="500"/>
      <c r="C187" s="628"/>
      <c r="D187" s="631"/>
      <c r="E187" s="615"/>
      <c r="F187" s="615"/>
      <c r="G187" s="126" t="s">
        <v>155</v>
      </c>
      <c r="H187" s="211">
        <v>3376144</v>
      </c>
      <c r="I187" s="182">
        <f>IFERROR(H187/E175,"-")</f>
        <v>3.56447277657123E-3</v>
      </c>
      <c r="J187" s="211">
        <v>152</v>
      </c>
      <c r="K187" s="182">
        <f>IFERROR(J187/F175,"-")</f>
        <v>0.10880458124552612</v>
      </c>
      <c r="L187" s="214">
        <f t="shared" si="143"/>
        <v>22211.473684210527</v>
      </c>
      <c r="M187" s="109">
        <f t="shared" si="188"/>
        <v>7.5931661504645819E-3</v>
      </c>
      <c r="N187" s="615"/>
      <c r="O187" s="615"/>
      <c r="P187" s="126" t="s">
        <v>155</v>
      </c>
      <c r="Q187" s="211">
        <v>547614</v>
      </c>
      <c r="R187" s="182">
        <f>IFERROR(Q187/N175,"-")</f>
        <v>3.6518460590179518E-3</v>
      </c>
      <c r="S187" s="211">
        <v>23</v>
      </c>
      <c r="T187" s="182">
        <f>IFERROR(S187/O175,"-")</f>
        <v>0.10407239819004525</v>
      </c>
      <c r="U187" s="214">
        <f t="shared" si="144"/>
        <v>23809.304347826088</v>
      </c>
      <c r="V187" s="109">
        <f t="shared" si="189"/>
        <v>1.1489659306624038E-3</v>
      </c>
      <c r="W187" s="615"/>
      <c r="X187" s="615"/>
      <c r="Y187" s="126" t="s">
        <v>155</v>
      </c>
      <c r="Z187" s="211">
        <v>395786</v>
      </c>
      <c r="AA187" s="182">
        <f>IFERROR(Z187/W175,"-")</f>
        <v>3.7353719105762992E-3</v>
      </c>
      <c r="AB187" s="211">
        <v>19</v>
      </c>
      <c r="AC187" s="182">
        <f>IFERROR(AB187/X175,"-")</f>
        <v>0.1484375</v>
      </c>
      <c r="AD187" s="214">
        <f t="shared" si="145"/>
        <v>20830.842105263157</v>
      </c>
      <c r="AE187" s="109">
        <f t="shared" si="190"/>
        <v>9.4914576880807274E-4</v>
      </c>
      <c r="AF187" s="615"/>
      <c r="AG187" s="615"/>
      <c r="AH187" s="126" t="s">
        <v>155</v>
      </c>
      <c r="AI187" s="211">
        <v>2207309</v>
      </c>
      <c r="AJ187" s="182">
        <f>IFERROR(AI187/AF175,"-")</f>
        <v>1.0343687084614651E-2</v>
      </c>
      <c r="AK187" s="211">
        <v>41</v>
      </c>
      <c r="AL187" s="182">
        <f>IFERROR(AK187/AG175,"-")</f>
        <v>0.1729957805907173</v>
      </c>
      <c r="AM187" s="214">
        <f t="shared" si="146"/>
        <v>53836.804878048781</v>
      </c>
      <c r="AN187" s="109">
        <f t="shared" si="191"/>
        <v>2.048156659006894E-3</v>
      </c>
      <c r="AO187" s="615"/>
      <c r="AP187" s="651"/>
      <c r="AQ187" s="126" t="s">
        <v>155</v>
      </c>
      <c r="AR187" s="211">
        <f t="shared" si="141"/>
        <v>6526853</v>
      </c>
      <c r="AS187" s="182">
        <f>IFERROR(AR187/AO175,"-")</f>
        <v>4.6078189353374452E-3</v>
      </c>
      <c r="AT187" s="211">
        <f t="shared" si="142"/>
        <v>235</v>
      </c>
      <c r="AU187" s="182">
        <f>IFERROR(AT187/AP175,"-")</f>
        <v>0.11850731215330308</v>
      </c>
      <c r="AV187" s="214">
        <f t="shared" si="147"/>
        <v>27773.842553191491</v>
      </c>
      <c r="AW187" s="109">
        <f t="shared" si="192"/>
        <v>1.1739434508941953E-2</v>
      </c>
      <c r="AX187" s="121"/>
      <c r="AY187" s="76"/>
      <c r="AZ187" s="76"/>
      <c r="BA187" s="76"/>
      <c r="BB187" s="76"/>
      <c r="BC187" s="76"/>
      <c r="BD187" s="76"/>
      <c r="BE187" s="76"/>
      <c r="BF187" s="76"/>
      <c r="BG187" s="76"/>
      <c r="BH187" s="76"/>
      <c r="BI187" s="76"/>
      <c r="BN187" s="500"/>
      <c r="BO187" s="642"/>
      <c r="BP187" s="641"/>
      <c r="BQ187" s="641"/>
      <c r="BR187" s="400" t="s">
        <v>155</v>
      </c>
      <c r="BS187" s="188">
        <v>1938521</v>
      </c>
      <c r="BT187" s="390">
        <v>1.1859092142343047E-2</v>
      </c>
      <c r="BU187" s="188">
        <v>36</v>
      </c>
      <c r="BV187" s="390">
        <v>0.16901408450704225</v>
      </c>
      <c r="BW187" s="188">
        <v>53847.805555555555</v>
      </c>
      <c r="BX187" s="401">
        <v>1.8182736501843528E-3</v>
      </c>
      <c r="CB187" s="159"/>
      <c r="CC187" s="159"/>
      <c r="CD187" s="159"/>
      <c r="CE187" s="159"/>
      <c r="CF187" s="159"/>
      <c r="CG187" s="159"/>
      <c r="CI187" s="76"/>
      <c r="CJ187" s="150"/>
      <c r="CK187" s="150"/>
      <c r="CL187" s="150"/>
    </row>
    <row r="188" spans="2:90" s="14" customFormat="1" ht="13.5" customHeight="1">
      <c r="B188" s="500"/>
      <c r="C188" s="628"/>
      <c r="D188" s="631"/>
      <c r="E188" s="615"/>
      <c r="F188" s="615"/>
      <c r="G188" s="126" t="s">
        <v>156</v>
      </c>
      <c r="H188" s="211">
        <v>8414555</v>
      </c>
      <c r="I188" s="182">
        <f>IFERROR(H188/E175,"-")</f>
        <v>8.8839374814763013E-3</v>
      </c>
      <c r="J188" s="211">
        <v>143</v>
      </c>
      <c r="K188" s="182">
        <f>IFERROR(J188/F175,"-")</f>
        <v>0.10236220472440945</v>
      </c>
      <c r="L188" s="214">
        <f t="shared" si="143"/>
        <v>58843.041958041955</v>
      </c>
      <c r="M188" s="109">
        <f t="shared" si="188"/>
        <v>7.1435707862923369E-3</v>
      </c>
      <c r="N188" s="615"/>
      <c r="O188" s="615"/>
      <c r="P188" s="126" t="s">
        <v>156</v>
      </c>
      <c r="Q188" s="211">
        <v>432409</v>
      </c>
      <c r="R188" s="182">
        <f>IFERROR(Q188/N175,"-")</f>
        <v>2.8835842446210168E-3</v>
      </c>
      <c r="S188" s="211">
        <v>17</v>
      </c>
      <c r="T188" s="182">
        <f>IFERROR(S188/O175,"-")</f>
        <v>7.6923076923076927E-2</v>
      </c>
      <c r="U188" s="214">
        <f t="shared" si="144"/>
        <v>25435.823529411766</v>
      </c>
      <c r="V188" s="109">
        <f t="shared" si="189"/>
        <v>8.4923568788090723E-4</v>
      </c>
      <c r="W188" s="615"/>
      <c r="X188" s="615"/>
      <c r="Y188" s="126" t="s">
        <v>156</v>
      </c>
      <c r="Z188" s="211">
        <v>210265</v>
      </c>
      <c r="AA188" s="182">
        <f>IFERROR(Z188/W175,"-")</f>
        <v>1.9844511295935823E-3</v>
      </c>
      <c r="AB188" s="211">
        <v>10</v>
      </c>
      <c r="AC188" s="182">
        <f>IFERROR(AB188/X175,"-")</f>
        <v>7.8125E-2</v>
      </c>
      <c r="AD188" s="214">
        <f t="shared" si="145"/>
        <v>21026.5</v>
      </c>
      <c r="AE188" s="109">
        <f t="shared" si="190"/>
        <v>4.9955040463582775E-4</v>
      </c>
      <c r="AF188" s="615"/>
      <c r="AG188" s="615"/>
      <c r="AH188" s="126" t="s">
        <v>156</v>
      </c>
      <c r="AI188" s="211">
        <v>1228021</v>
      </c>
      <c r="AJ188" s="182">
        <f>IFERROR(AI188/AF175,"-")</f>
        <v>5.7546383208402488E-3</v>
      </c>
      <c r="AK188" s="211">
        <v>36</v>
      </c>
      <c r="AL188" s="182">
        <f>IFERROR(AK188/AG175,"-")</f>
        <v>0.15189873417721519</v>
      </c>
      <c r="AM188" s="214">
        <f t="shared" si="146"/>
        <v>34111.694444444445</v>
      </c>
      <c r="AN188" s="109">
        <f t="shared" si="191"/>
        <v>1.79838145668898E-3</v>
      </c>
      <c r="AO188" s="615"/>
      <c r="AP188" s="651"/>
      <c r="AQ188" s="126" t="s">
        <v>156</v>
      </c>
      <c r="AR188" s="211">
        <f t="shared" si="141"/>
        <v>10285250</v>
      </c>
      <c r="AS188" s="182">
        <f>IFERROR(AR188/AO175,"-")</f>
        <v>7.2611670133645506E-3</v>
      </c>
      <c r="AT188" s="211">
        <f t="shared" si="142"/>
        <v>206</v>
      </c>
      <c r="AU188" s="182">
        <f>IFERROR(AT188/AP175,"-")</f>
        <v>0.10388300554715078</v>
      </c>
      <c r="AV188" s="214">
        <f t="shared" si="147"/>
        <v>49928.398058252424</v>
      </c>
      <c r="AW188" s="109">
        <f t="shared" si="192"/>
        <v>1.0290738335498052E-2</v>
      </c>
      <c r="AX188" s="121"/>
      <c r="AY188" s="76"/>
      <c r="AZ188" s="76"/>
      <c r="BA188" s="76"/>
      <c r="BB188" s="76"/>
      <c r="BC188" s="76"/>
      <c r="BD188" s="76"/>
      <c r="BE188" s="76"/>
      <c r="BF188" s="76"/>
      <c r="BG188" s="76"/>
      <c r="BH188" s="76"/>
      <c r="BI188" s="76"/>
      <c r="BN188" s="500"/>
      <c r="BO188" s="642"/>
      <c r="BP188" s="641"/>
      <c r="BQ188" s="641"/>
      <c r="BR188" s="400" t="s">
        <v>156</v>
      </c>
      <c r="BS188" s="188">
        <v>3463225</v>
      </c>
      <c r="BT188" s="390">
        <v>2.1186618243839501E-2</v>
      </c>
      <c r="BU188" s="188">
        <v>36</v>
      </c>
      <c r="BV188" s="390">
        <v>0.16901408450704225</v>
      </c>
      <c r="BW188" s="188">
        <v>96200.694444444438</v>
      </c>
      <c r="BX188" s="401">
        <v>1.8182736501843528E-3</v>
      </c>
      <c r="CB188" s="159"/>
      <c r="CC188" s="159"/>
      <c r="CD188" s="159"/>
      <c r="CE188" s="159"/>
      <c r="CF188" s="159"/>
      <c r="CG188" s="159"/>
      <c r="CI188" s="76"/>
      <c r="CJ188" s="150"/>
      <c r="CK188" s="150"/>
      <c r="CL188" s="150"/>
    </row>
    <row r="189" spans="2:90" s="14" customFormat="1" ht="13.5" customHeight="1">
      <c r="B189" s="500"/>
      <c r="C189" s="628"/>
      <c r="D189" s="631"/>
      <c r="E189" s="615"/>
      <c r="F189" s="615"/>
      <c r="G189" s="126" t="s">
        <v>157</v>
      </c>
      <c r="H189" s="211">
        <v>2266649</v>
      </c>
      <c r="I189" s="182">
        <f>IFERROR(H189/E175,"-")</f>
        <v>2.3930876925102726E-3</v>
      </c>
      <c r="J189" s="211">
        <v>71</v>
      </c>
      <c r="K189" s="182">
        <f>IFERROR(J189/F175,"-")</f>
        <v>5.0823192555476022E-2</v>
      </c>
      <c r="L189" s="214">
        <f t="shared" si="143"/>
        <v>31924.633802816901</v>
      </c>
      <c r="M189" s="109">
        <f t="shared" si="188"/>
        <v>3.546807872914377E-3</v>
      </c>
      <c r="N189" s="615"/>
      <c r="O189" s="615"/>
      <c r="P189" s="126" t="s">
        <v>157</v>
      </c>
      <c r="Q189" s="211">
        <v>289856</v>
      </c>
      <c r="R189" s="182">
        <f>IFERROR(Q189/N175,"-")</f>
        <v>1.9329481921256716E-3</v>
      </c>
      <c r="S189" s="211">
        <v>13</v>
      </c>
      <c r="T189" s="182">
        <f>IFERROR(S189/O175,"-")</f>
        <v>5.8823529411764705E-2</v>
      </c>
      <c r="U189" s="214">
        <f t="shared" si="144"/>
        <v>22296.615384615383</v>
      </c>
      <c r="V189" s="109">
        <f t="shared" si="189"/>
        <v>6.4941552602657611E-4</v>
      </c>
      <c r="W189" s="615"/>
      <c r="X189" s="615"/>
      <c r="Y189" s="126" t="s">
        <v>157</v>
      </c>
      <c r="Z189" s="211">
        <v>189728</v>
      </c>
      <c r="AA189" s="182">
        <f>IFERROR(Z189/W175,"-")</f>
        <v>1.7906258479325192E-3</v>
      </c>
      <c r="AB189" s="211">
        <v>6</v>
      </c>
      <c r="AC189" s="182">
        <f>IFERROR(AB189/X175,"-")</f>
        <v>4.6875E-2</v>
      </c>
      <c r="AD189" s="214">
        <f t="shared" si="145"/>
        <v>31621.333333333332</v>
      </c>
      <c r="AE189" s="109">
        <f t="shared" si="190"/>
        <v>2.9973024278149663E-4</v>
      </c>
      <c r="AF189" s="615"/>
      <c r="AG189" s="615"/>
      <c r="AH189" s="126" t="s">
        <v>157</v>
      </c>
      <c r="AI189" s="211">
        <v>1226125</v>
      </c>
      <c r="AJ189" s="182">
        <f>IFERROR(AI189/AF175,"-")</f>
        <v>5.7457534611706565E-3</v>
      </c>
      <c r="AK189" s="211">
        <v>21</v>
      </c>
      <c r="AL189" s="182">
        <f>IFERROR(AK189/AG175,"-")</f>
        <v>8.8607594936708861E-2</v>
      </c>
      <c r="AM189" s="214">
        <f t="shared" si="146"/>
        <v>58386.904761904763</v>
      </c>
      <c r="AN189" s="109">
        <f t="shared" si="191"/>
        <v>1.0490558497352382E-3</v>
      </c>
      <c r="AO189" s="615"/>
      <c r="AP189" s="651"/>
      <c r="AQ189" s="126" t="s">
        <v>157</v>
      </c>
      <c r="AR189" s="211">
        <f t="shared" si="141"/>
        <v>3972358</v>
      </c>
      <c r="AS189" s="182">
        <f>IFERROR(AR189/AO175,"-")</f>
        <v>2.8043999781118376E-3</v>
      </c>
      <c r="AT189" s="211">
        <f t="shared" si="142"/>
        <v>111</v>
      </c>
      <c r="AU189" s="182">
        <f>IFERROR(AT189/AP175,"-")</f>
        <v>5.5975794251134643E-2</v>
      </c>
      <c r="AV189" s="214">
        <f t="shared" si="147"/>
        <v>35787.009009009009</v>
      </c>
      <c r="AW189" s="109">
        <f t="shared" si="192"/>
        <v>5.545009491457688E-3</v>
      </c>
      <c r="AX189" s="121"/>
      <c r="AY189" s="76"/>
      <c r="AZ189" s="76"/>
      <c r="BA189" s="76"/>
      <c r="BB189" s="76"/>
      <c r="BC189" s="76"/>
      <c r="BD189" s="76"/>
      <c r="BE189" s="76"/>
      <c r="BF189" s="76"/>
      <c r="BG189" s="76"/>
      <c r="BH189" s="76"/>
      <c r="BI189" s="76"/>
      <c r="BN189" s="500"/>
      <c r="BO189" s="642"/>
      <c r="BP189" s="641"/>
      <c r="BQ189" s="641"/>
      <c r="BR189" s="400" t="s">
        <v>157</v>
      </c>
      <c r="BS189" s="188">
        <v>459858</v>
      </c>
      <c r="BT189" s="390">
        <v>2.8132263691719554E-3</v>
      </c>
      <c r="BU189" s="188">
        <v>18</v>
      </c>
      <c r="BV189" s="390">
        <v>8.4507042253521125E-2</v>
      </c>
      <c r="BW189" s="188">
        <v>25547.666666666668</v>
      </c>
      <c r="BX189" s="401">
        <v>9.0913682509217639E-4</v>
      </c>
      <c r="CB189" s="159"/>
      <c r="CC189" s="159"/>
      <c r="CD189" s="159"/>
      <c r="CE189" s="159"/>
      <c r="CF189" s="159"/>
      <c r="CG189" s="159"/>
      <c r="CI189" s="76"/>
      <c r="CJ189" s="150"/>
      <c r="CK189" s="150"/>
      <c r="CL189" s="150"/>
    </row>
    <row r="190" spans="2:90" s="14" customFormat="1" ht="13.5" customHeight="1">
      <c r="B190" s="500"/>
      <c r="C190" s="628"/>
      <c r="D190" s="631"/>
      <c r="E190" s="615"/>
      <c r="F190" s="615"/>
      <c r="G190" s="127" t="s">
        <v>158</v>
      </c>
      <c r="H190" s="212">
        <v>2150255</v>
      </c>
      <c r="I190" s="183">
        <f>IFERROR(H190/E175,"-")</f>
        <v>2.2702009778570375E-3</v>
      </c>
      <c r="J190" s="212">
        <v>106</v>
      </c>
      <c r="K190" s="183">
        <f>IFERROR(J190/F175,"-")</f>
        <v>7.5876879026485322E-2</v>
      </c>
      <c r="L190" s="215">
        <f t="shared" si="143"/>
        <v>20285.424528301886</v>
      </c>
      <c r="M190" s="110">
        <f t="shared" si="188"/>
        <v>5.295234289139774E-3</v>
      </c>
      <c r="N190" s="615"/>
      <c r="O190" s="615"/>
      <c r="P190" s="127" t="s">
        <v>158</v>
      </c>
      <c r="Q190" s="212">
        <v>128055</v>
      </c>
      <c r="R190" s="183">
        <f>IFERROR(Q190/N175,"-")</f>
        <v>8.5395396590946142E-4</v>
      </c>
      <c r="S190" s="212">
        <v>20</v>
      </c>
      <c r="T190" s="183">
        <f>IFERROR(S190/O175,"-")</f>
        <v>9.0497737556561084E-2</v>
      </c>
      <c r="U190" s="215">
        <f t="shared" si="144"/>
        <v>6402.75</v>
      </c>
      <c r="V190" s="110">
        <f t="shared" si="189"/>
        <v>9.9910080927165549E-4</v>
      </c>
      <c r="W190" s="615"/>
      <c r="X190" s="615"/>
      <c r="Y190" s="127" t="s">
        <v>158</v>
      </c>
      <c r="Z190" s="212">
        <v>166803</v>
      </c>
      <c r="AA190" s="183">
        <f>IFERROR(Z190/W175,"-")</f>
        <v>1.5742629623075562E-3</v>
      </c>
      <c r="AB190" s="212">
        <v>19</v>
      </c>
      <c r="AC190" s="183">
        <f>IFERROR(AB190/X175,"-")</f>
        <v>0.1484375</v>
      </c>
      <c r="AD190" s="215">
        <f t="shared" si="145"/>
        <v>8779.105263157895</v>
      </c>
      <c r="AE190" s="110">
        <f t="shared" si="190"/>
        <v>9.4914576880807274E-4</v>
      </c>
      <c r="AF190" s="615"/>
      <c r="AG190" s="615"/>
      <c r="AH190" s="127" t="s">
        <v>158</v>
      </c>
      <c r="AI190" s="212">
        <v>320023</v>
      </c>
      <c r="AJ190" s="183">
        <f>IFERROR(AI190/AF175,"-")</f>
        <v>1.4996621550855066E-3</v>
      </c>
      <c r="AK190" s="212">
        <v>21</v>
      </c>
      <c r="AL190" s="183">
        <f>IFERROR(AK190/AG175,"-")</f>
        <v>8.8607594936708861E-2</v>
      </c>
      <c r="AM190" s="215">
        <f t="shared" si="146"/>
        <v>15239.190476190477</v>
      </c>
      <c r="AN190" s="110">
        <f t="shared" si="191"/>
        <v>1.0490558497352382E-3</v>
      </c>
      <c r="AO190" s="615"/>
      <c r="AP190" s="651"/>
      <c r="AQ190" s="127" t="s">
        <v>158</v>
      </c>
      <c r="AR190" s="212">
        <f t="shared" si="141"/>
        <v>2765136</v>
      </c>
      <c r="AS190" s="183">
        <f>IFERROR(AR190/AO175,"-")</f>
        <v>1.9521270081589459E-3</v>
      </c>
      <c r="AT190" s="212">
        <f t="shared" si="142"/>
        <v>166</v>
      </c>
      <c r="AU190" s="183">
        <f>IFERROR(AT190/AP175,"-")</f>
        <v>8.3711548159354512E-2</v>
      </c>
      <c r="AV190" s="215">
        <f t="shared" si="147"/>
        <v>16657.445783132531</v>
      </c>
      <c r="AW190" s="110">
        <f t="shared" si="192"/>
        <v>8.29253671695474E-3</v>
      </c>
      <c r="AX190" s="121"/>
      <c r="AY190" s="76"/>
      <c r="AZ190" s="76"/>
      <c r="BA190" s="76"/>
      <c r="BB190" s="76"/>
      <c r="BC190" s="76"/>
      <c r="BD190" s="76"/>
      <c r="BE190" s="76"/>
      <c r="BF190" s="76"/>
      <c r="BG190" s="76"/>
      <c r="BH190" s="76"/>
      <c r="BI190" s="76"/>
      <c r="BN190" s="500"/>
      <c r="BO190" s="642"/>
      <c r="BP190" s="641"/>
      <c r="BQ190" s="641"/>
      <c r="BR190" s="400" t="s">
        <v>158</v>
      </c>
      <c r="BS190" s="188">
        <v>786019</v>
      </c>
      <c r="BT190" s="390">
        <v>4.8085482420011641E-3</v>
      </c>
      <c r="BU190" s="188">
        <v>21</v>
      </c>
      <c r="BV190" s="390">
        <v>9.8591549295774641E-2</v>
      </c>
      <c r="BW190" s="188">
        <v>37429.476190476191</v>
      </c>
      <c r="BX190" s="401">
        <v>1.0606596292742057E-3</v>
      </c>
      <c r="CB190" s="159"/>
      <c r="CC190" s="159"/>
      <c r="CD190" s="159"/>
      <c r="CE190" s="159"/>
      <c r="CF190" s="159"/>
      <c r="CG190" s="159"/>
      <c r="CI190" s="76"/>
      <c r="CJ190" s="150"/>
      <c r="CK190" s="150"/>
      <c r="CL190" s="150"/>
    </row>
    <row r="191" spans="2:90" s="14" customFormat="1" ht="13.5" customHeight="1">
      <c r="B191" s="500"/>
      <c r="C191" s="629"/>
      <c r="D191" s="632"/>
      <c r="E191" s="616"/>
      <c r="F191" s="616"/>
      <c r="G191" s="128" t="s">
        <v>81</v>
      </c>
      <c r="H191" s="204">
        <v>148774591</v>
      </c>
      <c r="I191" s="183">
        <f>IFERROR(H191/E175,"-")</f>
        <v>0.15707356660883515</v>
      </c>
      <c r="J191" s="212">
        <v>1085</v>
      </c>
      <c r="K191" s="183">
        <f>IFERROR(J191/F175,"-")</f>
        <v>0.77666428060128845</v>
      </c>
      <c r="L191" s="215">
        <f t="shared" si="143"/>
        <v>137119.43870967743</v>
      </c>
      <c r="M191" s="111">
        <f t="shared" si="188"/>
        <v>5.4201218902987312E-2</v>
      </c>
      <c r="N191" s="616"/>
      <c r="O191" s="616"/>
      <c r="P191" s="128" t="s">
        <v>81</v>
      </c>
      <c r="Q191" s="204">
        <v>22863683</v>
      </c>
      <c r="R191" s="183">
        <f>IFERROR(Q191/N175,"-")</f>
        <v>0.15246989788096313</v>
      </c>
      <c r="S191" s="212">
        <v>189</v>
      </c>
      <c r="T191" s="183">
        <f>IFERROR(S191/O175,"-")</f>
        <v>0.85520361990950222</v>
      </c>
      <c r="U191" s="215">
        <f t="shared" si="144"/>
        <v>120971.86772486773</v>
      </c>
      <c r="V191" s="111">
        <f t="shared" si="189"/>
        <v>9.4415026476171449E-3</v>
      </c>
      <c r="W191" s="616"/>
      <c r="X191" s="616"/>
      <c r="Y191" s="128" t="s">
        <v>81</v>
      </c>
      <c r="Z191" s="204">
        <v>23856506</v>
      </c>
      <c r="AA191" s="183">
        <f>IFERROR(Z191/W175,"-")</f>
        <v>0.22515430661239899</v>
      </c>
      <c r="AB191" s="212">
        <v>111</v>
      </c>
      <c r="AC191" s="183">
        <f>IFERROR(AB191/X175,"-")</f>
        <v>0.8671875</v>
      </c>
      <c r="AD191" s="215">
        <f t="shared" si="145"/>
        <v>214923.47747747749</v>
      </c>
      <c r="AE191" s="111">
        <f t="shared" si="190"/>
        <v>5.545009491457688E-3</v>
      </c>
      <c r="AF191" s="616"/>
      <c r="AG191" s="616"/>
      <c r="AH191" s="128" t="s">
        <v>81</v>
      </c>
      <c r="AI191" s="204">
        <v>43824338</v>
      </c>
      <c r="AJ191" s="183">
        <f>IFERROR(AI191/AF175,"-")</f>
        <v>0.20536555550780933</v>
      </c>
      <c r="AK191" s="212">
        <v>207</v>
      </c>
      <c r="AL191" s="183">
        <f>IFERROR(AK191/AG175,"-")</f>
        <v>0.87341772151898733</v>
      </c>
      <c r="AM191" s="215">
        <f t="shared" si="146"/>
        <v>211711.77777777778</v>
      </c>
      <c r="AN191" s="111">
        <f t="shared" si="191"/>
        <v>1.0340693375961635E-2</v>
      </c>
      <c r="AO191" s="616"/>
      <c r="AP191" s="652"/>
      <c r="AQ191" s="128" t="s">
        <v>81</v>
      </c>
      <c r="AR191" s="204">
        <f t="shared" si="141"/>
        <v>239319118</v>
      </c>
      <c r="AS191" s="183">
        <f>IFERROR(AR191/AO175,"-")</f>
        <v>0.16895419025197234</v>
      </c>
      <c r="AT191" s="212">
        <f t="shared" si="142"/>
        <v>1592</v>
      </c>
      <c r="AU191" s="183">
        <f>IFERROR(AT191/AP175,"-")</f>
        <v>0.80282400403429144</v>
      </c>
      <c r="AV191" s="215">
        <f t="shared" si="147"/>
        <v>150326.07914572864</v>
      </c>
      <c r="AW191" s="111">
        <f t="shared" si="192"/>
        <v>7.9528424418023783E-2</v>
      </c>
      <c r="AX191" s="121"/>
      <c r="AY191" s="76"/>
      <c r="AZ191" s="76"/>
      <c r="BA191" s="76"/>
      <c r="BB191" s="76"/>
      <c r="BC191" s="76"/>
      <c r="BD191" s="76"/>
      <c r="BE191" s="76"/>
      <c r="BF191" s="76"/>
      <c r="BG191" s="76"/>
      <c r="BH191" s="76"/>
      <c r="BI191" s="76"/>
      <c r="BN191" s="500"/>
      <c r="BO191" s="642"/>
      <c r="BP191" s="641"/>
      <c r="BQ191" s="641"/>
      <c r="BR191" s="128" t="s">
        <v>81</v>
      </c>
      <c r="BS191" s="188">
        <v>41189192</v>
      </c>
      <c r="BT191" s="390">
        <v>0.25197891753386165</v>
      </c>
      <c r="BU191" s="188">
        <v>192</v>
      </c>
      <c r="BV191" s="390">
        <v>0.90140845070422537</v>
      </c>
      <c r="BW191" s="188">
        <v>214527.04166666666</v>
      </c>
      <c r="BX191" s="401">
        <v>9.6974594676498809E-3</v>
      </c>
      <c r="CB191" s="159"/>
      <c r="CC191" s="159"/>
      <c r="CD191" s="159"/>
      <c r="CE191" s="159"/>
      <c r="CF191" s="159"/>
      <c r="CG191" s="159"/>
      <c r="CI191" s="76"/>
      <c r="CJ191" s="150"/>
      <c r="CK191" s="150"/>
      <c r="CL191" s="150"/>
    </row>
    <row r="192" spans="2:90" s="14" customFormat="1" ht="13.5" customHeight="1">
      <c r="B192" s="500">
        <v>12</v>
      </c>
      <c r="C192" s="627" t="s">
        <v>131</v>
      </c>
      <c r="D192" s="630">
        <f>BL16</f>
        <v>10236</v>
      </c>
      <c r="E192" s="626">
        <f t="shared" ref="E192" si="193">VLOOKUP(C192,$AY$5:$BI$78,2,0)</f>
        <v>801186750</v>
      </c>
      <c r="F192" s="626">
        <f t="shared" ref="F192" si="194">VLOOKUP(C192,$AY$5:$BI$78,7,0)</f>
        <v>1068</v>
      </c>
      <c r="G192" s="124" t="s">
        <v>144</v>
      </c>
      <c r="H192" s="210">
        <v>12926904</v>
      </c>
      <c r="I192" s="181">
        <f>IFERROR(H192/E192,"-")</f>
        <v>1.6134695188106892E-2</v>
      </c>
      <c r="J192" s="210">
        <v>243</v>
      </c>
      <c r="K192" s="181">
        <f>IFERROR(J192/F192,"-")</f>
        <v>0.22752808988764045</v>
      </c>
      <c r="L192" s="213">
        <f t="shared" si="143"/>
        <v>53197.135802469136</v>
      </c>
      <c r="M192" s="108">
        <f>IFERROR(J192/$BL$16,0)</f>
        <v>2.3739742086752638E-2</v>
      </c>
      <c r="N192" s="626">
        <f t="shared" ref="N192" si="195">VLOOKUP(C192,$AY$5:$BI$78,3,0)</f>
        <v>97329140</v>
      </c>
      <c r="O192" s="626">
        <f t="shared" ref="O192" si="196">VLOOKUP(C192,$AY$5:$BI$78,8,0)</f>
        <v>142</v>
      </c>
      <c r="P192" s="124" t="s">
        <v>144</v>
      </c>
      <c r="Q192" s="210">
        <v>1081906</v>
      </c>
      <c r="R192" s="181">
        <f>IFERROR(Q192/N192,"-")</f>
        <v>1.1115951502294174E-2</v>
      </c>
      <c r="S192" s="210">
        <v>32</v>
      </c>
      <c r="T192" s="181">
        <f>IFERROR(S192/O192,"-")</f>
        <v>0.22535211267605634</v>
      </c>
      <c r="U192" s="213">
        <f t="shared" si="144"/>
        <v>33809.5625</v>
      </c>
      <c r="V192" s="108">
        <f>IFERROR(S192/$BL$16,0)</f>
        <v>3.1262211801484957E-3</v>
      </c>
      <c r="W192" s="626">
        <f t="shared" ref="W192" si="197">VLOOKUP(C192,$AY$5:$BI$78,4,0)</f>
        <v>50769330</v>
      </c>
      <c r="X192" s="626">
        <f t="shared" ref="X192" si="198">VLOOKUP(C192,$AY$5:$BI$78,9,0)</f>
        <v>68</v>
      </c>
      <c r="Y192" s="124" t="s">
        <v>144</v>
      </c>
      <c r="Z192" s="210">
        <v>1697247</v>
      </c>
      <c r="AA192" s="181">
        <f>IFERROR(Z192/W192,"-")</f>
        <v>3.3430557385728747E-2</v>
      </c>
      <c r="AB192" s="210">
        <v>19</v>
      </c>
      <c r="AC192" s="181">
        <f>IFERROR(AB192/X192,"-")</f>
        <v>0.27941176470588236</v>
      </c>
      <c r="AD192" s="213">
        <f t="shared" si="145"/>
        <v>89328.789473684214</v>
      </c>
      <c r="AE192" s="108">
        <f>IFERROR(AB192/$BL$16,0)</f>
        <v>1.8561938257131692E-3</v>
      </c>
      <c r="AF192" s="626">
        <f t="shared" ref="AF192" si="199">VLOOKUP(C192,$AY$5:$BI$78,5,0)</f>
        <v>141142730</v>
      </c>
      <c r="AG192" s="626">
        <f t="shared" ref="AG192" si="200">VLOOKUP(C192,$AY$5:$BI$78,10,0)</f>
        <v>119</v>
      </c>
      <c r="AH192" s="124" t="s">
        <v>144</v>
      </c>
      <c r="AI192" s="210">
        <v>5031413</v>
      </c>
      <c r="AJ192" s="181">
        <f>IFERROR(AI192/AF192,"-")</f>
        <v>3.564769506725568E-2</v>
      </c>
      <c r="AK192" s="210">
        <v>46</v>
      </c>
      <c r="AL192" s="181">
        <f>IFERROR(AK192/AG192,"-")</f>
        <v>0.38655462184873951</v>
      </c>
      <c r="AM192" s="213">
        <f t="shared" si="146"/>
        <v>109378.54347826086</v>
      </c>
      <c r="AN192" s="108">
        <f>IFERROR(AK192/$BL$16,0)</f>
        <v>4.4939429464634622E-3</v>
      </c>
      <c r="AO192" s="626">
        <f t="shared" ref="AO192" si="201">VLOOKUP(C192,$AY$5:$BI$78,6,0)</f>
        <v>1090427950</v>
      </c>
      <c r="AP192" s="650">
        <f t="shared" ref="AP192" si="202">VLOOKUP(C192,$AY$5:$BI$78,11,0)</f>
        <v>1397</v>
      </c>
      <c r="AQ192" s="124" t="s">
        <v>144</v>
      </c>
      <c r="AR192" s="210">
        <f t="shared" si="141"/>
        <v>20737470</v>
      </c>
      <c r="AS192" s="181">
        <f>IFERROR(AR192/AO192,"-")</f>
        <v>1.9017735192866252E-2</v>
      </c>
      <c r="AT192" s="210">
        <f t="shared" si="142"/>
        <v>340</v>
      </c>
      <c r="AU192" s="181">
        <f>IFERROR(AT192/AP192,"-")</f>
        <v>0.24337866857551896</v>
      </c>
      <c r="AV192" s="213">
        <f t="shared" si="147"/>
        <v>60992.558823529413</v>
      </c>
      <c r="AW192" s="108">
        <f>IFERROR(AT192/$BL$16,0)</f>
        <v>3.3216100039077767E-2</v>
      </c>
      <c r="AX192" s="121"/>
      <c r="AY192" s="76"/>
      <c r="AZ192" s="76"/>
      <c r="BA192" s="76"/>
      <c r="BB192" s="76"/>
      <c r="BC192" s="76"/>
      <c r="BD192" s="76"/>
      <c r="BE192" s="76"/>
      <c r="BF192" s="76"/>
      <c r="BG192" s="76"/>
      <c r="BH192" s="76"/>
      <c r="BI192" s="76"/>
      <c r="BN192" s="500">
        <v>12</v>
      </c>
      <c r="BO192" s="642" t="s">
        <v>131</v>
      </c>
      <c r="BP192" s="641">
        <v>110326630</v>
      </c>
      <c r="BQ192" s="641">
        <v>117</v>
      </c>
      <c r="BR192" s="400" t="s">
        <v>144</v>
      </c>
      <c r="BS192" s="188">
        <v>870467</v>
      </c>
      <c r="BT192" s="390">
        <v>7.8899083566678335E-3</v>
      </c>
      <c r="BU192" s="188">
        <v>36</v>
      </c>
      <c r="BV192" s="390">
        <v>0.30769230769230771</v>
      </c>
      <c r="BW192" s="188">
        <v>24179.638888888891</v>
      </c>
      <c r="BX192" s="401">
        <v>3.5412158174306513E-3</v>
      </c>
      <c r="CB192" s="159"/>
      <c r="CC192" s="159"/>
      <c r="CD192" s="159"/>
      <c r="CE192" s="159"/>
      <c r="CF192" s="159"/>
      <c r="CG192" s="159"/>
      <c r="CI192" s="76"/>
      <c r="CJ192" s="150"/>
      <c r="CK192" s="150"/>
      <c r="CL192" s="150"/>
    </row>
    <row r="193" spans="2:90" s="14" customFormat="1" ht="13.5" customHeight="1">
      <c r="B193" s="500"/>
      <c r="C193" s="628"/>
      <c r="D193" s="631"/>
      <c r="E193" s="615"/>
      <c r="F193" s="615"/>
      <c r="G193" s="125" t="s">
        <v>145</v>
      </c>
      <c r="H193" s="211">
        <v>13929181</v>
      </c>
      <c r="I193" s="182">
        <f>IFERROR(H193/E192,"-")</f>
        <v>1.7385685671911073E-2</v>
      </c>
      <c r="J193" s="211">
        <v>288</v>
      </c>
      <c r="K193" s="182">
        <f>IFERROR(J193/F192,"-")</f>
        <v>0.2696629213483146</v>
      </c>
      <c r="L193" s="214">
        <f t="shared" si="143"/>
        <v>48365.211805555555</v>
      </c>
      <c r="M193" s="109">
        <f t="shared" ref="M193:M208" si="203">IFERROR(J193/$BL$16,0)</f>
        <v>2.8135990621336461E-2</v>
      </c>
      <c r="N193" s="615"/>
      <c r="O193" s="615"/>
      <c r="P193" s="125" t="s">
        <v>145</v>
      </c>
      <c r="Q193" s="211">
        <v>906333</v>
      </c>
      <c r="R193" s="182">
        <f>IFERROR(Q193/N192,"-")</f>
        <v>9.3120415941207336E-3</v>
      </c>
      <c r="S193" s="211">
        <v>39</v>
      </c>
      <c r="T193" s="182">
        <f>IFERROR(S193/O192,"-")</f>
        <v>0.27464788732394368</v>
      </c>
      <c r="U193" s="214">
        <f t="shared" si="144"/>
        <v>23239.307692307691</v>
      </c>
      <c r="V193" s="109">
        <f t="shared" ref="V193:V208" si="204">IFERROR(S193/$BL$16,0)</f>
        <v>3.8100820633059787E-3</v>
      </c>
      <c r="W193" s="615"/>
      <c r="X193" s="615"/>
      <c r="Y193" s="125" t="s">
        <v>145</v>
      </c>
      <c r="Z193" s="211">
        <v>1198375</v>
      </c>
      <c r="AA193" s="182">
        <f>IFERROR(Z193/W192,"-")</f>
        <v>2.3604309924909389E-2</v>
      </c>
      <c r="AB193" s="211">
        <v>23</v>
      </c>
      <c r="AC193" s="182">
        <f>IFERROR(AB193/X192,"-")</f>
        <v>0.33823529411764708</v>
      </c>
      <c r="AD193" s="214">
        <f t="shared" si="145"/>
        <v>52103.260869565216</v>
      </c>
      <c r="AE193" s="109">
        <f t="shared" ref="AE193:AE208" si="205">IFERROR(AB193/$BL$16,0)</f>
        <v>2.2469714732317311E-3</v>
      </c>
      <c r="AF193" s="615"/>
      <c r="AG193" s="615"/>
      <c r="AH193" s="125" t="s">
        <v>145</v>
      </c>
      <c r="AI193" s="211">
        <v>2073208</v>
      </c>
      <c r="AJ193" s="182">
        <f>IFERROR(AI193/AF192,"-")</f>
        <v>1.4688733879527483E-2</v>
      </c>
      <c r="AK193" s="211">
        <v>40</v>
      </c>
      <c r="AL193" s="182">
        <f>IFERROR(AK193/AG192,"-")</f>
        <v>0.33613445378151263</v>
      </c>
      <c r="AM193" s="214">
        <f t="shared" si="146"/>
        <v>51830.2</v>
      </c>
      <c r="AN193" s="109">
        <f t="shared" ref="AN193:AN208" si="206">IFERROR(AK193/$BL$16,0)</f>
        <v>3.9077764751856191E-3</v>
      </c>
      <c r="AO193" s="615"/>
      <c r="AP193" s="651"/>
      <c r="AQ193" s="125" t="s">
        <v>145</v>
      </c>
      <c r="AR193" s="211">
        <f t="shared" si="141"/>
        <v>18107097</v>
      </c>
      <c r="AS193" s="182">
        <f>IFERROR(AR193/AO192,"-")</f>
        <v>1.6605496034836596E-2</v>
      </c>
      <c r="AT193" s="211">
        <f t="shared" si="142"/>
        <v>390</v>
      </c>
      <c r="AU193" s="182">
        <f>IFERROR(AT193/AP192,"-")</f>
        <v>0.27916964924838938</v>
      </c>
      <c r="AV193" s="214">
        <f t="shared" si="147"/>
        <v>46428.453846153847</v>
      </c>
      <c r="AW193" s="109">
        <f t="shared" ref="AW193:AW208" si="207">IFERROR(AT193/$BL$16,0)</f>
        <v>3.8100820633059786E-2</v>
      </c>
      <c r="AX193" s="121"/>
      <c r="AY193" s="76"/>
      <c r="AZ193" s="76"/>
      <c r="BA193" s="76"/>
      <c r="BB193" s="76"/>
      <c r="BC193" s="76"/>
      <c r="BD193" s="76"/>
      <c r="BE193" s="76"/>
      <c r="BF193" s="76"/>
      <c r="BG193" s="76"/>
      <c r="BH193" s="76"/>
      <c r="BI193" s="76"/>
      <c r="BN193" s="500"/>
      <c r="BO193" s="642"/>
      <c r="BP193" s="641"/>
      <c r="BQ193" s="641"/>
      <c r="BR193" s="400" t="s">
        <v>145</v>
      </c>
      <c r="BS193" s="188">
        <v>3040090</v>
      </c>
      <c r="BT193" s="390">
        <v>2.7555359934405683E-2</v>
      </c>
      <c r="BU193" s="188">
        <v>38</v>
      </c>
      <c r="BV193" s="390">
        <v>0.3247863247863248</v>
      </c>
      <c r="BW193" s="188">
        <v>80002.368421052626</v>
      </c>
      <c r="BX193" s="401">
        <v>3.7379500295101316E-3</v>
      </c>
      <c r="CB193" s="159"/>
      <c r="CC193" s="159"/>
      <c r="CD193" s="159"/>
      <c r="CE193" s="159"/>
      <c r="CF193" s="159"/>
      <c r="CG193" s="159"/>
      <c r="CI193" s="76"/>
      <c r="CJ193" s="150"/>
      <c r="CK193" s="150"/>
      <c r="CL193" s="150"/>
    </row>
    <row r="194" spans="2:90" s="14" customFormat="1" ht="13.5" customHeight="1">
      <c r="B194" s="500"/>
      <c r="C194" s="628"/>
      <c r="D194" s="631"/>
      <c r="E194" s="615"/>
      <c r="F194" s="615"/>
      <c r="G194" s="126" t="s">
        <v>146</v>
      </c>
      <c r="H194" s="211">
        <v>16353040</v>
      </c>
      <c r="I194" s="182">
        <f>IFERROR(H194/E192,"-")</f>
        <v>2.0411021525256128E-2</v>
      </c>
      <c r="J194" s="211">
        <v>345</v>
      </c>
      <c r="K194" s="182">
        <f>IFERROR(J194/F192,"-")</f>
        <v>0.32303370786516855</v>
      </c>
      <c r="L194" s="214">
        <f t="shared" si="143"/>
        <v>47400.115942028984</v>
      </c>
      <c r="M194" s="109">
        <f t="shared" si="203"/>
        <v>3.3704572098475966E-2</v>
      </c>
      <c r="N194" s="615"/>
      <c r="O194" s="615"/>
      <c r="P194" s="126" t="s">
        <v>146</v>
      </c>
      <c r="Q194" s="211">
        <v>1486498</v>
      </c>
      <c r="R194" s="182">
        <f>IFERROR(Q194/N192,"-")</f>
        <v>1.5272897715935844E-2</v>
      </c>
      <c r="S194" s="211">
        <v>48</v>
      </c>
      <c r="T194" s="182">
        <f>IFERROR(S194/O192,"-")</f>
        <v>0.3380281690140845</v>
      </c>
      <c r="U194" s="214">
        <f t="shared" si="144"/>
        <v>30968.708333333332</v>
      </c>
      <c r="V194" s="109">
        <f t="shared" si="204"/>
        <v>4.6893317702227429E-3</v>
      </c>
      <c r="W194" s="615"/>
      <c r="X194" s="615"/>
      <c r="Y194" s="126" t="s">
        <v>146</v>
      </c>
      <c r="Z194" s="211">
        <v>679816</v>
      </c>
      <c r="AA194" s="182">
        <f>IFERROR(Z194/W192,"-")</f>
        <v>1.3390288979586691E-2</v>
      </c>
      <c r="AB194" s="211">
        <v>22</v>
      </c>
      <c r="AC194" s="182">
        <f>IFERROR(AB194/X192,"-")</f>
        <v>0.3235294117647059</v>
      </c>
      <c r="AD194" s="214">
        <f t="shared" si="145"/>
        <v>30900.727272727272</v>
      </c>
      <c r="AE194" s="109">
        <f t="shared" si="205"/>
        <v>2.1492770613520907E-3</v>
      </c>
      <c r="AF194" s="615"/>
      <c r="AG194" s="615"/>
      <c r="AH194" s="126" t="s">
        <v>146</v>
      </c>
      <c r="AI194" s="211">
        <v>1537340</v>
      </c>
      <c r="AJ194" s="182">
        <f>IFERROR(AI194/AF192,"-")</f>
        <v>1.0892094831947774E-2</v>
      </c>
      <c r="AK194" s="211">
        <v>42</v>
      </c>
      <c r="AL194" s="182">
        <f>IFERROR(AK194/AG192,"-")</f>
        <v>0.35294117647058826</v>
      </c>
      <c r="AM194" s="214">
        <f t="shared" si="146"/>
        <v>36603.333333333336</v>
      </c>
      <c r="AN194" s="109">
        <f t="shared" si="206"/>
        <v>4.1031652989449007E-3</v>
      </c>
      <c r="AO194" s="615"/>
      <c r="AP194" s="651"/>
      <c r="AQ194" s="126" t="s">
        <v>146</v>
      </c>
      <c r="AR194" s="211">
        <f t="shared" si="141"/>
        <v>20056694</v>
      </c>
      <c r="AS194" s="182">
        <f>IFERROR(AR194/AO192,"-")</f>
        <v>1.8393415172455914E-2</v>
      </c>
      <c r="AT194" s="211">
        <f t="shared" si="142"/>
        <v>457</v>
      </c>
      <c r="AU194" s="182">
        <f>IFERROR(AT194/AP192,"-")</f>
        <v>0.32712956335003579</v>
      </c>
      <c r="AV194" s="214">
        <f t="shared" si="147"/>
        <v>43887.733041575491</v>
      </c>
      <c r="AW194" s="109">
        <f t="shared" si="207"/>
        <v>4.4646346228995701E-2</v>
      </c>
      <c r="AX194" s="121"/>
      <c r="AY194" s="76"/>
      <c r="AZ194" s="76"/>
      <c r="BA194" s="76"/>
      <c r="BB194" s="76"/>
      <c r="BC194" s="76"/>
      <c r="BD194" s="76"/>
      <c r="BE194" s="76"/>
      <c r="BF194" s="76"/>
      <c r="BG194" s="76"/>
      <c r="BH194" s="76"/>
      <c r="BI194" s="76"/>
      <c r="BN194" s="500"/>
      <c r="BO194" s="642"/>
      <c r="BP194" s="641"/>
      <c r="BQ194" s="641"/>
      <c r="BR194" s="400" t="s">
        <v>146</v>
      </c>
      <c r="BS194" s="188">
        <v>960787</v>
      </c>
      <c r="BT194" s="390">
        <v>8.7085683664950165E-3</v>
      </c>
      <c r="BU194" s="188">
        <v>35</v>
      </c>
      <c r="BV194" s="390">
        <v>0.29914529914529914</v>
      </c>
      <c r="BW194" s="188">
        <v>27451.057142857142</v>
      </c>
      <c r="BX194" s="401">
        <v>3.4428487113909107E-3</v>
      </c>
      <c r="CB194" s="159"/>
      <c r="CC194" s="159"/>
      <c r="CD194" s="159"/>
      <c r="CE194" s="159"/>
      <c r="CF194" s="159"/>
      <c r="CG194" s="159"/>
      <c r="CI194" s="76"/>
      <c r="CJ194" s="150"/>
      <c r="CK194" s="150"/>
      <c r="CL194" s="150"/>
    </row>
    <row r="195" spans="2:90" s="14" customFormat="1" ht="13.5" customHeight="1">
      <c r="B195" s="500"/>
      <c r="C195" s="628"/>
      <c r="D195" s="631"/>
      <c r="E195" s="615"/>
      <c r="F195" s="615"/>
      <c r="G195" s="126" t="s">
        <v>147</v>
      </c>
      <c r="H195" s="211">
        <v>395675</v>
      </c>
      <c r="I195" s="182">
        <f>IFERROR(H195/E192,"-")</f>
        <v>4.9386113786829356E-4</v>
      </c>
      <c r="J195" s="211">
        <v>36</v>
      </c>
      <c r="K195" s="182">
        <f>IFERROR(J195/F192,"-")</f>
        <v>3.3707865168539325E-2</v>
      </c>
      <c r="L195" s="214">
        <f t="shared" si="143"/>
        <v>10990.972222222223</v>
      </c>
      <c r="M195" s="109">
        <f t="shared" si="203"/>
        <v>3.5169988276670576E-3</v>
      </c>
      <c r="N195" s="615"/>
      <c r="O195" s="615"/>
      <c r="P195" s="126" t="s">
        <v>147</v>
      </c>
      <c r="Q195" s="211">
        <v>163750</v>
      </c>
      <c r="R195" s="182">
        <f>IFERROR(Q195/N192,"-")</f>
        <v>1.6824354967073581E-3</v>
      </c>
      <c r="S195" s="211">
        <v>5</v>
      </c>
      <c r="T195" s="182">
        <f>IFERROR(S195/O192,"-")</f>
        <v>3.5211267605633804E-2</v>
      </c>
      <c r="U195" s="214">
        <f t="shared" si="144"/>
        <v>32750</v>
      </c>
      <c r="V195" s="109">
        <f t="shared" si="204"/>
        <v>4.8847205939820239E-4</v>
      </c>
      <c r="W195" s="615"/>
      <c r="X195" s="615"/>
      <c r="Y195" s="126" t="s">
        <v>147</v>
      </c>
      <c r="Z195" s="211">
        <v>37712</v>
      </c>
      <c r="AA195" s="182">
        <f>IFERROR(Z195/W192,"-")</f>
        <v>7.4281066935490386E-4</v>
      </c>
      <c r="AB195" s="211">
        <v>5</v>
      </c>
      <c r="AC195" s="182">
        <f>IFERROR(AB195/X192,"-")</f>
        <v>7.3529411764705885E-2</v>
      </c>
      <c r="AD195" s="214">
        <f t="shared" si="145"/>
        <v>7542.4</v>
      </c>
      <c r="AE195" s="109">
        <f t="shared" si="205"/>
        <v>4.8847205939820239E-4</v>
      </c>
      <c r="AF195" s="615"/>
      <c r="AG195" s="615"/>
      <c r="AH195" s="126" t="s">
        <v>147</v>
      </c>
      <c r="AI195" s="211">
        <v>93274</v>
      </c>
      <c r="AJ195" s="182">
        <f>IFERROR(AI195/AF192,"-")</f>
        <v>6.6084877343664818E-4</v>
      </c>
      <c r="AK195" s="211">
        <v>4</v>
      </c>
      <c r="AL195" s="182">
        <f>IFERROR(AK195/AG192,"-")</f>
        <v>3.3613445378151259E-2</v>
      </c>
      <c r="AM195" s="214">
        <f t="shared" si="146"/>
        <v>23318.5</v>
      </c>
      <c r="AN195" s="109">
        <f t="shared" si="206"/>
        <v>3.9077764751856197E-4</v>
      </c>
      <c r="AO195" s="615"/>
      <c r="AP195" s="651"/>
      <c r="AQ195" s="126" t="s">
        <v>147</v>
      </c>
      <c r="AR195" s="211">
        <f t="shared" si="141"/>
        <v>690411</v>
      </c>
      <c r="AS195" s="182">
        <f>IFERROR(AR195/AO192,"-")</f>
        <v>6.3315600081600986E-4</v>
      </c>
      <c r="AT195" s="211">
        <f t="shared" si="142"/>
        <v>50</v>
      </c>
      <c r="AU195" s="182">
        <f>IFERROR(AT195/AP192,"-")</f>
        <v>3.579098067287044E-2</v>
      </c>
      <c r="AV195" s="214">
        <f t="shared" si="147"/>
        <v>13808.22</v>
      </c>
      <c r="AW195" s="109">
        <f t="shared" si="207"/>
        <v>4.8847205939820245E-3</v>
      </c>
      <c r="AX195" s="121"/>
      <c r="AY195" s="76"/>
      <c r="AZ195" s="76"/>
      <c r="BA195" s="76"/>
      <c r="BB195" s="76"/>
      <c r="BC195" s="76"/>
      <c r="BD195" s="76"/>
      <c r="BE195" s="76"/>
      <c r="BF195" s="76"/>
      <c r="BG195" s="76"/>
      <c r="BH195" s="76"/>
      <c r="BI195" s="76"/>
      <c r="BN195" s="500"/>
      <c r="BO195" s="642"/>
      <c r="BP195" s="641"/>
      <c r="BQ195" s="641"/>
      <c r="BR195" s="400" t="s">
        <v>147</v>
      </c>
      <c r="BS195" s="188">
        <v>745541</v>
      </c>
      <c r="BT195" s="390">
        <v>6.757579742986802E-3</v>
      </c>
      <c r="BU195" s="188">
        <v>5</v>
      </c>
      <c r="BV195" s="390">
        <v>4.2735042735042736E-2</v>
      </c>
      <c r="BW195" s="188">
        <v>149108.20000000001</v>
      </c>
      <c r="BX195" s="401">
        <v>4.918355301987016E-4</v>
      </c>
      <c r="CB195" s="159"/>
      <c r="CC195" s="159"/>
      <c r="CD195" s="159"/>
      <c r="CE195" s="159"/>
      <c r="CF195" s="159"/>
      <c r="CG195" s="159"/>
      <c r="CI195" s="76"/>
      <c r="CJ195" s="150"/>
      <c r="CK195" s="150"/>
      <c r="CL195" s="150"/>
    </row>
    <row r="196" spans="2:90" s="14" customFormat="1" ht="13.5" customHeight="1">
      <c r="B196" s="500"/>
      <c r="C196" s="628"/>
      <c r="D196" s="631"/>
      <c r="E196" s="615"/>
      <c r="F196" s="615"/>
      <c r="G196" s="126" t="s">
        <v>148</v>
      </c>
      <c r="H196" s="211">
        <v>20290586</v>
      </c>
      <c r="I196" s="182">
        <f>IFERROR(H196/E192,"-")</f>
        <v>2.5325663461109409E-2</v>
      </c>
      <c r="J196" s="211">
        <v>408</v>
      </c>
      <c r="K196" s="182">
        <f>IFERROR(J196/F192,"-")</f>
        <v>0.38202247191011235</v>
      </c>
      <c r="L196" s="214">
        <f t="shared" si="143"/>
        <v>49731.828431372553</v>
      </c>
      <c r="M196" s="109">
        <f t="shared" si="203"/>
        <v>3.9859320046893319E-2</v>
      </c>
      <c r="N196" s="615"/>
      <c r="O196" s="615"/>
      <c r="P196" s="126" t="s">
        <v>148</v>
      </c>
      <c r="Q196" s="211">
        <v>4028670</v>
      </c>
      <c r="R196" s="182">
        <f>IFERROR(Q196/N192,"-")</f>
        <v>4.1392228473404777E-2</v>
      </c>
      <c r="S196" s="211">
        <v>47</v>
      </c>
      <c r="T196" s="182">
        <f>IFERROR(S196/O192,"-")</f>
        <v>0.33098591549295775</v>
      </c>
      <c r="U196" s="214">
        <f t="shared" si="144"/>
        <v>85716.382978723399</v>
      </c>
      <c r="V196" s="109">
        <f t="shared" si="204"/>
        <v>4.5916373583431026E-3</v>
      </c>
      <c r="W196" s="615"/>
      <c r="X196" s="615"/>
      <c r="Y196" s="126" t="s">
        <v>148</v>
      </c>
      <c r="Z196" s="211">
        <v>862004</v>
      </c>
      <c r="AA196" s="182">
        <f>IFERROR(Z196/W192,"-")</f>
        <v>1.6978833480764864E-2</v>
      </c>
      <c r="AB196" s="211">
        <v>35</v>
      </c>
      <c r="AC196" s="182">
        <f>IFERROR(AB196/X192,"-")</f>
        <v>0.51470588235294112</v>
      </c>
      <c r="AD196" s="214">
        <f t="shared" si="145"/>
        <v>24628.685714285715</v>
      </c>
      <c r="AE196" s="109">
        <f t="shared" si="205"/>
        <v>3.4193044157874168E-3</v>
      </c>
      <c r="AF196" s="615"/>
      <c r="AG196" s="615"/>
      <c r="AH196" s="126" t="s">
        <v>148</v>
      </c>
      <c r="AI196" s="211">
        <v>1867608</v>
      </c>
      <c r="AJ196" s="182">
        <f>IFERROR(AI196/AF192,"-")</f>
        <v>1.3232052405391336E-2</v>
      </c>
      <c r="AK196" s="211">
        <v>58</v>
      </c>
      <c r="AL196" s="182">
        <f>IFERROR(AK196/AG192,"-")</f>
        <v>0.48739495798319327</v>
      </c>
      <c r="AM196" s="214">
        <f t="shared" si="146"/>
        <v>32200.137931034482</v>
      </c>
      <c r="AN196" s="109">
        <f t="shared" si="206"/>
        <v>5.6662758890191484E-3</v>
      </c>
      <c r="AO196" s="615"/>
      <c r="AP196" s="651"/>
      <c r="AQ196" s="126" t="s">
        <v>148</v>
      </c>
      <c r="AR196" s="211">
        <f t="shared" si="141"/>
        <v>27048868</v>
      </c>
      <c r="AS196" s="182">
        <f>IFERROR(AR196/AO192,"-")</f>
        <v>2.4805736133230994E-2</v>
      </c>
      <c r="AT196" s="211">
        <f t="shared" si="142"/>
        <v>548</v>
      </c>
      <c r="AU196" s="182">
        <f>IFERROR(AT196/AP192,"-")</f>
        <v>0.39226914817465997</v>
      </c>
      <c r="AV196" s="214">
        <f t="shared" si="147"/>
        <v>49359.248175182482</v>
      </c>
      <c r="AW196" s="109">
        <f t="shared" si="207"/>
        <v>5.3536537710042985E-2</v>
      </c>
      <c r="AX196" s="121"/>
      <c r="AY196" s="76"/>
      <c r="AZ196" s="76"/>
      <c r="BA196" s="76"/>
      <c r="BB196" s="76"/>
      <c r="BC196" s="76"/>
      <c r="BD196" s="76"/>
      <c r="BE196" s="76"/>
      <c r="BF196" s="76"/>
      <c r="BG196" s="76"/>
      <c r="BH196" s="76"/>
      <c r="BI196" s="76"/>
      <c r="BN196" s="500"/>
      <c r="BO196" s="642"/>
      <c r="BP196" s="641"/>
      <c r="BQ196" s="641"/>
      <c r="BR196" s="400" t="s">
        <v>148</v>
      </c>
      <c r="BS196" s="188">
        <v>4358505</v>
      </c>
      <c r="BT196" s="390">
        <v>3.9505466631220405E-2</v>
      </c>
      <c r="BU196" s="188">
        <v>58</v>
      </c>
      <c r="BV196" s="390">
        <v>0.49572649572649574</v>
      </c>
      <c r="BW196" s="188">
        <v>75146.637931034478</v>
      </c>
      <c r="BX196" s="401">
        <v>5.7052921503049376E-3</v>
      </c>
      <c r="CB196" s="159"/>
      <c r="CC196" s="159"/>
      <c r="CD196" s="159"/>
      <c r="CE196" s="159"/>
      <c r="CF196" s="159"/>
      <c r="CG196" s="159"/>
      <c r="CI196" s="76"/>
      <c r="CJ196" s="150"/>
      <c r="CK196" s="150"/>
      <c r="CL196" s="150"/>
    </row>
    <row r="197" spans="2:90" s="14" customFormat="1" ht="13.5" customHeight="1">
      <c r="B197" s="500"/>
      <c r="C197" s="628"/>
      <c r="D197" s="631"/>
      <c r="E197" s="615"/>
      <c r="F197" s="615"/>
      <c r="G197" s="126" t="s">
        <v>149</v>
      </c>
      <c r="H197" s="211">
        <v>28612381</v>
      </c>
      <c r="I197" s="182">
        <f>IFERROR(H197/E192,"-")</f>
        <v>3.5712498989779851E-2</v>
      </c>
      <c r="J197" s="211">
        <v>478</v>
      </c>
      <c r="K197" s="182">
        <f>IFERROR(J197/F192,"-")</f>
        <v>0.44756554307116103</v>
      </c>
      <c r="L197" s="214">
        <f t="shared" si="143"/>
        <v>59858.537656903769</v>
      </c>
      <c r="M197" s="109">
        <f t="shared" si="203"/>
        <v>4.6697928878468152E-2</v>
      </c>
      <c r="N197" s="615"/>
      <c r="O197" s="615"/>
      <c r="P197" s="126" t="s">
        <v>149</v>
      </c>
      <c r="Q197" s="211">
        <v>3851873</v>
      </c>
      <c r="R197" s="182">
        <f>IFERROR(Q197/N192,"-")</f>
        <v>3.9575742680968924E-2</v>
      </c>
      <c r="S197" s="211">
        <v>60</v>
      </c>
      <c r="T197" s="182">
        <f>IFERROR(S197/O192,"-")</f>
        <v>0.42253521126760563</v>
      </c>
      <c r="U197" s="214">
        <f t="shared" si="144"/>
        <v>64197.883333333331</v>
      </c>
      <c r="V197" s="109">
        <f t="shared" si="204"/>
        <v>5.8616647127784291E-3</v>
      </c>
      <c r="W197" s="615"/>
      <c r="X197" s="615"/>
      <c r="Y197" s="126" t="s">
        <v>149</v>
      </c>
      <c r="Z197" s="211">
        <v>1927341</v>
      </c>
      <c r="AA197" s="182">
        <f>IFERROR(Z197/W192,"-")</f>
        <v>3.7962703072898542E-2</v>
      </c>
      <c r="AB197" s="211">
        <v>38</v>
      </c>
      <c r="AC197" s="182">
        <f>IFERROR(AB197/X192,"-")</f>
        <v>0.55882352941176472</v>
      </c>
      <c r="AD197" s="214">
        <f t="shared" si="145"/>
        <v>50719.5</v>
      </c>
      <c r="AE197" s="109">
        <f t="shared" si="205"/>
        <v>3.7123876514263384E-3</v>
      </c>
      <c r="AF197" s="615"/>
      <c r="AG197" s="615"/>
      <c r="AH197" s="126" t="s">
        <v>149</v>
      </c>
      <c r="AI197" s="211">
        <v>5647018</v>
      </c>
      <c r="AJ197" s="182">
        <f>IFERROR(AI197/AF192,"-")</f>
        <v>4.000927288284703E-2</v>
      </c>
      <c r="AK197" s="211">
        <v>61</v>
      </c>
      <c r="AL197" s="182">
        <f>IFERROR(AK197/AG192,"-")</f>
        <v>0.51260504201680668</v>
      </c>
      <c r="AM197" s="214">
        <f t="shared" si="146"/>
        <v>92574.065573770495</v>
      </c>
      <c r="AN197" s="109">
        <f t="shared" si="206"/>
        <v>5.9593591246580695E-3</v>
      </c>
      <c r="AO197" s="615"/>
      <c r="AP197" s="651"/>
      <c r="AQ197" s="126" t="s">
        <v>149</v>
      </c>
      <c r="AR197" s="211">
        <f t="shared" ref="AR197:AR260" si="208">SUM(H197,Q197,Z197,AI197)</f>
        <v>40038613</v>
      </c>
      <c r="AS197" s="182">
        <f>IFERROR(AR197/AO192,"-")</f>
        <v>3.6718256350637378E-2</v>
      </c>
      <c r="AT197" s="211">
        <f t="shared" ref="AT197:AT260" si="209">SUM(J197,S197,AB197,AK197)</f>
        <v>637</v>
      </c>
      <c r="AU197" s="182">
        <f>IFERROR(AT197/AP192,"-")</f>
        <v>0.45597709377236939</v>
      </c>
      <c r="AV197" s="214">
        <f t="shared" si="147"/>
        <v>62854.965463108318</v>
      </c>
      <c r="AW197" s="109">
        <f t="shared" si="207"/>
        <v>6.2231340367330988E-2</v>
      </c>
      <c r="AX197" s="121"/>
      <c r="AY197" s="76"/>
      <c r="AZ197" s="76"/>
      <c r="BA197" s="76"/>
      <c r="BB197" s="76"/>
      <c r="BC197" s="76"/>
      <c r="BD197" s="76"/>
      <c r="BE197" s="76"/>
      <c r="BF197" s="76"/>
      <c r="BG197" s="76"/>
      <c r="BH197" s="76"/>
      <c r="BI197" s="76"/>
      <c r="BN197" s="500"/>
      <c r="BO197" s="642"/>
      <c r="BP197" s="641"/>
      <c r="BQ197" s="641"/>
      <c r="BR197" s="400" t="s">
        <v>149</v>
      </c>
      <c r="BS197" s="188">
        <v>4516041</v>
      </c>
      <c r="BT197" s="390">
        <v>4.0933372115145729E-2</v>
      </c>
      <c r="BU197" s="188">
        <v>54</v>
      </c>
      <c r="BV197" s="390">
        <v>0.46153846153846156</v>
      </c>
      <c r="BW197" s="188">
        <v>83630.388888888891</v>
      </c>
      <c r="BX197" s="401">
        <v>5.3118237261459769E-3</v>
      </c>
      <c r="CB197" s="159"/>
      <c r="CC197" s="159"/>
      <c r="CD197" s="159"/>
      <c r="CE197" s="159"/>
      <c r="CF197" s="159"/>
      <c r="CG197" s="159"/>
      <c r="CI197" s="76"/>
      <c r="CJ197" s="150"/>
      <c r="CK197" s="150"/>
      <c r="CL197" s="150"/>
    </row>
    <row r="198" spans="2:90" s="14" customFormat="1" ht="13.5" customHeight="1">
      <c r="B198" s="500"/>
      <c r="C198" s="628"/>
      <c r="D198" s="631"/>
      <c r="E198" s="615"/>
      <c r="F198" s="615"/>
      <c r="G198" s="126" t="s">
        <v>150</v>
      </c>
      <c r="H198" s="211">
        <v>16796527</v>
      </c>
      <c r="I198" s="182">
        <f>IFERROR(H198/E192,"-")</f>
        <v>2.0964559136805495E-2</v>
      </c>
      <c r="J198" s="211">
        <v>129</v>
      </c>
      <c r="K198" s="182">
        <f>IFERROR(J198/F192,"-")</f>
        <v>0.12078651685393259</v>
      </c>
      <c r="L198" s="214">
        <f t="shared" ref="L198:L261" si="210">IFERROR(H198/J198,"-")</f>
        <v>130205.63565891473</v>
      </c>
      <c r="M198" s="109">
        <f t="shared" si="203"/>
        <v>1.2602579132473623E-2</v>
      </c>
      <c r="N198" s="615"/>
      <c r="O198" s="615"/>
      <c r="P198" s="126" t="s">
        <v>150</v>
      </c>
      <c r="Q198" s="211">
        <v>1040517</v>
      </c>
      <c r="R198" s="182">
        <f>IFERROR(Q198/N192,"-")</f>
        <v>1.0690703729633284E-2</v>
      </c>
      <c r="S198" s="211">
        <v>17</v>
      </c>
      <c r="T198" s="182">
        <f>IFERROR(S198/O192,"-")</f>
        <v>0.11971830985915492</v>
      </c>
      <c r="U198" s="214">
        <f t="shared" ref="U198:U261" si="211">IFERROR(Q198/S198,"-")</f>
        <v>61206.882352941175</v>
      </c>
      <c r="V198" s="109">
        <f t="shared" si="204"/>
        <v>1.6608050019538882E-3</v>
      </c>
      <c r="W198" s="615"/>
      <c r="X198" s="615"/>
      <c r="Y198" s="126" t="s">
        <v>150</v>
      </c>
      <c r="Z198" s="211">
        <v>102487</v>
      </c>
      <c r="AA198" s="182">
        <f>IFERROR(Z198/W192,"-")</f>
        <v>2.018679387732712E-3</v>
      </c>
      <c r="AB198" s="211">
        <v>6</v>
      </c>
      <c r="AC198" s="182">
        <f>IFERROR(AB198/X192,"-")</f>
        <v>8.8235294117647065E-2</v>
      </c>
      <c r="AD198" s="214">
        <f t="shared" ref="AD198:AD261" si="212">IFERROR(Z198/AB198,"-")</f>
        <v>17081.166666666668</v>
      </c>
      <c r="AE198" s="109">
        <f t="shared" si="205"/>
        <v>5.8616647127784287E-4</v>
      </c>
      <c r="AF198" s="615"/>
      <c r="AG198" s="615"/>
      <c r="AH198" s="126" t="s">
        <v>150</v>
      </c>
      <c r="AI198" s="211">
        <v>6115996</v>
      </c>
      <c r="AJ198" s="182">
        <f>IFERROR(AI198/AF192,"-")</f>
        <v>4.3331994499468729E-2</v>
      </c>
      <c r="AK198" s="211">
        <v>19</v>
      </c>
      <c r="AL198" s="182">
        <f>IFERROR(AK198/AG192,"-")</f>
        <v>0.15966386554621848</v>
      </c>
      <c r="AM198" s="214">
        <f t="shared" ref="AM198:AM261" si="213">IFERROR(AI198/AK198,"-")</f>
        <v>321894.5263157895</v>
      </c>
      <c r="AN198" s="109">
        <f t="shared" si="206"/>
        <v>1.8561938257131692E-3</v>
      </c>
      <c r="AO198" s="615"/>
      <c r="AP198" s="651"/>
      <c r="AQ198" s="126" t="s">
        <v>150</v>
      </c>
      <c r="AR198" s="211">
        <f t="shared" si="208"/>
        <v>24055527</v>
      </c>
      <c r="AS198" s="182">
        <f>IFERROR(AR198/AO192,"-")</f>
        <v>2.2060629498721122E-2</v>
      </c>
      <c r="AT198" s="211">
        <f t="shared" si="209"/>
        <v>171</v>
      </c>
      <c r="AU198" s="182">
        <f>IFERROR(AT198/AP192,"-")</f>
        <v>0.1224051539012169</v>
      </c>
      <c r="AV198" s="214">
        <f t="shared" ref="AV198:AV261" si="214">IFERROR(AR198/AT198,"-")</f>
        <v>140675.59649122806</v>
      </c>
      <c r="AW198" s="109">
        <f t="shared" si="207"/>
        <v>1.6705744431418524E-2</v>
      </c>
      <c r="AX198" s="121"/>
      <c r="AY198" s="76"/>
      <c r="AZ198" s="76"/>
      <c r="BA198" s="76"/>
      <c r="BB198" s="76"/>
      <c r="BC198" s="76"/>
      <c r="BD198" s="76"/>
      <c r="BE198" s="76"/>
      <c r="BF198" s="76"/>
      <c r="BG198" s="76"/>
      <c r="BH198" s="76"/>
      <c r="BI198" s="76"/>
      <c r="BN198" s="500"/>
      <c r="BO198" s="642"/>
      <c r="BP198" s="641"/>
      <c r="BQ198" s="641"/>
      <c r="BR198" s="400" t="s">
        <v>150</v>
      </c>
      <c r="BS198" s="188">
        <v>2940315</v>
      </c>
      <c r="BT198" s="390">
        <v>2.6650999853797763E-2</v>
      </c>
      <c r="BU198" s="188">
        <v>20</v>
      </c>
      <c r="BV198" s="390">
        <v>0.17094017094017094</v>
      </c>
      <c r="BW198" s="188">
        <v>147015.75</v>
      </c>
      <c r="BX198" s="401">
        <v>1.9673421207948064E-3</v>
      </c>
      <c r="CB198" s="159"/>
      <c r="CC198" s="159"/>
      <c r="CD198" s="159"/>
      <c r="CE198" s="159"/>
      <c r="CF198" s="159"/>
      <c r="CG198" s="159"/>
      <c r="CI198" s="76"/>
      <c r="CJ198" s="150"/>
      <c r="CK198" s="150"/>
      <c r="CL198" s="150"/>
    </row>
    <row r="199" spans="2:90" s="14" customFormat="1" ht="13.5" customHeight="1">
      <c r="B199" s="500"/>
      <c r="C199" s="628"/>
      <c r="D199" s="631"/>
      <c r="E199" s="615"/>
      <c r="F199" s="615"/>
      <c r="G199" s="126" t="s">
        <v>160</v>
      </c>
      <c r="H199" s="211">
        <v>0</v>
      </c>
      <c r="I199" s="182">
        <f>IFERROR(H199/E192,"-")</f>
        <v>0</v>
      </c>
      <c r="J199" s="211">
        <v>0</v>
      </c>
      <c r="K199" s="182">
        <f>IFERROR(J199/F192,"-")</f>
        <v>0</v>
      </c>
      <c r="L199" s="214" t="str">
        <f t="shared" si="210"/>
        <v>-</v>
      </c>
      <c r="M199" s="109">
        <f t="shared" si="203"/>
        <v>0</v>
      </c>
      <c r="N199" s="615"/>
      <c r="O199" s="615"/>
      <c r="P199" s="126" t="s">
        <v>160</v>
      </c>
      <c r="Q199" s="211">
        <v>0</v>
      </c>
      <c r="R199" s="182">
        <f>IFERROR(Q199/N192,"-")</f>
        <v>0</v>
      </c>
      <c r="S199" s="211">
        <v>0</v>
      </c>
      <c r="T199" s="182">
        <f>IFERROR(S199/O192,"-")</f>
        <v>0</v>
      </c>
      <c r="U199" s="214" t="str">
        <f t="shared" si="211"/>
        <v>-</v>
      </c>
      <c r="V199" s="109">
        <f t="shared" si="204"/>
        <v>0</v>
      </c>
      <c r="W199" s="615"/>
      <c r="X199" s="615"/>
      <c r="Y199" s="126" t="s">
        <v>160</v>
      </c>
      <c r="Z199" s="211">
        <v>0</v>
      </c>
      <c r="AA199" s="182">
        <f>IFERROR(Z199/W192,"-")</f>
        <v>0</v>
      </c>
      <c r="AB199" s="211">
        <v>0</v>
      </c>
      <c r="AC199" s="182">
        <f>IFERROR(AB199/X192,"-")</f>
        <v>0</v>
      </c>
      <c r="AD199" s="214" t="str">
        <f t="shared" si="212"/>
        <v>-</v>
      </c>
      <c r="AE199" s="109">
        <f t="shared" si="205"/>
        <v>0</v>
      </c>
      <c r="AF199" s="615"/>
      <c r="AG199" s="615"/>
      <c r="AH199" s="126" t="s">
        <v>160</v>
      </c>
      <c r="AI199" s="211">
        <v>0</v>
      </c>
      <c r="AJ199" s="182">
        <f>IFERROR(AI199/AF192,"-")</f>
        <v>0</v>
      </c>
      <c r="AK199" s="211">
        <v>0</v>
      </c>
      <c r="AL199" s="182">
        <f>IFERROR(AK199/AG192,"-")</f>
        <v>0</v>
      </c>
      <c r="AM199" s="214" t="str">
        <f t="shared" si="213"/>
        <v>-</v>
      </c>
      <c r="AN199" s="109">
        <f t="shared" si="206"/>
        <v>0</v>
      </c>
      <c r="AO199" s="615"/>
      <c r="AP199" s="651"/>
      <c r="AQ199" s="126" t="s">
        <v>160</v>
      </c>
      <c r="AR199" s="211">
        <f t="shared" si="208"/>
        <v>0</v>
      </c>
      <c r="AS199" s="182">
        <f>IFERROR(AR199/AO192,"-")</f>
        <v>0</v>
      </c>
      <c r="AT199" s="211">
        <f t="shared" si="209"/>
        <v>0</v>
      </c>
      <c r="AU199" s="182">
        <f>IFERROR(AT199/AP192,"-")</f>
        <v>0</v>
      </c>
      <c r="AV199" s="214" t="str">
        <f t="shared" si="214"/>
        <v>-</v>
      </c>
      <c r="AW199" s="109">
        <f t="shared" si="207"/>
        <v>0</v>
      </c>
      <c r="AX199" s="121"/>
      <c r="AY199" s="76"/>
      <c r="AZ199" s="76"/>
      <c r="BA199" s="76"/>
      <c r="BB199" s="76"/>
      <c r="BC199" s="76"/>
      <c r="BD199" s="76"/>
      <c r="BE199" s="76"/>
      <c r="BF199" s="76"/>
      <c r="BG199" s="76"/>
      <c r="BH199" s="76"/>
      <c r="BI199" s="76"/>
      <c r="BN199" s="500"/>
      <c r="BO199" s="642"/>
      <c r="BP199" s="641"/>
      <c r="BQ199" s="641"/>
      <c r="BR199" s="400" t="s">
        <v>160</v>
      </c>
      <c r="BS199" s="188">
        <v>0</v>
      </c>
      <c r="BT199" s="390">
        <v>0</v>
      </c>
      <c r="BU199" s="188">
        <v>0</v>
      </c>
      <c r="BV199" s="390">
        <v>0</v>
      </c>
      <c r="BW199" s="188" t="s">
        <v>418</v>
      </c>
      <c r="BX199" s="401">
        <v>0</v>
      </c>
      <c r="CB199" s="159"/>
      <c r="CC199" s="159"/>
      <c r="CD199" s="159"/>
      <c r="CE199" s="159"/>
      <c r="CF199" s="159"/>
      <c r="CG199" s="159"/>
      <c r="CI199" s="76"/>
      <c r="CJ199" s="150"/>
      <c r="CK199" s="150"/>
      <c r="CL199" s="150"/>
    </row>
    <row r="200" spans="2:90" s="14" customFormat="1" ht="13.5" customHeight="1">
      <c r="B200" s="500"/>
      <c r="C200" s="628"/>
      <c r="D200" s="631"/>
      <c r="E200" s="615"/>
      <c r="F200" s="615"/>
      <c r="G200" s="126" t="s">
        <v>151</v>
      </c>
      <c r="H200" s="211">
        <v>169431</v>
      </c>
      <c r="I200" s="182">
        <f>IFERROR(H200/E192,"-")</f>
        <v>2.1147503999535688E-4</v>
      </c>
      <c r="J200" s="211">
        <v>9</v>
      </c>
      <c r="K200" s="182">
        <f>IFERROR(J200/F192,"-")</f>
        <v>8.4269662921348312E-3</v>
      </c>
      <c r="L200" s="214">
        <f t="shared" si="210"/>
        <v>18825.666666666668</v>
      </c>
      <c r="M200" s="109">
        <f t="shared" si="203"/>
        <v>8.7924970691676441E-4</v>
      </c>
      <c r="N200" s="615"/>
      <c r="O200" s="615"/>
      <c r="P200" s="126" t="s">
        <v>151</v>
      </c>
      <c r="Q200" s="211">
        <v>0</v>
      </c>
      <c r="R200" s="182">
        <f>IFERROR(Q200/N192,"-")</f>
        <v>0</v>
      </c>
      <c r="S200" s="211">
        <v>0</v>
      </c>
      <c r="T200" s="182">
        <f>IFERROR(S200/O192,"-")</f>
        <v>0</v>
      </c>
      <c r="U200" s="214" t="str">
        <f t="shared" si="211"/>
        <v>-</v>
      </c>
      <c r="V200" s="109">
        <f t="shared" si="204"/>
        <v>0</v>
      </c>
      <c r="W200" s="615"/>
      <c r="X200" s="615"/>
      <c r="Y200" s="126" t="s">
        <v>151</v>
      </c>
      <c r="Z200" s="211">
        <v>0</v>
      </c>
      <c r="AA200" s="182">
        <f>IFERROR(Z200/W192,"-")</f>
        <v>0</v>
      </c>
      <c r="AB200" s="211">
        <v>0</v>
      </c>
      <c r="AC200" s="182">
        <f>IFERROR(AB200/X192,"-")</f>
        <v>0</v>
      </c>
      <c r="AD200" s="214" t="str">
        <f t="shared" si="212"/>
        <v>-</v>
      </c>
      <c r="AE200" s="109">
        <f t="shared" si="205"/>
        <v>0</v>
      </c>
      <c r="AF200" s="615"/>
      <c r="AG200" s="615"/>
      <c r="AH200" s="126" t="s">
        <v>151</v>
      </c>
      <c r="AI200" s="211">
        <v>586</v>
      </c>
      <c r="AJ200" s="182">
        <f>IFERROR(AI200/AF192,"-")</f>
        <v>4.1518256023530223E-6</v>
      </c>
      <c r="AK200" s="211">
        <v>1</v>
      </c>
      <c r="AL200" s="182">
        <f>IFERROR(AK200/AG192,"-")</f>
        <v>8.4033613445378148E-3</v>
      </c>
      <c r="AM200" s="214">
        <f t="shared" si="213"/>
        <v>586</v>
      </c>
      <c r="AN200" s="109">
        <f t="shared" si="206"/>
        <v>9.7694411879640491E-5</v>
      </c>
      <c r="AO200" s="615"/>
      <c r="AP200" s="651"/>
      <c r="AQ200" s="126" t="s">
        <v>151</v>
      </c>
      <c r="AR200" s="211">
        <f t="shared" si="208"/>
        <v>170017</v>
      </c>
      <c r="AS200" s="182">
        <f>IFERROR(AR200/AO192,"-")</f>
        <v>1.5591768351132232E-4</v>
      </c>
      <c r="AT200" s="211">
        <f t="shared" si="209"/>
        <v>10</v>
      </c>
      <c r="AU200" s="182">
        <f>IFERROR(AT200/AP192,"-")</f>
        <v>7.1581961345740875E-3</v>
      </c>
      <c r="AV200" s="214">
        <f t="shared" si="214"/>
        <v>17001.7</v>
      </c>
      <c r="AW200" s="109">
        <f t="shared" si="207"/>
        <v>9.7694411879640478E-4</v>
      </c>
      <c r="AX200" s="121"/>
      <c r="AY200" s="76"/>
      <c r="AZ200" s="76"/>
      <c r="BA200" s="76"/>
      <c r="BB200" s="76"/>
      <c r="BC200" s="76"/>
      <c r="BD200" s="76"/>
      <c r="BE200" s="76"/>
      <c r="BF200" s="76"/>
      <c r="BG200" s="76"/>
      <c r="BH200" s="76"/>
      <c r="BI200" s="76"/>
      <c r="BN200" s="500"/>
      <c r="BO200" s="642"/>
      <c r="BP200" s="641"/>
      <c r="BQ200" s="641"/>
      <c r="BR200" s="400" t="s">
        <v>151</v>
      </c>
      <c r="BS200" s="188">
        <v>0</v>
      </c>
      <c r="BT200" s="390">
        <v>0</v>
      </c>
      <c r="BU200" s="188">
        <v>0</v>
      </c>
      <c r="BV200" s="390">
        <v>0</v>
      </c>
      <c r="BW200" s="188" t="s">
        <v>418</v>
      </c>
      <c r="BX200" s="401">
        <v>0</v>
      </c>
      <c r="CB200" s="159"/>
      <c r="CC200" s="159"/>
      <c r="CD200" s="159"/>
      <c r="CE200" s="159"/>
      <c r="CF200" s="159"/>
      <c r="CG200" s="159"/>
      <c r="CI200" s="76"/>
      <c r="CJ200" s="150"/>
      <c r="CK200" s="150"/>
      <c r="CL200" s="150"/>
    </row>
    <row r="201" spans="2:90" s="14" customFormat="1" ht="13.5" customHeight="1">
      <c r="B201" s="500"/>
      <c r="C201" s="628"/>
      <c r="D201" s="631"/>
      <c r="E201" s="615"/>
      <c r="F201" s="615"/>
      <c r="G201" s="126" t="s">
        <v>152</v>
      </c>
      <c r="H201" s="211">
        <v>490272</v>
      </c>
      <c r="I201" s="182">
        <f>IFERROR(H201/E192,"-")</f>
        <v>6.1193223677251276E-4</v>
      </c>
      <c r="J201" s="211">
        <v>44</v>
      </c>
      <c r="K201" s="182">
        <f>IFERROR(J201/F192,"-")</f>
        <v>4.1198501872659173E-2</v>
      </c>
      <c r="L201" s="214">
        <f t="shared" si="210"/>
        <v>11142.545454545454</v>
      </c>
      <c r="M201" s="109">
        <f t="shared" si="203"/>
        <v>4.2985541227041815E-3</v>
      </c>
      <c r="N201" s="615"/>
      <c r="O201" s="615"/>
      <c r="P201" s="126" t="s">
        <v>152</v>
      </c>
      <c r="Q201" s="211">
        <v>92811</v>
      </c>
      <c r="R201" s="182">
        <f>IFERROR(Q201/N192,"-")</f>
        <v>9.5357875349561297E-4</v>
      </c>
      <c r="S201" s="211">
        <v>8</v>
      </c>
      <c r="T201" s="182">
        <f>IFERROR(S201/O192,"-")</f>
        <v>5.6338028169014086E-2</v>
      </c>
      <c r="U201" s="214">
        <f t="shared" si="211"/>
        <v>11601.375</v>
      </c>
      <c r="V201" s="109">
        <f t="shared" si="204"/>
        <v>7.8155529503712393E-4</v>
      </c>
      <c r="W201" s="615"/>
      <c r="X201" s="615"/>
      <c r="Y201" s="126" t="s">
        <v>152</v>
      </c>
      <c r="Z201" s="211">
        <v>29520</v>
      </c>
      <c r="AA201" s="182">
        <f>IFERROR(Z201/W192,"-")</f>
        <v>5.8145340897742788E-4</v>
      </c>
      <c r="AB201" s="211">
        <v>3</v>
      </c>
      <c r="AC201" s="182">
        <f>IFERROR(AB201/X192,"-")</f>
        <v>4.4117647058823532E-2</v>
      </c>
      <c r="AD201" s="214">
        <f t="shared" si="212"/>
        <v>9840</v>
      </c>
      <c r="AE201" s="109">
        <f t="shared" si="205"/>
        <v>2.9308323563892143E-4</v>
      </c>
      <c r="AF201" s="615"/>
      <c r="AG201" s="615"/>
      <c r="AH201" s="126" t="s">
        <v>152</v>
      </c>
      <c r="AI201" s="211">
        <v>173652</v>
      </c>
      <c r="AJ201" s="182">
        <f>IFERROR(AI201/AF192,"-")</f>
        <v>1.2303290435150291E-3</v>
      </c>
      <c r="AK201" s="211">
        <v>10</v>
      </c>
      <c r="AL201" s="182">
        <f>IFERROR(AK201/AG192,"-")</f>
        <v>8.4033613445378158E-2</v>
      </c>
      <c r="AM201" s="214">
        <f t="shared" si="213"/>
        <v>17365.2</v>
      </c>
      <c r="AN201" s="109">
        <f t="shared" si="206"/>
        <v>9.7694411879640478E-4</v>
      </c>
      <c r="AO201" s="615"/>
      <c r="AP201" s="651"/>
      <c r="AQ201" s="126" t="s">
        <v>152</v>
      </c>
      <c r="AR201" s="211">
        <f t="shared" si="208"/>
        <v>786255</v>
      </c>
      <c r="AS201" s="182">
        <f>IFERROR(AR201/AO192,"-")</f>
        <v>7.2105176687739894E-4</v>
      </c>
      <c r="AT201" s="211">
        <f t="shared" si="209"/>
        <v>65</v>
      </c>
      <c r="AU201" s="182">
        <f>IFERROR(AT201/AP192,"-")</f>
        <v>4.6528274874731566E-2</v>
      </c>
      <c r="AV201" s="214">
        <f t="shared" si="214"/>
        <v>12096.23076923077</v>
      </c>
      <c r="AW201" s="109">
        <f t="shared" si="207"/>
        <v>6.3501367721766318E-3</v>
      </c>
      <c r="AX201" s="121"/>
      <c r="AY201" s="76"/>
      <c r="AZ201" s="76"/>
      <c r="BA201" s="76"/>
      <c r="BB201" s="76"/>
      <c r="BC201" s="76"/>
      <c r="BD201" s="76"/>
      <c r="BE201" s="76"/>
      <c r="BF201" s="76"/>
      <c r="BG201" s="76"/>
      <c r="BH201" s="76"/>
      <c r="BI201" s="76"/>
      <c r="BN201" s="500"/>
      <c r="BO201" s="642"/>
      <c r="BP201" s="641"/>
      <c r="BQ201" s="641"/>
      <c r="BR201" s="400" t="s">
        <v>152</v>
      </c>
      <c r="BS201" s="188">
        <v>93311</v>
      </c>
      <c r="BT201" s="390">
        <v>8.4577041825713338E-4</v>
      </c>
      <c r="BU201" s="188">
        <v>8</v>
      </c>
      <c r="BV201" s="390">
        <v>6.8376068376068383E-2</v>
      </c>
      <c r="BW201" s="188">
        <v>11663.875</v>
      </c>
      <c r="BX201" s="401">
        <v>7.8693684831792243E-4</v>
      </c>
      <c r="CB201" s="159"/>
      <c r="CC201" s="159"/>
      <c r="CD201" s="159"/>
      <c r="CE201" s="159"/>
      <c r="CF201" s="159"/>
      <c r="CG201" s="159"/>
      <c r="CI201" s="76"/>
      <c r="CJ201" s="150"/>
      <c r="CK201" s="150"/>
      <c r="CL201" s="150"/>
    </row>
    <row r="202" spans="2:90" s="14" customFormat="1" ht="13.5" customHeight="1">
      <c r="B202" s="500"/>
      <c r="C202" s="628"/>
      <c r="D202" s="631"/>
      <c r="E202" s="615"/>
      <c r="F202" s="615"/>
      <c r="G202" s="126" t="s">
        <v>153</v>
      </c>
      <c r="H202" s="211">
        <v>13752</v>
      </c>
      <c r="I202" s="182">
        <f>IFERROR(H202/E192,"-")</f>
        <v>1.7164537481429891E-5</v>
      </c>
      <c r="J202" s="211">
        <v>2</v>
      </c>
      <c r="K202" s="182">
        <f>IFERROR(J202/F192,"-")</f>
        <v>1.8726591760299626E-3</v>
      </c>
      <c r="L202" s="214">
        <f t="shared" si="210"/>
        <v>6876</v>
      </c>
      <c r="M202" s="109">
        <f t="shared" si="203"/>
        <v>1.9538882375928098E-4</v>
      </c>
      <c r="N202" s="615"/>
      <c r="O202" s="615"/>
      <c r="P202" s="126" t="s">
        <v>153</v>
      </c>
      <c r="Q202" s="211">
        <v>4440</v>
      </c>
      <c r="R202" s="182">
        <f>IFERROR(Q202/N192,"-")</f>
        <v>4.5618403696981195E-5</v>
      </c>
      <c r="S202" s="211">
        <v>1</v>
      </c>
      <c r="T202" s="182">
        <f>IFERROR(S202/O192,"-")</f>
        <v>7.0422535211267607E-3</v>
      </c>
      <c r="U202" s="214">
        <f t="shared" si="211"/>
        <v>4440</v>
      </c>
      <c r="V202" s="109">
        <f t="shared" si="204"/>
        <v>9.7694411879640491E-5</v>
      </c>
      <c r="W202" s="615"/>
      <c r="X202" s="615"/>
      <c r="Y202" s="126" t="s">
        <v>153</v>
      </c>
      <c r="Z202" s="211">
        <v>7229</v>
      </c>
      <c r="AA202" s="182">
        <f>IFERROR(Z202/W192,"-")</f>
        <v>1.423891156333952E-4</v>
      </c>
      <c r="AB202" s="211">
        <v>1</v>
      </c>
      <c r="AC202" s="182">
        <f>IFERROR(AB202/X192,"-")</f>
        <v>1.4705882352941176E-2</v>
      </c>
      <c r="AD202" s="214">
        <f t="shared" si="212"/>
        <v>7229</v>
      </c>
      <c r="AE202" s="109">
        <f t="shared" si="205"/>
        <v>9.7694411879640491E-5</v>
      </c>
      <c r="AF202" s="615"/>
      <c r="AG202" s="615"/>
      <c r="AH202" s="126" t="s">
        <v>153</v>
      </c>
      <c r="AI202" s="211">
        <v>0</v>
      </c>
      <c r="AJ202" s="182">
        <f>IFERROR(AI202/AF192,"-")</f>
        <v>0</v>
      </c>
      <c r="AK202" s="211">
        <v>0</v>
      </c>
      <c r="AL202" s="182">
        <f>IFERROR(AK202/AG192,"-")</f>
        <v>0</v>
      </c>
      <c r="AM202" s="214" t="str">
        <f t="shared" si="213"/>
        <v>-</v>
      </c>
      <c r="AN202" s="109">
        <f t="shared" si="206"/>
        <v>0</v>
      </c>
      <c r="AO202" s="615"/>
      <c r="AP202" s="651"/>
      <c r="AQ202" s="126" t="s">
        <v>153</v>
      </c>
      <c r="AR202" s="211">
        <f t="shared" si="208"/>
        <v>25421</v>
      </c>
      <c r="AS202" s="182">
        <f>IFERROR(AR202/AO192,"-")</f>
        <v>2.3312865375470247E-5</v>
      </c>
      <c r="AT202" s="211">
        <f t="shared" si="209"/>
        <v>4</v>
      </c>
      <c r="AU202" s="182">
        <f>IFERROR(AT202/AP192,"-")</f>
        <v>2.8632784538296348E-3</v>
      </c>
      <c r="AV202" s="214">
        <f t="shared" si="214"/>
        <v>6355.25</v>
      </c>
      <c r="AW202" s="109">
        <f t="shared" si="207"/>
        <v>3.9077764751856197E-4</v>
      </c>
      <c r="AX202" s="121"/>
      <c r="AY202" s="76"/>
      <c r="AZ202" s="76"/>
      <c r="BA202" s="76"/>
      <c r="BB202" s="76"/>
      <c r="BC202" s="76"/>
      <c r="BD202" s="76"/>
      <c r="BE202" s="76"/>
      <c r="BF202" s="76"/>
      <c r="BG202" s="76"/>
      <c r="BH202" s="76"/>
      <c r="BI202" s="76"/>
      <c r="BN202" s="500"/>
      <c r="BO202" s="642"/>
      <c r="BP202" s="641"/>
      <c r="BQ202" s="641"/>
      <c r="BR202" s="400" t="s">
        <v>153</v>
      </c>
      <c r="BS202" s="188">
        <v>14520</v>
      </c>
      <c r="BT202" s="390">
        <v>1.3160920441420172E-4</v>
      </c>
      <c r="BU202" s="188">
        <v>2</v>
      </c>
      <c r="BV202" s="390">
        <v>1.7094017094017096E-2</v>
      </c>
      <c r="BW202" s="188">
        <v>7260</v>
      </c>
      <c r="BX202" s="401">
        <v>1.9673421207948061E-4</v>
      </c>
      <c r="CB202" s="159"/>
      <c r="CC202" s="159"/>
      <c r="CD202" s="159"/>
      <c r="CE202" s="159"/>
      <c r="CF202" s="159"/>
      <c r="CG202" s="159"/>
      <c r="CI202" s="76"/>
      <c r="CJ202" s="150"/>
      <c r="CK202" s="150"/>
      <c r="CL202" s="150"/>
    </row>
    <row r="203" spans="2:90" s="14" customFormat="1" ht="13.5" customHeight="1">
      <c r="B203" s="500"/>
      <c r="C203" s="628"/>
      <c r="D203" s="631"/>
      <c r="E203" s="615"/>
      <c r="F203" s="615"/>
      <c r="G203" s="126" t="s">
        <v>154</v>
      </c>
      <c r="H203" s="211">
        <v>3948217</v>
      </c>
      <c r="I203" s="182">
        <f>IFERROR(H203/E192,"-")</f>
        <v>4.927960927960928E-3</v>
      </c>
      <c r="J203" s="211">
        <v>3</v>
      </c>
      <c r="K203" s="182">
        <f>IFERROR(J203/F192,"-")</f>
        <v>2.8089887640449437E-3</v>
      </c>
      <c r="L203" s="214">
        <f t="shared" si="210"/>
        <v>1316072.3333333333</v>
      </c>
      <c r="M203" s="109">
        <f t="shared" si="203"/>
        <v>2.9308323563892143E-4</v>
      </c>
      <c r="N203" s="615"/>
      <c r="O203" s="615"/>
      <c r="P203" s="126" t="s">
        <v>154</v>
      </c>
      <c r="Q203" s="211">
        <v>0</v>
      </c>
      <c r="R203" s="182">
        <f>IFERROR(Q203/N192,"-")</f>
        <v>0</v>
      </c>
      <c r="S203" s="211">
        <v>0</v>
      </c>
      <c r="T203" s="182">
        <f>IFERROR(S203/O192,"-")</f>
        <v>0</v>
      </c>
      <c r="U203" s="214" t="str">
        <f t="shared" si="211"/>
        <v>-</v>
      </c>
      <c r="V203" s="109">
        <f t="shared" si="204"/>
        <v>0</v>
      </c>
      <c r="W203" s="615"/>
      <c r="X203" s="615"/>
      <c r="Y203" s="126" t="s">
        <v>154</v>
      </c>
      <c r="Z203" s="211">
        <v>820919</v>
      </c>
      <c r="AA203" s="182">
        <f>IFERROR(Z203/W192,"-")</f>
        <v>1.6169585062477679E-2</v>
      </c>
      <c r="AB203" s="211">
        <v>2</v>
      </c>
      <c r="AC203" s="182">
        <f>IFERROR(AB203/X192,"-")</f>
        <v>2.9411764705882353E-2</v>
      </c>
      <c r="AD203" s="214">
        <f t="shared" si="212"/>
        <v>410459.5</v>
      </c>
      <c r="AE203" s="109">
        <f t="shared" si="205"/>
        <v>1.9538882375928098E-4</v>
      </c>
      <c r="AF203" s="615"/>
      <c r="AG203" s="615"/>
      <c r="AH203" s="126" t="s">
        <v>154</v>
      </c>
      <c r="AI203" s="211">
        <v>446556</v>
      </c>
      <c r="AJ203" s="182">
        <f>IFERROR(AI203/AF192,"-")</f>
        <v>3.1638611496320073E-3</v>
      </c>
      <c r="AK203" s="211">
        <v>5</v>
      </c>
      <c r="AL203" s="182">
        <f>IFERROR(AK203/AG192,"-")</f>
        <v>4.2016806722689079E-2</v>
      </c>
      <c r="AM203" s="214">
        <f t="shared" si="213"/>
        <v>89311.2</v>
      </c>
      <c r="AN203" s="109">
        <f t="shared" si="206"/>
        <v>4.8847205939820239E-4</v>
      </c>
      <c r="AO203" s="615"/>
      <c r="AP203" s="651"/>
      <c r="AQ203" s="126" t="s">
        <v>154</v>
      </c>
      <c r="AR203" s="211">
        <f t="shared" si="208"/>
        <v>5215692</v>
      </c>
      <c r="AS203" s="182">
        <f>IFERROR(AR203/AO192,"-")</f>
        <v>4.783160593049729E-3</v>
      </c>
      <c r="AT203" s="211">
        <f t="shared" si="209"/>
        <v>10</v>
      </c>
      <c r="AU203" s="182">
        <f>IFERROR(AT203/AP192,"-")</f>
        <v>7.1581961345740875E-3</v>
      </c>
      <c r="AV203" s="214">
        <f t="shared" si="214"/>
        <v>521569.2</v>
      </c>
      <c r="AW203" s="109">
        <f t="shared" si="207"/>
        <v>9.7694411879640478E-4</v>
      </c>
      <c r="AX203" s="121"/>
      <c r="AY203" s="76"/>
      <c r="AZ203" s="76"/>
      <c r="BA203" s="76"/>
      <c r="BB203" s="76"/>
      <c r="BC203" s="76"/>
      <c r="BD203" s="76"/>
      <c r="BE203" s="76"/>
      <c r="BF203" s="76"/>
      <c r="BG203" s="76"/>
      <c r="BH203" s="76"/>
      <c r="BI203" s="76"/>
      <c r="BN203" s="500"/>
      <c r="BO203" s="642"/>
      <c r="BP203" s="641"/>
      <c r="BQ203" s="641"/>
      <c r="BR203" s="400" t="s">
        <v>154</v>
      </c>
      <c r="BS203" s="188">
        <v>655264</v>
      </c>
      <c r="BT203" s="390">
        <v>5.9393094849357767E-3</v>
      </c>
      <c r="BU203" s="188">
        <v>4</v>
      </c>
      <c r="BV203" s="390">
        <v>3.4188034188034191E-2</v>
      </c>
      <c r="BW203" s="188">
        <v>163816</v>
      </c>
      <c r="BX203" s="401">
        <v>3.9346842415896122E-4</v>
      </c>
      <c r="CB203" s="159"/>
      <c r="CC203" s="159"/>
      <c r="CD203" s="159"/>
      <c r="CE203" s="159"/>
      <c r="CF203" s="159"/>
      <c r="CG203" s="159"/>
      <c r="CI203" s="76"/>
      <c r="CJ203" s="150"/>
      <c r="CK203" s="150"/>
      <c r="CL203" s="150"/>
    </row>
    <row r="204" spans="2:90" s="14" customFormat="1" ht="13.5" customHeight="1">
      <c r="B204" s="500"/>
      <c r="C204" s="628"/>
      <c r="D204" s="631"/>
      <c r="E204" s="615"/>
      <c r="F204" s="615"/>
      <c r="G204" s="126" t="s">
        <v>155</v>
      </c>
      <c r="H204" s="211">
        <v>5460931</v>
      </c>
      <c r="I204" s="182">
        <f>IFERROR(H204/E192,"-")</f>
        <v>6.8160525620275169E-3</v>
      </c>
      <c r="J204" s="211">
        <v>127</v>
      </c>
      <c r="K204" s="182">
        <f>IFERROR(J204/F192,"-")</f>
        <v>0.11891385767790262</v>
      </c>
      <c r="L204" s="214">
        <f t="shared" si="210"/>
        <v>42999.456692913387</v>
      </c>
      <c r="M204" s="109">
        <f t="shared" si="203"/>
        <v>1.2407190308714341E-2</v>
      </c>
      <c r="N204" s="615"/>
      <c r="O204" s="615"/>
      <c r="P204" s="126" t="s">
        <v>155</v>
      </c>
      <c r="Q204" s="211">
        <v>679779</v>
      </c>
      <c r="R204" s="182">
        <f>IFERROR(Q204/N192,"-")</f>
        <v>6.9843317222365265E-3</v>
      </c>
      <c r="S204" s="211">
        <v>20</v>
      </c>
      <c r="T204" s="182">
        <f>IFERROR(S204/O192,"-")</f>
        <v>0.14084507042253522</v>
      </c>
      <c r="U204" s="214">
        <f t="shared" si="211"/>
        <v>33988.949999999997</v>
      </c>
      <c r="V204" s="109">
        <f t="shared" si="204"/>
        <v>1.9538882375928096E-3</v>
      </c>
      <c r="W204" s="615"/>
      <c r="X204" s="615"/>
      <c r="Y204" s="126" t="s">
        <v>155</v>
      </c>
      <c r="Z204" s="211">
        <v>821673</v>
      </c>
      <c r="AA204" s="182">
        <f>IFERROR(Z204/W192,"-")</f>
        <v>1.6184436548601293E-2</v>
      </c>
      <c r="AB204" s="211">
        <v>14</v>
      </c>
      <c r="AC204" s="182">
        <f>IFERROR(AB204/X192,"-")</f>
        <v>0.20588235294117646</v>
      </c>
      <c r="AD204" s="214">
        <f t="shared" si="212"/>
        <v>58690.928571428572</v>
      </c>
      <c r="AE204" s="109">
        <f t="shared" si="205"/>
        <v>1.3677217663149667E-3</v>
      </c>
      <c r="AF204" s="615"/>
      <c r="AG204" s="615"/>
      <c r="AH204" s="126" t="s">
        <v>155</v>
      </c>
      <c r="AI204" s="211">
        <v>2702686</v>
      </c>
      <c r="AJ204" s="182">
        <f>IFERROR(AI204/AF192,"-")</f>
        <v>1.91486022694899E-2</v>
      </c>
      <c r="AK204" s="211">
        <v>22</v>
      </c>
      <c r="AL204" s="182">
        <f>IFERROR(AK204/AG192,"-")</f>
        <v>0.18487394957983194</v>
      </c>
      <c r="AM204" s="214">
        <f t="shared" si="213"/>
        <v>122849.36363636363</v>
      </c>
      <c r="AN204" s="109">
        <f t="shared" si="206"/>
        <v>2.1492770613520907E-3</v>
      </c>
      <c r="AO204" s="615"/>
      <c r="AP204" s="651"/>
      <c r="AQ204" s="126" t="s">
        <v>155</v>
      </c>
      <c r="AR204" s="211">
        <f t="shared" si="208"/>
        <v>9665069</v>
      </c>
      <c r="AS204" s="182">
        <f>IFERROR(AR204/AO192,"-")</f>
        <v>8.8635558176952452E-3</v>
      </c>
      <c r="AT204" s="211">
        <f t="shared" si="209"/>
        <v>183</v>
      </c>
      <c r="AU204" s="182">
        <f>IFERROR(AT204/AP192,"-")</f>
        <v>0.13099498926270581</v>
      </c>
      <c r="AV204" s="214">
        <f t="shared" si="214"/>
        <v>52814.584699453553</v>
      </c>
      <c r="AW204" s="109">
        <f t="shared" si="207"/>
        <v>1.7878077373974208E-2</v>
      </c>
      <c r="AX204" s="121"/>
      <c r="AY204" s="76"/>
      <c r="AZ204" s="76"/>
      <c r="BA204" s="76"/>
      <c r="BB204" s="76"/>
      <c r="BC204" s="76"/>
      <c r="BD204" s="76"/>
      <c r="BE204" s="76"/>
      <c r="BF204" s="76"/>
      <c r="BG204" s="76"/>
      <c r="BH204" s="76"/>
      <c r="BI204" s="76"/>
      <c r="BN204" s="500"/>
      <c r="BO204" s="642"/>
      <c r="BP204" s="641"/>
      <c r="BQ204" s="641"/>
      <c r="BR204" s="400" t="s">
        <v>155</v>
      </c>
      <c r="BS204" s="188">
        <v>1520392</v>
      </c>
      <c r="BT204" s="390">
        <v>1.3780825173396486E-2</v>
      </c>
      <c r="BU204" s="188">
        <v>24</v>
      </c>
      <c r="BV204" s="390">
        <v>0.20512820512820512</v>
      </c>
      <c r="BW204" s="188">
        <v>63349.666666666664</v>
      </c>
      <c r="BX204" s="401">
        <v>2.3608105449537675E-3</v>
      </c>
      <c r="CB204" s="159"/>
      <c r="CC204" s="159"/>
      <c r="CD204" s="159"/>
      <c r="CE204" s="159"/>
      <c r="CF204" s="159"/>
      <c r="CG204" s="159"/>
      <c r="CI204" s="76"/>
      <c r="CJ204" s="150"/>
      <c r="CK204" s="150"/>
      <c r="CL204" s="150"/>
    </row>
    <row r="205" spans="2:90" s="14" customFormat="1" ht="13.5" customHeight="1">
      <c r="B205" s="500"/>
      <c r="C205" s="628"/>
      <c r="D205" s="631"/>
      <c r="E205" s="615"/>
      <c r="F205" s="615"/>
      <c r="G205" s="126" t="s">
        <v>156</v>
      </c>
      <c r="H205" s="211">
        <v>6028095</v>
      </c>
      <c r="I205" s="182">
        <f>IFERROR(H205/E192,"-")</f>
        <v>7.5239574294008234E-3</v>
      </c>
      <c r="J205" s="211">
        <v>106</v>
      </c>
      <c r="K205" s="182">
        <f>IFERROR(J205/F192,"-")</f>
        <v>9.9250936329588021E-2</v>
      </c>
      <c r="L205" s="214">
        <f t="shared" si="210"/>
        <v>56868.82075471698</v>
      </c>
      <c r="M205" s="109">
        <f t="shared" si="203"/>
        <v>1.0355607659241891E-2</v>
      </c>
      <c r="N205" s="615"/>
      <c r="O205" s="615"/>
      <c r="P205" s="126" t="s">
        <v>156</v>
      </c>
      <c r="Q205" s="211">
        <v>829403</v>
      </c>
      <c r="R205" s="182">
        <f>IFERROR(Q205/N192,"-")</f>
        <v>8.5216308291638041E-3</v>
      </c>
      <c r="S205" s="211">
        <v>15</v>
      </c>
      <c r="T205" s="182">
        <f>IFERROR(S205/O192,"-")</f>
        <v>0.10563380281690141</v>
      </c>
      <c r="U205" s="214">
        <f t="shared" si="211"/>
        <v>55293.533333333333</v>
      </c>
      <c r="V205" s="109">
        <f t="shared" si="204"/>
        <v>1.4654161781946073E-3</v>
      </c>
      <c r="W205" s="615"/>
      <c r="X205" s="615"/>
      <c r="Y205" s="126" t="s">
        <v>156</v>
      </c>
      <c r="Z205" s="211">
        <v>621036</v>
      </c>
      <c r="AA205" s="182">
        <f>IFERROR(Z205/W192,"-")</f>
        <v>1.2232503363743425E-2</v>
      </c>
      <c r="AB205" s="211">
        <v>12</v>
      </c>
      <c r="AC205" s="182">
        <f>IFERROR(AB205/X192,"-")</f>
        <v>0.17647058823529413</v>
      </c>
      <c r="AD205" s="214">
        <f t="shared" si="212"/>
        <v>51753</v>
      </c>
      <c r="AE205" s="109">
        <f t="shared" si="205"/>
        <v>1.1723329425556857E-3</v>
      </c>
      <c r="AF205" s="615"/>
      <c r="AG205" s="615"/>
      <c r="AH205" s="126" t="s">
        <v>156</v>
      </c>
      <c r="AI205" s="211">
        <v>605517</v>
      </c>
      <c r="AJ205" s="182">
        <f>IFERROR(AI205/AF192,"-")</f>
        <v>4.2901040669965787E-3</v>
      </c>
      <c r="AK205" s="211">
        <v>16</v>
      </c>
      <c r="AL205" s="182">
        <f>IFERROR(AK205/AG192,"-")</f>
        <v>0.13445378151260504</v>
      </c>
      <c r="AM205" s="214">
        <f t="shared" si="213"/>
        <v>37844.8125</v>
      </c>
      <c r="AN205" s="109">
        <f t="shared" si="206"/>
        <v>1.5631105900742479E-3</v>
      </c>
      <c r="AO205" s="615"/>
      <c r="AP205" s="651"/>
      <c r="AQ205" s="126" t="s">
        <v>156</v>
      </c>
      <c r="AR205" s="211">
        <f t="shared" si="208"/>
        <v>8084051</v>
      </c>
      <c r="AS205" s="182">
        <f>IFERROR(AR205/AO192,"-")</f>
        <v>7.4136498427062516E-3</v>
      </c>
      <c r="AT205" s="211">
        <f t="shared" si="209"/>
        <v>149</v>
      </c>
      <c r="AU205" s="182">
        <f>IFERROR(AT205/AP192,"-")</f>
        <v>0.1066571224051539</v>
      </c>
      <c r="AV205" s="214">
        <f t="shared" si="214"/>
        <v>54255.375838926171</v>
      </c>
      <c r="AW205" s="109">
        <f t="shared" si="207"/>
        <v>1.4556467370066432E-2</v>
      </c>
      <c r="AX205" s="121"/>
      <c r="AY205" s="76"/>
      <c r="AZ205" s="76"/>
      <c r="BA205" s="76"/>
      <c r="BB205" s="76"/>
      <c r="BC205" s="76"/>
      <c r="BD205" s="76"/>
      <c r="BE205" s="76"/>
      <c r="BF205" s="76"/>
      <c r="BG205" s="76"/>
      <c r="BH205" s="76"/>
      <c r="BI205" s="76"/>
      <c r="BN205" s="500"/>
      <c r="BO205" s="642"/>
      <c r="BP205" s="641"/>
      <c r="BQ205" s="641"/>
      <c r="BR205" s="400" t="s">
        <v>156</v>
      </c>
      <c r="BS205" s="188">
        <v>2943497</v>
      </c>
      <c r="BT205" s="390">
        <v>2.667984148523344E-2</v>
      </c>
      <c r="BU205" s="188">
        <v>22</v>
      </c>
      <c r="BV205" s="390">
        <v>0.18803418803418803</v>
      </c>
      <c r="BW205" s="188">
        <v>133795.31818181818</v>
      </c>
      <c r="BX205" s="401">
        <v>2.1640763328742867E-3</v>
      </c>
      <c r="CB205" s="159"/>
      <c r="CC205" s="159"/>
      <c r="CD205" s="159"/>
      <c r="CE205" s="159"/>
      <c r="CF205" s="159"/>
      <c r="CG205" s="159"/>
      <c r="CI205" s="76"/>
      <c r="CJ205" s="150"/>
      <c r="CK205" s="150"/>
      <c r="CL205" s="150"/>
    </row>
    <row r="206" spans="2:90" s="14" customFormat="1" ht="13.5" customHeight="1">
      <c r="B206" s="500"/>
      <c r="C206" s="628"/>
      <c r="D206" s="631"/>
      <c r="E206" s="615"/>
      <c r="F206" s="615"/>
      <c r="G206" s="126" t="s">
        <v>157</v>
      </c>
      <c r="H206" s="211">
        <v>2556232</v>
      </c>
      <c r="I206" s="182">
        <f>IFERROR(H206/E192,"-")</f>
        <v>3.190557008088314E-3</v>
      </c>
      <c r="J206" s="211">
        <v>64</v>
      </c>
      <c r="K206" s="182">
        <f>IFERROR(J206/F192,"-")</f>
        <v>5.9925093632958802E-2</v>
      </c>
      <c r="L206" s="214">
        <f t="shared" si="210"/>
        <v>39941.125</v>
      </c>
      <c r="M206" s="109">
        <f t="shared" si="203"/>
        <v>6.2524423602969914E-3</v>
      </c>
      <c r="N206" s="615"/>
      <c r="O206" s="615"/>
      <c r="P206" s="126" t="s">
        <v>157</v>
      </c>
      <c r="Q206" s="211">
        <v>468556</v>
      </c>
      <c r="R206" s="182">
        <f>IFERROR(Q206/N192,"-")</f>
        <v>4.8141389105051165E-3</v>
      </c>
      <c r="S206" s="211">
        <v>16</v>
      </c>
      <c r="T206" s="182">
        <f>IFERROR(S206/O192,"-")</f>
        <v>0.11267605633802817</v>
      </c>
      <c r="U206" s="214">
        <f t="shared" si="211"/>
        <v>29284.75</v>
      </c>
      <c r="V206" s="109">
        <f t="shared" si="204"/>
        <v>1.5631105900742479E-3</v>
      </c>
      <c r="W206" s="615"/>
      <c r="X206" s="615"/>
      <c r="Y206" s="126" t="s">
        <v>157</v>
      </c>
      <c r="Z206" s="211">
        <v>1221645</v>
      </c>
      <c r="AA206" s="182">
        <f>IFERROR(Z206/W192,"-")</f>
        <v>2.4062657513896676E-2</v>
      </c>
      <c r="AB206" s="211">
        <v>9</v>
      </c>
      <c r="AC206" s="182">
        <f>IFERROR(AB206/X192,"-")</f>
        <v>0.13235294117647059</v>
      </c>
      <c r="AD206" s="214">
        <f t="shared" si="212"/>
        <v>135738.33333333334</v>
      </c>
      <c r="AE206" s="109">
        <f t="shared" si="205"/>
        <v>8.7924970691676441E-4</v>
      </c>
      <c r="AF206" s="615"/>
      <c r="AG206" s="615"/>
      <c r="AH206" s="126" t="s">
        <v>157</v>
      </c>
      <c r="AI206" s="211">
        <v>451697</v>
      </c>
      <c r="AJ206" s="182">
        <f>IFERROR(AI206/AF192,"-")</f>
        <v>3.2002852715120361E-3</v>
      </c>
      <c r="AK206" s="211">
        <v>15</v>
      </c>
      <c r="AL206" s="182">
        <f>IFERROR(AK206/AG192,"-")</f>
        <v>0.12605042016806722</v>
      </c>
      <c r="AM206" s="214">
        <f t="shared" si="213"/>
        <v>30113.133333333335</v>
      </c>
      <c r="AN206" s="109">
        <f t="shared" si="206"/>
        <v>1.4654161781946073E-3</v>
      </c>
      <c r="AO206" s="615"/>
      <c r="AP206" s="651"/>
      <c r="AQ206" s="126" t="s">
        <v>157</v>
      </c>
      <c r="AR206" s="211">
        <f t="shared" si="208"/>
        <v>4698130</v>
      </c>
      <c r="AS206" s="182">
        <f>IFERROR(AR206/AO192,"-")</f>
        <v>4.3085194212052246E-3</v>
      </c>
      <c r="AT206" s="211">
        <f t="shared" si="209"/>
        <v>104</v>
      </c>
      <c r="AU206" s="182">
        <f>IFERROR(AT206/AP192,"-")</f>
        <v>7.4445239799570503E-2</v>
      </c>
      <c r="AV206" s="214">
        <f t="shared" si="214"/>
        <v>45174.326923076922</v>
      </c>
      <c r="AW206" s="109">
        <f t="shared" si="207"/>
        <v>1.0160218835482611E-2</v>
      </c>
      <c r="AX206" s="121"/>
      <c r="AY206" s="76"/>
      <c r="AZ206" s="76"/>
      <c r="BA206" s="76"/>
      <c r="BB206" s="76"/>
      <c r="BC206" s="76"/>
      <c r="BD206" s="76"/>
      <c r="BE206" s="76"/>
      <c r="BF206" s="76"/>
      <c r="BG206" s="76"/>
      <c r="BH206" s="76"/>
      <c r="BI206" s="76"/>
      <c r="BN206" s="500"/>
      <c r="BO206" s="642"/>
      <c r="BP206" s="641"/>
      <c r="BQ206" s="641"/>
      <c r="BR206" s="400" t="s">
        <v>157</v>
      </c>
      <c r="BS206" s="188">
        <v>1024592</v>
      </c>
      <c r="BT206" s="390">
        <v>9.2868965543495708E-3</v>
      </c>
      <c r="BU206" s="188">
        <v>15</v>
      </c>
      <c r="BV206" s="390">
        <v>0.12820512820512819</v>
      </c>
      <c r="BW206" s="188">
        <v>68306.133333333331</v>
      </c>
      <c r="BX206" s="401">
        <v>1.4755065905961047E-3</v>
      </c>
      <c r="CB206" s="159"/>
      <c r="CC206" s="159"/>
      <c r="CD206" s="159"/>
      <c r="CE206" s="159"/>
      <c r="CF206" s="159"/>
      <c r="CG206" s="159"/>
      <c r="CI206" s="76"/>
      <c r="CJ206" s="150"/>
      <c r="CK206" s="150"/>
      <c r="CL206" s="150"/>
    </row>
    <row r="207" spans="2:90" s="14" customFormat="1" ht="13.5" customHeight="1">
      <c r="B207" s="500"/>
      <c r="C207" s="628"/>
      <c r="D207" s="631"/>
      <c r="E207" s="615"/>
      <c r="F207" s="615"/>
      <c r="G207" s="127" t="s">
        <v>158</v>
      </c>
      <c r="H207" s="212">
        <v>1755836</v>
      </c>
      <c r="I207" s="183">
        <f>IFERROR(H207/E192,"-")</f>
        <v>2.1915439814749805E-3</v>
      </c>
      <c r="J207" s="212">
        <v>108</v>
      </c>
      <c r="K207" s="183">
        <f>IFERROR(J207/F192,"-")</f>
        <v>0.10112359550561797</v>
      </c>
      <c r="L207" s="215">
        <f t="shared" si="210"/>
        <v>16257.740740740741</v>
      </c>
      <c r="M207" s="110">
        <f t="shared" si="203"/>
        <v>1.0550996483001172E-2</v>
      </c>
      <c r="N207" s="615"/>
      <c r="O207" s="615"/>
      <c r="P207" s="127" t="s">
        <v>158</v>
      </c>
      <c r="Q207" s="212">
        <v>78092</v>
      </c>
      <c r="R207" s="183">
        <f>IFERROR(Q207/N192,"-")</f>
        <v>8.0234963547402144E-4</v>
      </c>
      <c r="S207" s="212">
        <v>15</v>
      </c>
      <c r="T207" s="183">
        <f>IFERROR(S207/O192,"-")</f>
        <v>0.10563380281690141</v>
      </c>
      <c r="U207" s="215">
        <f t="shared" si="211"/>
        <v>5206.1333333333332</v>
      </c>
      <c r="V207" s="110">
        <f t="shared" si="204"/>
        <v>1.4654161781946073E-3</v>
      </c>
      <c r="W207" s="615"/>
      <c r="X207" s="615"/>
      <c r="Y207" s="127" t="s">
        <v>158</v>
      </c>
      <c r="Z207" s="212">
        <v>47277</v>
      </c>
      <c r="AA207" s="183">
        <f>IFERROR(Z207/W192,"-")</f>
        <v>9.3121181626781369E-4</v>
      </c>
      <c r="AB207" s="212">
        <v>10</v>
      </c>
      <c r="AC207" s="183">
        <f>IFERROR(AB207/X192,"-")</f>
        <v>0.14705882352941177</v>
      </c>
      <c r="AD207" s="215">
        <f t="shared" si="212"/>
        <v>4727.7</v>
      </c>
      <c r="AE207" s="110">
        <f t="shared" si="205"/>
        <v>9.7694411879640478E-4</v>
      </c>
      <c r="AF207" s="615"/>
      <c r="AG207" s="615"/>
      <c r="AH207" s="127" t="s">
        <v>158</v>
      </c>
      <c r="AI207" s="212">
        <v>163647</v>
      </c>
      <c r="AJ207" s="183">
        <f>IFERROR(AI207/AF192,"-")</f>
        <v>1.1594433521301452E-3</v>
      </c>
      <c r="AK207" s="212">
        <v>19</v>
      </c>
      <c r="AL207" s="183">
        <f>IFERROR(AK207/AG192,"-")</f>
        <v>0.15966386554621848</v>
      </c>
      <c r="AM207" s="215">
        <f t="shared" si="213"/>
        <v>8613</v>
      </c>
      <c r="AN207" s="110">
        <f t="shared" si="206"/>
        <v>1.8561938257131692E-3</v>
      </c>
      <c r="AO207" s="615"/>
      <c r="AP207" s="651"/>
      <c r="AQ207" s="127" t="s">
        <v>158</v>
      </c>
      <c r="AR207" s="212">
        <f t="shared" si="208"/>
        <v>2044852</v>
      </c>
      <c r="AS207" s="183">
        <f>IFERROR(AR207/AO192,"-")</f>
        <v>1.8752747487809718E-3</v>
      </c>
      <c r="AT207" s="212">
        <f t="shared" si="209"/>
        <v>152</v>
      </c>
      <c r="AU207" s="183">
        <f>IFERROR(AT207/AP192,"-")</f>
        <v>0.10880458124552612</v>
      </c>
      <c r="AV207" s="215">
        <f t="shared" si="214"/>
        <v>13452.973684210527</v>
      </c>
      <c r="AW207" s="110">
        <f t="shared" si="207"/>
        <v>1.4849550605705353E-2</v>
      </c>
      <c r="AX207" s="121"/>
      <c r="AY207" s="76"/>
      <c r="AZ207" s="76"/>
      <c r="BA207" s="76"/>
      <c r="BB207" s="76"/>
      <c r="BC207" s="76"/>
      <c r="BD207" s="76"/>
      <c r="BE207" s="76"/>
      <c r="BF207" s="76"/>
      <c r="BG207" s="76"/>
      <c r="BH207" s="76"/>
      <c r="BI207" s="76"/>
      <c r="BN207" s="500"/>
      <c r="BO207" s="642"/>
      <c r="BP207" s="641"/>
      <c r="BQ207" s="641"/>
      <c r="BR207" s="400" t="s">
        <v>158</v>
      </c>
      <c r="BS207" s="188">
        <v>100911</v>
      </c>
      <c r="BT207" s="390">
        <v>9.146567786943189E-4</v>
      </c>
      <c r="BU207" s="188">
        <v>12</v>
      </c>
      <c r="BV207" s="390">
        <v>0.10256410256410256</v>
      </c>
      <c r="BW207" s="188">
        <v>8409.25</v>
      </c>
      <c r="BX207" s="401">
        <v>1.1804052724768838E-3</v>
      </c>
      <c r="CB207" s="159"/>
      <c r="CC207" s="159"/>
      <c r="CD207" s="159"/>
      <c r="CE207" s="159"/>
      <c r="CF207" s="159"/>
      <c r="CG207" s="159"/>
      <c r="CI207" s="76"/>
      <c r="CJ207" s="150"/>
      <c r="CK207" s="150"/>
      <c r="CL207" s="150"/>
    </row>
    <row r="208" spans="2:90" s="14" customFormat="1" ht="13.5" customHeight="1">
      <c r="B208" s="500"/>
      <c r="C208" s="629"/>
      <c r="D208" s="632"/>
      <c r="E208" s="616"/>
      <c r="F208" s="616"/>
      <c r="G208" s="128" t="s">
        <v>81</v>
      </c>
      <c r="H208" s="204">
        <v>129727060</v>
      </c>
      <c r="I208" s="183">
        <f>IFERROR(H208/E192,"-")</f>
        <v>0.16191862883403901</v>
      </c>
      <c r="J208" s="212">
        <v>893</v>
      </c>
      <c r="K208" s="183">
        <f>IFERROR(J208/F192,"-")</f>
        <v>0.83614232209737827</v>
      </c>
      <c r="L208" s="215">
        <f t="shared" si="210"/>
        <v>145271.06382978722</v>
      </c>
      <c r="M208" s="111">
        <f t="shared" si="203"/>
        <v>8.7241109808518957E-2</v>
      </c>
      <c r="N208" s="616"/>
      <c r="O208" s="616"/>
      <c r="P208" s="128" t="s">
        <v>81</v>
      </c>
      <c r="Q208" s="204">
        <v>14712628</v>
      </c>
      <c r="R208" s="183">
        <f>IFERROR(Q208/N192,"-")</f>
        <v>0.15116364944763716</v>
      </c>
      <c r="S208" s="212">
        <v>119</v>
      </c>
      <c r="T208" s="183">
        <f>IFERROR(S208/O192,"-")</f>
        <v>0.8380281690140845</v>
      </c>
      <c r="U208" s="215">
        <f t="shared" si="211"/>
        <v>123635.5294117647</v>
      </c>
      <c r="V208" s="111">
        <f t="shared" si="204"/>
        <v>1.1625635013677218E-2</v>
      </c>
      <c r="W208" s="616"/>
      <c r="X208" s="616"/>
      <c r="Y208" s="128" t="s">
        <v>81</v>
      </c>
      <c r="Z208" s="204">
        <v>10074281</v>
      </c>
      <c r="AA208" s="183">
        <f>IFERROR(Z208/W192,"-")</f>
        <v>0.19843241973057354</v>
      </c>
      <c r="AB208" s="212">
        <v>64</v>
      </c>
      <c r="AC208" s="183">
        <f>IFERROR(AB208/X192,"-")</f>
        <v>0.94117647058823528</v>
      </c>
      <c r="AD208" s="215">
        <f t="shared" si="212"/>
        <v>157410.640625</v>
      </c>
      <c r="AE208" s="111">
        <f t="shared" si="205"/>
        <v>6.2524423602969914E-3</v>
      </c>
      <c r="AF208" s="616"/>
      <c r="AG208" s="616"/>
      <c r="AH208" s="128" t="s">
        <v>81</v>
      </c>
      <c r="AI208" s="204">
        <v>26910198</v>
      </c>
      <c r="AJ208" s="183">
        <f>IFERROR(AI208/AF192,"-")</f>
        <v>0.19065946931875272</v>
      </c>
      <c r="AK208" s="212">
        <v>109</v>
      </c>
      <c r="AL208" s="183">
        <f>IFERROR(AK208/AG192,"-")</f>
        <v>0.91596638655462181</v>
      </c>
      <c r="AM208" s="215">
        <f t="shared" si="213"/>
        <v>246882.55045871559</v>
      </c>
      <c r="AN208" s="111">
        <f t="shared" si="206"/>
        <v>1.0648690894880812E-2</v>
      </c>
      <c r="AO208" s="616"/>
      <c r="AP208" s="652"/>
      <c r="AQ208" s="128" t="s">
        <v>81</v>
      </c>
      <c r="AR208" s="204">
        <f t="shared" si="208"/>
        <v>181424167</v>
      </c>
      <c r="AS208" s="183">
        <f>IFERROR(AR208/AO192,"-")</f>
        <v>0.16637886712276589</v>
      </c>
      <c r="AT208" s="212">
        <f t="shared" si="209"/>
        <v>1185</v>
      </c>
      <c r="AU208" s="183">
        <f>IFERROR(AT208/AP192,"-")</f>
        <v>0.84824624194702936</v>
      </c>
      <c r="AV208" s="215">
        <f t="shared" si="214"/>
        <v>153100.5628691983</v>
      </c>
      <c r="AW208" s="111">
        <f t="shared" si="207"/>
        <v>0.11576787807737397</v>
      </c>
      <c r="AX208" s="121"/>
      <c r="AY208" s="76"/>
      <c r="AZ208" s="76"/>
      <c r="BA208" s="76"/>
      <c r="BB208" s="76"/>
      <c r="BC208" s="76"/>
      <c r="BD208" s="76"/>
      <c r="BE208" s="76"/>
      <c r="BF208" s="76"/>
      <c r="BG208" s="76"/>
      <c r="BH208" s="76"/>
      <c r="BI208" s="76"/>
      <c r="BN208" s="500"/>
      <c r="BO208" s="642"/>
      <c r="BP208" s="641"/>
      <c r="BQ208" s="641"/>
      <c r="BR208" s="128" t="s">
        <v>81</v>
      </c>
      <c r="BS208" s="188">
        <v>23784233</v>
      </c>
      <c r="BT208" s="390">
        <v>0.21558016410000017</v>
      </c>
      <c r="BU208" s="188">
        <v>99</v>
      </c>
      <c r="BV208" s="390">
        <v>0.84615384615384615</v>
      </c>
      <c r="BW208" s="188">
        <v>240244.77777777778</v>
      </c>
      <c r="BX208" s="401">
        <v>9.738343497934291E-3</v>
      </c>
      <c r="CB208" s="159"/>
      <c r="CC208" s="159"/>
      <c r="CD208" s="159"/>
      <c r="CE208" s="159"/>
      <c r="CF208" s="159"/>
      <c r="CG208" s="159"/>
      <c r="CI208" s="76"/>
      <c r="CJ208" s="150"/>
      <c r="CK208" s="150"/>
      <c r="CL208" s="150"/>
    </row>
    <row r="209" spans="2:90" s="14" customFormat="1" ht="13.5" customHeight="1">
      <c r="B209" s="500">
        <v>13</v>
      </c>
      <c r="C209" s="627" t="s">
        <v>132</v>
      </c>
      <c r="D209" s="630">
        <f>BL17</f>
        <v>17635</v>
      </c>
      <c r="E209" s="626">
        <f t="shared" ref="E209" si="215">VLOOKUP(C209,$AY$5:$BI$78,2,0)</f>
        <v>641513050</v>
      </c>
      <c r="F209" s="626">
        <f t="shared" ref="F209" si="216">VLOOKUP(C209,$AY$5:$BI$78,7,0)</f>
        <v>1018</v>
      </c>
      <c r="G209" s="124" t="s">
        <v>144</v>
      </c>
      <c r="H209" s="210">
        <v>7356739</v>
      </c>
      <c r="I209" s="181">
        <f>IFERROR(H209/E209,"-")</f>
        <v>1.1467793211689146E-2</v>
      </c>
      <c r="J209" s="210">
        <v>175</v>
      </c>
      <c r="K209" s="181">
        <f>IFERROR(J209/F209,"-")</f>
        <v>0.17190569744597251</v>
      </c>
      <c r="L209" s="213">
        <f t="shared" si="210"/>
        <v>42038.508571428574</v>
      </c>
      <c r="M209" s="108">
        <f>IFERROR(J209/$BL$17,0)</f>
        <v>9.9234476892543239E-3</v>
      </c>
      <c r="N209" s="626">
        <f t="shared" ref="N209" si="217">VLOOKUP(C209,$AY$5:$BI$78,3,0)</f>
        <v>115828770</v>
      </c>
      <c r="O209" s="626">
        <f t="shared" ref="O209" si="218">VLOOKUP(C209,$AY$5:$BI$78,8,0)</f>
        <v>130</v>
      </c>
      <c r="P209" s="124" t="s">
        <v>144</v>
      </c>
      <c r="Q209" s="210">
        <v>2334615</v>
      </c>
      <c r="R209" s="181">
        <f>IFERROR(Q209/N209,"-")</f>
        <v>2.015574368958593E-2</v>
      </c>
      <c r="S209" s="210">
        <v>34</v>
      </c>
      <c r="T209" s="181">
        <f>IFERROR(S209/O209,"-")</f>
        <v>0.26153846153846155</v>
      </c>
      <c r="U209" s="213">
        <f t="shared" si="211"/>
        <v>68665.147058823524</v>
      </c>
      <c r="V209" s="108">
        <f>IFERROR(S209/$BL$17,0)</f>
        <v>1.9279841224836972E-3</v>
      </c>
      <c r="W209" s="626">
        <f t="shared" ref="W209" si="219">VLOOKUP(C209,$AY$5:$BI$78,4,0)</f>
        <v>62761360</v>
      </c>
      <c r="X209" s="626">
        <f t="shared" ref="X209" si="220">VLOOKUP(C209,$AY$5:$BI$78,9,0)</f>
        <v>74</v>
      </c>
      <c r="Y209" s="124" t="s">
        <v>144</v>
      </c>
      <c r="Z209" s="210">
        <v>345644</v>
      </c>
      <c r="AA209" s="181">
        <f>IFERROR(Z209/W209,"-")</f>
        <v>5.507273902286375E-3</v>
      </c>
      <c r="AB209" s="210">
        <v>20</v>
      </c>
      <c r="AC209" s="181">
        <f>IFERROR(AB209/X209,"-")</f>
        <v>0.27027027027027029</v>
      </c>
      <c r="AD209" s="213">
        <f t="shared" si="212"/>
        <v>17282.2</v>
      </c>
      <c r="AE209" s="108">
        <f>IFERROR(AB209/$BL$17,0)</f>
        <v>1.1341083073433513E-3</v>
      </c>
      <c r="AF209" s="626">
        <f t="shared" ref="AF209" si="221">VLOOKUP(C209,$AY$5:$BI$78,5,0)</f>
        <v>228924280</v>
      </c>
      <c r="AG209" s="626">
        <f t="shared" ref="AG209" si="222">VLOOKUP(C209,$AY$5:$BI$78,10,0)</f>
        <v>257</v>
      </c>
      <c r="AH209" s="124" t="s">
        <v>144</v>
      </c>
      <c r="AI209" s="210">
        <v>2320242</v>
      </c>
      <c r="AJ209" s="181">
        <f>IFERROR(AI209/AF209,"-")</f>
        <v>1.0135412460399569E-2</v>
      </c>
      <c r="AK209" s="210">
        <v>61</v>
      </c>
      <c r="AL209" s="181">
        <f>IFERROR(AK209/AG209,"-")</f>
        <v>0.23735408560311283</v>
      </c>
      <c r="AM209" s="213">
        <f t="shared" si="213"/>
        <v>38036.754098360652</v>
      </c>
      <c r="AN209" s="108">
        <f>IFERROR(AK209/$BL$17,0)</f>
        <v>3.4590303373972214E-3</v>
      </c>
      <c r="AO209" s="626">
        <f t="shared" ref="AO209" si="223">VLOOKUP(C209,$AY$5:$BI$78,6,0)</f>
        <v>1049027460</v>
      </c>
      <c r="AP209" s="650">
        <f t="shared" ref="AP209" si="224">VLOOKUP(C209,$AY$5:$BI$78,11,0)</f>
        <v>1479</v>
      </c>
      <c r="AQ209" s="124" t="s">
        <v>144</v>
      </c>
      <c r="AR209" s="210">
        <f t="shared" si="208"/>
        <v>12357240</v>
      </c>
      <c r="AS209" s="181">
        <f>IFERROR(AR209/AO209,"-")</f>
        <v>1.177971070461778E-2</v>
      </c>
      <c r="AT209" s="210">
        <f t="shared" si="209"/>
        <v>290</v>
      </c>
      <c r="AU209" s="181">
        <f>IFERROR(AT209/AP209,"-")</f>
        <v>0.19607843137254902</v>
      </c>
      <c r="AV209" s="213">
        <f t="shared" si="214"/>
        <v>42611.172413793101</v>
      </c>
      <c r="AW209" s="108">
        <f>IFERROR(AT209/$BL$17,0)</f>
        <v>1.6444570456478593E-2</v>
      </c>
      <c r="AX209" s="121"/>
      <c r="AY209" s="76"/>
      <c r="AZ209" s="76"/>
      <c r="BA209" s="76"/>
      <c r="BB209" s="76"/>
      <c r="BC209" s="76"/>
      <c r="BD209" s="76"/>
      <c r="BE209" s="76"/>
      <c r="BF209" s="76"/>
      <c r="BG209" s="76"/>
      <c r="BH209" s="76"/>
      <c r="BI209" s="76"/>
      <c r="BN209" s="500">
        <v>13</v>
      </c>
      <c r="BO209" s="642" t="s">
        <v>132</v>
      </c>
      <c r="BP209" s="641">
        <v>176049550</v>
      </c>
      <c r="BQ209" s="641">
        <v>232</v>
      </c>
      <c r="BR209" s="400" t="s">
        <v>144</v>
      </c>
      <c r="BS209" s="188">
        <v>1208887</v>
      </c>
      <c r="BT209" s="390">
        <v>6.8667429141397972E-3</v>
      </c>
      <c r="BU209" s="188">
        <v>49</v>
      </c>
      <c r="BV209" s="390">
        <v>0.21120689655172414</v>
      </c>
      <c r="BW209" s="188">
        <v>24671.163265306124</v>
      </c>
      <c r="BX209" s="401">
        <v>2.8122130394857667E-3</v>
      </c>
      <c r="CB209" s="159"/>
      <c r="CC209" s="159"/>
      <c r="CD209" s="159"/>
      <c r="CE209" s="159"/>
      <c r="CF209" s="159"/>
      <c r="CG209" s="159"/>
      <c r="CI209" s="76"/>
      <c r="CJ209" s="150"/>
      <c r="CK209" s="150"/>
      <c r="CL209" s="150"/>
    </row>
    <row r="210" spans="2:90" s="14" customFormat="1" ht="13.5" customHeight="1">
      <c r="B210" s="500"/>
      <c r="C210" s="628"/>
      <c r="D210" s="631"/>
      <c r="E210" s="615"/>
      <c r="F210" s="615"/>
      <c r="G210" s="125" t="s">
        <v>145</v>
      </c>
      <c r="H210" s="211">
        <v>12763803</v>
      </c>
      <c r="I210" s="182">
        <f>IFERROR(H210/E209,"-")</f>
        <v>1.9896404289826995E-2</v>
      </c>
      <c r="J210" s="211">
        <v>280</v>
      </c>
      <c r="K210" s="182">
        <f>IFERROR(J210/F209,"-")</f>
        <v>0.27504911591355602</v>
      </c>
      <c r="L210" s="214">
        <f t="shared" si="210"/>
        <v>45585.010714285716</v>
      </c>
      <c r="M210" s="109">
        <f t="shared" ref="M210:M225" si="225">IFERROR(J210/$BL$17,0)</f>
        <v>1.587751630280692E-2</v>
      </c>
      <c r="N210" s="615"/>
      <c r="O210" s="615"/>
      <c r="P210" s="125" t="s">
        <v>145</v>
      </c>
      <c r="Q210" s="211">
        <v>7319174</v>
      </c>
      <c r="R210" s="182">
        <f>IFERROR(Q210/N209,"-")</f>
        <v>6.3189603066664699E-2</v>
      </c>
      <c r="S210" s="211">
        <v>35</v>
      </c>
      <c r="T210" s="182">
        <f>IFERROR(S210/O209,"-")</f>
        <v>0.26923076923076922</v>
      </c>
      <c r="U210" s="214">
        <f t="shared" si="211"/>
        <v>209119.25714285715</v>
      </c>
      <c r="V210" s="109">
        <f t="shared" ref="V210:V225" si="226">IFERROR(S210/$BL$17,0)</f>
        <v>1.984689537850865E-3</v>
      </c>
      <c r="W210" s="615"/>
      <c r="X210" s="615"/>
      <c r="Y210" s="125" t="s">
        <v>145</v>
      </c>
      <c r="Z210" s="211">
        <v>618483</v>
      </c>
      <c r="AA210" s="182">
        <f>IFERROR(Z210/W209,"-")</f>
        <v>9.8545187675984081E-3</v>
      </c>
      <c r="AB210" s="211">
        <v>21</v>
      </c>
      <c r="AC210" s="182">
        <f>IFERROR(AB210/X209,"-")</f>
        <v>0.28378378378378377</v>
      </c>
      <c r="AD210" s="214">
        <f t="shared" si="212"/>
        <v>29451.571428571428</v>
      </c>
      <c r="AE210" s="109">
        <f t="shared" ref="AE210:AE225" si="227">IFERROR(AB210/$BL$17,0)</f>
        <v>1.1908137227105188E-3</v>
      </c>
      <c r="AF210" s="615"/>
      <c r="AG210" s="615"/>
      <c r="AH210" s="125" t="s">
        <v>145</v>
      </c>
      <c r="AI210" s="211">
        <v>14281471</v>
      </c>
      <c r="AJ210" s="182">
        <f>IFERROR(AI210/AF209,"-")</f>
        <v>6.2385130139974668E-2</v>
      </c>
      <c r="AK210" s="211">
        <v>94</v>
      </c>
      <c r="AL210" s="182">
        <f>IFERROR(AK210/AG209,"-")</f>
        <v>0.36575875486381321</v>
      </c>
      <c r="AM210" s="214">
        <f t="shared" si="213"/>
        <v>151930.54255319148</v>
      </c>
      <c r="AN210" s="109">
        <f t="shared" ref="AN210:AN225" si="228">IFERROR(AK210/$BL$17,0)</f>
        <v>5.3303090445137513E-3</v>
      </c>
      <c r="AO210" s="615"/>
      <c r="AP210" s="651"/>
      <c r="AQ210" s="125" t="s">
        <v>145</v>
      </c>
      <c r="AR210" s="211">
        <f t="shared" si="208"/>
        <v>34982931</v>
      </c>
      <c r="AS210" s="182">
        <f>IFERROR(AR210/AO209,"-")</f>
        <v>3.3347964980821376E-2</v>
      </c>
      <c r="AT210" s="211">
        <f t="shared" si="209"/>
        <v>430</v>
      </c>
      <c r="AU210" s="182">
        <f>IFERROR(AT210/AP209,"-")</f>
        <v>0.29073698444895202</v>
      </c>
      <c r="AV210" s="214">
        <f t="shared" si="214"/>
        <v>81355.653488372089</v>
      </c>
      <c r="AW210" s="109">
        <f t="shared" ref="AW210:AW225" si="229">IFERROR(AT210/$BL$17,0)</f>
        <v>2.4383328607882053E-2</v>
      </c>
      <c r="AX210" s="121"/>
      <c r="AY210" s="76"/>
      <c r="AZ210" s="76"/>
      <c r="BA210" s="76"/>
      <c r="BB210" s="76"/>
      <c r="BC210" s="76"/>
      <c r="BD210" s="76"/>
      <c r="BE210" s="76"/>
      <c r="BF210" s="76"/>
      <c r="BG210" s="76"/>
      <c r="BH210" s="76"/>
      <c r="BI210" s="76"/>
      <c r="BN210" s="500"/>
      <c r="BO210" s="642"/>
      <c r="BP210" s="641"/>
      <c r="BQ210" s="641"/>
      <c r="BR210" s="400" t="s">
        <v>145</v>
      </c>
      <c r="BS210" s="188">
        <v>3199837</v>
      </c>
      <c r="BT210" s="390">
        <v>1.8175774945178785E-2</v>
      </c>
      <c r="BU210" s="188">
        <v>81</v>
      </c>
      <c r="BV210" s="390">
        <v>0.34913793103448276</v>
      </c>
      <c r="BW210" s="188">
        <v>39504.160493827163</v>
      </c>
      <c r="BX210" s="401">
        <v>4.6487603305785125E-3</v>
      </c>
      <c r="CB210" s="159"/>
      <c r="CC210" s="159"/>
      <c r="CD210" s="159"/>
      <c r="CE210" s="159"/>
      <c r="CF210" s="159"/>
      <c r="CG210" s="159"/>
      <c r="CI210" s="76"/>
      <c r="CJ210" s="150"/>
      <c r="CK210" s="150"/>
      <c r="CL210" s="150"/>
    </row>
    <row r="211" spans="2:90" s="14" customFormat="1" ht="13.5" customHeight="1">
      <c r="B211" s="500"/>
      <c r="C211" s="628"/>
      <c r="D211" s="631"/>
      <c r="E211" s="615"/>
      <c r="F211" s="615"/>
      <c r="G211" s="126" t="s">
        <v>146</v>
      </c>
      <c r="H211" s="211">
        <v>18512631</v>
      </c>
      <c r="I211" s="182">
        <f>IFERROR(H211/E209,"-")</f>
        <v>2.8857762129702584E-2</v>
      </c>
      <c r="J211" s="211">
        <v>393</v>
      </c>
      <c r="K211" s="182">
        <f>IFERROR(J211/F209,"-")</f>
        <v>0.38605108055009824</v>
      </c>
      <c r="L211" s="214">
        <f t="shared" si="210"/>
        <v>47105.931297709925</v>
      </c>
      <c r="M211" s="109">
        <f t="shared" si="225"/>
        <v>2.2285228239296854E-2</v>
      </c>
      <c r="N211" s="615"/>
      <c r="O211" s="615"/>
      <c r="P211" s="126" t="s">
        <v>146</v>
      </c>
      <c r="Q211" s="211">
        <v>7018723</v>
      </c>
      <c r="R211" s="182">
        <f>IFERROR(Q211/N209,"-")</f>
        <v>6.0595679294531059E-2</v>
      </c>
      <c r="S211" s="211">
        <v>51</v>
      </c>
      <c r="T211" s="182">
        <f>IFERROR(S211/O209,"-")</f>
        <v>0.3923076923076923</v>
      </c>
      <c r="U211" s="214">
        <f t="shared" si="211"/>
        <v>137622.01960784313</v>
      </c>
      <c r="V211" s="109">
        <f t="shared" si="226"/>
        <v>2.8919761837255457E-3</v>
      </c>
      <c r="W211" s="615"/>
      <c r="X211" s="615"/>
      <c r="Y211" s="126" t="s">
        <v>146</v>
      </c>
      <c r="Z211" s="211">
        <v>3042299</v>
      </c>
      <c r="AA211" s="182">
        <f>IFERROR(Z211/W209,"-")</f>
        <v>4.8474077043582232E-2</v>
      </c>
      <c r="AB211" s="211">
        <v>35</v>
      </c>
      <c r="AC211" s="182">
        <f>IFERROR(AB211/X209,"-")</f>
        <v>0.47297297297297297</v>
      </c>
      <c r="AD211" s="214">
        <f t="shared" si="212"/>
        <v>86922.828571428574</v>
      </c>
      <c r="AE211" s="109">
        <f t="shared" si="227"/>
        <v>1.984689537850865E-3</v>
      </c>
      <c r="AF211" s="615"/>
      <c r="AG211" s="615"/>
      <c r="AH211" s="126" t="s">
        <v>146</v>
      </c>
      <c r="AI211" s="211">
        <v>5110773</v>
      </c>
      <c r="AJ211" s="182">
        <f>IFERROR(AI211/AF209,"-")</f>
        <v>2.2325167955098514E-2</v>
      </c>
      <c r="AK211" s="211">
        <v>101</v>
      </c>
      <c r="AL211" s="182">
        <f>IFERROR(AK211/AG209,"-")</f>
        <v>0.39299610894941633</v>
      </c>
      <c r="AM211" s="214">
        <f t="shared" si="213"/>
        <v>50601.712871287127</v>
      </c>
      <c r="AN211" s="109">
        <f t="shared" si="228"/>
        <v>5.7272469520839239E-3</v>
      </c>
      <c r="AO211" s="615"/>
      <c r="AP211" s="651"/>
      <c r="AQ211" s="126" t="s">
        <v>146</v>
      </c>
      <c r="AR211" s="211">
        <f t="shared" si="208"/>
        <v>33684426</v>
      </c>
      <c r="AS211" s="182">
        <f>IFERROR(AR211/AO209,"-")</f>
        <v>3.2110147049916118E-2</v>
      </c>
      <c r="AT211" s="211">
        <f t="shared" si="209"/>
        <v>580</v>
      </c>
      <c r="AU211" s="182">
        <f>IFERROR(AT211/AP209,"-")</f>
        <v>0.39215686274509803</v>
      </c>
      <c r="AV211" s="214">
        <f t="shared" si="214"/>
        <v>58076.596551724135</v>
      </c>
      <c r="AW211" s="109">
        <f t="shared" si="229"/>
        <v>3.2889140912957186E-2</v>
      </c>
      <c r="AX211" s="121"/>
      <c r="AY211" s="76"/>
      <c r="AZ211" s="76"/>
      <c r="BA211" s="76"/>
      <c r="BB211" s="76"/>
      <c r="BC211" s="76"/>
      <c r="BD211" s="76"/>
      <c r="BE211" s="76"/>
      <c r="BF211" s="76"/>
      <c r="BG211" s="76"/>
      <c r="BH211" s="76"/>
      <c r="BI211" s="76"/>
      <c r="BN211" s="500"/>
      <c r="BO211" s="642"/>
      <c r="BP211" s="641"/>
      <c r="BQ211" s="641"/>
      <c r="BR211" s="400" t="s">
        <v>146</v>
      </c>
      <c r="BS211" s="188">
        <v>3774070</v>
      </c>
      <c r="BT211" s="390">
        <v>2.143754414595209E-2</v>
      </c>
      <c r="BU211" s="188">
        <v>85</v>
      </c>
      <c r="BV211" s="390">
        <v>0.36637931034482757</v>
      </c>
      <c r="BW211" s="188">
        <v>44400.823529411762</v>
      </c>
      <c r="BX211" s="401">
        <v>4.878328741965106E-3</v>
      </c>
      <c r="CB211" s="159"/>
      <c r="CC211" s="159"/>
      <c r="CD211" s="159"/>
      <c r="CE211" s="159"/>
      <c r="CF211" s="159"/>
      <c r="CG211" s="159"/>
      <c r="CI211" s="76"/>
      <c r="CJ211" s="150"/>
      <c r="CK211" s="150"/>
      <c r="CL211" s="150"/>
    </row>
    <row r="212" spans="2:90" s="14" customFormat="1" ht="13.5" customHeight="1">
      <c r="B212" s="500"/>
      <c r="C212" s="628"/>
      <c r="D212" s="631"/>
      <c r="E212" s="615"/>
      <c r="F212" s="615"/>
      <c r="G212" s="126" t="s">
        <v>147</v>
      </c>
      <c r="H212" s="211">
        <v>683001</v>
      </c>
      <c r="I212" s="182">
        <f>IFERROR(H212/E209,"-")</f>
        <v>1.0646720281060533E-3</v>
      </c>
      <c r="J212" s="211">
        <v>44</v>
      </c>
      <c r="K212" s="182">
        <f>IFERROR(J212/F209,"-")</f>
        <v>4.3222003929273084E-2</v>
      </c>
      <c r="L212" s="214">
        <f t="shared" si="210"/>
        <v>15522.75</v>
      </c>
      <c r="M212" s="109">
        <f t="shared" si="225"/>
        <v>2.4950382761553726E-3</v>
      </c>
      <c r="N212" s="615"/>
      <c r="O212" s="615"/>
      <c r="P212" s="126" t="s">
        <v>147</v>
      </c>
      <c r="Q212" s="211">
        <v>43844</v>
      </c>
      <c r="R212" s="182">
        <f>IFERROR(Q212/N209,"-")</f>
        <v>3.785242647400987E-4</v>
      </c>
      <c r="S212" s="211">
        <v>6</v>
      </c>
      <c r="T212" s="182">
        <f>IFERROR(S212/O209,"-")</f>
        <v>4.6153846153846156E-2</v>
      </c>
      <c r="U212" s="214">
        <f t="shared" si="211"/>
        <v>7307.333333333333</v>
      </c>
      <c r="V212" s="109">
        <f t="shared" si="226"/>
        <v>3.402324922030054E-4</v>
      </c>
      <c r="W212" s="615"/>
      <c r="X212" s="615"/>
      <c r="Y212" s="126" t="s">
        <v>147</v>
      </c>
      <c r="Z212" s="211">
        <v>4142</v>
      </c>
      <c r="AA212" s="182">
        <f>IFERROR(Z212/W209,"-")</f>
        <v>6.5996020481391739E-5</v>
      </c>
      <c r="AB212" s="211">
        <v>1</v>
      </c>
      <c r="AC212" s="182">
        <f>IFERROR(AB212/X209,"-")</f>
        <v>1.3513513513513514E-2</v>
      </c>
      <c r="AD212" s="214">
        <f t="shared" si="212"/>
        <v>4142</v>
      </c>
      <c r="AE212" s="109">
        <f t="shared" si="227"/>
        <v>5.6705415367167561E-5</v>
      </c>
      <c r="AF212" s="615"/>
      <c r="AG212" s="615"/>
      <c r="AH212" s="126" t="s">
        <v>147</v>
      </c>
      <c r="AI212" s="211">
        <v>265805</v>
      </c>
      <c r="AJ212" s="182">
        <f>IFERROR(AI212/AF209,"-")</f>
        <v>1.1611044490344143E-3</v>
      </c>
      <c r="AK212" s="211">
        <v>12</v>
      </c>
      <c r="AL212" s="182">
        <f>IFERROR(AK212/AG209,"-")</f>
        <v>4.6692607003891051E-2</v>
      </c>
      <c r="AM212" s="214">
        <f t="shared" si="213"/>
        <v>22150.416666666668</v>
      </c>
      <c r="AN212" s="109">
        <f t="shared" si="228"/>
        <v>6.8046498440601079E-4</v>
      </c>
      <c r="AO212" s="615"/>
      <c r="AP212" s="651"/>
      <c r="AQ212" s="126" t="s">
        <v>147</v>
      </c>
      <c r="AR212" s="211">
        <f t="shared" si="208"/>
        <v>996792</v>
      </c>
      <c r="AS212" s="182">
        <f>IFERROR(AR212/AO209,"-")</f>
        <v>9.5020582206685033E-4</v>
      </c>
      <c r="AT212" s="211">
        <f t="shared" si="209"/>
        <v>63</v>
      </c>
      <c r="AU212" s="182">
        <f>IFERROR(AT212/AP209,"-")</f>
        <v>4.2596348884381338E-2</v>
      </c>
      <c r="AV212" s="214">
        <f t="shared" si="214"/>
        <v>15822.095238095239</v>
      </c>
      <c r="AW212" s="109">
        <f t="shared" si="229"/>
        <v>3.5724411681315564E-3</v>
      </c>
      <c r="AX212" s="121"/>
      <c r="AY212" s="76"/>
      <c r="AZ212" s="76"/>
      <c r="BA212" s="76"/>
      <c r="BB212" s="76"/>
      <c r="BC212" s="76"/>
      <c r="BD212" s="76"/>
      <c r="BE212" s="76"/>
      <c r="BF212" s="76"/>
      <c r="BG212" s="76"/>
      <c r="BH212" s="76"/>
      <c r="BI212" s="76"/>
      <c r="BN212" s="500"/>
      <c r="BO212" s="642"/>
      <c r="BP212" s="641"/>
      <c r="BQ212" s="641"/>
      <c r="BR212" s="400" t="s">
        <v>147</v>
      </c>
      <c r="BS212" s="188">
        <v>192702</v>
      </c>
      <c r="BT212" s="390">
        <v>1.0945895629951908E-3</v>
      </c>
      <c r="BU212" s="188">
        <v>10</v>
      </c>
      <c r="BV212" s="390">
        <v>4.3103448275862072E-2</v>
      </c>
      <c r="BW212" s="188">
        <v>19270.2</v>
      </c>
      <c r="BX212" s="401">
        <v>5.7392102846648299E-4</v>
      </c>
      <c r="CB212" s="159"/>
      <c r="CC212" s="159"/>
      <c r="CD212" s="159"/>
      <c r="CE212" s="159"/>
      <c r="CF212" s="159"/>
      <c r="CG212" s="159"/>
      <c r="CI212" s="76"/>
      <c r="CJ212" s="150"/>
      <c r="CK212" s="150"/>
      <c r="CL212" s="150"/>
    </row>
    <row r="213" spans="2:90" s="14" customFormat="1" ht="13.5" customHeight="1">
      <c r="B213" s="500"/>
      <c r="C213" s="628"/>
      <c r="D213" s="631"/>
      <c r="E213" s="615"/>
      <c r="F213" s="615"/>
      <c r="G213" s="126" t="s">
        <v>148</v>
      </c>
      <c r="H213" s="211">
        <v>22460062</v>
      </c>
      <c r="I213" s="182">
        <f>IFERROR(H213/E209,"-")</f>
        <v>3.5011075768450854E-2</v>
      </c>
      <c r="J213" s="211">
        <v>408</v>
      </c>
      <c r="K213" s="182">
        <f>IFERROR(J213/F209,"-")</f>
        <v>0.40078585461689586</v>
      </c>
      <c r="L213" s="214">
        <f t="shared" si="210"/>
        <v>55049.171568627447</v>
      </c>
      <c r="M213" s="109">
        <f t="shared" si="225"/>
        <v>2.3135809469804366E-2</v>
      </c>
      <c r="N213" s="615"/>
      <c r="O213" s="615"/>
      <c r="P213" s="126" t="s">
        <v>148</v>
      </c>
      <c r="Q213" s="211">
        <v>1019063</v>
      </c>
      <c r="R213" s="182">
        <f>IFERROR(Q213/N209,"-")</f>
        <v>8.7980127907772831E-3</v>
      </c>
      <c r="S213" s="211">
        <v>53</v>
      </c>
      <c r="T213" s="182">
        <f>IFERROR(S213/O209,"-")</f>
        <v>0.40769230769230769</v>
      </c>
      <c r="U213" s="214">
        <f t="shared" si="211"/>
        <v>19227.603773584906</v>
      </c>
      <c r="V213" s="109">
        <f t="shared" si="226"/>
        <v>3.0053870144598808E-3</v>
      </c>
      <c r="W213" s="615"/>
      <c r="X213" s="615"/>
      <c r="Y213" s="126" t="s">
        <v>148</v>
      </c>
      <c r="Z213" s="211">
        <v>866544</v>
      </c>
      <c r="AA213" s="182">
        <f>IFERROR(Z213/W209,"-")</f>
        <v>1.3806966579436775E-2</v>
      </c>
      <c r="AB213" s="211">
        <v>33</v>
      </c>
      <c r="AC213" s="182">
        <f>IFERROR(AB213/X209,"-")</f>
        <v>0.44594594594594594</v>
      </c>
      <c r="AD213" s="214">
        <f t="shared" si="212"/>
        <v>26258.909090909092</v>
      </c>
      <c r="AE213" s="109">
        <f t="shared" si="227"/>
        <v>1.8712787071165297E-3</v>
      </c>
      <c r="AF213" s="615"/>
      <c r="AG213" s="615"/>
      <c r="AH213" s="126" t="s">
        <v>148</v>
      </c>
      <c r="AI213" s="211">
        <v>3907056</v>
      </c>
      <c r="AJ213" s="182">
        <f>IFERROR(AI213/AF209,"-")</f>
        <v>1.7067023209595768E-2</v>
      </c>
      <c r="AK213" s="211">
        <v>103</v>
      </c>
      <c r="AL213" s="182">
        <f>IFERROR(AK213/AG209,"-")</f>
        <v>0.40077821011673154</v>
      </c>
      <c r="AM213" s="214">
        <f t="shared" si="213"/>
        <v>37932.582524271842</v>
      </c>
      <c r="AN213" s="109">
        <f t="shared" si="228"/>
        <v>5.840657782818259E-3</v>
      </c>
      <c r="AO213" s="615"/>
      <c r="AP213" s="651"/>
      <c r="AQ213" s="126" t="s">
        <v>148</v>
      </c>
      <c r="AR213" s="211">
        <f t="shared" si="208"/>
        <v>28252725</v>
      </c>
      <c r="AS213" s="182">
        <f>IFERROR(AR213/AO209,"-")</f>
        <v>2.693230261102984E-2</v>
      </c>
      <c r="AT213" s="211">
        <f t="shared" si="209"/>
        <v>597</v>
      </c>
      <c r="AU213" s="182">
        <f>IFERROR(AT213/AP209,"-")</f>
        <v>0.40365111561866124</v>
      </c>
      <c r="AV213" s="214">
        <f t="shared" si="214"/>
        <v>47324.497487437184</v>
      </c>
      <c r="AW213" s="109">
        <f t="shared" si="229"/>
        <v>3.3853132974199035E-2</v>
      </c>
      <c r="AX213" s="121"/>
      <c r="AY213" s="76"/>
      <c r="AZ213" s="76"/>
      <c r="BA213" s="76"/>
      <c r="BB213" s="76"/>
      <c r="BC213" s="76"/>
      <c r="BD213" s="76"/>
      <c r="BE213" s="76"/>
      <c r="BF213" s="76"/>
      <c r="BG213" s="76"/>
      <c r="BH213" s="76"/>
      <c r="BI213" s="76"/>
      <c r="BN213" s="500"/>
      <c r="BO213" s="642"/>
      <c r="BP213" s="641"/>
      <c r="BQ213" s="641"/>
      <c r="BR213" s="400" t="s">
        <v>148</v>
      </c>
      <c r="BS213" s="188">
        <v>12460680</v>
      </c>
      <c r="BT213" s="390">
        <v>7.0779391370213676E-2</v>
      </c>
      <c r="BU213" s="188">
        <v>89</v>
      </c>
      <c r="BV213" s="390">
        <v>0.38362068965517243</v>
      </c>
      <c r="BW213" s="188">
        <v>140007.64044943822</v>
      </c>
      <c r="BX213" s="401">
        <v>5.1078971533516987E-3</v>
      </c>
      <c r="CB213" s="159"/>
      <c r="CC213" s="159"/>
      <c r="CD213" s="159"/>
      <c r="CE213" s="159"/>
      <c r="CF213" s="159"/>
      <c r="CG213" s="159"/>
      <c r="CI213" s="76"/>
      <c r="CJ213" s="150"/>
      <c r="CK213" s="150"/>
      <c r="CL213" s="150"/>
    </row>
    <row r="214" spans="2:90" s="14" customFormat="1" ht="13.5" customHeight="1">
      <c r="B214" s="500"/>
      <c r="C214" s="628"/>
      <c r="D214" s="631"/>
      <c r="E214" s="615"/>
      <c r="F214" s="615"/>
      <c r="G214" s="126" t="s">
        <v>149</v>
      </c>
      <c r="H214" s="211">
        <v>26790765</v>
      </c>
      <c r="I214" s="182">
        <f>IFERROR(H214/E209,"-")</f>
        <v>4.1761839451278503E-2</v>
      </c>
      <c r="J214" s="211">
        <v>440</v>
      </c>
      <c r="K214" s="182">
        <f>IFERROR(J214/F209,"-")</f>
        <v>0.43222003929273084</v>
      </c>
      <c r="L214" s="214">
        <f t="shared" si="210"/>
        <v>60888.102272727272</v>
      </c>
      <c r="M214" s="109">
        <f t="shared" si="225"/>
        <v>2.495038276155373E-2</v>
      </c>
      <c r="N214" s="615"/>
      <c r="O214" s="615"/>
      <c r="P214" s="126" t="s">
        <v>149</v>
      </c>
      <c r="Q214" s="211">
        <v>3678469</v>
      </c>
      <c r="R214" s="182">
        <f>IFERROR(Q214/N209,"-")</f>
        <v>3.1757818027420996E-2</v>
      </c>
      <c r="S214" s="211">
        <v>54</v>
      </c>
      <c r="T214" s="182">
        <f>IFERROR(S214/O209,"-")</f>
        <v>0.41538461538461541</v>
      </c>
      <c r="U214" s="214">
        <f t="shared" si="211"/>
        <v>68119.796296296292</v>
      </c>
      <c r="V214" s="109">
        <f t="shared" si="226"/>
        <v>3.0620924298270483E-3</v>
      </c>
      <c r="W214" s="615"/>
      <c r="X214" s="615"/>
      <c r="Y214" s="126" t="s">
        <v>149</v>
      </c>
      <c r="Z214" s="211">
        <v>2837676</v>
      </c>
      <c r="AA214" s="182">
        <f>IFERROR(Z214/W209,"-")</f>
        <v>4.5213742978163635E-2</v>
      </c>
      <c r="AB214" s="211">
        <v>34</v>
      </c>
      <c r="AC214" s="182">
        <f>IFERROR(AB214/X209,"-")</f>
        <v>0.45945945945945948</v>
      </c>
      <c r="AD214" s="214">
        <f t="shared" si="212"/>
        <v>83461.058823529413</v>
      </c>
      <c r="AE214" s="109">
        <f t="shared" si="227"/>
        <v>1.9279841224836972E-3</v>
      </c>
      <c r="AF214" s="615"/>
      <c r="AG214" s="615"/>
      <c r="AH214" s="126" t="s">
        <v>149</v>
      </c>
      <c r="AI214" s="211">
        <v>8228833</v>
      </c>
      <c r="AJ214" s="182">
        <f>IFERROR(AI214/AF209,"-")</f>
        <v>3.594565417001639E-2</v>
      </c>
      <c r="AK214" s="211">
        <v>121</v>
      </c>
      <c r="AL214" s="182">
        <f>IFERROR(AK214/AG209,"-")</f>
        <v>0.47081712062256809</v>
      </c>
      <c r="AM214" s="214">
        <f t="shared" si="213"/>
        <v>68006.884297520664</v>
      </c>
      <c r="AN214" s="109">
        <f t="shared" si="228"/>
        <v>6.8613552594272752E-3</v>
      </c>
      <c r="AO214" s="615"/>
      <c r="AP214" s="651"/>
      <c r="AQ214" s="126" t="s">
        <v>149</v>
      </c>
      <c r="AR214" s="211">
        <f t="shared" si="208"/>
        <v>41535743</v>
      </c>
      <c r="AS214" s="182">
        <f>IFERROR(AR214/AO209,"-")</f>
        <v>3.9594524055642927E-2</v>
      </c>
      <c r="AT214" s="211">
        <f t="shared" si="209"/>
        <v>649</v>
      </c>
      <c r="AU214" s="182">
        <f>IFERROR(AT214/AP209,"-")</f>
        <v>0.4388100067613252</v>
      </c>
      <c r="AV214" s="214">
        <f t="shared" si="214"/>
        <v>63999.604006163325</v>
      </c>
      <c r="AW214" s="109">
        <f t="shared" si="229"/>
        <v>3.680181457329175E-2</v>
      </c>
      <c r="AX214" s="121"/>
      <c r="AY214" s="76"/>
      <c r="AZ214" s="76"/>
      <c r="BA214" s="76"/>
      <c r="BB214" s="76"/>
      <c r="BC214" s="76"/>
      <c r="BD214" s="76"/>
      <c r="BE214" s="76"/>
      <c r="BF214" s="76"/>
      <c r="BG214" s="76"/>
      <c r="BH214" s="76"/>
      <c r="BI214" s="76"/>
      <c r="BN214" s="500"/>
      <c r="BO214" s="642"/>
      <c r="BP214" s="641"/>
      <c r="BQ214" s="641"/>
      <c r="BR214" s="400" t="s">
        <v>149</v>
      </c>
      <c r="BS214" s="188">
        <v>6723175</v>
      </c>
      <c r="BT214" s="390">
        <v>3.8189106419187095E-2</v>
      </c>
      <c r="BU214" s="188">
        <v>115</v>
      </c>
      <c r="BV214" s="390">
        <v>0.49568965517241381</v>
      </c>
      <c r="BW214" s="188">
        <v>58462.391304347824</v>
      </c>
      <c r="BX214" s="401">
        <v>6.6000918273645542E-3</v>
      </c>
      <c r="CB214" s="159"/>
      <c r="CC214" s="159"/>
      <c r="CD214" s="159"/>
      <c r="CE214" s="159"/>
      <c r="CF214" s="159"/>
      <c r="CG214" s="159"/>
      <c r="CI214" s="76"/>
      <c r="CJ214" s="150"/>
      <c r="CK214" s="150"/>
      <c r="CL214" s="150"/>
    </row>
    <row r="215" spans="2:90" s="14" customFormat="1" ht="13.5" customHeight="1">
      <c r="B215" s="500"/>
      <c r="C215" s="628"/>
      <c r="D215" s="631"/>
      <c r="E215" s="615"/>
      <c r="F215" s="615"/>
      <c r="G215" s="126" t="s">
        <v>150</v>
      </c>
      <c r="H215" s="211">
        <v>7134725</v>
      </c>
      <c r="I215" s="182">
        <f>IFERROR(H215/E209,"-")</f>
        <v>1.1121714515394504E-2</v>
      </c>
      <c r="J215" s="211">
        <v>109</v>
      </c>
      <c r="K215" s="182">
        <f>IFERROR(J215/F209,"-")</f>
        <v>0.10707269155206287</v>
      </c>
      <c r="L215" s="214">
        <f t="shared" si="210"/>
        <v>65456.192660550456</v>
      </c>
      <c r="M215" s="109">
        <f t="shared" si="225"/>
        <v>6.180890275021265E-3</v>
      </c>
      <c r="N215" s="615"/>
      <c r="O215" s="615"/>
      <c r="P215" s="126" t="s">
        <v>150</v>
      </c>
      <c r="Q215" s="211">
        <v>5384319</v>
      </c>
      <c r="R215" s="182">
        <f>IFERROR(Q215/N209,"-")</f>
        <v>4.6485160811083462E-2</v>
      </c>
      <c r="S215" s="211">
        <v>15</v>
      </c>
      <c r="T215" s="182">
        <f>IFERROR(S215/O209,"-")</f>
        <v>0.11538461538461539</v>
      </c>
      <c r="U215" s="214">
        <f t="shared" si="211"/>
        <v>358954.6</v>
      </c>
      <c r="V215" s="109">
        <f t="shared" si="226"/>
        <v>8.5058123050751346E-4</v>
      </c>
      <c r="W215" s="615"/>
      <c r="X215" s="615"/>
      <c r="Y215" s="126" t="s">
        <v>150</v>
      </c>
      <c r="Z215" s="211">
        <v>102343</v>
      </c>
      <c r="AA215" s="182">
        <f>IFERROR(Z215/W209,"-")</f>
        <v>1.6306689338790618E-3</v>
      </c>
      <c r="AB215" s="211">
        <v>11</v>
      </c>
      <c r="AC215" s="182">
        <f>IFERROR(AB215/X209,"-")</f>
        <v>0.14864864864864866</v>
      </c>
      <c r="AD215" s="214">
        <f t="shared" si="212"/>
        <v>9303.9090909090901</v>
      </c>
      <c r="AE215" s="109">
        <f t="shared" si="227"/>
        <v>6.2375956903884316E-4</v>
      </c>
      <c r="AF215" s="615"/>
      <c r="AG215" s="615"/>
      <c r="AH215" s="126" t="s">
        <v>150</v>
      </c>
      <c r="AI215" s="211">
        <v>3710363</v>
      </c>
      <c r="AJ215" s="182">
        <f>IFERROR(AI215/AF209,"-")</f>
        <v>1.6207817711603154E-2</v>
      </c>
      <c r="AK215" s="211">
        <v>36</v>
      </c>
      <c r="AL215" s="182">
        <f>IFERROR(AK215/AG209,"-")</f>
        <v>0.14007782101167315</v>
      </c>
      <c r="AM215" s="214">
        <f t="shared" si="213"/>
        <v>103065.63888888889</v>
      </c>
      <c r="AN215" s="109">
        <f t="shared" si="228"/>
        <v>2.0413949532180325E-3</v>
      </c>
      <c r="AO215" s="615"/>
      <c r="AP215" s="651"/>
      <c r="AQ215" s="126" t="s">
        <v>150</v>
      </c>
      <c r="AR215" s="211">
        <f t="shared" si="208"/>
        <v>16331750</v>
      </c>
      <c r="AS215" s="182">
        <f>IFERROR(AR215/AO209,"-")</f>
        <v>1.5568467578532214E-2</v>
      </c>
      <c r="AT215" s="211">
        <f t="shared" si="209"/>
        <v>171</v>
      </c>
      <c r="AU215" s="182">
        <f>IFERROR(AT215/AP209,"-")</f>
        <v>0.11561866125760649</v>
      </c>
      <c r="AV215" s="214">
        <f t="shared" si="214"/>
        <v>95507.309941520463</v>
      </c>
      <c r="AW215" s="109">
        <f t="shared" si="229"/>
        <v>9.6966260277856538E-3</v>
      </c>
      <c r="AX215" s="121"/>
      <c r="AY215" s="76"/>
      <c r="AZ215" s="76"/>
      <c r="BA215" s="76"/>
      <c r="BB215" s="76"/>
      <c r="BC215" s="76"/>
      <c r="BD215" s="76"/>
      <c r="BE215" s="76"/>
      <c r="BF215" s="76"/>
      <c r="BG215" s="76"/>
      <c r="BH215" s="76"/>
      <c r="BI215" s="76"/>
      <c r="BN215" s="500"/>
      <c r="BO215" s="642"/>
      <c r="BP215" s="641"/>
      <c r="BQ215" s="641"/>
      <c r="BR215" s="400" t="s">
        <v>150</v>
      </c>
      <c r="BS215" s="188">
        <v>1562418</v>
      </c>
      <c r="BT215" s="390">
        <v>8.8748764197352399E-3</v>
      </c>
      <c r="BU215" s="188">
        <v>30</v>
      </c>
      <c r="BV215" s="390">
        <v>0.12931034482758622</v>
      </c>
      <c r="BW215" s="188">
        <v>52080.6</v>
      </c>
      <c r="BX215" s="401">
        <v>1.7217630853994491E-3</v>
      </c>
      <c r="CB215" s="159"/>
      <c r="CC215" s="159"/>
      <c r="CD215" s="159"/>
      <c r="CE215" s="159"/>
      <c r="CF215" s="159"/>
      <c r="CG215" s="159"/>
      <c r="CI215" s="76"/>
      <c r="CJ215" s="150"/>
      <c r="CK215" s="150"/>
      <c r="CL215" s="150"/>
    </row>
    <row r="216" spans="2:90" s="14" customFormat="1" ht="13.5" customHeight="1">
      <c r="B216" s="500"/>
      <c r="C216" s="628"/>
      <c r="D216" s="631"/>
      <c r="E216" s="615"/>
      <c r="F216" s="615"/>
      <c r="G216" s="126" t="s">
        <v>160</v>
      </c>
      <c r="H216" s="211">
        <v>0</v>
      </c>
      <c r="I216" s="182">
        <f>IFERROR(H216/E209,"-")</f>
        <v>0</v>
      </c>
      <c r="J216" s="211">
        <v>0</v>
      </c>
      <c r="K216" s="182">
        <f>IFERROR(J216/F209,"-")</f>
        <v>0</v>
      </c>
      <c r="L216" s="214" t="str">
        <f t="shared" si="210"/>
        <v>-</v>
      </c>
      <c r="M216" s="109">
        <f t="shared" si="225"/>
        <v>0</v>
      </c>
      <c r="N216" s="615"/>
      <c r="O216" s="615"/>
      <c r="P216" s="126" t="s">
        <v>160</v>
      </c>
      <c r="Q216" s="211">
        <v>0</v>
      </c>
      <c r="R216" s="182">
        <f>IFERROR(Q216/N209,"-")</f>
        <v>0</v>
      </c>
      <c r="S216" s="211">
        <v>0</v>
      </c>
      <c r="T216" s="182">
        <f>IFERROR(S216/O209,"-")</f>
        <v>0</v>
      </c>
      <c r="U216" s="214" t="str">
        <f t="shared" si="211"/>
        <v>-</v>
      </c>
      <c r="V216" s="109">
        <f t="shared" si="226"/>
        <v>0</v>
      </c>
      <c r="W216" s="615"/>
      <c r="X216" s="615"/>
      <c r="Y216" s="126" t="s">
        <v>160</v>
      </c>
      <c r="Z216" s="211">
        <v>960</v>
      </c>
      <c r="AA216" s="182">
        <f>IFERROR(Z216/W209,"-")</f>
        <v>1.5296035649960422E-5</v>
      </c>
      <c r="AB216" s="211">
        <v>1</v>
      </c>
      <c r="AC216" s="182">
        <f>IFERROR(AB216/X209,"-")</f>
        <v>1.3513513513513514E-2</v>
      </c>
      <c r="AD216" s="214">
        <f t="shared" si="212"/>
        <v>960</v>
      </c>
      <c r="AE216" s="109">
        <f t="shared" si="227"/>
        <v>5.6705415367167561E-5</v>
      </c>
      <c r="AF216" s="615"/>
      <c r="AG216" s="615"/>
      <c r="AH216" s="126" t="s">
        <v>160</v>
      </c>
      <c r="AI216" s="211">
        <v>0</v>
      </c>
      <c r="AJ216" s="182">
        <f>IFERROR(AI216/AF209,"-")</f>
        <v>0</v>
      </c>
      <c r="AK216" s="211">
        <v>0</v>
      </c>
      <c r="AL216" s="182">
        <f>IFERROR(AK216/AG209,"-")</f>
        <v>0</v>
      </c>
      <c r="AM216" s="214" t="str">
        <f t="shared" si="213"/>
        <v>-</v>
      </c>
      <c r="AN216" s="109">
        <f t="shared" si="228"/>
        <v>0</v>
      </c>
      <c r="AO216" s="615"/>
      <c r="AP216" s="651"/>
      <c r="AQ216" s="126" t="s">
        <v>160</v>
      </c>
      <c r="AR216" s="211">
        <f t="shared" si="208"/>
        <v>960</v>
      </c>
      <c r="AS216" s="182">
        <f>IFERROR(AR216/AO209,"-")</f>
        <v>9.1513333692904474E-7</v>
      </c>
      <c r="AT216" s="211">
        <f t="shared" si="209"/>
        <v>1</v>
      </c>
      <c r="AU216" s="182">
        <f>IFERROR(AT216/AP209,"-")</f>
        <v>6.7613252197430695E-4</v>
      </c>
      <c r="AV216" s="214">
        <f t="shared" si="214"/>
        <v>960</v>
      </c>
      <c r="AW216" s="109">
        <f t="shared" si="229"/>
        <v>5.6705415367167561E-5</v>
      </c>
      <c r="AX216" s="121"/>
      <c r="AY216" s="76"/>
      <c r="AZ216" s="76"/>
      <c r="BA216" s="76"/>
      <c r="BB216" s="76"/>
      <c r="BC216" s="76"/>
      <c r="BD216" s="76"/>
      <c r="BE216" s="76"/>
      <c r="BF216" s="76"/>
      <c r="BG216" s="76"/>
      <c r="BH216" s="76"/>
      <c r="BI216" s="76"/>
      <c r="BN216" s="500"/>
      <c r="BO216" s="642"/>
      <c r="BP216" s="641"/>
      <c r="BQ216" s="641"/>
      <c r="BR216" s="400" t="s">
        <v>160</v>
      </c>
      <c r="BS216" s="188">
        <v>0</v>
      </c>
      <c r="BT216" s="390">
        <v>0</v>
      </c>
      <c r="BU216" s="188">
        <v>0</v>
      </c>
      <c r="BV216" s="390">
        <v>0</v>
      </c>
      <c r="BW216" s="188" t="s">
        <v>418</v>
      </c>
      <c r="BX216" s="401">
        <v>0</v>
      </c>
      <c r="CB216" s="159"/>
      <c r="CC216" s="159"/>
      <c r="CD216" s="159"/>
      <c r="CE216" s="159"/>
      <c r="CF216" s="159"/>
      <c r="CG216" s="159"/>
      <c r="CI216" s="76"/>
      <c r="CJ216" s="150"/>
      <c r="CK216" s="150"/>
      <c r="CL216" s="150"/>
    </row>
    <row r="217" spans="2:90" s="14" customFormat="1" ht="13.5" customHeight="1">
      <c r="B217" s="500"/>
      <c r="C217" s="628"/>
      <c r="D217" s="631"/>
      <c r="E217" s="615"/>
      <c r="F217" s="615"/>
      <c r="G217" s="126" t="s">
        <v>151</v>
      </c>
      <c r="H217" s="211">
        <v>176186</v>
      </c>
      <c r="I217" s="182">
        <f>IFERROR(H217/E209,"-")</f>
        <v>2.7464133426436142E-4</v>
      </c>
      <c r="J217" s="211">
        <v>10</v>
      </c>
      <c r="K217" s="182">
        <f>IFERROR(J217/F209,"-")</f>
        <v>9.823182711198428E-3</v>
      </c>
      <c r="L217" s="214">
        <f t="shared" si="210"/>
        <v>17618.599999999999</v>
      </c>
      <c r="M217" s="109">
        <f t="shared" si="225"/>
        <v>5.6705415367167564E-4</v>
      </c>
      <c r="N217" s="615"/>
      <c r="O217" s="615"/>
      <c r="P217" s="126" t="s">
        <v>151</v>
      </c>
      <c r="Q217" s="211">
        <v>75067</v>
      </c>
      <c r="R217" s="182">
        <f>IFERROR(Q217/N209,"-")</f>
        <v>6.4808596344414257E-4</v>
      </c>
      <c r="S217" s="211">
        <v>1</v>
      </c>
      <c r="T217" s="182">
        <f>IFERROR(S217/O209,"-")</f>
        <v>7.6923076923076927E-3</v>
      </c>
      <c r="U217" s="214">
        <f t="shared" si="211"/>
        <v>75067</v>
      </c>
      <c r="V217" s="109">
        <f t="shared" si="226"/>
        <v>5.6705415367167561E-5</v>
      </c>
      <c r="W217" s="615"/>
      <c r="X217" s="615"/>
      <c r="Y217" s="126" t="s">
        <v>151</v>
      </c>
      <c r="Z217" s="211">
        <v>14951</v>
      </c>
      <c r="AA217" s="182">
        <f>IFERROR(Z217/W209,"-")</f>
        <v>2.3821982187766485E-4</v>
      </c>
      <c r="AB217" s="211">
        <v>2</v>
      </c>
      <c r="AC217" s="182">
        <f>IFERROR(AB217/X209,"-")</f>
        <v>2.7027027027027029E-2</v>
      </c>
      <c r="AD217" s="214">
        <f t="shared" si="212"/>
        <v>7475.5</v>
      </c>
      <c r="AE217" s="109">
        <f t="shared" si="227"/>
        <v>1.1341083073433512E-4</v>
      </c>
      <c r="AF217" s="615"/>
      <c r="AG217" s="615"/>
      <c r="AH217" s="126" t="s">
        <v>151</v>
      </c>
      <c r="AI217" s="211">
        <v>42019</v>
      </c>
      <c r="AJ217" s="182">
        <f>IFERROR(AI217/AF209,"-")</f>
        <v>1.835497746241683E-4</v>
      </c>
      <c r="AK217" s="211">
        <v>1</v>
      </c>
      <c r="AL217" s="182">
        <f>IFERROR(AK217/AG209,"-")</f>
        <v>3.8910505836575876E-3</v>
      </c>
      <c r="AM217" s="214">
        <f t="shared" si="213"/>
        <v>42019</v>
      </c>
      <c r="AN217" s="109">
        <f t="shared" si="228"/>
        <v>5.6705415367167561E-5</v>
      </c>
      <c r="AO217" s="615"/>
      <c r="AP217" s="651"/>
      <c r="AQ217" s="126" t="s">
        <v>151</v>
      </c>
      <c r="AR217" s="211">
        <f t="shared" si="208"/>
        <v>308223</v>
      </c>
      <c r="AS217" s="182">
        <f>IFERROR(AR217/AO209,"-")</f>
        <v>2.9381785677945932E-4</v>
      </c>
      <c r="AT217" s="211">
        <f t="shared" si="209"/>
        <v>14</v>
      </c>
      <c r="AU217" s="182">
        <f>IFERROR(AT217/AP209,"-")</f>
        <v>9.4658553076402974E-3</v>
      </c>
      <c r="AV217" s="214">
        <f t="shared" si="214"/>
        <v>22015.928571428572</v>
      </c>
      <c r="AW217" s="109">
        <f t="shared" si="229"/>
        <v>7.9387581514034594E-4</v>
      </c>
      <c r="AX217" s="121"/>
      <c r="AY217" s="76"/>
      <c r="AZ217" s="76"/>
      <c r="BA217" s="76"/>
      <c r="BB217" s="76"/>
      <c r="BC217" s="76"/>
      <c r="BD217" s="76"/>
      <c r="BE217" s="76"/>
      <c r="BF217" s="76"/>
      <c r="BG217" s="76"/>
      <c r="BH217" s="76"/>
      <c r="BI217" s="76"/>
      <c r="BN217" s="500"/>
      <c r="BO217" s="642"/>
      <c r="BP217" s="641"/>
      <c r="BQ217" s="641"/>
      <c r="BR217" s="400" t="s">
        <v>151</v>
      </c>
      <c r="BS217" s="188">
        <v>78925</v>
      </c>
      <c r="BT217" s="390">
        <v>4.4831128508990791E-4</v>
      </c>
      <c r="BU217" s="188">
        <v>5</v>
      </c>
      <c r="BV217" s="390">
        <v>2.1551724137931036E-2</v>
      </c>
      <c r="BW217" s="188">
        <v>15785</v>
      </c>
      <c r="BX217" s="401">
        <v>2.869605142332415E-4</v>
      </c>
      <c r="CB217" s="159"/>
      <c r="CC217" s="159"/>
      <c r="CD217" s="159"/>
      <c r="CE217" s="159"/>
      <c r="CF217" s="159"/>
      <c r="CG217" s="159"/>
      <c r="CI217" s="76"/>
      <c r="CJ217" s="150"/>
      <c r="CK217" s="150"/>
      <c r="CL217" s="150"/>
    </row>
    <row r="218" spans="2:90" s="14" customFormat="1" ht="13.5" customHeight="1">
      <c r="B218" s="500"/>
      <c r="C218" s="628"/>
      <c r="D218" s="631"/>
      <c r="E218" s="615"/>
      <c r="F218" s="615"/>
      <c r="G218" s="126" t="s">
        <v>152</v>
      </c>
      <c r="H218" s="211">
        <v>498573</v>
      </c>
      <c r="I218" s="182">
        <f>IFERROR(H218/E209,"-")</f>
        <v>7.771829427320302E-4</v>
      </c>
      <c r="J218" s="211">
        <v>34</v>
      </c>
      <c r="K218" s="182">
        <f>IFERROR(J218/F209,"-")</f>
        <v>3.3398821218074658E-2</v>
      </c>
      <c r="L218" s="214">
        <f t="shared" si="210"/>
        <v>14663.911764705883</v>
      </c>
      <c r="M218" s="109">
        <f t="shared" si="225"/>
        <v>1.9279841224836972E-3</v>
      </c>
      <c r="N218" s="615"/>
      <c r="O218" s="615"/>
      <c r="P218" s="126" t="s">
        <v>152</v>
      </c>
      <c r="Q218" s="211">
        <v>37782</v>
      </c>
      <c r="R218" s="182">
        <f>IFERROR(Q218/N209,"-")</f>
        <v>3.2618838998290322E-4</v>
      </c>
      <c r="S218" s="211">
        <v>4</v>
      </c>
      <c r="T218" s="182">
        <f>IFERROR(S218/O209,"-")</f>
        <v>3.0769230769230771E-2</v>
      </c>
      <c r="U218" s="214">
        <f t="shared" si="211"/>
        <v>9445.5</v>
      </c>
      <c r="V218" s="109">
        <f t="shared" si="226"/>
        <v>2.2682166146867025E-4</v>
      </c>
      <c r="W218" s="615"/>
      <c r="X218" s="615"/>
      <c r="Y218" s="126" t="s">
        <v>152</v>
      </c>
      <c r="Z218" s="211">
        <v>34669</v>
      </c>
      <c r="AA218" s="182">
        <f>IFERROR(Z218/W209,"-")</f>
        <v>5.5239402077966444E-4</v>
      </c>
      <c r="AB218" s="211">
        <v>5</v>
      </c>
      <c r="AC218" s="182">
        <f>IFERROR(AB218/X209,"-")</f>
        <v>6.7567567567567571E-2</v>
      </c>
      <c r="AD218" s="214">
        <f t="shared" si="212"/>
        <v>6933.8</v>
      </c>
      <c r="AE218" s="109">
        <f t="shared" si="227"/>
        <v>2.8352707683583782E-4</v>
      </c>
      <c r="AF218" s="615"/>
      <c r="AG218" s="615"/>
      <c r="AH218" s="126" t="s">
        <v>152</v>
      </c>
      <c r="AI218" s="211">
        <v>101121</v>
      </c>
      <c r="AJ218" s="182">
        <f>IFERROR(AI218/AF209,"-")</f>
        <v>4.4172247696924066E-4</v>
      </c>
      <c r="AK218" s="211">
        <v>8</v>
      </c>
      <c r="AL218" s="182">
        <f>IFERROR(AK218/AG209,"-")</f>
        <v>3.1128404669260701E-2</v>
      </c>
      <c r="AM218" s="214">
        <f t="shared" si="213"/>
        <v>12640.125</v>
      </c>
      <c r="AN218" s="109">
        <f t="shared" si="228"/>
        <v>4.5364332293734049E-4</v>
      </c>
      <c r="AO218" s="615"/>
      <c r="AP218" s="651"/>
      <c r="AQ218" s="126" t="s">
        <v>152</v>
      </c>
      <c r="AR218" s="211">
        <f t="shared" si="208"/>
        <v>672145</v>
      </c>
      <c r="AS218" s="182">
        <f>IFERROR(AR218/AO209,"-")</f>
        <v>6.4073155911476335E-4</v>
      </c>
      <c r="AT218" s="211">
        <f t="shared" si="209"/>
        <v>51</v>
      </c>
      <c r="AU218" s="182">
        <f>IFERROR(AT218/AP209,"-")</f>
        <v>3.4482758620689655E-2</v>
      </c>
      <c r="AV218" s="214">
        <f t="shared" si="214"/>
        <v>13179.313725490196</v>
      </c>
      <c r="AW218" s="109">
        <f t="shared" si="229"/>
        <v>2.8919761837255457E-3</v>
      </c>
      <c r="AX218" s="121"/>
      <c r="AY218" s="76"/>
      <c r="AZ218" s="76"/>
      <c r="BA218" s="76"/>
      <c r="BB218" s="76"/>
      <c r="BC218" s="76"/>
      <c r="BD218" s="76"/>
      <c r="BE218" s="76"/>
      <c r="BF218" s="76"/>
      <c r="BG218" s="76"/>
      <c r="BH218" s="76"/>
      <c r="BI218" s="76"/>
      <c r="BN218" s="500"/>
      <c r="BO218" s="642"/>
      <c r="BP218" s="641"/>
      <c r="BQ218" s="641"/>
      <c r="BR218" s="400" t="s">
        <v>152</v>
      </c>
      <c r="BS218" s="188">
        <v>63749</v>
      </c>
      <c r="BT218" s="390">
        <v>3.6210828144689946E-4</v>
      </c>
      <c r="BU218" s="188">
        <v>6</v>
      </c>
      <c r="BV218" s="390">
        <v>2.5862068965517241E-2</v>
      </c>
      <c r="BW218" s="188">
        <v>10624.833333333334</v>
      </c>
      <c r="BX218" s="401">
        <v>3.4435261707988982E-4</v>
      </c>
      <c r="CB218" s="159"/>
      <c r="CC218" s="159"/>
      <c r="CD218" s="159"/>
      <c r="CE218" s="159"/>
      <c r="CF218" s="159"/>
      <c r="CG218" s="159"/>
      <c r="CI218" s="76"/>
      <c r="CJ218" s="150"/>
      <c r="CK218" s="150"/>
      <c r="CL218" s="150"/>
    </row>
    <row r="219" spans="2:90" s="14" customFormat="1" ht="13.5" customHeight="1">
      <c r="B219" s="500"/>
      <c r="C219" s="628"/>
      <c r="D219" s="631"/>
      <c r="E219" s="615"/>
      <c r="F219" s="615"/>
      <c r="G219" s="126" t="s">
        <v>153</v>
      </c>
      <c r="H219" s="211">
        <v>45433</v>
      </c>
      <c r="I219" s="182">
        <f>IFERROR(H219/E209,"-")</f>
        <v>7.0821630206899136E-5</v>
      </c>
      <c r="J219" s="211">
        <v>3</v>
      </c>
      <c r="K219" s="182">
        <f>IFERROR(J219/F209,"-")</f>
        <v>2.9469548133595285E-3</v>
      </c>
      <c r="L219" s="214">
        <f t="shared" si="210"/>
        <v>15144.333333333334</v>
      </c>
      <c r="M219" s="109">
        <f t="shared" si="225"/>
        <v>1.701162461015027E-4</v>
      </c>
      <c r="N219" s="615"/>
      <c r="O219" s="615"/>
      <c r="P219" s="126" t="s">
        <v>153</v>
      </c>
      <c r="Q219" s="211">
        <v>2914</v>
      </c>
      <c r="R219" s="182">
        <f>IFERROR(Q219/N209,"-")</f>
        <v>2.515782564210947E-5</v>
      </c>
      <c r="S219" s="211">
        <v>1</v>
      </c>
      <c r="T219" s="182">
        <f>IFERROR(S219/O209,"-")</f>
        <v>7.6923076923076927E-3</v>
      </c>
      <c r="U219" s="214">
        <f t="shared" si="211"/>
        <v>2914</v>
      </c>
      <c r="V219" s="109">
        <f t="shared" si="226"/>
        <v>5.6705415367167561E-5</v>
      </c>
      <c r="W219" s="615"/>
      <c r="X219" s="615"/>
      <c r="Y219" s="126" t="s">
        <v>153</v>
      </c>
      <c r="Z219" s="211">
        <v>17467</v>
      </c>
      <c r="AA219" s="182">
        <f>IFERROR(Z219/W209,"-")</f>
        <v>2.7830818197693613E-4</v>
      </c>
      <c r="AB219" s="211">
        <v>3</v>
      </c>
      <c r="AC219" s="182">
        <f>IFERROR(AB219/X209,"-")</f>
        <v>4.0540540540540543E-2</v>
      </c>
      <c r="AD219" s="214">
        <f t="shared" si="212"/>
        <v>5822.333333333333</v>
      </c>
      <c r="AE219" s="109">
        <f t="shared" si="227"/>
        <v>1.701162461015027E-4</v>
      </c>
      <c r="AF219" s="615"/>
      <c r="AG219" s="615"/>
      <c r="AH219" s="126" t="s">
        <v>153</v>
      </c>
      <c r="AI219" s="211">
        <v>40824</v>
      </c>
      <c r="AJ219" s="182">
        <f>IFERROR(AI219/AF209,"-")</f>
        <v>1.783297079715616E-4</v>
      </c>
      <c r="AK219" s="211">
        <v>4</v>
      </c>
      <c r="AL219" s="182">
        <f>IFERROR(AK219/AG209,"-")</f>
        <v>1.556420233463035E-2</v>
      </c>
      <c r="AM219" s="214">
        <f t="shared" si="213"/>
        <v>10206</v>
      </c>
      <c r="AN219" s="109">
        <f t="shared" si="228"/>
        <v>2.2682166146867025E-4</v>
      </c>
      <c r="AO219" s="615"/>
      <c r="AP219" s="651"/>
      <c r="AQ219" s="126" t="s">
        <v>153</v>
      </c>
      <c r="AR219" s="211">
        <f t="shared" si="208"/>
        <v>106638</v>
      </c>
      <c r="AS219" s="182">
        <f>IFERROR(AR219/AO209,"-")</f>
        <v>1.0165415498274945E-4</v>
      </c>
      <c r="AT219" s="211">
        <f t="shared" si="209"/>
        <v>11</v>
      </c>
      <c r="AU219" s="182">
        <f>IFERROR(AT219/AP209,"-")</f>
        <v>7.4374577417173765E-3</v>
      </c>
      <c r="AV219" s="214">
        <f t="shared" si="214"/>
        <v>9694.363636363636</v>
      </c>
      <c r="AW219" s="109">
        <f t="shared" si="229"/>
        <v>6.2375956903884316E-4</v>
      </c>
      <c r="AX219" s="121"/>
      <c r="AY219" s="76"/>
      <c r="AZ219" s="76"/>
      <c r="BA219" s="76"/>
      <c r="BB219" s="76"/>
      <c r="BC219" s="76"/>
      <c r="BD219" s="76"/>
      <c r="BE219" s="76"/>
      <c r="BF219" s="76"/>
      <c r="BG219" s="76"/>
      <c r="BH219" s="76"/>
      <c r="BI219" s="76"/>
      <c r="BN219" s="500"/>
      <c r="BO219" s="642"/>
      <c r="BP219" s="641"/>
      <c r="BQ219" s="641"/>
      <c r="BR219" s="400" t="s">
        <v>153</v>
      </c>
      <c r="BS219" s="188">
        <v>0</v>
      </c>
      <c r="BT219" s="390">
        <v>0</v>
      </c>
      <c r="BU219" s="188">
        <v>0</v>
      </c>
      <c r="BV219" s="390">
        <v>0</v>
      </c>
      <c r="BW219" s="188" t="s">
        <v>418</v>
      </c>
      <c r="BX219" s="401">
        <v>0</v>
      </c>
      <c r="CB219" s="159"/>
      <c r="CC219" s="159"/>
      <c r="CD219" s="159"/>
      <c r="CE219" s="159"/>
      <c r="CF219" s="159"/>
      <c r="CG219" s="159"/>
      <c r="CI219" s="76"/>
      <c r="CJ219" s="150"/>
      <c r="CK219" s="150"/>
      <c r="CL219" s="150"/>
    </row>
    <row r="220" spans="2:90" s="14" customFormat="1" ht="13.5" customHeight="1">
      <c r="B220" s="500"/>
      <c r="C220" s="628"/>
      <c r="D220" s="631"/>
      <c r="E220" s="615"/>
      <c r="F220" s="615"/>
      <c r="G220" s="126" t="s">
        <v>154</v>
      </c>
      <c r="H220" s="211">
        <v>70659</v>
      </c>
      <c r="I220" s="182">
        <f>IFERROR(H220/E209,"-")</f>
        <v>1.1014429090725435E-4</v>
      </c>
      <c r="J220" s="211">
        <v>2</v>
      </c>
      <c r="K220" s="182">
        <f>IFERROR(J220/F209,"-")</f>
        <v>1.9646365422396855E-3</v>
      </c>
      <c r="L220" s="214">
        <f t="shared" si="210"/>
        <v>35329.5</v>
      </c>
      <c r="M220" s="109">
        <f t="shared" si="225"/>
        <v>1.1341083073433512E-4</v>
      </c>
      <c r="N220" s="615"/>
      <c r="O220" s="615"/>
      <c r="P220" s="126" t="s">
        <v>154</v>
      </c>
      <c r="Q220" s="211">
        <v>3360</v>
      </c>
      <c r="R220" s="182">
        <f>IFERROR(Q220/N209,"-")</f>
        <v>2.9008337047868159E-5</v>
      </c>
      <c r="S220" s="211">
        <v>1</v>
      </c>
      <c r="T220" s="182">
        <f>IFERROR(S220/O209,"-")</f>
        <v>7.6923076923076927E-3</v>
      </c>
      <c r="U220" s="214">
        <f t="shared" si="211"/>
        <v>3360</v>
      </c>
      <c r="V220" s="109">
        <f t="shared" si="226"/>
        <v>5.6705415367167561E-5</v>
      </c>
      <c r="W220" s="615"/>
      <c r="X220" s="615"/>
      <c r="Y220" s="126" t="s">
        <v>154</v>
      </c>
      <c r="Z220" s="211">
        <v>0</v>
      </c>
      <c r="AA220" s="182">
        <f>IFERROR(Z220/W209,"-")</f>
        <v>0</v>
      </c>
      <c r="AB220" s="211">
        <v>0</v>
      </c>
      <c r="AC220" s="182">
        <f>IFERROR(AB220/X209,"-")</f>
        <v>0</v>
      </c>
      <c r="AD220" s="214" t="str">
        <f t="shared" si="212"/>
        <v>-</v>
      </c>
      <c r="AE220" s="109">
        <f t="shared" si="227"/>
        <v>0</v>
      </c>
      <c r="AF220" s="615"/>
      <c r="AG220" s="615"/>
      <c r="AH220" s="126" t="s">
        <v>154</v>
      </c>
      <c r="AI220" s="211">
        <v>1038116</v>
      </c>
      <c r="AJ220" s="182">
        <f>IFERROR(AI220/AF209,"-")</f>
        <v>4.5347570821233987E-3</v>
      </c>
      <c r="AK220" s="211">
        <v>6</v>
      </c>
      <c r="AL220" s="182">
        <f>IFERROR(AK220/AG209,"-")</f>
        <v>2.3346303501945526E-2</v>
      </c>
      <c r="AM220" s="214">
        <f t="shared" si="213"/>
        <v>173019.33333333334</v>
      </c>
      <c r="AN220" s="109">
        <f t="shared" si="228"/>
        <v>3.402324922030054E-4</v>
      </c>
      <c r="AO220" s="615"/>
      <c r="AP220" s="651"/>
      <c r="AQ220" s="126" t="s">
        <v>154</v>
      </c>
      <c r="AR220" s="211">
        <f t="shared" si="208"/>
        <v>1112135</v>
      </c>
      <c r="AS220" s="182">
        <f>IFERROR(AR220/AO209,"-")</f>
        <v>1.0601581392349825E-3</v>
      </c>
      <c r="AT220" s="211">
        <f t="shared" si="209"/>
        <v>9</v>
      </c>
      <c r="AU220" s="182">
        <f>IFERROR(AT220/AP209,"-")</f>
        <v>6.0851926977687626E-3</v>
      </c>
      <c r="AV220" s="214">
        <f t="shared" si="214"/>
        <v>123570.55555555556</v>
      </c>
      <c r="AW220" s="109">
        <f t="shared" si="229"/>
        <v>5.1034873830450812E-4</v>
      </c>
      <c r="AX220" s="121"/>
      <c r="AY220" s="76"/>
      <c r="AZ220" s="76"/>
      <c r="BA220" s="76"/>
      <c r="BB220" s="76"/>
      <c r="BC220" s="76"/>
      <c r="BD220" s="76"/>
      <c r="BE220" s="76"/>
      <c r="BF220" s="76"/>
      <c r="BG220" s="76"/>
      <c r="BH220" s="76"/>
      <c r="BI220" s="76"/>
      <c r="BN220" s="500"/>
      <c r="BO220" s="642"/>
      <c r="BP220" s="641"/>
      <c r="BQ220" s="641"/>
      <c r="BR220" s="400" t="s">
        <v>154</v>
      </c>
      <c r="BS220" s="188">
        <v>0</v>
      </c>
      <c r="BT220" s="390">
        <v>0</v>
      </c>
      <c r="BU220" s="188">
        <v>0</v>
      </c>
      <c r="BV220" s="390">
        <v>0</v>
      </c>
      <c r="BW220" s="188" t="s">
        <v>418</v>
      </c>
      <c r="BX220" s="401">
        <v>0</v>
      </c>
      <c r="CB220" s="159"/>
      <c r="CC220" s="159"/>
      <c r="CD220" s="159"/>
      <c r="CE220" s="159"/>
      <c r="CF220" s="159"/>
      <c r="CG220" s="159"/>
      <c r="CI220" s="76"/>
      <c r="CJ220" s="150"/>
      <c r="CK220" s="150"/>
      <c r="CL220" s="150"/>
    </row>
    <row r="221" spans="2:90" s="14" customFormat="1" ht="13.5" customHeight="1">
      <c r="B221" s="500"/>
      <c r="C221" s="628"/>
      <c r="D221" s="631"/>
      <c r="E221" s="615"/>
      <c r="F221" s="615"/>
      <c r="G221" s="126" t="s">
        <v>155</v>
      </c>
      <c r="H221" s="211">
        <v>4417901</v>
      </c>
      <c r="I221" s="182">
        <f>IFERROR(H221/E209,"-")</f>
        <v>6.8866892107650813E-3</v>
      </c>
      <c r="J221" s="211">
        <v>107</v>
      </c>
      <c r="K221" s="182">
        <f>IFERROR(J221/F209,"-")</f>
        <v>0.10510805500982318</v>
      </c>
      <c r="L221" s="214">
        <f t="shared" si="210"/>
        <v>41288.794392523363</v>
      </c>
      <c r="M221" s="109">
        <f t="shared" si="225"/>
        <v>6.067479444286929E-3</v>
      </c>
      <c r="N221" s="615"/>
      <c r="O221" s="615"/>
      <c r="P221" s="126" t="s">
        <v>155</v>
      </c>
      <c r="Q221" s="211">
        <v>869113</v>
      </c>
      <c r="R221" s="182">
        <f>IFERROR(Q221/N209,"-")</f>
        <v>7.5034294156797144E-3</v>
      </c>
      <c r="S221" s="211">
        <v>24</v>
      </c>
      <c r="T221" s="182">
        <f>IFERROR(S221/O209,"-")</f>
        <v>0.18461538461538463</v>
      </c>
      <c r="U221" s="214">
        <f t="shared" si="211"/>
        <v>36213.041666666664</v>
      </c>
      <c r="V221" s="109">
        <f t="shared" si="226"/>
        <v>1.3609299688120216E-3</v>
      </c>
      <c r="W221" s="615"/>
      <c r="X221" s="615"/>
      <c r="Y221" s="126" t="s">
        <v>155</v>
      </c>
      <c r="Z221" s="211">
        <v>349584</v>
      </c>
      <c r="AA221" s="182">
        <f>IFERROR(Z221/W209,"-")</f>
        <v>5.5700513819330871E-3</v>
      </c>
      <c r="AB221" s="211">
        <v>13</v>
      </c>
      <c r="AC221" s="182">
        <f>IFERROR(AB221/X209,"-")</f>
        <v>0.17567567567567569</v>
      </c>
      <c r="AD221" s="214">
        <f t="shared" si="212"/>
        <v>26891.076923076922</v>
      </c>
      <c r="AE221" s="109">
        <f t="shared" si="227"/>
        <v>7.3717039977317831E-4</v>
      </c>
      <c r="AF221" s="615"/>
      <c r="AG221" s="615"/>
      <c r="AH221" s="126" t="s">
        <v>155</v>
      </c>
      <c r="AI221" s="211">
        <v>1506436</v>
      </c>
      <c r="AJ221" s="182">
        <f>IFERROR(AI221/AF209,"-")</f>
        <v>6.5804990191516604E-3</v>
      </c>
      <c r="AK221" s="211">
        <v>43</v>
      </c>
      <c r="AL221" s="182">
        <f>IFERROR(AK221/AG209,"-")</f>
        <v>0.16731517509727625</v>
      </c>
      <c r="AM221" s="214">
        <f t="shared" si="213"/>
        <v>35033.395348837206</v>
      </c>
      <c r="AN221" s="109">
        <f t="shared" si="228"/>
        <v>2.4383328607882051E-3</v>
      </c>
      <c r="AO221" s="615"/>
      <c r="AP221" s="651"/>
      <c r="AQ221" s="126" t="s">
        <v>155</v>
      </c>
      <c r="AR221" s="211">
        <f t="shared" si="208"/>
        <v>7143034</v>
      </c>
      <c r="AS221" s="182">
        <f>IFERROR(AR221/AO209,"-")</f>
        <v>6.8091963960600233E-3</v>
      </c>
      <c r="AT221" s="211">
        <f t="shared" si="209"/>
        <v>187</v>
      </c>
      <c r="AU221" s="182">
        <f>IFERROR(AT221/AP209,"-")</f>
        <v>0.12643678160919541</v>
      </c>
      <c r="AV221" s="214">
        <f t="shared" si="214"/>
        <v>38198.042780748663</v>
      </c>
      <c r="AW221" s="109">
        <f t="shared" si="229"/>
        <v>1.0603912673660334E-2</v>
      </c>
      <c r="AX221" s="121"/>
      <c r="AY221" s="76"/>
      <c r="AZ221" s="76"/>
      <c r="BA221" s="76"/>
      <c r="BB221" s="76"/>
      <c r="BC221" s="76"/>
      <c r="BD221" s="76"/>
      <c r="BE221" s="76"/>
      <c r="BF221" s="76"/>
      <c r="BG221" s="76"/>
      <c r="BH221" s="76"/>
      <c r="BI221" s="76"/>
      <c r="BN221" s="500"/>
      <c r="BO221" s="642"/>
      <c r="BP221" s="641"/>
      <c r="BQ221" s="641"/>
      <c r="BR221" s="400" t="s">
        <v>155</v>
      </c>
      <c r="BS221" s="188">
        <v>2763639</v>
      </c>
      <c r="BT221" s="390">
        <v>1.5698074774971024E-2</v>
      </c>
      <c r="BU221" s="188">
        <v>38</v>
      </c>
      <c r="BV221" s="390">
        <v>0.16379310344827586</v>
      </c>
      <c r="BW221" s="188">
        <v>72727.34210526316</v>
      </c>
      <c r="BX221" s="401">
        <v>2.1808999081726357E-3</v>
      </c>
      <c r="CB221" s="159"/>
      <c r="CC221" s="159"/>
      <c r="CD221" s="159"/>
      <c r="CE221" s="159"/>
      <c r="CF221" s="159"/>
      <c r="CG221" s="159"/>
      <c r="CI221" s="76"/>
      <c r="CJ221" s="150"/>
      <c r="CK221" s="150"/>
      <c r="CL221" s="150"/>
    </row>
    <row r="222" spans="2:90" s="14" customFormat="1" ht="13.5" customHeight="1">
      <c r="B222" s="500"/>
      <c r="C222" s="628"/>
      <c r="D222" s="631"/>
      <c r="E222" s="615"/>
      <c r="F222" s="615"/>
      <c r="G222" s="126" t="s">
        <v>156</v>
      </c>
      <c r="H222" s="211">
        <v>5144036</v>
      </c>
      <c r="I222" s="182">
        <f>IFERROR(H222/E209,"-")</f>
        <v>8.018599153984474E-3</v>
      </c>
      <c r="J222" s="211">
        <v>85</v>
      </c>
      <c r="K222" s="182">
        <f>IFERROR(J222/F209,"-")</f>
        <v>8.3497053045186634E-2</v>
      </c>
      <c r="L222" s="214">
        <f t="shared" si="210"/>
        <v>60518.070588235292</v>
      </c>
      <c r="M222" s="109">
        <f t="shared" si="225"/>
        <v>4.8199603062092427E-3</v>
      </c>
      <c r="N222" s="615"/>
      <c r="O222" s="615"/>
      <c r="P222" s="126" t="s">
        <v>156</v>
      </c>
      <c r="Q222" s="211">
        <v>509737</v>
      </c>
      <c r="R222" s="182">
        <f>IFERROR(Q222/N209,"-")</f>
        <v>4.4007805660027299E-3</v>
      </c>
      <c r="S222" s="211">
        <v>15</v>
      </c>
      <c r="T222" s="182">
        <f>IFERROR(S222/O209,"-")</f>
        <v>0.11538461538461539</v>
      </c>
      <c r="U222" s="214">
        <f t="shared" si="211"/>
        <v>33982.466666666667</v>
      </c>
      <c r="V222" s="109">
        <f t="shared" si="226"/>
        <v>8.5058123050751346E-4</v>
      </c>
      <c r="W222" s="615"/>
      <c r="X222" s="615"/>
      <c r="Y222" s="126" t="s">
        <v>156</v>
      </c>
      <c r="Z222" s="211">
        <v>396085</v>
      </c>
      <c r="AA222" s="182">
        <f>IFERROR(Z222/W209,"-")</f>
        <v>6.3109690420985144E-3</v>
      </c>
      <c r="AB222" s="211">
        <v>10</v>
      </c>
      <c r="AC222" s="182">
        <f>IFERROR(AB222/X209,"-")</f>
        <v>0.13513513513513514</v>
      </c>
      <c r="AD222" s="214">
        <f t="shared" si="212"/>
        <v>39608.5</v>
      </c>
      <c r="AE222" s="109">
        <f t="shared" si="227"/>
        <v>5.6705415367167564E-4</v>
      </c>
      <c r="AF222" s="615"/>
      <c r="AG222" s="615"/>
      <c r="AH222" s="126" t="s">
        <v>156</v>
      </c>
      <c r="AI222" s="211">
        <v>1306013</v>
      </c>
      <c r="AJ222" s="182">
        <f>IFERROR(AI222/AF209,"-")</f>
        <v>5.7049999239923346E-3</v>
      </c>
      <c r="AK222" s="211">
        <v>30</v>
      </c>
      <c r="AL222" s="182">
        <f>IFERROR(AK222/AG209,"-")</f>
        <v>0.11673151750972763</v>
      </c>
      <c r="AM222" s="214">
        <f t="shared" si="213"/>
        <v>43533.76666666667</v>
      </c>
      <c r="AN222" s="109">
        <f t="shared" si="228"/>
        <v>1.7011624610150269E-3</v>
      </c>
      <c r="AO222" s="615"/>
      <c r="AP222" s="651"/>
      <c r="AQ222" s="126" t="s">
        <v>156</v>
      </c>
      <c r="AR222" s="211">
        <f t="shared" si="208"/>
        <v>7355871</v>
      </c>
      <c r="AS222" s="182">
        <f>IFERROR(AR222/AO209,"-")</f>
        <v>7.0120862231766558E-3</v>
      </c>
      <c r="AT222" s="211">
        <f t="shared" si="209"/>
        <v>140</v>
      </c>
      <c r="AU222" s="182">
        <f>IFERROR(AT222/AP209,"-")</f>
        <v>9.4658553076402974E-2</v>
      </c>
      <c r="AV222" s="214">
        <f t="shared" si="214"/>
        <v>52541.935714285712</v>
      </c>
      <c r="AW222" s="109">
        <f t="shared" si="229"/>
        <v>7.9387581514034598E-3</v>
      </c>
      <c r="AX222" s="121"/>
      <c r="AY222" s="76"/>
      <c r="AZ222" s="76"/>
      <c r="BA222" s="76"/>
      <c r="BB222" s="76"/>
      <c r="BC222" s="76"/>
      <c r="BD222" s="76"/>
      <c r="BE222" s="76"/>
      <c r="BF222" s="76"/>
      <c r="BG222" s="76"/>
      <c r="BH222" s="76"/>
      <c r="BI222" s="76"/>
      <c r="BN222" s="500"/>
      <c r="BO222" s="642"/>
      <c r="BP222" s="641"/>
      <c r="BQ222" s="641"/>
      <c r="BR222" s="400" t="s">
        <v>156</v>
      </c>
      <c r="BS222" s="188">
        <v>2401908</v>
      </c>
      <c r="BT222" s="390">
        <v>1.3643363473522085E-2</v>
      </c>
      <c r="BU222" s="188">
        <v>41</v>
      </c>
      <c r="BV222" s="390">
        <v>0.17672413793103448</v>
      </c>
      <c r="BW222" s="188">
        <v>58583.121951219509</v>
      </c>
      <c r="BX222" s="401">
        <v>2.3530762167125806E-3</v>
      </c>
      <c r="CB222" s="159"/>
      <c r="CC222" s="159"/>
      <c r="CD222" s="159"/>
      <c r="CE222" s="159"/>
      <c r="CF222" s="159"/>
      <c r="CG222" s="159"/>
      <c r="CI222" s="76"/>
      <c r="CJ222" s="150"/>
      <c r="CK222" s="150"/>
      <c r="CL222" s="150"/>
    </row>
    <row r="223" spans="2:90" s="14" customFormat="1" ht="13.5" customHeight="1">
      <c r="B223" s="500"/>
      <c r="C223" s="628"/>
      <c r="D223" s="631"/>
      <c r="E223" s="615"/>
      <c r="F223" s="615"/>
      <c r="G223" s="126" t="s">
        <v>157</v>
      </c>
      <c r="H223" s="211">
        <v>1657485</v>
      </c>
      <c r="I223" s="182">
        <f>IFERROR(H223/E209,"-")</f>
        <v>2.5837120538701433E-3</v>
      </c>
      <c r="J223" s="211">
        <v>62</v>
      </c>
      <c r="K223" s="182">
        <f>IFERROR(J223/F209,"-")</f>
        <v>6.0903732809430254E-2</v>
      </c>
      <c r="L223" s="214">
        <f t="shared" si="210"/>
        <v>26733.629032258064</v>
      </c>
      <c r="M223" s="109">
        <f t="shared" si="225"/>
        <v>3.5157357527643889E-3</v>
      </c>
      <c r="N223" s="615"/>
      <c r="O223" s="615"/>
      <c r="P223" s="126" t="s">
        <v>157</v>
      </c>
      <c r="Q223" s="211">
        <v>259818</v>
      </c>
      <c r="R223" s="182">
        <f>IFERROR(Q223/N209,"-")</f>
        <v>2.2431214628282764E-3</v>
      </c>
      <c r="S223" s="211">
        <v>11</v>
      </c>
      <c r="T223" s="182">
        <f>IFERROR(S223/O209,"-")</f>
        <v>8.461538461538462E-2</v>
      </c>
      <c r="U223" s="214">
        <f t="shared" si="211"/>
        <v>23619.81818181818</v>
      </c>
      <c r="V223" s="109">
        <f t="shared" si="226"/>
        <v>6.2375956903884316E-4</v>
      </c>
      <c r="W223" s="615"/>
      <c r="X223" s="615"/>
      <c r="Y223" s="126" t="s">
        <v>157</v>
      </c>
      <c r="Z223" s="211">
        <v>260011</v>
      </c>
      <c r="AA223" s="182">
        <f>IFERROR(Z223/W209,"-")</f>
        <v>4.1428515889394366E-3</v>
      </c>
      <c r="AB223" s="211">
        <v>7</v>
      </c>
      <c r="AC223" s="182">
        <f>IFERROR(AB223/X209,"-")</f>
        <v>9.45945945945946E-2</v>
      </c>
      <c r="AD223" s="214">
        <f t="shared" si="212"/>
        <v>37144.428571428572</v>
      </c>
      <c r="AE223" s="109">
        <f t="shared" si="227"/>
        <v>3.9693790757017297E-4</v>
      </c>
      <c r="AF223" s="615"/>
      <c r="AG223" s="615"/>
      <c r="AH223" s="126" t="s">
        <v>157</v>
      </c>
      <c r="AI223" s="211">
        <v>929964</v>
      </c>
      <c r="AJ223" s="182">
        <f>IFERROR(AI223/AF209,"-")</f>
        <v>4.0623213929077339E-3</v>
      </c>
      <c r="AK223" s="211">
        <v>18</v>
      </c>
      <c r="AL223" s="182">
        <f>IFERROR(AK223/AG209,"-")</f>
        <v>7.0038910505836577E-2</v>
      </c>
      <c r="AM223" s="214">
        <f t="shared" si="213"/>
        <v>51664.666666666664</v>
      </c>
      <c r="AN223" s="109">
        <f t="shared" si="228"/>
        <v>1.0206974766090162E-3</v>
      </c>
      <c r="AO223" s="615"/>
      <c r="AP223" s="651"/>
      <c r="AQ223" s="126" t="s">
        <v>157</v>
      </c>
      <c r="AR223" s="211">
        <f t="shared" si="208"/>
        <v>3107278</v>
      </c>
      <c r="AS223" s="182">
        <f>IFERROR(AR223/AO209,"-")</f>
        <v>2.9620559217773002E-3</v>
      </c>
      <c r="AT223" s="211">
        <f t="shared" si="209"/>
        <v>98</v>
      </c>
      <c r="AU223" s="182">
        <f>IFERROR(AT223/AP209,"-")</f>
        <v>6.6260987153482082E-2</v>
      </c>
      <c r="AV223" s="214">
        <f t="shared" si="214"/>
        <v>31706.918367346938</v>
      </c>
      <c r="AW223" s="109">
        <f t="shared" si="229"/>
        <v>5.5571307059824214E-3</v>
      </c>
      <c r="AX223" s="121"/>
      <c r="AY223" s="76"/>
      <c r="AZ223" s="76"/>
      <c r="BA223" s="76"/>
      <c r="BB223" s="76"/>
      <c r="BC223" s="76"/>
      <c r="BD223" s="76"/>
      <c r="BE223" s="76"/>
      <c r="BF223" s="76"/>
      <c r="BG223" s="76"/>
      <c r="BH223" s="76"/>
      <c r="BI223" s="76"/>
      <c r="BN223" s="500"/>
      <c r="BO223" s="642"/>
      <c r="BP223" s="641"/>
      <c r="BQ223" s="641"/>
      <c r="BR223" s="400" t="s">
        <v>157</v>
      </c>
      <c r="BS223" s="188">
        <v>959600</v>
      </c>
      <c r="BT223" s="390">
        <v>5.4507381586604451E-3</v>
      </c>
      <c r="BU223" s="188">
        <v>14</v>
      </c>
      <c r="BV223" s="390">
        <v>6.0344827586206899E-2</v>
      </c>
      <c r="BW223" s="188">
        <v>68542.857142857145</v>
      </c>
      <c r="BX223" s="401">
        <v>8.0348943985307617E-4</v>
      </c>
      <c r="CB223" s="159"/>
      <c r="CC223" s="159"/>
      <c r="CD223" s="159"/>
      <c r="CE223" s="159"/>
      <c r="CF223" s="159"/>
      <c r="CG223" s="159"/>
      <c r="CI223" s="76"/>
      <c r="CJ223" s="150"/>
      <c r="CK223" s="150"/>
      <c r="CL223" s="150"/>
    </row>
    <row r="224" spans="2:90" s="14" customFormat="1" ht="13.5" customHeight="1">
      <c r="B224" s="500"/>
      <c r="C224" s="628"/>
      <c r="D224" s="631"/>
      <c r="E224" s="615"/>
      <c r="F224" s="615"/>
      <c r="G224" s="127" t="s">
        <v>158</v>
      </c>
      <c r="H224" s="212">
        <v>845373</v>
      </c>
      <c r="I224" s="183">
        <f>IFERROR(H224/E209,"-")</f>
        <v>1.3177798955142067E-3</v>
      </c>
      <c r="J224" s="212">
        <v>75</v>
      </c>
      <c r="K224" s="183">
        <f>IFERROR(J224/F209,"-")</f>
        <v>7.3673870333988214E-2</v>
      </c>
      <c r="L224" s="215">
        <f t="shared" si="210"/>
        <v>11271.64</v>
      </c>
      <c r="M224" s="110">
        <f t="shared" si="225"/>
        <v>4.2529061525375675E-3</v>
      </c>
      <c r="N224" s="615"/>
      <c r="O224" s="615"/>
      <c r="P224" s="127" t="s">
        <v>158</v>
      </c>
      <c r="Q224" s="212">
        <v>62759</v>
      </c>
      <c r="R224" s="183">
        <f>IFERROR(Q224/N209,"-")</f>
        <v>5.4182566213903502E-4</v>
      </c>
      <c r="S224" s="212">
        <v>10</v>
      </c>
      <c r="T224" s="183">
        <f>IFERROR(S224/O209,"-")</f>
        <v>7.6923076923076927E-2</v>
      </c>
      <c r="U224" s="215">
        <f t="shared" si="211"/>
        <v>6275.9</v>
      </c>
      <c r="V224" s="110">
        <f t="shared" si="226"/>
        <v>5.6705415367167564E-4</v>
      </c>
      <c r="W224" s="615"/>
      <c r="X224" s="615"/>
      <c r="Y224" s="127" t="s">
        <v>158</v>
      </c>
      <c r="Z224" s="212">
        <v>321110</v>
      </c>
      <c r="AA224" s="183">
        <f>IFERROR(Z224/W209,"-")</f>
        <v>5.1163645912070737E-3</v>
      </c>
      <c r="AB224" s="212">
        <v>7</v>
      </c>
      <c r="AC224" s="183">
        <f>IFERROR(AB224/X209,"-")</f>
        <v>9.45945945945946E-2</v>
      </c>
      <c r="AD224" s="215">
        <f t="shared" si="212"/>
        <v>45872.857142857145</v>
      </c>
      <c r="AE224" s="110">
        <f t="shared" si="227"/>
        <v>3.9693790757017297E-4</v>
      </c>
      <c r="AF224" s="615"/>
      <c r="AG224" s="615"/>
      <c r="AH224" s="127" t="s">
        <v>158</v>
      </c>
      <c r="AI224" s="212">
        <v>387836</v>
      </c>
      <c r="AJ224" s="183">
        <f>IFERROR(AI224/AF209,"-")</f>
        <v>1.6941671717827396E-3</v>
      </c>
      <c r="AK224" s="212">
        <v>42</v>
      </c>
      <c r="AL224" s="183">
        <f>IFERROR(AK224/AG209,"-")</f>
        <v>0.16342412451361868</v>
      </c>
      <c r="AM224" s="215">
        <f t="shared" si="213"/>
        <v>9234.1904761904771</v>
      </c>
      <c r="AN224" s="110">
        <f t="shared" si="228"/>
        <v>2.3816274454210376E-3</v>
      </c>
      <c r="AO224" s="615"/>
      <c r="AP224" s="651"/>
      <c r="AQ224" s="127" t="s">
        <v>158</v>
      </c>
      <c r="AR224" s="212">
        <f t="shared" si="208"/>
        <v>1617078</v>
      </c>
      <c r="AS224" s="183">
        <f>IFERROR(AR224/AO209,"-")</f>
        <v>1.5415020689734853E-3</v>
      </c>
      <c r="AT224" s="212">
        <f t="shared" si="209"/>
        <v>134</v>
      </c>
      <c r="AU224" s="183">
        <f>IFERROR(AT224/AP209,"-")</f>
        <v>9.0601757944557132E-2</v>
      </c>
      <c r="AV224" s="215">
        <f t="shared" si="214"/>
        <v>12067.746268656716</v>
      </c>
      <c r="AW224" s="110">
        <f t="shared" si="229"/>
        <v>7.5985256592004538E-3</v>
      </c>
      <c r="AX224" s="121"/>
      <c r="AY224" s="76"/>
      <c r="AZ224" s="76"/>
      <c r="BA224" s="76"/>
      <c r="BB224" s="76"/>
      <c r="BC224" s="76"/>
      <c r="BD224" s="76"/>
      <c r="BE224" s="76"/>
      <c r="BF224" s="76"/>
      <c r="BG224" s="76"/>
      <c r="BH224" s="76"/>
      <c r="BI224" s="76"/>
      <c r="BN224" s="500"/>
      <c r="BO224" s="642"/>
      <c r="BP224" s="641"/>
      <c r="BQ224" s="641"/>
      <c r="BR224" s="400" t="s">
        <v>158</v>
      </c>
      <c r="BS224" s="188">
        <v>348445</v>
      </c>
      <c r="BT224" s="390">
        <v>1.9792439117282605E-3</v>
      </c>
      <c r="BU224" s="188">
        <v>36</v>
      </c>
      <c r="BV224" s="390">
        <v>0.15517241379310345</v>
      </c>
      <c r="BW224" s="188">
        <v>9679.0277777777774</v>
      </c>
      <c r="BX224" s="401">
        <v>2.0661157024793389E-3</v>
      </c>
      <c r="CB224" s="159"/>
      <c r="CC224" s="159"/>
      <c r="CD224" s="159"/>
      <c r="CE224" s="159"/>
      <c r="CF224" s="159"/>
      <c r="CG224" s="159"/>
      <c r="CI224" s="76"/>
      <c r="CJ224" s="150"/>
      <c r="CK224" s="150"/>
      <c r="CL224" s="150"/>
    </row>
    <row r="225" spans="2:90" s="14" customFormat="1" ht="13.5" customHeight="1">
      <c r="B225" s="500"/>
      <c r="C225" s="629"/>
      <c r="D225" s="632"/>
      <c r="E225" s="616"/>
      <c r="F225" s="616"/>
      <c r="G225" s="128" t="s">
        <v>81</v>
      </c>
      <c r="H225" s="204">
        <v>108557372</v>
      </c>
      <c r="I225" s="183">
        <f>IFERROR(H225/E209,"-")</f>
        <v>0.1692208319066931</v>
      </c>
      <c r="J225" s="212">
        <v>837</v>
      </c>
      <c r="K225" s="183">
        <f>IFERROR(J225/F209,"-")</f>
        <v>0.8222003929273084</v>
      </c>
      <c r="L225" s="215">
        <f t="shared" si="210"/>
        <v>129698.17443249701</v>
      </c>
      <c r="M225" s="111">
        <f t="shared" si="225"/>
        <v>4.7462432662319254E-2</v>
      </c>
      <c r="N225" s="616"/>
      <c r="O225" s="616"/>
      <c r="P225" s="128" t="s">
        <v>81</v>
      </c>
      <c r="Q225" s="204">
        <v>28618757</v>
      </c>
      <c r="R225" s="183">
        <f>IFERROR(Q225/N209,"-")</f>
        <v>0.2470781395675703</v>
      </c>
      <c r="S225" s="212">
        <v>115</v>
      </c>
      <c r="T225" s="183">
        <f>IFERROR(S225/O209,"-")</f>
        <v>0.88461538461538458</v>
      </c>
      <c r="U225" s="215">
        <f t="shared" si="211"/>
        <v>248858.75652173912</v>
      </c>
      <c r="V225" s="111">
        <f t="shared" si="226"/>
        <v>6.5211227672242701E-3</v>
      </c>
      <c r="W225" s="616"/>
      <c r="X225" s="616"/>
      <c r="Y225" s="128" t="s">
        <v>81</v>
      </c>
      <c r="Z225" s="204">
        <v>9211968</v>
      </c>
      <c r="AA225" s="183">
        <f>IFERROR(Z225/W209,"-")</f>
        <v>0.1467776988898902</v>
      </c>
      <c r="AB225" s="212">
        <v>68</v>
      </c>
      <c r="AC225" s="183">
        <f>IFERROR(AB225/X209,"-")</f>
        <v>0.91891891891891897</v>
      </c>
      <c r="AD225" s="215">
        <f t="shared" si="212"/>
        <v>135470.11764705883</v>
      </c>
      <c r="AE225" s="111">
        <f t="shared" si="227"/>
        <v>3.8559682449673944E-3</v>
      </c>
      <c r="AF225" s="616"/>
      <c r="AG225" s="616"/>
      <c r="AH225" s="128" t="s">
        <v>81</v>
      </c>
      <c r="AI225" s="204">
        <v>43176872</v>
      </c>
      <c r="AJ225" s="183">
        <f>IFERROR(AI225/AF209,"-")</f>
        <v>0.18860765664524531</v>
      </c>
      <c r="AK225" s="212">
        <v>228</v>
      </c>
      <c r="AL225" s="183">
        <f>IFERROR(AK225/AG209,"-")</f>
        <v>0.88715953307392992</v>
      </c>
      <c r="AM225" s="215">
        <f t="shared" si="213"/>
        <v>189372.24561403508</v>
      </c>
      <c r="AN225" s="111">
        <f t="shared" si="228"/>
        <v>1.2928834703714205E-2</v>
      </c>
      <c r="AO225" s="616"/>
      <c r="AP225" s="652"/>
      <c r="AQ225" s="128" t="s">
        <v>81</v>
      </c>
      <c r="AR225" s="204">
        <f t="shared" si="208"/>
        <v>189564969</v>
      </c>
      <c r="AS225" s="183">
        <f>IFERROR(AR225/AO209,"-")</f>
        <v>0.18070544025606347</v>
      </c>
      <c r="AT225" s="212">
        <f t="shared" si="209"/>
        <v>1248</v>
      </c>
      <c r="AU225" s="183">
        <f>IFERROR(AT225/AP209,"-")</f>
        <v>0.84381338742393508</v>
      </c>
      <c r="AV225" s="215">
        <f t="shared" si="214"/>
        <v>151895.00721153847</v>
      </c>
      <c r="AW225" s="111">
        <f t="shared" si="229"/>
        <v>7.0768358378225121E-2</v>
      </c>
      <c r="AX225" s="121"/>
      <c r="AY225" s="76"/>
      <c r="AZ225" s="76"/>
      <c r="BA225" s="76"/>
      <c r="BB225" s="76"/>
      <c r="BC225" s="76"/>
      <c r="BD225" s="76"/>
      <c r="BE225" s="76"/>
      <c r="BF225" s="76"/>
      <c r="BG225" s="76"/>
      <c r="BH225" s="76"/>
      <c r="BI225" s="76"/>
      <c r="BN225" s="500"/>
      <c r="BO225" s="642"/>
      <c r="BP225" s="641"/>
      <c r="BQ225" s="641"/>
      <c r="BR225" s="128" t="s">
        <v>81</v>
      </c>
      <c r="BS225" s="188">
        <v>35738035</v>
      </c>
      <c r="BT225" s="390">
        <v>0.20299986566282049</v>
      </c>
      <c r="BU225" s="188">
        <v>203</v>
      </c>
      <c r="BV225" s="390">
        <v>0.875</v>
      </c>
      <c r="BW225" s="188">
        <v>176049.43349753696</v>
      </c>
      <c r="BX225" s="401">
        <v>1.1650596877869604E-2</v>
      </c>
      <c r="CB225" s="159"/>
      <c r="CC225" s="159"/>
      <c r="CD225" s="159"/>
      <c r="CE225" s="159"/>
      <c r="CF225" s="159"/>
      <c r="CG225" s="159"/>
      <c r="CI225" s="76"/>
      <c r="CJ225" s="150"/>
      <c r="CK225" s="150"/>
      <c r="CL225" s="150"/>
    </row>
    <row r="226" spans="2:90" s="14" customFormat="1" ht="13.5" customHeight="1">
      <c r="B226" s="500">
        <v>14</v>
      </c>
      <c r="C226" s="627" t="s">
        <v>133</v>
      </c>
      <c r="D226" s="630">
        <f>BL18</f>
        <v>13527</v>
      </c>
      <c r="E226" s="626">
        <f t="shared" ref="E226" si="230">VLOOKUP(C226,$AY$5:$BI$78,2,0)</f>
        <v>700179410</v>
      </c>
      <c r="F226" s="626">
        <f t="shared" ref="F226" si="231">VLOOKUP(C226,$AY$5:$BI$78,7,0)</f>
        <v>1076</v>
      </c>
      <c r="G226" s="124" t="s">
        <v>144</v>
      </c>
      <c r="H226" s="210">
        <v>17471951</v>
      </c>
      <c r="I226" s="181">
        <f>IFERROR(H226/E226,"-")</f>
        <v>2.495353440913094E-2</v>
      </c>
      <c r="J226" s="210">
        <v>197</v>
      </c>
      <c r="K226" s="181">
        <f>IFERROR(J226/F226,"-")</f>
        <v>0.18308550185873607</v>
      </c>
      <c r="L226" s="213">
        <f t="shared" si="210"/>
        <v>88690.10659898477</v>
      </c>
      <c r="M226" s="108">
        <f>IFERROR(J226/$BL$18,0)</f>
        <v>1.4563465661270052E-2</v>
      </c>
      <c r="N226" s="626">
        <f t="shared" ref="N226" si="232">VLOOKUP(C226,$AY$5:$BI$78,3,0)</f>
        <v>105231760</v>
      </c>
      <c r="O226" s="626">
        <f t="shared" ref="O226" si="233">VLOOKUP(C226,$AY$5:$BI$78,8,0)</f>
        <v>147</v>
      </c>
      <c r="P226" s="124" t="s">
        <v>144</v>
      </c>
      <c r="Q226" s="210">
        <v>3225854</v>
      </c>
      <c r="R226" s="181">
        <f>IFERROR(Q226/N226,"-")</f>
        <v>3.0654756700828723E-2</v>
      </c>
      <c r="S226" s="210">
        <v>38</v>
      </c>
      <c r="T226" s="181">
        <f>IFERROR(S226/O226,"-")</f>
        <v>0.25850340136054423</v>
      </c>
      <c r="U226" s="213">
        <f t="shared" si="211"/>
        <v>84890.894736842107</v>
      </c>
      <c r="V226" s="108">
        <f>IFERROR(S226/$BL$18,0)</f>
        <v>2.8091964219708731E-3</v>
      </c>
      <c r="W226" s="626">
        <f t="shared" ref="W226" si="234">VLOOKUP(C226,$AY$5:$BI$78,4,0)</f>
        <v>54527370</v>
      </c>
      <c r="X226" s="626">
        <f t="shared" ref="X226" si="235">VLOOKUP(C226,$AY$5:$BI$78,9,0)</f>
        <v>75</v>
      </c>
      <c r="Y226" s="124" t="s">
        <v>144</v>
      </c>
      <c r="Z226" s="210">
        <v>191381</v>
      </c>
      <c r="AA226" s="181">
        <f>IFERROR(Z226/W226,"-")</f>
        <v>3.5098153459446144E-3</v>
      </c>
      <c r="AB226" s="210">
        <v>13</v>
      </c>
      <c r="AC226" s="181">
        <f>IFERROR(AB226/X226,"-")</f>
        <v>0.17333333333333334</v>
      </c>
      <c r="AD226" s="213">
        <f t="shared" si="212"/>
        <v>14721.615384615385</v>
      </c>
      <c r="AE226" s="108">
        <f>IFERROR(AB226/$BL$18,0)</f>
        <v>9.6104088120056187E-4</v>
      </c>
      <c r="AF226" s="626">
        <f t="shared" ref="AF226" si="236">VLOOKUP(C226,$AY$5:$BI$78,5,0)</f>
        <v>122465070</v>
      </c>
      <c r="AG226" s="626">
        <f t="shared" ref="AG226" si="237">VLOOKUP(C226,$AY$5:$BI$78,10,0)</f>
        <v>136</v>
      </c>
      <c r="AH226" s="124" t="s">
        <v>144</v>
      </c>
      <c r="AI226" s="210">
        <v>1152784</v>
      </c>
      <c r="AJ226" s="181">
        <f>IFERROR(AI226/AF226,"-")</f>
        <v>9.4131657296239648E-3</v>
      </c>
      <c r="AK226" s="210">
        <v>34</v>
      </c>
      <c r="AL226" s="181">
        <f>IFERROR(AK226/AG226,"-")</f>
        <v>0.25</v>
      </c>
      <c r="AM226" s="213">
        <f t="shared" si="213"/>
        <v>33905.411764705881</v>
      </c>
      <c r="AN226" s="108">
        <f>IFERROR(AK226/$BL$18,0)</f>
        <v>2.5134915354476234E-3</v>
      </c>
      <c r="AO226" s="626">
        <f t="shared" ref="AO226" si="238">VLOOKUP(C226,$AY$5:$BI$78,6,0)</f>
        <v>982403610</v>
      </c>
      <c r="AP226" s="650">
        <f t="shared" ref="AP226" si="239">VLOOKUP(C226,$AY$5:$BI$78,11,0)</f>
        <v>1434</v>
      </c>
      <c r="AQ226" s="124" t="s">
        <v>144</v>
      </c>
      <c r="AR226" s="210">
        <f t="shared" si="208"/>
        <v>22041970</v>
      </c>
      <c r="AS226" s="181">
        <f>IFERROR(AR226/AO226,"-")</f>
        <v>2.2436776265510668E-2</v>
      </c>
      <c r="AT226" s="210">
        <f t="shared" si="209"/>
        <v>282</v>
      </c>
      <c r="AU226" s="181">
        <f>IFERROR(AT226/AP226,"-")</f>
        <v>0.19665271966527198</v>
      </c>
      <c r="AV226" s="213">
        <f t="shared" si="214"/>
        <v>78163.014184397165</v>
      </c>
      <c r="AW226" s="108">
        <f>IFERROR(AT226/$BL$18,0)</f>
        <v>2.0847194499889112E-2</v>
      </c>
      <c r="AX226" s="121"/>
      <c r="AY226" s="76"/>
      <c r="AZ226" s="76"/>
      <c r="BA226" s="76"/>
      <c r="BB226" s="76"/>
      <c r="BC226" s="76"/>
      <c r="BD226" s="76"/>
      <c r="BE226" s="76"/>
      <c r="BF226" s="76"/>
      <c r="BG226" s="76"/>
      <c r="BH226" s="76"/>
      <c r="BI226" s="76"/>
      <c r="BN226" s="500">
        <v>14</v>
      </c>
      <c r="BO226" s="642" t="s">
        <v>133</v>
      </c>
      <c r="BP226" s="641">
        <v>136114350</v>
      </c>
      <c r="BQ226" s="641">
        <v>139</v>
      </c>
      <c r="BR226" s="400" t="s">
        <v>144</v>
      </c>
      <c r="BS226" s="188">
        <v>715560</v>
      </c>
      <c r="BT226" s="390">
        <v>5.2570504138615805E-3</v>
      </c>
      <c r="BU226" s="188">
        <v>30</v>
      </c>
      <c r="BV226" s="390">
        <v>0.21582733812949639</v>
      </c>
      <c r="BW226" s="188">
        <v>23852</v>
      </c>
      <c r="BX226" s="401">
        <v>2.2418173666118668E-3</v>
      </c>
      <c r="CB226" s="159"/>
      <c r="CC226" s="159"/>
      <c r="CD226" s="159"/>
      <c r="CE226" s="159"/>
      <c r="CF226" s="159"/>
      <c r="CG226" s="159"/>
      <c r="CI226" s="76"/>
      <c r="CJ226" s="150"/>
      <c r="CK226" s="150"/>
      <c r="CL226" s="150"/>
    </row>
    <row r="227" spans="2:90" s="14" customFormat="1" ht="13.5" customHeight="1">
      <c r="B227" s="500"/>
      <c r="C227" s="628"/>
      <c r="D227" s="631"/>
      <c r="E227" s="615"/>
      <c r="F227" s="615"/>
      <c r="G227" s="125" t="s">
        <v>145</v>
      </c>
      <c r="H227" s="211">
        <v>13418702</v>
      </c>
      <c r="I227" s="182">
        <f>IFERROR(H227/E226,"-")</f>
        <v>1.9164662382745588E-2</v>
      </c>
      <c r="J227" s="211">
        <v>290</v>
      </c>
      <c r="K227" s="182">
        <f>IFERROR(J227/F226,"-")</f>
        <v>0.2695167286245353</v>
      </c>
      <c r="L227" s="214">
        <f t="shared" si="210"/>
        <v>46271.386206896554</v>
      </c>
      <c r="M227" s="109">
        <f t="shared" ref="M227:M242" si="240">IFERROR(J227/$BL$18,0)</f>
        <v>2.1438604272935612E-2</v>
      </c>
      <c r="N227" s="615"/>
      <c r="O227" s="615"/>
      <c r="P227" s="125" t="s">
        <v>145</v>
      </c>
      <c r="Q227" s="211">
        <v>915260</v>
      </c>
      <c r="R227" s="182">
        <f>IFERROR(Q227/N226,"-")</f>
        <v>8.6975643094822329E-3</v>
      </c>
      <c r="S227" s="211">
        <v>44</v>
      </c>
      <c r="T227" s="182">
        <f>IFERROR(S227/O226,"-")</f>
        <v>0.29931972789115646</v>
      </c>
      <c r="U227" s="214">
        <f t="shared" si="211"/>
        <v>20801.363636363636</v>
      </c>
      <c r="V227" s="109">
        <f t="shared" ref="V227:V242" si="241">IFERROR(S227/$BL$18,0)</f>
        <v>3.2527537517557477E-3</v>
      </c>
      <c r="W227" s="615"/>
      <c r="X227" s="615"/>
      <c r="Y227" s="125" t="s">
        <v>145</v>
      </c>
      <c r="Z227" s="211">
        <v>438593</v>
      </c>
      <c r="AA227" s="182">
        <f>IFERROR(Z227/W226,"-")</f>
        <v>8.0435385018569582E-3</v>
      </c>
      <c r="AB227" s="211">
        <v>21</v>
      </c>
      <c r="AC227" s="182">
        <f>IFERROR(AB227/X226,"-")</f>
        <v>0.28000000000000003</v>
      </c>
      <c r="AD227" s="214">
        <f t="shared" si="212"/>
        <v>20885.380952380954</v>
      </c>
      <c r="AE227" s="109">
        <f t="shared" ref="AE227:AE242" si="242">IFERROR(AB227/$BL$18,0)</f>
        <v>1.5524506542470614E-3</v>
      </c>
      <c r="AF227" s="615"/>
      <c r="AG227" s="615"/>
      <c r="AH227" s="125" t="s">
        <v>145</v>
      </c>
      <c r="AI227" s="211">
        <v>1499420</v>
      </c>
      <c r="AJ227" s="182">
        <f>IFERROR(AI227/AF226,"-")</f>
        <v>1.2243654455919553E-2</v>
      </c>
      <c r="AK227" s="211">
        <v>42</v>
      </c>
      <c r="AL227" s="182">
        <f>IFERROR(AK227/AG226,"-")</f>
        <v>0.30882352941176472</v>
      </c>
      <c r="AM227" s="214">
        <f t="shared" si="213"/>
        <v>35700.476190476191</v>
      </c>
      <c r="AN227" s="109">
        <f t="shared" ref="AN227:AN242" si="243">IFERROR(AK227/$BL$18,0)</f>
        <v>3.1049013084941228E-3</v>
      </c>
      <c r="AO227" s="615"/>
      <c r="AP227" s="651"/>
      <c r="AQ227" s="125" t="s">
        <v>145</v>
      </c>
      <c r="AR227" s="211">
        <f t="shared" si="208"/>
        <v>16271975</v>
      </c>
      <c r="AS227" s="182">
        <f>IFERROR(AR227/AO226,"-")</f>
        <v>1.6563431602210826E-2</v>
      </c>
      <c r="AT227" s="211">
        <f t="shared" si="209"/>
        <v>397</v>
      </c>
      <c r="AU227" s="182">
        <f>IFERROR(AT227/AP226,"-")</f>
        <v>0.27684797768479774</v>
      </c>
      <c r="AV227" s="214">
        <f t="shared" si="214"/>
        <v>40987.342569269524</v>
      </c>
      <c r="AW227" s="109">
        <f t="shared" ref="AW227:AW242" si="244">IFERROR(AT227/$BL$18,0)</f>
        <v>2.9348709987432543E-2</v>
      </c>
      <c r="AX227" s="121"/>
      <c r="AY227" s="76"/>
      <c r="AZ227" s="76"/>
      <c r="BA227" s="76"/>
      <c r="BB227" s="76"/>
      <c r="BC227" s="76"/>
      <c r="BD227" s="76"/>
      <c r="BE227" s="76"/>
      <c r="BF227" s="76"/>
      <c r="BG227" s="76"/>
      <c r="BH227" s="76"/>
      <c r="BI227" s="76"/>
      <c r="BN227" s="500"/>
      <c r="BO227" s="642"/>
      <c r="BP227" s="641"/>
      <c r="BQ227" s="641"/>
      <c r="BR227" s="400" t="s">
        <v>145</v>
      </c>
      <c r="BS227" s="188">
        <v>2666134</v>
      </c>
      <c r="BT227" s="390">
        <v>1.9587457163774431E-2</v>
      </c>
      <c r="BU227" s="188">
        <v>54</v>
      </c>
      <c r="BV227" s="390">
        <v>0.38848920863309355</v>
      </c>
      <c r="BW227" s="188">
        <v>49372.851851851854</v>
      </c>
      <c r="BX227" s="401">
        <v>4.03527125990136E-3</v>
      </c>
      <c r="CB227" s="159"/>
      <c r="CC227" s="159"/>
      <c r="CD227" s="159"/>
      <c r="CE227" s="159"/>
      <c r="CF227" s="159"/>
      <c r="CG227" s="159"/>
      <c r="CI227" s="76"/>
      <c r="CJ227" s="150"/>
      <c r="CK227" s="150"/>
      <c r="CL227" s="150"/>
    </row>
    <row r="228" spans="2:90" s="14" customFormat="1" ht="13.5" customHeight="1">
      <c r="B228" s="500"/>
      <c r="C228" s="628"/>
      <c r="D228" s="631"/>
      <c r="E228" s="615"/>
      <c r="F228" s="615"/>
      <c r="G228" s="126" t="s">
        <v>146</v>
      </c>
      <c r="H228" s="211">
        <v>14873486</v>
      </c>
      <c r="I228" s="182">
        <f>IFERROR(H228/E226,"-")</f>
        <v>2.1242392717603621E-2</v>
      </c>
      <c r="J228" s="211">
        <v>340</v>
      </c>
      <c r="K228" s="182">
        <f>IFERROR(J228/F226,"-")</f>
        <v>0.31598513011152418</v>
      </c>
      <c r="L228" s="214">
        <f t="shared" si="210"/>
        <v>43745.547058823533</v>
      </c>
      <c r="M228" s="109">
        <f t="shared" si="240"/>
        <v>2.5134915354476234E-2</v>
      </c>
      <c r="N228" s="615"/>
      <c r="O228" s="615"/>
      <c r="P228" s="126" t="s">
        <v>146</v>
      </c>
      <c r="Q228" s="211">
        <v>3590121</v>
      </c>
      <c r="R228" s="182">
        <f>IFERROR(Q228/N226,"-")</f>
        <v>3.4116325717635058E-2</v>
      </c>
      <c r="S228" s="211">
        <v>51</v>
      </c>
      <c r="T228" s="182">
        <f>IFERROR(S228/O226,"-")</f>
        <v>0.34693877551020408</v>
      </c>
      <c r="U228" s="214">
        <f t="shared" si="211"/>
        <v>70394.529411764699</v>
      </c>
      <c r="V228" s="109">
        <f t="shared" si="241"/>
        <v>3.7702373031714351E-3</v>
      </c>
      <c r="W228" s="615"/>
      <c r="X228" s="615"/>
      <c r="Y228" s="126" t="s">
        <v>146</v>
      </c>
      <c r="Z228" s="211">
        <v>456076</v>
      </c>
      <c r="AA228" s="182">
        <f>IFERROR(Z228/W226,"-")</f>
        <v>8.3641664727273669E-3</v>
      </c>
      <c r="AB228" s="211">
        <v>18</v>
      </c>
      <c r="AC228" s="182">
        <f>IFERROR(AB228/X226,"-")</f>
        <v>0.24</v>
      </c>
      <c r="AD228" s="214">
        <f t="shared" si="212"/>
        <v>25337.555555555555</v>
      </c>
      <c r="AE228" s="109">
        <f t="shared" si="242"/>
        <v>1.3306719893546241E-3</v>
      </c>
      <c r="AF228" s="615"/>
      <c r="AG228" s="615"/>
      <c r="AH228" s="126" t="s">
        <v>146</v>
      </c>
      <c r="AI228" s="211">
        <v>2192390</v>
      </c>
      <c r="AJ228" s="182">
        <f>IFERROR(AI228/AF226,"-")</f>
        <v>1.7902165899223346E-2</v>
      </c>
      <c r="AK228" s="211">
        <v>44</v>
      </c>
      <c r="AL228" s="182">
        <f>IFERROR(AK228/AG226,"-")</f>
        <v>0.3235294117647059</v>
      </c>
      <c r="AM228" s="214">
        <f t="shared" si="213"/>
        <v>49827.045454545456</v>
      </c>
      <c r="AN228" s="109">
        <f t="shared" si="243"/>
        <v>3.2527537517557477E-3</v>
      </c>
      <c r="AO228" s="615"/>
      <c r="AP228" s="651"/>
      <c r="AQ228" s="126" t="s">
        <v>146</v>
      </c>
      <c r="AR228" s="211">
        <f t="shared" si="208"/>
        <v>21112073</v>
      </c>
      <c r="AS228" s="182">
        <f>IFERROR(AR228/AO226,"-")</f>
        <v>2.1490223351276164E-2</v>
      </c>
      <c r="AT228" s="211">
        <f t="shared" si="209"/>
        <v>453</v>
      </c>
      <c r="AU228" s="182">
        <f>IFERROR(AT228/AP226,"-")</f>
        <v>0.31589958158995818</v>
      </c>
      <c r="AV228" s="214">
        <f t="shared" si="214"/>
        <v>46605.017660044148</v>
      </c>
      <c r="AW228" s="109">
        <f t="shared" si="244"/>
        <v>3.3488578398758038E-2</v>
      </c>
      <c r="AX228" s="121"/>
      <c r="AY228" s="76"/>
      <c r="AZ228" s="76"/>
      <c r="BA228" s="76"/>
      <c r="BB228" s="76"/>
      <c r="BC228" s="76"/>
      <c r="BD228" s="76"/>
      <c r="BE228" s="76"/>
      <c r="BF228" s="76"/>
      <c r="BG228" s="76"/>
      <c r="BH228" s="76"/>
      <c r="BI228" s="76"/>
      <c r="BN228" s="500"/>
      <c r="BO228" s="642"/>
      <c r="BP228" s="641"/>
      <c r="BQ228" s="641"/>
      <c r="BR228" s="400" t="s">
        <v>146</v>
      </c>
      <c r="BS228" s="188">
        <v>1746332</v>
      </c>
      <c r="BT228" s="390">
        <v>1.2829888986723296E-2</v>
      </c>
      <c r="BU228" s="188">
        <v>49</v>
      </c>
      <c r="BV228" s="390">
        <v>0.35251798561151076</v>
      </c>
      <c r="BW228" s="188">
        <v>35639.428571428572</v>
      </c>
      <c r="BX228" s="401">
        <v>3.6616350321327156E-3</v>
      </c>
      <c r="CB228" s="159"/>
      <c r="CC228" s="159"/>
      <c r="CD228" s="159"/>
      <c r="CE228" s="159"/>
      <c r="CF228" s="159"/>
      <c r="CG228" s="159"/>
      <c r="CI228" s="76"/>
      <c r="CJ228" s="150"/>
      <c r="CK228" s="150"/>
      <c r="CL228" s="150"/>
    </row>
    <row r="229" spans="2:90" s="14" customFormat="1" ht="13.5" customHeight="1">
      <c r="B229" s="500"/>
      <c r="C229" s="628"/>
      <c r="D229" s="631"/>
      <c r="E229" s="615"/>
      <c r="F229" s="615"/>
      <c r="G229" s="126" t="s">
        <v>147</v>
      </c>
      <c r="H229" s="211">
        <v>2541503</v>
      </c>
      <c r="I229" s="182">
        <f>IFERROR(H229/E226,"-")</f>
        <v>3.6297882566983797E-3</v>
      </c>
      <c r="J229" s="211">
        <v>64</v>
      </c>
      <c r="K229" s="182">
        <f>IFERROR(J229/F226,"-")</f>
        <v>5.9479553903345722E-2</v>
      </c>
      <c r="L229" s="214">
        <f t="shared" si="210"/>
        <v>39710.984375</v>
      </c>
      <c r="M229" s="109">
        <f t="shared" si="240"/>
        <v>4.7312781843719971E-3</v>
      </c>
      <c r="N229" s="615"/>
      <c r="O229" s="615"/>
      <c r="P229" s="126" t="s">
        <v>147</v>
      </c>
      <c r="Q229" s="211">
        <v>73613</v>
      </c>
      <c r="R229" s="182">
        <f>IFERROR(Q229/N226,"-")</f>
        <v>6.9953215645162639E-4</v>
      </c>
      <c r="S229" s="211">
        <v>9</v>
      </c>
      <c r="T229" s="182">
        <f>IFERROR(S229/O226,"-")</f>
        <v>6.1224489795918366E-2</v>
      </c>
      <c r="U229" s="214">
        <f t="shared" si="211"/>
        <v>8179.2222222222226</v>
      </c>
      <c r="V229" s="109">
        <f t="shared" si="241"/>
        <v>6.6533599467731206E-4</v>
      </c>
      <c r="W229" s="615"/>
      <c r="X229" s="615"/>
      <c r="Y229" s="126" t="s">
        <v>147</v>
      </c>
      <c r="Z229" s="211">
        <v>18882</v>
      </c>
      <c r="AA229" s="182">
        <f>IFERROR(Z229/W226,"-")</f>
        <v>3.4628481072899721E-4</v>
      </c>
      <c r="AB229" s="211">
        <v>6</v>
      </c>
      <c r="AC229" s="182">
        <f>IFERROR(AB229/X226,"-")</f>
        <v>0.08</v>
      </c>
      <c r="AD229" s="214">
        <f t="shared" si="212"/>
        <v>3147</v>
      </c>
      <c r="AE229" s="109">
        <f t="shared" si="242"/>
        <v>4.4355732978487467E-4</v>
      </c>
      <c r="AF229" s="615"/>
      <c r="AG229" s="615"/>
      <c r="AH229" s="126" t="s">
        <v>147</v>
      </c>
      <c r="AI229" s="211">
        <v>128346</v>
      </c>
      <c r="AJ229" s="182">
        <f>IFERROR(AI229/AF226,"-")</f>
        <v>1.0480212847630756E-3</v>
      </c>
      <c r="AK229" s="211">
        <v>8</v>
      </c>
      <c r="AL229" s="182">
        <f>IFERROR(AK229/AG226,"-")</f>
        <v>5.8823529411764705E-2</v>
      </c>
      <c r="AM229" s="214">
        <f t="shared" si="213"/>
        <v>16043.25</v>
      </c>
      <c r="AN229" s="109">
        <f t="shared" si="243"/>
        <v>5.9140977304649963E-4</v>
      </c>
      <c r="AO229" s="615"/>
      <c r="AP229" s="651"/>
      <c r="AQ229" s="126" t="s">
        <v>147</v>
      </c>
      <c r="AR229" s="211">
        <f t="shared" si="208"/>
        <v>2762344</v>
      </c>
      <c r="AS229" s="182">
        <f>IFERROR(AR229/AO226,"-")</f>
        <v>2.8118219150273685E-3</v>
      </c>
      <c r="AT229" s="211">
        <f t="shared" si="209"/>
        <v>87</v>
      </c>
      <c r="AU229" s="182">
        <f>IFERROR(AT229/AP226,"-")</f>
        <v>6.0669456066945605E-2</v>
      </c>
      <c r="AV229" s="214">
        <f t="shared" si="214"/>
        <v>31751.080459770114</v>
      </c>
      <c r="AW229" s="109">
        <f t="shared" si="244"/>
        <v>6.4315812818806833E-3</v>
      </c>
      <c r="AX229" s="121"/>
      <c r="AY229" s="76"/>
      <c r="AZ229" s="76"/>
      <c r="BA229" s="76"/>
      <c r="BB229" s="76"/>
      <c r="BC229" s="76"/>
      <c r="BD229" s="76"/>
      <c r="BE229" s="76"/>
      <c r="BF229" s="76"/>
      <c r="BG229" s="76"/>
      <c r="BH229" s="76"/>
      <c r="BI229" s="76"/>
      <c r="BN229" s="500"/>
      <c r="BO229" s="642"/>
      <c r="BP229" s="641"/>
      <c r="BQ229" s="641"/>
      <c r="BR229" s="400" t="s">
        <v>147</v>
      </c>
      <c r="BS229" s="188">
        <v>211681</v>
      </c>
      <c r="BT229" s="390">
        <v>1.555170340232312E-3</v>
      </c>
      <c r="BU229" s="188">
        <v>10</v>
      </c>
      <c r="BV229" s="390">
        <v>7.1942446043165464E-2</v>
      </c>
      <c r="BW229" s="188">
        <v>21168.1</v>
      </c>
      <c r="BX229" s="401">
        <v>7.4727245553728888E-4</v>
      </c>
      <c r="CB229" s="159"/>
      <c r="CC229" s="159"/>
      <c r="CD229" s="159"/>
      <c r="CE229" s="159"/>
      <c r="CF229" s="159"/>
      <c r="CG229" s="159"/>
      <c r="CI229" s="76"/>
      <c r="CJ229" s="150"/>
      <c r="CK229" s="150"/>
      <c r="CL229" s="150"/>
    </row>
    <row r="230" spans="2:90" s="14" customFormat="1" ht="13.5" customHeight="1">
      <c r="B230" s="500"/>
      <c r="C230" s="628"/>
      <c r="D230" s="631"/>
      <c r="E230" s="615"/>
      <c r="F230" s="615"/>
      <c r="G230" s="126" t="s">
        <v>148</v>
      </c>
      <c r="H230" s="211">
        <v>17729222</v>
      </c>
      <c r="I230" s="182">
        <f>IFERROR(H230/E226,"-")</f>
        <v>2.5320970235328685E-2</v>
      </c>
      <c r="J230" s="211">
        <v>387</v>
      </c>
      <c r="K230" s="182">
        <f>IFERROR(J230/F226,"-")</f>
        <v>0.3596654275092937</v>
      </c>
      <c r="L230" s="214">
        <f t="shared" si="210"/>
        <v>45811.943152454784</v>
      </c>
      <c r="M230" s="109">
        <f t="shared" si="240"/>
        <v>2.8609447771124417E-2</v>
      </c>
      <c r="N230" s="615"/>
      <c r="O230" s="615"/>
      <c r="P230" s="126" t="s">
        <v>148</v>
      </c>
      <c r="Q230" s="211">
        <v>2167121</v>
      </c>
      <c r="R230" s="182">
        <f>IFERROR(Q230/N226,"-")</f>
        <v>2.0593792216342291E-2</v>
      </c>
      <c r="S230" s="211">
        <v>71</v>
      </c>
      <c r="T230" s="182">
        <f>IFERROR(S230/O226,"-")</f>
        <v>0.48299319727891155</v>
      </c>
      <c r="U230" s="214">
        <f t="shared" si="211"/>
        <v>30522.830985915494</v>
      </c>
      <c r="V230" s="109">
        <f t="shared" si="241"/>
        <v>5.2487617357876836E-3</v>
      </c>
      <c r="W230" s="615"/>
      <c r="X230" s="615"/>
      <c r="Y230" s="126" t="s">
        <v>148</v>
      </c>
      <c r="Z230" s="211">
        <v>2834806</v>
      </c>
      <c r="AA230" s="182">
        <f>IFERROR(Z230/W226,"-")</f>
        <v>5.1988680180247097E-2</v>
      </c>
      <c r="AB230" s="211">
        <v>29</v>
      </c>
      <c r="AC230" s="182">
        <f>IFERROR(AB230/X226,"-")</f>
        <v>0.38666666666666666</v>
      </c>
      <c r="AD230" s="214">
        <f t="shared" si="212"/>
        <v>97751.931034482754</v>
      </c>
      <c r="AE230" s="109">
        <f t="shared" si="242"/>
        <v>2.1438604272935608E-3</v>
      </c>
      <c r="AF230" s="615"/>
      <c r="AG230" s="615"/>
      <c r="AH230" s="126" t="s">
        <v>148</v>
      </c>
      <c r="AI230" s="211">
        <v>4959502</v>
      </c>
      <c r="AJ230" s="182">
        <f>IFERROR(AI230/AF226,"-")</f>
        <v>4.0497278121835067E-2</v>
      </c>
      <c r="AK230" s="211">
        <v>55</v>
      </c>
      <c r="AL230" s="182">
        <f>IFERROR(AK230/AG226,"-")</f>
        <v>0.40441176470588236</v>
      </c>
      <c r="AM230" s="214">
        <f t="shared" si="213"/>
        <v>90172.763636363641</v>
      </c>
      <c r="AN230" s="109">
        <f t="shared" si="243"/>
        <v>4.0659421896946848E-3</v>
      </c>
      <c r="AO230" s="615"/>
      <c r="AP230" s="651"/>
      <c r="AQ230" s="126" t="s">
        <v>148</v>
      </c>
      <c r="AR230" s="211">
        <f t="shared" si="208"/>
        <v>27690651</v>
      </c>
      <c r="AS230" s="182">
        <f>IFERROR(AR230/AO226,"-")</f>
        <v>2.8186634004734572E-2</v>
      </c>
      <c r="AT230" s="211">
        <f t="shared" si="209"/>
        <v>542</v>
      </c>
      <c r="AU230" s="182">
        <f>IFERROR(AT230/AP226,"-")</f>
        <v>0.37796373779637377</v>
      </c>
      <c r="AV230" s="214">
        <f t="shared" si="214"/>
        <v>51089.761992619926</v>
      </c>
      <c r="AW230" s="109">
        <f t="shared" si="244"/>
        <v>4.0068012123900348E-2</v>
      </c>
      <c r="AX230" s="121"/>
      <c r="AY230" s="76"/>
      <c r="AZ230" s="76"/>
      <c r="BA230" s="76"/>
      <c r="BB230" s="76"/>
      <c r="BC230" s="76"/>
      <c r="BD230" s="76"/>
      <c r="BE230" s="76"/>
      <c r="BF230" s="76"/>
      <c r="BG230" s="76"/>
      <c r="BH230" s="76"/>
      <c r="BI230" s="76"/>
      <c r="BN230" s="500"/>
      <c r="BO230" s="642"/>
      <c r="BP230" s="641"/>
      <c r="BQ230" s="641"/>
      <c r="BR230" s="400" t="s">
        <v>148</v>
      </c>
      <c r="BS230" s="188">
        <v>5044311</v>
      </c>
      <c r="BT230" s="390">
        <v>3.705936222007452E-2</v>
      </c>
      <c r="BU230" s="188">
        <v>52</v>
      </c>
      <c r="BV230" s="390">
        <v>0.37410071942446044</v>
      </c>
      <c r="BW230" s="188">
        <v>97005.980769230766</v>
      </c>
      <c r="BX230" s="401">
        <v>3.8858167687939021E-3</v>
      </c>
      <c r="CB230" s="159"/>
      <c r="CC230" s="159"/>
      <c r="CD230" s="159"/>
      <c r="CE230" s="159"/>
      <c r="CF230" s="159"/>
      <c r="CG230" s="159"/>
      <c r="CI230" s="76"/>
      <c r="CJ230" s="150"/>
      <c r="CK230" s="150"/>
      <c r="CL230" s="150"/>
    </row>
    <row r="231" spans="2:90" s="14" customFormat="1" ht="13.5" customHeight="1">
      <c r="B231" s="500"/>
      <c r="C231" s="628"/>
      <c r="D231" s="631"/>
      <c r="E231" s="615"/>
      <c r="F231" s="615"/>
      <c r="G231" s="126" t="s">
        <v>149</v>
      </c>
      <c r="H231" s="211">
        <v>32816246</v>
      </c>
      <c r="I231" s="182">
        <f>IFERROR(H231/E226,"-")</f>
        <v>4.686833907326695E-2</v>
      </c>
      <c r="J231" s="211">
        <v>441</v>
      </c>
      <c r="K231" s="182">
        <f>IFERROR(J231/F226,"-")</f>
        <v>0.40985130111524165</v>
      </c>
      <c r="L231" s="214">
        <f t="shared" si="210"/>
        <v>74413.256235827663</v>
      </c>
      <c r="M231" s="109">
        <f t="shared" si="240"/>
        <v>3.2601463739188291E-2</v>
      </c>
      <c r="N231" s="615"/>
      <c r="O231" s="615"/>
      <c r="P231" s="126" t="s">
        <v>149</v>
      </c>
      <c r="Q231" s="211">
        <v>5526387</v>
      </c>
      <c r="R231" s="182">
        <f>IFERROR(Q231/N226,"-")</f>
        <v>5.2516341074215614E-2</v>
      </c>
      <c r="S231" s="211">
        <v>72</v>
      </c>
      <c r="T231" s="182">
        <f>IFERROR(S231/O226,"-")</f>
        <v>0.48979591836734693</v>
      </c>
      <c r="U231" s="214">
        <f t="shared" si="211"/>
        <v>76755.375</v>
      </c>
      <c r="V231" s="109">
        <f t="shared" si="241"/>
        <v>5.3226879574184965E-3</v>
      </c>
      <c r="W231" s="615"/>
      <c r="X231" s="615"/>
      <c r="Y231" s="126" t="s">
        <v>149</v>
      </c>
      <c r="Z231" s="211">
        <v>3601820</v>
      </c>
      <c r="AA231" s="182">
        <f>IFERROR(Z231/W226,"-")</f>
        <v>6.6055267290536845E-2</v>
      </c>
      <c r="AB231" s="211">
        <v>37</v>
      </c>
      <c r="AC231" s="182">
        <f>IFERROR(AB231/X226,"-")</f>
        <v>0.49333333333333335</v>
      </c>
      <c r="AD231" s="214">
        <f t="shared" si="212"/>
        <v>97346.486486486479</v>
      </c>
      <c r="AE231" s="109">
        <f t="shared" si="242"/>
        <v>2.7352702003400607E-3</v>
      </c>
      <c r="AF231" s="615"/>
      <c r="AG231" s="615"/>
      <c r="AH231" s="126" t="s">
        <v>149</v>
      </c>
      <c r="AI231" s="211">
        <v>4623096</v>
      </c>
      <c r="AJ231" s="182">
        <f>IFERROR(AI231/AF226,"-")</f>
        <v>3.7750323418751161E-2</v>
      </c>
      <c r="AK231" s="211">
        <v>61</v>
      </c>
      <c r="AL231" s="182">
        <f>IFERROR(AK231/AG226,"-")</f>
        <v>0.4485294117647059</v>
      </c>
      <c r="AM231" s="214">
        <f t="shared" si="213"/>
        <v>75788.459016393448</v>
      </c>
      <c r="AN231" s="109">
        <f t="shared" si="243"/>
        <v>4.5094995194795593E-3</v>
      </c>
      <c r="AO231" s="615"/>
      <c r="AP231" s="651"/>
      <c r="AQ231" s="126" t="s">
        <v>149</v>
      </c>
      <c r="AR231" s="211">
        <f t="shared" si="208"/>
        <v>46567549</v>
      </c>
      <c r="AS231" s="182">
        <f>IFERROR(AR231/AO226,"-")</f>
        <v>4.7401646864876648E-2</v>
      </c>
      <c r="AT231" s="211">
        <f t="shared" si="209"/>
        <v>611</v>
      </c>
      <c r="AU231" s="182">
        <f>IFERROR(AT231/AP226,"-")</f>
        <v>0.42608089260808923</v>
      </c>
      <c r="AV231" s="214">
        <f t="shared" si="214"/>
        <v>76215.301145662845</v>
      </c>
      <c r="AW231" s="109">
        <f t="shared" si="244"/>
        <v>4.5168921416426408E-2</v>
      </c>
      <c r="AX231" s="121"/>
      <c r="AY231" s="76"/>
      <c r="AZ231" s="76"/>
      <c r="BA231" s="76"/>
      <c r="BB231" s="76"/>
      <c r="BC231" s="76"/>
      <c r="BD231" s="76"/>
      <c r="BE231" s="76"/>
      <c r="BF231" s="76"/>
      <c r="BG231" s="76"/>
      <c r="BH231" s="76"/>
      <c r="BI231" s="76"/>
      <c r="BN231" s="500"/>
      <c r="BO231" s="642"/>
      <c r="BP231" s="641"/>
      <c r="BQ231" s="641"/>
      <c r="BR231" s="400" t="s">
        <v>149</v>
      </c>
      <c r="BS231" s="188">
        <v>5517215</v>
      </c>
      <c r="BT231" s="390">
        <v>4.0533676280274634E-2</v>
      </c>
      <c r="BU231" s="188">
        <v>66</v>
      </c>
      <c r="BV231" s="390">
        <v>0.47482014388489208</v>
      </c>
      <c r="BW231" s="188">
        <v>83594.166666666672</v>
      </c>
      <c r="BX231" s="401">
        <v>4.9319982065461065E-3</v>
      </c>
      <c r="CB231" s="159"/>
      <c r="CC231" s="159"/>
      <c r="CD231" s="159"/>
      <c r="CE231" s="159"/>
      <c r="CF231" s="159"/>
      <c r="CG231" s="159"/>
      <c r="CI231" s="76"/>
      <c r="CJ231" s="150"/>
      <c r="CK231" s="150"/>
      <c r="CL231" s="150"/>
    </row>
    <row r="232" spans="2:90" s="14" customFormat="1" ht="13.5" customHeight="1">
      <c r="B232" s="500"/>
      <c r="C232" s="628"/>
      <c r="D232" s="631"/>
      <c r="E232" s="615"/>
      <c r="F232" s="615"/>
      <c r="G232" s="126" t="s">
        <v>150</v>
      </c>
      <c r="H232" s="211">
        <v>20051640</v>
      </c>
      <c r="I232" s="182">
        <f>IFERROR(H232/E226,"-")</f>
        <v>2.8637860116452155E-2</v>
      </c>
      <c r="J232" s="211">
        <v>126</v>
      </c>
      <c r="K232" s="182">
        <f>IFERROR(J232/F226,"-")</f>
        <v>0.1171003717472119</v>
      </c>
      <c r="L232" s="214">
        <f t="shared" si="210"/>
        <v>159140</v>
      </c>
      <c r="M232" s="109">
        <f t="shared" si="240"/>
        <v>9.3147039254823684E-3</v>
      </c>
      <c r="N232" s="615"/>
      <c r="O232" s="615"/>
      <c r="P232" s="126" t="s">
        <v>150</v>
      </c>
      <c r="Q232" s="211">
        <v>1485493</v>
      </c>
      <c r="R232" s="182">
        <f>IFERROR(Q232/N226,"-")</f>
        <v>1.4116394138043496E-2</v>
      </c>
      <c r="S232" s="211">
        <v>24</v>
      </c>
      <c r="T232" s="182">
        <f>IFERROR(S232/O226,"-")</f>
        <v>0.16326530612244897</v>
      </c>
      <c r="U232" s="214">
        <f t="shared" si="211"/>
        <v>61895.541666666664</v>
      </c>
      <c r="V232" s="109">
        <f t="shared" si="241"/>
        <v>1.7742293191394987E-3</v>
      </c>
      <c r="W232" s="615"/>
      <c r="X232" s="615"/>
      <c r="Y232" s="126" t="s">
        <v>150</v>
      </c>
      <c r="Z232" s="211">
        <v>2430630</v>
      </c>
      <c r="AA232" s="182">
        <f>IFERROR(Z232/W226,"-")</f>
        <v>4.4576329281973436E-2</v>
      </c>
      <c r="AB232" s="211">
        <v>8</v>
      </c>
      <c r="AC232" s="182">
        <f>IFERROR(AB232/X226,"-")</f>
        <v>0.10666666666666667</v>
      </c>
      <c r="AD232" s="214">
        <f t="shared" si="212"/>
        <v>303828.75</v>
      </c>
      <c r="AE232" s="109">
        <f t="shared" si="242"/>
        <v>5.9140977304649963E-4</v>
      </c>
      <c r="AF232" s="615"/>
      <c r="AG232" s="615"/>
      <c r="AH232" s="126" t="s">
        <v>150</v>
      </c>
      <c r="AI232" s="211">
        <v>4755933</v>
      </c>
      <c r="AJ232" s="182">
        <f>IFERROR(AI232/AF226,"-")</f>
        <v>3.8835016384671975E-2</v>
      </c>
      <c r="AK232" s="211">
        <v>26</v>
      </c>
      <c r="AL232" s="182">
        <f>IFERROR(AK232/AG226,"-")</f>
        <v>0.19117647058823528</v>
      </c>
      <c r="AM232" s="214">
        <f t="shared" si="213"/>
        <v>182920.5</v>
      </c>
      <c r="AN232" s="109">
        <f t="shared" si="243"/>
        <v>1.9220817624011237E-3</v>
      </c>
      <c r="AO232" s="615"/>
      <c r="AP232" s="651"/>
      <c r="AQ232" s="126" t="s">
        <v>150</v>
      </c>
      <c r="AR232" s="211">
        <f t="shared" si="208"/>
        <v>28723696</v>
      </c>
      <c r="AS232" s="182">
        <f>IFERROR(AR232/AO226,"-")</f>
        <v>2.9238182461483422E-2</v>
      </c>
      <c r="AT232" s="211">
        <f t="shared" si="209"/>
        <v>184</v>
      </c>
      <c r="AU232" s="182">
        <f>IFERROR(AT232/AP226,"-")</f>
        <v>0.12831241283124128</v>
      </c>
      <c r="AV232" s="214">
        <f t="shared" si="214"/>
        <v>156107.04347826086</v>
      </c>
      <c r="AW232" s="109">
        <f t="shared" si="244"/>
        <v>1.360242478006949E-2</v>
      </c>
      <c r="AX232" s="121"/>
      <c r="AY232" s="76"/>
      <c r="AZ232" s="76"/>
      <c r="BA232" s="76"/>
      <c r="BB232" s="76"/>
      <c r="BC232" s="76"/>
      <c r="BD232" s="76"/>
      <c r="BE232" s="76"/>
      <c r="BF232" s="76"/>
      <c r="BG232" s="76"/>
      <c r="BH232" s="76"/>
      <c r="BI232" s="76"/>
      <c r="BN232" s="500"/>
      <c r="BO232" s="642"/>
      <c r="BP232" s="641"/>
      <c r="BQ232" s="641"/>
      <c r="BR232" s="400" t="s">
        <v>150</v>
      </c>
      <c r="BS232" s="188">
        <v>3515994</v>
      </c>
      <c r="BT232" s="390">
        <v>2.5831177976458765E-2</v>
      </c>
      <c r="BU232" s="188">
        <v>20</v>
      </c>
      <c r="BV232" s="390">
        <v>0.14388489208633093</v>
      </c>
      <c r="BW232" s="188">
        <v>175799.7</v>
      </c>
      <c r="BX232" s="401">
        <v>1.4945449110745778E-3</v>
      </c>
      <c r="CB232" s="159"/>
      <c r="CC232" s="159"/>
      <c r="CD232" s="159"/>
      <c r="CE232" s="159"/>
      <c r="CF232" s="159"/>
      <c r="CG232" s="159"/>
      <c r="CI232" s="76"/>
      <c r="CJ232" s="150"/>
      <c r="CK232" s="150"/>
      <c r="CL232" s="150"/>
    </row>
    <row r="233" spans="2:90" s="14" customFormat="1" ht="13.5" customHeight="1">
      <c r="B233" s="500"/>
      <c r="C233" s="628"/>
      <c r="D233" s="631"/>
      <c r="E233" s="615"/>
      <c r="F233" s="615"/>
      <c r="G233" s="126" t="s">
        <v>160</v>
      </c>
      <c r="H233" s="211">
        <v>0</v>
      </c>
      <c r="I233" s="182">
        <f>IFERROR(H233/E226,"-")</f>
        <v>0</v>
      </c>
      <c r="J233" s="211">
        <v>0</v>
      </c>
      <c r="K233" s="182">
        <f>IFERROR(J233/F226,"-")</f>
        <v>0</v>
      </c>
      <c r="L233" s="214" t="str">
        <f t="shared" si="210"/>
        <v>-</v>
      </c>
      <c r="M233" s="109">
        <f t="shared" si="240"/>
        <v>0</v>
      </c>
      <c r="N233" s="615"/>
      <c r="O233" s="615"/>
      <c r="P233" s="126" t="s">
        <v>160</v>
      </c>
      <c r="Q233" s="211">
        <v>0</v>
      </c>
      <c r="R233" s="182">
        <f>IFERROR(Q233/N226,"-")</f>
        <v>0</v>
      </c>
      <c r="S233" s="211">
        <v>0</v>
      </c>
      <c r="T233" s="182">
        <f>IFERROR(S233/O226,"-")</f>
        <v>0</v>
      </c>
      <c r="U233" s="214" t="str">
        <f t="shared" si="211"/>
        <v>-</v>
      </c>
      <c r="V233" s="109">
        <f t="shared" si="241"/>
        <v>0</v>
      </c>
      <c r="W233" s="615"/>
      <c r="X233" s="615"/>
      <c r="Y233" s="126" t="s">
        <v>160</v>
      </c>
      <c r="Z233" s="211">
        <v>0</v>
      </c>
      <c r="AA233" s="182">
        <f>IFERROR(Z233/W226,"-")</f>
        <v>0</v>
      </c>
      <c r="AB233" s="211">
        <v>0</v>
      </c>
      <c r="AC233" s="182">
        <f>IFERROR(AB233/X226,"-")</f>
        <v>0</v>
      </c>
      <c r="AD233" s="214" t="str">
        <f t="shared" si="212"/>
        <v>-</v>
      </c>
      <c r="AE233" s="109">
        <f t="shared" si="242"/>
        <v>0</v>
      </c>
      <c r="AF233" s="615"/>
      <c r="AG233" s="615"/>
      <c r="AH233" s="126" t="s">
        <v>160</v>
      </c>
      <c r="AI233" s="211">
        <v>1068</v>
      </c>
      <c r="AJ233" s="182">
        <f>IFERROR(AI233/AF226,"-")</f>
        <v>8.7208540361753768E-6</v>
      </c>
      <c r="AK233" s="211">
        <v>1</v>
      </c>
      <c r="AL233" s="182">
        <f>IFERROR(AK233/AG226,"-")</f>
        <v>7.3529411764705881E-3</v>
      </c>
      <c r="AM233" s="214">
        <f t="shared" si="213"/>
        <v>1068</v>
      </c>
      <c r="AN233" s="109">
        <f t="shared" si="243"/>
        <v>7.3926221630812454E-5</v>
      </c>
      <c r="AO233" s="615"/>
      <c r="AP233" s="651"/>
      <c r="AQ233" s="126" t="s">
        <v>160</v>
      </c>
      <c r="AR233" s="211">
        <f t="shared" si="208"/>
        <v>1068</v>
      </c>
      <c r="AS233" s="182">
        <f>IFERROR(AR233/AO226,"-")</f>
        <v>1.0871295556415962E-6</v>
      </c>
      <c r="AT233" s="211">
        <f t="shared" si="209"/>
        <v>1</v>
      </c>
      <c r="AU233" s="182">
        <f>IFERROR(AT233/AP226,"-")</f>
        <v>6.9735006973500695E-4</v>
      </c>
      <c r="AV233" s="214">
        <f t="shared" si="214"/>
        <v>1068</v>
      </c>
      <c r="AW233" s="109">
        <f t="shared" si="244"/>
        <v>7.3926221630812454E-5</v>
      </c>
      <c r="AX233" s="121"/>
      <c r="AY233" s="76"/>
      <c r="AZ233" s="76"/>
      <c r="BA233" s="76"/>
      <c r="BB233" s="76"/>
      <c r="BC233" s="76"/>
      <c r="BD233" s="76"/>
      <c r="BE233" s="76"/>
      <c r="BF233" s="76"/>
      <c r="BG233" s="76"/>
      <c r="BH233" s="76"/>
      <c r="BI233" s="76"/>
      <c r="BN233" s="500"/>
      <c r="BO233" s="642"/>
      <c r="BP233" s="641"/>
      <c r="BQ233" s="641"/>
      <c r="BR233" s="400" t="s">
        <v>160</v>
      </c>
      <c r="BS233" s="188">
        <v>0</v>
      </c>
      <c r="BT233" s="390">
        <v>0</v>
      </c>
      <c r="BU233" s="188">
        <v>0</v>
      </c>
      <c r="BV233" s="390">
        <v>0</v>
      </c>
      <c r="BW233" s="188" t="s">
        <v>418</v>
      </c>
      <c r="BX233" s="401">
        <v>0</v>
      </c>
      <c r="CB233" s="159"/>
      <c r="CC233" s="159"/>
      <c r="CD233" s="159"/>
      <c r="CE233" s="159"/>
      <c r="CF233" s="159"/>
      <c r="CG233" s="159"/>
      <c r="CI233" s="76"/>
      <c r="CJ233" s="150"/>
      <c r="CK233" s="150"/>
      <c r="CL233" s="150"/>
    </row>
    <row r="234" spans="2:90" s="14" customFormat="1" ht="13.5" customHeight="1">
      <c r="B234" s="500"/>
      <c r="C234" s="628"/>
      <c r="D234" s="631"/>
      <c r="E234" s="615"/>
      <c r="F234" s="615"/>
      <c r="G234" s="126" t="s">
        <v>151</v>
      </c>
      <c r="H234" s="211">
        <v>176519</v>
      </c>
      <c r="I234" s="182">
        <f>IFERROR(H234/E226,"-")</f>
        <v>2.5210538538972461E-4</v>
      </c>
      <c r="J234" s="211">
        <v>6</v>
      </c>
      <c r="K234" s="182">
        <f>IFERROR(J234/F226,"-")</f>
        <v>5.5762081784386614E-3</v>
      </c>
      <c r="L234" s="214">
        <f t="shared" si="210"/>
        <v>29419.833333333332</v>
      </c>
      <c r="M234" s="109">
        <f t="shared" si="240"/>
        <v>4.4355732978487467E-4</v>
      </c>
      <c r="N234" s="615"/>
      <c r="O234" s="615"/>
      <c r="P234" s="126" t="s">
        <v>151</v>
      </c>
      <c r="Q234" s="211">
        <v>4358</v>
      </c>
      <c r="R234" s="182">
        <f>IFERROR(Q234/N226,"-")</f>
        <v>4.1413352774865687E-5</v>
      </c>
      <c r="S234" s="211">
        <v>1</v>
      </c>
      <c r="T234" s="182">
        <f>IFERROR(S234/O226,"-")</f>
        <v>6.8027210884353739E-3</v>
      </c>
      <c r="U234" s="214">
        <f t="shared" si="211"/>
        <v>4358</v>
      </c>
      <c r="V234" s="109">
        <f t="shared" si="241"/>
        <v>7.3926221630812454E-5</v>
      </c>
      <c r="W234" s="615"/>
      <c r="X234" s="615"/>
      <c r="Y234" s="126" t="s">
        <v>151</v>
      </c>
      <c r="Z234" s="211">
        <v>0</v>
      </c>
      <c r="AA234" s="182">
        <f>IFERROR(Z234/W226,"-")</f>
        <v>0</v>
      </c>
      <c r="AB234" s="211">
        <v>0</v>
      </c>
      <c r="AC234" s="182">
        <f>IFERROR(AB234/X226,"-")</f>
        <v>0</v>
      </c>
      <c r="AD234" s="214" t="str">
        <f t="shared" si="212"/>
        <v>-</v>
      </c>
      <c r="AE234" s="109">
        <f t="shared" si="242"/>
        <v>0</v>
      </c>
      <c r="AF234" s="615"/>
      <c r="AG234" s="615"/>
      <c r="AH234" s="126" t="s">
        <v>151</v>
      </c>
      <c r="AI234" s="211">
        <v>102394</v>
      </c>
      <c r="AJ234" s="182">
        <f>IFERROR(AI234/AF226,"-")</f>
        <v>8.3610779792148084E-4</v>
      </c>
      <c r="AK234" s="211">
        <v>5</v>
      </c>
      <c r="AL234" s="182">
        <f>IFERROR(AK234/AG226,"-")</f>
        <v>3.6764705882352942E-2</v>
      </c>
      <c r="AM234" s="214">
        <f t="shared" si="213"/>
        <v>20478.8</v>
      </c>
      <c r="AN234" s="109">
        <f t="shared" si="243"/>
        <v>3.6963110815406224E-4</v>
      </c>
      <c r="AO234" s="615"/>
      <c r="AP234" s="651"/>
      <c r="AQ234" s="126" t="s">
        <v>151</v>
      </c>
      <c r="AR234" s="211">
        <f t="shared" si="208"/>
        <v>283271</v>
      </c>
      <c r="AS234" s="182">
        <f>IFERROR(AR234/AO226,"-")</f>
        <v>2.8834482804883014E-4</v>
      </c>
      <c r="AT234" s="211">
        <f t="shared" si="209"/>
        <v>12</v>
      </c>
      <c r="AU234" s="182">
        <f>IFERROR(AT234/AP226,"-")</f>
        <v>8.368200836820083E-3</v>
      </c>
      <c r="AV234" s="214">
        <f t="shared" si="214"/>
        <v>23605.916666666668</v>
      </c>
      <c r="AW234" s="109">
        <f t="shared" si="244"/>
        <v>8.8711465956974934E-4</v>
      </c>
      <c r="AX234" s="121"/>
      <c r="AY234" s="76"/>
      <c r="AZ234" s="76"/>
      <c r="BA234" s="76"/>
      <c r="BB234" s="76"/>
      <c r="BC234" s="76"/>
      <c r="BD234" s="76"/>
      <c r="BE234" s="76"/>
      <c r="BF234" s="76"/>
      <c r="BG234" s="76"/>
      <c r="BH234" s="76"/>
      <c r="BI234" s="76"/>
      <c r="BN234" s="500"/>
      <c r="BO234" s="642"/>
      <c r="BP234" s="641"/>
      <c r="BQ234" s="641"/>
      <c r="BR234" s="400" t="s">
        <v>151</v>
      </c>
      <c r="BS234" s="188">
        <v>112893</v>
      </c>
      <c r="BT234" s="390">
        <v>8.2939822289126758E-4</v>
      </c>
      <c r="BU234" s="188">
        <v>3</v>
      </c>
      <c r="BV234" s="390">
        <v>2.1582733812949641E-2</v>
      </c>
      <c r="BW234" s="188">
        <v>37631</v>
      </c>
      <c r="BX234" s="401">
        <v>2.2418173666118667E-4</v>
      </c>
      <c r="CB234" s="159"/>
      <c r="CC234" s="159"/>
      <c r="CD234" s="159"/>
      <c r="CE234" s="159"/>
      <c r="CF234" s="159"/>
      <c r="CG234" s="159"/>
      <c r="CI234" s="76"/>
      <c r="CJ234" s="150"/>
      <c r="CK234" s="150"/>
      <c r="CL234" s="150"/>
    </row>
    <row r="235" spans="2:90" s="14" customFormat="1" ht="13.5" customHeight="1">
      <c r="B235" s="500"/>
      <c r="C235" s="628"/>
      <c r="D235" s="631"/>
      <c r="E235" s="615"/>
      <c r="F235" s="615"/>
      <c r="G235" s="126" t="s">
        <v>152</v>
      </c>
      <c r="H235" s="211">
        <v>646022</v>
      </c>
      <c r="I235" s="182">
        <f>IFERROR(H235/E226,"-")</f>
        <v>9.2265209569644441E-4</v>
      </c>
      <c r="J235" s="211">
        <v>62</v>
      </c>
      <c r="K235" s="182">
        <f>IFERROR(J235/F226,"-")</f>
        <v>5.7620817843866169E-2</v>
      </c>
      <c r="L235" s="214">
        <f t="shared" si="210"/>
        <v>10419.709677419354</v>
      </c>
      <c r="M235" s="109">
        <f t="shared" si="240"/>
        <v>4.5834257411103722E-3</v>
      </c>
      <c r="N235" s="615"/>
      <c r="O235" s="615"/>
      <c r="P235" s="126" t="s">
        <v>152</v>
      </c>
      <c r="Q235" s="211">
        <v>120063</v>
      </c>
      <c r="R235" s="182">
        <f>IFERROR(Q235/N226,"-")</f>
        <v>1.1409388192310003E-3</v>
      </c>
      <c r="S235" s="211">
        <v>11</v>
      </c>
      <c r="T235" s="182">
        <f>IFERROR(S235/O226,"-")</f>
        <v>7.4829931972789115E-2</v>
      </c>
      <c r="U235" s="214">
        <f t="shared" si="211"/>
        <v>10914.818181818182</v>
      </c>
      <c r="V235" s="109">
        <f t="shared" si="241"/>
        <v>8.1318843793893691E-4</v>
      </c>
      <c r="W235" s="615"/>
      <c r="X235" s="615"/>
      <c r="Y235" s="126" t="s">
        <v>152</v>
      </c>
      <c r="Z235" s="211">
        <v>13952</v>
      </c>
      <c r="AA235" s="182">
        <f>IFERROR(Z235/W226,"-")</f>
        <v>2.558715008627777E-4</v>
      </c>
      <c r="AB235" s="211">
        <v>4</v>
      </c>
      <c r="AC235" s="182">
        <f>IFERROR(AB235/X226,"-")</f>
        <v>5.3333333333333337E-2</v>
      </c>
      <c r="AD235" s="214">
        <f t="shared" si="212"/>
        <v>3488</v>
      </c>
      <c r="AE235" s="109">
        <f t="shared" si="242"/>
        <v>2.9570488652324982E-4</v>
      </c>
      <c r="AF235" s="615"/>
      <c r="AG235" s="615"/>
      <c r="AH235" s="126" t="s">
        <v>152</v>
      </c>
      <c r="AI235" s="211">
        <v>77791</v>
      </c>
      <c r="AJ235" s="182">
        <f>IFERROR(AI235/AF226,"-")</f>
        <v>6.3520969693644071E-4</v>
      </c>
      <c r="AK235" s="211">
        <v>11</v>
      </c>
      <c r="AL235" s="182">
        <f>IFERROR(AK235/AG226,"-")</f>
        <v>8.0882352941176475E-2</v>
      </c>
      <c r="AM235" s="214">
        <f t="shared" si="213"/>
        <v>7071.909090909091</v>
      </c>
      <c r="AN235" s="109">
        <f t="shared" si="243"/>
        <v>8.1318843793893691E-4</v>
      </c>
      <c r="AO235" s="615"/>
      <c r="AP235" s="651"/>
      <c r="AQ235" s="126" t="s">
        <v>152</v>
      </c>
      <c r="AR235" s="211">
        <f t="shared" si="208"/>
        <v>857828</v>
      </c>
      <c r="AS235" s="182">
        <f>IFERROR(AR235/AO226,"-")</f>
        <v>8.7319304537164717E-4</v>
      </c>
      <c r="AT235" s="211">
        <f t="shared" si="209"/>
        <v>88</v>
      </c>
      <c r="AU235" s="182">
        <f>IFERROR(AT235/AP226,"-")</f>
        <v>6.1366806136680614E-2</v>
      </c>
      <c r="AV235" s="214">
        <f t="shared" si="214"/>
        <v>9748.045454545454</v>
      </c>
      <c r="AW235" s="109">
        <f t="shared" si="244"/>
        <v>6.5055075035114953E-3</v>
      </c>
      <c r="AX235" s="121"/>
      <c r="AY235" s="76"/>
      <c r="AZ235" s="76"/>
      <c r="BA235" s="76"/>
      <c r="BB235" s="76"/>
      <c r="BC235" s="76"/>
      <c r="BD235" s="76"/>
      <c r="BE235" s="76"/>
      <c r="BF235" s="76"/>
      <c r="BG235" s="76"/>
      <c r="BH235" s="76"/>
      <c r="BI235" s="76"/>
      <c r="BN235" s="500"/>
      <c r="BO235" s="642"/>
      <c r="BP235" s="641"/>
      <c r="BQ235" s="641"/>
      <c r="BR235" s="400" t="s">
        <v>152</v>
      </c>
      <c r="BS235" s="188">
        <v>824447</v>
      </c>
      <c r="BT235" s="390">
        <v>6.0570175003590732E-3</v>
      </c>
      <c r="BU235" s="188">
        <v>15</v>
      </c>
      <c r="BV235" s="390">
        <v>0.1079136690647482</v>
      </c>
      <c r="BW235" s="188">
        <v>54963.133333333331</v>
      </c>
      <c r="BX235" s="401">
        <v>1.1209086833059334E-3</v>
      </c>
      <c r="CB235" s="159"/>
      <c r="CC235" s="159"/>
      <c r="CD235" s="159"/>
      <c r="CE235" s="159"/>
      <c r="CF235" s="159"/>
      <c r="CG235" s="159"/>
      <c r="CI235" s="76"/>
      <c r="CJ235" s="150"/>
      <c r="CK235" s="150"/>
      <c r="CL235" s="150"/>
    </row>
    <row r="236" spans="2:90" s="14" customFormat="1" ht="13.5" customHeight="1">
      <c r="B236" s="500"/>
      <c r="C236" s="628"/>
      <c r="D236" s="631"/>
      <c r="E236" s="615"/>
      <c r="F236" s="615"/>
      <c r="G236" s="126" t="s">
        <v>153</v>
      </c>
      <c r="H236" s="211">
        <v>213837</v>
      </c>
      <c r="I236" s="182">
        <f>IFERROR(H236/E226,"-")</f>
        <v>3.0540315374312423E-4</v>
      </c>
      <c r="J236" s="211">
        <v>8</v>
      </c>
      <c r="K236" s="182">
        <f>IFERROR(J236/F226,"-")</f>
        <v>7.4349442379182153E-3</v>
      </c>
      <c r="L236" s="214">
        <f t="shared" si="210"/>
        <v>26729.625</v>
      </c>
      <c r="M236" s="109">
        <f t="shared" si="240"/>
        <v>5.9140977304649963E-4</v>
      </c>
      <c r="N236" s="615"/>
      <c r="O236" s="615"/>
      <c r="P236" s="126" t="s">
        <v>153</v>
      </c>
      <c r="Q236" s="211">
        <v>0</v>
      </c>
      <c r="R236" s="182">
        <f>IFERROR(Q236/N226,"-")</f>
        <v>0</v>
      </c>
      <c r="S236" s="211">
        <v>0</v>
      </c>
      <c r="T236" s="182">
        <f>IFERROR(S236/O226,"-")</f>
        <v>0</v>
      </c>
      <c r="U236" s="214" t="str">
        <f t="shared" si="211"/>
        <v>-</v>
      </c>
      <c r="V236" s="109">
        <f t="shared" si="241"/>
        <v>0</v>
      </c>
      <c r="W236" s="615"/>
      <c r="X236" s="615"/>
      <c r="Y236" s="126" t="s">
        <v>153</v>
      </c>
      <c r="Z236" s="211">
        <v>0</v>
      </c>
      <c r="AA236" s="182">
        <f>IFERROR(Z236/W226,"-")</f>
        <v>0</v>
      </c>
      <c r="AB236" s="211">
        <v>0</v>
      </c>
      <c r="AC236" s="182">
        <f>IFERROR(AB236/X226,"-")</f>
        <v>0</v>
      </c>
      <c r="AD236" s="214" t="str">
        <f t="shared" si="212"/>
        <v>-</v>
      </c>
      <c r="AE236" s="109">
        <f t="shared" si="242"/>
        <v>0</v>
      </c>
      <c r="AF236" s="615"/>
      <c r="AG236" s="615"/>
      <c r="AH236" s="126" t="s">
        <v>153</v>
      </c>
      <c r="AI236" s="211">
        <v>0</v>
      </c>
      <c r="AJ236" s="182">
        <f>IFERROR(AI236/AF226,"-")</f>
        <v>0</v>
      </c>
      <c r="AK236" s="211">
        <v>0</v>
      </c>
      <c r="AL236" s="182">
        <f>IFERROR(AK236/AG226,"-")</f>
        <v>0</v>
      </c>
      <c r="AM236" s="214" t="str">
        <f t="shared" si="213"/>
        <v>-</v>
      </c>
      <c r="AN236" s="109">
        <f t="shared" si="243"/>
        <v>0</v>
      </c>
      <c r="AO236" s="615"/>
      <c r="AP236" s="651"/>
      <c r="AQ236" s="126" t="s">
        <v>153</v>
      </c>
      <c r="AR236" s="211">
        <f t="shared" si="208"/>
        <v>213837</v>
      </c>
      <c r="AS236" s="182">
        <f>IFERROR(AR236/AO226,"-")</f>
        <v>2.1766715617016106E-4</v>
      </c>
      <c r="AT236" s="211">
        <f t="shared" si="209"/>
        <v>8</v>
      </c>
      <c r="AU236" s="182">
        <f>IFERROR(AT236/AP226,"-")</f>
        <v>5.5788005578800556E-3</v>
      </c>
      <c r="AV236" s="214">
        <f t="shared" si="214"/>
        <v>26729.625</v>
      </c>
      <c r="AW236" s="109">
        <f t="shared" si="244"/>
        <v>5.9140977304649963E-4</v>
      </c>
      <c r="AX236" s="121"/>
      <c r="AY236" s="76"/>
      <c r="AZ236" s="76"/>
      <c r="BA236" s="76"/>
      <c r="BB236" s="76"/>
      <c r="BC236" s="76"/>
      <c r="BD236" s="76"/>
      <c r="BE236" s="76"/>
      <c r="BF236" s="76"/>
      <c r="BG236" s="76"/>
      <c r="BH236" s="76"/>
      <c r="BI236" s="76"/>
      <c r="BN236" s="500"/>
      <c r="BO236" s="642"/>
      <c r="BP236" s="641"/>
      <c r="BQ236" s="641"/>
      <c r="BR236" s="400" t="s">
        <v>153</v>
      </c>
      <c r="BS236" s="188">
        <v>227814</v>
      </c>
      <c r="BT236" s="390">
        <v>1.6736956830782353E-3</v>
      </c>
      <c r="BU236" s="188">
        <v>5</v>
      </c>
      <c r="BV236" s="390">
        <v>3.5971223021582732E-2</v>
      </c>
      <c r="BW236" s="188">
        <v>45562.8</v>
      </c>
      <c r="BX236" s="401">
        <v>3.7363622776864444E-4</v>
      </c>
      <c r="CB236" s="159"/>
      <c r="CC236" s="159"/>
      <c r="CD236" s="159"/>
      <c r="CE236" s="159"/>
      <c r="CF236" s="159"/>
      <c r="CG236" s="159"/>
      <c r="CI236" s="76"/>
      <c r="CJ236" s="150"/>
      <c r="CK236" s="150"/>
      <c r="CL236" s="150"/>
    </row>
    <row r="237" spans="2:90" s="14" customFormat="1" ht="13.5" customHeight="1">
      <c r="B237" s="500"/>
      <c r="C237" s="628"/>
      <c r="D237" s="631"/>
      <c r="E237" s="615"/>
      <c r="F237" s="615"/>
      <c r="G237" s="126" t="s">
        <v>154</v>
      </c>
      <c r="H237" s="211">
        <v>2252371</v>
      </c>
      <c r="I237" s="182">
        <f>IFERROR(H237/E226,"-")</f>
        <v>3.216848378903344E-3</v>
      </c>
      <c r="J237" s="211">
        <v>12</v>
      </c>
      <c r="K237" s="182">
        <f>IFERROR(J237/F226,"-")</f>
        <v>1.1152416356877323E-2</v>
      </c>
      <c r="L237" s="214">
        <f t="shared" si="210"/>
        <v>187697.58333333334</v>
      </c>
      <c r="M237" s="109">
        <f t="shared" si="240"/>
        <v>8.8711465956974934E-4</v>
      </c>
      <c r="N237" s="615"/>
      <c r="O237" s="615"/>
      <c r="P237" s="126" t="s">
        <v>154</v>
      </c>
      <c r="Q237" s="211">
        <v>1377286</v>
      </c>
      <c r="R237" s="182">
        <f>IFERROR(Q237/N226,"-")</f>
        <v>1.3088120924709422E-2</v>
      </c>
      <c r="S237" s="211">
        <v>2</v>
      </c>
      <c r="T237" s="182">
        <f>IFERROR(S237/O226,"-")</f>
        <v>1.3605442176870748E-2</v>
      </c>
      <c r="U237" s="214">
        <f t="shared" si="211"/>
        <v>688643</v>
      </c>
      <c r="V237" s="109">
        <f t="shared" si="241"/>
        <v>1.4785244326162491E-4</v>
      </c>
      <c r="W237" s="615"/>
      <c r="X237" s="615"/>
      <c r="Y237" s="126" t="s">
        <v>154</v>
      </c>
      <c r="Z237" s="211">
        <v>626</v>
      </c>
      <c r="AA237" s="182">
        <f>IFERROR(Z237/W226,"-")</f>
        <v>1.1480473017495617E-5</v>
      </c>
      <c r="AB237" s="211">
        <v>1</v>
      </c>
      <c r="AC237" s="182">
        <f>IFERROR(AB237/X226,"-")</f>
        <v>1.3333333333333334E-2</v>
      </c>
      <c r="AD237" s="214">
        <f t="shared" si="212"/>
        <v>626</v>
      </c>
      <c r="AE237" s="109">
        <f t="shared" si="242"/>
        <v>7.3926221630812454E-5</v>
      </c>
      <c r="AF237" s="615"/>
      <c r="AG237" s="615"/>
      <c r="AH237" s="126" t="s">
        <v>154</v>
      </c>
      <c r="AI237" s="211">
        <v>9618</v>
      </c>
      <c r="AJ237" s="182">
        <f>IFERROR(AI237/AF226,"-")</f>
        <v>7.8536679887579377E-5</v>
      </c>
      <c r="AK237" s="211">
        <v>1</v>
      </c>
      <c r="AL237" s="182">
        <f>IFERROR(AK237/AG226,"-")</f>
        <v>7.3529411764705881E-3</v>
      </c>
      <c r="AM237" s="214">
        <f t="shared" si="213"/>
        <v>9618</v>
      </c>
      <c r="AN237" s="109">
        <f t="shared" si="243"/>
        <v>7.3926221630812454E-5</v>
      </c>
      <c r="AO237" s="615"/>
      <c r="AP237" s="651"/>
      <c r="AQ237" s="126" t="s">
        <v>154</v>
      </c>
      <c r="AR237" s="211">
        <f t="shared" si="208"/>
        <v>3639901</v>
      </c>
      <c r="AS237" s="182">
        <f>IFERROR(AR237/AO226,"-")</f>
        <v>3.7050973377428854E-3</v>
      </c>
      <c r="AT237" s="211">
        <f t="shared" si="209"/>
        <v>16</v>
      </c>
      <c r="AU237" s="182">
        <f>IFERROR(AT237/AP226,"-")</f>
        <v>1.1157601115760111E-2</v>
      </c>
      <c r="AV237" s="214">
        <f t="shared" si="214"/>
        <v>227493.8125</v>
      </c>
      <c r="AW237" s="109">
        <f t="shared" si="244"/>
        <v>1.1828195460929993E-3</v>
      </c>
      <c r="AX237" s="121"/>
      <c r="AY237" s="76"/>
      <c r="AZ237" s="76"/>
      <c r="BA237" s="76"/>
      <c r="BB237" s="76"/>
      <c r="BC237" s="76"/>
      <c r="BD237" s="76"/>
      <c r="BE237" s="76"/>
      <c r="BF237" s="76"/>
      <c r="BG237" s="76"/>
      <c r="BH237" s="76"/>
      <c r="BI237" s="76"/>
      <c r="BN237" s="500"/>
      <c r="BO237" s="642"/>
      <c r="BP237" s="641"/>
      <c r="BQ237" s="641"/>
      <c r="BR237" s="400" t="s">
        <v>154</v>
      </c>
      <c r="BS237" s="188">
        <v>3437371</v>
      </c>
      <c r="BT237" s="390">
        <v>2.5253553354220182E-2</v>
      </c>
      <c r="BU237" s="188">
        <v>5</v>
      </c>
      <c r="BV237" s="390">
        <v>3.5971223021582732E-2</v>
      </c>
      <c r="BW237" s="188">
        <v>687474.2</v>
      </c>
      <c r="BX237" s="401">
        <v>3.7363622776864444E-4</v>
      </c>
      <c r="CB237" s="159"/>
      <c r="CC237" s="159"/>
      <c r="CD237" s="159"/>
      <c r="CE237" s="159"/>
      <c r="CF237" s="159"/>
      <c r="CG237" s="159"/>
      <c r="CI237" s="76"/>
      <c r="CJ237" s="150"/>
      <c r="CK237" s="150"/>
      <c r="CL237" s="150"/>
    </row>
    <row r="238" spans="2:90" s="14" customFormat="1" ht="13.5" customHeight="1">
      <c r="B238" s="500"/>
      <c r="C238" s="628"/>
      <c r="D238" s="631"/>
      <c r="E238" s="615"/>
      <c r="F238" s="615"/>
      <c r="G238" s="126" t="s">
        <v>155</v>
      </c>
      <c r="H238" s="211">
        <v>4393821</v>
      </c>
      <c r="I238" s="182">
        <f>IFERROR(H238/E226,"-")</f>
        <v>6.2752787889035471E-3</v>
      </c>
      <c r="J238" s="211">
        <v>110</v>
      </c>
      <c r="K238" s="182">
        <f>IFERROR(J238/F226,"-")</f>
        <v>0.10223048327137546</v>
      </c>
      <c r="L238" s="214">
        <f t="shared" si="210"/>
        <v>39943.827272727271</v>
      </c>
      <c r="M238" s="109">
        <f t="shared" si="240"/>
        <v>8.1318843793893696E-3</v>
      </c>
      <c r="N238" s="615"/>
      <c r="O238" s="615"/>
      <c r="P238" s="126" t="s">
        <v>155</v>
      </c>
      <c r="Q238" s="211">
        <v>973904</v>
      </c>
      <c r="R238" s="182">
        <f>IFERROR(Q238/N226,"-")</f>
        <v>9.2548485362213846E-3</v>
      </c>
      <c r="S238" s="211">
        <v>19</v>
      </c>
      <c r="T238" s="182">
        <f>IFERROR(S238/O226,"-")</f>
        <v>0.12925170068027211</v>
      </c>
      <c r="U238" s="214">
        <f t="shared" si="211"/>
        <v>51258.105263157893</v>
      </c>
      <c r="V238" s="109">
        <f t="shared" si="241"/>
        <v>1.4045982109854365E-3</v>
      </c>
      <c r="W238" s="615"/>
      <c r="X238" s="615"/>
      <c r="Y238" s="126" t="s">
        <v>155</v>
      </c>
      <c r="Z238" s="211">
        <v>127288</v>
      </c>
      <c r="AA238" s="182">
        <f>IFERROR(Z238/W226,"-")</f>
        <v>2.3343872994424633E-3</v>
      </c>
      <c r="AB238" s="211">
        <v>7</v>
      </c>
      <c r="AC238" s="182">
        <f>IFERROR(AB238/X226,"-")</f>
        <v>9.3333333333333338E-2</v>
      </c>
      <c r="AD238" s="214">
        <f t="shared" si="212"/>
        <v>18184</v>
      </c>
      <c r="AE238" s="109">
        <f t="shared" si="242"/>
        <v>5.174835514156871E-4</v>
      </c>
      <c r="AF238" s="615"/>
      <c r="AG238" s="615"/>
      <c r="AH238" s="126" t="s">
        <v>155</v>
      </c>
      <c r="AI238" s="211">
        <v>595976</v>
      </c>
      <c r="AJ238" s="182">
        <f>IFERROR(AI238/AF226,"-")</f>
        <v>4.8664978511831986E-3</v>
      </c>
      <c r="AK238" s="211">
        <v>22</v>
      </c>
      <c r="AL238" s="182">
        <f>IFERROR(AK238/AG226,"-")</f>
        <v>0.16176470588235295</v>
      </c>
      <c r="AM238" s="214">
        <f t="shared" si="213"/>
        <v>27089.81818181818</v>
      </c>
      <c r="AN238" s="109">
        <f t="shared" si="243"/>
        <v>1.6263768758778738E-3</v>
      </c>
      <c r="AO238" s="615"/>
      <c r="AP238" s="651"/>
      <c r="AQ238" s="126" t="s">
        <v>155</v>
      </c>
      <c r="AR238" s="211">
        <f t="shared" si="208"/>
        <v>6090989</v>
      </c>
      <c r="AS238" s="182">
        <f>IFERROR(AR238/AO226,"-")</f>
        <v>6.2000881694642797E-3</v>
      </c>
      <c r="AT238" s="211">
        <f t="shared" si="209"/>
        <v>158</v>
      </c>
      <c r="AU238" s="182">
        <f>IFERROR(AT238/AP226,"-")</f>
        <v>0.1101813110181311</v>
      </c>
      <c r="AV238" s="214">
        <f t="shared" si="214"/>
        <v>38550.563291139239</v>
      </c>
      <c r="AW238" s="109">
        <f t="shared" si="244"/>
        <v>1.1680343017668368E-2</v>
      </c>
      <c r="AX238" s="121"/>
      <c r="AY238" s="76"/>
      <c r="AZ238" s="76"/>
      <c r="BA238" s="76"/>
      <c r="BB238" s="76"/>
      <c r="BC238" s="76"/>
      <c r="BD238" s="76"/>
      <c r="BE238" s="76"/>
      <c r="BF238" s="76"/>
      <c r="BG238" s="76"/>
      <c r="BH238" s="76"/>
      <c r="BI238" s="76"/>
      <c r="BN238" s="500"/>
      <c r="BO238" s="642"/>
      <c r="BP238" s="641"/>
      <c r="BQ238" s="641"/>
      <c r="BR238" s="400" t="s">
        <v>155</v>
      </c>
      <c r="BS238" s="188">
        <v>377795</v>
      </c>
      <c r="BT238" s="390">
        <v>2.7755706874403765E-3</v>
      </c>
      <c r="BU238" s="188">
        <v>17</v>
      </c>
      <c r="BV238" s="390">
        <v>0.1223021582733813</v>
      </c>
      <c r="BW238" s="188">
        <v>22223.235294117647</v>
      </c>
      <c r="BX238" s="401">
        <v>1.2703631744133911E-3</v>
      </c>
      <c r="CB238" s="159"/>
      <c r="CC238" s="159"/>
      <c r="CD238" s="159"/>
      <c r="CE238" s="159"/>
      <c r="CF238" s="159"/>
      <c r="CG238" s="159"/>
      <c r="CI238" s="76"/>
      <c r="CJ238" s="150"/>
      <c r="CK238" s="150"/>
      <c r="CL238" s="150"/>
    </row>
    <row r="239" spans="2:90" s="14" customFormat="1" ht="13.5" customHeight="1">
      <c r="B239" s="500"/>
      <c r="C239" s="628"/>
      <c r="D239" s="631"/>
      <c r="E239" s="615"/>
      <c r="F239" s="615"/>
      <c r="G239" s="126" t="s">
        <v>156</v>
      </c>
      <c r="H239" s="211">
        <v>9079031</v>
      </c>
      <c r="I239" s="182">
        <f>IFERROR(H239/E226,"-")</f>
        <v>1.2966720915143734E-2</v>
      </c>
      <c r="J239" s="211">
        <v>102</v>
      </c>
      <c r="K239" s="182">
        <f>IFERROR(J239/F226,"-")</f>
        <v>9.4795539033457249E-2</v>
      </c>
      <c r="L239" s="214">
        <f t="shared" si="210"/>
        <v>89010.107843137259</v>
      </c>
      <c r="M239" s="109">
        <f t="shared" si="240"/>
        <v>7.5404746063428701E-3</v>
      </c>
      <c r="N239" s="615"/>
      <c r="O239" s="615"/>
      <c r="P239" s="126" t="s">
        <v>156</v>
      </c>
      <c r="Q239" s="211">
        <v>689664</v>
      </c>
      <c r="R239" s="182">
        <f>IFERROR(Q239/N226,"-")</f>
        <v>6.5537628563848028E-3</v>
      </c>
      <c r="S239" s="211">
        <v>15</v>
      </c>
      <c r="T239" s="182">
        <f>IFERROR(S239/O226,"-")</f>
        <v>0.10204081632653061</v>
      </c>
      <c r="U239" s="214">
        <f t="shared" si="211"/>
        <v>45977.599999999999</v>
      </c>
      <c r="V239" s="109">
        <f t="shared" si="241"/>
        <v>1.1088933244621868E-3</v>
      </c>
      <c r="W239" s="615"/>
      <c r="X239" s="615"/>
      <c r="Y239" s="126" t="s">
        <v>156</v>
      </c>
      <c r="Z239" s="211">
        <v>92395</v>
      </c>
      <c r="AA239" s="182">
        <f>IFERROR(Z239/W226,"-")</f>
        <v>1.6944701349065616E-3</v>
      </c>
      <c r="AB239" s="211">
        <v>6</v>
      </c>
      <c r="AC239" s="182">
        <f>IFERROR(AB239/X226,"-")</f>
        <v>0.08</v>
      </c>
      <c r="AD239" s="214">
        <f t="shared" si="212"/>
        <v>15399.166666666666</v>
      </c>
      <c r="AE239" s="109">
        <f t="shared" si="242"/>
        <v>4.4355732978487467E-4</v>
      </c>
      <c r="AF239" s="615"/>
      <c r="AG239" s="615"/>
      <c r="AH239" s="126" t="s">
        <v>156</v>
      </c>
      <c r="AI239" s="211">
        <v>1204038</v>
      </c>
      <c r="AJ239" s="182">
        <f>IFERROR(AI239/AF226,"-")</f>
        <v>9.8316850674237156E-3</v>
      </c>
      <c r="AK239" s="211">
        <v>15</v>
      </c>
      <c r="AL239" s="182">
        <f>IFERROR(AK239/AG226,"-")</f>
        <v>0.11029411764705882</v>
      </c>
      <c r="AM239" s="214">
        <f t="shared" si="213"/>
        <v>80269.2</v>
      </c>
      <c r="AN239" s="109">
        <f t="shared" si="243"/>
        <v>1.1088933244621868E-3</v>
      </c>
      <c r="AO239" s="615"/>
      <c r="AP239" s="651"/>
      <c r="AQ239" s="126" t="s">
        <v>156</v>
      </c>
      <c r="AR239" s="211">
        <f t="shared" si="208"/>
        <v>11065128</v>
      </c>
      <c r="AS239" s="182">
        <f>IFERROR(AR239/AO226,"-")</f>
        <v>1.1263321803143619E-2</v>
      </c>
      <c r="AT239" s="211">
        <f t="shared" si="209"/>
        <v>138</v>
      </c>
      <c r="AU239" s="182">
        <f>IFERROR(AT239/AP226,"-")</f>
        <v>9.6234309623430964E-2</v>
      </c>
      <c r="AV239" s="214">
        <f t="shared" si="214"/>
        <v>80182.086956521744</v>
      </c>
      <c r="AW239" s="109">
        <f t="shared" si="244"/>
        <v>1.0201818585052118E-2</v>
      </c>
      <c r="AX239" s="121"/>
      <c r="AY239" s="76"/>
      <c r="AZ239" s="76"/>
      <c r="BA239" s="76"/>
      <c r="BB239" s="76"/>
      <c r="BC239" s="76"/>
      <c r="BD239" s="76"/>
      <c r="BE239" s="76"/>
      <c r="BF239" s="76"/>
      <c r="BG239" s="76"/>
      <c r="BH239" s="76"/>
      <c r="BI239" s="76"/>
      <c r="BN239" s="500"/>
      <c r="BO239" s="642"/>
      <c r="BP239" s="641"/>
      <c r="BQ239" s="641"/>
      <c r="BR239" s="400" t="s">
        <v>156</v>
      </c>
      <c r="BS239" s="188">
        <v>3450735</v>
      </c>
      <c r="BT239" s="390">
        <v>2.5351735507681591E-2</v>
      </c>
      <c r="BU239" s="188">
        <v>23</v>
      </c>
      <c r="BV239" s="390">
        <v>0.16546762589928057</v>
      </c>
      <c r="BW239" s="188">
        <v>150031.95652173914</v>
      </c>
      <c r="BX239" s="401">
        <v>1.7187266477357644E-3</v>
      </c>
      <c r="CB239" s="159"/>
      <c r="CC239" s="159"/>
      <c r="CD239" s="159"/>
      <c r="CE239" s="159"/>
      <c r="CF239" s="159"/>
      <c r="CG239" s="159"/>
      <c r="CI239" s="76"/>
      <c r="CJ239" s="150"/>
      <c r="CK239" s="150"/>
      <c r="CL239" s="150"/>
    </row>
    <row r="240" spans="2:90" s="14" customFormat="1" ht="13.5" customHeight="1">
      <c r="B240" s="500"/>
      <c r="C240" s="628"/>
      <c r="D240" s="631"/>
      <c r="E240" s="615"/>
      <c r="F240" s="615"/>
      <c r="G240" s="126" t="s">
        <v>157</v>
      </c>
      <c r="H240" s="211">
        <v>1649723</v>
      </c>
      <c r="I240" s="182">
        <f>IFERROR(H240/E226,"-")</f>
        <v>2.356143263338749E-3</v>
      </c>
      <c r="J240" s="211">
        <v>62</v>
      </c>
      <c r="K240" s="182">
        <f>IFERROR(J240/F226,"-")</f>
        <v>5.7620817843866169E-2</v>
      </c>
      <c r="L240" s="214">
        <f t="shared" si="210"/>
        <v>26608.435483870966</v>
      </c>
      <c r="M240" s="109">
        <f t="shared" si="240"/>
        <v>4.5834257411103722E-3</v>
      </c>
      <c r="N240" s="615"/>
      <c r="O240" s="615"/>
      <c r="P240" s="126" t="s">
        <v>157</v>
      </c>
      <c r="Q240" s="211">
        <v>186661</v>
      </c>
      <c r="R240" s="182">
        <f>IFERROR(Q240/N226,"-")</f>
        <v>1.7738085916267105E-3</v>
      </c>
      <c r="S240" s="211">
        <v>12</v>
      </c>
      <c r="T240" s="182">
        <f>IFERROR(S240/O226,"-")</f>
        <v>8.1632653061224483E-2</v>
      </c>
      <c r="U240" s="214">
        <f t="shared" si="211"/>
        <v>15555.083333333334</v>
      </c>
      <c r="V240" s="109">
        <f t="shared" si="241"/>
        <v>8.8711465956974934E-4</v>
      </c>
      <c r="W240" s="615"/>
      <c r="X240" s="615"/>
      <c r="Y240" s="126" t="s">
        <v>157</v>
      </c>
      <c r="Z240" s="211">
        <v>262514</v>
      </c>
      <c r="AA240" s="182">
        <f>IFERROR(Z240/W226,"-")</f>
        <v>4.8143528653591767E-3</v>
      </c>
      <c r="AB240" s="211">
        <v>6</v>
      </c>
      <c r="AC240" s="182">
        <f>IFERROR(AB240/X226,"-")</f>
        <v>0.08</v>
      </c>
      <c r="AD240" s="214">
        <f t="shared" si="212"/>
        <v>43752.333333333336</v>
      </c>
      <c r="AE240" s="109">
        <f t="shared" si="242"/>
        <v>4.4355732978487467E-4</v>
      </c>
      <c r="AF240" s="615"/>
      <c r="AG240" s="615"/>
      <c r="AH240" s="126" t="s">
        <v>157</v>
      </c>
      <c r="AI240" s="211">
        <v>123525</v>
      </c>
      <c r="AJ240" s="182">
        <f>IFERROR(AI240/AF226,"-")</f>
        <v>1.0086549576952841E-3</v>
      </c>
      <c r="AK240" s="211">
        <v>10</v>
      </c>
      <c r="AL240" s="182">
        <f>IFERROR(AK240/AG226,"-")</f>
        <v>7.3529411764705885E-2</v>
      </c>
      <c r="AM240" s="214">
        <f t="shared" si="213"/>
        <v>12352.5</v>
      </c>
      <c r="AN240" s="109">
        <f t="shared" si="243"/>
        <v>7.3926221630812449E-4</v>
      </c>
      <c r="AO240" s="615"/>
      <c r="AP240" s="651"/>
      <c r="AQ240" s="126" t="s">
        <v>157</v>
      </c>
      <c r="AR240" s="211">
        <f t="shared" si="208"/>
        <v>2222423</v>
      </c>
      <c r="AS240" s="182">
        <f>IFERROR(AR240/AO226,"-")</f>
        <v>2.262230082806801E-3</v>
      </c>
      <c r="AT240" s="211">
        <f t="shared" si="209"/>
        <v>90</v>
      </c>
      <c r="AU240" s="182">
        <f>IFERROR(AT240/AP226,"-")</f>
        <v>6.2761506276150625E-2</v>
      </c>
      <c r="AV240" s="214">
        <f t="shared" si="214"/>
        <v>24693.588888888888</v>
      </c>
      <c r="AW240" s="109">
        <f t="shared" si="244"/>
        <v>6.6533599467731202E-3</v>
      </c>
      <c r="AX240" s="121"/>
      <c r="AY240" s="76"/>
      <c r="AZ240" s="76"/>
      <c r="BA240" s="76"/>
      <c r="BB240" s="76"/>
      <c r="BC240" s="76"/>
      <c r="BD240" s="76"/>
      <c r="BE240" s="76"/>
      <c r="BF240" s="76"/>
      <c r="BG240" s="76"/>
      <c r="BH240" s="76"/>
      <c r="BI240" s="76"/>
      <c r="BN240" s="500"/>
      <c r="BO240" s="642"/>
      <c r="BP240" s="641"/>
      <c r="BQ240" s="641"/>
      <c r="BR240" s="400" t="s">
        <v>157</v>
      </c>
      <c r="BS240" s="188">
        <v>233195</v>
      </c>
      <c r="BT240" s="390">
        <v>1.7132286199067182E-3</v>
      </c>
      <c r="BU240" s="188">
        <v>13</v>
      </c>
      <c r="BV240" s="390">
        <v>9.3525179856115109E-2</v>
      </c>
      <c r="BW240" s="188">
        <v>17938.076923076922</v>
      </c>
      <c r="BX240" s="401">
        <v>9.7145419219847552E-4</v>
      </c>
      <c r="CB240" s="159"/>
      <c r="CC240" s="159"/>
      <c r="CD240" s="159"/>
      <c r="CE240" s="159"/>
      <c r="CF240" s="159"/>
      <c r="CG240" s="159"/>
      <c r="CI240" s="76"/>
      <c r="CJ240" s="150"/>
      <c r="CK240" s="150"/>
      <c r="CL240" s="150"/>
    </row>
    <row r="241" spans="2:90" s="14" customFormat="1" ht="13.5" customHeight="1">
      <c r="B241" s="500"/>
      <c r="C241" s="628"/>
      <c r="D241" s="631"/>
      <c r="E241" s="615"/>
      <c r="F241" s="615"/>
      <c r="G241" s="127" t="s">
        <v>158</v>
      </c>
      <c r="H241" s="212">
        <v>935149</v>
      </c>
      <c r="I241" s="183">
        <f>IFERROR(H241/E226,"-")</f>
        <v>1.3355848324645822E-3</v>
      </c>
      <c r="J241" s="212">
        <v>106</v>
      </c>
      <c r="K241" s="183">
        <f>IFERROR(J241/F226,"-")</f>
        <v>9.8513011152416355E-2</v>
      </c>
      <c r="L241" s="215">
        <f t="shared" si="210"/>
        <v>8822.1603773584902</v>
      </c>
      <c r="M241" s="110">
        <f t="shared" si="240"/>
        <v>7.8361794928661199E-3</v>
      </c>
      <c r="N241" s="615"/>
      <c r="O241" s="615"/>
      <c r="P241" s="127" t="s">
        <v>158</v>
      </c>
      <c r="Q241" s="212">
        <v>189874</v>
      </c>
      <c r="R241" s="183">
        <f>IFERROR(Q241/N226,"-")</f>
        <v>1.8043411988928058E-3</v>
      </c>
      <c r="S241" s="212">
        <v>20</v>
      </c>
      <c r="T241" s="183">
        <f>IFERROR(S241/O226,"-")</f>
        <v>0.1360544217687075</v>
      </c>
      <c r="U241" s="215">
        <f t="shared" si="211"/>
        <v>9493.7000000000007</v>
      </c>
      <c r="V241" s="110">
        <f t="shared" si="241"/>
        <v>1.478524432616249E-3</v>
      </c>
      <c r="W241" s="615"/>
      <c r="X241" s="615"/>
      <c r="Y241" s="127" t="s">
        <v>158</v>
      </c>
      <c r="Z241" s="212">
        <v>42430</v>
      </c>
      <c r="AA241" s="183">
        <f>IFERROR(Z241/W226,"-")</f>
        <v>7.7814132608999853E-4</v>
      </c>
      <c r="AB241" s="212">
        <v>7</v>
      </c>
      <c r="AC241" s="183">
        <f>IFERROR(AB241/X226,"-")</f>
        <v>9.3333333333333338E-2</v>
      </c>
      <c r="AD241" s="215">
        <f t="shared" si="212"/>
        <v>6061.4285714285716</v>
      </c>
      <c r="AE241" s="110">
        <f t="shared" si="242"/>
        <v>5.174835514156871E-4</v>
      </c>
      <c r="AF241" s="615"/>
      <c r="AG241" s="615"/>
      <c r="AH241" s="127" t="s">
        <v>158</v>
      </c>
      <c r="AI241" s="212">
        <v>1375222</v>
      </c>
      <c r="AJ241" s="183">
        <f>IFERROR(AI241/AF226,"-")</f>
        <v>1.1229504053686492E-2</v>
      </c>
      <c r="AK241" s="212">
        <v>21</v>
      </c>
      <c r="AL241" s="183">
        <f>IFERROR(AK241/AG226,"-")</f>
        <v>0.15441176470588236</v>
      </c>
      <c r="AM241" s="215">
        <f t="shared" si="213"/>
        <v>65486.761904761908</v>
      </c>
      <c r="AN241" s="110">
        <f t="shared" si="243"/>
        <v>1.5524506542470614E-3</v>
      </c>
      <c r="AO241" s="615"/>
      <c r="AP241" s="651"/>
      <c r="AQ241" s="127" t="s">
        <v>158</v>
      </c>
      <c r="AR241" s="212">
        <f t="shared" si="208"/>
        <v>2542675</v>
      </c>
      <c r="AS241" s="183">
        <f>IFERROR(AR241/AO226,"-")</f>
        <v>2.5882182985870745E-3</v>
      </c>
      <c r="AT241" s="212">
        <f t="shared" si="209"/>
        <v>154</v>
      </c>
      <c r="AU241" s="183">
        <f>IFERROR(AT241/AP226,"-")</f>
        <v>0.10739191073919108</v>
      </c>
      <c r="AV241" s="215">
        <f t="shared" si="214"/>
        <v>16510.876623376622</v>
      </c>
      <c r="AW241" s="110">
        <f t="shared" si="244"/>
        <v>1.1384638131145116E-2</v>
      </c>
      <c r="AX241" s="121"/>
      <c r="AY241" s="76"/>
      <c r="AZ241" s="76"/>
      <c r="BA241" s="76"/>
      <c r="BB241" s="76"/>
      <c r="BC241" s="76"/>
      <c r="BD241" s="76"/>
      <c r="BE241" s="76"/>
      <c r="BF241" s="76"/>
      <c r="BG241" s="76"/>
      <c r="BH241" s="76"/>
      <c r="BI241" s="76"/>
      <c r="BN241" s="500"/>
      <c r="BO241" s="642"/>
      <c r="BP241" s="641"/>
      <c r="BQ241" s="641"/>
      <c r="BR241" s="400" t="s">
        <v>158</v>
      </c>
      <c r="BS241" s="188">
        <v>145668</v>
      </c>
      <c r="BT241" s="390">
        <v>1.0701884114349442E-3</v>
      </c>
      <c r="BU241" s="188">
        <v>19</v>
      </c>
      <c r="BV241" s="390">
        <v>0.1366906474820144</v>
      </c>
      <c r="BW241" s="188">
        <v>7666.7368421052633</v>
      </c>
      <c r="BX241" s="401">
        <v>1.4198176655208488E-3</v>
      </c>
      <c r="CB241" s="159"/>
      <c r="CC241" s="159"/>
      <c r="CD241" s="159"/>
      <c r="CE241" s="159"/>
      <c r="CF241" s="159"/>
      <c r="CG241" s="159"/>
      <c r="CI241" s="76"/>
      <c r="CJ241" s="150"/>
      <c r="CK241" s="150"/>
      <c r="CL241" s="150"/>
    </row>
    <row r="242" spans="2:90" s="14" customFormat="1" ht="13.5" customHeight="1">
      <c r="B242" s="500"/>
      <c r="C242" s="629"/>
      <c r="D242" s="632"/>
      <c r="E242" s="616"/>
      <c r="F242" s="616"/>
      <c r="G242" s="128" t="s">
        <v>81</v>
      </c>
      <c r="H242" s="204">
        <v>138249223</v>
      </c>
      <c r="I242" s="183">
        <f>IFERROR(H242/E226,"-")</f>
        <v>0.19744828400480957</v>
      </c>
      <c r="J242" s="212">
        <v>855</v>
      </c>
      <c r="K242" s="183">
        <f>IFERROR(J242/F226,"-")</f>
        <v>0.79460966542750933</v>
      </c>
      <c r="L242" s="215">
        <f t="shared" si="210"/>
        <v>161694.99766081871</v>
      </c>
      <c r="M242" s="111">
        <f t="shared" si="240"/>
        <v>6.3206919494344649E-2</v>
      </c>
      <c r="N242" s="616"/>
      <c r="O242" s="616"/>
      <c r="P242" s="128" t="s">
        <v>81</v>
      </c>
      <c r="Q242" s="204">
        <v>20525659</v>
      </c>
      <c r="R242" s="183">
        <f>IFERROR(Q242/N226,"-")</f>
        <v>0.19505194059284003</v>
      </c>
      <c r="S242" s="212">
        <v>128</v>
      </c>
      <c r="T242" s="183">
        <f>IFERROR(S242/O226,"-")</f>
        <v>0.87074829931972786</v>
      </c>
      <c r="U242" s="215">
        <f t="shared" si="211"/>
        <v>160356.7109375</v>
      </c>
      <c r="V242" s="111">
        <f t="shared" si="241"/>
        <v>9.4625563687439941E-3</v>
      </c>
      <c r="W242" s="616"/>
      <c r="X242" s="616"/>
      <c r="Y242" s="128" t="s">
        <v>81</v>
      </c>
      <c r="Z242" s="204">
        <v>10511393</v>
      </c>
      <c r="AA242" s="183">
        <f>IFERROR(Z242/W226,"-")</f>
        <v>0.19277278548369378</v>
      </c>
      <c r="AB242" s="212">
        <v>62</v>
      </c>
      <c r="AC242" s="183">
        <f>IFERROR(AB242/X226,"-")</f>
        <v>0.82666666666666666</v>
      </c>
      <c r="AD242" s="215">
        <f t="shared" si="212"/>
        <v>169538.59677419355</v>
      </c>
      <c r="AE242" s="111">
        <f t="shared" si="242"/>
        <v>4.5834257411103722E-3</v>
      </c>
      <c r="AF242" s="616"/>
      <c r="AG242" s="616"/>
      <c r="AH242" s="128" t="s">
        <v>81</v>
      </c>
      <c r="AI242" s="204">
        <v>22801103</v>
      </c>
      <c r="AJ242" s="183">
        <f>IFERROR(AI242/AF226,"-")</f>
        <v>0.18618454225355852</v>
      </c>
      <c r="AK242" s="212">
        <v>118</v>
      </c>
      <c r="AL242" s="183">
        <f>IFERROR(AK242/AG226,"-")</f>
        <v>0.86764705882352944</v>
      </c>
      <c r="AM242" s="215">
        <f t="shared" si="213"/>
        <v>193229.68644067796</v>
      </c>
      <c r="AN242" s="111">
        <f t="shared" si="243"/>
        <v>8.723294152435869E-3</v>
      </c>
      <c r="AO242" s="616"/>
      <c r="AP242" s="652"/>
      <c r="AQ242" s="128" t="s">
        <v>81</v>
      </c>
      <c r="AR242" s="204">
        <f t="shared" si="208"/>
        <v>192087378</v>
      </c>
      <c r="AS242" s="183">
        <f>IFERROR(AR242/AO226,"-")</f>
        <v>0.19552796431601061</v>
      </c>
      <c r="AT242" s="212">
        <f t="shared" si="209"/>
        <v>1163</v>
      </c>
      <c r="AU242" s="183">
        <f>IFERROR(AT242/AP226,"-")</f>
        <v>0.81101813110181309</v>
      </c>
      <c r="AV242" s="215">
        <f t="shared" si="214"/>
        <v>165165.41530524506</v>
      </c>
      <c r="AW242" s="111">
        <f t="shared" si="244"/>
        <v>8.5976195756634885E-2</v>
      </c>
      <c r="AX242" s="121"/>
      <c r="AY242" s="76"/>
      <c r="AZ242" s="76"/>
      <c r="BA242" s="76"/>
      <c r="BB242" s="76"/>
      <c r="BC242" s="76"/>
      <c r="BD242" s="76"/>
      <c r="BE242" s="76"/>
      <c r="BF242" s="76"/>
      <c r="BG242" s="76"/>
      <c r="BH242" s="76"/>
      <c r="BI242" s="76"/>
      <c r="BN242" s="500"/>
      <c r="BO242" s="642"/>
      <c r="BP242" s="641"/>
      <c r="BQ242" s="641"/>
      <c r="BR242" s="128" t="s">
        <v>81</v>
      </c>
      <c r="BS242" s="188">
        <v>28227145</v>
      </c>
      <c r="BT242" s="390">
        <v>0.20737817136841194</v>
      </c>
      <c r="BU242" s="188">
        <v>123</v>
      </c>
      <c r="BV242" s="390">
        <v>0.8848920863309353</v>
      </c>
      <c r="BW242" s="188">
        <v>229488.98373983739</v>
      </c>
      <c r="BX242" s="401">
        <v>9.1914512031086529E-3</v>
      </c>
      <c r="CB242" s="159"/>
      <c r="CC242" s="159"/>
      <c r="CD242" s="159"/>
      <c r="CE242" s="159"/>
      <c r="CF242" s="159"/>
      <c r="CG242" s="159"/>
      <c r="CI242" s="76"/>
      <c r="CJ242" s="150"/>
      <c r="CK242" s="150"/>
      <c r="CL242" s="150"/>
    </row>
    <row r="243" spans="2:90" s="14" customFormat="1" ht="13.5" customHeight="1">
      <c r="B243" s="500">
        <v>15</v>
      </c>
      <c r="C243" s="627" t="s">
        <v>134</v>
      </c>
      <c r="D243" s="630">
        <f>BL19</f>
        <v>21880</v>
      </c>
      <c r="E243" s="626">
        <f t="shared" ref="E243" si="245">VLOOKUP(C243,$AY$5:$BI$78,2,0)</f>
        <v>851051050</v>
      </c>
      <c r="F243" s="626">
        <f t="shared" ref="F243" si="246">VLOOKUP(C243,$AY$5:$BI$78,7,0)</f>
        <v>1259</v>
      </c>
      <c r="G243" s="124" t="s">
        <v>144</v>
      </c>
      <c r="H243" s="210">
        <v>11782624</v>
      </c>
      <c r="I243" s="181">
        <f>IFERROR(H243/E243,"-")</f>
        <v>1.3844791096844307E-2</v>
      </c>
      <c r="J243" s="210">
        <v>220</v>
      </c>
      <c r="K243" s="181">
        <f>IFERROR(J243/F243,"-")</f>
        <v>0.17474185861795075</v>
      </c>
      <c r="L243" s="213">
        <f t="shared" si="210"/>
        <v>53557.381818181821</v>
      </c>
      <c r="M243" s="108">
        <f>IFERROR(J243/$BL$19,0)</f>
        <v>1.0054844606946984E-2</v>
      </c>
      <c r="N243" s="626">
        <f t="shared" ref="N243" si="247">VLOOKUP(C243,$AY$5:$BI$78,3,0)</f>
        <v>119316530</v>
      </c>
      <c r="O243" s="626">
        <f t="shared" ref="O243" si="248">VLOOKUP(C243,$AY$5:$BI$78,8,0)</f>
        <v>161</v>
      </c>
      <c r="P243" s="124" t="s">
        <v>144</v>
      </c>
      <c r="Q243" s="210">
        <v>2588939</v>
      </c>
      <c r="R243" s="181">
        <f>IFERROR(Q243/N243,"-")</f>
        <v>2.1698074860205873E-2</v>
      </c>
      <c r="S243" s="210">
        <v>36</v>
      </c>
      <c r="T243" s="181">
        <f>IFERROR(S243/O243,"-")</f>
        <v>0.2236024844720497</v>
      </c>
      <c r="U243" s="213">
        <f t="shared" si="211"/>
        <v>71914.972222222219</v>
      </c>
      <c r="V243" s="108">
        <f>IFERROR(S243/$BL$19,0)</f>
        <v>1.6453382084095063E-3</v>
      </c>
      <c r="W243" s="626">
        <f t="shared" ref="W243" si="249">VLOOKUP(C243,$AY$5:$BI$78,4,0)</f>
        <v>94985940</v>
      </c>
      <c r="X243" s="626">
        <f t="shared" ref="X243" si="250">VLOOKUP(C243,$AY$5:$BI$78,9,0)</f>
        <v>114</v>
      </c>
      <c r="Y243" s="124" t="s">
        <v>144</v>
      </c>
      <c r="Z243" s="210">
        <v>5819449</v>
      </c>
      <c r="AA243" s="181">
        <f>IFERROR(Z243/W243,"-")</f>
        <v>6.1266425325685041E-2</v>
      </c>
      <c r="AB243" s="210">
        <v>21</v>
      </c>
      <c r="AC243" s="181">
        <f>IFERROR(AB243/X243,"-")</f>
        <v>0.18421052631578946</v>
      </c>
      <c r="AD243" s="213">
        <f t="shared" si="212"/>
        <v>277116.61904761905</v>
      </c>
      <c r="AE243" s="108">
        <f>IFERROR(AB243/$BL$19,0)</f>
        <v>9.5978062157221202E-4</v>
      </c>
      <c r="AF243" s="626">
        <f t="shared" ref="AF243" si="251">VLOOKUP(C243,$AY$5:$BI$78,5,0)</f>
        <v>185534310</v>
      </c>
      <c r="AG243" s="626">
        <f t="shared" ref="AG243" si="252">VLOOKUP(C243,$AY$5:$BI$78,10,0)</f>
        <v>169</v>
      </c>
      <c r="AH243" s="124" t="s">
        <v>144</v>
      </c>
      <c r="AI243" s="210">
        <v>9308231</v>
      </c>
      <c r="AJ243" s="181">
        <f>IFERROR(AI243/AF243,"-")</f>
        <v>5.0169863460833741E-2</v>
      </c>
      <c r="AK243" s="210">
        <v>43</v>
      </c>
      <c r="AL243" s="181">
        <f>IFERROR(AK243/AG243,"-")</f>
        <v>0.25443786982248523</v>
      </c>
      <c r="AM243" s="213">
        <f t="shared" si="213"/>
        <v>216470.48837209304</v>
      </c>
      <c r="AN243" s="108">
        <f>IFERROR(AK243/$BL$19,0)</f>
        <v>1.9652650822669106E-3</v>
      </c>
      <c r="AO243" s="626">
        <f t="shared" ref="AO243" si="253">VLOOKUP(C243,$AY$5:$BI$78,6,0)</f>
        <v>1250887830</v>
      </c>
      <c r="AP243" s="650">
        <f t="shared" ref="AP243" si="254">VLOOKUP(C243,$AY$5:$BI$78,11,0)</f>
        <v>1703</v>
      </c>
      <c r="AQ243" s="124" t="s">
        <v>144</v>
      </c>
      <c r="AR243" s="210">
        <f t="shared" si="208"/>
        <v>29499243</v>
      </c>
      <c r="AS243" s="181">
        <f>IFERROR(AR243/AO243,"-")</f>
        <v>2.3582644496589273E-2</v>
      </c>
      <c r="AT243" s="210">
        <f t="shared" si="209"/>
        <v>320</v>
      </c>
      <c r="AU243" s="181">
        <f>IFERROR(AT243/AP243,"-")</f>
        <v>0.18790369935408102</v>
      </c>
      <c r="AV243" s="213">
        <f t="shared" si="214"/>
        <v>92185.134374999994</v>
      </c>
      <c r="AW243" s="108">
        <f>IFERROR(AT243/$BL$19,0)</f>
        <v>1.4625228519195612E-2</v>
      </c>
      <c r="AX243" s="121"/>
      <c r="AY243" s="76"/>
      <c r="AZ243" s="76"/>
      <c r="BA243" s="76"/>
      <c r="BB243" s="76"/>
      <c r="BC243" s="76"/>
      <c r="BD243" s="76"/>
      <c r="BE243" s="76"/>
      <c r="BF243" s="76"/>
      <c r="BG243" s="76"/>
      <c r="BH243" s="76"/>
      <c r="BI243" s="76"/>
      <c r="BN243" s="500">
        <v>15</v>
      </c>
      <c r="BO243" s="642" t="s">
        <v>134</v>
      </c>
      <c r="BP243" s="641">
        <v>166601020</v>
      </c>
      <c r="BQ243" s="641">
        <v>187</v>
      </c>
      <c r="BR243" s="400" t="s">
        <v>144</v>
      </c>
      <c r="BS243" s="188">
        <v>1144995</v>
      </c>
      <c r="BT243" s="390">
        <v>6.8726770100207071E-3</v>
      </c>
      <c r="BU243" s="188">
        <v>41</v>
      </c>
      <c r="BV243" s="390">
        <v>0.21925133689839571</v>
      </c>
      <c r="BW243" s="188">
        <v>27926.707317073171</v>
      </c>
      <c r="BX243" s="401">
        <v>1.9098192658841065E-3</v>
      </c>
      <c r="CB243" s="159"/>
      <c r="CC243" s="159"/>
      <c r="CD243" s="159"/>
      <c r="CE243" s="159"/>
      <c r="CF243" s="159"/>
      <c r="CG243" s="159"/>
      <c r="CI243" s="76"/>
      <c r="CJ243" s="150"/>
      <c r="CK243" s="150"/>
      <c r="CL243" s="150"/>
    </row>
    <row r="244" spans="2:90" s="14" customFormat="1" ht="13.5" customHeight="1">
      <c r="B244" s="500"/>
      <c r="C244" s="628"/>
      <c r="D244" s="631"/>
      <c r="E244" s="615"/>
      <c r="F244" s="615"/>
      <c r="G244" s="125" t="s">
        <v>145</v>
      </c>
      <c r="H244" s="211">
        <v>16482867</v>
      </c>
      <c r="I244" s="182">
        <f>IFERROR(H244/E243,"-")</f>
        <v>1.9367659554617788E-2</v>
      </c>
      <c r="J244" s="211">
        <v>297</v>
      </c>
      <c r="K244" s="182">
        <f>IFERROR(J244/F243,"-")</f>
        <v>0.23590150913423352</v>
      </c>
      <c r="L244" s="214">
        <f t="shared" si="210"/>
        <v>55497.868686868685</v>
      </c>
      <c r="M244" s="109">
        <f t="shared" ref="M244:M259" si="255">IFERROR(J244/$BL$19,0)</f>
        <v>1.3574040219378428E-2</v>
      </c>
      <c r="N244" s="615"/>
      <c r="O244" s="615"/>
      <c r="P244" s="125" t="s">
        <v>145</v>
      </c>
      <c r="Q244" s="211">
        <v>1299568</v>
      </c>
      <c r="R244" s="182">
        <f>IFERROR(Q244/N243,"-")</f>
        <v>1.0891768307375349E-2</v>
      </c>
      <c r="S244" s="211">
        <v>32</v>
      </c>
      <c r="T244" s="182">
        <f>IFERROR(S244/O243,"-")</f>
        <v>0.19875776397515527</v>
      </c>
      <c r="U244" s="214">
        <f t="shared" si="211"/>
        <v>40611.5</v>
      </c>
      <c r="V244" s="109">
        <f t="shared" ref="V244:V259" si="256">IFERROR(S244/$BL$19,0)</f>
        <v>1.4625228519195613E-3</v>
      </c>
      <c r="W244" s="615"/>
      <c r="X244" s="615"/>
      <c r="Y244" s="125" t="s">
        <v>145</v>
      </c>
      <c r="Z244" s="211">
        <v>1831491</v>
      </c>
      <c r="AA244" s="182">
        <f>IFERROR(Z244/W243,"-")</f>
        <v>1.9281706324114918E-2</v>
      </c>
      <c r="AB244" s="211">
        <v>34</v>
      </c>
      <c r="AC244" s="182">
        <f>IFERROR(AB244/X243,"-")</f>
        <v>0.2982456140350877</v>
      </c>
      <c r="AD244" s="214">
        <f t="shared" si="212"/>
        <v>53867.382352941175</v>
      </c>
      <c r="AE244" s="109">
        <f t="shared" ref="AE244:AE259" si="257">IFERROR(AB244/$BL$19,0)</f>
        <v>1.5539305301645338E-3</v>
      </c>
      <c r="AF244" s="615"/>
      <c r="AG244" s="615"/>
      <c r="AH244" s="125" t="s">
        <v>145</v>
      </c>
      <c r="AI244" s="211">
        <v>2737149</v>
      </c>
      <c r="AJ244" s="182">
        <f>IFERROR(AI244/AF243,"-")</f>
        <v>1.4752791545671525E-2</v>
      </c>
      <c r="AK244" s="211">
        <v>48</v>
      </c>
      <c r="AL244" s="182">
        <f>IFERROR(AK244/AG243,"-")</f>
        <v>0.28402366863905326</v>
      </c>
      <c r="AM244" s="214">
        <f t="shared" si="213"/>
        <v>57023.9375</v>
      </c>
      <c r="AN244" s="109">
        <f t="shared" ref="AN244:AN259" si="258">IFERROR(AK244/$BL$19,0)</f>
        <v>2.1937842778793418E-3</v>
      </c>
      <c r="AO244" s="615"/>
      <c r="AP244" s="651"/>
      <c r="AQ244" s="125" t="s">
        <v>145</v>
      </c>
      <c r="AR244" s="211">
        <f t="shared" si="208"/>
        <v>22351075</v>
      </c>
      <c r="AS244" s="182">
        <f>IFERROR(AR244/AO243,"-")</f>
        <v>1.7868168882896558E-2</v>
      </c>
      <c r="AT244" s="211">
        <f t="shared" si="209"/>
        <v>411</v>
      </c>
      <c r="AU244" s="182">
        <f>IFERROR(AT244/AP243,"-")</f>
        <v>0.24133881385789782</v>
      </c>
      <c r="AV244" s="214">
        <f t="shared" si="214"/>
        <v>54382.177615571774</v>
      </c>
      <c r="AW244" s="109">
        <f t="shared" ref="AW244:AW259" si="259">IFERROR(AT244/$BL$19,0)</f>
        <v>1.8784277879341865E-2</v>
      </c>
      <c r="AX244" s="121"/>
      <c r="AY244" s="76"/>
      <c r="AZ244" s="76"/>
      <c r="BA244" s="76"/>
      <c r="BB244" s="76"/>
      <c r="BC244" s="76"/>
      <c r="BD244" s="76"/>
      <c r="BE244" s="76"/>
      <c r="BF244" s="76"/>
      <c r="BG244" s="76"/>
      <c r="BH244" s="76"/>
      <c r="BI244" s="76"/>
      <c r="BN244" s="500"/>
      <c r="BO244" s="642"/>
      <c r="BP244" s="641"/>
      <c r="BQ244" s="641"/>
      <c r="BR244" s="400" t="s">
        <v>145</v>
      </c>
      <c r="BS244" s="188">
        <v>4546137</v>
      </c>
      <c r="BT244" s="390">
        <v>2.7287570028082662E-2</v>
      </c>
      <c r="BU244" s="188">
        <v>65</v>
      </c>
      <c r="BV244" s="390">
        <v>0.34759358288770054</v>
      </c>
      <c r="BW244" s="188">
        <v>69940.569230769237</v>
      </c>
      <c r="BX244" s="401">
        <v>3.0277622507918762E-3</v>
      </c>
      <c r="CB244" s="159"/>
      <c r="CC244" s="159"/>
      <c r="CD244" s="159"/>
      <c r="CE244" s="159"/>
      <c r="CF244" s="159"/>
      <c r="CG244" s="159"/>
      <c r="CI244" s="76"/>
      <c r="CJ244" s="150"/>
      <c r="CK244" s="150"/>
      <c r="CL244" s="150"/>
    </row>
    <row r="245" spans="2:90" s="14" customFormat="1" ht="13.5" customHeight="1">
      <c r="B245" s="500"/>
      <c r="C245" s="628"/>
      <c r="D245" s="631"/>
      <c r="E245" s="615"/>
      <c r="F245" s="615"/>
      <c r="G245" s="126" t="s">
        <v>146</v>
      </c>
      <c r="H245" s="211">
        <v>17343838</v>
      </c>
      <c r="I245" s="182">
        <f>IFERROR(H245/E243,"-")</f>
        <v>2.0379315670898943E-2</v>
      </c>
      <c r="J245" s="211">
        <v>353</v>
      </c>
      <c r="K245" s="182">
        <f>IFERROR(J245/F243,"-")</f>
        <v>0.28038125496425736</v>
      </c>
      <c r="L245" s="214">
        <f t="shared" si="210"/>
        <v>49132.685552407929</v>
      </c>
      <c r="M245" s="109">
        <f t="shared" si="255"/>
        <v>1.6133455210237659E-2</v>
      </c>
      <c r="N245" s="615"/>
      <c r="O245" s="615"/>
      <c r="P245" s="126" t="s">
        <v>146</v>
      </c>
      <c r="Q245" s="211">
        <v>1402122</v>
      </c>
      <c r="R245" s="182">
        <f>IFERROR(Q245/N243,"-")</f>
        <v>1.1751280396773188E-2</v>
      </c>
      <c r="S245" s="211">
        <v>49</v>
      </c>
      <c r="T245" s="182">
        <f>IFERROR(S245/O243,"-")</f>
        <v>0.30434782608695654</v>
      </c>
      <c r="U245" s="214">
        <f t="shared" si="211"/>
        <v>28614.734693877552</v>
      </c>
      <c r="V245" s="109">
        <f t="shared" si="256"/>
        <v>2.2394881170018283E-3</v>
      </c>
      <c r="W245" s="615"/>
      <c r="X245" s="615"/>
      <c r="Y245" s="126" t="s">
        <v>146</v>
      </c>
      <c r="Z245" s="211">
        <v>1561891</v>
      </c>
      <c r="AA245" s="182">
        <f>IFERROR(Z245/W243,"-")</f>
        <v>1.644339151668131E-2</v>
      </c>
      <c r="AB245" s="211">
        <v>37</v>
      </c>
      <c r="AC245" s="182">
        <f>IFERROR(AB245/X243,"-")</f>
        <v>0.32456140350877194</v>
      </c>
      <c r="AD245" s="214">
        <f t="shared" si="212"/>
        <v>42213.270270270274</v>
      </c>
      <c r="AE245" s="109">
        <f t="shared" si="257"/>
        <v>1.6910420475319927E-3</v>
      </c>
      <c r="AF245" s="615"/>
      <c r="AG245" s="615"/>
      <c r="AH245" s="126" t="s">
        <v>146</v>
      </c>
      <c r="AI245" s="211">
        <v>1352533</v>
      </c>
      <c r="AJ245" s="182">
        <f>IFERROR(AI245/AF243,"-")</f>
        <v>7.2899346756942155E-3</v>
      </c>
      <c r="AK245" s="211">
        <v>51</v>
      </c>
      <c r="AL245" s="182">
        <f>IFERROR(AK245/AG243,"-")</f>
        <v>0.30177514792899407</v>
      </c>
      <c r="AM245" s="214">
        <f t="shared" si="213"/>
        <v>26520.254901960783</v>
      </c>
      <c r="AN245" s="109">
        <f t="shared" si="258"/>
        <v>2.3308957952468006E-3</v>
      </c>
      <c r="AO245" s="615"/>
      <c r="AP245" s="651"/>
      <c r="AQ245" s="126" t="s">
        <v>146</v>
      </c>
      <c r="AR245" s="211">
        <f t="shared" si="208"/>
        <v>21660384</v>
      </c>
      <c r="AS245" s="182">
        <f>IFERROR(AR245/AO243,"-")</f>
        <v>1.7316008262707298E-2</v>
      </c>
      <c r="AT245" s="211">
        <f t="shared" si="209"/>
        <v>490</v>
      </c>
      <c r="AU245" s="182">
        <f>IFERROR(AT245/AP243,"-")</f>
        <v>0.28772753963593656</v>
      </c>
      <c r="AV245" s="214">
        <f t="shared" si="214"/>
        <v>44204.865306122447</v>
      </c>
      <c r="AW245" s="109">
        <f t="shared" si="259"/>
        <v>2.2394881170018283E-2</v>
      </c>
      <c r="AX245" s="121"/>
      <c r="AY245" s="76"/>
      <c r="AZ245" s="76"/>
      <c r="BA245" s="76"/>
      <c r="BB245" s="76"/>
      <c r="BC245" s="76"/>
      <c r="BD245" s="76"/>
      <c r="BE245" s="76"/>
      <c r="BF245" s="76"/>
      <c r="BG245" s="76"/>
      <c r="BH245" s="76"/>
      <c r="BI245" s="76"/>
      <c r="BN245" s="500"/>
      <c r="BO245" s="642"/>
      <c r="BP245" s="641"/>
      <c r="BQ245" s="641"/>
      <c r="BR245" s="400" t="s">
        <v>146</v>
      </c>
      <c r="BS245" s="188">
        <v>2125010</v>
      </c>
      <c r="BT245" s="390">
        <v>1.2755083972475078E-2</v>
      </c>
      <c r="BU245" s="188">
        <v>64</v>
      </c>
      <c r="BV245" s="390">
        <v>0.34224598930481281</v>
      </c>
      <c r="BW245" s="188">
        <v>33203.28125</v>
      </c>
      <c r="BX245" s="401">
        <v>2.9811812930873858E-3</v>
      </c>
      <c r="CB245" s="159"/>
      <c r="CC245" s="159"/>
      <c r="CD245" s="159"/>
      <c r="CE245" s="159"/>
      <c r="CF245" s="159"/>
      <c r="CG245" s="159"/>
      <c r="CI245" s="76"/>
      <c r="CJ245" s="150"/>
      <c r="CK245" s="150"/>
      <c r="CL245" s="150"/>
    </row>
    <row r="246" spans="2:90" s="14" customFormat="1" ht="13.5" customHeight="1">
      <c r="B246" s="500"/>
      <c r="C246" s="628"/>
      <c r="D246" s="631"/>
      <c r="E246" s="615"/>
      <c r="F246" s="615"/>
      <c r="G246" s="126" t="s">
        <v>147</v>
      </c>
      <c r="H246" s="211">
        <v>4991003</v>
      </c>
      <c r="I246" s="182">
        <f>IFERROR(H246/E243,"-")</f>
        <v>5.8645165880472153E-3</v>
      </c>
      <c r="J246" s="211">
        <v>69</v>
      </c>
      <c r="K246" s="182">
        <f>IFERROR(J246/F243,"-")</f>
        <v>5.4805401111993647E-2</v>
      </c>
      <c r="L246" s="214">
        <f t="shared" si="210"/>
        <v>72333.376811594208</v>
      </c>
      <c r="M246" s="109">
        <f t="shared" si="255"/>
        <v>3.1535648994515538E-3</v>
      </c>
      <c r="N246" s="615"/>
      <c r="O246" s="615"/>
      <c r="P246" s="126" t="s">
        <v>147</v>
      </c>
      <c r="Q246" s="211">
        <v>175963</v>
      </c>
      <c r="R246" s="182">
        <f>IFERROR(Q246/N243,"-")</f>
        <v>1.4747579400775401E-3</v>
      </c>
      <c r="S246" s="211">
        <v>9</v>
      </c>
      <c r="T246" s="182">
        <f>IFERROR(S246/O243,"-")</f>
        <v>5.5900621118012424E-2</v>
      </c>
      <c r="U246" s="214">
        <f t="shared" si="211"/>
        <v>19551.444444444445</v>
      </c>
      <c r="V246" s="109">
        <f t="shared" si="256"/>
        <v>4.1133455210237658E-4</v>
      </c>
      <c r="W246" s="615"/>
      <c r="X246" s="615"/>
      <c r="Y246" s="126" t="s">
        <v>147</v>
      </c>
      <c r="Z246" s="211">
        <v>101636</v>
      </c>
      <c r="AA246" s="182">
        <f>IFERROR(Z246/W243,"-")</f>
        <v>1.0700109932059419E-3</v>
      </c>
      <c r="AB246" s="211">
        <v>7</v>
      </c>
      <c r="AC246" s="182">
        <f>IFERROR(AB246/X243,"-")</f>
        <v>6.1403508771929821E-2</v>
      </c>
      <c r="AD246" s="214">
        <f t="shared" si="212"/>
        <v>14519.428571428571</v>
      </c>
      <c r="AE246" s="109">
        <f t="shared" si="257"/>
        <v>3.1992687385740403E-4</v>
      </c>
      <c r="AF246" s="615"/>
      <c r="AG246" s="615"/>
      <c r="AH246" s="126" t="s">
        <v>147</v>
      </c>
      <c r="AI246" s="211">
        <v>2192231</v>
      </c>
      <c r="AJ246" s="182">
        <f>IFERROR(AI246/AF243,"-")</f>
        <v>1.1815771433326806E-2</v>
      </c>
      <c r="AK246" s="211">
        <v>8</v>
      </c>
      <c r="AL246" s="182">
        <f>IFERROR(AK246/AG243,"-")</f>
        <v>4.7337278106508875E-2</v>
      </c>
      <c r="AM246" s="214">
        <f t="shared" si="213"/>
        <v>274028.875</v>
      </c>
      <c r="AN246" s="109">
        <f t="shared" si="258"/>
        <v>3.6563071297989033E-4</v>
      </c>
      <c r="AO246" s="615"/>
      <c r="AP246" s="651"/>
      <c r="AQ246" s="126" t="s">
        <v>147</v>
      </c>
      <c r="AR246" s="211">
        <f t="shared" si="208"/>
        <v>7460833</v>
      </c>
      <c r="AS246" s="182">
        <f>IFERROR(AR246/AO243,"-")</f>
        <v>5.9644300800336348E-3</v>
      </c>
      <c r="AT246" s="211">
        <f t="shared" si="209"/>
        <v>93</v>
      </c>
      <c r="AU246" s="182">
        <f>IFERROR(AT246/AP243,"-")</f>
        <v>5.4609512624779803E-2</v>
      </c>
      <c r="AV246" s="214">
        <f t="shared" si="214"/>
        <v>80224.010752688177</v>
      </c>
      <c r="AW246" s="109">
        <f t="shared" si="259"/>
        <v>4.2504570383912251E-3</v>
      </c>
      <c r="AX246" s="121"/>
      <c r="AY246" s="76"/>
      <c r="AZ246" s="76"/>
      <c r="BA246" s="76"/>
      <c r="BB246" s="76"/>
      <c r="BC246" s="76"/>
      <c r="BD246" s="76"/>
      <c r="BE246" s="76"/>
      <c r="BF246" s="76"/>
      <c r="BG246" s="76"/>
      <c r="BH246" s="76"/>
      <c r="BI246" s="76"/>
      <c r="BN246" s="500"/>
      <c r="BO246" s="642"/>
      <c r="BP246" s="641"/>
      <c r="BQ246" s="641"/>
      <c r="BR246" s="400" t="s">
        <v>147</v>
      </c>
      <c r="BS246" s="188">
        <v>187060</v>
      </c>
      <c r="BT246" s="390">
        <v>1.122802249349974E-3</v>
      </c>
      <c r="BU246" s="188">
        <v>13</v>
      </c>
      <c r="BV246" s="390">
        <v>6.9518716577540107E-2</v>
      </c>
      <c r="BW246" s="188">
        <v>14389.23076923077</v>
      </c>
      <c r="BX246" s="401">
        <v>6.0555245015837529E-4</v>
      </c>
      <c r="CB246" s="159"/>
      <c r="CC246" s="159"/>
      <c r="CD246" s="159"/>
      <c r="CE246" s="159"/>
      <c r="CF246" s="159"/>
      <c r="CG246" s="159"/>
      <c r="CI246" s="76"/>
      <c r="CJ246" s="150"/>
      <c r="CK246" s="150"/>
      <c r="CL246" s="150"/>
    </row>
    <row r="247" spans="2:90" s="14" customFormat="1" ht="13.5" customHeight="1">
      <c r="B247" s="500"/>
      <c r="C247" s="628"/>
      <c r="D247" s="631"/>
      <c r="E247" s="615"/>
      <c r="F247" s="615"/>
      <c r="G247" s="126" t="s">
        <v>148</v>
      </c>
      <c r="H247" s="211">
        <v>29281509</v>
      </c>
      <c r="I247" s="182">
        <f>IFERROR(H247/E243,"-")</f>
        <v>3.4406289728448135E-2</v>
      </c>
      <c r="J247" s="211">
        <v>422</v>
      </c>
      <c r="K247" s="182">
        <f>IFERROR(J247/F243,"-")</f>
        <v>0.33518665607625098</v>
      </c>
      <c r="L247" s="214">
        <f t="shared" si="210"/>
        <v>69387.462085308056</v>
      </c>
      <c r="M247" s="109">
        <f t="shared" si="255"/>
        <v>1.9287020109689215E-2</v>
      </c>
      <c r="N247" s="615"/>
      <c r="O247" s="615"/>
      <c r="P247" s="126" t="s">
        <v>148</v>
      </c>
      <c r="Q247" s="211">
        <v>1655858</v>
      </c>
      <c r="R247" s="182">
        <f>IFERROR(Q247/N243,"-")</f>
        <v>1.3877859170057997E-2</v>
      </c>
      <c r="S247" s="211">
        <v>58</v>
      </c>
      <c r="T247" s="182">
        <f>IFERROR(S247/O243,"-")</f>
        <v>0.36024844720496896</v>
      </c>
      <c r="U247" s="214">
        <f t="shared" si="211"/>
        <v>28549.275862068964</v>
      </c>
      <c r="V247" s="109">
        <f t="shared" si="256"/>
        <v>2.6508226691042049E-3</v>
      </c>
      <c r="W247" s="615"/>
      <c r="X247" s="615"/>
      <c r="Y247" s="126" t="s">
        <v>148</v>
      </c>
      <c r="Z247" s="211">
        <v>6052288</v>
      </c>
      <c r="AA247" s="182">
        <f>IFERROR(Z247/W243,"-")</f>
        <v>6.371772496013621E-2</v>
      </c>
      <c r="AB247" s="211">
        <v>49</v>
      </c>
      <c r="AC247" s="182">
        <f>IFERROR(AB247/X243,"-")</f>
        <v>0.42982456140350878</v>
      </c>
      <c r="AD247" s="214">
        <f t="shared" si="212"/>
        <v>123516.08163265306</v>
      </c>
      <c r="AE247" s="109">
        <f t="shared" si="257"/>
        <v>2.2394881170018283E-3</v>
      </c>
      <c r="AF247" s="615"/>
      <c r="AG247" s="615"/>
      <c r="AH247" s="126" t="s">
        <v>148</v>
      </c>
      <c r="AI247" s="211">
        <v>9066262</v>
      </c>
      <c r="AJ247" s="182">
        <f>IFERROR(AI247/AF243,"-")</f>
        <v>4.8865689585931571E-2</v>
      </c>
      <c r="AK247" s="211">
        <v>77</v>
      </c>
      <c r="AL247" s="182">
        <f>IFERROR(AK247/AG243,"-")</f>
        <v>0.45562130177514792</v>
      </c>
      <c r="AM247" s="214">
        <f t="shared" si="213"/>
        <v>117743.66233766233</v>
      </c>
      <c r="AN247" s="109">
        <f t="shared" si="258"/>
        <v>3.5191956124314442E-3</v>
      </c>
      <c r="AO247" s="615"/>
      <c r="AP247" s="651"/>
      <c r="AQ247" s="126" t="s">
        <v>148</v>
      </c>
      <c r="AR247" s="211">
        <f t="shared" si="208"/>
        <v>46055917</v>
      </c>
      <c r="AS247" s="182">
        <f>IFERROR(AR247/AO243,"-")</f>
        <v>3.6818582686186978E-2</v>
      </c>
      <c r="AT247" s="211">
        <f t="shared" si="209"/>
        <v>606</v>
      </c>
      <c r="AU247" s="182">
        <f>IFERROR(AT247/AP243,"-")</f>
        <v>0.35584263065179095</v>
      </c>
      <c r="AV247" s="214">
        <f t="shared" si="214"/>
        <v>75999.863036303635</v>
      </c>
      <c r="AW247" s="109">
        <f t="shared" si="259"/>
        <v>2.7696526508226692E-2</v>
      </c>
      <c r="AX247" s="121"/>
      <c r="AY247" s="76"/>
      <c r="AZ247" s="76"/>
      <c r="BA247" s="76"/>
      <c r="BB247" s="76"/>
      <c r="BC247" s="76"/>
      <c r="BD247" s="76"/>
      <c r="BE247" s="76"/>
      <c r="BF247" s="76"/>
      <c r="BG247" s="76"/>
      <c r="BH247" s="76"/>
      <c r="BI247" s="76"/>
      <c r="BN247" s="500"/>
      <c r="BO247" s="642"/>
      <c r="BP247" s="641"/>
      <c r="BQ247" s="641"/>
      <c r="BR247" s="400" t="s">
        <v>148</v>
      </c>
      <c r="BS247" s="188">
        <v>5237785</v>
      </c>
      <c r="BT247" s="390">
        <v>3.1439093230041446E-2</v>
      </c>
      <c r="BU247" s="188">
        <v>85</v>
      </c>
      <c r="BV247" s="390">
        <v>0.45454545454545453</v>
      </c>
      <c r="BW247" s="188">
        <v>61621</v>
      </c>
      <c r="BX247" s="401">
        <v>3.9593814048816843E-3</v>
      </c>
      <c r="CB247" s="159"/>
      <c r="CC247" s="159"/>
      <c r="CD247" s="159"/>
      <c r="CE247" s="159"/>
      <c r="CF247" s="159"/>
      <c r="CG247" s="159"/>
      <c r="CI247" s="76"/>
      <c r="CJ247" s="150"/>
      <c r="CK247" s="150"/>
      <c r="CL247" s="150"/>
    </row>
    <row r="248" spans="2:90" s="14" customFormat="1" ht="13.5" customHeight="1">
      <c r="B248" s="500"/>
      <c r="C248" s="628"/>
      <c r="D248" s="631"/>
      <c r="E248" s="615"/>
      <c r="F248" s="615"/>
      <c r="G248" s="126" t="s">
        <v>149</v>
      </c>
      <c r="H248" s="211">
        <v>34163696</v>
      </c>
      <c r="I248" s="182">
        <f>IFERROR(H248/E243,"-")</f>
        <v>4.0142945596506815E-2</v>
      </c>
      <c r="J248" s="211">
        <v>509</v>
      </c>
      <c r="K248" s="182">
        <f>IFERROR(J248/F243,"-")</f>
        <v>0.40428911834789516</v>
      </c>
      <c r="L248" s="214">
        <f t="shared" si="210"/>
        <v>67119.245579567782</v>
      </c>
      <c r="M248" s="109">
        <f t="shared" si="255"/>
        <v>2.3263254113345521E-2</v>
      </c>
      <c r="N248" s="615"/>
      <c r="O248" s="615"/>
      <c r="P248" s="126" t="s">
        <v>149</v>
      </c>
      <c r="Q248" s="211">
        <v>3932286</v>
      </c>
      <c r="R248" s="182">
        <f>IFERROR(Q248/N243,"-")</f>
        <v>3.2956757961365456E-2</v>
      </c>
      <c r="S248" s="211">
        <v>60</v>
      </c>
      <c r="T248" s="182">
        <f>IFERROR(S248/O243,"-")</f>
        <v>0.37267080745341613</v>
      </c>
      <c r="U248" s="214">
        <f t="shared" si="211"/>
        <v>65538.100000000006</v>
      </c>
      <c r="V248" s="109">
        <f t="shared" si="256"/>
        <v>2.7422303473491772E-3</v>
      </c>
      <c r="W248" s="615"/>
      <c r="X248" s="615"/>
      <c r="Y248" s="126" t="s">
        <v>149</v>
      </c>
      <c r="Z248" s="211">
        <v>2853787</v>
      </c>
      <c r="AA248" s="182">
        <f>IFERROR(Z248/W243,"-")</f>
        <v>3.0044309715732666E-2</v>
      </c>
      <c r="AB248" s="211">
        <v>52</v>
      </c>
      <c r="AC248" s="182">
        <f>IFERROR(AB248/X243,"-")</f>
        <v>0.45614035087719296</v>
      </c>
      <c r="AD248" s="214">
        <f t="shared" si="212"/>
        <v>54880.519230769234</v>
      </c>
      <c r="AE248" s="109">
        <f t="shared" si="257"/>
        <v>2.3765996343692872E-3</v>
      </c>
      <c r="AF248" s="615"/>
      <c r="AG248" s="615"/>
      <c r="AH248" s="126" t="s">
        <v>149</v>
      </c>
      <c r="AI248" s="211">
        <v>6216083</v>
      </c>
      <c r="AJ248" s="182">
        <f>IFERROR(AI248/AF243,"-")</f>
        <v>3.3503684574567365E-2</v>
      </c>
      <c r="AK248" s="211">
        <v>76</v>
      </c>
      <c r="AL248" s="182">
        <f>IFERROR(AK248/AG243,"-")</f>
        <v>0.44970414201183434</v>
      </c>
      <c r="AM248" s="214">
        <f t="shared" si="213"/>
        <v>81790.56578947368</v>
      </c>
      <c r="AN248" s="109">
        <f t="shared" si="258"/>
        <v>3.4734917733089581E-3</v>
      </c>
      <c r="AO248" s="615"/>
      <c r="AP248" s="651"/>
      <c r="AQ248" s="126" t="s">
        <v>149</v>
      </c>
      <c r="AR248" s="211">
        <f t="shared" si="208"/>
        <v>47165852</v>
      </c>
      <c r="AS248" s="182">
        <f>IFERROR(AR248/AO243,"-")</f>
        <v>3.7705900456318296E-2</v>
      </c>
      <c r="AT248" s="211">
        <f t="shared" si="209"/>
        <v>697</v>
      </c>
      <c r="AU248" s="182">
        <f>IFERROR(AT248/AP243,"-")</f>
        <v>0.40927774515560778</v>
      </c>
      <c r="AV248" s="214">
        <f t="shared" si="214"/>
        <v>67669.802008608327</v>
      </c>
      <c r="AW248" s="109">
        <f t="shared" si="259"/>
        <v>3.185557586837294E-2</v>
      </c>
      <c r="AX248" s="121"/>
      <c r="AY248" s="76"/>
      <c r="AZ248" s="76"/>
      <c r="BA248" s="76"/>
      <c r="BB248" s="76"/>
      <c r="BC248" s="76"/>
      <c r="BD248" s="76"/>
      <c r="BE248" s="76"/>
      <c r="BF248" s="76"/>
      <c r="BG248" s="76"/>
      <c r="BH248" s="76"/>
      <c r="BI248" s="76"/>
      <c r="BN248" s="500"/>
      <c r="BO248" s="642"/>
      <c r="BP248" s="641"/>
      <c r="BQ248" s="641"/>
      <c r="BR248" s="400" t="s">
        <v>149</v>
      </c>
      <c r="BS248" s="188">
        <v>5933337</v>
      </c>
      <c r="BT248" s="390">
        <v>3.5614049661880823E-2</v>
      </c>
      <c r="BU248" s="188">
        <v>89</v>
      </c>
      <c r="BV248" s="390">
        <v>0.47593582887700536</v>
      </c>
      <c r="BW248" s="188">
        <v>66666.707865168544</v>
      </c>
      <c r="BX248" s="401">
        <v>4.145705235699646E-3</v>
      </c>
      <c r="CB248" s="159"/>
      <c r="CC248" s="159"/>
      <c r="CD248" s="159"/>
      <c r="CE248" s="159"/>
      <c r="CF248" s="159"/>
      <c r="CG248" s="159"/>
      <c r="CI248" s="76"/>
      <c r="CJ248" s="150"/>
      <c r="CK248" s="150"/>
      <c r="CL248" s="150"/>
    </row>
    <row r="249" spans="2:90" s="14" customFormat="1" ht="13.5" customHeight="1">
      <c r="B249" s="500"/>
      <c r="C249" s="628"/>
      <c r="D249" s="631"/>
      <c r="E249" s="615"/>
      <c r="F249" s="615"/>
      <c r="G249" s="126" t="s">
        <v>150</v>
      </c>
      <c r="H249" s="211">
        <v>35280598</v>
      </c>
      <c r="I249" s="182">
        <f>IFERROR(H249/E243,"-")</f>
        <v>4.1455325153526339E-2</v>
      </c>
      <c r="J249" s="211">
        <v>140</v>
      </c>
      <c r="K249" s="182">
        <f>IFERROR(J249/F243,"-")</f>
        <v>0.11119936457505956</v>
      </c>
      <c r="L249" s="214">
        <f t="shared" si="210"/>
        <v>252004.27142857143</v>
      </c>
      <c r="M249" s="109">
        <f t="shared" si="255"/>
        <v>6.3985374771480807E-3</v>
      </c>
      <c r="N249" s="615"/>
      <c r="O249" s="615"/>
      <c r="P249" s="126" t="s">
        <v>150</v>
      </c>
      <c r="Q249" s="211">
        <v>380662</v>
      </c>
      <c r="R249" s="182">
        <f>IFERROR(Q249/N243,"-")</f>
        <v>3.1903542618948104E-3</v>
      </c>
      <c r="S249" s="211">
        <v>17</v>
      </c>
      <c r="T249" s="182">
        <f>IFERROR(S249/O243,"-")</f>
        <v>0.10559006211180125</v>
      </c>
      <c r="U249" s="214">
        <f t="shared" si="211"/>
        <v>22391.882352941175</v>
      </c>
      <c r="V249" s="109">
        <f t="shared" si="256"/>
        <v>7.7696526508226691E-4</v>
      </c>
      <c r="W249" s="615"/>
      <c r="X249" s="615"/>
      <c r="Y249" s="126" t="s">
        <v>150</v>
      </c>
      <c r="Z249" s="211">
        <v>3298885</v>
      </c>
      <c r="AA249" s="182">
        <f>IFERROR(Z249/W243,"-")</f>
        <v>3.4730245339468134E-2</v>
      </c>
      <c r="AB249" s="211">
        <v>20</v>
      </c>
      <c r="AC249" s="182">
        <f>IFERROR(AB249/X243,"-")</f>
        <v>0.17543859649122806</v>
      </c>
      <c r="AD249" s="214">
        <f t="shared" si="212"/>
        <v>164944.25</v>
      </c>
      <c r="AE249" s="109">
        <f t="shared" si="257"/>
        <v>9.1407678244972577E-4</v>
      </c>
      <c r="AF249" s="615"/>
      <c r="AG249" s="615"/>
      <c r="AH249" s="126" t="s">
        <v>150</v>
      </c>
      <c r="AI249" s="211">
        <v>3604302</v>
      </c>
      <c r="AJ249" s="182">
        <f>IFERROR(AI249/AF243,"-")</f>
        <v>1.9426606324188772E-2</v>
      </c>
      <c r="AK249" s="211">
        <v>25</v>
      </c>
      <c r="AL249" s="182">
        <f>IFERROR(AK249/AG243,"-")</f>
        <v>0.14792899408284024</v>
      </c>
      <c r="AM249" s="214">
        <f t="shared" si="213"/>
        <v>144172.07999999999</v>
      </c>
      <c r="AN249" s="109">
        <f t="shared" si="258"/>
        <v>1.1425959780621572E-3</v>
      </c>
      <c r="AO249" s="615"/>
      <c r="AP249" s="651"/>
      <c r="AQ249" s="126" t="s">
        <v>150</v>
      </c>
      <c r="AR249" s="211">
        <f t="shared" si="208"/>
        <v>42564447</v>
      </c>
      <c r="AS249" s="182">
        <f>IFERROR(AR249/AO243,"-")</f>
        <v>3.4027389170458236E-2</v>
      </c>
      <c r="AT249" s="211">
        <f t="shared" si="209"/>
        <v>202</v>
      </c>
      <c r="AU249" s="182">
        <f>IFERROR(AT249/AP243,"-")</f>
        <v>0.11861421021726365</v>
      </c>
      <c r="AV249" s="214">
        <f t="shared" si="214"/>
        <v>210715.08415841585</v>
      </c>
      <c r="AW249" s="109">
        <f t="shared" si="259"/>
        <v>9.2321755027422302E-3</v>
      </c>
      <c r="AX249" s="121"/>
      <c r="AY249" s="76"/>
      <c r="AZ249" s="76"/>
      <c r="BA249" s="76"/>
      <c r="BB249" s="76"/>
      <c r="BC249" s="76"/>
      <c r="BD249" s="76"/>
      <c r="BE249" s="76"/>
      <c r="BF249" s="76"/>
      <c r="BG249" s="76"/>
      <c r="BH249" s="76"/>
      <c r="BI249" s="76"/>
      <c r="BN249" s="500"/>
      <c r="BO249" s="642"/>
      <c r="BP249" s="641"/>
      <c r="BQ249" s="641"/>
      <c r="BR249" s="400" t="s">
        <v>150</v>
      </c>
      <c r="BS249" s="188">
        <v>2035526</v>
      </c>
      <c r="BT249" s="390">
        <v>1.2217968413398669E-2</v>
      </c>
      <c r="BU249" s="188">
        <v>26</v>
      </c>
      <c r="BV249" s="390">
        <v>0.13903743315508021</v>
      </c>
      <c r="BW249" s="188">
        <v>78289.461538461532</v>
      </c>
      <c r="BX249" s="401">
        <v>1.2111049003167506E-3</v>
      </c>
      <c r="CB249" s="159"/>
      <c r="CC249" s="159"/>
      <c r="CD249" s="159"/>
      <c r="CE249" s="159"/>
      <c r="CF249" s="159"/>
      <c r="CG249" s="159"/>
      <c r="CI249" s="76"/>
      <c r="CJ249" s="150"/>
      <c r="CK249" s="150"/>
      <c r="CL249" s="150"/>
    </row>
    <row r="250" spans="2:90" s="14" customFormat="1" ht="13.5" customHeight="1">
      <c r="B250" s="500"/>
      <c r="C250" s="628"/>
      <c r="D250" s="631"/>
      <c r="E250" s="615"/>
      <c r="F250" s="615"/>
      <c r="G250" s="126" t="s">
        <v>160</v>
      </c>
      <c r="H250" s="211">
        <v>0</v>
      </c>
      <c r="I250" s="182">
        <f>IFERROR(H250/E243,"-")</f>
        <v>0</v>
      </c>
      <c r="J250" s="211">
        <v>0</v>
      </c>
      <c r="K250" s="182">
        <f>IFERROR(J250/F243,"-")</f>
        <v>0</v>
      </c>
      <c r="L250" s="214" t="str">
        <f t="shared" si="210"/>
        <v>-</v>
      </c>
      <c r="M250" s="109">
        <f t="shared" si="255"/>
        <v>0</v>
      </c>
      <c r="N250" s="615"/>
      <c r="O250" s="615"/>
      <c r="P250" s="126" t="s">
        <v>160</v>
      </c>
      <c r="Q250" s="211">
        <v>0</v>
      </c>
      <c r="R250" s="182">
        <f>IFERROR(Q250/N243,"-")</f>
        <v>0</v>
      </c>
      <c r="S250" s="211">
        <v>0</v>
      </c>
      <c r="T250" s="182">
        <f>IFERROR(S250/O243,"-")</f>
        <v>0</v>
      </c>
      <c r="U250" s="214" t="str">
        <f t="shared" si="211"/>
        <v>-</v>
      </c>
      <c r="V250" s="109">
        <f t="shared" si="256"/>
        <v>0</v>
      </c>
      <c r="W250" s="615"/>
      <c r="X250" s="615"/>
      <c r="Y250" s="126" t="s">
        <v>160</v>
      </c>
      <c r="Z250" s="211">
        <v>0</v>
      </c>
      <c r="AA250" s="182">
        <f>IFERROR(Z250/W243,"-")</f>
        <v>0</v>
      </c>
      <c r="AB250" s="211">
        <v>0</v>
      </c>
      <c r="AC250" s="182">
        <f>IFERROR(AB250/X243,"-")</f>
        <v>0</v>
      </c>
      <c r="AD250" s="214" t="str">
        <f t="shared" si="212"/>
        <v>-</v>
      </c>
      <c r="AE250" s="109">
        <f t="shared" si="257"/>
        <v>0</v>
      </c>
      <c r="AF250" s="615"/>
      <c r="AG250" s="615"/>
      <c r="AH250" s="126" t="s">
        <v>160</v>
      </c>
      <c r="AI250" s="211">
        <v>0</v>
      </c>
      <c r="AJ250" s="182">
        <f>IFERROR(AI250/AF243,"-")</f>
        <v>0</v>
      </c>
      <c r="AK250" s="211">
        <v>0</v>
      </c>
      <c r="AL250" s="182">
        <f>IFERROR(AK250/AG243,"-")</f>
        <v>0</v>
      </c>
      <c r="AM250" s="214" t="str">
        <f t="shared" si="213"/>
        <v>-</v>
      </c>
      <c r="AN250" s="109">
        <f t="shared" si="258"/>
        <v>0</v>
      </c>
      <c r="AO250" s="615"/>
      <c r="AP250" s="651"/>
      <c r="AQ250" s="126" t="s">
        <v>160</v>
      </c>
      <c r="AR250" s="211">
        <f t="shared" si="208"/>
        <v>0</v>
      </c>
      <c r="AS250" s="182">
        <f>IFERROR(AR250/AO243,"-")</f>
        <v>0</v>
      </c>
      <c r="AT250" s="211">
        <f t="shared" si="209"/>
        <v>0</v>
      </c>
      <c r="AU250" s="182">
        <f>IFERROR(AT250/AP243,"-")</f>
        <v>0</v>
      </c>
      <c r="AV250" s="214" t="str">
        <f t="shared" si="214"/>
        <v>-</v>
      </c>
      <c r="AW250" s="109">
        <f t="shared" si="259"/>
        <v>0</v>
      </c>
      <c r="AX250" s="121"/>
      <c r="AY250" s="76"/>
      <c r="AZ250" s="76"/>
      <c r="BA250" s="76"/>
      <c r="BB250" s="76"/>
      <c r="BC250" s="76"/>
      <c r="BD250" s="76"/>
      <c r="BE250" s="76"/>
      <c r="BF250" s="76"/>
      <c r="BG250" s="76"/>
      <c r="BH250" s="76"/>
      <c r="BI250" s="76"/>
      <c r="BN250" s="500"/>
      <c r="BO250" s="642"/>
      <c r="BP250" s="641"/>
      <c r="BQ250" s="641"/>
      <c r="BR250" s="400" t="s">
        <v>160</v>
      </c>
      <c r="BS250" s="188">
        <v>0</v>
      </c>
      <c r="BT250" s="390">
        <v>0</v>
      </c>
      <c r="BU250" s="188">
        <v>0</v>
      </c>
      <c r="BV250" s="390">
        <v>0</v>
      </c>
      <c r="BW250" s="188" t="s">
        <v>418</v>
      </c>
      <c r="BX250" s="401">
        <v>0</v>
      </c>
      <c r="CB250" s="159"/>
      <c r="CC250" s="159"/>
      <c r="CD250" s="159"/>
      <c r="CE250" s="159"/>
      <c r="CF250" s="159"/>
      <c r="CG250" s="159"/>
      <c r="CI250" s="76"/>
      <c r="CJ250" s="150"/>
      <c r="CK250" s="150"/>
      <c r="CL250" s="150"/>
    </row>
    <row r="251" spans="2:90" s="14" customFormat="1" ht="13.5" customHeight="1">
      <c r="B251" s="500"/>
      <c r="C251" s="628"/>
      <c r="D251" s="631"/>
      <c r="E251" s="615"/>
      <c r="F251" s="615"/>
      <c r="G251" s="126" t="s">
        <v>151</v>
      </c>
      <c r="H251" s="211">
        <v>157522</v>
      </c>
      <c r="I251" s="182">
        <f>IFERROR(H251/E243,"-")</f>
        <v>1.8509112937467148E-4</v>
      </c>
      <c r="J251" s="211">
        <v>10</v>
      </c>
      <c r="K251" s="182">
        <f>IFERROR(J251/F243,"-")</f>
        <v>7.9428117553613977E-3</v>
      </c>
      <c r="L251" s="214">
        <f t="shared" si="210"/>
        <v>15752.2</v>
      </c>
      <c r="M251" s="109">
        <f t="shared" si="255"/>
        <v>4.5703839122486289E-4</v>
      </c>
      <c r="N251" s="615"/>
      <c r="O251" s="615"/>
      <c r="P251" s="126" t="s">
        <v>151</v>
      </c>
      <c r="Q251" s="211">
        <v>129036</v>
      </c>
      <c r="R251" s="182">
        <f>IFERROR(Q251/N243,"-")</f>
        <v>1.0814595429484916E-3</v>
      </c>
      <c r="S251" s="211">
        <v>4</v>
      </c>
      <c r="T251" s="182">
        <f>IFERROR(S251/O243,"-")</f>
        <v>2.4844720496894408E-2</v>
      </c>
      <c r="U251" s="214">
        <f t="shared" si="211"/>
        <v>32259</v>
      </c>
      <c r="V251" s="109">
        <f t="shared" si="256"/>
        <v>1.8281535648994517E-4</v>
      </c>
      <c r="W251" s="615"/>
      <c r="X251" s="615"/>
      <c r="Y251" s="126" t="s">
        <v>151</v>
      </c>
      <c r="Z251" s="211">
        <v>0</v>
      </c>
      <c r="AA251" s="182">
        <f>IFERROR(Z251/W243,"-")</f>
        <v>0</v>
      </c>
      <c r="AB251" s="211">
        <v>0</v>
      </c>
      <c r="AC251" s="182">
        <f>IFERROR(AB251/X243,"-")</f>
        <v>0</v>
      </c>
      <c r="AD251" s="214" t="str">
        <f t="shared" si="212"/>
        <v>-</v>
      </c>
      <c r="AE251" s="109">
        <f t="shared" si="257"/>
        <v>0</v>
      </c>
      <c r="AF251" s="615"/>
      <c r="AG251" s="615"/>
      <c r="AH251" s="126" t="s">
        <v>151</v>
      </c>
      <c r="AI251" s="211">
        <v>53118</v>
      </c>
      <c r="AJ251" s="182">
        <f>IFERROR(AI251/AF243,"-")</f>
        <v>2.8629745085962809E-4</v>
      </c>
      <c r="AK251" s="211">
        <v>4</v>
      </c>
      <c r="AL251" s="182">
        <f>IFERROR(AK251/AG243,"-")</f>
        <v>2.3668639053254437E-2</v>
      </c>
      <c r="AM251" s="214">
        <f t="shared" si="213"/>
        <v>13279.5</v>
      </c>
      <c r="AN251" s="109">
        <f t="shared" si="258"/>
        <v>1.8281535648994517E-4</v>
      </c>
      <c r="AO251" s="615"/>
      <c r="AP251" s="651"/>
      <c r="AQ251" s="126" t="s">
        <v>151</v>
      </c>
      <c r="AR251" s="211">
        <f t="shared" si="208"/>
        <v>339676</v>
      </c>
      <c r="AS251" s="182">
        <f>IFERROR(AR251/AO243,"-")</f>
        <v>2.7154792928155678E-4</v>
      </c>
      <c r="AT251" s="211">
        <f t="shared" si="209"/>
        <v>18</v>
      </c>
      <c r="AU251" s="182">
        <f>IFERROR(AT251/AP243,"-")</f>
        <v>1.0569583088667059E-2</v>
      </c>
      <c r="AV251" s="214">
        <f t="shared" si="214"/>
        <v>18870.888888888891</v>
      </c>
      <c r="AW251" s="109">
        <f t="shared" si="259"/>
        <v>8.2266910420475316E-4</v>
      </c>
      <c r="AX251" s="121"/>
      <c r="AY251" s="76"/>
      <c r="AZ251" s="76"/>
      <c r="BA251" s="76"/>
      <c r="BB251" s="76"/>
      <c r="BC251" s="76"/>
      <c r="BD251" s="76"/>
      <c r="BE251" s="76"/>
      <c r="BF251" s="76"/>
      <c r="BG251" s="76"/>
      <c r="BH251" s="76"/>
      <c r="BI251" s="76"/>
      <c r="BN251" s="500"/>
      <c r="BO251" s="642"/>
      <c r="BP251" s="641"/>
      <c r="BQ251" s="641"/>
      <c r="BR251" s="400" t="s">
        <v>151</v>
      </c>
      <c r="BS251" s="188">
        <v>17839</v>
      </c>
      <c r="BT251" s="390">
        <v>1.0707617516387355E-4</v>
      </c>
      <c r="BU251" s="188">
        <v>2</v>
      </c>
      <c r="BV251" s="390">
        <v>1.06951871657754E-2</v>
      </c>
      <c r="BW251" s="188">
        <v>8919.5</v>
      </c>
      <c r="BX251" s="401">
        <v>9.3161915408980806E-5</v>
      </c>
      <c r="CB251" s="159"/>
      <c r="CC251" s="159"/>
      <c r="CD251" s="159"/>
      <c r="CE251" s="159"/>
      <c r="CF251" s="159"/>
      <c r="CG251" s="159"/>
      <c r="CI251" s="76"/>
      <c r="CJ251" s="150"/>
      <c r="CK251" s="150"/>
      <c r="CL251" s="150"/>
    </row>
    <row r="252" spans="2:90" s="14" customFormat="1" ht="13.5" customHeight="1">
      <c r="B252" s="500"/>
      <c r="C252" s="628"/>
      <c r="D252" s="631"/>
      <c r="E252" s="615"/>
      <c r="F252" s="615"/>
      <c r="G252" s="126" t="s">
        <v>152</v>
      </c>
      <c r="H252" s="211">
        <v>687280</v>
      </c>
      <c r="I252" s="182">
        <f>IFERROR(H252/E243,"-")</f>
        <v>8.0756612661484883E-4</v>
      </c>
      <c r="J252" s="211">
        <v>41</v>
      </c>
      <c r="K252" s="182">
        <f>IFERROR(J252/F243,"-")</f>
        <v>3.2565528196981733E-2</v>
      </c>
      <c r="L252" s="214">
        <f t="shared" si="210"/>
        <v>16762.926829268294</v>
      </c>
      <c r="M252" s="109">
        <f t="shared" si="255"/>
        <v>1.8738574040219379E-3</v>
      </c>
      <c r="N252" s="615"/>
      <c r="O252" s="615"/>
      <c r="P252" s="126" t="s">
        <v>152</v>
      </c>
      <c r="Q252" s="211">
        <v>103471</v>
      </c>
      <c r="R252" s="182">
        <f>IFERROR(Q252/N243,"-")</f>
        <v>8.671975291269366E-4</v>
      </c>
      <c r="S252" s="211">
        <v>4</v>
      </c>
      <c r="T252" s="182">
        <f>IFERROR(S252/O243,"-")</f>
        <v>2.4844720496894408E-2</v>
      </c>
      <c r="U252" s="214">
        <f t="shared" si="211"/>
        <v>25867.75</v>
      </c>
      <c r="V252" s="109">
        <f t="shared" si="256"/>
        <v>1.8281535648994517E-4</v>
      </c>
      <c r="W252" s="615"/>
      <c r="X252" s="615"/>
      <c r="Y252" s="126" t="s">
        <v>152</v>
      </c>
      <c r="Z252" s="211">
        <v>19740</v>
      </c>
      <c r="AA252" s="182">
        <f>IFERROR(Z252/W243,"-")</f>
        <v>2.0782023107841012E-4</v>
      </c>
      <c r="AB252" s="211">
        <v>4</v>
      </c>
      <c r="AC252" s="182">
        <f>IFERROR(AB252/X243,"-")</f>
        <v>3.5087719298245612E-2</v>
      </c>
      <c r="AD252" s="214">
        <f t="shared" si="212"/>
        <v>4935</v>
      </c>
      <c r="AE252" s="109">
        <f t="shared" si="257"/>
        <v>1.8281535648994517E-4</v>
      </c>
      <c r="AF252" s="615"/>
      <c r="AG252" s="615"/>
      <c r="AH252" s="126" t="s">
        <v>152</v>
      </c>
      <c r="AI252" s="211">
        <v>258039</v>
      </c>
      <c r="AJ252" s="182">
        <f>IFERROR(AI252/AF243,"-")</f>
        <v>1.3907885824460176E-3</v>
      </c>
      <c r="AK252" s="211">
        <v>16</v>
      </c>
      <c r="AL252" s="182">
        <f>IFERROR(AK252/AG243,"-")</f>
        <v>9.4674556213017749E-2</v>
      </c>
      <c r="AM252" s="214">
        <f t="shared" si="213"/>
        <v>16127.4375</v>
      </c>
      <c r="AN252" s="109">
        <f t="shared" si="258"/>
        <v>7.3126142595978066E-4</v>
      </c>
      <c r="AO252" s="615"/>
      <c r="AP252" s="651"/>
      <c r="AQ252" s="126" t="s">
        <v>152</v>
      </c>
      <c r="AR252" s="211">
        <f t="shared" si="208"/>
        <v>1068530</v>
      </c>
      <c r="AS252" s="182">
        <f>IFERROR(AR252/AO243,"-")</f>
        <v>8.5421728021768347E-4</v>
      </c>
      <c r="AT252" s="211">
        <f t="shared" si="209"/>
        <v>65</v>
      </c>
      <c r="AU252" s="182">
        <f>IFERROR(AT252/AP243,"-")</f>
        <v>3.8167938931297711E-2</v>
      </c>
      <c r="AV252" s="214">
        <f t="shared" si="214"/>
        <v>16438.923076923078</v>
      </c>
      <c r="AW252" s="109">
        <f t="shared" si="259"/>
        <v>2.9707495429616088E-3</v>
      </c>
      <c r="AX252" s="121"/>
      <c r="AY252" s="76"/>
      <c r="AZ252" s="76"/>
      <c r="BA252" s="76"/>
      <c r="BB252" s="76"/>
      <c r="BC252" s="76"/>
      <c r="BD252" s="76"/>
      <c r="BE252" s="76"/>
      <c r="BF252" s="76"/>
      <c r="BG252" s="76"/>
      <c r="BH252" s="76"/>
      <c r="BI252" s="76"/>
      <c r="BN252" s="500"/>
      <c r="BO252" s="642"/>
      <c r="BP252" s="641"/>
      <c r="BQ252" s="641"/>
      <c r="BR252" s="400" t="s">
        <v>152</v>
      </c>
      <c r="BS252" s="188">
        <v>177853</v>
      </c>
      <c r="BT252" s="390">
        <v>1.0675384820573127E-3</v>
      </c>
      <c r="BU252" s="188">
        <v>11</v>
      </c>
      <c r="BV252" s="390">
        <v>5.8823529411764705E-2</v>
      </c>
      <c r="BW252" s="188">
        <v>16168.454545454546</v>
      </c>
      <c r="BX252" s="401">
        <v>5.1239053474939444E-4</v>
      </c>
      <c r="CB252" s="159"/>
      <c r="CC252" s="159"/>
      <c r="CD252" s="159"/>
      <c r="CE252" s="159"/>
      <c r="CF252" s="159"/>
      <c r="CG252" s="159"/>
      <c r="CI252" s="76"/>
      <c r="CJ252" s="150"/>
      <c r="CK252" s="150"/>
      <c r="CL252" s="150"/>
    </row>
    <row r="253" spans="2:90" s="14" customFormat="1" ht="13.5" customHeight="1">
      <c r="B253" s="500"/>
      <c r="C253" s="628"/>
      <c r="D253" s="631"/>
      <c r="E253" s="615"/>
      <c r="F253" s="615"/>
      <c r="G253" s="126" t="s">
        <v>153</v>
      </c>
      <c r="H253" s="211">
        <v>34154</v>
      </c>
      <c r="I253" s="182">
        <f>IFERROR(H253/E243,"-")</f>
        <v>4.0131552625427115E-5</v>
      </c>
      <c r="J253" s="211">
        <v>4</v>
      </c>
      <c r="K253" s="182">
        <f>IFERROR(J253/F243,"-")</f>
        <v>3.177124702144559E-3</v>
      </c>
      <c r="L253" s="214">
        <f t="shared" si="210"/>
        <v>8538.5</v>
      </c>
      <c r="M253" s="109">
        <f t="shared" si="255"/>
        <v>1.8281535648994517E-4</v>
      </c>
      <c r="N253" s="615"/>
      <c r="O253" s="615"/>
      <c r="P253" s="126" t="s">
        <v>153</v>
      </c>
      <c r="Q253" s="211">
        <v>0</v>
      </c>
      <c r="R253" s="182">
        <f>IFERROR(Q253/N243,"-")</f>
        <v>0</v>
      </c>
      <c r="S253" s="211">
        <v>0</v>
      </c>
      <c r="T253" s="182">
        <f>IFERROR(S253/O243,"-")</f>
        <v>0</v>
      </c>
      <c r="U253" s="214" t="str">
        <f t="shared" si="211"/>
        <v>-</v>
      </c>
      <c r="V253" s="109">
        <f t="shared" si="256"/>
        <v>0</v>
      </c>
      <c r="W253" s="615"/>
      <c r="X253" s="615"/>
      <c r="Y253" s="126" t="s">
        <v>153</v>
      </c>
      <c r="Z253" s="211">
        <v>9060</v>
      </c>
      <c r="AA253" s="182">
        <f>IFERROR(Z253/W243,"-")</f>
        <v>9.5382537668206469E-5</v>
      </c>
      <c r="AB253" s="211">
        <v>3</v>
      </c>
      <c r="AC253" s="182">
        <f>IFERROR(AB253/X243,"-")</f>
        <v>2.6315789473684209E-2</v>
      </c>
      <c r="AD253" s="214">
        <f t="shared" si="212"/>
        <v>3020</v>
      </c>
      <c r="AE253" s="109">
        <f t="shared" si="257"/>
        <v>1.3711151736745886E-4</v>
      </c>
      <c r="AF253" s="615"/>
      <c r="AG253" s="615"/>
      <c r="AH253" s="126" t="s">
        <v>153</v>
      </c>
      <c r="AI253" s="211">
        <v>593635</v>
      </c>
      <c r="AJ253" s="182">
        <f>IFERROR(AI253/AF243,"-")</f>
        <v>3.199596883185649E-3</v>
      </c>
      <c r="AK253" s="211">
        <v>6</v>
      </c>
      <c r="AL253" s="182">
        <f>IFERROR(AK253/AG243,"-")</f>
        <v>3.5502958579881658E-2</v>
      </c>
      <c r="AM253" s="214">
        <f t="shared" si="213"/>
        <v>98939.166666666672</v>
      </c>
      <c r="AN253" s="109">
        <f t="shared" si="258"/>
        <v>2.7422303473491772E-4</v>
      </c>
      <c r="AO253" s="615"/>
      <c r="AP253" s="651"/>
      <c r="AQ253" s="126" t="s">
        <v>153</v>
      </c>
      <c r="AR253" s="211">
        <f t="shared" si="208"/>
        <v>636849</v>
      </c>
      <c r="AS253" s="182">
        <f>IFERROR(AR253/AO243,"-")</f>
        <v>5.0911759210256285E-4</v>
      </c>
      <c r="AT253" s="211">
        <f t="shared" si="209"/>
        <v>13</v>
      </c>
      <c r="AU253" s="182">
        <f>IFERROR(AT253/AP243,"-")</f>
        <v>7.6335877862595417E-3</v>
      </c>
      <c r="AV253" s="214">
        <f t="shared" si="214"/>
        <v>48988.384615384617</v>
      </c>
      <c r="AW253" s="109">
        <f t="shared" si="259"/>
        <v>5.941499085923218E-4</v>
      </c>
      <c r="AX253" s="121"/>
      <c r="AY253" s="76"/>
      <c r="AZ253" s="76"/>
      <c r="BA253" s="76"/>
      <c r="BB253" s="76"/>
      <c r="BC253" s="76"/>
      <c r="BD253" s="76"/>
      <c r="BE253" s="76"/>
      <c r="BF253" s="76"/>
      <c r="BG253" s="76"/>
      <c r="BH253" s="76"/>
      <c r="BI253" s="76"/>
      <c r="BN253" s="500"/>
      <c r="BO253" s="642"/>
      <c r="BP253" s="641"/>
      <c r="BQ253" s="641"/>
      <c r="BR253" s="400" t="s">
        <v>153</v>
      </c>
      <c r="BS253" s="188">
        <v>427626</v>
      </c>
      <c r="BT253" s="390">
        <v>2.5667669981852452E-3</v>
      </c>
      <c r="BU253" s="188">
        <v>5</v>
      </c>
      <c r="BV253" s="390">
        <v>2.6737967914438502E-2</v>
      </c>
      <c r="BW253" s="188">
        <v>85525.2</v>
      </c>
      <c r="BX253" s="401">
        <v>2.3290478852245201E-4</v>
      </c>
      <c r="CB253" s="159"/>
      <c r="CC253" s="159"/>
      <c r="CD253" s="159"/>
      <c r="CE253" s="159"/>
      <c r="CF253" s="159"/>
      <c r="CG253" s="159"/>
      <c r="CI253" s="76"/>
      <c r="CJ253" s="150"/>
      <c r="CK253" s="150"/>
      <c r="CL253" s="150"/>
    </row>
    <row r="254" spans="2:90" s="14" customFormat="1" ht="13.5" customHeight="1">
      <c r="B254" s="500"/>
      <c r="C254" s="628"/>
      <c r="D254" s="631"/>
      <c r="E254" s="615"/>
      <c r="F254" s="615"/>
      <c r="G254" s="126" t="s">
        <v>154</v>
      </c>
      <c r="H254" s="211">
        <v>561823</v>
      </c>
      <c r="I254" s="182">
        <f>IFERROR(H254/E243,"-")</f>
        <v>6.6015193800653908E-4</v>
      </c>
      <c r="J254" s="211">
        <v>7</v>
      </c>
      <c r="K254" s="182">
        <f>IFERROR(J254/F243,"-")</f>
        <v>5.5599682287529786E-3</v>
      </c>
      <c r="L254" s="214">
        <f t="shared" si="210"/>
        <v>80260.428571428565</v>
      </c>
      <c r="M254" s="109">
        <f t="shared" si="255"/>
        <v>3.1992687385740403E-4</v>
      </c>
      <c r="N254" s="615"/>
      <c r="O254" s="615"/>
      <c r="P254" s="126" t="s">
        <v>154</v>
      </c>
      <c r="Q254" s="211">
        <v>6159</v>
      </c>
      <c r="R254" s="182">
        <f>IFERROR(Q254/N243,"-")</f>
        <v>5.1619000317893927E-5</v>
      </c>
      <c r="S254" s="211">
        <v>1</v>
      </c>
      <c r="T254" s="182">
        <f>IFERROR(S254/O243,"-")</f>
        <v>6.2111801242236021E-3</v>
      </c>
      <c r="U254" s="214">
        <f t="shared" si="211"/>
        <v>6159</v>
      </c>
      <c r="V254" s="109">
        <f t="shared" si="256"/>
        <v>4.5703839122486291E-5</v>
      </c>
      <c r="W254" s="615"/>
      <c r="X254" s="615"/>
      <c r="Y254" s="126" t="s">
        <v>154</v>
      </c>
      <c r="Z254" s="211">
        <v>303334</v>
      </c>
      <c r="AA254" s="182">
        <f>IFERROR(Z254/W243,"-")</f>
        <v>3.1934621060759096E-3</v>
      </c>
      <c r="AB254" s="211">
        <v>2</v>
      </c>
      <c r="AC254" s="182">
        <f>IFERROR(AB254/X243,"-")</f>
        <v>1.7543859649122806E-2</v>
      </c>
      <c r="AD254" s="214">
        <f t="shared" si="212"/>
        <v>151667</v>
      </c>
      <c r="AE254" s="109">
        <f t="shared" si="257"/>
        <v>9.1407678244972583E-5</v>
      </c>
      <c r="AF254" s="615"/>
      <c r="AG254" s="615"/>
      <c r="AH254" s="126" t="s">
        <v>154</v>
      </c>
      <c r="AI254" s="211">
        <v>3346108</v>
      </c>
      <c r="AJ254" s="182">
        <f>IFERROR(AI254/AF243,"-")</f>
        <v>1.8034982316747775E-2</v>
      </c>
      <c r="AK254" s="211">
        <v>2</v>
      </c>
      <c r="AL254" s="182">
        <f>IFERROR(AK254/AG243,"-")</f>
        <v>1.1834319526627219E-2</v>
      </c>
      <c r="AM254" s="214">
        <f t="shared" si="213"/>
        <v>1673054</v>
      </c>
      <c r="AN254" s="109">
        <f t="shared" si="258"/>
        <v>9.1407678244972583E-5</v>
      </c>
      <c r="AO254" s="615"/>
      <c r="AP254" s="651"/>
      <c r="AQ254" s="126" t="s">
        <v>154</v>
      </c>
      <c r="AR254" s="211">
        <f t="shared" si="208"/>
        <v>4217424</v>
      </c>
      <c r="AS254" s="182">
        <f>IFERROR(AR254/AO243,"-")</f>
        <v>3.3715445133078001E-3</v>
      </c>
      <c r="AT254" s="211">
        <f t="shared" si="209"/>
        <v>12</v>
      </c>
      <c r="AU254" s="182">
        <f>IFERROR(AT254/AP243,"-")</f>
        <v>7.046388725778039E-3</v>
      </c>
      <c r="AV254" s="214">
        <f t="shared" si="214"/>
        <v>351452</v>
      </c>
      <c r="AW254" s="109">
        <f t="shared" si="259"/>
        <v>5.4844606946983544E-4</v>
      </c>
      <c r="AX254" s="121"/>
      <c r="AY254" s="76"/>
      <c r="AZ254" s="76"/>
      <c r="BA254" s="76"/>
      <c r="BB254" s="76"/>
      <c r="BC254" s="76"/>
      <c r="BD254" s="76"/>
      <c r="BE254" s="76"/>
      <c r="BF254" s="76"/>
      <c r="BG254" s="76"/>
      <c r="BH254" s="76"/>
      <c r="BI254" s="76"/>
      <c r="BN254" s="500"/>
      <c r="BO254" s="642"/>
      <c r="BP254" s="641"/>
      <c r="BQ254" s="641"/>
      <c r="BR254" s="400" t="s">
        <v>154</v>
      </c>
      <c r="BS254" s="188">
        <v>14275</v>
      </c>
      <c r="BT254" s="390">
        <v>8.5683749115101452E-5</v>
      </c>
      <c r="BU254" s="188">
        <v>1</v>
      </c>
      <c r="BV254" s="390">
        <v>5.3475935828877002E-3</v>
      </c>
      <c r="BW254" s="188">
        <v>14275</v>
      </c>
      <c r="BX254" s="401">
        <v>4.6580957704490403E-5</v>
      </c>
      <c r="CB254" s="159"/>
      <c r="CC254" s="159"/>
      <c r="CD254" s="159"/>
      <c r="CE254" s="159"/>
      <c r="CF254" s="159"/>
      <c r="CG254" s="159"/>
      <c r="CI254" s="76"/>
      <c r="CJ254" s="150"/>
      <c r="CK254" s="150"/>
      <c r="CL254" s="150"/>
    </row>
    <row r="255" spans="2:90" s="14" customFormat="1" ht="13.5" customHeight="1">
      <c r="B255" s="500"/>
      <c r="C255" s="628"/>
      <c r="D255" s="631"/>
      <c r="E255" s="615"/>
      <c r="F255" s="615"/>
      <c r="G255" s="126" t="s">
        <v>155</v>
      </c>
      <c r="H255" s="211">
        <v>3073606</v>
      </c>
      <c r="I255" s="182">
        <f>IFERROR(H255/E243,"-")</f>
        <v>3.611541281806773E-3</v>
      </c>
      <c r="J255" s="211">
        <v>129</v>
      </c>
      <c r="K255" s="182">
        <f>IFERROR(J255/F243,"-")</f>
        <v>0.10246227164416204</v>
      </c>
      <c r="L255" s="214">
        <f t="shared" si="210"/>
        <v>23826.403100775195</v>
      </c>
      <c r="M255" s="109">
        <f t="shared" si="255"/>
        <v>5.8957952468007314E-3</v>
      </c>
      <c r="N255" s="615"/>
      <c r="O255" s="615"/>
      <c r="P255" s="126" t="s">
        <v>155</v>
      </c>
      <c r="Q255" s="211">
        <v>585677</v>
      </c>
      <c r="R255" s="182">
        <f>IFERROR(Q255/N243,"-")</f>
        <v>4.9085990013286512E-3</v>
      </c>
      <c r="S255" s="211">
        <v>22</v>
      </c>
      <c r="T255" s="182">
        <f>IFERROR(S255/O243,"-")</f>
        <v>0.13664596273291926</v>
      </c>
      <c r="U255" s="214">
        <f t="shared" si="211"/>
        <v>26621.68181818182</v>
      </c>
      <c r="V255" s="109">
        <f t="shared" si="256"/>
        <v>1.0054844606946984E-3</v>
      </c>
      <c r="W255" s="615"/>
      <c r="X255" s="615"/>
      <c r="Y255" s="126" t="s">
        <v>155</v>
      </c>
      <c r="Z255" s="211">
        <v>437777</v>
      </c>
      <c r="AA255" s="182">
        <f>IFERROR(Z255/W243,"-")</f>
        <v>4.6088610588051245E-3</v>
      </c>
      <c r="AB255" s="211">
        <v>11</v>
      </c>
      <c r="AC255" s="182">
        <f>IFERROR(AB255/X243,"-")</f>
        <v>9.6491228070175433E-2</v>
      </c>
      <c r="AD255" s="214">
        <f t="shared" si="212"/>
        <v>39797.909090909088</v>
      </c>
      <c r="AE255" s="109">
        <f t="shared" si="257"/>
        <v>5.0274223034734919E-4</v>
      </c>
      <c r="AF255" s="615"/>
      <c r="AG255" s="615"/>
      <c r="AH255" s="126" t="s">
        <v>155</v>
      </c>
      <c r="AI255" s="211">
        <v>1025334</v>
      </c>
      <c r="AJ255" s="182">
        <f>IFERROR(AI255/AF243,"-")</f>
        <v>5.5263848503276829E-3</v>
      </c>
      <c r="AK255" s="211">
        <v>34</v>
      </c>
      <c r="AL255" s="182">
        <f>IFERROR(AK255/AG243,"-")</f>
        <v>0.20118343195266272</v>
      </c>
      <c r="AM255" s="214">
        <f t="shared" si="213"/>
        <v>30156.882352941175</v>
      </c>
      <c r="AN255" s="109">
        <f t="shared" si="258"/>
        <v>1.5539305301645338E-3</v>
      </c>
      <c r="AO255" s="615"/>
      <c r="AP255" s="651"/>
      <c r="AQ255" s="126" t="s">
        <v>155</v>
      </c>
      <c r="AR255" s="211">
        <f t="shared" si="208"/>
        <v>5122394</v>
      </c>
      <c r="AS255" s="182">
        <f>IFERROR(AR255/AO243,"-")</f>
        <v>4.0950066641866683E-3</v>
      </c>
      <c r="AT255" s="211">
        <f t="shared" si="209"/>
        <v>196</v>
      </c>
      <c r="AU255" s="182">
        <f>IFERROR(AT255/AP243,"-")</f>
        <v>0.11509101585437463</v>
      </c>
      <c r="AV255" s="214">
        <f t="shared" si="214"/>
        <v>26134.663265306124</v>
      </c>
      <c r="AW255" s="109">
        <f t="shared" si="259"/>
        <v>8.9579524680073134E-3</v>
      </c>
      <c r="AX255" s="121"/>
      <c r="AY255" s="76"/>
      <c r="AZ255" s="76"/>
      <c r="BA255" s="76"/>
      <c r="BB255" s="76"/>
      <c r="BC255" s="76"/>
      <c r="BD255" s="76"/>
      <c r="BE255" s="76"/>
      <c r="BF255" s="76"/>
      <c r="BG255" s="76"/>
      <c r="BH255" s="76"/>
      <c r="BI255" s="76"/>
      <c r="BN255" s="500"/>
      <c r="BO255" s="642"/>
      <c r="BP255" s="641"/>
      <c r="BQ255" s="641"/>
      <c r="BR255" s="400" t="s">
        <v>155</v>
      </c>
      <c r="BS255" s="188">
        <v>822608</v>
      </c>
      <c r="BT255" s="390">
        <v>4.9375928190595712E-3</v>
      </c>
      <c r="BU255" s="188">
        <v>42</v>
      </c>
      <c r="BV255" s="390">
        <v>0.22459893048128343</v>
      </c>
      <c r="BW255" s="188">
        <v>19585.904761904763</v>
      </c>
      <c r="BX255" s="401">
        <v>1.9564002235885969E-3</v>
      </c>
      <c r="CB255" s="159"/>
      <c r="CC255" s="159"/>
      <c r="CD255" s="159"/>
      <c r="CE255" s="159"/>
      <c r="CF255" s="159"/>
      <c r="CG255" s="159"/>
      <c r="CI255" s="76"/>
      <c r="CJ255" s="150"/>
      <c r="CK255" s="150"/>
      <c r="CL255" s="150"/>
    </row>
    <row r="256" spans="2:90" s="14" customFormat="1" ht="13.5" customHeight="1">
      <c r="B256" s="500"/>
      <c r="C256" s="628"/>
      <c r="D256" s="631"/>
      <c r="E256" s="615"/>
      <c r="F256" s="615"/>
      <c r="G256" s="126" t="s">
        <v>156</v>
      </c>
      <c r="H256" s="211">
        <v>5338758</v>
      </c>
      <c r="I256" s="182">
        <f>IFERROR(H256/E243,"-")</f>
        <v>6.2731348489611753E-3</v>
      </c>
      <c r="J256" s="211">
        <v>85</v>
      </c>
      <c r="K256" s="182">
        <f>IFERROR(J256/F243,"-")</f>
        <v>6.7513899920571885E-2</v>
      </c>
      <c r="L256" s="214">
        <f t="shared" si="210"/>
        <v>62808.917647058821</v>
      </c>
      <c r="M256" s="109">
        <f t="shared" si="255"/>
        <v>3.8848263254113347E-3</v>
      </c>
      <c r="N256" s="615"/>
      <c r="O256" s="615"/>
      <c r="P256" s="126" t="s">
        <v>156</v>
      </c>
      <c r="Q256" s="211">
        <v>604490</v>
      </c>
      <c r="R256" s="182">
        <f>IFERROR(Q256/N243,"-")</f>
        <v>5.0662720412670403E-3</v>
      </c>
      <c r="S256" s="211">
        <v>14</v>
      </c>
      <c r="T256" s="182">
        <f>IFERROR(S256/O243,"-")</f>
        <v>8.6956521739130432E-2</v>
      </c>
      <c r="U256" s="214">
        <f t="shared" si="211"/>
        <v>43177.857142857145</v>
      </c>
      <c r="V256" s="109">
        <f t="shared" si="256"/>
        <v>6.3985374771480805E-4</v>
      </c>
      <c r="W256" s="615"/>
      <c r="X256" s="615"/>
      <c r="Y256" s="126" t="s">
        <v>156</v>
      </c>
      <c r="Z256" s="211">
        <v>628843</v>
      </c>
      <c r="AA256" s="182">
        <f>IFERROR(Z256/W243,"-")</f>
        <v>6.6203798162127996E-3</v>
      </c>
      <c r="AB256" s="211">
        <v>8</v>
      </c>
      <c r="AC256" s="182">
        <f>IFERROR(AB256/X243,"-")</f>
        <v>7.0175438596491224E-2</v>
      </c>
      <c r="AD256" s="214">
        <f t="shared" si="212"/>
        <v>78605.375</v>
      </c>
      <c r="AE256" s="109">
        <f t="shared" si="257"/>
        <v>3.6563071297989033E-4</v>
      </c>
      <c r="AF256" s="615"/>
      <c r="AG256" s="615"/>
      <c r="AH256" s="126" t="s">
        <v>156</v>
      </c>
      <c r="AI256" s="211">
        <v>2277494</v>
      </c>
      <c r="AJ256" s="182">
        <f>IFERROR(AI256/AF243,"-")</f>
        <v>1.2275325248467521E-2</v>
      </c>
      <c r="AK256" s="211">
        <v>20</v>
      </c>
      <c r="AL256" s="182">
        <f>IFERROR(AK256/AG243,"-")</f>
        <v>0.11834319526627218</v>
      </c>
      <c r="AM256" s="214">
        <f t="shared" si="213"/>
        <v>113874.7</v>
      </c>
      <c r="AN256" s="109">
        <f t="shared" si="258"/>
        <v>9.1407678244972577E-4</v>
      </c>
      <c r="AO256" s="615"/>
      <c r="AP256" s="651"/>
      <c r="AQ256" s="126" t="s">
        <v>156</v>
      </c>
      <c r="AR256" s="211">
        <f t="shared" si="208"/>
        <v>8849585</v>
      </c>
      <c r="AS256" s="182">
        <f>IFERROR(AR256/AO243,"-")</f>
        <v>7.0746431356678878E-3</v>
      </c>
      <c r="AT256" s="211">
        <f t="shared" si="209"/>
        <v>127</v>
      </c>
      <c r="AU256" s="182">
        <f>IFERROR(AT256/AP243,"-")</f>
        <v>7.4574280681150906E-2</v>
      </c>
      <c r="AV256" s="214">
        <f t="shared" si="214"/>
        <v>69681.771653543314</v>
      </c>
      <c r="AW256" s="109">
        <f t="shared" si="259"/>
        <v>5.8043875685557583E-3</v>
      </c>
      <c r="AX256" s="121"/>
      <c r="AY256" s="76"/>
      <c r="AZ256" s="76"/>
      <c r="BA256" s="76"/>
      <c r="BB256" s="76"/>
      <c r="BC256" s="76"/>
      <c r="BD256" s="76"/>
      <c r="BE256" s="76"/>
      <c r="BF256" s="76"/>
      <c r="BG256" s="76"/>
      <c r="BH256" s="76"/>
      <c r="BI256" s="76"/>
      <c r="BN256" s="500"/>
      <c r="BO256" s="642"/>
      <c r="BP256" s="641"/>
      <c r="BQ256" s="641"/>
      <c r="BR256" s="400" t="s">
        <v>156</v>
      </c>
      <c r="BS256" s="188">
        <v>2622710</v>
      </c>
      <c r="BT256" s="390">
        <v>1.5742460640397041E-2</v>
      </c>
      <c r="BU256" s="188">
        <v>25</v>
      </c>
      <c r="BV256" s="390">
        <v>0.13368983957219252</v>
      </c>
      <c r="BW256" s="188">
        <v>104908.4</v>
      </c>
      <c r="BX256" s="401">
        <v>1.1645239426122602E-3</v>
      </c>
      <c r="CB256" s="159"/>
      <c r="CC256" s="159"/>
      <c r="CD256" s="159"/>
      <c r="CE256" s="159"/>
      <c r="CF256" s="159"/>
      <c r="CG256" s="159"/>
      <c r="CI256" s="76"/>
      <c r="CJ256" s="150"/>
      <c r="CK256" s="150"/>
      <c r="CL256" s="150"/>
    </row>
    <row r="257" spans="2:90" s="14" customFormat="1" ht="13.5" customHeight="1">
      <c r="B257" s="500"/>
      <c r="C257" s="628"/>
      <c r="D257" s="631"/>
      <c r="E257" s="615"/>
      <c r="F257" s="615"/>
      <c r="G257" s="126" t="s">
        <v>157</v>
      </c>
      <c r="H257" s="211">
        <v>2708528</v>
      </c>
      <c r="I257" s="182">
        <f>IFERROR(H257/E243,"-")</f>
        <v>3.1825681902395869E-3</v>
      </c>
      <c r="J257" s="211">
        <v>60</v>
      </c>
      <c r="K257" s="182">
        <f>IFERROR(J257/F243,"-")</f>
        <v>4.765687053216839E-2</v>
      </c>
      <c r="L257" s="214">
        <f t="shared" si="210"/>
        <v>45142.133333333331</v>
      </c>
      <c r="M257" s="109">
        <f t="shared" si="255"/>
        <v>2.7422303473491772E-3</v>
      </c>
      <c r="N257" s="615"/>
      <c r="O257" s="615"/>
      <c r="P257" s="126" t="s">
        <v>157</v>
      </c>
      <c r="Q257" s="211">
        <v>784604</v>
      </c>
      <c r="R257" s="182">
        <f>IFERROR(Q257/N243,"-")</f>
        <v>6.5758197963014849E-3</v>
      </c>
      <c r="S257" s="211">
        <v>15</v>
      </c>
      <c r="T257" s="182">
        <f>IFERROR(S257/O243,"-")</f>
        <v>9.3167701863354033E-2</v>
      </c>
      <c r="U257" s="214">
        <f t="shared" si="211"/>
        <v>52306.933333333334</v>
      </c>
      <c r="V257" s="109">
        <f t="shared" si="256"/>
        <v>6.855575868372943E-4</v>
      </c>
      <c r="W257" s="615"/>
      <c r="X257" s="615"/>
      <c r="Y257" s="126" t="s">
        <v>157</v>
      </c>
      <c r="Z257" s="211">
        <v>253317</v>
      </c>
      <c r="AA257" s="182">
        <f>IFERROR(Z257/W243,"-")</f>
        <v>2.6668894364787043E-3</v>
      </c>
      <c r="AB257" s="211">
        <v>7</v>
      </c>
      <c r="AC257" s="182">
        <f>IFERROR(AB257/X243,"-")</f>
        <v>6.1403508771929821E-2</v>
      </c>
      <c r="AD257" s="214">
        <f t="shared" si="212"/>
        <v>36188.142857142855</v>
      </c>
      <c r="AE257" s="109">
        <f t="shared" si="257"/>
        <v>3.1992687385740403E-4</v>
      </c>
      <c r="AF257" s="615"/>
      <c r="AG257" s="615"/>
      <c r="AH257" s="126" t="s">
        <v>157</v>
      </c>
      <c r="AI257" s="211">
        <v>1317578</v>
      </c>
      <c r="AJ257" s="182">
        <f>IFERROR(AI257/AF243,"-")</f>
        <v>7.1015328647299793E-3</v>
      </c>
      <c r="AK257" s="211">
        <v>13</v>
      </c>
      <c r="AL257" s="182">
        <f>IFERROR(AK257/AG243,"-")</f>
        <v>7.6923076923076927E-2</v>
      </c>
      <c r="AM257" s="214">
        <f t="shared" si="213"/>
        <v>101352.15384615384</v>
      </c>
      <c r="AN257" s="109">
        <f t="shared" si="258"/>
        <v>5.941499085923218E-4</v>
      </c>
      <c r="AO257" s="615"/>
      <c r="AP257" s="651"/>
      <c r="AQ257" s="126" t="s">
        <v>157</v>
      </c>
      <c r="AR257" s="211">
        <f t="shared" si="208"/>
        <v>5064027</v>
      </c>
      <c r="AS257" s="182">
        <f>IFERROR(AR257/AO243,"-")</f>
        <v>4.0483462054307457E-3</v>
      </c>
      <c r="AT257" s="211">
        <f t="shared" si="209"/>
        <v>95</v>
      </c>
      <c r="AU257" s="182">
        <f>IFERROR(AT257/AP243,"-")</f>
        <v>5.5783910745742807E-2</v>
      </c>
      <c r="AV257" s="214">
        <f t="shared" si="214"/>
        <v>53305.547368421052</v>
      </c>
      <c r="AW257" s="109">
        <f t="shared" si="259"/>
        <v>4.3418647166361974E-3</v>
      </c>
      <c r="AX257" s="121"/>
      <c r="AY257" s="76"/>
      <c r="AZ257" s="76"/>
      <c r="BA257" s="76"/>
      <c r="BB257" s="76"/>
      <c r="BC257" s="76"/>
      <c r="BD257" s="76"/>
      <c r="BE257" s="76"/>
      <c r="BF257" s="76"/>
      <c r="BG257" s="76"/>
      <c r="BH257" s="76"/>
      <c r="BI257" s="76"/>
      <c r="BN257" s="500"/>
      <c r="BO257" s="642"/>
      <c r="BP257" s="641"/>
      <c r="BQ257" s="641"/>
      <c r="BR257" s="400" t="s">
        <v>157</v>
      </c>
      <c r="BS257" s="188">
        <v>606913</v>
      </c>
      <c r="BT257" s="390">
        <v>3.6429128705214408E-3</v>
      </c>
      <c r="BU257" s="188">
        <v>21</v>
      </c>
      <c r="BV257" s="390">
        <v>0.11229946524064172</v>
      </c>
      <c r="BW257" s="188">
        <v>28900.619047619046</v>
      </c>
      <c r="BX257" s="401">
        <v>9.7820011179429846E-4</v>
      </c>
      <c r="CB257" s="159"/>
      <c r="CC257" s="159"/>
      <c r="CD257" s="159"/>
      <c r="CE257" s="159"/>
      <c r="CF257" s="159"/>
      <c r="CG257" s="159"/>
      <c r="CI257" s="76"/>
      <c r="CJ257" s="150"/>
      <c r="CK257" s="150"/>
      <c r="CL257" s="150"/>
    </row>
    <row r="258" spans="2:90" s="14" customFormat="1" ht="13.5" customHeight="1">
      <c r="B258" s="500"/>
      <c r="C258" s="628"/>
      <c r="D258" s="631"/>
      <c r="E258" s="615"/>
      <c r="F258" s="615"/>
      <c r="G258" s="127" t="s">
        <v>158</v>
      </c>
      <c r="H258" s="212">
        <v>1645078</v>
      </c>
      <c r="I258" s="183">
        <f>IFERROR(H258/E243,"-")</f>
        <v>1.9329956763463249E-3</v>
      </c>
      <c r="J258" s="212">
        <v>129</v>
      </c>
      <c r="K258" s="183">
        <f>IFERROR(J258/F243,"-")</f>
        <v>0.10246227164416204</v>
      </c>
      <c r="L258" s="215">
        <f t="shared" si="210"/>
        <v>12752.542635658914</v>
      </c>
      <c r="M258" s="110">
        <f t="shared" si="255"/>
        <v>5.8957952468007314E-3</v>
      </c>
      <c r="N258" s="615"/>
      <c r="O258" s="615"/>
      <c r="P258" s="127" t="s">
        <v>158</v>
      </c>
      <c r="Q258" s="212">
        <v>193275</v>
      </c>
      <c r="R258" s="183">
        <f>IFERROR(Q258/N243,"-")</f>
        <v>1.6198509963372216E-3</v>
      </c>
      <c r="S258" s="212">
        <v>16</v>
      </c>
      <c r="T258" s="183">
        <f>IFERROR(S258/O243,"-")</f>
        <v>9.9378881987577633E-2</v>
      </c>
      <c r="U258" s="215">
        <f t="shared" si="211"/>
        <v>12079.6875</v>
      </c>
      <c r="V258" s="110">
        <f t="shared" si="256"/>
        <v>7.3126142595978066E-4</v>
      </c>
      <c r="W258" s="615"/>
      <c r="X258" s="615"/>
      <c r="Y258" s="127" t="s">
        <v>158</v>
      </c>
      <c r="Z258" s="212">
        <v>67926</v>
      </c>
      <c r="AA258" s="183">
        <f>IFERROR(Z258/W243,"-")</f>
        <v>7.1511636353759306E-4</v>
      </c>
      <c r="AB258" s="212">
        <v>9</v>
      </c>
      <c r="AC258" s="183">
        <f>IFERROR(AB258/X243,"-")</f>
        <v>7.8947368421052627E-2</v>
      </c>
      <c r="AD258" s="215">
        <f t="shared" si="212"/>
        <v>7547.333333333333</v>
      </c>
      <c r="AE258" s="110">
        <f t="shared" si="257"/>
        <v>4.1133455210237658E-4</v>
      </c>
      <c r="AF258" s="615"/>
      <c r="AG258" s="615"/>
      <c r="AH258" s="127" t="s">
        <v>158</v>
      </c>
      <c r="AI258" s="212">
        <v>230651</v>
      </c>
      <c r="AJ258" s="183">
        <f>IFERROR(AI258/AF243,"-")</f>
        <v>1.2431716807527406E-3</v>
      </c>
      <c r="AK258" s="212">
        <v>23</v>
      </c>
      <c r="AL258" s="183">
        <f>IFERROR(AK258/AG243,"-")</f>
        <v>0.13609467455621302</v>
      </c>
      <c r="AM258" s="215">
        <f t="shared" si="213"/>
        <v>10028.304347826086</v>
      </c>
      <c r="AN258" s="110">
        <f t="shared" si="258"/>
        <v>1.0511882998171847E-3</v>
      </c>
      <c r="AO258" s="615"/>
      <c r="AP258" s="651"/>
      <c r="AQ258" s="127" t="s">
        <v>158</v>
      </c>
      <c r="AR258" s="212">
        <f t="shared" si="208"/>
        <v>2136930</v>
      </c>
      <c r="AS258" s="183">
        <f>IFERROR(AR258/AO243,"-")</f>
        <v>1.7083306342503947E-3</v>
      </c>
      <c r="AT258" s="212">
        <f t="shared" si="209"/>
        <v>177</v>
      </c>
      <c r="AU258" s="183">
        <f>IFERROR(AT258/AP243,"-")</f>
        <v>0.10393423370522607</v>
      </c>
      <c r="AV258" s="215">
        <f t="shared" si="214"/>
        <v>12073.050847457627</v>
      </c>
      <c r="AW258" s="110">
        <f t="shared" si="259"/>
        <v>8.0895795246800732E-3</v>
      </c>
      <c r="AX258" s="121"/>
      <c r="AY258" s="76"/>
      <c r="AZ258" s="76"/>
      <c r="BA258" s="76"/>
      <c r="BB258" s="76"/>
      <c r="BC258" s="76"/>
      <c r="BD258" s="76"/>
      <c r="BE258" s="76"/>
      <c r="BF258" s="76"/>
      <c r="BG258" s="76"/>
      <c r="BH258" s="76"/>
      <c r="BI258" s="76"/>
      <c r="BN258" s="500"/>
      <c r="BO258" s="642"/>
      <c r="BP258" s="641"/>
      <c r="BQ258" s="641"/>
      <c r="BR258" s="400" t="s">
        <v>158</v>
      </c>
      <c r="BS258" s="188">
        <v>822833</v>
      </c>
      <c r="BT258" s="390">
        <v>4.9389433510070944E-3</v>
      </c>
      <c r="BU258" s="188">
        <v>22</v>
      </c>
      <c r="BV258" s="390">
        <v>0.11764705882352941</v>
      </c>
      <c r="BW258" s="188">
        <v>37401.5</v>
      </c>
      <c r="BX258" s="401">
        <v>1.0247810694987889E-3</v>
      </c>
      <c r="CB258" s="159"/>
      <c r="CC258" s="159"/>
      <c r="CD258" s="159"/>
      <c r="CE258" s="159"/>
      <c r="CF258" s="159"/>
      <c r="CG258" s="159"/>
      <c r="CI258" s="76"/>
      <c r="CJ258" s="150"/>
      <c r="CK258" s="150"/>
      <c r="CL258" s="150"/>
    </row>
    <row r="259" spans="2:90" s="14" customFormat="1" ht="13.5" customHeight="1">
      <c r="B259" s="500"/>
      <c r="C259" s="629"/>
      <c r="D259" s="632"/>
      <c r="E259" s="616"/>
      <c r="F259" s="616"/>
      <c r="G259" s="128" t="s">
        <v>81</v>
      </c>
      <c r="H259" s="204">
        <v>163532884</v>
      </c>
      <c r="I259" s="183">
        <f>IFERROR(H259/E243,"-")</f>
        <v>0.19215402413286489</v>
      </c>
      <c r="J259" s="212">
        <v>1001</v>
      </c>
      <c r="K259" s="183">
        <f>IFERROR(J259/F243,"-")</f>
        <v>0.7950754567116759</v>
      </c>
      <c r="L259" s="215">
        <f t="shared" si="210"/>
        <v>163369.51448551449</v>
      </c>
      <c r="M259" s="111">
        <f t="shared" si="255"/>
        <v>4.5749542961608776E-2</v>
      </c>
      <c r="N259" s="616"/>
      <c r="O259" s="616"/>
      <c r="P259" s="128" t="s">
        <v>81</v>
      </c>
      <c r="Q259" s="204">
        <v>13842110</v>
      </c>
      <c r="R259" s="183">
        <f>IFERROR(Q259/N243,"-")</f>
        <v>0.11601167080537793</v>
      </c>
      <c r="S259" s="212">
        <v>124</v>
      </c>
      <c r="T259" s="183">
        <f>IFERROR(S259/O243,"-")</f>
        <v>0.77018633540372672</v>
      </c>
      <c r="U259" s="215">
        <f t="shared" si="211"/>
        <v>111629.91935483871</v>
      </c>
      <c r="V259" s="111">
        <f t="shared" si="256"/>
        <v>5.6672760511882999E-3</v>
      </c>
      <c r="W259" s="616"/>
      <c r="X259" s="616"/>
      <c r="Y259" s="128" t="s">
        <v>81</v>
      </c>
      <c r="Z259" s="204">
        <v>23239424</v>
      </c>
      <c r="AA259" s="183">
        <f>IFERROR(Z259/W243,"-")</f>
        <v>0.24466172572488096</v>
      </c>
      <c r="AB259" s="212">
        <v>97</v>
      </c>
      <c r="AC259" s="183">
        <f>IFERROR(AB259/X243,"-")</f>
        <v>0.85087719298245612</v>
      </c>
      <c r="AD259" s="215">
        <f t="shared" si="212"/>
        <v>239581.69072164947</v>
      </c>
      <c r="AE259" s="111">
        <f t="shared" si="257"/>
        <v>4.4332723948811697E-3</v>
      </c>
      <c r="AF259" s="616"/>
      <c r="AG259" s="616"/>
      <c r="AH259" s="128" t="s">
        <v>81</v>
      </c>
      <c r="AI259" s="204">
        <v>43578748</v>
      </c>
      <c r="AJ259" s="183">
        <f>IFERROR(AI259/AF243,"-")</f>
        <v>0.234882421477731</v>
      </c>
      <c r="AK259" s="212">
        <v>144</v>
      </c>
      <c r="AL259" s="183">
        <f>IFERROR(AK259/AG243,"-")</f>
        <v>0.85207100591715978</v>
      </c>
      <c r="AM259" s="215">
        <f t="shared" si="213"/>
        <v>302630.19444444444</v>
      </c>
      <c r="AN259" s="111">
        <f t="shared" si="258"/>
        <v>6.5813528336380253E-3</v>
      </c>
      <c r="AO259" s="616"/>
      <c r="AP259" s="652"/>
      <c r="AQ259" s="128" t="s">
        <v>81</v>
      </c>
      <c r="AR259" s="204">
        <f t="shared" si="208"/>
        <v>244193166</v>
      </c>
      <c r="AS259" s="183">
        <f>IFERROR(AR259/AO243,"-")</f>
        <v>0.19521587798963558</v>
      </c>
      <c r="AT259" s="212">
        <f t="shared" si="209"/>
        <v>1366</v>
      </c>
      <c r="AU259" s="183">
        <f>IFERROR(AT259/AP243,"-")</f>
        <v>0.80211391661773346</v>
      </c>
      <c r="AV259" s="215">
        <f t="shared" si="214"/>
        <v>178765.1288433382</v>
      </c>
      <c r="AW259" s="111">
        <f t="shared" si="259"/>
        <v>6.2431444241316268E-2</v>
      </c>
      <c r="AX259" s="121"/>
      <c r="AY259" s="76"/>
      <c r="AZ259" s="76"/>
      <c r="BA259" s="76"/>
      <c r="BB259" s="76"/>
      <c r="BC259" s="76"/>
      <c r="BD259" s="76"/>
      <c r="BE259" s="76"/>
      <c r="BF259" s="76"/>
      <c r="BG259" s="76"/>
      <c r="BH259" s="76"/>
      <c r="BI259" s="76"/>
      <c r="BN259" s="500"/>
      <c r="BO259" s="642"/>
      <c r="BP259" s="641"/>
      <c r="BQ259" s="641"/>
      <c r="BR259" s="128" t="s">
        <v>81</v>
      </c>
      <c r="BS259" s="188">
        <v>26722507</v>
      </c>
      <c r="BT259" s="390">
        <v>0.16039821965075604</v>
      </c>
      <c r="BU259" s="188">
        <v>166</v>
      </c>
      <c r="BV259" s="390">
        <v>0.88770053475935828</v>
      </c>
      <c r="BW259" s="188">
        <v>160978.9578313253</v>
      </c>
      <c r="BX259" s="401">
        <v>7.7324389789454068E-3</v>
      </c>
      <c r="CB259" s="159"/>
      <c r="CC259" s="159"/>
      <c r="CD259" s="159"/>
      <c r="CE259" s="159"/>
      <c r="CF259" s="159"/>
      <c r="CG259" s="159"/>
      <c r="CI259" s="76"/>
      <c r="CJ259" s="150"/>
      <c r="CK259" s="150"/>
      <c r="CL259" s="150"/>
    </row>
    <row r="260" spans="2:90" s="14" customFormat="1" ht="13.5" customHeight="1">
      <c r="B260" s="500">
        <v>16</v>
      </c>
      <c r="C260" s="627" t="s">
        <v>61</v>
      </c>
      <c r="D260" s="630">
        <f>BL20</f>
        <v>14368</v>
      </c>
      <c r="E260" s="626">
        <f t="shared" ref="E260" si="260">VLOOKUP(C260,$AY$5:$BI$78,2,0)</f>
        <v>715311420</v>
      </c>
      <c r="F260" s="626">
        <f t="shared" ref="F260" si="261">VLOOKUP(C260,$AY$5:$BI$78,7,0)</f>
        <v>966</v>
      </c>
      <c r="G260" s="124" t="s">
        <v>144</v>
      </c>
      <c r="H260" s="210">
        <v>8613200</v>
      </c>
      <c r="I260" s="181">
        <f>IFERROR(H260/E260,"-")</f>
        <v>1.204118899709444E-2</v>
      </c>
      <c r="J260" s="210">
        <v>203</v>
      </c>
      <c r="K260" s="181">
        <f>IFERROR(J260/F260,"-")</f>
        <v>0.21014492753623187</v>
      </c>
      <c r="L260" s="213">
        <f t="shared" si="210"/>
        <v>42429.556650246304</v>
      </c>
      <c r="M260" s="108">
        <f>IFERROR(J260/$BL$20,0)</f>
        <v>1.4128619153674834E-2</v>
      </c>
      <c r="N260" s="626">
        <f t="shared" ref="N260" si="262">VLOOKUP(C260,$AY$5:$BI$78,3,0)</f>
        <v>74967530</v>
      </c>
      <c r="O260" s="626">
        <f t="shared" ref="O260" si="263">VLOOKUP(C260,$AY$5:$BI$78,8,0)</f>
        <v>113</v>
      </c>
      <c r="P260" s="124" t="s">
        <v>144</v>
      </c>
      <c r="Q260" s="210">
        <v>468899</v>
      </c>
      <c r="R260" s="181">
        <f>IFERROR(Q260/N260,"-")</f>
        <v>6.2546945324195692E-3</v>
      </c>
      <c r="S260" s="210">
        <v>28</v>
      </c>
      <c r="T260" s="181">
        <f>IFERROR(S260/O260,"-")</f>
        <v>0.24778761061946902</v>
      </c>
      <c r="U260" s="213">
        <f t="shared" si="211"/>
        <v>16746.392857142859</v>
      </c>
      <c r="V260" s="108">
        <f>IFERROR(S260/$BL$20,0)</f>
        <v>1.9487750556792874E-3</v>
      </c>
      <c r="W260" s="626">
        <f t="shared" ref="W260" si="264">VLOOKUP(C260,$AY$5:$BI$78,4,0)</f>
        <v>69411280</v>
      </c>
      <c r="X260" s="626">
        <f t="shared" ref="X260" si="265">VLOOKUP(C260,$AY$5:$BI$78,9,0)</f>
        <v>61</v>
      </c>
      <c r="Y260" s="124" t="s">
        <v>144</v>
      </c>
      <c r="Z260" s="210">
        <v>2044726</v>
      </c>
      <c r="AA260" s="181">
        <f>IFERROR(Z260/W260,"-")</f>
        <v>2.9458122656720924E-2</v>
      </c>
      <c r="AB260" s="210">
        <v>22</v>
      </c>
      <c r="AC260" s="181">
        <f>IFERROR(AB260/X260,"-")</f>
        <v>0.36065573770491804</v>
      </c>
      <c r="AD260" s="213">
        <f t="shared" si="212"/>
        <v>92942.090909090912</v>
      </c>
      <c r="AE260" s="108">
        <f>IFERROR(AB260/$BL$20,0)</f>
        <v>1.5311804008908685E-3</v>
      </c>
      <c r="AF260" s="626">
        <f t="shared" ref="AF260" si="266">VLOOKUP(C260,$AY$5:$BI$78,5,0)</f>
        <v>122244780</v>
      </c>
      <c r="AG260" s="626">
        <f t="shared" ref="AG260" si="267">VLOOKUP(C260,$AY$5:$BI$78,10,0)</f>
        <v>135</v>
      </c>
      <c r="AH260" s="124" t="s">
        <v>144</v>
      </c>
      <c r="AI260" s="210">
        <v>7573532</v>
      </c>
      <c r="AJ260" s="181">
        <f>IFERROR(AI260/AF260,"-")</f>
        <v>6.1953827394511239E-2</v>
      </c>
      <c r="AK260" s="210">
        <v>36</v>
      </c>
      <c r="AL260" s="181">
        <f>IFERROR(AK260/AG260,"-")</f>
        <v>0.26666666666666666</v>
      </c>
      <c r="AM260" s="213">
        <f t="shared" si="213"/>
        <v>210375.88888888888</v>
      </c>
      <c r="AN260" s="108">
        <f>IFERROR(AK260/$BL$20,0)</f>
        <v>2.5055679287305124E-3</v>
      </c>
      <c r="AO260" s="626">
        <f t="shared" ref="AO260" si="268">VLOOKUP(C260,$AY$5:$BI$78,6,0)</f>
        <v>981935010</v>
      </c>
      <c r="AP260" s="650">
        <f t="shared" ref="AP260" si="269">VLOOKUP(C260,$AY$5:$BI$78,11,0)</f>
        <v>1275</v>
      </c>
      <c r="AQ260" s="124" t="s">
        <v>144</v>
      </c>
      <c r="AR260" s="210">
        <f t="shared" si="208"/>
        <v>18700357</v>
      </c>
      <c r="AS260" s="181">
        <f>IFERROR(AR260/AO260,"-")</f>
        <v>1.9044393783250482E-2</v>
      </c>
      <c r="AT260" s="210">
        <f t="shared" si="209"/>
        <v>289</v>
      </c>
      <c r="AU260" s="181">
        <f>IFERROR(AT260/AP260,"-")</f>
        <v>0.22666666666666666</v>
      </c>
      <c r="AV260" s="213">
        <f t="shared" si="214"/>
        <v>64707.117647058825</v>
      </c>
      <c r="AW260" s="108">
        <f>IFERROR(AT260/$BL$20,0)</f>
        <v>2.0114142538975501E-2</v>
      </c>
      <c r="AX260" s="121"/>
      <c r="AY260" s="76"/>
      <c r="AZ260" s="76"/>
      <c r="BA260" s="76"/>
      <c r="BB260" s="76"/>
      <c r="BC260" s="76"/>
      <c r="BD260" s="76"/>
      <c r="BE260" s="76"/>
      <c r="BF260" s="76"/>
      <c r="BG260" s="76"/>
      <c r="BH260" s="76"/>
      <c r="BI260" s="76"/>
      <c r="BN260" s="500">
        <v>16</v>
      </c>
      <c r="BO260" s="642" t="s">
        <v>61</v>
      </c>
      <c r="BP260" s="641">
        <v>109542640</v>
      </c>
      <c r="BQ260" s="641">
        <v>110</v>
      </c>
      <c r="BR260" s="400" t="s">
        <v>144</v>
      </c>
      <c r="BS260" s="188">
        <v>2814217</v>
      </c>
      <c r="BT260" s="390">
        <v>2.5690607785242351E-2</v>
      </c>
      <c r="BU260" s="188">
        <v>25</v>
      </c>
      <c r="BV260" s="390">
        <v>0.22727272727272727</v>
      </c>
      <c r="BW260" s="188">
        <v>112568.68</v>
      </c>
      <c r="BX260" s="401">
        <v>1.7695356738391846E-3</v>
      </c>
      <c r="CB260" s="159"/>
      <c r="CC260" s="159"/>
      <c r="CD260" s="159"/>
      <c r="CE260" s="159"/>
      <c r="CF260" s="159"/>
      <c r="CG260" s="159"/>
      <c r="CI260" s="76"/>
      <c r="CJ260" s="150"/>
      <c r="CK260" s="150"/>
      <c r="CL260" s="150"/>
    </row>
    <row r="261" spans="2:90" s="14" customFormat="1" ht="13.5" customHeight="1">
      <c r="B261" s="500"/>
      <c r="C261" s="628"/>
      <c r="D261" s="631"/>
      <c r="E261" s="615"/>
      <c r="F261" s="615"/>
      <c r="G261" s="125" t="s">
        <v>145</v>
      </c>
      <c r="H261" s="211">
        <v>13720453</v>
      </c>
      <c r="I261" s="182">
        <f>IFERROR(H261/E260,"-")</f>
        <v>1.9181090384381112E-2</v>
      </c>
      <c r="J261" s="211">
        <v>266</v>
      </c>
      <c r="K261" s="182">
        <f>IFERROR(J261/F260,"-")</f>
        <v>0.27536231884057971</v>
      </c>
      <c r="L261" s="214">
        <f t="shared" si="210"/>
        <v>51580.650375939847</v>
      </c>
      <c r="M261" s="109">
        <f t="shared" ref="M261:M276" si="270">IFERROR(J261/$BL$20,0)</f>
        <v>1.851336302895323E-2</v>
      </c>
      <c r="N261" s="615"/>
      <c r="O261" s="615"/>
      <c r="P261" s="125" t="s">
        <v>145</v>
      </c>
      <c r="Q261" s="211">
        <v>823771</v>
      </c>
      <c r="R261" s="182">
        <f>IFERROR(Q261/N260,"-")</f>
        <v>1.0988370565230041E-2</v>
      </c>
      <c r="S261" s="211">
        <v>37</v>
      </c>
      <c r="T261" s="182">
        <f>IFERROR(S261/O260,"-")</f>
        <v>0.32743362831858408</v>
      </c>
      <c r="U261" s="214">
        <f t="shared" si="211"/>
        <v>22264.08108108108</v>
      </c>
      <c r="V261" s="109">
        <f t="shared" ref="V261:V276" si="271">IFERROR(S261/$BL$20,0)</f>
        <v>2.5751670378619152E-3</v>
      </c>
      <c r="W261" s="615"/>
      <c r="X261" s="615"/>
      <c r="Y261" s="125" t="s">
        <v>145</v>
      </c>
      <c r="Z261" s="211">
        <v>677872</v>
      </c>
      <c r="AA261" s="182">
        <f>IFERROR(Z261/W260,"-")</f>
        <v>9.7660207389922791E-3</v>
      </c>
      <c r="AB261" s="211">
        <v>19</v>
      </c>
      <c r="AC261" s="182">
        <f>IFERROR(AB261/X260,"-")</f>
        <v>0.31147540983606559</v>
      </c>
      <c r="AD261" s="214">
        <f t="shared" si="212"/>
        <v>35677.473684210527</v>
      </c>
      <c r="AE261" s="109">
        <f t="shared" ref="AE261:AE276" si="272">IFERROR(AB261/$BL$20,0)</f>
        <v>1.3223830734966592E-3</v>
      </c>
      <c r="AF261" s="615"/>
      <c r="AG261" s="615"/>
      <c r="AH261" s="125" t="s">
        <v>145</v>
      </c>
      <c r="AI261" s="211">
        <v>886940</v>
      </c>
      <c r="AJ261" s="182">
        <f>IFERROR(AI261/AF260,"-")</f>
        <v>7.2554427272886416E-3</v>
      </c>
      <c r="AK261" s="211">
        <v>46</v>
      </c>
      <c r="AL261" s="182">
        <f>IFERROR(AK261/AG260,"-")</f>
        <v>0.34074074074074073</v>
      </c>
      <c r="AM261" s="214">
        <f t="shared" si="213"/>
        <v>19281.304347826088</v>
      </c>
      <c r="AN261" s="109">
        <f t="shared" ref="AN261:AN276" si="273">IFERROR(AK261/$BL$20,0)</f>
        <v>3.2015590200445434E-3</v>
      </c>
      <c r="AO261" s="615"/>
      <c r="AP261" s="651"/>
      <c r="AQ261" s="125" t="s">
        <v>145</v>
      </c>
      <c r="AR261" s="211">
        <f t="shared" ref="AR261:AR324" si="274">SUM(H261,Q261,Z261,AI261)</f>
        <v>16109036</v>
      </c>
      <c r="AS261" s="182">
        <f>IFERROR(AR261/AO260,"-")</f>
        <v>1.6405399375667439E-2</v>
      </c>
      <c r="AT261" s="211">
        <f t="shared" ref="AT261:AT324" si="275">SUM(J261,S261,AB261,AK261)</f>
        <v>368</v>
      </c>
      <c r="AU261" s="182">
        <f>IFERROR(AT261/AP260,"-")</f>
        <v>0.28862745098039216</v>
      </c>
      <c r="AV261" s="214">
        <f t="shared" si="214"/>
        <v>43774.554347826088</v>
      </c>
      <c r="AW261" s="109">
        <f t="shared" ref="AW261:AW276" si="276">IFERROR(AT261/$BL$20,0)</f>
        <v>2.5612472160356347E-2</v>
      </c>
      <c r="AX261" s="121"/>
      <c r="AY261" s="76"/>
      <c r="AZ261" s="76"/>
      <c r="BA261" s="76"/>
      <c r="BB261" s="76"/>
      <c r="BC261" s="76"/>
      <c r="BD261" s="76"/>
      <c r="BE261" s="76"/>
      <c r="BF261" s="76"/>
      <c r="BG261" s="76"/>
      <c r="BH261" s="76"/>
      <c r="BI261" s="76"/>
      <c r="BN261" s="500"/>
      <c r="BO261" s="642"/>
      <c r="BP261" s="641"/>
      <c r="BQ261" s="641"/>
      <c r="BR261" s="400" t="s">
        <v>145</v>
      </c>
      <c r="BS261" s="188">
        <v>5155540</v>
      </c>
      <c r="BT261" s="390">
        <v>4.7064229965609737E-2</v>
      </c>
      <c r="BU261" s="188">
        <v>40</v>
      </c>
      <c r="BV261" s="390">
        <v>0.36363636363636365</v>
      </c>
      <c r="BW261" s="188">
        <v>128888.5</v>
      </c>
      <c r="BX261" s="401">
        <v>2.8312570781426952E-3</v>
      </c>
      <c r="CB261" s="159"/>
      <c r="CC261" s="159"/>
      <c r="CD261" s="159"/>
      <c r="CE261" s="159"/>
      <c r="CF261" s="159"/>
      <c r="CG261" s="159"/>
      <c r="CI261" s="76"/>
      <c r="CJ261" s="150"/>
      <c r="CK261" s="150"/>
      <c r="CL261" s="150"/>
    </row>
    <row r="262" spans="2:90" s="14" customFormat="1" ht="13.5" customHeight="1">
      <c r="B262" s="500"/>
      <c r="C262" s="628"/>
      <c r="D262" s="631"/>
      <c r="E262" s="615"/>
      <c r="F262" s="615"/>
      <c r="G262" s="126" t="s">
        <v>146</v>
      </c>
      <c r="H262" s="211">
        <v>12683041</v>
      </c>
      <c r="I262" s="182">
        <f>IFERROR(H262/E260,"-")</f>
        <v>1.7730796189441515E-2</v>
      </c>
      <c r="J262" s="211">
        <v>310</v>
      </c>
      <c r="K262" s="182">
        <f>IFERROR(J262/F260,"-")</f>
        <v>0.32091097308488614</v>
      </c>
      <c r="L262" s="214">
        <f t="shared" ref="L262:L325" si="277">IFERROR(H262/J262,"-")</f>
        <v>40913.035483870968</v>
      </c>
      <c r="M262" s="109">
        <f t="shared" si="270"/>
        <v>2.1575723830734965E-2</v>
      </c>
      <c r="N262" s="615"/>
      <c r="O262" s="615"/>
      <c r="P262" s="126" t="s">
        <v>146</v>
      </c>
      <c r="Q262" s="211">
        <v>2409128</v>
      </c>
      <c r="R262" s="182">
        <f>IFERROR(Q262/N260,"-")</f>
        <v>3.2135619247426188E-2</v>
      </c>
      <c r="S262" s="211">
        <v>43</v>
      </c>
      <c r="T262" s="182">
        <f>IFERROR(S262/O260,"-")</f>
        <v>0.38053097345132741</v>
      </c>
      <c r="U262" s="214">
        <f t="shared" ref="U262:U325" si="278">IFERROR(Q262/S262,"-")</f>
        <v>56026.232558139534</v>
      </c>
      <c r="V262" s="109">
        <f t="shared" si="271"/>
        <v>2.9927616926503343E-3</v>
      </c>
      <c r="W262" s="615"/>
      <c r="X262" s="615"/>
      <c r="Y262" s="126" t="s">
        <v>146</v>
      </c>
      <c r="Z262" s="211">
        <v>748772</v>
      </c>
      <c r="AA262" s="182">
        <f>IFERROR(Z262/W260,"-")</f>
        <v>1.0787468549780381E-2</v>
      </c>
      <c r="AB262" s="211">
        <v>29</v>
      </c>
      <c r="AC262" s="182">
        <f>IFERROR(AB262/X260,"-")</f>
        <v>0.47540983606557374</v>
      </c>
      <c r="AD262" s="214">
        <f t="shared" ref="AD262:AD325" si="279">IFERROR(Z262/AB262,"-")</f>
        <v>25819.724137931036</v>
      </c>
      <c r="AE262" s="109">
        <f t="shared" si="272"/>
        <v>2.0183741648106906E-3</v>
      </c>
      <c r="AF262" s="615"/>
      <c r="AG262" s="615"/>
      <c r="AH262" s="126" t="s">
        <v>146</v>
      </c>
      <c r="AI262" s="211">
        <v>1386672</v>
      </c>
      <c r="AJ262" s="182">
        <f>IFERROR(AI262/AF260,"-")</f>
        <v>1.1343404601816126E-2</v>
      </c>
      <c r="AK262" s="211">
        <v>50</v>
      </c>
      <c r="AL262" s="182">
        <f>IFERROR(AK262/AG260,"-")</f>
        <v>0.37037037037037035</v>
      </c>
      <c r="AM262" s="214">
        <f t="shared" ref="AM262:AM325" si="280">IFERROR(AI262/AK262,"-")</f>
        <v>27733.439999999999</v>
      </c>
      <c r="AN262" s="109">
        <f t="shared" si="273"/>
        <v>3.4799554565701561E-3</v>
      </c>
      <c r="AO262" s="615"/>
      <c r="AP262" s="651"/>
      <c r="AQ262" s="126" t="s">
        <v>146</v>
      </c>
      <c r="AR262" s="211">
        <f t="shared" si="274"/>
        <v>17227613</v>
      </c>
      <c r="AS262" s="182">
        <f>IFERROR(AR262/AO260,"-")</f>
        <v>1.754455521450447E-2</v>
      </c>
      <c r="AT262" s="211">
        <f t="shared" si="275"/>
        <v>432</v>
      </c>
      <c r="AU262" s="182">
        <f>IFERROR(AT262/AP260,"-")</f>
        <v>0.33882352941176469</v>
      </c>
      <c r="AV262" s="214">
        <f t="shared" ref="AV262:AV325" si="281">IFERROR(AR262/AT262,"-")</f>
        <v>39878.733796296299</v>
      </c>
      <c r="AW262" s="109">
        <f t="shared" si="276"/>
        <v>3.0066815144766147E-2</v>
      </c>
      <c r="AX262" s="121"/>
      <c r="AY262" s="76"/>
      <c r="AZ262" s="76"/>
      <c r="BA262" s="76"/>
      <c r="BB262" s="76"/>
      <c r="BC262" s="76"/>
      <c r="BD262" s="76"/>
      <c r="BE262" s="76"/>
      <c r="BF262" s="76"/>
      <c r="BG262" s="76"/>
      <c r="BH262" s="76"/>
      <c r="BI262" s="76"/>
      <c r="BN262" s="500"/>
      <c r="BO262" s="642"/>
      <c r="BP262" s="641"/>
      <c r="BQ262" s="641"/>
      <c r="BR262" s="400" t="s">
        <v>146</v>
      </c>
      <c r="BS262" s="188">
        <v>1881519</v>
      </c>
      <c r="BT262" s="390">
        <v>1.717613342165206E-2</v>
      </c>
      <c r="BU262" s="188">
        <v>37</v>
      </c>
      <c r="BV262" s="390">
        <v>0.33636363636363636</v>
      </c>
      <c r="BW262" s="188">
        <v>50851.864864864867</v>
      </c>
      <c r="BX262" s="401">
        <v>2.6189127972819932E-3</v>
      </c>
      <c r="CB262" s="159"/>
      <c r="CC262" s="159"/>
      <c r="CD262" s="159"/>
      <c r="CE262" s="159"/>
      <c r="CF262" s="159"/>
      <c r="CG262" s="159"/>
      <c r="CI262" s="76"/>
      <c r="CJ262" s="150"/>
      <c r="CK262" s="150"/>
      <c r="CL262" s="150"/>
    </row>
    <row r="263" spans="2:90" s="14" customFormat="1" ht="13.5" customHeight="1">
      <c r="B263" s="500"/>
      <c r="C263" s="628"/>
      <c r="D263" s="631"/>
      <c r="E263" s="615"/>
      <c r="F263" s="615"/>
      <c r="G263" s="126" t="s">
        <v>147</v>
      </c>
      <c r="H263" s="211">
        <v>1266295</v>
      </c>
      <c r="I263" s="182">
        <f>IFERROR(H263/E260,"-")</f>
        <v>1.7702709122133127E-3</v>
      </c>
      <c r="J263" s="211">
        <v>53</v>
      </c>
      <c r="K263" s="182">
        <f>IFERROR(J263/F260,"-")</f>
        <v>5.4865424430641824E-2</v>
      </c>
      <c r="L263" s="214">
        <f t="shared" si="277"/>
        <v>23892.358490566039</v>
      </c>
      <c r="M263" s="109">
        <f t="shared" si="270"/>
        <v>3.6887527839643652E-3</v>
      </c>
      <c r="N263" s="615"/>
      <c r="O263" s="615"/>
      <c r="P263" s="126" t="s">
        <v>147</v>
      </c>
      <c r="Q263" s="211">
        <v>372336</v>
      </c>
      <c r="R263" s="182">
        <f>IFERROR(Q263/N260,"-")</f>
        <v>4.9666302197764823E-3</v>
      </c>
      <c r="S263" s="211">
        <v>12</v>
      </c>
      <c r="T263" s="182">
        <f>IFERROR(S263/O260,"-")</f>
        <v>0.10619469026548672</v>
      </c>
      <c r="U263" s="214">
        <f t="shared" si="278"/>
        <v>31028</v>
      </c>
      <c r="V263" s="109">
        <f t="shared" si="271"/>
        <v>8.3518930957683743E-4</v>
      </c>
      <c r="W263" s="615"/>
      <c r="X263" s="615"/>
      <c r="Y263" s="126" t="s">
        <v>147</v>
      </c>
      <c r="Z263" s="211">
        <v>70671</v>
      </c>
      <c r="AA263" s="182">
        <f>IFERROR(Z263/W260,"-")</f>
        <v>1.0181486352074188E-3</v>
      </c>
      <c r="AB263" s="211">
        <v>4</v>
      </c>
      <c r="AC263" s="182">
        <f>IFERROR(AB263/X260,"-")</f>
        <v>6.5573770491803282E-2</v>
      </c>
      <c r="AD263" s="214">
        <f t="shared" si="279"/>
        <v>17667.75</v>
      </c>
      <c r="AE263" s="109">
        <f t="shared" si="272"/>
        <v>2.7839643652561246E-4</v>
      </c>
      <c r="AF263" s="615"/>
      <c r="AG263" s="615"/>
      <c r="AH263" s="126" t="s">
        <v>147</v>
      </c>
      <c r="AI263" s="211">
        <v>1628209</v>
      </c>
      <c r="AJ263" s="182">
        <f>IFERROR(AI263/AF260,"-")</f>
        <v>1.3319251750463291E-2</v>
      </c>
      <c r="AK263" s="211">
        <v>9</v>
      </c>
      <c r="AL263" s="182">
        <f>IFERROR(AK263/AG260,"-")</f>
        <v>6.6666666666666666E-2</v>
      </c>
      <c r="AM263" s="214">
        <f t="shared" si="280"/>
        <v>180912.11111111112</v>
      </c>
      <c r="AN263" s="109">
        <f t="shared" si="273"/>
        <v>6.263919821826281E-4</v>
      </c>
      <c r="AO263" s="615"/>
      <c r="AP263" s="651"/>
      <c r="AQ263" s="126" t="s">
        <v>147</v>
      </c>
      <c r="AR263" s="211">
        <f t="shared" si="274"/>
        <v>3337511</v>
      </c>
      <c r="AS263" s="182">
        <f>IFERROR(AR263/AO260,"-")</f>
        <v>3.3989123170178035E-3</v>
      </c>
      <c r="AT263" s="211">
        <f t="shared" si="275"/>
        <v>78</v>
      </c>
      <c r="AU263" s="182">
        <f>IFERROR(AT263/AP260,"-")</f>
        <v>6.1176470588235297E-2</v>
      </c>
      <c r="AV263" s="214">
        <f t="shared" si="281"/>
        <v>42788.602564102563</v>
      </c>
      <c r="AW263" s="109">
        <f t="shared" si="276"/>
        <v>5.4287305122494431E-3</v>
      </c>
      <c r="AX263" s="121"/>
      <c r="AY263" s="76"/>
      <c r="AZ263" s="76"/>
      <c r="BA263" s="76"/>
      <c r="BB263" s="76"/>
      <c r="BC263" s="76"/>
      <c r="BD263" s="76"/>
      <c r="BE263" s="76"/>
      <c r="BF263" s="76"/>
      <c r="BG263" s="76"/>
      <c r="BH263" s="76"/>
      <c r="BI263" s="76"/>
      <c r="BN263" s="500"/>
      <c r="BO263" s="642"/>
      <c r="BP263" s="641"/>
      <c r="BQ263" s="641"/>
      <c r="BR263" s="400" t="s">
        <v>147</v>
      </c>
      <c r="BS263" s="188">
        <v>64664</v>
      </c>
      <c r="BT263" s="390">
        <v>5.9030894270943265E-4</v>
      </c>
      <c r="BU263" s="188">
        <v>7</v>
      </c>
      <c r="BV263" s="390">
        <v>6.363636363636363E-2</v>
      </c>
      <c r="BW263" s="188">
        <v>9237.7142857142862</v>
      </c>
      <c r="BX263" s="401">
        <v>4.9546998867497165E-4</v>
      </c>
      <c r="CB263" s="159"/>
      <c r="CC263" s="159"/>
      <c r="CD263" s="159"/>
      <c r="CE263" s="159"/>
      <c r="CF263" s="159"/>
      <c r="CG263" s="159"/>
      <c r="CI263" s="76"/>
      <c r="CJ263" s="150"/>
      <c r="CK263" s="150"/>
      <c r="CL263" s="150"/>
    </row>
    <row r="264" spans="2:90" s="14" customFormat="1" ht="13.5" customHeight="1">
      <c r="B264" s="500"/>
      <c r="C264" s="628"/>
      <c r="D264" s="631"/>
      <c r="E264" s="615"/>
      <c r="F264" s="615"/>
      <c r="G264" s="126" t="s">
        <v>148</v>
      </c>
      <c r="H264" s="211">
        <v>14027275</v>
      </c>
      <c r="I264" s="182">
        <f>IFERROR(H264/E260,"-")</f>
        <v>1.9610025239076987E-2</v>
      </c>
      <c r="J264" s="211">
        <v>376</v>
      </c>
      <c r="K264" s="182">
        <f>IFERROR(J264/F260,"-")</f>
        <v>0.38923395445134573</v>
      </c>
      <c r="L264" s="214">
        <f t="shared" si="277"/>
        <v>37306.582446808512</v>
      </c>
      <c r="M264" s="109">
        <f t="shared" si="270"/>
        <v>2.6169265033407572E-2</v>
      </c>
      <c r="N264" s="615"/>
      <c r="O264" s="615"/>
      <c r="P264" s="126" t="s">
        <v>148</v>
      </c>
      <c r="Q264" s="211">
        <v>2713139</v>
      </c>
      <c r="R264" s="182">
        <f>IFERROR(Q264/N260,"-")</f>
        <v>3.6190854894112161E-2</v>
      </c>
      <c r="S264" s="211">
        <v>51</v>
      </c>
      <c r="T264" s="182">
        <f>IFERROR(S264/O260,"-")</f>
        <v>0.45132743362831856</v>
      </c>
      <c r="U264" s="214">
        <f t="shared" si="278"/>
        <v>53198.803921568629</v>
      </c>
      <c r="V264" s="109">
        <f t="shared" si="271"/>
        <v>3.5495545657015589E-3</v>
      </c>
      <c r="W264" s="615"/>
      <c r="X264" s="615"/>
      <c r="Y264" s="126" t="s">
        <v>148</v>
      </c>
      <c r="Z264" s="211">
        <v>1940031</v>
      </c>
      <c r="AA264" s="182">
        <f>IFERROR(Z264/W260,"-")</f>
        <v>2.7949794327377337E-2</v>
      </c>
      <c r="AB264" s="211">
        <v>31</v>
      </c>
      <c r="AC264" s="182">
        <f>IFERROR(AB264/X260,"-")</f>
        <v>0.50819672131147542</v>
      </c>
      <c r="AD264" s="214">
        <f t="shared" si="279"/>
        <v>62581.645161290326</v>
      </c>
      <c r="AE264" s="109">
        <f t="shared" si="272"/>
        <v>2.1575723830734965E-3</v>
      </c>
      <c r="AF264" s="615"/>
      <c r="AG264" s="615"/>
      <c r="AH264" s="126" t="s">
        <v>148</v>
      </c>
      <c r="AI264" s="211">
        <v>3468234</v>
      </c>
      <c r="AJ264" s="182">
        <f>IFERROR(AI264/AF260,"-")</f>
        <v>2.8371223703785142E-2</v>
      </c>
      <c r="AK264" s="211">
        <v>58</v>
      </c>
      <c r="AL264" s="182">
        <f>IFERROR(AK264/AG260,"-")</f>
        <v>0.42962962962962964</v>
      </c>
      <c r="AM264" s="214">
        <f t="shared" si="280"/>
        <v>59797.137931034486</v>
      </c>
      <c r="AN264" s="109">
        <f t="shared" si="273"/>
        <v>4.0367483296213811E-3</v>
      </c>
      <c r="AO264" s="615"/>
      <c r="AP264" s="651"/>
      <c r="AQ264" s="126" t="s">
        <v>148</v>
      </c>
      <c r="AR264" s="211">
        <f t="shared" si="274"/>
        <v>22148679</v>
      </c>
      <c r="AS264" s="182">
        <f>IFERROR(AR264/AO260,"-")</f>
        <v>2.2556155727658594E-2</v>
      </c>
      <c r="AT264" s="211">
        <f t="shared" si="275"/>
        <v>516</v>
      </c>
      <c r="AU264" s="182">
        <f>IFERROR(AT264/AP260,"-")</f>
        <v>0.40470588235294119</v>
      </c>
      <c r="AV264" s="214">
        <f t="shared" si="281"/>
        <v>42923.796511627908</v>
      </c>
      <c r="AW264" s="109">
        <f t="shared" si="276"/>
        <v>3.5913140311804009E-2</v>
      </c>
      <c r="AX264" s="121"/>
      <c r="AY264" s="76"/>
      <c r="AZ264" s="76"/>
      <c r="BA264" s="76"/>
      <c r="BB264" s="76"/>
      <c r="BC264" s="76"/>
      <c r="BD264" s="76"/>
      <c r="BE264" s="76"/>
      <c r="BF264" s="76"/>
      <c r="BG264" s="76"/>
      <c r="BH264" s="76"/>
      <c r="BI264" s="76"/>
      <c r="BN264" s="500"/>
      <c r="BO264" s="642"/>
      <c r="BP264" s="641"/>
      <c r="BQ264" s="641"/>
      <c r="BR264" s="400" t="s">
        <v>148</v>
      </c>
      <c r="BS264" s="188">
        <v>734250</v>
      </c>
      <c r="BT264" s="390">
        <v>6.70286931189535E-3</v>
      </c>
      <c r="BU264" s="188">
        <v>46</v>
      </c>
      <c r="BV264" s="390">
        <v>0.41818181818181815</v>
      </c>
      <c r="BW264" s="188">
        <v>15961.95652173913</v>
      </c>
      <c r="BX264" s="401">
        <v>3.2559456398640997E-3</v>
      </c>
      <c r="CB264" s="159"/>
      <c r="CC264" s="159"/>
      <c r="CD264" s="159"/>
      <c r="CE264" s="159"/>
      <c r="CF264" s="159"/>
      <c r="CG264" s="159"/>
      <c r="CI264" s="76"/>
      <c r="CJ264" s="150"/>
      <c r="CK264" s="150"/>
      <c r="CL264" s="150"/>
    </row>
    <row r="265" spans="2:90" s="14" customFormat="1" ht="13.5" customHeight="1">
      <c r="B265" s="500"/>
      <c r="C265" s="628"/>
      <c r="D265" s="631"/>
      <c r="E265" s="615"/>
      <c r="F265" s="615"/>
      <c r="G265" s="126" t="s">
        <v>149</v>
      </c>
      <c r="H265" s="211">
        <v>28796422</v>
      </c>
      <c r="I265" s="182">
        <f>IFERROR(H265/E260,"-")</f>
        <v>4.0257181969777581E-2</v>
      </c>
      <c r="J265" s="211">
        <v>453</v>
      </c>
      <c r="K265" s="182">
        <f>IFERROR(J265/F260,"-")</f>
        <v>0.46894409937888198</v>
      </c>
      <c r="L265" s="214">
        <f t="shared" si="277"/>
        <v>63568.260485651212</v>
      </c>
      <c r="M265" s="109">
        <f t="shared" si="270"/>
        <v>3.1528396436525614E-2</v>
      </c>
      <c r="N265" s="615"/>
      <c r="O265" s="615"/>
      <c r="P265" s="126" t="s">
        <v>149</v>
      </c>
      <c r="Q265" s="211">
        <v>3741247</v>
      </c>
      <c r="R265" s="182">
        <f>IFERROR(Q265/N260,"-")</f>
        <v>4.99048988275324E-2</v>
      </c>
      <c r="S265" s="211">
        <v>59</v>
      </c>
      <c r="T265" s="182">
        <f>IFERROR(S265/O260,"-")</f>
        <v>0.52212389380530977</v>
      </c>
      <c r="U265" s="214">
        <f t="shared" si="278"/>
        <v>63410.966101694918</v>
      </c>
      <c r="V265" s="109">
        <f t="shared" si="271"/>
        <v>4.1063474387527839E-3</v>
      </c>
      <c r="W265" s="615"/>
      <c r="X265" s="615"/>
      <c r="Y265" s="126" t="s">
        <v>149</v>
      </c>
      <c r="Z265" s="211">
        <v>1989723</v>
      </c>
      <c r="AA265" s="182">
        <f>IFERROR(Z265/W260,"-")</f>
        <v>2.8665701021505438E-2</v>
      </c>
      <c r="AB265" s="211">
        <v>42</v>
      </c>
      <c r="AC265" s="182">
        <f>IFERROR(AB265/X260,"-")</f>
        <v>0.68852459016393441</v>
      </c>
      <c r="AD265" s="214">
        <f t="shared" si="279"/>
        <v>47374.357142857145</v>
      </c>
      <c r="AE265" s="109">
        <f t="shared" si="272"/>
        <v>2.9231625835189311E-3</v>
      </c>
      <c r="AF265" s="615"/>
      <c r="AG265" s="615"/>
      <c r="AH265" s="126" t="s">
        <v>149</v>
      </c>
      <c r="AI265" s="211">
        <v>4708472</v>
      </c>
      <c r="AJ265" s="182">
        <f>IFERROR(AI265/AF260,"-")</f>
        <v>3.8516753026182383E-2</v>
      </c>
      <c r="AK265" s="211">
        <v>79</v>
      </c>
      <c r="AL265" s="182">
        <f>IFERROR(AK265/AG260,"-")</f>
        <v>0.58518518518518514</v>
      </c>
      <c r="AM265" s="214">
        <f t="shared" si="280"/>
        <v>59600.911392405062</v>
      </c>
      <c r="AN265" s="109">
        <f t="shared" si="273"/>
        <v>5.4983296213808467E-3</v>
      </c>
      <c r="AO265" s="615"/>
      <c r="AP265" s="651"/>
      <c r="AQ265" s="126" t="s">
        <v>149</v>
      </c>
      <c r="AR265" s="211">
        <f t="shared" si="274"/>
        <v>39235864</v>
      </c>
      <c r="AS265" s="182">
        <f>IFERROR(AR265/AO260,"-")</f>
        <v>3.9957699440821448E-2</v>
      </c>
      <c r="AT265" s="211">
        <f t="shared" si="275"/>
        <v>633</v>
      </c>
      <c r="AU265" s="182">
        <f>IFERROR(AT265/AP260,"-")</f>
        <v>0.49647058823529411</v>
      </c>
      <c r="AV265" s="214">
        <f t="shared" si="281"/>
        <v>61983.987361769352</v>
      </c>
      <c r="AW265" s="109">
        <f t="shared" si="276"/>
        <v>4.4056236080178175E-2</v>
      </c>
      <c r="AX265" s="121"/>
      <c r="AY265" s="76"/>
      <c r="AZ265" s="76"/>
      <c r="BA265" s="76"/>
      <c r="BB265" s="76"/>
      <c r="BC265" s="76"/>
      <c r="BD265" s="76"/>
      <c r="BE265" s="76"/>
      <c r="BF265" s="76"/>
      <c r="BG265" s="76"/>
      <c r="BH265" s="76"/>
      <c r="BI265" s="76"/>
      <c r="BN265" s="500"/>
      <c r="BO265" s="642"/>
      <c r="BP265" s="641"/>
      <c r="BQ265" s="641"/>
      <c r="BR265" s="400" t="s">
        <v>149</v>
      </c>
      <c r="BS265" s="188">
        <v>3816040</v>
      </c>
      <c r="BT265" s="390">
        <v>3.4836114959434977E-2</v>
      </c>
      <c r="BU265" s="188">
        <v>57</v>
      </c>
      <c r="BV265" s="390">
        <v>0.51818181818181819</v>
      </c>
      <c r="BW265" s="188">
        <v>66948.070175438595</v>
      </c>
      <c r="BX265" s="401">
        <v>4.034541336353341E-3</v>
      </c>
      <c r="CB265" s="159"/>
      <c r="CC265" s="159"/>
      <c r="CD265" s="159"/>
      <c r="CE265" s="159"/>
      <c r="CF265" s="159"/>
      <c r="CG265" s="159"/>
      <c r="CI265" s="76"/>
      <c r="CJ265" s="150"/>
      <c r="CK265" s="150"/>
      <c r="CL265" s="150"/>
    </row>
    <row r="266" spans="2:90" s="14" customFormat="1" ht="13.5" customHeight="1">
      <c r="B266" s="500"/>
      <c r="C266" s="628"/>
      <c r="D266" s="631"/>
      <c r="E266" s="615"/>
      <c r="F266" s="615"/>
      <c r="G266" s="126" t="s">
        <v>150</v>
      </c>
      <c r="H266" s="211">
        <v>22492875</v>
      </c>
      <c r="I266" s="182">
        <f>IFERROR(H266/E260,"-")</f>
        <v>3.1444870543238357E-2</v>
      </c>
      <c r="J266" s="211">
        <v>114</v>
      </c>
      <c r="K266" s="182">
        <f>IFERROR(J266/F260,"-")</f>
        <v>0.11801242236024845</v>
      </c>
      <c r="L266" s="214">
        <f t="shared" si="277"/>
        <v>197305.92105263157</v>
      </c>
      <c r="M266" s="109">
        <f t="shared" si="270"/>
        <v>7.934298440979955E-3</v>
      </c>
      <c r="N266" s="615"/>
      <c r="O266" s="615"/>
      <c r="P266" s="126" t="s">
        <v>150</v>
      </c>
      <c r="Q266" s="211">
        <v>496248</v>
      </c>
      <c r="R266" s="182">
        <f>IFERROR(Q266/N260,"-")</f>
        <v>6.6195058047130535E-3</v>
      </c>
      <c r="S266" s="211">
        <v>17</v>
      </c>
      <c r="T266" s="182">
        <f>IFERROR(S266/O260,"-")</f>
        <v>0.15044247787610621</v>
      </c>
      <c r="U266" s="214">
        <f t="shared" si="278"/>
        <v>29191.058823529413</v>
      </c>
      <c r="V266" s="109">
        <f t="shared" si="271"/>
        <v>1.183184855233853E-3</v>
      </c>
      <c r="W266" s="615"/>
      <c r="X266" s="615"/>
      <c r="Y266" s="126" t="s">
        <v>150</v>
      </c>
      <c r="Z266" s="211">
        <v>300702</v>
      </c>
      <c r="AA266" s="182">
        <f>IFERROR(Z266/W260,"-")</f>
        <v>4.332177709444344E-3</v>
      </c>
      <c r="AB266" s="211">
        <v>15</v>
      </c>
      <c r="AC266" s="182">
        <f>IFERROR(AB266/X260,"-")</f>
        <v>0.24590163934426229</v>
      </c>
      <c r="AD266" s="214">
        <f t="shared" si="279"/>
        <v>20046.8</v>
      </c>
      <c r="AE266" s="109">
        <f t="shared" si="272"/>
        <v>1.0439866369710469E-3</v>
      </c>
      <c r="AF266" s="615"/>
      <c r="AG266" s="615"/>
      <c r="AH266" s="126" t="s">
        <v>150</v>
      </c>
      <c r="AI266" s="211">
        <v>304659</v>
      </c>
      <c r="AJ266" s="182">
        <f>IFERROR(AI266/AF260,"-")</f>
        <v>2.4922045751156001E-3</v>
      </c>
      <c r="AK266" s="211">
        <v>19</v>
      </c>
      <c r="AL266" s="182">
        <f>IFERROR(AK266/AG260,"-")</f>
        <v>0.14074074074074075</v>
      </c>
      <c r="AM266" s="214">
        <f t="shared" si="280"/>
        <v>16034.684210526315</v>
      </c>
      <c r="AN266" s="109">
        <f t="shared" si="273"/>
        <v>1.3223830734966592E-3</v>
      </c>
      <c r="AO266" s="615"/>
      <c r="AP266" s="651"/>
      <c r="AQ266" s="126" t="s">
        <v>150</v>
      </c>
      <c r="AR266" s="211">
        <f t="shared" si="274"/>
        <v>23594484</v>
      </c>
      <c r="AS266" s="182">
        <f>IFERROR(AR266/AO260,"-")</f>
        <v>2.4028559690523713E-2</v>
      </c>
      <c r="AT266" s="211">
        <f t="shared" si="275"/>
        <v>165</v>
      </c>
      <c r="AU266" s="182">
        <f>IFERROR(AT266/AP260,"-")</f>
        <v>0.12941176470588237</v>
      </c>
      <c r="AV266" s="214">
        <f t="shared" si="281"/>
        <v>142996.87272727274</v>
      </c>
      <c r="AW266" s="109">
        <f t="shared" si="276"/>
        <v>1.1483853006681515E-2</v>
      </c>
      <c r="AX266" s="121"/>
      <c r="AY266" s="76"/>
      <c r="AZ266" s="76"/>
      <c r="BA266" s="76"/>
      <c r="BB266" s="76"/>
      <c r="BC266" s="76"/>
      <c r="BD266" s="76"/>
      <c r="BE266" s="76"/>
      <c r="BF266" s="76"/>
      <c r="BG266" s="76"/>
      <c r="BH266" s="76"/>
      <c r="BI266" s="76"/>
      <c r="BN266" s="500"/>
      <c r="BO266" s="642"/>
      <c r="BP266" s="641"/>
      <c r="BQ266" s="641"/>
      <c r="BR266" s="400" t="s">
        <v>150</v>
      </c>
      <c r="BS266" s="188">
        <v>4955011</v>
      </c>
      <c r="BT266" s="390">
        <v>4.5233627745323648E-2</v>
      </c>
      <c r="BU266" s="188">
        <v>16</v>
      </c>
      <c r="BV266" s="390">
        <v>0.14545454545454545</v>
      </c>
      <c r="BW266" s="188">
        <v>309688.1875</v>
      </c>
      <c r="BX266" s="401">
        <v>1.1325028312570782E-3</v>
      </c>
      <c r="CB266" s="159"/>
      <c r="CC266" s="159"/>
      <c r="CD266" s="159"/>
      <c r="CE266" s="159"/>
      <c r="CF266" s="159"/>
      <c r="CG266" s="159"/>
      <c r="CI266" s="76"/>
      <c r="CJ266" s="150"/>
      <c r="CK266" s="150"/>
      <c r="CL266" s="150"/>
    </row>
    <row r="267" spans="2:90" s="14" customFormat="1" ht="13.5" customHeight="1">
      <c r="B267" s="500"/>
      <c r="C267" s="628"/>
      <c r="D267" s="631"/>
      <c r="E267" s="615"/>
      <c r="F267" s="615"/>
      <c r="G267" s="126" t="s">
        <v>160</v>
      </c>
      <c r="H267" s="211">
        <v>0</v>
      </c>
      <c r="I267" s="182">
        <f>IFERROR(H267/E260,"-")</f>
        <v>0</v>
      </c>
      <c r="J267" s="211">
        <v>0</v>
      </c>
      <c r="K267" s="182">
        <f>IFERROR(J267/F260,"-")</f>
        <v>0</v>
      </c>
      <c r="L267" s="214" t="str">
        <f t="shared" si="277"/>
        <v>-</v>
      </c>
      <c r="M267" s="109">
        <f t="shared" si="270"/>
        <v>0</v>
      </c>
      <c r="N267" s="615"/>
      <c r="O267" s="615"/>
      <c r="P267" s="126" t="s">
        <v>160</v>
      </c>
      <c r="Q267" s="211">
        <v>0</v>
      </c>
      <c r="R267" s="182">
        <f>IFERROR(Q267/N260,"-")</f>
        <v>0</v>
      </c>
      <c r="S267" s="211">
        <v>0</v>
      </c>
      <c r="T267" s="182">
        <f>IFERROR(S267/O260,"-")</f>
        <v>0</v>
      </c>
      <c r="U267" s="214" t="str">
        <f t="shared" si="278"/>
        <v>-</v>
      </c>
      <c r="V267" s="109">
        <f t="shared" si="271"/>
        <v>0</v>
      </c>
      <c r="W267" s="615"/>
      <c r="X267" s="615"/>
      <c r="Y267" s="126" t="s">
        <v>160</v>
      </c>
      <c r="Z267" s="211">
        <v>0</v>
      </c>
      <c r="AA267" s="182">
        <f>IFERROR(Z267/W260,"-")</f>
        <v>0</v>
      </c>
      <c r="AB267" s="211">
        <v>0</v>
      </c>
      <c r="AC267" s="182">
        <f>IFERROR(AB267/X260,"-")</f>
        <v>0</v>
      </c>
      <c r="AD267" s="214" t="str">
        <f t="shared" si="279"/>
        <v>-</v>
      </c>
      <c r="AE267" s="109">
        <f t="shared" si="272"/>
        <v>0</v>
      </c>
      <c r="AF267" s="615"/>
      <c r="AG267" s="615"/>
      <c r="AH267" s="126" t="s">
        <v>160</v>
      </c>
      <c r="AI267" s="211">
        <v>0</v>
      </c>
      <c r="AJ267" s="182">
        <f>IFERROR(AI267/AF260,"-")</f>
        <v>0</v>
      </c>
      <c r="AK267" s="211">
        <v>0</v>
      </c>
      <c r="AL267" s="182">
        <f>IFERROR(AK267/AG260,"-")</f>
        <v>0</v>
      </c>
      <c r="AM267" s="214" t="str">
        <f t="shared" si="280"/>
        <v>-</v>
      </c>
      <c r="AN267" s="109">
        <f t="shared" si="273"/>
        <v>0</v>
      </c>
      <c r="AO267" s="615"/>
      <c r="AP267" s="651"/>
      <c r="AQ267" s="126" t="s">
        <v>160</v>
      </c>
      <c r="AR267" s="211">
        <f t="shared" si="274"/>
        <v>0</v>
      </c>
      <c r="AS267" s="182">
        <f>IFERROR(AR267/AO260,"-")</f>
        <v>0</v>
      </c>
      <c r="AT267" s="211">
        <f t="shared" si="275"/>
        <v>0</v>
      </c>
      <c r="AU267" s="182">
        <f>IFERROR(AT267/AP260,"-")</f>
        <v>0</v>
      </c>
      <c r="AV267" s="214" t="str">
        <f t="shared" si="281"/>
        <v>-</v>
      </c>
      <c r="AW267" s="109">
        <f t="shared" si="276"/>
        <v>0</v>
      </c>
      <c r="AX267" s="121"/>
      <c r="AY267" s="76"/>
      <c r="AZ267" s="76"/>
      <c r="BA267" s="76"/>
      <c r="BB267" s="76"/>
      <c r="BC267" s="76"/>
      <c r="BD267" s="76"/>
      <c r="BE267" s="76"/>
      <c r="BF267" s="76"/>
      <c r="BG267" s="76"/>
      <c r="BH267" s="76"/>
      <c r="BI267" s="76"/>
      <c r="BN267" s="500"/>
      <c r="BO267" s="642"/>
      <c r="BP267" s="641"/>
      <c r="BQ267" s="641"/>
      <c r="BR267" s="400" t="s">
        <v>160</v>
      </c>
      <c r="BS267" s="188">
        <v>0</v>
      </c>
      <c r="BT267" s="390">
        <v>0</v>
      </c>
      <c r="BU267" s="188">
        <v>0</v>
      </c>
      <c r="BV267" s="390">
        <v>0</v>
      </c>
      <c r="BW267" s="188" t="s">
        <v>418</v>
      </c>
      <c r="BX267" s="401">
        <v>0</v>
      </c>
      <c r="CB267" s="159"/>
      <c r="CC267" s="159"/>
      <c r="CD267" s="159"/>
      <c r="CE267" s="159"/>
      <c r="CF267" s="159"/>
      <c r="CG267" s="159"/>
      <c r="CI267" s="76"/>
      <c r="CJ267" s="150"/>
      <c r="CK267" s="150"/>
      <c r="CL267" s="150"/>
    </row>
    <row r="268" spans="2:90" s="14" customFormat="1" ht="13.5" customHeight="1">
      <c r="B268" s="500"/>
      <c r="C268" s="628"/>
      <c r="D268" s="631"/>
      <c r="E268" s="615"/>
      <c r="F268" s="615"/>
      <c r="G268" s="126" t="s">
        <v>151</v>
      </c>
      <c r="H268" s="211">
        <v>133976</v>
      </c>
      <c r="I268" s="182">
        <f>IFERROR(H268/E260,"-")</f>
        <v>1.8729744311925007E-4</v>
      </c>
      <c r="J268" s="211">
        <v>5</v>
      </c>
      <c r="K268" s="182">
        <f>IFERROR(J268/F260,"-")</f>
        <v>5.175983436853002E-3</v>
      </c>
      <c r="L268" s="214">
        <f t="shared" si="277"/>
        <v>26795.200000000001</v>
      </c>
      <c r="M268" s="109">
        <f t="shared" si="270"/>
        <v>3.4799554565701559E-4</v>
      </c>
      <c r="N268" s="615"/>
      <c r="O268" s="615"/>
      <c r="P268" s="126" t="s">
        <v>151</v>
      </c>
      <c r="Q268" s="211">
        <v>97416</v>
      </c>
      <c r="R268" s="182">
        <f>IFERROR(Q268/N260,"-")</f>
        <v>1.299442572004173E-3</v>
      </c>
      <c r="S268" s="211">
        <v>5</v>
      </c>
      <c r="T268" s="182">
        <f>IFERROR(S268/O260,"-")</f>
        <v>4.4247787610619468E-2</v>
      </c>
      <c r="U268" s="214">
        <f t="shared" si="278"/>
        <v>19483.2</v>
      </c>
      <c r="V268" s="109">
        <f t="shared" si="271"/>
        <v>3.4799554565701559E-4</v>
      </c>
      <c r="W268" s="615"/>
      <c r="X268" s="615"/>
      <c r="Y268" s="126" t="s">
        <v>151</v>
      </c>
      <c r="Z268" s="211">
        <v>9325</v>
      </c>
      <c r="AA268" s="182">
        <f>IFERROR(Z268/W260,"-")</f>
        <v>1.3434415847107272E-4</v>
      </c>
      <c r="AB268" s="211">
        <v>1</v>
      </c>
      <c r="AC268" s="182">
        <f>IFERROR(AB268/X260,"-")</f>
        <v>1.6393442622950821E-2</v>
      </c>
      <c r="AD268" s="214">
        <f t="shared" si="279"/>
        <v>9325</v>
      </c>
      <c r="AE268" s="109">
        <f t="shared" si="272"/>
        <v>6.9599109131403115E-5</v>
      </c>
      <c r="AF268" s="615"/>
      <c r="AG268" s="615"/>
      <c r="AH268" s="126" t="s">
        <v>151</v>
      </c>
      <c r="AI268" s="211">
        <v>7944</v>
      </c>
      <c r="AJ268" s="182">
        <f>IFERROR(AI268/AF260,"-")</f>
        <v>6.4984369884750907E-5</v>
      </c>
      <c r="AK268" s="211">
        <v>2</v>
      </c>
      <c r="AL268" s="182">
        <f>IFERROR(AK268/AG260,"-")</f>
        <v>1.4814814814814815E-2</v>
      </c>
      <c r="AM268" s="214">
        <f t="shared" si="280"/>
        <v>3972</v>
      </c>
      <c r="AN268" s="109">
        <f t="shared" si="273"/>
        <v>1.3919821826280623E-4</v>
      </c>
      <c r="AO268" s="615"/>
      <c r="AP268" s="651"/>
      <c r="AQ268" s="126" t="s">
        <v>151</v>
      </c>
      <c r="AR268" s="211">
        <f t="shared" si="274"/>
        <v>248661</v>
      </c>
      <c r="AS268" s="182">
        <f>IFERROR(AR268/AO260,"-")</f>
        <v>2.532357003952838E-4</v>
      </c>
      <c r="AT268" s="211">
        <f t="shared" si="275"/>
        <v>13</v>
      </c>
      <c r="AU268" s="182">
        <f>IFERROR(AT268/AP260,"-")</f>
        <v>1.019607843137255E-2</v>
      </c>
      <c r="AV268" s="214">
        <f t="shared" si="281"/>
        <v>19127.76923076923</v>
      </c>
      <c r="AW268" s="109">
        <f t="shared" si="276"/>
        <v>9.0478841870824051E-4</v>
      </c>
      <c r="AX268" s="121"/>
      <c r="AY268" s="76"/>
      <c r="AZ268" s="76"/>
      <c r="BA268" s="76"/>
      <c r="BB268" s="76"/>
      <c r="BC268" s="76"/>
      <c r="BD268" s="76"/>
      <c r="BE268" s="76"/>
      <c r="BF268" s="76"/>
      <c r="BG268" s="76"/>
      <c r="BH268" s="76"/>
      <c r="BI268" s="76"/>
      <c r="BN268" s="500"/>
      <c r="BO268" s="642"/>
      <c r="BP268" s="641"/>
      <c r="BQ268" s="641"/>
      <c r="BR268" s="400" t="s">
        <v>151</v>
      </c>
      <c r="BS268" s="188">
        <v>61065</v>
      </c>
      <c r="BT268" s="390">
        <v>5.5745415666447326E-4</v>
      </c>
      <c r="BU268" s="188">
        <v>3</v>
      </c>
      <c r="BV268" s="390">
        <v>2.7272727272727271E-2</v>
      </c>
      <c r="BW268" s="188">
        <v>20355</v>
      </c>
      <c r="BX268" s="401">
        <v>2.1234428086070215E-4</v>
      </c>
      <c r="CB268" s="159"/>
      <c r="CC268" s="159"/>
      <c r="CD268" s="159"/>
      <c r="CE268" s="159"/>
      <c r="CF268" s="159"/>
      <c r="CG268" s="159"/>
      <c r="CI268" s="76"/>
      <c r="CJ268" s="150"/>
      <c r="CK268" s="150"/>
      <c r="CL268" s="150"/>
    </row>
    <row r="269" spans="2:90" s="14" customFormat="1" ht="13.5" customHeight="1">
      <c r="B269" s="500"/>
      <c r="C269" s="628"/>
      <c r="D269" s="631"/>
      <c r="E269" s="615"/>
      <c r="F269" s="615"/>
      <c r="G269" s="126" t="s">
        <v>152</v>
      </c>
      <c r="H269" s="211">
        <v>416438</v>
      </c>
      <c r="I269" s="182">
        <f>IFERROR(H269/E260,"-")</f>
        <v>5.8217720052617078E-4</v>
      </c>
      <c r="J269" s="211">
        <v>45</v>
      </c>
      <c r="K269" s="182">
        <f>IFERROR(J269/F260,"-")</f>
        <v>4.6583850931677016E-2</v>
      </c>
      <c r="L269" s="214">
        <f t="shared" si="277"/>
        <v>9254.177777777777</v>
      </c>
      <c r="M269" s="109">
        <f t="shared" si="270"/>
        <v>3.1319599109131402E-3</v>
      </c>
      <c r="N269" s="615"/>
      <c r="O269" s="615"/>
      <c r="P269" s="126" t="s">
        <v>152</v>
      </c>
      <c r="Q269" s="211">
        <v>30278</v>
      </c>
      <c r="R269" s="182">
        <f>IFERROR(Q269/N260,"-")</f>
        <v>4.038815204395823E-4</v>
      </c>
      <c r="S269" s="211">
        <v>8</v>
      </c>
      <c r="T269" s="182">
        <f>IFERROR(S269/O260,"-")</f>
        <v>7.0796460176991149E-2</v>
      </c>
      <c r="U269" s="214">
        <f t="shared" si="278"/>
        <v>3784.75</v>
      </c>
      <c r="V269" s="109">
        <f t="shared" si="271"/>
        <v>5.5679287305122492E-4</v>
      </c>
      <c r="W269" s="615"/>
      <c r="X269" s="615"/>
      <c r="Y269" s="126" t="s">
        <v>152</v>
      </c>
      <c r="Z269" s="211">
        <v>265880</v>
      </c>
      <c r="AA269" s="182">
        <f>IFERROR(Z269/W260,"-")</f>
        <v>3.8305013248567093E-3</v>
      </c>
      <c r="AB269" s="211">
        <v>9</v>
      </c>
      <c r="AC269" s="182">
        <f>IFERROR(AB269/X260,"-")</f>
        <v>0.14754098360655737</v>
      </c>
      <c r="AD269" s="214">
        <f t="shared" si="279"/>
        <v>29542.222222222223</v>
      </c>
      <c r="AE269" s="109">
        <f t="shared" si="272"/>
        <v>6.263919821826281E-4</v>
      </c>
      <c r="AF269" s="615"/>
      <c r="AG269" s="615"/>
      <c r="AH269" s="126" t="s">
        <v>152</v>
      </c>
      <c r="AI269" s="211">
        <v>37859</v>
      </c>
      <c r="AJ269" s="182">
        <f>IFERROR(AI269/AF260,"-")</f>
        <v>3.0969829550186111E-4</v>
      </c>
      <c r="AK269" s="211">
        <v>7</v>
      </c>
      <c r="AL269" s="182">
        <f>IFERROR(AK269/AG260,"-")</f>
        <v>5.185185185185185E-2</v>
      </c>
      <c r="AM269" s="214">
        <f t="shared" si="280"/>
        <v>5408.4285714285716</v>
      </c>
      <c r="AN269" s="109">
        <f t="shared" si="273"/>
        <v>4.8719376391982185E-4</v>
      </c>
      <c r="AO269" s="615"/>
      <c r="AP269" s="651"/>
      <c r="AQ269" s="126" t="s">
        <v>152</v>
      </c>
      <c r="AR269" s="211">
        <f t="shared" si="274"/>
        <v>750455</v>
      </c>
      <c r="AS269" s="182">
        <f>IFERROR(AR269/AO260,"-")</f>
        <v>7.6426137408014405E-4</v>
      </c>
      <c r="AT269" s="211">
        <f t="shared" si="275"/>
        <v>69</v>
      </c>
      <c r="AU269" s="182">
        <f>IFERROR(AT269/AP260,"-")</f>
        <v>5.4117647058823527E-2</v>
      </c>
      <c r="AV269" s="214">
        <f t="shared" si="281"/>
        <v>10876.159420289856</v>
      </c>
      <c r="AW269" s="109">
        <f t="shared" si="276"/>
        <v>4.8023385300668148E-3</v>
      </c>
      <c r="AX269" s="121"/>
      <c r="AY269" s="76"/>
      <c r="AZ269" s="76"/>
      <c r="BA269" s="76"/>
      <c r="BB269" s="76"/>
      <c r="BC269" s="76"/>
      <c r="BD269" s="76"/>
      <c r="BE269" s="76"/>
      <c r="BF269" s="76"/>
      <c r="BG269" s="76"/>
      <c r="BH269" s="76"/>
      <c r="BI269" s="76"/>
      <c r="BN269" s="500"/>
      <c r="BO269" s="642"/>
      <c r="BP269" s="641"/>
      <c r="BQ269" s="641"/>
      <c r="BR269" s="400" t="s">
        <v>152</v>
      </c>
      <c r="BS269" s="188">
        <v>109609</v>
      </c>
      <c r="BT269" s="390">
        <v>1.0006057914981783E-3</v>
      </c>
      <c r="BU269" s="188">
        <v>11</v>
      </c>
      <c r="BV269" s="390">
        <v>0.1</v>
      </c>
      <c r="BW269" s="188">
        <v>9964.454545454546</v>
      </c>
      <c r="BX269" s="401">
        <v>7.7859569648924126E-4</v>
      </c>
      <c r="CB269" s="159"/>
      <c r="CC269" s="159"/>
      <c r="CD269" s="159"/>
      <c r="CE269" s="159"/>
      <c r="CF269" s="159"/>
      <c r="CG269" s="159"/>
      <c r="CI269" s="76"/>
      <c r="CJ269" s="150"/>
      <c r="CK269" s="150"/>
      <c r="CL269" s="150"/>
    </row>
    <row r="270" spans="2:90" s="14" customFormat="1" ht="13.5" customHeight="1">
      <c r="B270" s="500"/>
      <c r="C270" s="628"/>
      <c r="D270" s="631"/>
      <c r="E270" s="615"/>
      <c r="F270" s="615"/>
      <c r="G270" s="126" t="s">
        <v>153</v>
      </c>
      <c r="H270" s="211">
        <v>184375</v>
      </c>
      <c r="I270" s="182">
        <f>IFERROR(H270/E260,"-")</f>
        <v>2.5775486710389721E-4</v>
      </c>
      <c r="J270" s="211">
        <v>3</v>
      </c>
      <c r="K270" s="182">
        <f>IFERROR(J270/F260,"-")</f>
        <v>3.105590062111801E-3</v>
      </c>
      <c r="L270" s="214">
        <f t="shared" si="277"/>
        <v>61458.333333333336</v>
      </c>
      <c r="M270" s="109">
        <f t="shared" si="270"/>
        <v>2.0879732739420936E-4</v>
      </c>
      <c r="N270" s="615"/>
      <c r="O270" s="615"/>
      <c r="P270" s="126" t="s">
        <v>153</v>
      </c>
      <c r="Q270" s="211">
        <v>3617</v>
      </c>
      <c r="R270" s="182">
        <f>IFERROR(Q270/N260,"-")</f>
        <v>4.8247554641322718E-5</v>
      </c>
      <c r="S270" s="211">
        <v>1</v>
      </c>
      <c r="T270" s="182">
        <f>IFERROR(S270/O260,"-")</f>
        <v>8.8495575221238937E-3</v>
      </c>
      <c r="U270" s="214">
        <f t="shared" si="278"/>
        <v>3617</v>
      </c>
      <c r="V270" s="109">
        <f t="shared" si="271"/>
        <v>6.9599109131403115E-5</v>
      </c>
      <c r="W270" s="615"/>
      <c r="X270" s="615"/>
      <c r="Y270" s="126" t="s">
        <v>153</v>
      </c>
      <c r="Z270" s="211">
        <v>0</v>
      </c>
      <c r="AA270" s="182">
        <f>IFERROR(Z270/W260,"-")</f>
        <v>0</v>
      </c>
      <c r="AB270" s="211">
        <v>0</v>
      </c>
      <c r="AC270" s="182">
        <f>IFERROR(AB270/X260,"-")</f>
        <v>0</v>
      </c>
      <c r="AD270" s="214" t="str">
        <f t="shared" si="279"/>
        <v>-</v>
      </c>
      <c r="AE270" s="109">
        <f t="shared" si="272"/>
        <v>0</v>
      </c>
      <c r="AF270" s="615"/>
      <c r="AG270" s="615"/>
      <c r="AH270" s="126" t="s">
        <v>153</v>
      </c>
      <c r="AI270" s="211">
        <v>168963</v>
      </c>
      <c r="AJ270" s="182">
        <f>IFERROR(AI270/AF260,"-")</f>
        <v>1.382169447235293E-3</v>
      </c>
      <c r="AK270" s="211">
        <v>3</v>
      </c>
      <c r="AL270" s="182">
        <f>IFERROR(AK270/AG260,"-")</f>
        <v>2.2222222222222223E-2</v>
      </c>
      <c r="AM270" s="214">
        <f t="shared" si="280"/>
        <v>56321</v>
      </c>
      <c r="AN270" s="109">
        <f t="shared" si="273"/>
        <v>2.0879732739420936E-4</v>
      </c>
      <c r="AO270" s="615"/>
      <c r="AP270" s="651"/>
      <c r="AQ270" s="126" t="s">
        <v>153</v>
      </c>
      <c r="AR270" s="211">
        <f t="shared" si="274"/>
        <v>356955</v>
      </c>
      <c r="AS270" s="182">
        <f>IFERROR(AR270/AO260,"-")</f>
        <v>3.6352202168654727E-4</v>
      </c>
      <c r="AT270" s="211">
        <f t="shared" si="275"/>
        <v>7</v>
      </c>
      <c r="AU270" s="182">
        <f>IFERROR(AT270/AP260,"-")</f>
        <v>5.4901960784313726E-3</v>
      </c>
      <c r="AV270" s="214">
        <f t="shared" si="281"/>
        <v>50993.571428571428</v>
      </c>
      <c r="AW270" s="109">
        <f t="shared" si="276"/>
        <v>4.8719376391982185E-4</v>
      </c>
      <c r="AX270" s="121"/>
      <c r="AY270" s="76"/>
      <c r="AZ270" s="76"/>
      <c r="BA270" s="76"/>
      <c r="BB270" s="76"/>
      <c r="BC270" s="76"/>
      <c r="BD270" s="76"/>
      <c r="BE270" s="76"/>
      <c r="BF270" s="76"/>
      <c r="BG270" s="76"/>
      <c r="BH270" s="76"/>
      <c r="BI270" s="76"/>
      <c r="BN270" s="500"/>
      <c r="BO270" s="642"/>
      <c r="BP270" s="641"/>
      <c r="BQ270" s="641"/>
      <c r="BR270" s="400" t="s">
        <v>153</v>
      </c>
      <c r="BS270" s="188">
        <v>136905</v>
      </c>
      <c r="BT270" s="390">
        <v>1.249787297439609E-3</v>
      </c>
      <c r="BU270" s="188">
        <v>2</v>
      </c>
      <c r="BV270" s="390">
        <v>1.8181818181818181E-2</v>
      </c>
      <c r="BW270" s="188">
        <v>68452.5</v>
      </c>
      <c r="BX270" s="401">
        <v>1.4156285390713478E-4</v>
      </c>
      <c r="CB270" s="159"/>
      <c r="CC270" s="159"/>
      <c r="CD270" s="159"/>
      <c r="CE270" s="159"/>
      <c r="CF270" s="159"/>
      <c r="CG270" s="159"/>
      <c r="CI270" s="76"/>
      <c r="CJ270" s="150"/>
      <c r="CK270" s="150"/>
      <c r="CL270" s="150"/>
    </row>
    <row r="271" spans="2:90" s="14" customFormat="1" ht="13.5" customHeight="1">
      <c r="B271" s="500"/>
      <c r="C271" s="628"/>
      <c r="D271" s="631"/>
      <c r="E271" s="615"/>
      <c r="F271" s="615"/>
      <c r="G271" s="126" t="s">
        <v>154</v>
      </c>
      <c r="H271" s="211">
        <v>32929</v>
      </c>
      <c r="I271" s="182">
        <f>IFERROR(H271/E260,"-")</f>
        <v>4.6034495017568711E-5</v>
      </c>
      <c r="J271" s="211">
        <v>4</v>
      </c>
      <c r="K271" s="182">
        <f>IFERROR(J271/F260,"-")</f>
        <v>4.140786749482402E-3</v>
      </c>
      <c r="L271" s="214">
        <f t="shared" si="277"/>
        <v>8232.25</v>
      </c>
      <c r="M271" s="109">
        <f t="shared" si="270"/>
        <v>2.7839643652561246E-4</v>
      </c>
      <c r="N271" s="615"/>
      <c r="O271" s="615"/>
      <c r="P271" s="126" t="s">
        <v>154</v>
      </c>
      <c r="Q271" s="211">
        <v>0</v>
      </c>
      <c r="R271" s="182">
        <f>IFERROR(Q271/N260,"-")</f>
        <v>0</v>
      </c>
      <c r="S271" s="211">
        <v>0</v>
      </c>
      <c r="T271" s="182">
        <f>IFERROR(S271/O260,"-")</f>
        <v>0</v>
      </c>
      <c r="U271" s="214" t="str">
        <f t="shared" si="278"/>
        <v>-</v>
      </c>
      <c r="V271" s="109">
        <f t="shared" si="271"/>
        <v>0</v>
      </c>
      <c r="W271" s="615"/>
      <c r="X271" s="615"/>
      <c r="Y271" s="126" t="s">
        <v>154</v>
      </c>
      <c r="Z271" s="211">
        <v>0</v>
      </c>
      <c r="AA271" s="182">
        <f>IFERROR(Z271/W260,"-")</f>
        <v>0</v>
      </c>
      <c r="AB271" s="211">
        <v>0</v>
      </c>
      <c r="AC271" s="182">
        <f>IFERROR(AB271/X260,"-")</f>
        <v>0</v>
      </c>
      <c r="AD271" s="214" t="str">
        <f t="shared" si="279"/>
        <v>-</v>
      </c>
      <c r="AE271" s="109">
        <f t="shared" si="272"/>
        <v>0</v>
      </c>
      <c r="AF271" s="615"/>
      <c r="AG271" s="615"/>
      <c r="AH271" s="126" t="s">
        <v>154</v>
      </c>
      <c r="AI271" s="211">
        <v>1678137</v>
      </c>
      <c r="AJ271" s="182">
        <f>IFERROR(AI271/AF260,"-")</f>
        <v>1.3727678187976615E-2</v>
      </c>
      <c r="AK271" s="211">
        <v>4</v>
      </c>
      <c r="AL271" s="182">
        <f>IFERROR(AK271/AG260,"-")</f>
        <v>2.9629629629629631E-2</v>
      </c>
      <c r="AM271" s="214">
        <f t="shared" si="280"/>
        <v>419534.25</v>
      </c>
      <c r="AN271" s="109">
        <f t="shared" si="273"/>
        <v>2.7839643652561246E-4</v>
      </c>
      <c r="AO271" s="615"/>
      <c r="AP271" s="651"/>
      <c r="AQ271" s="126" t="s">
        <v>154</v>
      </c>
      <c r="AR271" s="211">
        <f t="shared" si="274"/>
        <v>1711066</v>
      </c>
      <c r="AS271" s="182">
        <f>IFERROR(AR271/AO260,"-")</f>
        <v>1.7425450590665874E-3</v>
      </c>
      <c r="AT271" s="211">
        <f t="shared" si="275"/>
        <v>8</v>
      </c>
      <c r="AU271" s="182">
        <f>IFERROR(AT271/AP260,"-")</f>
        <v>6.2745098039215684E-3</v>
      </c>
      <c r="AV271" s="214">
        <f t="shared" si="281"/>
        <v>213883.25</v>
      </c>
      <c r="AW271" s="109">
        <f t="shared" si="276"/>
        <v>5.5679287305122492E-4</v>
      </c>
      <c r="AX271" s="121"/>
      <c r="AY271" s="76"/>
      <c r="AZ271" s="76"/>
      <c r="BA271" s="76"/>
      <c r="BB271" s="76"/>
      <c r="BC271" s="76"/>
      <c r="BD271" s="76"/>
      <c r="BE271" s="76"/>
      <c r="BF271" s="76"/>
      <c r="BG271" s="76"/>
      <c r="BH271" s="76"/>
      <c r="BI271" s="76"/>
      <c r="BN271" s="500"/>
      <c r="BO271" s="642"/>
      <c r="BP271" s="641"/>
      <c r="BQ271" s="641"/>
      <c r="BR271" s="400" t="s">
        <v>154</v>
      </c>
      <c r="BS271" s="188">
        <v>2626677</v>
      </c>
      <c r="BT271" s="390">
        <v>2.3978580395725355E-2</v>
      </c>
      <c r="BU271" s="188">
        <v>8</v>
      </c>
      <c r="BV271" s="390">
        <v>7.2727272727272724E-2</v>
      </c>
      <c r="BW271" s="188">
        <v>328334.625</v>
      </c>
      <c r="BX271" s="401">
        <v>5.6625141562853911E-4</v>
      </c>
      <c r="CB271" s="159"/>
      <c r="CC271" s="159"/>
      <c r="CD271" s="159"/>
      <c r="CE271" s="159"/>
      <c r="CF271" s="159"/>
      <c r="CG271" s="159"/>
      <c r="CI271" s="76"/>
      <c r="CJ271" s="150"/>
      <c r="CK271" s="150"/>
      <c r="CL271" s="150"/>
    </row>
    <row r="272" spans="2:90" s="14" customFormat="1" ht="13.5" customHeight="1">
      <c r="B272" s="500"/>
      <c r="C272" s="628"/>
      <c r="D272" s="631"/>
      <c r="E272" s="615"/>
      <c r="F272" s="615"/>
      <c r="G272" s="126" t="s">
        <v>155</v>
      </c>
      <c r="H272" s="211">
        <v>4715779</v>
      </c>
      <c r="I272" s="182">
        <f>IFERROR(H272/E260,"-")</f>
        <v>6.5926236715191829E-3</v>
      </c>
      <c r="J272" s="211">
        <v>120</v>
      </c>
      <c r="K272" s="182">
        <f>IFERROR(J272/F260,"-")</f>
        <v>0.12422360248447205</v>
      </c>
      <c r="L272" s="214">
        <f t="shared" si="277"/>
        <v>39298.158333333333</v>
      </c>
      <c r="M272" s="109">
        <f t="shared" si="270"/>
        <v>8.351893095768375E-3</v>
      </c>
      <c r="N272" s="615"/>
      <c r="O272" s="615"/>
      <c r="P272" s="126" t="s">
        <v>155</v>
      </c>
      <c r="Q272" s="211">
        <v>582771</v>
      </c>
      <c r="R272" s="182">
        <f>IFERROR(Q272/N260,"-")</f>
        <v>7.7736454702455847E-3</v>
      </c>
      <c r="S272" s="211">
        <v>15</v>
      </c>
      <c r="T272" s="182">
        <f>IFERROR(S272/O260,"-")</f>
        <v>0.13274336283185842</v>
      </c>
      <c r="U272" s="214">
        <f t="shared" si="278"/>
        <v>38851.4</v>
      </c>
      <c r="V272" s="109">
        <f t="shared" si="271"/>
        <v>1.0439866369710469E-3</v>
      </c>
      <c r="W272" s="615"/>
      <c r="X272" s="615"/>
      <c r="Y272" s="126" t="s">
        <v>155</v>
      </c>
      <c r="Z272" s="211">
        <v>306592</v>
      </c>
      <c r="AA272" s="182">
        <f>IFERROR(Z272/W260,"-")</f>
        <v>4.4170342342051607E-3</v>
      </c>
      <c r="AB272" s="211">
        <v>13</v>
      </c>
      <c r="AC272" s="182">
        <f>IFERROR(AB272/X260,"-")</f>
        <v>0.21311475409836064</v>
      </c>
      <c r="AD272" s="214">
        <f t="shared" si="279"/>
        <v>23584</v>
      </c>
      <c r="AE272" s="109">
        <f t="shared" si="272"/>
        <v>9.0478841870824051E-4</v>
      </c>
      <c r="AF272" s="615"/>
      <c r="AG272" s="615"/>
      <c r="AH272" s="126" t="s">
        <v>155</v>
      </c>
      <c r="AI272" s="211">
        <v>2102626</v>
      </c>
      <c r="AJ272" s="182">
        <f>IFERROR(AI272/AF260,"-")</f>
        <v>1.7200129117987698E-2</v>
      </c>
      <c r="AK272" s="211">
        <v>29</v>
      </c>
      <c r="AL272" s="182">
        <f>IFERROR(AK272/AG260,"-")</f>
        <v>0.21481481481481482</v>
      </c>
      <c r="AM272" s="214">
        <f t="shared" si="280"/>
        <v>72504.344827586203</v>
      </c>
      <c r="AN272" s="109">
        <f t="shared" si="273"/>
        <v>2.0183741648106906E-3</v>
      </c>
      <c r="AO272" s="615"/>
      <c r="AP272" s="651"/>
      <c r="AQ272" s="126" t="s">
        <v>155</v>
      </c>
      <c r="AR272" s="211">
        <f t="shared" si="274"/>
        <v>7707768</v>
      </c>
      <c r="AS272" s="182">
        <f>IFERROR(AR272/AO260,"-")</f>
        <v>7.8495704109786246E-3</v>
      </c>
      <c r="AT272" s="211">
        <f t="shared" si="275"/>
        <v>177</v>
      </c>
      <c r="AU272" s="182">
        <f>IFERROR(AT272/AP260,"-")</f>
        <v>0.13882352941176471</v>
      </c>
      <c r="AV272" s="214">
        <f t="shared" si="281"/>
        <v>43546.711864406781</v>
      </c>
      <c r="AW272" s="109">
        <f t="shared" si="276"/>
        <v>1.2319042316258352E-2</v>
      </c>
      <c r="AX272" s="121"/>
      <c r="AY272" s="76"/>
      <c r="AZ272" s="76"/>
      <c r="BA272" s="76"/>
      <c r="BB272" s="76"/>
      <c r="BC272" s="76"/>
      <c r="BD272" s="76"/>
      <c r="BE272" s="76"/>
      <c r="BF272" s="76"/>
      <c r="BG272" s="76"/>
      <c r="BH272" s="76"/>
      <c r="BI272" s="76"/>
      <c r="BN272" s="500"/>
      <c r="BO272" s="642"/>
      <c r="BP272" s="641"/>
      <c r="BQ272" s="641"/>
      <c r="BR272" s="400" t="s">
        <v>155</v>
      </c>
      <c r="BS272" s="188">
        <v>1438012</v>
      </c>
      <c r="BT272" s="390">
        <v>1.3127417779962213E-2</v>
      </c>
      <c r="BU272" s="188">
        <v>20</v>
      </c>
      <c r="BV272" s="390">
        <v>0.18181818181818182</v>
      </c>
      <c r="BW272" s="188">
        <v>71900.600000000006</v>
      </c>
      <c r="BX272" s="401">
        <v>1.4156285390713476E-3</v>
      </c>
      <c r="CB272" s="159"/>
      <c r="CC272" s="159"/>
      <c r="CD272" s="159"/>
      <c r="CE272" s="159"/>
      <c r="CF272" s="159"/>
      <c r="CG272" s="159"/>
      <c r="CI272" s="76"/>
      <c r="CJ272" s="150"/>
      <c r="CK272" s="150"/>
      <c r="CL272" s="150"/>
    </row>
    <row r="273" spans="2:90" s="14" customFormat="1" ht="13.5" customHeight="1">
      <c r="B273" s="500"/>
      <c r="C273" s="628"/>
      <c r="D273" s="631"/>
      <c r="E273" s="615"/>
      <c r="F273" s="615"/>
      <c r="G273" s="126" t="s">
        <v>156</v>
      </c>
      <c r="H273" s="211">
        <v>8995344</v>
      </c>
      <c r="I273" s="182">
        <f>IFERROR(H273/E260,"-")</f>
        <v>1.2575423442841162E-2</v>
      </c>
      <c r="J273" s="211">
        <v>141</v>
      </c>
      <c r="K273" s="182">
        <f>IFERROR(J273/F260,"-")</f>
        <v>0.14596273291925466</v>
      </c>
      <c r="L273" s="214">
        <f t="shared" si="277"/>
        <v>63796.765957446805</v>
      </c>
      <c r="M273" s="109">
        <f t="shared" si="270"/>
        <v>9.8134743875278388E-3</v>
      </c>
      <c r="N273" s="615"/>
      <c r="O273" s="615"/>
      <c r="P273" s="126" t="s">
        <v>156</v>
      </c>
      <c r="Q273" s="211">
        <v>783461</v>
      </c>
      <c r="R273" s="182">
        <f>IFERROR(Q273/N260,"-")</f>
        <v>1.0450671110546126E-2</v>
      </c>
      <c r="S273" s="211">
        <v>16</v>
      </c>
      <c r="T273" s="182">
        <f>IFERROR(S273/O260,"-")</f>
        <v>0.1415929203539823</v>
      </c>
      <c r="U273" s="214">
        <f t="shared" si="278"/>
        <v>48966.3125</v>
      </c>
      <c r="V273" s="109">
        <f t="shared" si="271"/>
        <v>1.1135857461024498E-3</v>
      </c>
      <c r="W273" s="615"/>
      <c r="X273" s="615"/>
      <c r="Y273" s="126" t="s">
        <v>156</v>
      </c>
      <c r="Z273" s="211">
        <v>195494</v>
      </c>
      <c r="AA273" s="182">
        <f>IFERROR(Z273/W260,"-")</f>
        <v>2.8164586505248137E-3</v>
      </c>
      <c r="AB273" s="211">
        <v>8</v>
      </c>
      <c r="AC273" s="182">
        <f>IFERROR(AB273/X260,"-")</f>
        <v>0.13114754098360656</v>
      </c>
      <c r="AD273" s="214">
        <f t="shared" si="279"/>
        <v>24436.75</v>
      </c>
      <c r="AE273" s="109">
        <f t="shared" si="272"/>
        <v>5.5679287305122492E-4</v>
      </c>
      <c r="AF273" s="615"/>
      <c r="AG273" s="615"/>
      <c r="AH273" s="126" t="s">
        <v>156</v>
      </c>
      <c r="AI273" s="211">
        <v>1596997</v>
      </c>
      <c r="AJ273" s="182">
        <f>IFERROR(AI273/AF260,"-")</f>
        <v>1.3063927964858705E-2</v>
      </c>
      <c r="AK273" s="211">
        <v>31</v>
      </c>
      <c r="AL273" s="182">
        <f>IFERROR(AK273/AG260,"-")</f>
        <v>0.22962962962962963</v>
      </c>
      <c r="AM273" s="214">
        <f t="shared" si="280"/>
        <v>51516.032258064515</v>
      </c>
      <c r="AN273" s="109">
        <f t="shared" si="273"/>
        <v>2.1575723830734965E-3</v>
      </c>
      <c r="AO273" s="615"/>
      <c r="AP273" s="651"/>
      <c r="AQ273" s="126" t="s">
        <v>156</v>
      </c>
      <c r="AR273" s="211">
        <f t="shared" si="274"/>
        <v>11571296</v>
      </c>
      <c r="AS273" s="182">
        <f>IFERROR(AR273/AO260,"-")</f>
        <v>1.1784177040392928E-2</v>
      </c>
      <c r="AT273" s="211">
        <f t="shared" si="275"/>
        <v>196</v>
      </c>
      <c r="AU273" s="182">
        <f>IFERROR(AT273/AP260,"-")</f>
        <v>0.15372549019607842</v>
      </c>
      <c r="AV273" s="214">
        <f t="shared" si="281"/>
        <v>59037.224489795917</v>
      </c>
      <c r="AW273" s="109">
        <f t="shared" si="276"/>
        <v>1.3641425389755012E-2</v>
      </c>
      <c r="AX273" s="121"/>
      <c r="AY273" s="76"/>
      <c r="AZ273" s="76"/>
      <c r="BA273" s="76"/>
      <c r="BB273" s="76"/>
      <c r="BC273" s="76"/>
      <c r="BD273" s="76"/>
      <c r="BE273" s="76"/>
      <c r="BF273" s="76"/>
      <c r="BG273" s="76"/>
      <c r="BH273" s="76"/>
      <c r="BI273" s="76"/>
      <c r="BN273" s="500"/>
      <c r="BO273" s="642"/>
      <c r="BP273" s="641"/>
      <c r="BQ273" s="641"/>
      <c r="BR273" s="400" t="s">
        <v>156</v>
      </c>
      <c r="BS273" s="188">
        <v>1504461</v>
      </c>
      <c r="BT273" s="390">
        <v>1.3734021747147961E-2</v>
      </c>
      <c r="BU273" s="188">
        <v>14</v>
      </c>
      <c r="BV273" s="390">
        <v>0.12727272727272726</v>
      </c>
      <c r="BW273" s="188">
        <v>107461.5</v>
      </c>
      <c r="BX273" s="401">
        <v>9.9093997734994331E-4</v>
      </c>
      <c r="CB273" s="159"/>
      <c r="CC273" s="159"/>
      <c r="CD273" s="159"/>
      <c r="CE273" s="159"/>
      <c r="CF273" s="159"/>
      <c r="CG273" s="159"/>
      <c r="CI273" s="76"/>
      <c r="CJ273" s="150"/>
      <c r="CK273" s="150"/>
      <c r="CL273" s="150"/>
    </row>
    <row r="274" spans="2:90" s="14" customFormat="1" ht="13.5" customHeight="1">
      <c r="B274" s="500"/>
      <c r="C274" s="628"/>
      <c r="D274" s="631"/>
      <c r="E274" s="615"/>
      <c r="F274" s="615"/>
      <c r="G274" s="126" t="s">
        <v>157</v>
      </c>
      <c r="H274" s="211">
        <v>1099635</v>
      </c>
      <c r="I274" s="182">
        <f>IFERROR(H274/E260,"-")</f>
        <v>1.5372814822388827E-3</v>
      </c>
      <c r="J274" s="211">
        <v>44</v>
      </c>
      <c r="K274" s="182">
        <f>IFERROR(J274/F260,"-")</f>
        <v>4.5548654244306416E-2</v>
      </c>
      <c r="L274" s="214">
        <f t="shared" si="277"/>
        <v>24991.704545454544</v>
      </c>
      <c r="M274" s="109">
        <f t="shared" si="270"/>
        <v>3.062360801781737E-3</v>
      </c>
      <c r="N274" s="615"/>
      <c r="O274" s="615"/>
      <c r="P274" s="126" t="s">
        <v>157</v>
      </c>
      <c r="Q274" s="211">
        <v>184152</v>
      </c>
      <c r="R274" s="182">
        <f>IFERROR(Q274/N260,"-")</f>
        <v>2.4564234675999064E-3</v>
      </c>
      <c r="S274" s="211">
        <v>12</v>
      </c>
      <c r="T274" s="182">
        <f>IFERROR(S274/O260,"-")</f>
        <v>0.10619469026548672</v>
      </c>
      <c r="U274" s="214">
        <f t="shared" si="278"/>
        <v>15346</v>
      </c>
      <c r="V274" s="109">
        <f t="shared" si="271"/>
        <v>8.3518930957683743E-4</v>
      </c>
      <c r="W274" s="615"/>
      <c r="X274" s="615"/>
      <c r="Y274" s="126" t="s">
        <v>157</v>
      </c>
      <c r="Z274" s="211">
        <v>238748</v>
      </c>
      <c r="AA274" s="182">
        <f>IFERROR(Z274/W260,"-")</f>
        <v>3.4396138495068813E-3</v>
      </c>
      <c r="AB274" s="211">
        <v>7</v>
      </c>
      <c r="AC274" s="182">
        <f>IFERROR(AB274/X260,"-")</f>
        <v>0.11475409836065574</v>
      </c>
      <c r="AD274" s="214">
        <f t="shared" si="279"/>
        <v>34106.857142857145</v>
      </c>
      <c r="AE274" s="109">
        <f t="shared" si="272"/>
        <v>4.8719376391982185E-4</v>
      </c>
      <c r="AF274" s="615"/>
      <c r="AG274" s="615"/>
      <c r="AH274" s="126" t="s">
        <v>157</v>
      </c>
      <c r="AI274" s="211">
        <v>490104</v>
      </c>
      <c r="AJ274" s="182">
        <f>IFERROR(AI274/AF260,"-")</f>
        <v>4.009201865306641E-3</v>
      </c>
      <c r="AK274" s="211">
        <v>18</v>
      </c>
      <c r="AL274" s="182">
        <f>IFERROR(AK274/AG260,"-")</f>
        <v>0.13333333333333333</v>
      </c>
      <c r="AM274" s="214">
        <f t="shared" si="280"/>
        <v>27228</v>
      </c>
      <c r="AN274" s="109">
        <f t="shared" si="273"/>
        <v>1.2527839643652562E-3</v>
      </c>
      <c r="AO274" s="615"/>
      <c r="AP274" s="651"/>
      <c r="AQ274" s="126" t="s">
        <v>157</v>
      </c>
      <c r="AR274" s="211">
        <f t="shared" si="274"/>
        <v>2012639</v>
      </c>
      <c r="AS274" s="182">
        <f>IFERROR(AR274/AO260,"-")</f>
        <v>2.0496661993954163E-3</v>
      </c>
      <c r="AT274" s="211">
        <f t="shared" si="275"/>
        <v>81</v>
      </c>
      <c r="AU274" s="182">
        <f>IFERROR(AT274/AP260,"-")</f>
        <v>6.3529411764705876E-2</v>
      </c>
      <c r="AV274" s="214">
        <f t="shared" si="281"/>
        <v>24847.395061728395</v>
      </c>
      <c r="AW274" s="109">
        <f t="shared" si="276"/>
        <v>5.6375278396436522E-3</v>
      </c>
      <c r="AX274" s="121"/>
      <c r="AY274" s="76"/>
      <c r="AZ274" s="76"/>
      <c r="BA274" s="76"/>
      <c r="BB274" s="76"/>
      <c r="BC274" s="76"/>
      <c r="BD274" s="76"/>
      <c r="BE274" s="76"/>
      <c r="BF274" s="76"/>
      <c r="BG274" s="76"/>
      <c r="BH274" s="76"/>
      <c r="BI274" s="76"/>
      <c r="BN274" s="500"/>
      <c r="BO274" s="642"/>
      <c r="BP274" s="641"/>
      <c r="BQ274" s="641"/>
      <c r="BR274" s="400" t="s">
        <v>157</v>
      </c>
      <c r="BS274" s="188">
        <v>232538</v>
      </c>
      <c r="BT274" s="390">
        <v>2.1228080681641413E-3</v>
      </c>
      <c r="BU274" s="188">
        <v>10</v>
      </c>
      <c r="BV274" s="390">
        <v>9.0909090909090912E-2</v>
      </c>
      <c r="BW274" s="188">
        <v>23253.8</v>
      </c>
      <c r="BX274" s="401">
        <v>7.0781426953567381E-4</v>
      </c>
      <c r="CB274" s="159"/>
      <c r="CC274" s="159"/>
      <c r="CD274" s="159"/>
      <c r="CE274" s="159"/>
      <c r="CF274" s="159"/>
      <c r="CG274" s="159"/>
      <c r="CI274" s="76"/>
      <c r="CJ274" s="150"/>
      <c r="CK274" s="150"/>
      <c r="CL274" s="150"/>
    </row>
    <row r="275" spans="2:90" s="14" customFormat="1" ht="13.5" customHeight="1">
      <c r="B275" s="500"/>
      <c r="C275" s="628"/>
      <c r="D275" s="631"/>
      <c r="E275" s="615"/>
      <c r="F275" s="615"/>
      <c r="G275" s="127" t="s">
        <v>158</v>
      </c>
      <c r="H275" s="212">
        <v>1010548</v>
      </c>
      <c r="I275" s="183">
        <f>IFERROR(H275/E260,"-")</f>
        <v>1.4127385244317784E-3</v>
      </c>
      <c r="J275" s="212">
        <v>101</v>
      </c>
      <c r="K275" s="183">
        <f>IFERROR(J275/F260,"-")</f>
        <v>0.10455486542443064</v>
      </c>
      <c r="L275" s="215">
        <f t="shared" si="277"/>
        <v>10005.425742574258</v>
      </c>
      <c r="M275" s="110">
        <f t="shared" si="270"/>
        <v>7.029510022271715E-3</v>
      </c>
      <c r="N275" s="615"/>
      <c r="O275" s="615"/>
      <c r="P275" s="127" t="s">
        <v>158</v>
      </c>
      <c r="Q275" s="212">
        <v>125853</v>
      </c>
      <c r="R275" s="183">
        <f>IFERROR(Q275/N260,"-")</f>
        <v>1.6787667941040609E-3</v>
      </c>
      <c r="S275" s="212">
        <v>9</v>
      </c>
      <c r="T275" s="183">
        <f>IFERROR(S275/O260,"-")</f>
        <v>7.9646017699115043E-2</v>
      </c>
      <c r="U275" s="215">
        <f t="shared" si="278"/>
        <v>13983.666666666666</v>
      </c>
      <c r="V275" s="110">
        <f t="shared" si="271"/>
        <v>6.263919821826281E-4</v>
      </c>
      <c r="W275" s="615"/>
      <c r="X275" s="615"/>
      <c r="Y275" s="127" t="s">
        <v>158</v>
      </c>
      <c r="Z275" s="212">
        <v>113771</v>
      </c>
      <c r="AA275" s="183">
        <f>IFERROR(Z275/W260,"-")</f>
        <v>1.6390851746286772E-3</v>
      </c>
      <c r="AB275" s="212">
        <v>6</v>
      </c>
      <c r="AC275" s="183">
        <f>IFERROR(AB275/X260,"-")</f>
        <v>9.8360655737704916E-2</v>
      </c>
      <c r="AD275" s="215">
        <f t="shared" si="279"/>
        <v>18961.833333333332</v>
      </c>
      <c r="AE275" s="110">
        <f t="shared" si="272"/>
        <v>4.1759465478841872E-4</v>
      </c>
      <c r="AF275" s="615"/>
      <c r="AG275" s="615"/>
      <c r="AH275" s="127" t="s">
        <v>158</v>
      </c>
      <c r="AI275" s="212">
        <v>205795</v>
      </c>
      <c r="AJ275" s="183">
        <f>IFERROR(AI275/AF260,"-")</f>
        <v>1.6834665660161521E-3</v>
      </c>
      <c r="AK275" s="212">
        <v>25</v>
      </c>
      <c r="AL275" s="183">
        <f>IFERROR(AK275/AG260,"-")</f>
        <v>0.18518518518518517</v>
      </c>
      <c r="AM275" s="215">
        <f t="shared" si="280"/>
        <v>8231.7999999999993</v>
      </c>
      <c r="AN275" s="110">
        <f t="shared" si="273"/>
        <v>1.7399777282850781E-3</v>
      </c>
      <c r="AO275" s="615"/>
      <c r="AP275" s="651"/>
      <c r="AQ275" s="127" t="s">
        <v>158</v>
      </c>
      <c r="AR275" s="212">
        <f t="shared" si="274"/>
        <v>1455967</v>
      </c>
      <c r="AS275" s="183">
        <f>IFERROR(AR275/AO260,"-")</f>
        <v>1.4827529166110494E-3</v>
      </c>
      <c r="AT275" s="212">
        <f t="shared" si="275"/>
        <v>141</v>
      </c>
      <c r="AU275" s="183">
        <f>IFERROR(AT275/AP260,"-")</f>
        <v>0.11058823529411765</v>
      </c>
      <c r="AV275" s="215">
        <f t="shared" si="281"/>
        <v>10326.007092198581</v>
      </c>
      <c r="AW275" s="110">
        <f t="shared" si="276"/>
        <v>9.8134743875278388E-3</v>
      </c>
      <c r="AX275" s="121"/>
      <c r="AY275" s="76"/>
      <c r="AZ275" s="76"/>
      <c r="BA275" s="76"/>
      <c r="BB275" s="76"/>
      <c r="BC275" s="76"/>
      <c r="BD275" s="76"/>
      <c r="BE275" s="76"/>
      <c r="BF275" s="76"/>
      <c r="BG275" s="76"/>
      <c r="BH275" s="76"/>
      <c r="BI275" s="76"/>
      <c r="BN275" s="500"/>
      <c r="BO275" s="642"/>
      <c r="BP275" s="641"/>
      <c r="BQ275" s="641"/>
      <c r="BR275" s="400" t="s">
        <v>158</v>
      </c>
      <c r="BS275" s="188">
        <v>484678</v>
      </c>
      <c r="BT275" s="390">
        <v>4.4245601530143877E-3</v>
      </c>
      <c r="BU275" s="188">
        <v>19</v>
      </c>
      <c r="BV275" s="390">
        <v>0.17272727272727273</v>
      </c>
      <c r="BW275" s="188">
        <v>25509.36842105263</v>
      </c>
      <c r="BX275" s="401">
        <v>1.3448471121177803E-3</v>
      </c>
      <c r="CB275" s="159"/>
      <c r="CC275" s="159"/>
      <c r="CD275" s="159"/>
      <c r="CE275" s="159"/>
      <c r="CF275" s="159"/>
      <c r="CG275" s="159"/>
      <c r="CI275" s="76"/>
      <c r="CJ275" s="150"/>
      <c r="CK275" s="150"/>
      <c r="CL275" s="150"/>
    </row>
    <row r="276" spans="2:90" s="14" customFormat="1" ht="13.5" customHeight="1">
      <c r="B276" s="500"/>
      <c r="C276" s="629"/>
      <c r="D276" s="632"/>
      <c r="E276" s="616"/>
      <c r="F276" s="616"/>
      <c r="G276" s="128" t="s">
        <v>81</v>
      </c>
      <c r="H276" s="204">
        <v>118188585</v>
      </c>
      <c r="I276" s="183">
        <f>IFERROR(H276/E260,"-")</f>
        <v>0.16522675536202119</v>
      </c>
      <c r="J276" s="212">
        <v>784</v>
      </c>
      <c r="K276" s="183">
        <f>IFERROR(J276/F260,"-")</f>
        <v>0.81159420289855078</v>
      </c>
      <c r="L276" s="215">
        <f t="shared" si="277"/>
        <v>150750.74617346938</v>
      </c>
      <c r="M276" s="111">
        <f t="shared" si="270"/>
        <v>5.4565701559020047E-2</v>
      </c>
      <c r="N276" s="616"/>
      <c r="O276" s="616"/>
      <c r="P276" s="128" t="s">
        <v>81</v>
      </c>
      <c r="Q276" s="204">
        <v>12832316</v>
      </c>
      <c r="R276" s="183">
        <f>IFERROR(Q276/N260,"-")</f>
        <v>0.17117165258079065</v>
      </c>
      <c r="S276" s="212">
        <v>100</v>
      </c>
      <c r="T276" s="183">
        <f>IFERROR(S276/O260,"-")</f>
        <v>0.88495575221238942</v>
      </c>
      <c r="U276" s="215">
        <f t="shared" si="278"/>
        <v>128323.16</v>
      </c>
      <c r="V276" s="111">
        <f t="shared" si="271"/>
        <v>6.9599109131403122E-3</v>
      </c>
      <c r="W276" s="616"/>
      <c r="X276" s="616"/>
      <c r="Y276" s="128" t="s">
        <v>81</v>
      </c>
      <c r="Z276" s="204">
        <v>8902307</v>
      </c>
      <c r="AA276" s="183">
        <f>IFERROR(Z276/W260,"-")</f>
        <v>0.12825447103122145</v>
      </c>
      <c r="AB276" s="212">
        <v>58</v>
      </c>
      <c r="AC276" s="183">
        <f>IFERROR(AB276/X260,"-")</f>
        <v>0.95081967213114749</v>
      </c>
      <c r="AD276" s="215">
        <f t="shared" si="279"/>
        <v>153488.05172413794</v>
      </c>
      <c r="AE276" s="111">
        <f t="shared" si="272"/>
        <v>4.0367483296213811E-3</v>
      </c>
      <c r="AF276" s="616"/>
      <c r="AG276" s="616"/>
      <c r="AH276" s="128" t="s">
        <v>81</v>
      </c>
      <c r="AI276" s="204">
        <v>26245143</v>
      </c>
      <c r="AJ276" s="183">
        <f>IFERROR(AI276/AF260,"-")</f>
        <v>0.21469336359393015</v>
      </c>
      <c r="AK276" s="212">
        <v>121</v>
      </c>
      <c r="AL276" s="183">
        <f>IFERROR(AK276/AG260,"-")</f>
        <v>0.89629629629629626</v>
      </c>
      <c r="AM276" s="215">
        <f t="shared" si="280"/>
        <v>216902.00826446281</v>
      </c>
      <c r="AN276" s="111">
        <f t="shared" si="273"/>
        <v>8.4214922048997769E-3</v>
      </c>
      <c r="AO276" s="616"/>
      <c r="AP276" s="652"/>
      <c r="AQ276" s="128" t="s">
        <v>81</v>
      </c>
      <c r="AR276" s="204">
        <f t="shared" si="274"/>
        <v>166168351</v>
      </c>
      <c r="AS276" s="183">
        <f>IFERROR(AR276/AO260,"-")</f>
        <v>0.16922540627205054</v>
      </c>
      <c r="AT276" s="212">
        <f t="shared" si="275"/>
        <v>1063</v>
      </c>
      <c r="AU276" s="183">
        <f>IFERROR(AT276/AP260,"-")</f>
        <v>0.83372549019607844</v>
      </c>
      <c r="AV276" s="215">
        <f t="shared" si="281"/>
        <v>156320.17968015053</v>
      </c>
      <c r="AW276" s="111">
        <f t="shared" si="276"/>
        <v>7.3983853006681519E-2</v>
      </c>
      <c r="AX276" s="121"/>
      <c r="AY276" s="76"/>
      <c r="AZ276" s="76"/>
      <c r="BA276" s="76"/>
      <c r="BB276" s="76"/>
      <c r="BC276" s="76"/>
      <c r="BD276" s="76"/>
      <c r="BE276" s="76"/>
      <c r="BF276" s="76"/>
      <c r="BG276" s="76"/>
      <c r="BH276" s="76"/>
      <c r="BI276" s="76"/>
      <c r="BN276" s="500"/>
      <c r="BO276" s="642"/>
      <c r="BP276" s="641"/>
      <c r="BQ276" s="641"/>
      <c r="BR276" s="128" t="s">
        <v>81</v>
      </c>
      <c r="BS276" s="188">
        <v>26015186</v>
      </c>
      <c r="BT276" s="390">
        <v>0.23748912752148388</v>
      </c>
      <c r="BU276" s="188">
        <v>93</v>
      </c>
      <c r="BV276" s="390">
        <v>0.84545454545454546</v>
      </c>
      <c r="BW276" s="188">
        <v>279733.18279569893</v>
      </c>
      <c r="BX276" s="401">
        <v>6.5826727066817664E-3</v>
      </c>
      <c r="CB276" s="159"/>
      <c r="CC276" s="159"/>
      <c r="CD276" s="159"/>
      <c r="CE276" s="159"/>
      <c r="CF276" s="159"/>
      <c r="CG276" s="159"/>
      <c r="CI276" s="76"/>
      <c r="CJ276" s="150"/>
      <c r="CK276" s="150"/>
      <c r="CL276" s="150"/>
    </row>
    <row r="277" spans="2:90" s="14" customFormat="1" ht="13.5" customHeight="1">
      <c r="B277" s="500">
        <v>17</v>
      </c>
      <c r="C277" s="627" t="s">
        <v>135</v>
      </c>
      <c r="D277" s="630">
        <f>BL21</f>
        <v>20431</v>
      </c>
      <c r="E277" s="626">
        <f t="shared" ref="E277" si="282">VLOOKUP(C277,$AY$5:$BI$78,2,0)</f>
        <v>1014933980</v>
      </c>
      <c r="F277" s="626">
        <f t="shared" ref="F277" si="283">VLOOKUP(C277,$AY$5:$BI$78,7,0)</f>
        <v>1511</v>
      </c>
      <c r="G277" s="124" t="s">
        <v>144</v>
      </c>
      <c r="H277" s="210">
        <v>14407278</v>
      </c>
      <c r="I277" s="181">
        <f>IFERROR(H277/E277,"-")</f>
        <v>1.4195285884506498E-2</v>
      </c>
      <c r="J277" s="210">
        <v>354</v>
      </c>
      <c r="K277" s="181">
        <f>IFERROR(J277/F277,"-")</f>
        <v>0.2342819324950364</v>
      </c>
      <c r="L277" s="213">
        <f t="shared" si="277"/>
        <v>40698.52542372881</v>
      </c>
      <c r="M277" s="108">
        <f>IFERROR(J277/$BL$21,0)</f>
        <v>1.7326611521707211E-2</v>
      </c>
      <c r="N277" s="626">
        <f t="shared" ref="N277" si="284">VLOOKUP(C277,$AY$5:$BI$78,3,0)</f>
        <v>144123780</v>
      </c>
      <c r="O277" s="626">
        <f t="shared" ref="O277" si="285">VLOOKUP(C277,$AY$5:$BI$78,8,0)</f>
        <v>206</v>
      </c>
      <c r="P277" s="124" t="s">
        <v>144</v>
      </c>
      <c r="Q277" s="210">
        <v>1201841</v>
      </c>
      <c r="R277" s="181">
        <f>IFERROR(Q277/N277,"-")</f>
        <v>8.3389500330896121E-3</v>
      </c>
      <c r="S277" s="210">
        <v>50</v>
      </c>
      <c r="T277" s="181">
        <f>IFERROR(S277/O277,"-")</f>
        <v>0.24271844660194175</v>
      </c>
      <c r="U277" s="213">
        <f t="shared" si="278"/>
        <v>24036.82</v>
      </c>
      <c r="V277" s="108">
        <f>IFERROR(S277/$BL$21,0)</f>
        <v>2.4472615143654249E-3</v>
      </c>
      <c r="W277" s="626">
        <f t="shared" ref="W277" si="286">VLOOKUP(C277,$AY$5:$BI$78,4,0)</f>
        <v>84518720</v>
      </c>
      <c r="X277" s="626">
        <f t="shared" ref="X277" si="287">VLOOKUP(C277,$AY$5:$BI$78,9,0)</f>
        <v>95</v>
      </c>
      <c r="Y277" s="124" t="s">
        <v>144</v>
      </c>
      <c r="Z277" s="210">
        <v>2316085</v>
      </c>
      <c r="AA277" s="181">
        <f>IFERROR(Z277/W277,"-")</f>
        <v>2.7403219073833585E-2</v>
      </c>
      <c r="AB277" s="210">
        <v>30</v>
      </c>
      <c r="AC277" s="181">
        <f>IFERROR(AB277/X277,"-")</f>
        <v>0.31578947368421051</v>
      </c>
      <c r="AD277" s="213">
        <f t="shared" si="279"/>
        <v>77202.833333333328</v>
      </c>
      <c r="AE277" s="108">
        <f>IFERROR(AB277/$BL$21,0)</f>
        <v>1.468356908619255E-3</v>
      </c>
      <c r="AF277" s="626">
        <f t="shared" ref="AF277" si="288">VLOOKUP(C277,$AY$5:$BI$78,5,0)</f>
        <v>166105280</v>
      </c>
      <c r="AG277" s="626">
        <f t="shared" ref="AG277" si="289">VLOOKUP(C277,$AY$5:$BI$78,10,0)</f>
        <v>193</v>
      </c>
      <c r="AH277" s="124" t="s">
        <v>144</v>
      </c>
      <c r="AI277" s="210">
        <v>3327966</v>
      </c>
      <c r="AJ277" s="181">
        <f>IFERROR(AI277/AF277,"-")</f>
        <v>2.0035281238501269E-2</v>
      </c>
      <c r="AK277" s="210">
        <v>69</v>
      </c>
      <c r="AL277" s="181">
        <f>IFERROR(AK277/AG277,"-")</f>
        <v>0.35751295336787564</v>
      </c>
      <c r="AM277" s="213">
        <f t="shared" si="280"/>
        <v>48231.391304347824</v>
      </c>
      <c r="AN277" s="108">
        <f>IFERROR(AK277/$BL$21,0)</f>
        <v>3.3772208898242865E-3</v>
      </c>
      <c r="AO277" s="626">
        <f t="shared" ref="AO277" si="290">VLOOKUP(C277,$AY$5:$BI$78,6,0)</f>
        <v>1409681760</v>
      </c>
      <c r="AP277" s="650">
        <f t="shared" ref="AP277" si="291">VLOOKUP(C277,$AY$5:$BI$78,11,0)</f>
        <v>2005</v>
      </c>
      <c r="AQ277" s="124" t="s">
        <v>144</v>
      </c>
      <c r="AR277" s="210">
        <f t="shared" si="274"/>
        <v>21253170</v>
      </c>
      <c r="AS277" s="181">
        <f>IFERROR(AR277/AO277,"-")</f>
        <v>1.507657302737605E-2</v>
      </c>
      <c r="AT277" s="210">
        <f t="shared" si="275"/>
        <v>503</v>
      </c>
      <c r="AU277" s="181">
        <f>IFERROR(AT277/AP277,"-")</f>
        <v>0.25087281795511224</v>
      </c>
      <c r="AV277" s="213">
        <f t="shared" si="281"/>
        <v>42252.823061630217</v>
      </c>
      <c r="AW277" s="108">
        <f>IFERROR(AT277/$BL$21,0)</f>
        <v>2.4619450834516176E-2</v>
      </c>
      <c r="AX277" s="121"/>
      <c r="AY277" s="76"/>
      <c r="AZ277" s="76"/>
      <c r="BA277" s="76"/>
      <c r="BB277" s="76"/>
      <c r="BC277" s="76"/>
      <c r="BD277" s="76"/>
      <c r="BE277" s="76"/>
      <c r="BF277" s="76"/>
      <c r="BG277" s="76"/>
      <c r="BH277" s="76"/>
      <c r="BI277" s="76"/>
      <c r="BN277" s="500">
        <v>17</v>
      </c>
      <c r="BO277" s="642" t="s">
        <v>135</v>
      </c>
      <c r="BP277" s="641">
        <v>206924980</v>
      </c>
      <c r="BQ277" s="641">
        <v>183</v>
      </c>
      <c r="BR277" s="400" t="s">
        <v>144</v>
      </c>
      <c r="BS277" s="188">
        <v>2752767</v>
      </c>
      <c r="BT277" s="390">
        <v>1.3303212594245509E-2</v>
      </c>
      <c r="BU277" s="188">
        <v>73</v>
      </c>
      <c r="BV277" s="390">
        <v>0.39890710382513661</v>
      </c>
      <c r="BW277" s="188">
        <v>37709.136986301368</v>
      </c>
      <c r="BX277" s="401">
        <v>3.6221097548873671E-3</v>
      </c>
      <c r="CB277" s="159"/>
      <c r="CC277" s="159"/>
      <c r="CD277" s="159"/>
      <c r="CE277" s="159"/>
      <c r="CF277" s="159"/>
      <c r="CG277" s="159"/>
      <c r="CI277" s="76"/>
      <c r="CJ277" s="150"/>
      <c r="CK277" s="150"/>
      <c r="CL277" s="150"/>
    </row>
    <row r="278" spans="2:90" s="14" customFormat="1" ht="13.5" customHeight="1">
      <c r="B278" s="500"/>
      <c r="C278" s="628"/>
      <c r="D278" s="631"/>
      <c r="E278" s="615"/>
      <c r="F278" s="615"/>
      <c r="G278" s="125" t="s">
        <v>145</v>
      </c>
      <c r="H278" s="211">
        <v>30021103</v>
      </c>
      <c r="I278" s="182">
        <f>IFERROR(H278/E277,"-")</f>
        <v>2.9579365349458493E-2</v>
      </c>
      <c r="J278" s="211">
        <v>465</v>
      </c>
      <c r="K278" s="182">
        <f>IFERROR(J278/F277,"-")</f>
        <v>0.30774321641297153</v>
      </c>
      <c r="L278" s="214">
        <f t="shared" si="277"/>
        <v>64561.511827956987</v>
      </c>
      <c r="M278" s="109">
        <f t="shared" ref="M278:M293" si="292">IFERROR(J278/$BL$21,0)</f>
        <v>2.2759532083598454E-2</v>
      </c>
      <c r="N278" s="615"/>
      <c r="O278" s="615"/>
      <c r="P278" s="125" t="s">
        <v>145</v>
      </c>
      <c r="Q278" s="211">
        <v>4328783</v>
      </c>
      <c r="R278" s="182">
        <f>IFERROR(Q278/N277,"-")</f>
        <v>3.0035175319437224E-2</v>
      </c>
      <c r="S278" s="211">
        <v>69</v>
      </c>
      <c r="T278" s="182">
        <f>IFERROR(S278/O277,"-")</f>
        <v>0.33495145631067963</v>
      </c>
      <c r="U278" s="214">
        <f t="shared" si="278"/>
        <v>62735.985507246376</v>
      </c>
      <c r="V278" s="109">
        <f t="shared" ref="V278:V293" si="293">IFERROR(S278/$BL$21,0)</f>
        <v>3.3772208898242865E-3</v>
      </c>
      <c r="W278" s="615"/>
      <c r="X278" s="615"/>
      <c r="Y278" s="125" t="s">
        <v>145</v>
      </c>
      <c r="Z278" s="211">
        <v>3410299</v>
      </c>
      <c r="AA278" s="182">
        <f>IFERROR(Z278/W277,"-")</f>
        <v>4.0349629052593317E-2</v>
      </c>
      <c r="AB278" s="211">
        <v>34</v>
      </c>
      <c r="AC278" s="182">
        <f>IFERROR(AB278/X277,"-")</f>
        <v>0.35789473684210527</v>
      </c>
      <c r="AD278" s="214">
        <f t="shared" si="279"/>
        <v>100302.91176470589</v>
      </c>
      <c r="AE278" s="109">
        <f t="shared" ref="AE278:AE293" si="294">IFERROR(AB278/$BL$21,0)</f>
        <v>1.6641378297684892E-3</v>
      </c>
      <c r="AF278" s="615"/>
      <c r="AG278" s="615"/>
      <c r="AH278" s="125" t="s">
        <v>145</v>
      </c>
      <c r="AI278" s="211">
        <v>7494714</v>
      </c>
      <c r="AJ278" s="182">
        <f>IFERROR(AI278/AF277,"-")</f>
        <v>4.5120263485904845E-2</v>
      </c>
      <c r="AK278" s="211">
        <v>76</v>
      </c>
      <c r="AL278" s="182">
        <f>IFERROR(AK278/AG277,"-")</f>
        <v>0.39378238341968913</v>
      </c>
      <c r="AM278" s="214">
        <f t="shared" si="280"/>
        <v>98614.65789473684</v>
      </c>
      <c r="AN278" s="109">
        <f t="shared" ref="AN278:AN293" si="295">IFERROR(AK278/$BL$21,0)</f>
        <v>3.7198375018354462E-3</v>
      </c>
      <c r="AO278" s="615"/>
      <c r="AP278" s="651"/>
      <c r="AQ278" s="125" t="s">
        <v>145</v>
      </c>
      <c r="AR278" s="211">
        <f t="shared" si="274"/>
        <v>45254899</v>
      </c>
      <c r="AS278" s="182">
        <f>IFERROR(AR278/AO277,"-")</f>
        <v>3.2102918746710604E-2</v>
      </c>
      <c r="AT278" s="211">
        <f t="shared" si="275"/>
        <v>644</v>
      </c>
      <c r="AU278" s="182">
        <f>IFERROR(AT278/AP277,"-")</f>
        <v>0.32119700748129676</v>
      </c>
      <c r="AV278" s="214">
        <f t="shared" si="281"/>
        <v>70271.582298136651</v>
      </c>
      <c r="AW278" s="109">
        <f t="shared" ref="AW278:AW293" si="296">IFERROR(AT278/$BL$21,0)</f>
        <v>3.1520728305026675E-2</v>
      </c>
      <c r="AX278" s="121"/>
      <c r="AY278" s="76"/>
      <c r="AZ278" s="76"/>
      <c r="BA278" s="76"/>
      <c r="BB278" s="76"/>
      <c r="BC278" s="76"/>
      <c r="BD278" s="76"/>
      <c r="BE278" s="76"/>
      <c r="BF278" s="76"/>
      <c r="BG278" s="76"/>
      <c r="BH278" s="76"/>
      <c r="BI278" s="76"/>
      <c r="BN278" s="500"/>
      <c r="BO278" s="642"/>
      <c r="BP278" s="641"/>
      <c r="BQ278" s="641"/>
      <c r="BR278" s="400" t="s">
        <v>145</v>
      </c>
      <c r="BS278" s="188">
        <v>5801609</v>
      </c>
      <c r="BT278" s="390">
        <v>2.8037257753993742E-2</v>
      </c>
      <c r="BU278" s="188">
        <v>72</v>
      </c>
      <c r="BV278" s="390">
        <v>0.39344262295081966</v>
      </c>
      <c r="BW278" s="188">
        <v>80577.902777777781</v>
      </c>
      <c r="BX278" s="401">
        <v>3.572491813039595E-3</v>
      </c>
      <c r="CB278" s="159"/>
      <c r="CC278" s="159"/>
      <c r="CD278" s="159"/>
      <c r="CE278" s="159"/>
      <c r="CF278" s="159"/>
      <c r="CG278" s="159"/>
      <c r="CI278" s="76"/>
      <c r="CJ278" s="150"/>
      <c r="CK278" s="150"/>
      <c r="CL278" s="150"/>
    </row>
    <row r="279" spans="2:90" s="14" customFormat="1" ht="13.5" customHeight="1">
      <c r="B279" s="500"/>
      <c r="C279" s="628"/>
      <c r="D279" s="631"/>
      <c r="E279" s="615"/>
      <c r="F279" s="615"/>
      <c r="G279" s="126" t="s">
        <v>146</v>
      </c>
      <c r="H279" s="211">
        <v>16034079</v>
      </c>
      <c r="I279" s="182">
        <f>IFERROR(H279/E277,"-")</f>
        <v>1.579814974763186E-2</v>
      </c>
      <c r="J279" s="211">
        <v>426</v>
      </c>
      <c r="K279" s="182">
        <f>IFERROR(J279/F277,"-")</f>
        <v>0.28193249503639972</v>
      </c>
      <c r="L279" s="214">
        <f t="shared" si="277"/>
        <v>37638.683098591551</v>
      </c>
      <c r="M279" s="109">
        <f t="shared" si="292"/>
        <v>2.0850668102393423E-2</v>
      </c>
      <c r="N279" s="615"/>
      <c r="O279" s="615"/>
      <c r="P279" s="126" t="s">
        <v>146</v>
      </c>
      <c r="Q279" s="211">
        <v>2332513</v>
      </c>
      <c r="R279" s="182">
        <f>IFERROR(Q279/N277,"-")</f>
        <v>1.6184095365802922E-2</v>
      </c>
      <c r="S279" s="211">
        <v>64</v>
      </c>
      <c r="T279" s="182">
        <f>IFERROR(S279/O277,"-")</f>
        <v>0.31067961165048541</v>
      </c>
      <c r="U279" s="214">
        <f t="shared" si="278"/>
        <v>36445.515625</v>
      </c>
      <c r="V279" s="109">
        <f t="shared" si="293"/>
        <v>3.1324947383877442E-3</v>
      </c>
      <c r="W279" s="615"/>
      <c r="X279" s="615"/>
      <c r="Y279" s="126" t="s">
        <v>146</v>
      </c>
      <c r="Z279" s="211">
        <v>1757237</v>
      </c>
      <c r="AA279" s="182">
        <f>IFERROR(Z279/W277,"-")</f>
        <v>2.0791098114121935E-2</v>
      </c>
      <c r="AB279" s="211">
        <v>35</v>
      </c>
      <c r="AC279" s="182">
        <f>IFERROR(AB279/X277,"-")</f>
        <v>0.36842105263157893</v>
      </c>
      <c r="AD279" s="214">
        <f t="shared" si="279"/>
        <v>50206.771428571432</v>
      </c>
      <c r="AE279" s="109">
        <f t="shared" si="294"/>
        <v>1.7130830600557976E-3</v>
      </c>
      <c r="AF279" s="615"/>
      <c r="AG279" s="615"/>
      <c r="AH279" s="126" t="s">
        <v>146</v>
      </c>
      <c r="AI279" s="211">
        <v>5864423</v>
      </c>
      <c r="AJ279" s="182">
        <f>IFERROR(AI279/AF277,"-")</f>
        <v>3.5305458080561916E-2</v>
      </c>
      <c r="AK279" s="211">
        <v>65</v>
      </c>
      <c r="AL279" s="182">
        <f>IFERROR(AK279/AG277,"-")</f>
        <v>0.33678756476683935</v>
      </c>
      <c r="AM279" s="214">
        <f t="shared" si="280"/>
        <v>90221.892307692309</v>
      </c>
      <c r="AN279" s="109">
        <f t="shared" si="295"/>
        <v>3.1814399686750528E-3</v>
      </c>
      <c r="AO279" s="615"/>
      <c r="AP279" s="651"/>
      <c r="AQ279" s="126" t="s">
        <v>146</v>
      </c>
      <c r="AR279" s="211">
        <f t="shared" si="274"/>
        <v>25988252</v>
      </c>
      <c r="AS279" s="182">
        <f>IFERROR(AR279/AO277,"-")</f>
        <v>1.8435545338970689E-2</v>
      </c>
      <c r="AT279" s="211">
        <f t="shared" si="275"/>
        <v>590</v>
      </c>
      <c r="AU279" s="182">
        <f>IFERROR(AT279/AP277,"-")</f>
        <v>0.29426433915211969</v>
      </c>
      <c r="AV279" s="214">
        <f t="shared" si="281"/>
        <v>44047.884745762713</v>
      </c>
      <c r="AW279" s="109">
        <f t="shared" si="296"/>
        <v>2.8877685869512015E-2</v>
      </c>
      <c r="AX279" s="121"/>
      <c r="AY279" s="76"/>
      <c r="AZ279" s="76"/>
      <c r="BA279" s="76"/>
      <c r="BB279" s="76"/>
      <c r="BC279" s="76"/>
      <c r="BD279" s="76"/>
      <c r="BE279" s="76"/>
      <c r="BF279" s="76"/>
      <c r="BG279" s="76"/>
      <c r="BH279" s="76"/>
      <c r="BI279" s="76"/>
      <c r="BN279" s="500"/>
      <c r="BO279" s="642"/>
      <c r="BP279" s="641"/>
      <c r="BQ279" s="641"/>
      <c r="BR279" s="400" t="s">
        <v>146</v>
      </c>
      <c r="BS279" s="188">
        <v>2828217</v>
      </c>
      <c r="BT279" s="390">
        <v>1.3667837493568926E-2</v>
      </c>
      <c r="BU279" s="188">
        <v>69</v>
      </c>
      <c r="BV279" s="390">
        <v>0.37704918032786883</v>
      </c>
      <c r="BW279" s="188">
        <v>40988.65217391304</v>
      </c>
      <c r="BX279" s="401">
        <v>3.4236379874962785E-3</v>
      </c>
      <c r="CB279" s="159"/>
      <c r="CC279" s="159"/>
      <c r="CD279" s="159"/>
      <c r="CE279" s="159"/>
      <c r="CF279" s="159"/>
      <c r="CG279" s="159"/>
      <c r="CI279" s="76"/>
      <c r="CJ279" s="150"/>
      <c r="CK279" s="150"/>
      <c r="CL279" s="150"/>
    </row>
    <row r="280" spans="2:90" s="14" customFormat="1" ht="13.5" customHeight="1">
      <c r="B280" s="500"/>
      <c r="C280" s="628"/>
      <c r="D280" s="631"/>
      <c r="E280" s="615"/>
      <c r="F280" s="615"/>
      <c r="G280" s="126" t="s">
        <v>147</v>
      </c>
      <c r="H280" s="211">
        <v>5508740</v>
      </c>
      <c r="I280" s="182">
        <f>IFERROR(H280/E277,"-")</f>
        <v>5.4276830892980845E-3</v>
      </c>
      <c r="J280" s="211">
        <v>88</v>
      </c>
      <c r="K280" s="182">
        <f>IFERROR(J280/F277,"-")</f>
        <v>5.823957643944408E-2</v>
      </c>
      <c r="L280" s="214">
        <f t="shared" si="277"/>
        <v>62599.318181818184</v>
      </c>
      <c r="M280" s="109">
        <f t="shared" si="292"/>
        <v>4.3071802652831477E-3</v>
      </c>
      <c r="N280" s="615"/>
      <c r="O280" s="615"/>
      <c r="P280" s="126" t="s">
        <v>147</v>
      </c>
      <c r="Q280" s="211">
        <v>89743</v>
      </c>
      <c r="R280" s="182">
        <f>IFERROR(Q280/N277,"-")</f>
        <v>6.2268003239992738E-4</v>
      </c>
      <c r="S280" s="211">
        <v>9</v>
      </c>
      <c r="T280" s="182">
        <f>IFERROR(S280/O277,"-")</f>
        <v>4.3689320388349516E-2</v>
      </c>
      <c r="U280" s="214">
        <f t="shared" si="278"/>
        <v>9971.4444444444453</v>
      </c>
      <c r="V280" s="109">
        <f t="shared" si="293"/>
        <v>4.405070725857765E-4</v>
      </c>
      <c r="W280" s="615"/>
      <c r="X280" s="615"/>
      <c r="Y280" s="126" t="s">
        <v>147</v>
      </c>
      <c r="Z280" s="211">
        <v>98210</v>
      </c>
      <c r="AA280" s="182">
        <f>IFERROR(Z280/W277,"-")</f>
        <v>1.1619910949905536E-3</v>
      </c>
      <c r="AB280" s="211">
        <v>8</v>
      </c>
      <c r="AC280" s="182">
        <f>IFERROR(AB280/X277,"-")</f>
        <v>8.4210526315789472E-2</v>
      </c>
      <c r="AD280" s="214">
        <f t="shared" si="279"/>
        <v>12276.25</v>
      </c>
      <c r="AE280" s="109">
        <f t="shared" si="294"/>
        <v>3.9156184229846802E-4</v>
      </c>
      <c r="AF280" s="615"/>
      <c r="AG280" s="615"/>
      <c r="AH280" s="126" t="s">
        <v>147</v>
      </c>
      <c r="AI280" s="211">
        <v>209074</v>
      </c>
      <c r="AJ280" s="182">
        <f>IFERROR(AI280/AF277,"-")</f>
        <v>1.2586836493096428E-3</v>
      </c>
      <c r="AK280" s="211">
        <v>13</v>
      </c>
      <c r="AL280" s="182">
        <f>IFERROR(AK280/AG277,"-")</f>
        <v>6.7357512953367879E-2</v>
      </c>
      <c r="AM280" s="214">
        <f t="shared" si="280"/>
        <v>16082.615384615385</v>
      </c>
      <c r="AN280" s="109">
        <f t="shared" si="295"/>
        <v>6.3628799373501054E-4</v>
      </c>
      <c r="AO280" s="615"/>
      <c r="AP280" s="651"/>
      <c r="AQ280" s="126" t="s">
        <v>147</v>
      </c>
      <c r="AR280" s="211">
        <f t="shared" si="274"/>
        <v>5905767</v>
      </c>
      <c r="AS280" s="182">
        <f>IFERROR(AR280/AO277,"-")</f>
        <v>4.1894327979387349E-3</v>
      </c>
      <c r="AT280" s="211">
        <f t="shared" si="275"/>
        <v>118</v>
      </c>
      <c r="AU280" s="182">
        <f>IFERROR(AT280/AP277,"-")</f>
        <v>5.8852867830423941E-2</v>
      </c>
      <c r="AV280" s="214">
        <f t="shared" si="281"/>
        <v>50048.872881355936</v>
      </c>
      <c r="AW280" s="109">
        <f t="shared" si="296"/>
        <v>5.7755371739024036E-3</v>
      </c>
      <c r="AX280" s="121"/>
      <c r="AY280" s="76"/>
      <c r="AZ280" s="76"/>
      <c r="BA280" s="76"/>
      <c r="BB280" s="76"/>
      <c r="BC280" s="76"/>
      <c r="BD280" s="76"/>
      <c r="BE280" s="76"/>
      <c r="BF280" s="76"/>
      <c r="BG280" s="76"/>
      <c r="BH280" s="76"/>
      <c r="BI280" s="76"/>
      <c r="BN280" s="500"/>
      <c r="BO280" s="642"/>
      <c r="BP280" s="641"/>
      <c r="BQ280" s="641"/>
      <c r="BR280" s="400" t="s">
        <v>147</v>
      </c>
      <c r="BS280" s="188">
        <v>88196</v>
      </c>
      <c r="BT280" s="390">
        <v>4.2622210232906631E-4</v>
      </c>
      <c r="BU280" s="188">
        <v>12</v>
      </c>
      <c r="BV280" s="390">
        <v>6.5573770491803282E-2</v>
      </c>
      <c r="BW280" s="188">
        <v>7349.666666666667</v>
      </c>
      <c r="BX280" s="401">
        <v>5.9541530217326586E-4</v>
      </c>
      <c r="CB280" s="159"/>
      <c r="CC280" s="159"/>
      <c r="CD280" s="159"/>
      <c r="CE280" s="159"/>
      <c r="CF280" s="159"/>
      <c r="CG280" s="159"/>
      <c r="CI280" s="76"/>
      <c r="CJ280" s="150"/>
      <c r="CK280" s="150"/>
      <c r="CL280" s="150"/>
    </row>
    <row r="281" spans="2:90" s="14" customFormat="1" ht="13.5" customHeight="1">
      <c r="B281" s="500"/>
      <c r="C281" s="628"/>
      <c r="D281" s="631"/>
      <c r="E281" s="615"/>
      <c r="F281" s="615"/>
      <c r="G281" s="126" t="s">
        <v>148</v>
      </c>
      <c r="H281" s="211">
        <v>21936881</v>
      </c>
      <c r="I281" s="182">
        <f>IFERROR(H281/E277,"-")</f>
        <v>2.1614096514927995E-2</v>
      </c>
      <c r="J281" s="211">
        <v>552</v>
      </c>
      <c r="K281" s="182">
        <f>IFERROR(J281/F277,"-")</f>
        <v>0.36532097948378556</v>
      </c>
      <c r="L281" s="214">
        <f t="shared" si="277"/>
        <v>39740.72644927536</v>
      </c>
      <c r="M281" s="109">
        <f t="shared" si="292"/>
        <v>2.7017767118594292E-2</v>
      </c>
      <c r="N281" s="615"/>
      <c r="O281" s="615"/>
      <c r="P281" s="126" t="s">
        <v>148</v>
      </c>
      <c r="Q281" s="211">
        <v>2594930</v>
      </c>
      <c r="R281" s="182">
        <f>IFERROR(Q281/N277,"-")</f>
        <v>1.8004870535591005E-2</v>
      </c>
      <c r="S281" s="211">
        <v>89</v>
      </c>
      <c r="T281" s="182">
        <f>IFERROR(S281/O277,"-")</f>
        <v>0.43203883495145629</v>
      </c>
      <c r="U281" s="214">
        <f t="shared" si="278"/>
        <v>29156.516853932586</v>
      </c>
      <c r="V281" s="109">
        <f t="shared" si="293"/>
        <v>4.3561254955704568E-3</v>
      </c>
      <c r="W281" s="615"/>
      <c r="X281" s="615"/>
      <c r="Y281" s="126" t="s">
        <v>148</v>
      </c>
      <c r="Z281" s="211">
        <v>2013276</v>
      </c>
      <c r="AA281" s="182">
        <f>IFERROR(Z281/W277,"-")</f>
        <v>2.3820474328054186E-2</v>
      </c>
      <c r="AB281" s="211">
        <v>48</v>
      </c>
      <c r="AC281" s="182">
        <f>IFERROR(AB281/X277,"-")</f>
        <v>0.50526315789473686</v>
      </c>
      <c r="AD281" s="214">
        <f t="shared" si="279"/>
        <v>41943.25</v>
      </c>
      <c r="AE281" s="109">
        <f t="shared" si="294"/>
        <v>2.349371053790808E-3</v>
      </c>
      <c r="AF281" s="615"/>
      <c r="AG281" s="615"/>
      <c r="AH281" s="126" t="s">
        <v>148</v>
      </c>
      <c r="AI281" s="211">
        <v>4836978</v>
      </c>
      <c r="AJ281" s="182">
        <f>IFERROR(AI281/AF277,"-")</f>
        <v>2.9119953321170768E-2</v>
      </c>
      <c r="AK281" s="211">
        <v>89</v>
      </c>
      <c r="AL281" s="182">
        <f>IFERROR(AK281/AG277,"-")</f>
        <v>0.46113989637305697</v>
      </c>
      <c r="AM281" s="214">
        <f t="shared" si="280"/>
        <v>54348.067415730337</v>
      </c>
      <c r="AN281" s="109">
        <f t="shared" si="295"/>
        <v>4.3561254955704568E-3</v>
      </c>
      <c r="AO281" s="615"/>
      <c r="AP281" s="651"/>
      <c r="AQ281" s="126" t="s">
        <v>148</v>
      </c>
      <c r="AR281" s="211">
        <f t="shared" si="274"/>
        <v>31382065</v>
      </c>
      <c r="AS281" s="182">
        <f>IFERROR(AR281/AO277,"-")</f>
        <v>2.2261808225425291E-2</v>
      </c>
      <c r="AT281" s="211">
        <f t="shared" si="275"/>
        <v>778</v>
      </c>
      <c r="AU281" s="182">
        <f>IFERROR(AT281/AP277,"-")</f>
        <v>0.38802992518703244</v>
      </c>
      <c r="AV281" s="214">
        <f t="shared" si="281"/>
        <v>40336.84447300771</v>
      </c>
      <c r="AW281" s="109">
        <f t="shared" si="296"/>
        <v>3.8079389163526017E-2</v>
      </c>
      <c r="AX281" s="121"/>
      <c r="AY281" s="76"/>
      <c r="AZ281" s="76"/>
      <c r="BA281" s="76"/>
      <c r="BB281" s="76"/>
      <c r="BC281" s="76"/>
      <c r="BD281" s="76"/>
      <c r="BE281" s="76"/>
      <c r="BF281" s="76"/>
      <c r="BG281" s="76"/>
      <c r="BH281" s="76"/>
      <c r="BI281" s="76"/>
      <c r="BN281" s="500"/>
      <c r="BO281" s="642"/>
      <c r="BP281" s="641"/>
      <c r="BQ281" s="641"/>
      <c r="BR281" s="400" t="s">
        <v>148</v>
      </c>
      <c r="BS281" s="188">
        <v>9192865</v>
      </c>
      <c r="BT281" s="390">
        <v>4.4426076542329496E-2</v>
      </c>
      <c r="BU281" s="188">
        <v>88</v>
      </c>
      <c r="BV281" s="390">
        <v>0.48087431693989069</v>
      </c>
      <c r="BW281" s="188">
        <v>104464.375</v>
      </c>
      <c r="BX281" s="401">
        <v>4.3663788826039497E-3</v>
      </c>
      <c r="CB281" s="159"/>
      <c r="CC281" s="159"/>
      <c r="CD281" s="159"/>
      <c r="CE281" s="159"/>
      <c r="CF281" s="159"/>
      <c r="CG281" s="159"/>
      <c r="CI281" s="76"/>
      <c r="CJ281" s="150"/>
      <c r="CK281" s="150"/>
      <c r="CL281" s="150"/>
    </row>
    <row r="282" spans="2:90" s="14" customFormat="1" ht="13.5" customHeight="1">
      <c r="B282" s="500"/>
      <c r="C282" s="628"/>
      <c r="D282" s="631"/>
      <c r="E282" s="615"/>
      <c r="F282" s="615"/>
      <c r="G282" s="126" t="s">
        <v>149</v>
      </c>
      <c r="H282" s="211">
        <v>32695054</v>
      </c>
      <c r="I282" s="182">
        <f>IFERROR(H282/E277,"-")</f>
        <v>3.2213971198402483E-2</v>
      </c>
      <c r="J282" s="211">
        <v>648</v>
      </c>
      <c r="K282" s="182">
        <f>IFERROR(J282/F277,"-")</f>
        <v>0.42885506287227004</v>
      </c>
      <c r="L282" s="214">
        <f t="shared" si="277"/>
        <v>50455.330246913582</v>
      </c>
      <c r="M282" s="109">
        <f t="shared" si="292"/>
        <v>3.1716509226175908E-2</v>
      </c>
      <c r="N282" s="615"/>
      <c r="O282" s="615"/>
      <c r="P282" s="126" t="s">
        <v>149</v>
      </c>
      <c r="Q282" s="211">
        <v>4305481</v>
      </c>
      <c r="R282" s="182">
        <f>IFERROR(Q282/N277,"-")</f>
        <v>2.9873494852827202E-2</v>
      </c>
      <c r="S282" s="211">
        <v>88</v>
      </c>
      <c r="T282" s="182">
        <f>IFERROR(S282/O277,"-")</f>
        <v>0.42718446601941745</v>
      </c>
      <c r="U282" s="214">
        <f t="shared" si="278"/>
        <v>48925.920454545456</v>
      </c>
      <c r="V282" s="109">
        <f t="shared" si="293"/>
        <v>4.3071802652831477E-3</v>
      </c>
      <c r="W282" s="615"/>
      <c r="X282" s="615"/>
      <c r="Y282" s="126" t="s">
        <v>149</v>
      </c>
      <c r="Z282" s="211">
        <v>2955994</v>
      </c>
      <c r="AA282" s="182">
        <f>IFERROR(Z282/W277,"-")</f>
        <v>3.4974429333525167E-2</v>
      </c>
      <c r="AB282" s="211">
        <v>49</v>
      </c>
      <c r="AC282" s="182">
        <f>IFERROR(AB282/X277,"-")</f>
        <v>0.51578947368421058</v>
      </c>
      <c r="AD282" s="214">
        <f t="shared" si="279"/>
        <v>60326.408163265303</v>
      </c>
      <c r="AE282" s="109">
        <f t="shared" si="294"/>
        <v>2.3983162840781167E-3</v>
      </c>
      <c r="AF282" s="615"/>
      <c r="AG282" s="615"/>
      <c r="AH282" s="126" t="s">
        <v>149</v>
      </c>
      <c r="AI282" s="211">
        <v>4584559</v>
      </c>
      <c r="AJ282" s="182">
        <f>IFERROR(AI282/AF277,"-")</f>
        <v>2.7600320712261525E-2</v>
      </c>
      <c r="AK282" s="211">
        <v>98</v>
      </c>
      <c r="AL282" s="182">
        <f>IFERROR(AK282/AG277,"-")</f>
        <v>0.50777202072538863</v>
      </c>
      <c r="AM282" s="214">
        <f t="shared" si="280"/>
        <v>46781.214285714283</v>
      </c>
      <c r="AN282" s="109">
        <f t="shared" si="295"/>
        <v>4.7966325681562333E-3</v>
      </c>
      <c r="AO282" s="615"/>
      <c r="AP282" s="651"/>
      <c r="AQ282" s="126" t="s">
        <v>149</v>
      </c>
      <c r="AR282" s="211">
        <f t="shared" si="274"/>
        <v>44541088</v>
      </c>
      <c r="AS282" s="182">
        <f>IFERROR(AR282/AO277,"-")</f>
        <v>3.1596555523283498E-2</v>
      </c>
      <c r="AT282" s="211">
        <f t="shared" si="275"/>
        <v>883</v>
      </c>
      <c r="AU282" s="182">
        <f>IFERROR(AT282/AP277,"-")</f>
        <v>0.44039900249376557</v>
      </c>
      <c r="AV282" s="214">
        <f t="shared" si="281"/>
        <v>50442.908267270672</v>
      </c>
      <c r="AW282" s="109">
        <f t="shared" si="296"/>
        <v>4.3218638343693404E-2</v>
      </c>
      <c r="AX282" s="121"/>
      <c r="AY282" s="76"/>
      <c r="AZ282" s="76"/>
      <c r="BA282" s="76"/>
      <c r="BB282" s="76"/>
      <c r="BC282" s="76"/>
      <c r="BD282" s="76"/>
      <c r="BE282" s="76"/>
      <c r="BF282" s="76"/>
      <c r="BG282" s="76"/>
      <c r="BH282" s="76"/>
      <c r="BI282" s="76"/>
      <c r="BN282" s="500"/>
      <c r="BO282" s="642"/>
      <c r="BP282" s="641"/>
      <c r="BQ282" s="641"/>
      <c r="BR282" s="400" t="s">
        <v>149</v>
      </c>
      <c r="BS282" s="188">
        <v>5623261</v>
      </c>
      <c r="BT282" s="390">
        <v>2.717536084816826E-2</v>
      </c>
      <c r="BU282" s="188">
        <v>91</v>
      </c>
      <c r="BV282" s="390">
        <v>0.49726775956284153</v>
      </c>
      <c r="BW282" s="188">
        <v>61794.076923076922</v>
      </c>
      <c r="BX282" s="401">
        <v>4.5152327081472658E-3</v>
      </c>
      <c r="CB282" s="159"/>
      <c r="CC282" s="159"/>
      <c r="CD282" s="159"/>
      <c r="CE282" s="159"/>
      <c r="CF282" s="159"/>
      <c r="CG282" s="159"/>
      <c r="CI282" s="76"/>
      <c r="CJ282" s="150"/>
      <c r="CK282" s="150"/>
      <c r="CL282" s="150"/>
    </row>
    <row r="283" spans="2:90" s="14" customFormat="1" ht="13.5" customHeight="1">
      <c r="B283" s="500"/>
      <c r="C283" s="628"/>
      <c r="D283" s="631"/>
      <c r="E283" s="615"/>
      <c r="F283" s="615"/>
      <c r="G283" s="126" t="s">
        <v>150</v>
      </c>
      <c r="H283" s="211">
        <v>34528048</v>
      </c>
      <c r="I283" s="182">
        <f>IFERROR(H283/E277,"-")</f>
        <v>3.4019994088679541E-2</v>
      </c>
      <c r="J283" s="211">
        <v>173</v>
      </c>
      <c r="K283" s="182">
        <f>IFERROR(J283/F277,"-")</f>
        <v>0.11449371277299801</v>
      </c>
      <c r="L283" s="214">
        <f t="shared" si="277"/>
        <v>199584.09248554913</v>
      </c>
      <c r="M283" s="109">
        <f t="shared" si="292"/>
        <v>8.4675248397043709E-3</v>
      </c>
      <c r="N283" s="615"/>
      <c r="O283" s="615"/>
      <c r="P283" s="126" t="s">
        <v>150</v>
      </c>
      <c r="Q283" s="211">
        <v>321187</v>
      </c>
      <c r="R283" s="182">
        <f>IFERROR(Q283/N277,"-")</f>
        <v>2.2285496536380046E-3</v>
      </c>
      <c r="S283" s="211">
        <v>20</v>
      </c>
      <c r="T283" s="182">
        <f>IFERROR(S283/O277,"-")</f>
        <v>9.7087378640776698E-2</v>
      </c>
      <c r="U283" s="214">
        <f t="shared" si="278"/>
        <v>16059.35</v>
      </c>
      <c r="V283" s="109">
        <f t="shared" si="293"/>
        <v>9.7890460574617008E-4</v>
      </c>
      <c r="W283" s="615"/>
      <c r="X283" s="615"/>
      <c r="Y283" s="126" t="s">
        <v>150</v>
      </c>
      <c r="Z283" s="211">
        <v>825143</v>
      </c>
      <c r="AA283" s="182">
        <f>IFERROR(Z283/W277,"-")</f>
        <v>9.7628430719253669E-3</v>
      </c>
      <c r="AB283" s="211">
        <v>14</v>
      </c>
      <c r="AC283" s="182">
        <f>IFERROR(AB283/X277,"-")</f>
        <v>0.14736842105263157</v>
      </c>
      <c r="AD283" s="214">
        <f t="shared" si="279"/>
        <v>58938.785714285717</v>
      </c>
      <c r="AE283" s="109">
        <f t="shared" si="294"/>
        <v>6.8523322402231908E-4</v>
      </c>
      <c r="AF283" s="615"/>
      <c r="AG283" s="615"/>
      <c r="AH283" s="126" t="s">
        <v>150</v>
      </c>
      <c r="AI283" s="211">
        <v>2331163</v>
      </c>
      <c r="AJ283" s="182">
        <f>IFERROR(AI283/AF277,"-")</f>
        <v>1.4034249844436011E-2</v>
      </c>
      <c r="AK283" s="211">
        <v>30</v>
      </c>
      <c r="AL283" s="182">
        <f>IFERROR(AK283/AG277,"-")</f>
        <v>0.15544041450777202</v>
      </c>
      <c r="AM283" s="214">
        <f t="shared" si="280"/>
        <v>77705.433333333334</v>
      </c>
      <c r="AN283" s="109">
        <f t="shared" si="295"/>
        <v>1.468356908619255E-3</v>
      </c>
      <c r="AO283" s="615"/>
      <c r="AP283" s="651"/>
      <c r="AQ283" s="126" t="s">
        <v>150</v>
      </c>
      <c r="AR283" s="211">
        <f t="shared" si="274"/>
        <v>38005541</v>
      </c>
      <c r="AS283" s="182">
        <f>IFERROR(AR283/AO277,"-")</f>
        <v>2.6960369409901423E-2</v>
      </c>
      <c r="AT283" s="211">
        <f t="shared" si="275"/>
        <v>237</v>
      </c>
      <c r="AU283" s="182">
        <f>IFERROR(AT283/AP277,"-")</f>
        <v>0.11820448877805487</v>
      </c>
      <c r="AV283" s="214">
        <f t="shared" si="281"/>
        <v>160360.93248945149</v>
      </c>
      <c r="AW283" s="109">
        <f t="shared" si="296"/>
        <v>1.1600019578092115E-2</v>
      </c>
      <c r="AX283" s="121"/>
      <c r="AY283" s="76"/>
      <c r="AZ283" s="76"/>
      <c r="BA283" s="76"/>
      <c r="BB283" s="76"/>
      <c r="BC283" s="76"/>
      <c r="BD283" s="76"/>
      <c r="BE283" s="76"/>
      <c r="BF283" s="76"/>
      <c r="BG283" s="76"/>
      <c r="BH283" s="76"/>
      <c r="BI283" s="76"/>
      <c r="BN283" s="500"/>
      <c r="BO283" s="642"/>
      <c r="BP283" s="641"/>
      <c r="BQ283" s="641"/>
      <c r="BR283" s="400" t="s">
        <v>150</v>
      </c>
      <c r="BS283" s="188">
        <v>363135</v>
      </c>
      <c r="BT283" s="390">
        <v>1.7549113693281497E-3</v>
      </c>
      <c r="BU283" s="188">
        <v>23</v>
      </c>
      <c r="BV283" s="390">
        <v>0.12568306010928962</v>
      </c>
      <c r="BW283" s="188">
        <v>15788.478260869566</v>
      </c>
      <c r="BX283" s="401">
        <v>1.1412126624987596E-3</v>
      </c>
      <c r="CB283" s="159"/>
      <c r="CC283" s="159"/>
      <c r="CD283" s="159"/>
      <c r="CE283" s="159"/>
      <c r="CF283" s="159"/>
      <c r="CG283" s="159"/>
      <c r="CI283" s="76"/>
      <c r="CJ283" s="150"/>
      <c r="CK283" s="150"/>
      <c r="CL283" s="150"/>
    </row>
    <row r="284" spans="2:90" s="14" customFormat="1" ht="13.5" customHeight="1">
      <c r="B284" s="500"/>
      <c r="C284" s="628"/>
      <c r="D284" s="631"/>
      <c r="E284" s="615"/>
      <c r="F284" s="615"/>
      <c r="G284" s="126" t="s">
        <v>160</v>
      </c>
      <c r="H284" s="211">
        <v>0</v>
      </c>
      <c r="I284" s="182">
        <f>IFERROR(H284/E277,"-")</f>
        <v>0</v>
      </c>
      <c r="J284" s="211">
        <v>0</v>
      </c>
      <c r="K284" s="182">
        <f>IFERROR(J284/F277,"-")</f>
        <v>0</v>
      </c>
      <c r="L284" s="214" t="str">
        <f t="shared" si="277"/>
        <v>-</v>
      </c>
      <c r="M284" s="109">
        <f t="shared" si="292"/>
        <v>0</v>
      </c>
      <c r="N284" s="615"/>
      <c r="O284" s="615"/>
      <c r="P284" s="126" t="s">
        <v>160</v>
      </c>
      <c r="Q284" s="211">
        <v>2384</v>
      </c>
      <c r="R284" s="182">
        <f>IFERROR(Q284/N277,"-")</f>
        <v>1.6541336898046942E-5</v>
      </c>
      <c r="S284" s="211">
        <v>1</v>
      </c>
      <c r="T284" s="182">
        <f>IFERROR(S284/O277,"-")</f>
        <v>4.8543689320388345E-3</v>
      </c>
      <c r="U284" s="214">
        <f t="shared" si="278"/>
        <v>2384</v>
      </c>
      <c r="V284" s="109">
        <f t="shared" si="293"/>
        <v>4.8945230287308503E-5</v>
      </c>
      <c r="W284" s="615"/>
      <c r="X284" s="615"/>
      <c r="Y284" s="126" t="s">
        <v>160</v>
      </c>
      <c r="Z284" s="211">
        <v>0</v>
      </c>
      <c r="AA284" s="182">
        <f>IFERROR(Z284/W277,"-")</f>
        <v>0</v>
      </c>
      <c r="AB284" s="211">
        <v>0</v>
      </c>
      <c r="AC284" s="182">
        <f>IFERROR(AB284/X277,"-")</f>
        <v>0</v>
      </c>
      <c r="AD284" s="214" t="str">
        <f t="shared" si="279"/>
        <v>-</v>
      </c>
      <c r="AE284" s="109">
        <f t="shared" si="294"/>
        <v>0</v>
      </c>
      <c r="AF284" s="615"/>
      <c r="AG284" s="615"/>
      <c r="AH284" s="126" t="s">
        <v>160</v>
      </c>
      <c r="AI284" s="211">
        <v>0</v>
      </c>
      <c r="AJ284" s="182">
        <f>IFERROR(AI284/AF277,"-")</f>
        <v>0</v>
      </c>
      <c r="AK284" s="211">
        <v>0</v>
      </c>
      <c r="AL284" s="182">
        <f>IFERROR(AK284/AG277,"-")</f>
        <v>0</v>
      </c>
      <c r="AM284" s="214" t="str">
        <f t="shared" si="280"/>
        <v>-</v>
      </c>
      <c r="AN284" s="109">
        <f t="shared" si="295"/>
        <v>0</v>
      </c>
      <c r="AO284" s="615"/>
      <c r="AP284" s="651"/>
      <c r="AQ284" s="126" t="s">
        <v>160</v>
      </c>
      <c r="AR284" s="211">
        <f t="shared" si="274"/>
        <v>2384</v>
      </c>
      <c r="AS284" s="182">
        <f>IFERROR(AR284/AO277,"-")</f>
        <v>1.6911618406696275E-6</v>
      </c>
      <c r="AT284" s="211">
        <f t="shared" si="275"/>
        <v>1</v>
      </c>
      <c r="AU284" s="182">
        <f>IFERROR(AT284/AP277,"-")</f>
        <v>4.9875311720698251E-4</v>
      </c>
      <c r="AV284" s="214">
        <f t="shared" si="281"/>
        <v>2384</v>
      </c>
      <c r="AW284" s="109">
        <f t="shared" si="296"/>
        <v>4.8945230287308503E-5</v>
      </c>
      <c r="AX284" s="121"/>
      <c r="AY284" s="76"/>
      <c r="AZ284" s="76"/>
      <c r="BA284" s="76"/>
      <c r="BB284" s="76"/>
      <c r="BC284" s="76"/>
      <c r="BD284" s="76"/>
      <c r="BE284" s="76"/>
      <c r="BF284" s="76"/>
      <c r="BG284" s="76"/>
      <c r="BH284" s="76"/>
      <c r="BI284" s="76"/>
      <c r="BN284" s="500"/>
      <c r="BO284" s="642"/>
      <c r="BP284" s="641"/>
      <c r="BQ284" s="641"/>
      <c r="BR284" s="400" t="s">
        <v>160</v>
      </c>
      <c r="BS284" s="188">
        <v>2880</v>
      </c>
      <c r="BT284" s="390">
        <v>1.3918087608368984E-5</v>
      </c>
      <c r="BU284" s="188">
        <v>1</v>
      </c>
      <c r="BV284" s="390">
        <v>5.4644808743169399E-3</v>
      </c>
      <c r="BW284" s="188">
        <v>2880</v>
      </c>
      <c r="BX284" s="401">
        <v>4.9617941847772153E-5</v>
      </c>
      <c r="CB284" s="159"/>
      <c r="CC284" s="159"/>
      <c r="CD284" s="159"/>
      <c r="CE284" s="159"/>
      <c r="CF284" s="159"/>
      <c r="CG284" s="159"/>
      <c r="CI284" s="76"/>
      <c r="CJ284" s="150"/>
      <c r="CK284" s="150"/>
      <c r="CL284" s="150"/>
    </row>
    <row r="285" spans="2:90" s="14" customFormat="1" ht="13.5" customHeight="1">
      <c r="B285" s="500"/>
      <c r="C285" s="628"/>
      <c r="D285" s="631"/>
      <c r="E285" s="615"/>
      <c r="F285" s="615"/>
      <c r="G285" s="126" t="s">
        <v>151</v>
      </c>
      <c r="H285" s="211">
        <v>1730640</v>
      </c>
      <c r="I285" s="182">
        <f>IFERROR(H285/E277,"-")</f>
        <v>1.705174951379596E-3</v>
      </c>
      <c r="J285" s="211">
        <v>22</v>
      </c>
      <c r="K285" s="182">
        <f>IFERROR(J285/F277,"-")</f>
        <v>1.455989410986102E-2</v>
      </c>
      <c r="L285" s="214">
        <f t="shared" si="277"/>
        <v>78665.454545454544</v>
      </c>
      <c r="M285" s="109">
        <f t="shared" si="292"/>
        <v>1.0767950663207869E-3</v>
      </c>
      <c r="N285" s="615"/>
      <c r="O285" s="615"/>
      <c r="P285" s="126" t="s">
        <v>151</v>
      </c>
      <c r="Q285" s="211">
        <v>51240</v>
      </c>
      <c r="R285" s="182">
        <f>IFERROR(Q285/N277,"-")</f>
        <v>3.5552772762412974E-4</v>
      </c>
      <c r="S285" s="211">
        <v>3</v>
      </c>
      <c r="T285" s="182">
        <f>IFERROR(S285/O277,"-")</f>
        <v>1.4563106796116505E-2</v>
      </c>
      <c r="U285" s="214">
        <f t="shared" si="278"/>
        <v>17080</v>
      </c>
      <c r="V285" s="109">
        <f t="shared" si="293"/>
        <v>1.468356908619255E-4</v>
      </c>
      <c r="W285" s="615"/>
      <c r="X285" s="615"/>
      <c r="Y285" s="126" t="s">
        <v>151</v>
      </c>
      <c r="Z285" s="211">
        <v>22730</v>
      </c>
      <c r="AA285" s="182">
        <f>IFERROR(Z285/W277,"-")</f>
        <v>2.6893450350407581E-4</v>
      </c>
      <c r="AB285" s="211">
        <v>2</v>
      </c>
      <c r="AC285" s="182">
        <f>IFERROR(AB285/X277,"-")</f>
        <v>2.1052631578947368E-2</v>
      </c>
      <c r="AD285" s="214">
        <f t="shared" si="279"/>
        <v>11365</v>
      </c>
      <c r="AE285" s="109">
        <f t="shared" si="294"/>
        <v>9.7890460574617005E-5</v>
      </c>
      <c r="AF285" s="615"/>
      <c r="AG285" s="615"/>
      <c r="AH285" s="126" t="s">
        <v>151</v>
      </c>
      <c r="AI285" s="211">
        <v>110853</v>
      </c>
      <c r="AJ285" s="182">
        <f>IFERROR(AI285/AF277,"-")</f>
        <v>6.673659019147374E-4</v>
      </c>
      <c r="AK285" s="211">
        <v>3</v>
      </c>
      <c r="AL285" s="182">
        <f>IFERROR(AK285/AG277,"-")</f>
        <v>1.5544041450777202E-2</v>
      </c>
      <c r="AM285" s="214">
        <f t="shared" si="280"/>
        <v>36951</v>
      </c>
      <c r="AN285" s="109">
        <f t="shared" si="295"/>
        <v>1.468356908619255E-4</v>
      </c>
      <c r="AO285" s="615"/>
      <c r="AP285" s="651"/>
      <c r="AQ285" s="126" t="s">
        <v>151</v>
      </c>
      <c r="AR285" s="211">
        <f t="shared" si="274"/>
        <v>1915463</v>
      </c>
      <c r="AS285" s="182">
        <f>IFERROR(AR285/AO277,"-")</f>
        <v>1.3587910792007411E-3</v>
      </c>
      <c r="AT285" s="211">
        <f t="shared" si="275"/>
        <v>30</v>
      </c>
      <c r="AU285" s="182">
        <f>IFERROR(AT285/AP277,"-")</f>
        <v>1.4962593516209476E-2</v>
      </c>
      <c r="AV285" s="214">
        <f t="shared" si="281"/>
        <v>63848.76666666667</v>
      </c>
      <c r="AW285" s="109">
        <f t="shared" si="296"/>
        <v>1.468356908619255E-3</v>
      </c>
      <c r="AX285" s="121"/>
      <c r="AY285" s="76"/>
      <c r="AZ285" s="76"/>
      <c r="BA285" s="76"/>
      <c r="BB285" s="76"/>
      <c r="BC285" s="76"/>
      <c r="BD285" s="76"/>
      <c r="BE285" s="76"/>
      <c r="BF285" s="76"/>
      <c r="BG285" s="76"/>
      <c r="BH285" s="76"/>
      <c r="BI285" s="76"/>
      <c r="BN285" s="500"/>
      <c r="BO285" s="642"/>
      <c r="BP285" s="641"/>
      <c r="BQ285" s="641"/>
      <c r="BR285" s="400" t="s">
        <v>151</v>
      </c>
      <c r="BS285" s="188">
        <v>123667</v>
      </c>
      <c r="BT285" s="390">
        <v>5.9764171536950256E-4</v>
      </c>
      <c r="BU285" s="188">
        <v>4</v>
      </c>
      <c r="BV285" s="390">
        <v>2.185792349726776E-2</v>
      </c>
      <c r="BW285" s="188">
        <v>30916.75</v>
      </c>
      <c r="BX285" s="401">
        <v>1.9847176739108861E-4</v>
      </c>
      <c r="CB285" s="159"/>
      <c r="CC285" s="159"/>
      <c r="CD285" s="159"/>
      <c r="CE285" s="159"/>
      <c r="CF285" s="159"/>
      <c r="CG285" s="159"/>
      <c r="CI285" s="76"/>
      <c r="CJ285" s="150"/>
      <c r="CK285" s="150"/>
      <c r="CL285" s="150"/>
    </row>
    <row r="286" spans="2:90" s="14" customFormat="1" ht="13.5" customHeight="1">
      <c r="B286" s="500"/>
      <c r="C286" s="628"/>
      <c r="D286" s="631"/>
      <c r="E286" s="615"/>
      <c r="F286" s="615"/>
      <c r="G286" s="126" t="s">
        <v>152</v>
      </c>
      <c r="H286" s="211">
        <v>580181</v>
      </c>
      <c r="I286" s="182">
        <f>IFERROR(H286/E277,"-")</f>
        <v>5.716440787606697E-4</v>
      </c>
      <c r="J286" s="211">
        <v>66</v>
      </c>
      <c r="K286" s="182">
        <f>IFERROR(J286/F277,"-")</f>
        <v>4.367968232958306E-2</v>
      </c>
      <c r="L286" s="214">
        <f t="shared" si="277"/>
        <v>8790.621212121212</v>
      </c>
      <c r="M286" s="109">
        <f t="shared" si="292"/>
        <v>3.230385198962361E-3</v>
      </c>
      <c r="N286" s="615"/>
      <c r="O286" s="615"/>
      <c r="P286" s="126" t="s">
        <v>152</v>
      </c>
      <c r="Q286" s="211">
        <v>13606</v>
      </c>
      <c r="R286" s="182">
        <f>IFERROR(Q286/N277,"-")</f>
        <v>9.440496217903805E-5</v>
      </c>
      <c r="S286" s="211">
        <v>5</v>
      </c>
      <c r="T286" s="182">
        <f>IFERROR(S286/O277,"-")</f>
        <v>2.4271844660194174E-2</v>
      </c>
      <c r="U286" s="214">
        <f t="shared" si="278"/>
        <v>2721.2</v>
      </c>
      <c r="V286" s="109">
        <f t="shared" si="293"/>
        <v>2.4472615143654252E-4</v>
      </c>
      <c r="W286" s="615"/>
      <c r="X286" s="615"/>
      <c r="Y286" s="126" t="s">
        <v>152</v>
      </c>
      <c r="Z286" s="211">
        <v>296693</v>
      </c>
      <c r="AA286" s="182">
        <f>IFERROR(Z286/W277,"-")</f>
        <v>3.5103820786684891E-3</v>
      </c>
      <c r="AB286" s="211">
        <v>11</v>
      </c>
      <c r="AC286" s="182">
        <f>IFERROR(AB286/X277,"-")</f>
        <v>0.11578947368421053</v>
      </c>
      <c r="AD286" s="214">
        <f t="shared" si="279"/>
        <v>26972.090909090908</v>
      </c>
      <c r="AE286" s="109">
        <f t="shared" si="294"/>
        <v>5.3839753316039347E-4</v>
      </c>
      <c r="AF286" s="615"/>
      <c r="AG286" s="615"/>
      <c r="AH286" s="126" t="s">
        <v>152</v>
      </c>
      <c r="AI286" s="211">
        <v>193673</v>
      </c>
      <c r="AJ286" s="182">
        <f>IFERROR(AI286/AF277,"-")</f>
        <v>1.1659653443888117E-3</v>
      </c>
      <c r="AK286" s="211">
        <v>17</v>
      </c>
      <c r="AL286" s="182">
        <f>IFERROR(AK286/AG277,"-")</f>
        <v>8.8082901554404139E-2</v>
      </c>
      <c r="AM286" s="214">
        <f t="shared" si="280"/>
        <v>11392.529411764706</v>
      </c>
      <c r="AN286" s="109">
        <f t="shared" si="295"/>
        <v>8.3206891488424458E-4</v>
      </c>
      <c r="AO286" s="615"/>
      <c r="AP286" s="651"/>
      <c r="AQ286" s="126" t="s">
        <v>152</v>
      </c>
      <c r="AR286" s="211">
        <f t="shared" si="274"/>
        <v>1084153</v>
      </c>
      <c r="AS286" s="182">
        <f>IFERROR(AR286/AO277,"-")</f>
        <v>7.6907641906354812E-4</v>
      </c>
      <c r="AT286" s="211">
        <f t="shared" si="275"/>
        <v>99</v>
      </c>
      <c r="AU286" s="182">
        <f>IFERROR(AT286/AP277,"-")</f>
        <v>4.9376558603491272E-2</v>
      </c>
      <c r="AV286" s="214">
        <f t="shared" si="281"/>
        <v>10951.040404040405</v>
      </c>
      <c r="AW286" s="109">
        <f t="shared" si="296"/>
        <v>4.8455777984435415E-3</v>
      </c>
      <c r="AX286" s="121"/>
      <c r="AY286" s="76"/>
      <c r="AZ286" s="76"/>
      <c r="BA286" s="76"/>
      <c r="BB286" s="76"/>
      <c r="BC286" s="76"/>
      <c r="BD286" s="76"/>
      <c r="BE286" s="76"/>
      <c r="BF286" s="76"/>
      <c r="BG286" s="76"/>
      <c r="BH286" s="76"/>
      <c r="BI286" s="76"/>
      <c r="BN286" s="500"/>
      <c r="BO286" s="642"/>
      <c r="BP286" s="641"/>
      <c r="BQ286" s="641"/>
      <c r="BR286" s="400" t="s">
        <v>152</v>
      </c>
      <c r="BS286" s="188">
        <v>128910</v>
      </c>
      <c r="BT286" s="390">
        <v>6.229794005537659E-4</v>
      </c>
      <c r="BU286" s="188">
        <v>11</v>
      </c>
      <c r="BV286" s="390">
        <v>6.0109289617486336E-2</v>
      </c>
      <c r="BW286" s="188">
        <v>11719.09090909091</v>
      </c>
      <c r="BX286" s="401">
        <v>5.4579736032549372E-4</v>
      </c>
      <c r="CB286" s="159"/>
      <c r="CC286" s="159"/>
      <c r="CD286" s="159"/>
      <c r="CE286" s="159"/>
      <c r="CF286" s="159"/>
      <c r="CG286" s="159"/>
      <c r="CI286" s="76"/>
      <c r="CJ286" s="150"/>
      <c r="CK286" s="150"/>
      <c r="CL286" s="150"/>
    </row>
    <row r="287" spans="2:90" s="14" customFormat="1" ht="13.5" customHeight="1">
      <c r="B287" s="500"/>
      <c r="C287" s="628"/>
      <c r="D287" s="631"/>
      <c r="E287" s="615"/>
      <c r="F287" s="615"/>
      <c r="G287" s="126" t="s">
        <v>153</v>
      </c>
      <c r="H287" s="211">
        <v>49429</v>
      </c>
      <c r="I287" s="182">
        <f>IFERROR(H287/E277,"-")</f>
        <v>4.870168993652178E-5</v>
      </c>
      <c r="J287" s="211">
        <v>3</v>
      </c>
      <c r="K287" s="182">
        <f>IFERROR(J287/F277,"-")</f>
        <v>1.9854401058901389E-3</v>
      </c>
      <c r="L287" s="214">
        <f t="shared" si="277"/>
        <v>16476.333333333332</v>
      </c>
      <c r="M287" s="109">
        <f t="shared" si="292"/>
        <v>1.468356908619255E-4</v>
      </c>
      <c r="N287" s="615"/>
      <c r="O287" s="615"/>
      <c r="P287" s="126" t="s">
        <v>153</v>
      </c>
      <c r="Q287" s="211">
        <v>0</v>
      </c>
      <c r="R287" s="182">
        <f>IFERROR(Q287/N277,"-")</f>
        <v>0</v>
      </c>
      <c r="S287" s="211">
        <v>0</v>
      </c>
      <c r="T287" s="182">
        <f>IFERROR(S287/O277,"-")</f>
        <v>0</v>
      </c>
      <c r="U287" s="214" t="str">
        <f t="shared" si="278"/>
        <v>-</v>
      </c>
      <c r="V287" s="109">
        <f t="shared" si="293"/>
        <v>0</v>
      </c>
      <c r="W287" s="615"/>
      <c r="X287" s="615"/>
      <c r="Y287" s="126" t="s">
        <v>153</v>
      </c>
      <c r="Z287" s="211">
        <v>98608</v>
      </c>
      <c r="AA287" s="182">
        <f>IFERROR(Z287/W277,"-")</f>
        <v>1.1667001109340036E-3</v>
      </c>
      <c r="AB287" s="211">
        <v>1</v>
      </c>
      <c r="AC287" s="182">
        <f>IFERROR(AB287/X277,"-")</f>
        <v>1.0526315789473684E-2</v>
      </c>
      <c r="AD287" s="214">
        <f t="shared" si="279"/>
        <v>98608</v>
      </c>
      <c r="AE287" s="109">
        <f t="shared" si="294"/>
        <v>4.8945230287308503E-5</v>
      </c>
      <c r="AF287" s="615"/>
      <c r="AG287" s="615"/>
      <c r="AH287" s="126" t="s">
        <v>153</v>
      </c>
      <c r="AI287" s="211">
        <v>58406</v>
      </c>
      <c r="AJ287" s="182">
        <f>IFERROR(AI287/AF277,"-")</f>
        <v>3.5162036992442385E-4</v>
      </c>
      <c r="AK287" s="211">
        <v>4</v>
      </c>
      <c r="AL287" s="182">
        <f>IFERROR(AK287/AG277,"-")</f>
        <v>2.072538860103627E-2</v>
      </c>
      <c r="AM287" s="214">
        <f t="shared" si="280"/>
        <v>14601.5</v>
      </c>
      <c r="AN287" s="109">
        <f t="shared" si="295"/>
        <v>1.9578092114923401E-4</v>
      </c>
      <c r="AO287" s="615"/>
      <c r="AP287" s="651"/>
      <c r="AQ287" s="126" t="s">
        <v>153</v>
      </c>
      <c r="AR287" s="211">
        <f t="shared" si="274"/>
        <v>206443</v>
      </c>
      <c r="AS287" s="182">
        <f>IFERROR(AR287/AO277,"-")</f>
        <v>1.4644652847036908E-4</v>
      </c>
      <c r="AT287" s="211">
        <f t="shared" si="275"/>
        <v>8</v>
      </c>
      <c r="AU287" s="182">
        <f>IFERROR(AT287/AP277,"-")</f>
        <v>3.9900249376558601E-3</v>
      </c>
      <c r="AV287" s="214">
        <f t="shared" si="281"/>
        <v>25805.375</v>
      </c>
      <c r="AW287" s="109">
        <f t="shared" si="296"/>
        <v>3.9156184229846802E-4</v>
      </c>
      <c r="AX287" s="121"/>
      <c r="AY287" s="76"/>
      <c r="AZ287" s="76"/>
      <c r="BA287" s="76"/>
      <c r="BB287" s="76"/>
      <c r="BC287" s="76"/>
      <c r="BD287" s="76"/>
      <c r="BE287" s="76"/>
      <c r="BF287" s="76"/>
      <c r="BG287" s="76"/>
      <c r="BH287" s="76"/>
      <c r="BI287" s="76"/>
      <c r="BN287" s="500"/>
      <c r="BO287" s="642"/>
      <c r="BP287" s="641"/>
      <c r="BQ287" s="641"/>
      <c r="BR287" s="400" t="s">
        <v>153</v>
      </c>
      <c r="BS287" s="188">
        <v>1442</v>
      </c>
      <c r="BT287" s="390">
        <v>6.9687091428014154E-6</v>
      </c>
      <c r="BU287" s="188">
        <v>1</v>
      </c>
      <c r="BV287" s="390">
        <v>5.4644808743169399E-3</v>
      </c>
      <c r="BW287" s="188">
        <v>1442</v>
      </c>
      <c r="BX287" s="401">
        <v>4.9617941847772153E-5</v>
      </c>
      <c r="CB287" s="159"/>
      <c r="CC287" s="159"/>
      <c r="CD287" s="159"/>
      <c r="CE287" s="159"/>
      <c r="CF287" s="159"/>
      <c r="CG287" s="159"/>
      <c r="CI287" s="76"/>
      <c r="CJ287" s="150"/>
      <c r="CK287" s="150"/>
      <c r="CL287" s="150"/>
    </row>
    <row r="288" spans="2:90" s="14" customFormat="1" ht="13.5" customHeight="1">
      <c r="B288" s="500"/>
      <c r="C288" s="628"/>
      <c r="D288" s="631"/>
      <c r="E288" s="615"/>
      <c r="F288" s="615"/>
      <c r="G288" s="126" t="s">
        <v>154</v>
      </c>
      <c r="H288" s="211">
        <v>1142831</v>
      </c>
      <c r="I288" s="182">
        <f>IFERROR(H288/E277,"-")</f>
        <v>1.1260151128253681E-3</v>
      </c>
      <c r="J288" s="211">
        <v>5</v>
      </c>
      <c r="K288" s="182">
        <f>IFERROR(J288/F277,"-")</f>
        <v>3.3090668431502318E-3</v>
      </c>
      <c r="L288" s="214">
        <f t="shared" si="277"/>
        <v>228566.2</v>
      </c>
      <c r="M288" s="109">
        <f t="shared" si="292"/>
        <v>2.4472615143654252E-4</v>
      </c>
      <c r="N288" s="615"/>
      <c r="O288" s="615"/>
      <c r="P288" s="126" t="s">
        <v>154</v>
      </c>
      <c r="Q288" s="211">
        <v>0</v>
      </c>
      <c r="R288" s="182">
        <f>IFERROR(Q288/N277,"-")</f>
        <v>0</v>
      </c>
      <c r="S288" s="211">
        <v>0</v>
      </c>
      <c r="T288" s="182">
        <f>IFERROR(S288/O277,"-")</f>
        <v>0</v>
      </c>
      <c r="U288" s="214" t="str">
        <f t="shared" si="278"/>
        <v>-</v>
      </c>
      <c r="V288" s="109">
        <f t="shared" si="293"/>
        <v>0</v>
      </c>
      <c r="W288" s="615"/>
      <c r="X288" s="615"/>
      <c r="Y288" s="126" t="s">
        <v>154</v>
      </c>
      <c r="Z288" s="211">
        <v>0</v>
      </c>
      <c r="AA288" s="182">
        <f>IFERROR(Z288/W277,"-")</f>
        <v>0</v>
      </c>
      <c r="AB288" s="211">
        <v>0</v>
      </c>
      <c r="AC288" s="182">
        <f>IFERROR(AB288/X277,"-")</f>
        <v>0</v>
      </c>
      <c r="AD288" s="214" t="str">
        <f t="shared" si="279"/>
        <v>-</v>
      </c>
      <c r="AE288" s="109">
        <f t="shared" si="294"/>
        <v>0</v>
      </c>
      <c r="AF288" s="615"/>
      <c r="AG288" s="615"/>
      <c r="AH288" s="126" t="s">
        <v>154</v>
      </c>
      <c r="AI288" s="211">
        <v>570914</v>
      </c>
      <c r="AJ288" s="182">
        <f>IFERROR(AI288/AF277,"-")</f>
        <v>3.4370611217175036E-3</v>
      </c>
      <c r="AK288" s="211">
        <v>3</v>
      </c>
      <c r="AL288" s="182">
        <f>IFERROR(AK288/AG277,"-")</f>
        <v>1.5544041450777202E-2</v>
      </c>
      <c r="AM288" s="214">
        <f t="shared" si="280"/>
        <v>190304.66666666666</v>
      </c>
      <c r="AN288" s="109">
        <f t="shared" si="295"/>
        <v>1.468356908619255E-4</v>
      </c>
      <c r="AO288" s="615"/>
      <c r="AP288" s="651"/>
      <c r="AQ288" s="126" t="s">
        <v>154</v>
      </c>
      <c r="AR288" s="211">
        <f t="shared" si="274"/>
        <v>1713745</v>
      </c>
      <c r="AS288" s="182">
        <f>IFERROR(AR288/AO277,"-")</f>
        <v>1.2156963710731421E-3</v>
      </c>
      <c r="AT288" s="211">
        <f t="shared" si="275"/>
        <v>8</v>
      </c>
      <c r="AU288" s="182">
        <f>IFERROR(AT288/AP277,"-")</f>
        <v>3.9900249376558601E-3</v>
      </c>
      <c r="AV288" s="214">
        <f t="shared" si="281"/>
        <v>214218.125</v>
      </c>
      <c r="AW288" s="109">
        <f t="shared" si="296"/>
        <v>3.9156184229846802E-4</v>
      </c>
      <c r="AX288" s="121"/>
      <c r="AY288" s="76"/>
      <c r="AZ288" s="76"/>
      <c r="BA288" s="76"/>
      <c r="BB288" s="76"/>
      <c r="BC288" s="76"/>
      <c r="BD288" s="76"/>
      <c r="BE288" s="76"/>
      <c r="BF288" s="76"/>
      <c r="BG288" s="76"/>
      <c r="BH288" s="76"/>
      <c r="BI288" s="76"/>
      <c r="BN288" s="500"/>
      <c r="BO288" s="642"/>
      <c r="BP288" s="641"/>
      <c r="BQ288" s="641"/>
      <c r="BR288" s="400" t="s">
        <v>154</v>
      </c>
      <c r="BS288" s="188">
        <v>3433</v>
      </c>
      <c r="BT288" s="390">
        <v>1.6590553735948169E-5</v>
      </c>
      <c r="BU288" s="188">
        <v>1</v>
      </c>
      <c r="BV288" s="390">
        <v>5.4644808743169399E-3</v>
      </c>
      <c r="BW288" s="188">
        <v>3433</v>
      </c>
      <c r="BX288" s="401">
        <v>4.9617941847772153E-5</v>
      </c>
      <c r="CB288" s="159"/>
      <c r="CC288" s="159"/>
      <c r="CD288" s="159"/>
      <c r="CE288" s="159"/>
      <c r="CF288" s="159"/>
      <c r="CG288" s="159"/>
      <c r="CI288" s="76"/>
      <c r="CJ288" s="150"/>
      <c r="CK288" s="150"/>
      <c r="CL288" s="150"/>
    </row>
    <row r="289" spans="2:90" s="14" customFormat="1" ht="13.5" customHeight="1">
      <c r="B289" s="500"/>
      <c r="C289" s="628"/>
      <c r="D289" s="631"/>
      <c r="E289" s="615"/>
      <c r="F289" s="615"/>
      <c r="G289" s="126" t="s">
        <v>155</v>
      </c>
      <c r="H289" s="211">
        <v>5189122</v>
      </c>
      <c r="I289" s="182">
        <f>IFERROR(H289/E277,"-")</f>
        <v>5.1127680245763377E-3</v>
      </c>
      <c r="J289" s="211">
        <v>167</v>
      </c>
      <c r="K289" s="182">
        <f>IFERROR(J289/F277,"-")</f>
        <v>0.11052283256121774</v>
      </c>
      <c r="L289" s="214">
        <f t="shared" si="277"/>
        <v>31072.586826347306</v>
      </c>
      <c r="M289" s="109">
        <f t="shared" si="292"/>
        <v>8.1738534579805198E-3</v>
      </c>
      <c r="N289" s="615"/>
      <c r="O289" s="615"/>
      <c r="P289" s="126" t="s">
        <v>155</v>
      </c>
      <c r="Q289" s="211">
        <v>930938</v>
      </c>
      <c r="R289" s="182">
        <f>IFERROR(Q289/N277,"-")</f>
        <v>6.4592949199639366E-3</v>
      </c>
      <c r="S289" s="211">
        <v>36</v>
      </c>
      <c r="T289" s="182">
        <f>IFERROR(S289/O277,"-")</f>
        <v>0.17475728155339806</v>
      </c>
      <c r="U289" s="214">
        <f t="shared" si="278"/>
        <v>25859.388888888891</v>
      </c>
      <c r="V289" s="109">
        <f t="shared" si="293"/>
        <v>1.762028290343106E-3</v>
      </c>
      <c r="W289" s="615"/>
      <c r="X289" s="615"/>
      <c r="Y289" s="126" t="s">
        <v>155</v>
      </c>
      <c r="Z289" s="211">
        <v>360702</v>
      </c>
      <c r="AA289" s="182">
        <f>IFERROR(Z289/W277,"-")</f>
        <v>4.2677172583777886E-3</v>
      </c>
      <c r="AB289" s="211">
        <v>18</v>
      </c>
      <c r="AC289" s="182">
        <f>IFERROR(AB289/X277,"-")</f>
        <v>0.18947368421052632</v>
      </c>
      <c r="AD289" s="214">
        <f t="shared" si="279"/>
        <v>20039</v>
      </c>
      <c r="AE289" s="109">
        <f t="shared" si="294"/>
        <v>8.8101414517155301E-4</v>
      </c>
      <c r="AF289" s="615"/>
      <c r="AG289" s="615"/>
      <c r="AH289" s="126" t="s">
        <v>155</v>
      </c>
      <c r="AI289" s="211">
        <v>1874751</v>
      </c>
      <c r="AJ289" s="182">
        <f>IFERROR(AI289/AF277,"-")</f>
        <v>1.1286522619870964E-2</v>
      </c>
      <c r="AK289" s="211">
        <v>30</v>
      </c>
      <c r="AL289" s="182">
        <f>IFERROR(AK289/AG277,"-")</f>
        <v>0.15544041450777202</v>
      </c>
      <c r="AM289" s="214">
        <f t="shared" si="280"/>
        <v>62491.7</v>
      </c>
      <c r="AN289" s="109">
        <f t="shared" si="295"/>
        <v>1.468356908619255E-3</v>
      </c>
      <c r="AO289" s="615"/>
      <c r="AP289" s="651"/>
      <c r="AQ289" s="126" t="s">
        <v>155</v>
      </c>
      <c r="AR289" s="211">
        <f t="shared" si="274"/>
        <v>8355513</v>
      </c>
      <c r="AS289" s="182">
        <f>IFERROR(AR289/AO277,"-")</f>
        <v>5.9272335339005874E-3</v>
      </c>
      <c r="AT289" s="211">
        <f t="shared" si="275"/>
        <v>251</v>
      </c>
      <c r="AU289" s="182">
        <f>IFERROR(AT289/AP277,"-")</f>
        <v>0.12518703241895263</v>
      </c>
      <c r="AV289" s="214">
        <f t="shared" si="281"/>
        <v>33288.896414342627</v>
      </c>
      <c r="AW289" s="109">
        <f t="shared" si="296"/>
        <v>1.2285252802114434E-2</v>
      </c>
      <c r="AX289" s="121"/>
      <c r="AY289" s="76"/>
      <c r="AZ289" s="76"/>
      <c r="BA289" s="76"/>
      <c r="BB289" s="76"/>
      <c r="BC289" s="76"/>
      <c r="BD289" s="76"/>
      <c r="BE289" s="76"/>
      <c r="BF289" s="76"/>
      <c r="BG289" s="76"/>
      <c r="BH289" s="76"/>
      <c r="BI289" s="76"/>
      <c r="BN289" s="500"/>
      <c r="BO289" s="642"/>
      <c r="BP289" s="641"/>
      <c r="BQ289" s="641"/>
      <c r="BR289" s="400" t="s">
        <v>155</v>
      </c>
      <c r="BS289" s="188">
        <v>658706</v>
      </c>
      <c r="BT289" s="390">
        <v>3.1833082694994099E-3</v>
      </c>
      <c r="BU289" s="188">
        <v>33</v>
      </c>
      <c r="BV289" s="390">
        <v>0.18032786885245902</v>
      </c>
      <c r="BW289" s="188">
        <v>19960.78787878788</v>
      </c>
      <c r="BX289" s="401">
        <v>1.637392080976481E-3</v>
      </c>
      <c r="CB289" s="159"/>
      <c r="CC289" s="159"/>
      <c r="CD289" s="159"/>
      <c r="CE289" s="159"/>
      <c r="CF289" s="159"/>
      <c r="CG289" s="159"/>
      <c r="CI289" s="76"/>
      <c r="CJ289" s="150"/>
      <c r="CK289" s="150"/>
      <c r="CL289" s="150"/>
    </row>
    <row r="290" spans="2:90" s="14" customFormat="1" ht="13.5" customHeight="1">
      <c r="B290" s="500"/>
      <c r="C290" s="628"/>
      <c r="D290" s="631"/>
      <c r="E290" s="615"/>
      <c r="F290" s="615"/>
      <c r="G290" s="126" t="s">
        <v>156</v>
      </c>
      <c r="H290" s="211">
        <v>9928156</v>
      </c>
      <c r="I290" s="182">
        <f>IFERROR(H290/E277,"-")</f>
        <v>9.7820707510453044E-3</v>
      </c>
      <c r="J290" s="211">
        <v>228</v>
      </c>
      <c r="K290" s="182">
        <f>IFERROR(J290/F277,"-")</f>
        <v>0.15089344804765056</v>
      </c>
      <c r="L290" s="214">
        <f t="shared" si="277"/>
        <v>43544.543859649122</v>
      </c>
      <c r="M290" s="109">
        <f t="shared" si="292"/>
        <v>1.1159512505506338E-2</v>
      </c>
      <c r="N290" s="615"/>
      <c r="O290" s="615"/>
      <c r="P290" s="126" t="s">
        <v>156</v>
      </c>
      <c r="Q290" s="211">
        <v>1110621</v>
      </c>
      <c r="R290" s="182">
        <f>IFERROR(Q290/N277,"-")</f>
        <v>7.7060218653715578E-3</v>
      </c>
      <c r="S290" s="211">
        <v>34</v>
      </c>
      <c r="T290" s="182">
        <f>IFERROR(S290/O277,"-")</f>
        <v>0.1650485436893204</v>
      </c>
      <c r="U290" s="214">
        <f t="shared" si="278"/>
        <v>32665.323529411766</v>
      </c>
      <c r="V290" s="109">
        <f t="shared" si="293"/>
        <v>1.6641378297684892E-3</v>
      </c>
      <c r="W290" s="615"/>
      <c r="X290" s="615"/>
      <c r="Y290" s="126" t="s">
        <v>156</v>
      </c>
      <c r="Z290" s="211">
        <v>1709542</v>
      </c>
      <c r="AA290" s="182">
        <f>IFERROR(Z290/W277,"-")</f>
        <v>2.022678526130069E-2</v>
      </c>
      <c r="AB290" s="211">
        <v>27</v>
      </c>
      <c r="AC290" s="182">
        <f>IFERROR(AB290/X277,"-")</f>
        <v>0.28421052631578947</v>
      </c>
      <c r="AD290" s="214">
        <f t="shared" si="279"/>
        <v>63316.370370370372</v>
      </c>
      <c r="AE290" s="109">
        <f t="shared" si="294"/>
        <v>1.3215212177573295E-3</v>
      </c>
      <c r="AF290" s="615"/>
      <c r="AG290" s="615"/>
      <c r="AH290" s="126" t="s">
        <v>156</v>
      </c>
      <c r="AI290" s="211">
        <v>1223473</v>
      </c>
      <c r="AJ290" s="182">
        <f>IFERROR(AI290/AF277,"-")</f>
        <v>7.3656478589964151E-3</v>
      </c>
      <c r="AK290" s="211">
        <v>47</v>
      </c>
      <c r="AL290" s="182">
        <f>IFERROR(AK290/AG277,"-")</f>
        <v>0.24352331606217617</v>
      </c>
      <c r="AM290" s="214">
        <f t="shared" si="280"/>
        <v>26031.340425531915</v>
      </c>
      <c r="AN290" s="109">
        <f t="shared" si="295"/>
        <v>2.3004258235034994E-3</v>
      </c>
      <c r="AO290" s="615"/>
      <c r="AP290" s="651"/>
      <c r="AQ290" s="126" t="s">
        <v>156</v>
      </c>
      <c r="AR290" s="211">
        <f t="shared" si="274"/>
        <v>13971792</v>
      </c>
      <c r="AS290" s="182">
        <f>IFERROR(AR290/AO277,"-")</f>
        <v>9.9113093440323721E-3</v>
      </c>
      <c r="AT290" s="211">
        <f t="shared" si="275"/>
        <v>336</v>
      </c>
      <c r="AU290" s="182">
        <f>IFERROR(AT290/AP277,"-")</f>
        <v>0.16758104738154614</v>
      </c>
      <c r="AV290" s="214">
        <f t="shared" si="281"/>
        <v>41582.714285714283</v>
      </c>
      <c r="AW290" s="109">
        <f t="shared" si="296"/>
        <v>1.6445597376535656E-2</v>
      </c>
      <c r="AX290" s="121"/>
      <c r="AY290" s="76"/>
      <c r="AZ290" s="76"/>
      <c r="BA290" s="76"/>
      <c r="BB290" s="76"/>
      <c r="BC290" s="76"/>
      <c r="BD290" s="76"/>
      <c r="BE290" s="76"/>
      <c r="BF290" s="76"/>
      <c r="BG290" s="76"/>
      <c r="BH290" s="76"/>
      <c r="BI290" s="76"/>
      <c r="BN290" s="500"/>
      <c r="BO290" s="642"/>
      <c r="BP290" s="641"/>
      <c r="BQ290" s="641"/>
      <c r="BR290" s="400" t="s">
        <v>156</v>
      </c>
      <c r="BS290" s="188">
        <v>4758862</v>
      </c>
      <c r="BT290" s="390">
        <v>2.2998006330603487E-2</v>
      </c>
      <c r="BU290" s="188">
        <v>31</v>
      </c>
      <c r="BV290" s="390">
        <v>0.16939890710382513</v>
      </c>
      <c r="BW290" s="188">
        <v>153511.67741935485</v>
      </c>
      <c r="BX290" s="401">
        <v>1.5381561972809368E-3</v>
      </c>
      <c r="CB290" s="159"/>
      <c r="CC290" s="159"/>
      <c r="CD290" s="159"/>
      <c r="CE290" s="159"/>
      <c r="CF290" s="159"/>
      <c r="CG290" s="159"/>
      <c r="CI290" s="76"/>
      <c r="CJ290" s="150"/>
      <c r="CK290" s="150"/>
      <c r="CL290" s="150"/>
    </row>
    <row r="291" spans="2:90" s="14" customFormat="1" ht="13.5" customHeight="1">
      <c r="B291" s="500"/>
      <c r="C291" s="628"/>
      <c r="D291" s="631"/>
      <c r="E291" s="615"/>
      <c r="F291" s="615"/>
      <c r="G291" s="126" t="s">
        <v>157</v>
      </c>
      <c r="H291" s="211">
        <v>1917577</v>
      </c>
      <c r="I291" s="182">
        <f>IFERROR(H291/E277,"-")</f>
        <v>1.8893613158956408E-3</v>
      </c>
      <c r="J291" s="211">
        <v>72</v>
      </c>
      <c r="K291" s="182">
        <f>IFERROR(J291/F277,"-")</f>
        <v>4.7650562541363337E-2</v>
      </c>
      <c r="L291" s="214">
        <f t="shared" si="277"/>
        <v>26633.013888888891</v>
      </c>
      <c r="M291" s="109">
        <f t="shared" si="292"/>
        <v>3.524056580686212E-3</v>
      </c>
      <c r="N291" s="615"/>
      <c r="O291" s="615"/>
      <c r="P291" s="126" t="s">
        <v>157</v>
      </c>
      <c r="Q291" s="211">
        <v>1103544</v>
      </c>
      <c r="R291" s="182">
        <f>IFERROR(Q291/N277,"-")</f>
        <v>7.6569182406956019E-3</v>
      </c>
      <c r="S291" s="211">
        <v>23</v>
      </c>
      <c r="T291" s="182">
        <f>IFERROR(S291/O277,"-")</f>
        <v>0.11165048543689321</v>
      </c>
      <c r="U291" s="214">
        <f t="shared" si="278"/>
        <v>47980.17391304348</v>
      </c>
      <c r="V291" s="109">
        <f t="shared" si="293"/>
        <v>1.1257402966080956E-3</v>
      </c>
      <c r="W291" s="615"/>
      <c r="X291" s="615"/>
      <c r="Y291" s="126" t="s">
        <v>157</v>
      </c>
      <c r="Z291" s="211">
        <v>643030</v>
      </c>
      <c r="AA291" s="182">
        <f>IFERROR(Z291/W277,"-")</f>
        <v>7.6081369902431086E-3</v>
      </c>
      <c r="AB291" s="211">
        <v>16</v>
      </c>
      <c r="AC291" s="182">
        <f>IFERROR(AB291/X277,"-")</f>
        <v>0.16842105263157894</v>
      </c>
      <c r="AD291" s="214">
        <f t="shared" si="279"/>
        <v>40189.375</v>
      </c>
      <c r="AE291" s="109">
        <f t="shared" si="294"/>
        <v>7.8312368459693604E-4</v>
      </c>
      <c r="AF291" s="615"/>
      <c r="AG291" s="615"/>
      <c r="AH291" s="126" t="s">
        <v>157</v>
      </c>
      <c r="AI291" s="211">
        <v>539469</v>
      </c>
      <c r="AJ291" s="182">
        <f>IFERROR(AI291/AF277,"-")</f>
        <v>3.2477534729781015E-3</v>
      </c>
      <c r="AK291" s="211">
        <v>18</v>
      </c>
      <c r="AL291" s="182">
        <f>IFERROR(AK291/AG277,"-")</f>
        <v>9.3264248704663211E-2</v>
      </c>
      <c r="AM291" s="214">
        <f t="shared" si="280"/>
        <v>29970.5</v>
      </c>
      <c r="AN291" s="109">
        <f t="shared" si="295"/>
        <v>8.8101414517155301E-4</v>
      </c>
      <c r="AO291" s="615"/>
      <c r="AP291" s="651"/>
      <c r="AQ291" s="126" t="s">
        <v>157</v>
      </c>
      <c r="AR291" s="211">
        <f t="shared" si="274"/>
        <v>4203620</v>
      </c>
      <c r="AS291" s="182">
        <f>IFERROR(AR291/AO277,"-")</f>
        <v>2.9819638157196557E-3</v>
      </c>
      <c r="AT291" s="211">
        <f t="shared" si="275"/>
        <v>129</v>
      </c>
      <c r="AU291" s="182">
        <f>IFERROR(AT291/AP277,"-")</f>
        <v>6.4339152119700746E-2</v>
      </c>
      <c r="AV291" s="214">
        <f t="shared" si="281"/>
        <v>32586.201550387595</v>
      </c>
      <c r="AW291" s="109">
        <f t="shared" si="296"/>
        <v>6.3139347070627965E-3</v>
      </c>
      <c r="AX291" s="121"/>
      <c r="AY291" s="76"/>
      <c r="AZ291" s="76"/>
      <c r="BA291" s="76"/>
      <c r="BB291" s="76"/>
      <c r="BC291" s="76"/>
      <c r="BD291" s="76"/>
      <c r="BE291" s="76"/>
      <c r="BF291" s="76"/>
      <c r="BG291" s="76"/>
      <c r="BH291" s="76"/>
      <c r="BI291" s="76"/>
      <c r="BN291" s="500"/>
      <c r="BO291" s="642"/>
      <c r="BP291" s="641"/>
      <c r="BQ291" s="641"/>
      <c r="BR291" s="400" t="s">
        <v>157</v>
      </c>
      <c r="BS291" s="188">
        <v>1381591</v>
      </c>
      <c r="BT291" s="390">
        <v>6.6767724225465673E-3</v>
      </c>
      <c r="BU291" s="188">
        <v>23</v>
      </c>
      <c r="BV291" s="390">
        <v>0.12568306010928962</v>
      </c>
      <c r="BW291" s="188">
        <v>60069.17391304348</v>
      </c>
      <c r="BX291" s="401">
        <v>1.1412126624987596E-3</v>
      </c>
      <c r="CB291" s="159"/>
      <c r="CC291" s="159"/>
      <c r="CD291" s="159"/>
      <c r="CE291" s="159"/>
      <c r="CF291" s="159"/>
      <c r="CG291" s="159"/>
      <c r="CI291" s="76"/>
      <c r="CJ291" s="150"/>
      <c r="CK291" s="150"/>
      <c r="CL291" s="150"/>
    </row>
    <row r="292" spans="2:90" s="14" customFormat="1" ht="13.5" customHeight="1">
      <c r="B292" s="500"/>
      <c r="C292" s="628"/>
      <c r="D292" s="631"/>
      <c r="E292" s="615"/>
      <c r="F292" s="615"/>
      <c r="G292" s="127" t="s">
        <v>158</v>
      </c>
      <c r="H292" s="212">
        <v>1492775</v>
      </c>
      <c r="I292" s="183">
        <f>IFERROR(H292/E277,"-")</f>
        <v>1.4708099535695907E-3</v>
      </c>
      <c r="J292" s="212">
        <v>131</v>
      </c>
      <c r="K292" s="183">
        <f>IFERROR(J292/F277,"-")</f>
        <v>8.6697551290536065E-2</v>
      </c>
      <c r="L292" s="215">
        <f t="shared" si="277"/>
        <v>11395.229007633588</v>
      </c>
      <c r="M292" s="110">
        <f t="shared" si="292"/>
        <v>6.4118251676374138E-3</v>
      </c>
      <c r="N292" s="615"/>
      <c r="O292" s="615"/>
      <c r="P292" s="127" t="s">
        <v>158</v>
      </c>
      <c r="Q292" s="212">
        <v>105866</v>
      </c>
      <c r="R292" s="183">
        <f>IFERROR(Q292/N277,"-")</f>
        <v>7.3454914934926075E-4</v>
      </c>
      <c r="S292" s="212">
        <v>16</v>
      </c>
      <c r="T292" s="183">
        <f>IFERROR(S292/O277,"-")</f>
        <v>7.7669902912621352E-2</v>
      </c>
      <c r="U292" s="215">
        <f t="shared" si="278"/>
        <v>6616.625</v>
      </c>
      <c r="V292" s="110">
        <f t="shared" si="293"/>
        <v>7.8312368459693604E-4</v>
      </c>
      <c r="W292" s="615"/>
      <c r="X292" s="615"/>
      <c r="Y292" s="127" t="s">
        <v>158</v>
      </c>
      <c r="Z292" s="212">
        <v>346112</v>
      </c>
      <c r="AA292" s="183">
        <f>IFERROR(Z292/W277,"-")</f>
        <v>4.0950927794457847E-3</v>
      </c>
      <c r="AB292" s="212">
        <v>9</v>
      </c>
      <c r="AC292" s="183">
        <f>IFERROR(AB292/X277,"-")</f>
        <v>9.4736842105263161E-2</v>
      </c>
      <c r="AD292" s="215">
        <f t="shared" si="279"/>
        <v>38456.888888888891</v>
      </c>
      <c r="AE292" s="110">
        <f t="shared" si="294"/>
        <v>4.405070725857765E-4</v>
      </c>
      <c r="AF292" s="615"/>
      <c r="AG292" s="615"/>
      <c r="AH292" s="127" t="s">
        <v>158</v>
      </c>
      <c r="AI292" s="212">
        <v>124729</v>
      </c>
      <c r="AJ292" s="183">
        <f>IFERROR(AI292/AF277,"-")</f>
        <v>7.5090328254466088E-4</v>
      </c>
      <c r="AK292" s="212">
        <v>21</v>
      </c>
      <c r="AL292" s="183">
        <f>IFERROR(AK292/AG277,"-")</f>
        <v>0.10880829015544041</v>
      </c>
      <c r="AM292" s="215">
        <f t="shared" si="280"/>
        <v>5939.4761904761908</v>
      </c>
      <c r="AN292" s="110">
        <f t="shared" si="295"/>
        <v>1.0278498360334785E-3</v>
      </c>
      <c r="AO292" s="615"/>
      <c r="AP292" s="651"/>
      <c r="AQ292" s="127" t="s">
        <v>158</v>
      </c>
      <c r="AR292" s="212">
        <f t="shared" si="274"/>
        <v>2069482</v>
      </c>
      <c r="AS292" s="183">
        <f>IFERROR(AR292/AO277,"-")</f>
        <v>1.4680490722955796E-3</v>
      </c>
      <c r="AT292" s="212">
        <f t="shared" si="275"/>
        <v>177</v>
      </c>
      <c r="AU292" s="183">
        <f>IFERROR(AT292/AP277,"-")</f>
        <v>8.8279301745635905E-2</v>
      </c>
      <c r="AV292" s="215">
        <f t="shared" si="281"/>
        <v>11691.988700564973</v>
      </c>
      <c r="AW292" s="110">
        <f t="shared" si="296"/>
        <v>8.6633057608536054E-3</v>
      </c>
      <c r="AX292" s="121"/>
      <c r="AY292" s="76"/>
      <c r="AZ292" s="76"/>
      <c r="BA292" s="76"/>
      <c r="BB292" s="76"/>
      <c r="BC292" s="76"/>
      <c r="BD292" s="76"/>
      <c r="BE292" s="76"/>
      <c r="BF292" s="76"/>
      <c r="BG292" s="76"/>
      <c r="BH292" s="76"/>
      <c r="BI292" s="76"/>
      <c r="BN292" s="500"/>
      <c r="BO292" s="642"/>
      <c r="BP292" s="641"/>
      <c r="BQ292" s="641"/>
      <c r="BR292" s="400" t="s">
        <v>158</v>
      </c>
      <c r="BS292" s="188">
        <v>882297</v>
      </c>
      <c r="BT292" s="390">
        <v>4.2638496328476147E-3</v>
      </c>
      <c r="BU292" s="188">
        <v>21</v>
      </c>
      <c r="BV292" s="390">
        <v>0.11475409836065574</v>
      </c>
      <c r="BW292" s="188">
        <v>42014.142857142855</v>
      </c>
      <c r="BX292" s="401">
        <v>1.0419767788032153E-3</v>
      </c>
      <c r="CB292" s="159"/>
      <c r="CC292" s="159"/>
      <c r="CD292" s="159"/>
      <c r="CE292" s="159"/>
      <c r="CF292" s="159"/>
      <c r="CG292" s="159"/>
      <c r="CI292" s="76"/>
      <c r="CJ292" s="150"/>
      <c r="CK292" s="150"/>
      <c r="CL292" s="150"/>
    </row>
    <row r="293" spans="2:90" s="14" customFormat="1" ht="13.5" customHeight="1">
      <c r="B293" s="500"/>
      <c r="C293" s="629"/>
      <c r="D293" s="632"/>
      <c r="E293" s="616"/>
      <c r="F293" s="616"/>
      <c r="G293" s="128" t="s">
        <v>81</v>
      </c>
      <c r="H293" s="204">
        <v>177161894</v>
      </c>
      <c r="I293" s="183">
        <f>IFERROR(H293/E277,"-")</f>
        <v>0.17455509175089398</v>
      </c>
      <c r="J293" s="212">
        <v>1249</v>
      </c>
      <c r="K293" s="183">
        <f>IFERROR(J293/F277,"-")</f>
        <v>0.82660489741892784</v>
      </c>
      <c r="L293" s="215">
        <f t="shared" si="277"/>
        <v>141842.98959167334</v>
      </c>
      <c r="M293" s="111">
        <f t="shared" si="292"/>
        <v>6.113259262884832E-2</v>
      </c>
      <c r="N293" s="616"/>
      <c r="O293" s="616"/>
      <c r="P293" s="128" t="s">
        <v>81</v>
      </c>
      <c r="Q293" s="204">
        <v>18492677</v>
      </c>
      <c r="R293" s="183">
        <f>IFERROR(Q293/N277,"-")</f>
        <v>0.12831107399486746</v>
      </c>
      <c r="S293" s="212">
        <v>175</v>
      </c>
      <c r="T293" s="183">
        <f>IFERROR(S293/O277,"-")</f>
        <v>0.84951456310679607</v>
      </c>
      <c r="U293" s="215">
        <f t="shared" si="278"/>
        <v>105672.44</v>
      </c>
      <c r="V293" s="111">
        <f t="shared" si="293"/>
        <v>8.5654153002789873E-3</v>
      </c>
      <c r="W293" s="616"/>
      <c r="X293" s="616"/>
      <c r="Y293" s="128" t="s">
        <v>81</v>
      </c>
      <c r="Z293" s="204">
        <v>16853661</v>
      </c>
      <c r="AA293" s="183">
        <f>IFERROR(Z293/W277,"-")</f>
        <v>0.19940743305151806</v>
      </c>
      <c r="AB293" s="212">
        <v>89</v>
      </c>
      <c r="AC293" s="183">
        <f>IFERROR(AB293/X277,"-")</f>
        <v>0.93684210526315792</v>
      </c>
      <c r="AD293" s="215">
        <f t="shared" si="279"/>
        <v>189366.97752808989</v>
      </c>
      <c r="AE293" s="111">
        <f t="shared" si="294"/>
        <v>4.3561254955704568E-3</v>
      </c>
      <c r="AF293" s="616"/>
      <c r="AG293" s="616"/>
      <c r="AH293" s="128" t="s">
        <v>81</v>
      </c>
      <c r="AI293" s="204">
        <v>33345145</v>
      </c>
      <c r="AJ293" s="183">
        <f>IFERROR(AI293/AF277,"-")</f>
        <v>0.20074705030448159</v>
      </c>
      <c r="AK293" s="212">
        <v>176</v>
      </c>
      <c r="AL293" s="183">
        <f>IFERROR(AK293/AG277,"-")</f>
        <v>0.91191709844559588</v>
      </c>
      <c r="AM293" s="215">
        <f t="shared" si="280"/>
        <v>189461.05113636365</v>
      </c>
      <c r="AN293" s="111">
        <f t="shared" si="295"/>
        <v>8.6143605305662955E-3</v>
      </c>
      <c r="AO293" s="616"/>
      <c r="AP293" s="652"/>
      <c r="AQ293" s="128" t="s">
        <v>81</v>
      </c>
      <c r="AR293" s="204">
        <f t="shared" si="274"/>
        <v>245853377</v>
      </c>
      <c r="AS293" s="183">
        <f>IFERROR(AR293/AO277,"-")</f>
        <v>0.17440346039520296</v>
      </c>
      <c r="AT293" s="212">
        <f t="shared" si="275"/>
        <v>1689</v>
      </c>
      <c r="AU293" s="183">
        <f>IFERROR(AT293/AP277,"-")</f>
        <v>0.84239401496259347</v>
      </c>
      <c r="AV293" s="215">
        <f t="shared" si="281"/>
        <v>145561.50207223208</v>
      </c>
      <c r="AW293" s="111">
        <f t="shared" si="296"/>
        <v>8.2668493955264058E-2</v>
      </c>
      <c r="AX293" s="121"/>
      <c r="AY293" s="76"/>
      <c r="AZ293" s="76"/>
      <c r="BA293" s="76"/>
      <c r="BB293" s="76"/>
      <c r="BC293" s="76"/>
      <c r="BD293" s="76"/>
      <c r="BE293" s="76"/>
      <c r="BF293" s="76"/>
      <c r="BG293" s="76"/>
      <c r="BH293" s="76"/>
      <c r="BI293" s="76"/>
      <c r="BN293" s="500"/>
      <c r="BO293" s="642"/>
      <c r="BP293" s="641"/>
      <c r="BQ293" s="641"/>
      <c r="BR293" s="128" t="s">
        <v>81</v>
      </c>
      <c r="BS293" s="188">
        <v>34591838</v>
      </c>
      <c r="BT293" s="390">
        <v>0.16717091382587063</v>
      </c>
      <c r="BU293" s="188">
        <v>169</v>
      </c>
      <c r="BV293" s="390">
        <v>0.92349726775956287</v>
      </c>
      <c r="BW293" s="188">
        <v>204685.43195266271</v>
      </c>
      <c r="BX293" s="401">
        <v>8.385432172273494E-3</v>
      </c>
      <c r="CB293" s="159"/>
      <c r="CC293" s="159"/>
      <c r="CD293" s="159"/>
      <c r="CE293" s="159"/>
      <c r="CF293" s="159"/>
      <c r="CG293" s="159"/>
      <c r="CI293" s="76"/>
      <c r="CJ293" s="150"/>
      <c r="CK293" s="150"/>
      <c r="CL293" s="150"/>
    </row>
    <row r="294" spans="2:90" s="14" customFormat="1" ht="13.5" customHeight="1">
      <c r="B294" s="500">
        <v>18</v>
      </c>
      <c r="C294" s="627" t="s">
        <v>62</v>
      </c>
      <c r="D294" s="630">
        <f>BL22</f>
        <v>18606</v>
      </c>
      <c r="E294" s="626">
        <f t="shared" ref="E294" si="297">VLOOKUP(C294,$AY$5:$BI$78,2,0)</f>
        <v>1116710800</v>
      </c>
      <c r="F294" s="626">
        <f t="shared" ref="F294" si="298">VLOOKUP(C294,$AY$5:$BI$78,7,0)</f>
        <v>1641</v>
      </c>
      <c r="G294" s="124" t="s">
        <v>144</v>
      </c>
      <c r="H294" s="210">
        <v>30225688</v>
      </c>
      <c r="I294" s="181">
        <f>IFERROR(H294/E294,"-")</f>
        <v>2.7066710557469311E-2</v>
      </c>
      <c r="J294" s="210">
        <v>338</v>
      </c>
      <c r="K294" s="181">
        <f>IFERROR(J294/F294,"-")</f>
        <v>0.20597196831200487</v>
      </c>
      <c r="L294" s="213">
        <f t="shared" si="277"/>
        <v>89425.112426035499</v>
      </c>
      <c r="M294" s="108">
        <f>IFERROR(J294/$BL$22,0)</f>
        <v>1.8166182951735999E-2</v>
      </c>
      <c r="N294" s="626">
        <f t="shared" ref="N294" si="299">VLOOKUP(C294,$AY$5:$BI$78,3,0)</f>
        <v>115375650</v>
      </c>
      <c r="O294" s="626">
        <f t="shared" ref="O294" si="300">VLOOKUP(C294,$AY$5:$BI$78,8,0)</f>
        <v>173</v>
      </c>
      <c r="P294" s="124" t="s">
        <v>144</v>
      </c>
      <c r="Q294" s="210">
        <v>3015533</v>
      </c>
      <c r="R294" s="181">
        <f>IFERROR(Q294/N294,"-")</f>
        <v>2.6136650151050069E-2</v>
      </c>
      <c r="S294" s="210">
        <v>29</v>
      </c>
      <c r="T294" s="181">
        <f>IFERROR(S294/O294,"-")</f>
        <v>0.16763005780346821</v>
      </c>
      <c r="U294" s="213">
        <f t="shared" si="278"/>
        <v>103983.89655172414</v>
      </c>
      <c r="V294" s="108">
        <f>IFERROR(S294/$BL$22,0)</f>
        <v>1.5586369988175857E-3</v>
      </c>
      <c r="W294" s="626">
        <f t="shared" ref="W294" si="301">VLOOKUP(C294,$AY$5:$BI$78,4,0)</f>
        <v>101274640</v>
      </c>
      <c r="X294" s="626">
        <f t="shared" ref="X294" si="302">VLOOKUP(C294,$AY$5:$BI$78,9,0)</f>
        <v>125</v>
      </c>
      <c r="Y294" s="124" t="s">
        <v>144</v>
      </c>
      <c r="Z294" s="210">
        <v>3568432</v>
      </c>
      <c r="AA294" s="181">
        <f>IFERROR(Z294/W294,"-")</f>
        <v>3.523519807130393E-2</v>
      </c>
      <c r="AB294" s="210">
        <v>30</v>
      </c>
      <c r="AC294" s="181">
        <f>IFERROR(AB294/X294,"-")</f>
        <v>0.24</v>
      </c>
      <c r="AD294" s="213">
        <f t="shared" si="279"/>
        <v>118947.73333333334</v>
      </c>
      <c r="AE294" s="108">
        <f>IFERROR(AB294/$BL$22,0)</f>
        <v>1.6123831022250886E-3</v>
      </c>
      <c r="AF294" s="626">
        <f t="shared" ref="AF294" si="303">VLOOKUP(C294,$AY$5:$BI$78,5,0)</f>
        <v>188238660</v>
      </c>
      <c r="AG294" s="626">
        <f t="shared" ref="AG294" si="304">VLOOKUP(C294,$AY$5:$BI$78,10,0)</f>
        <v>193</v>
      </c>
      <c r="AH294" s="124" t="s">
        <v>144</v>
      </c>
      <c r="AI294" s="210">
        <v>7339963</v>
      </c>
      <c r="AJ294" s="181">
        <f>IFERROR(AI294/AF294,"-")</f>
        <v>3.8992856196490136E-2</v>
      </c>
      <c r="AK294" s="210">
        <v>51</v>
      </c>
      <c r="AL294" s="181">
        <f>IFERROR(AK294/AG294,"-")</f>
        <v>0.26424870466321243</v>
      </c>
      <c r="AM294" s="213">
        <f t="shared" si="280"/>
        <v>143920.84313725491</v>
      </c>
      <c r="AN294" s="108">
        <f>IFERROR(AK294/$BL$22,0)</f>
        <v>2.7410512737826506E-3</v>
      </c>
      <c r="AO294" s="626">
        <f t="shared" ref="AO294" si="305">VLOOKUP(C294,$AY$5:$BI$78,6,0)</f>
        <v>1521599750</v>
      </c>
      <c r="AP294" s="650">
        <f t="shared" ref="AP294" si="306">VLOOKUP(C294,$AY$5:$BI$78,11,0)</f>
        <v>2132</v>
      </c>
      <c r="AQ294" s="124" t="s">
        <v>144</v>
      </c>
      <c r="AR294" s="210">
        <f t="shared" si="274"/>
        <v>44149616</v>
      </c>
      <c r="AS294" s="181">
        <f>IFERROR(AR294/AO294,"-")</f>
        <v>2.9015262390783121E-2</v>
      </c>
      <c r="AT294" s="210">
        <f t="shared" si="275"/>
        <v>448</v>
      </c>
      <c r="AU294" s="181">
        <f>IFERROR(AT294/AP294,"-")</f>
        <v>0.21013133208255161</v>
      </c>
      <c r="AV294" s="213">
        <f t="shared" si="281"/>
        <v>98548.25</v>
      </c>
      <c r="AW294" s="108">
        <f>IFERROR(AT294/$BL$22,0)</f>
        <v>2.4078254326561323E-2</v>
      </c>
      <c r="AX294" s="121"/>
      <c r="AY294" s="76"/>
      <c r="AZ294" s="76"/>
      <c r="BA294" s="76"/>
      <c r="BB294" s="76"/>
      <c r="BC294" s="76"/>
      <c r="BD294" s="76"/>
      <c r="BE294" s="76"/>
      <c r="BF294" s="76"/>
      <c r="BG294" s="76"/>
      <c r="BH294" s="76"/>
      <c r="BI294" s="76"/>
      <c r="BN294" s="500">
        <v>18</v>
      </c>
      <c r="BO294" s="642" t="s">
        <v>62</v>
      </c>
      <c r="BP294" s="641">
        <v>204991450</v>
      </c>
      <c r="BQ294" s="641">
        <v>182</v>
      </c>
      <c r="BR294" s="400" t="s">
        <v>144</v>
      </c>
      <c r="BS294" s="188">
        <v>12992171</v>
      </c>
      <c r="BT294" s="390">
        <v>6.3379087274127777E-2</v>
      </c>
      <c r="BU294" s="188">
        <v>51</v>
      </c>
      <c r="BV294" s="390">
        <v>0.28021978021978022</v>
      </c>
      <c r="BW294" s="188">
        <v>254748.45098039217</v>
      </c>
      <c r="BX294" s="401">
        <v>2.7706850654642258E-3</v>
      </c>
      <c r="CB294" s="159"/>
      <c r="CC294" s="159"/>
      <c r="CD294" s="159"/>
      <c r="CE294" s="159"/>
      <c r="CF294" s="159"/>
      <c r="CG294" s="159"/>
      <c r="CI294" s="76"/>
      <c r="CJ294" s="150"/>
      <c r="CK294" s="150"/>
      <c r="CL294" s="150"/>
    </row>
    <row r="295" spans="2:90" s="14" customFormat="1" ht="13.5" customHeight="1">
      <c r="B295" s="500"/>
      <c r="C295" s="628"/>
      <c r="D295" s="631"/>
      <c r="E295" s="615"/>
      <c r="F295" s="615"/>
      <c r="G295" s="125" t="s">
        <v>145</v>
      </c>
      <c r="H295" s="211">
        <v>22384104</v>
      </c>
      <c r="I295" s="182">
        <f>IFERROR(H295/E294,"-")</f>
        <v>2.0044674055270172E-2</v>
      </c>
      <c r="J295" s="211">
        <v>427</v>
      </c>
      <c r="K295" s="182">
        <f>IFERROR(J295/F294,"-")</f>
        <v>0.26020719073735527</v>
      </c>
      <c r="L295" s="214">
        <f t="shared" si="277"/>
        <v>52421.789227166279</v>
      </c>
      <c r="M295" s="109">
        <f t="shared" ref="M295:M310" si="307">IFERROR(J295/$BL$22,0)</f>
        <v>2.2949586155003761E-2</v>
      </c>
      <c r="N295" s="615"/>
      <c r="O295" s="615"/>
      <c r="P295" s="125" t="s">
        <v>145</v>
      </c>
      <c r="Q295" s="211">
        <v>2099789</v>
      </c>
      <c r="R295" s="182">
        <f>IFERROR(Q295/N294,"-")</f>
        <v>1.8199585441122108E-2</v>
      </c>
      <c r="S295" s="211">
        <v>45</v>
      </c>
      <c r="T295" s="182">
        <f>IFERROR(S295/O294,"-")</f>
        <v>0.26011560693641617</v>
      </c>
      <c r="U295" s="214">
        <f t="shared" si="278"/>
        <v>46661.977777777778</v>
      </c>
      <c r="V295" s="109">
        <f t="shared" ref="V295:V310" si="308">IFERROR(S295/$BL$22,0)</f>
        <v>2.4185746533376329E-3</v>
      </c>
      <c r="W295" s="615"/>
      <c r="X295" s="615"/>
      <c r="Y295" s="125" t="s">
        <v>145</v>
      </c>
      <c r="Z295" s="211">
        <v>2496684</v>
      </c>
      <c r="AA295" s="182">
        <f>IFERROR(Z295/W294,"-")</f>
        <v>2.4652607997421666E-2</v>
      </c>
      <c r="AB295" s="211">
        <v>33</v>
      </c>
      <c r="AC295" s="182">
        <f>IFERROR(AB295/X294,"-")</f>
        <v>0.26400000000000001</v>
      </c>
      <c r="AD295" s="214">
        <f t="shared" si="279"/>
        <v>75657.090909090912</v>
      </c>
      <c r="AE295" s="109">
        <f t="shared" ref="AE295:AE310" si="309">IFERROR(AB295/$BL$22,0)</f>
        <v>1.7736214124475975E-3</v>
      </c>
      <c r="AF295" s="615"/>
      <c r="AG295" s="615"/>
      <c r="AH295" s="125" t="s">
        <v>145</v>
      </c>
      <c r="AI295" s="211">
        <v>2341901</v>
      </c>
      <c r="AJ295" s="182">
        <f>IFERROR(AI295/AF294,"-")</f>
        <v>1.2441126599604991E-2</v>
      </c>
      <c r="AK295" s="211">
        <v>70</v>
      </c>
      <c r="AL295" s="182">
        <f>IFERROR(AK295/AG294,"-")</f>
        <v>0.36269430051813473</v>
      </c>
      <c r="AM295" s="214">
        <f t="shared" si="280"/>
        <v>33455.728571428568</v>
      </c>
      <c r="AN295" s="109">
        <f t="shared" ref="AN295:AN310" si="310">IFERROR(AK295/$BL$22,0)</f>
        <v>3.7622272385252069E-3</v>
      </c>
      <c r="AO295" s="615"/>
      <c r="AP295" s="651"/>
      <c r="AQ295" s="125" t="s">
        <v>145</v>
      </c>
      <c r="AR295" s="211">
        <f t="shared" si="274"/>
        <v>29322478</v>
      </c>
      <c r="AS295" s="182">
        <f>IFERROR(AR295/AO294,"-")</f>
        <v>1.9270822041078807E-2</v>
      </c>
      <c r="AT295" s="211">
        <f t="shared" si="275"/>
        <v>575</v>
      </c>
      <c r="AU295" s="182">
        <f>IFERROR(AT295/AP294,"-")</f>
        <v>0.26969981238273921</v>
      </c>
      <c r="AV295" s="214">
        <f t="shared" si="281"/>
        <v>50995.613913043475</v>
      </c>
      <c r="AW295" s="109">
        <f t="shared" ref="AW295:AW310" si="311">IFERROR(AT295/$BL$22,0)</f>
        <v>3.0904009459314201E-2</v>
      </c>
      <c r="AX295" s="121"/>
      <c r="AY295" s="76"/>
      <c r="AZ295" s="76"/>
      <c r="BA295" s="76"/>
      <c r="BB295" s="76"/>
      <c r="BC295" s="76"/>
      <c r="BD295" s="76"/>
      <c r="BE295" s="76"/>
      <c r="BF295" s="76"/>
      <c r="BG295" s="76"/>
      <c r="BH295" s="76"/>
      <c r="BI295" s="76"/>
      <c r="BN295" s="500"/>
      <c r="BO295" s="642"/>
      <c r="BP295" s="641"/>
      <c r="BQ295" s="641"/>
      <c r="BR295" s="400" t="s">
        <v>145</v>
      </c>
      <c r="BS295" s="188">
        <v>9371919</v>
      </c>
      <c r="BT295" s="390">
        <v>4.5718584848294892E-2</v>
      </c>
      <c r="BU295" s="188">
        <v>56</v>
      </c>
      <c r="BV295" s="390">
        <v>0.30769230769230771</v>
      </c>
      <c r="BW295" s="188">
        <v>167355.69642857142</v>
      </c>
      <c r="BX295" s="401">
        <v>3.0423208561960124E-3</v>
      </c>
      <c r="CB295" s="159"/>
      <c r="CC295" s="159"/>
      <c r="CD295" s="159"/>
      <c r="CE295" s="159"/>
      <c r="CF295" s="159"/>
      <c r="CG295" s="159"/>
      <c r="CI295" s="76"/>
      <c r="CJ295" s="150"/>
      <c r="CK295" s="150"/>
      <c r="CL295" s="150"/>
    </row>
    <row r="296" spans="2:90" s="14" customFormat="1" ht="13.5" customHeight="1">
      <c r="B296" s="500"/>
      <c r="C296" s="628"/>
      <c r="D296" s="631"/>
      <c r="E296" s="615"/>
      <c r="F296" s="615"/>
      <c r="G296" s="126" t="s">
        <v>146</v>
      </c>
      <c r="H296" s="211">
        <v>30323490</v>
      </c>
      <c r="I296" s="182">
        <f>IFERROR(H296/E294,"-")</f>
        <v>2.715429097667901E-2</v>
      </c>
      <c r="J296" s="211">
        <v>543</v>
      </c>
      <c r="K296" s="182">
        <f>IFERROR(J296/F294,"-")</f>
        <v>0.33089579524680074</v>
      </c>
      <c r="L296" s="214">
        <f t="shared" si="277"/>
        <v>55844.364640883978</v>
      </c>
      <c r="M296" s="109">
        <f t="shared" si="307"/>
        <v>2.9184134150274106E-2</v>
      </c>
      <c r="N296" s="615"/>
      <c r="O296" s="615"/>
      <c r="P296" s="126" t="s">
        <v>146</v>
      </c>
      <c r="Q296" s="211">
        <v>1965675</v>
      </c>
      <c r="R296" s="182">
        <f>IFERROR(Q296/N294,"-")</f>
        <v>1.7037173788403359E-2</v>
      </c>
      <c r="S296" s="211">
        <v>59</v>
      </c>
      <c r="T296" s="182">
        <f>IFERROR(S296/O294,"-")</f>
        <v>0.34104046242774566</v>
      </c>
      <c r="U296" s="214">
        <f t="shared" si="278"/>
        <v>33316.52542372881</v>
      </c>
      <c r="V296" s="109">
        <f t="shared" si="308"/>
        <v>3.1710201010426743E-3</v>
      </c>
      <c r="W296" s="615"/>
      <c r="X296" s="615"/>
      <c r="Y296" s="126" t="s">
        <v>146</v>
      </c>
      <c r="Z296" s="211">
        <v>4223333</v>
      </c>
      <c r="AA296" s="182">
        <f>IFERROR(Z296/W294,"-")</f>
        <v>4.170178240080636E-2</v>
      </c>
      <c r="AB296" s="211">
        <v>54</v>
      </c>
      <c r="AC296" s="182">
        <f>IFERROR(AB296/X294,"-")</f>
        <v>0.432</v>
      </c>
      <c r="AD296" s="214">
        <f t="shared" si="279"/>
        <v>78209.870370370365</v>
      </c>
      <c r="AE296" s="109">
        <f t="shared" si="309"/>
        <v>2.9022895840051595E-3</v>
      </c>
      <c r="AF296" s="615"/>
      <c r="AG296" s="615"/>
      <c r="AH296" s="126" t="s">
        <v>146</v>
      </c>
      <c r="AI296" s="211">
        <v>1996816</v>
      </c>
      <c r="AJ296" s="182">
        <f>IFERROR(AI296/AF294,"-")</f>
        <v>1.0607895317571853E-2</v>
      </c>
      <c r="AK296" s="211">
        <v>58</v>
      </c>
      <c r="AL296" s="182">
        <f>IFERROR(AK296/AG294,"-")</f>
        <v>0.30051813471502592</v>
      </c>
      <c r="AM296" s="214">
        <f t="shared" si="280"/>
        <v>34427.862068965514</v>
      </c>
      <c r="AN296" s="109">
        <f t="shared" si="310"/>
        <v>3.1172739976351714E-3</v>
      </c>
      <c r="AO296" s="615"/>
      <c r="AP296" s="651"/>
      <c r="AQ296" s="126" t="s">
        <v>146</v>
      </c>
      <c r="AR296" s="211">
        <f t="shared" si="274"/>
        <v>38509314</v>
      </c>
      <c r="AS296" s="182">
        <f>IFERROR(AR296/AO294,"-")</f>
        <v>2.5308438700781859E-2</v>
      </c>
      <c r="AT296" s="211">
        <f t="shared" si="275"/>
        <v>714</v>
      </c>
      <c r="AU296" s="182">
        <f>IFERROR(AT296/AP294,"-")</f>
        <v>0.33489681050656661</v>
      </c>
      <c r="AV296" s="214">
        <f t="shared" si="281"/>
        <v>53934.613445378149</v>
      </c>
      <c r="AW296" s="109">
        <f t="shared" si="311"/>
        <v>3.8374717832957109E-2</v>
      </c>
      <c r="AX296" s="121"/>
      <c r="AY296" s="76"/>
      <c r="AZ296" s="76"/>
      <c r="BA296" s="76"/>
      <c r="BB296" s="76"/>
      <c r="BC296" s="76"/>
      <c r="BD296" s="76"/>
      <c r="BE296" s="76"/>
      <c r="BF296" s="76"/>
      <c r="BG296" s="76"/>
      <c r="BH296" s="76"/>
      <c r="BI296" s="76"/>
      <c r="BN296" s="500"/>
      <c r="BO296" s="642"/>
      <c r="BP296" s="641"/>
      <c r="BQ296" s="641"/>
      <c r="BR296" s="400" t="s">
        <v>146</v>
      </c>
      <c r="BS296" s="188">
        <v>5113177</v>
      </c>
      <c r="BT296" s="390">
        <v>2.4943367150190899E-2</v>
      </c>
      <c r="BU296" s="188">
        <v>67</v>
      </c>
      <c r="BV296" s="390">
        <v>0.36813186813186816</v>
      </c>
      <c r="BW296" s="188">
        <v>76316.074626865666</v>
      </c>
      <c r="BX296" s="401">
        <v>3.6399195958059434E-3</v>
      </c>
      <c r="CB296" s="159"/>
      <c r="CC296" s="159"/>
      <c r="CD296" s="159"/>
      <c r="CE296" s="159"/>
      <c r="CF296" s="159"/>
      <c r="CG296" s="159"/>
      <c r="CI296" s="76"/>
      <c r="CJ296" s="150"/>
      <c r="CK296" s="150"/>
      <c r="CL296" s="150"/>
    </row>
    <row r="297" spans="2:90" s="14" customFormat="1" ht="13.5" customHeight="1">
      <c r="B297" s="500"/>
      <c r="C297" s="628"/>
      <c r="D297" s="631"/>
      <c r="E297" s="615"/>
      <c r="F297" s="615"/>
      <c r="G297" s="126" t="s">
        <v>147</v>
      </c>
      <c r="H297" s="211">
        <v>3631634</v>
      </c>
      <c r="I297" s="182">
        <f>IFERROR(H297/E294,"-")</f>
        <v>3.252081022230644E-3</v>
      </c>
      <c r="J297" s="211">
        <v>89</v>
      </c>
      <c r="K297" s="182">
        <f>IFERROR(J297/F294,"-")</f>
        <v>5.4235222425350393E-2</v>
      </c>
      <c r="L297" s="214">
        <f t="shared" si="277"/>
        <v>40804.876404494382</v>
      </c>
      <c r="M297" s="109">
        <f t="shared" si="307"/>
        <v>4.7834032032677632E-3</v>
      </c>
      <c r="N297" s="615"/>
      <c r="O297" s="615"/>
      <c r="P297" s="126" t="s">
        <v>147</v>
      </c>
      <c r="Q297" s="211">
        <v>1774928</v>
      </c>
      <c r="R297" s="182">
        <f>IFERROR(Q297/N294,"-")</f>
        <v>1.5383904662725626E-2</v>
      </c>
      <c r="S297" s="211">
        <v>11</v>
      </c>
      <c r="T297" s="182">
        <f>IFERROR(S297/O294,"-")</f>
        <v>6.358381502890173E-2</v>
      </c>
      <c r="U297" s="214">
        <f t="shared" si="278"/>
        <v>161357.09090909091</v>
      </c>
      <c r="V297" s="109">
        <f t="shared" si="308"/>
        <v>5.9120713748253247E-4</v>
      </c>
      <c r="W297" s="615"/>
      <c r="X297" s="615"/>
      <c r="Y297" s="126" t="s">
        <v>147</v>
      </c>
      <c r="Z297" s="211">
        <v>92796</v>
      </c>
      <c r="AA297" s="182">
        <f>IFERROR(Z297/W294,"-")</f>
        <v>9.162807194377585E-4</v>
      </c>
      <c r="AB297" s="211">
        <v>2</v>
      </c>
      <c r="AC297" s="182">
        <f>IFERROR(AB297/X294,"-")</f>
        <v>1.6E-2</v>
      </c>
      <c r="AD297" s="214">
        <f t="shared" si="279"/>
        <v>46398</v>
      </c>
      <c r="AE297" s="109">
        <f t="shared" si="309"/>
        <v>1.0749220681500591E-4</v>
      </c>
      <c r="AF297" s="615"/>
      <c r="AG297" s="615"/>
      <c r="AH297" s="126" t="s">
        <v>147</v>
      </c>
      <c r="AI297" s="211">
        <v>21225</v>
      </c>
      <c r="AJ297" s="182">
        <f>IFERROR(AI297/AF294,"-")</f>
        <v>1.1275579628541768E-4</v>
      </c>
      <c r="AK297" s="211">
        <v>4</v>
      </c>
      <c r="AL297" s="182">
        <f>IFERROR(AK297/AG294,"-")</f>
        <v>2.072538860103627E-2</v>
      </c>
      <c r="AM297" s="214">
        <f t="shared" si="280"/>
        <v>5306.25</v>
      </c>
      <c r="AN297" s="109">
        <f t="shared" si="310"/>
        <v>2.1498441363001182E-4</v>
      </c>
      <c r="AO297" s="615"/>
      <c r="AP297" s="651"/>
      <c r="AQ297" s="126" t="s">
        <v>147</v>
      </c>
      <c r="AR297" s="211">
        <f t="shared" si="274"/>
        <v>5520583</v>
      </c>
      <c r="AS297" s="182">
        <f>IFERROR(AR297/AO294,"-")</f>
        <v>3.6281439977891689E-3</v>
      </c>
      <c r="AT297" s="211">
        <f t="shared" si="275"/>
        <v>106</v>
      </c>
      <c r="AU297" s="182">
        <f>IFERROR(AT297/AP294,"-")</f>
        <v>4.9718574108818012E-2</v>
      </c>
      <c r="AV297" s="214">
        <f t="shared" si="281"/>
        <v>52080.971698113208</v>
      </c>
      <c r="AW297" s="109">
        <f t="shared" si="311"/>
        <v>5.6970869611953131E-3</v>
      </c>
      <c r="AX297" s="121"/>
      <c r="AY297" s="76"/>
      <c r="AZ297" s="76"/>
      <c r="BA297" s="76"/>
      <c r="BB297" s="76"/>
      <c r="BC297" s="76"/>
      <c r="BD297" s="76"/>
      <c r="BE297" s="76"/>
      <c r="BF297" s="76"/>
      <c r="BG297" s="76"/>
      <c r="BH297" s="76"/>
      <c r="BI297" s="76"/>
      <c r="BN297" s="500"/>
      <c r="BO297" s="642"/>
      <c r="BP297" s="641"/>
      <c r="BQ297" s="641"/>
      <c r="BR297" s="400" t="s">
        <v>147</v>
      </c>
      <c r="BS297" s="188">
        <v>308231</v>
      </c>
      <c r="BT297" s="390">
        <v>1.5036285659718979E-3</v>
      </c>
      <c r="BU297" s="188">
        <v>11</v>
      </c>
      <c r="BV297" s="390">
        <v>6.043956043956044E-2</v>
      </c>
      <c r="BW297" s="188">
        <v>28021</v>
      </c>
      <c r="BX297" s="401">
        <v>5.9759873960993099E-4</v>
      </c>
      <c r="CB297" s="159"/>
      <c r="CC297" s="159"/>
      <c r="CD297" s="159"/>
      <c r="CE297" s="159"/>
      <c r="CF297" s="159"/>
      <c r="CG297" s="159"/>
      <c r="CI297" s="76"/>
      <c r="CJ297" s="150"/>
      <c r="CK297" s="150"/>
      <c r="CL297" s="150"/>
    </row>
    <row r="298" spans="2:90" s="14" customFormat="1" ht="13.5" customHeight="1">
      <c r="B298" s="500"/>
      <c r="C298" s="628"/>
      <c r="D298" s="631"/>
      <c r="E298" s="615"/>
      <c r="F298" s="615"/>
      <c r="G298" s="126" t="s">
        <v>148</v>
      </c>
      <c r="H298" s="211">
        <v>29357686</v>
      </c>
      <c r="I298" s="182">
        <f>IFERROR(H298/E294,"-")</f>
        <v>2.6289426053728502E-2</v>
      </c>
      <c r="J298" s="211">
        <v>687</v>
      </c>
      <c r="K298" s="182">
        <f>IFERROR(J298/F294,"-")</f>
        <v>0.41864716636197441</v>
      </c>
      <c r="L298" s="214">
        <f t="shared" si="277"/>
        <v>42733.167394468706</v>
      </c>
      <c r="M298" s="109">
        <f t="shared" si="307"/>
        <v>3.6923573040954533E-2</v>
      </c>
      <c r="N298" s="615"/>
      <c r="O298" s="615"/>
      <c r="P298" s="126" t="s">
        <v>148</v>
      </c>
      <c r="Q298" s="211">
        <v>5751524</v>
      </c>
      <c r="R298" s="182">
        <f>IFERROR(Q298/N294,"-")</f>
        <v>4.9850414710556346E-2</v>
      </c>
      <c r="S298" s="211">
        <v>69</v>
      </c>
      <c r="T298" s="182">
        <f>IFERROR(S298/O294,"-")</f>
        <v>0.39884393063583817</v>
      </c>
      <c r="U298" s="214">
        <f t="shared" si="278"/>
        <v>83355.420289855072</v>
      </c>
      <c r="V298" s="109">
        <f t="shared" si="308"/>
        <v>3.7084811351177039E-3</v>
      </c>
      <c r="W298" s="615"/>
      <c r="X298" s="615"/>
      <c r="Y298" s="126" t="s">
        <v>148</v>
      </c>
      <c r="Z298" s="211">
        <v>1565794</v>
      </c>
      <c r="AA298" s="182">
        <f>IFERROR(Z298/W294,"-")</f>
        <v>1.5460869572086358E-2</v>
      </c>
      <c r="AB298" s="211">
        <v>57</v>
      </c>
      <c r="AC298" s="182">
        <f>IFERROR(AB298/X294,"-")</f>
        <v>0.45600000000000002</v>
      </c>
      <c r="AD298" s="214">
        <f t="shared" si="279"/>
        <v>27470.070175438595</v>
      </c>
      <c r="AE298" s="109">
        <f t="shared" si="309"/>
        <v>3.0635278942276684E-3</v>
      </c>
      <c r="AF298" s="615"/>
      <c r="AG298" s="615"/>
      <c r="AH298" s="126" t="s">
        <v>148</v>
      </c>
      <c r="AI298" s="211">
        <v>4831667</v>
      </c>
      <c r="AJ298" s="182">
        <f>IFERROR(AI298/AF294,"-")</f>
        <v>2.566777196565254E-2</v>
      </c>
      <c r="AK298" s="211">
        <v>85</v>
      </c>
      <c r="AL298" s="182">
        <f>IFERROR(AK298/AG294,"-")</f>
        <v>0.44041450777202074</v>
      </c>
      <c r="AM298" s="214">
        <f t="shared" si="280"/>
        <v>56843.141176470592</v>
      </c>
      <c r="AN298" s="109">
        <f t="shared" si="310"/>
        <v>4.5684187896377513E-3</v>
      </c>
      <c r="AO298" s="615"/>
      <c r="AP298" s="651"/>
      <c r="AQ298" s="126" t="s">
        <v>148</v>
      </c>
      <c r="AR298" s="211">
        <f t="shared" si="274"/>
        <v>41506671</v>
      </c>
      <c r="AS298" s="182">
        <f>IFERROR(AR298/AO294,"-")</f>
        <v>2.7278310869859174E-2</v>
      </c>
      <c r="AT298" s="211">
        <f t="shared" si="275"/>
        <v>898</v>
      </c>
      <c r="AU298" s="182">
        <f>IFERROR(AT298/AP294,"-")</f>
        <v>0.42120075046904315</v>
      </c>
      <c r="AV298" s="214">
        <f t="shared" si="281"/>
        <v>46221.237193763918</v>
      </c>
      <c r="AW298" s="109">
        <f t="shared" si="311"/>
        <v>4.8264000859937657E-2</v>
      </c>
      <c r="AX298" s="121"/>
      <c r="AY298" s="76"/>
      <c r="AZ298" s="76"/>
      <c r="BA298" s="76"/>
      <c r="BB298" s="76"/>
      <c r="BC298" s="76"/>
      <c r="BD298" s="76"/>
      <c r="BE298" s="76"/>
      <c r="BF298" s="76"/>
      <c r="BG298" s="76"/>
      <c r="BH298" s="76"/>
      <c r="BI298" s="76"/>
      <c r="BN298" s="500"/>
      <c r="BO298" s="642"/>
      <c r="BP298" s="641"/>
      <c r="BQ298" s="641"/>
      <c r="BR298" s="400" t="s">
        <v>148</v>
      </c>
      <c r="BS298" s="188">
        <v>3298732</v>
      </c>
      <c r="BT298" s="390">
        <v>1.6092046765852918E-2</v>
      </c>
      <c r="BU298" s="188">
        <v>99</v>
      </c>
      <c r="BV298" s="390">
        <v>0.54395604395604391</v>
      </c>
      <c r="BW298" s="188">
        <v>33320.525252525251</v>
      </c>
      <c r="BX298" s="401">
        <v>5.3783886564893789E-3</v>
      </c>
      <c r="CB298" s="159"/>
      <c r="CC298" s="159"/>
      <c r="CD298" s="159"/>
      <c r="CE298" s="159"/>
      <c r="CF298" s="159"/>
      <c r="CG298" s="159"/>
      <c r="CI298" s="76"/>
      <c r="CJ298" s="150"/>
      <c r="CK298" s="150"/>
      <c r="CL298" s="150"/>
    </row>
    <row r="299" spans="2:90" s="14" customFormat="1" ht="13.5" customHeight="1">
      <c r="B299" s="500"/>
      <c r="C299" s="628"/>
      <c r="D299" s="631"/>
      <c r="E299" s="615"/>
      <c r="F299" s="615"/>
      <c r="G299" s="126" t="s">
        <v>149</v>
      </c>
      <c r="H299" s="211">
        <v>50477583</v>
      </c>
      <c r="I299" s="182">
        <f>IFERROR(H299/E294,"-")</f>
        <v>4.5202019179898682E-2</v>
      </c>
      <c r="J299" s="211">
        <v>771</v>
      </c>
      <c r="K299" s="182">
        <f>IFERROR(J299/F294,"-")</f>
        <v>0.46983546617915906</v>
      </c>
      <c r="L299" s="214">
        <f t="shared" si="277"/>
        <v>65470.276264591441</v>
      </c>
      <c r="M299" s="109">
        <f t="shared" si="307"/>
        <v>4.1438245727184776E-2</v>
      </c>
      <c r="N299" s="615"/>
      <c r="O299" s="615"/>
      <c r="P299" s="126" t="s">
        <v>149</v>
      </c>
      <c r="Q299" s="211">
        <v>4579296</v>
      </c>
      <c r="R299" s="182">
        <f>IFERROR(Q299/N294,"-")</f>
        <v>3.9690315937548348E-2</v>
      </c>
      <c r="S299" s="211">
        <v>74</v>
      </c>
      <c r="T299" s="182">
        <f>IFERROR(S299/O294,"-")</f>
        <v>0.4277456647398844</v>
      </c>
      <c r="U299" s="214">
        <f t="shared" si="278"/>
        <v>61882.37837837838</v>
      </c>
      <c r="V299" s="109">
        <f t="shared" si="308"/>
        <v>3.9772116521552192E-3</v>
      </c>
      <c r="W299" s="615"/>
      <c r="X299" s="615"/>
      <c r="Y299" s="126" t="s">
        <v>149</v>
      </c>
      <c r="Z299" s="211">
        <v>3937959</v>
      </c>
      <c r="AA299" s="182">
        <f>IFERROR(Z299/W294,"-")</f>
        <v>3.8883959498646453E-2</v>
      </c>
      <c r="AB299" s="211">
        <v>74</v>
      </c>
      <c r="AC299" s="182">
        <f>IFERROR(AB299/X294,"-")</f>
        <v>0.59199999999999997</v>
      </c>
      <c r="AD299" s="214">
        <f t="shared" si="279"/>
        <v>53215.66216216216</v>
      </c>
      <c r="AE299" s="109">
        <f t="shared" si="309"/>
        <v>3.9772116521552192E-3</v>
      </c>
      <c r="AF299" s="615"/>
      <c r="AG299" s="615"/>
      <c r="AH299" s="126" t="s">
        <v>149</v>
      </c>
      <c r="AI299" s="211">
        <v>6684925</v>
      </c>
      <c r="AJ299" s="182">
        <f>IFERROR(AI299/AF294,"-")</f>
        <v>3.5513029045149386E-2</v>
      </c>
      <c r="AK299" s="211">
        <v>95</v>
      </c>
      <c r="AL299" s="182">
        <f>IFERROR(AK299/AG294,"-")</f>
        <v>0.49222797927461137</v>
      </c>
      <c r="AM299" s="214">
        <f t="shared" si="280"/>
        <v>70367.631578947374</v>
      </c>
      <c r="AN299" s="109">
        <f t="shared" si="310"/>
        <v>5.1058798237127809E-3</v>
      </c>
      <c r="AO299" s="615"/>
      <c r="AP299" s="651"/>
      <c r="AQ299" s="126" t="s">
        <v>149</v>
      </c>
      <c r="AR299" s="211">
        <f t="shared" si="274"/>
        <v>65679763</v>
      </c>
      <c r="AS299" s="182">
        <f>IFERROR(AR299/AO294,"-")</f>
        <v>4.316494071453416E-2</v>
      </c>
      <c r="AT299" s="211">
        <f t="shared" si="275"/>
        <v>1014</v>
      </c>
      <c r="AU299" s="182">
        <f>IFERROR(AT299/AP294,"-")</f>
        <v>0.47560975609756095</v>
      </c>
      <c r="AV299" s="214">
        <f t="shared" si="281"/>
        <v>64772.941814595659</v>
      </c>
      <c r="AW299" s="109">
        <f t="shared" si="311"/>
        <v>5.4498548855207996E-2</v>
      </c>
      <c r="AX299" s="121"/>
      <c r="AY299" s="76"/>
      <c r="AZ299" s="76"/>
      <c r="BA299" s="76"/>
      <c r="BB299" s="76"/>
      <c r="BC299" s="76"/>
      <c r="BD299" s="76"/>
      <c r="BE299" s="76"/>
      <c r="BF299" s="76"/>
      <c r="BG299" s="76"/>
      <c r="BH299" s="76"/>
      <c r="BI299" s="76"/>
      <c r="BN299" s="500"/>
      <c r="BO299" s="642"/>
      <c r="BP299" s="641"/>
      <c r="BQ299" s="641"/>
      <c r="BR299" s="400" t="s">
        <v>149</v>
      </c>
      <c r="BS299" s="188">
        <v>9093330</v>
      </c>
      <c r="BT299" s="390">
        <v>4.4359557435200349E-2</v>
      </c>
      <c r="BU299" s="188">
        <v>97</v>
      </c>
      <c r="BV299" s="390">
        <v>0.53296703296703296</v>
      </c>
      <c r="BW299" s="188">
        <v>93745.67010309278</v>
      </c>
      <c r="BX299" s="401">
        <v>5.2697343401966641E-3</v>
      </c>
      <c r="CB299" s="159"/>
      <c r="CC299" s="159"/>
      <c r="CD299" s="159"/>
      <c r="CE299" s="159"/>
      <c r="CF299" s="159"/>
      <c r="CG299" s="159"/>
      <c r="CI299" s="76"/>
      <c r="CJ299" s="150"/>
      <c r="CK299" s="150"/>
      <c r="CL299" s="150"/>
    </row>
    <row r="300" spans="2:90" s="14" customFormat="1" ht="13.5" customHeight="1">
      <c r="B300" s="500"/>
      <c r="C300" s="628"/>
      <c r="D300" s="631"/>
      <c r="E300" s="615"/>
      <c r="F300" s="615"/>
      <c r="G300" s="126" t="s">
        <v>150</v>
      </c>
      <c r="H300" s="211">
        <v>14116433</v>
      </c>
      <c r="I300" s="182">
        <f>IFERROR(H300/E294,"-")</f>
        <v>1.2641082185289155E-2</v>
      </c>
      <c r="J300" s="211">
        <v>193</v>
      </c>
      <c r="K300" s="182">
        <f>IFERROR(J300/F294,"-")</f>
        <v>0.11761121267519806</v>
      </c>
      <c r="L300" s="214">
        <f t="shared" si="277"/>
        <v>73142.139896373061</v>
      </c>
      <c r="M300" s="109">
        <f t="shared" si="307"/>
        <v>1.037299795764807E-2</v>
      </c>
      <c r="N300" s="615"/>
      <c r="O300" s="615"/>
      <c r="P300" s="126" t="s">
        <v>150</v>
      </c>
      <c r="Q300" s="211">
        <v>2914497</v>
      </c>
      <c r="R300" s="182">
        <f>IFERROR(Q300/N294,"-")</f>
        <v>2.5260936774787402E-2</v>
      </c>
      <c r="S300" s="211">
        <v>20</v>
      </c>
      <c r="T300" s="182">
        <f>IFERROR(S300/O294,"-")</f>
        <v>0.11560693641618497</v>
      </c>
      <c r="U300" s="214">
        <f t="shared" si="278"/>
        <v>145724.85</v>
      </c>
      <c r="V300" s="109">
        <f t="shared" si="308"/>
        <v>1.074922068150059E-3</v>
      </c>
      <c r="W300" s="615"/>
      <c r="X300" s="615"/>
      <c r="Y300" s="126" t="s">
        <v>150</v>
      </c>
      <c r="Z300" s="211">
        <v>766213</v>
      </c>
      <c r="AA300" s="182">
        <f>IFERROR(Z300/W294,"-")</f>
        <v>7.565694629968569E-3</v>
      </c>
      <c r="AB300" s="211">
        <v>22</v>
      </c>
      <c r="AC300" s="182">
        <f>IFERROR(AB300/X294,"-")</f>
        <v>0.17599999999999999</v>
      </c>
      <c r="AD300" s="214">
        <f t="shared" si="279"/>
        <v>34827.86363636364</v>
      </c>
      <c r="AE300" s="109">
        <f t="shared" si="309"/>
        <v>1.1824142749650649E-3</v>
      </c>
      <c r="AF300" s="615"/>
      <c r="AG300" s="615"/>
      <c r="AH300" s="126" t="s">
        <v>150</v>
      </c>
      <c r="AI300" s="211">
        <v>3952409</v>
      </c>
      <c r="AJ300" s="182">
        <f>IFERROR(AI300/AF294,"-")</f>
        <v>2.0996797363517145E-2</v>
      </c>
      <c r="AK300" s="211">
        <v>32</v>
      </c>
      <c r="AL300" s="182">
        <f>IFERROR(AK300/AG294,"-")</f>
        <v>0.16580310880829016</v>
      </c>
      <c r="AM300" s="214">
        <f t="shared" si="280"/>
        <v>123512.78125</v>
      </c>
      <c r="AN300" s="109">
        <f t="shared" si="310"/>
        <v>1.7198753090400946E-3</v>
      </c>
      <c r="AO300" s="615"/>
      <c r="AP300" s="651"/>
      <c r="AQ300" s="126" t="s">
        <v>150</v>
      </c>
      <c r="AR300" s="211">
        <f t="shared" si="274"/>
        <v>21749552</v>
      </c>
      <c r="AS300" s="182">
        <f>IFERROR(AR300/AO294,"-")</f>
        <v>1.4293871959429541E-2</v>
      </c>
      <c r="AT300" s="211">
        <f t="shared" si="275"/>
        <v>267</v>
      </c>
      <c r="AU300" s="182">
        <f>IFERROR(AT300/AP294,"-")</f>
        <v>0.125234521575985</v>
      </c>
      <c r="AV300" s="214">
        <f t="shared" si="281"/>
        <v>81458.996254681653</v>
      </c>
      <c r="AW300" s="109">
        <f t="shared" si="311"/>
        <v>1.4350209609803289E-2</v>
      </c>
      <c r="AX300" s="121"/>
      <c r="AY300" s="76"/>
      <c r="AZ300" s="76"/>
      <c r="BA300" s="76"/>
      <c r="BB300" s="76"/>
      <c r="BC300" s="76"/>
      <c r="BD300" s="76"/>
      <c r="BE300" s="76"/>
      <c r="BF300" s="76"/>
      <c r="BG300" s="76"/>
      <c r="BH300" s="76"/>
      <c r="BI300" s="76"/>
      <c r="BN300" s="500"/>
      <c r="BO300" s="642"/>
      <c r="BP300" s="641"/>
      <c r="BQ300" s="641"/>
      <c r="BR300" s="400" t="s">
        <v>150</v>
      </c>
      <c r="BS300" s="188">
        <v>6809395</v>
      </c>
      <c r="BT300" s="390">
        <v>3.3217946407033072E-2</v>
      </c>
      <c r="BU300" s="188">
        <v>39</v>
      </c>
      <c r="BV300" s="390">
        <v>0.21428571428571427</v>
      </c>
      <c r="BW300" s="188">
        <v>174599.87179487178</v>
      </c>
      <c r="BX300" s="401">
        <v>2.1187591677079374E-3</v>
      </c>
      <c r="CB300" s="159"/>
      <c r="CC300" s="159"/>
      <c r="CD300" s="159"/>
      <c r="CE300" s="159"/>
      <c r="CF300" s="159"/>
      <c r="CG300" s="159"/>
      <c r="CI300" s="76"/>
      <c r="CJ300" s="150"/>
      <c r="CK300" s="150"/>
      <c r="CL300" s="150"/>
    </row>
    <row r="301" spans="2:90" s="14" customFormat="1" ht="13.5" customHeight="1">
      <c r="B301" s="500"/>
      <c r="C301" s="628"/>
      <c r="D301" s="631"/>
      <c r="E301" s="615"/>
      <c r="F301" s="615"/>
      <c r="G301" s="126" t="s">
        <v>160</v>
      </c>
      <c r="H301" s="211">
        <v>2236</v>
      </c>
      <c r="I301" s="182">
        <f>IFERROR(H301/E294,"-")</f>
        <v>2.0023089236711958E-6</v>
      </c>
      <c r="J301" s="211">
        <v>1</v>
      </c>
      <c r="K301" s="182">
        <f>IFERROR(J301/F294,"-")</f>
        <v>6.0938452163315055E-4</v>
      </c>
      <c r="L301" s="214">
        <f t="shared" si="277"/>
        <v>2236</v>
      </c>
      <c r="M301" s="109">
        <f t="shared" si="307"/>
        <v>5.3746103407502955E-5</v>
      </c>
      <c r="N301" s="615"/>
      <c r="O301" s="615"/>
      <c r="P301" s="126" t="s">
        <v>160</v>
      </c>
      <c r="Q301" s="211">
        <v>0</v>
      </c>
      <c r="R301" s="182">
        <f>IFERROR(Q301/N294,"-")</f>
        <v>0</v>
      </c>
      <c r="S301" s="211">
        <v>0</v>
      </c>
      <c r="T301" s="182">
        <f>IFERROR(S301/O294,"-")</f>
        <v>0</v>
      </c>
      <c r="U301" s="214" t="str">
        <f t="shared" si="278"/>
        <v>-</v>
      </c>
      <c r="V301" s="109">
        <f t="shared" si="308"/>
        <v>0</v>
      </c>
      <c r="W301" s="615"/>
      <c r="X301" s="615"/>
      <c r="Y301" s="126" t="s">
        <v>160</v>
      </c>
      <c r="Z301" s="211">
        <v>0</v>
      </c>
      <c r="AA301" s="182">
        <f>IFERROR(Z301/W294,"-")</f>
        <v>0</v>
      </c>
      <c r="AB301" s="211">
        <v>0</v>
      </c>
      <c r="AC301" s="182">
        <f>IFERROR(AB301/X294,"-")</f>
        <v>0</v>
      </c>
      <c r="AD301" s="214" t="str">
        <f t="shared" si="279"/>
        <v>-</v>
      </c>
      <c r="AE301" s="109">
        <f t="shared" si="309"/>
        <v>0</v>
      </c>
      <c r="AF301" s="615"/>
      <c r="AG301" s="615"/>
      <c r="AH301" s="126" t="s">
        <v>160</v>
      </c>
      <c r="AI301" s="211">
        <v>0</v>
      </c>
      <c r="AJ301" s="182">
        <f>IFERROR(AI301/AF294,"-")</f>
        <v>0</v>
      </c>
      <c r="AK301" s="211">
        <v>0</v>
      </c>
      <c r="AL301" s="182">
        <f>IFERROR(AK301/AG294,"-")</f>
        <v>0</v>
      </c>
      <c r="AM301" s="214" t="str">
        <f t="shared" si="280"/>
        <v>-</v>
      </c>
      <c r="AN301" s="109">
        <f t="shared" si="310"/>
        <v>0</v>
      </c>
      <c r="AO301" s="615"/>
      <c r="AP301" s="651"/>
      <c r="AQ301" s="126" t="s">
        <v>160</v>
      </c>
      <c r="AR301" s="211">
        <f t="shared" si="274"/>
        <v>2236</v>
      </c>
      <c r="AS301" s="182">
        <f>IFERROR(AR301/AO294,"-")</f>
        <v>1.4695060248268311E-6</v>
      </c>
      <c r="AT301" s="211">
        <f t="shared" si="275"/>
        <v>1</v>
      </c>
      <c r="AU301" s="182">
        <f>IFERROR(AT301/AP294,"-")</f>
        <v>4.6904315196998124E-4</v>
      </c>
      <c r="AV301" s="214">
        <f t="shared" si="281"/>
        <v>2236</v>
      </c>
      <c r="AW301" s="109">
        <f t="shared" si="311"/>
        <v>5.3746103407502955E-5</v>
      </c>
      <c r="AX301" s="121"/>
      <c r="AY301" s="76"/>
      <c r="AZ301" s="76"/>
      <c r="BA301" s="76"/>
      <c r="BB301" s="76"/>
      <c r="BC301" s="76"/>
      <c r="BD301" s="76"/>
      <c r="BE301" s="76"/>
      <c r="BF301" s="76"/>
      <c r="BG301" s="76"/>
      <c r="BH301" s="76"/>
      <c r="BI301" s="76"/>
      <c r="BN301" s="500"/>
      <c r="BO301" s="642"/>
      <c r="BP301" s="641"/>
      <c r="BQ301" s="641"/>
      <c r="BR301" s="400" t="s">
        <v>160</v>
      </c>
      <c r="BS301" s="188">
        <v>0</v>
      </c>
      <c r="BT301" s="390">
        <v>0</v>
      </c>
      <c r="BU301" s="188">
        <v>0</v>
      </c>
      <c r="BV301" s="390">
        <v>0</v>
      </c>
      <c r="BW301" s="188" t="s">
        <v>418</v>
      </c>
      <c r="BX301" s="401">
        <v>0</v>
      </c>
      <c r="CB301" s="159"/>
      <c r="CC301" s="159"/>
      <c r="CD301" s="159"/>
      <c r="CE301" s="159"/>
      <c r="CF301" s="159"/>
      <c r="CG301" s="159"/>
      <c r="CI301" s="76"/>
      <c r="CJ301" s="150"/>
      <c r="CK301" s="150"/>
      <c r="CL301" s="150"/>
    </row>
    <row r="302" spans="2:90" s="14" customFormat="1" ht="13.5" customHeight="1">
      <c r="B302" s="500"/>
      <c r="C302" s="628"/>
      <c r="D302" s="631"/>
      <c r="E302" s="615"/>
      <c r="F302" s="615"/>
      <c r="G302" s="126" t="s">
        <v>151</v>
      </c>
      <c r="H302" s="211">
        <v>67049</v>
      </c>
      <c r="I302" s="182">
        <f>IFERROR(H302/E294,"-")</f>
        <v>6.0041507613251342E-5</v>
      </c>
      <c r="J302" s="211">
        <v>8</v>
      </c>
      <c r="K302" s="182">
        <f>IFERROR(J302/F294,"-")</f>
        <v>4.8750761730652044E-3</v>
      </c>
      <c r="L302" s="214">
        <f t="shared" si="277"/>
        <v>8381.125</v>
      </c>
      <c r="M302" s="109">
        <f t="shared" si="307"/>
        <v>4.2996882726002364E-4</v>
      </c>
      <c r="N302" s="615"/>
      <c r="O302" s="615"/>
      <c r="P302" s="126" t="s">
        <v>151</v>
      </c>
      <c r="Q302" s="211">
        <v>37874</v>
      </c>
      <c r="R302" s="182">
        <f>IFERROR(Q302/N294,"-")</f>
        <v>3.2826683966677542E-4</v>
      </c>
      <c r="S302" s="211">
        <v>3</v>
      </c>
      <c r="T302" s="182">
        <f>IFERROR(S302/O294,"-")</f>
        <v>1.7341040462427744E-2</v>
      </c>
      <c r="U302" s="214">
        <f t="shared" si="278"/>
        <v>12624.666666666666</v>
      </c>
      <c r="V302" s="109">
        <f t="shared" si="308"/>
        <v>1.6123831022250886E-4</v>
      </c>
      <c r="W302" s="615"/>
      <c r="X302" s="615"/>
      <c r="Y302" s="126" t="s">
        <v>151</v>
      </c>
      <c r="Z302" s="211">
        <v>3709</v>
      </c>
      <c r="AA302" s="182">
        <f>IFERROR(Z302/W294,"-")</f>
        <v>3.6623186219175894E-5</v>
      </c>
      <c r="AB302" s="211">
        <v>1</v>
      </c>
      <c r="AC302" s="182">
        <f>IFERROR(AB302/X294,"-")</f>
        <v>8.0000000000000002E-3</v>
      </c>
      <c r="AD302" s="214">
        <f t="shared" si="279"/>
        <v>3709</v>
      </c>
      <c r="AE302" s="109">
        <f t="shared" si="309"/>
        <v>5.3746103407502955E-5</v>
      </c>
      <c r="AF302" s="615"/>
      <c r="AG302" s="615"/>
      <c r="AH302" s="126" t="s">
        <v>151</v>
      </c>
      <c r="AI302" s="211">
        <v>71607</v>
      </c>
      <c r="AJ302" s="182">
        <f>IFERROR(AI302/AF294,"-")</f>
        <v>3.8040538537620274E-4</v>
      </c>
      <c r="AK302" s="211">
        <v>3</v>
      </c>
      <c r="AL302" s="182">
        <f>IFERROR(AK302/AG294,"-")</f>
        <v>1.5544041450777202E-2</v>
      </c>
      <c r="AM302" s="214">
        <f t="shared" si="280"/>
        <v>23869</v>
      </c>
      <c r="AN302" s="109">
        <f t="shared" si="310"/>
        <v>1.6123831022250886E-4</v>
      </c>
      <c r="AO302" s="615"/>
      <c r="AP302" s="651"/>
      <c r="AQ302" s="126" t="s">
        <v>151</v>
      </c>
      <c r="AR302" s="211">
        <f t="shared" si="274"/>
        <v>180239</v>
      </c>
      <c r="AS302" s="182">
        <f>IFERROR(AR302/AO294,"-")</f>
        <v>1.1845362093415171E-4</v>
      </c>
      <c r="AT302" s="211">
        <f t="shared" si="275"/>
        <v>15</v>
      </c>
      <c r="AU302" s="182">
        <f>IFERROR(AT302/AP294,"-")</f>
        <v>7.0356472795497184E-3</v>
      </c>
      <c r="AV302" s="214">
        <f t="shared" si="281"/>
        <v>12015.933333333332</v>
      </c>
      <c r="AW302" s="109">
        <f t="shared" si="311"/>
        <v>8.0619155111254432E-4</v>
      </c>
      <c r="AX302" s="121"/>
      <c r="AY302" s="76"/>
      <c r="AZ302" s="76"/>
      <c r="BA302" s="76"/>
      <c r="BB302" s="76"/>
      <c r="BC302" s="76"/>
      <c r="BD302" s="76"/>
      <c r="BE302" s="76"/>
      <c r="BF302" s="76"/>
      <c r="BG302" s="76"/>
      <c r="BH302" s="76"/>
      <c r="BI302" s="76"/>
      <c r="BN302" s="500"/>
      <c r="BO302" s="642"/>
      <c r="BP302" s="641"/>
      <c r="BQ302" s="641"/>
      <c r="BR302" s="400" t="s">
        <v>151</v>
      </c>
      <c r="BS302" s="188">
        <v>37337</v>
      </c>
      <c r="BT302" s="390">
        <v>1.8213930385877069E-4</v>
      </c>
      <c r="BU302" s="188">
        <v>2</v>
      </c>
      <c r="BV302" s="390">
        <v>1.098901098901099E-2</v>
      </c>
      <c r="BW302" s="188">
        <v>18668.5</v>
      </c>
      <c r="BX302" s="401">
        <v>1.0865431629271472E-4</v>
      </c>
      <c r="CB302" s="159"/>
      <c r="CC302" s="159"/>
      <c r="CD302" s="159"/>
      <c r="CE302" s="159"/>
      <c r="CF302" s="159"/>
      <c r="CG302" s="159"/>
      <c r="CI302" s="76"/>
      <c r="CJ302" s="150"/>
      <c r="CK302" s="150"/>
      <c r="CL302" s="150"/>
    </row>
    <row r="303" spans="2:90" s="14" customFormat="1" ht="13.5" customHeight="1">
      <c r="B303" s="500"/>
      <c r="C303" s="628"/>
      <c r="D303" s="631"/>
      <c r="E303" s="615"/>
      <c r="F303" s="615"/>
      <c r="G303" s="126" t="s">
        <v>152</v>
      </c>
      <c r="H303" s="211">
        <v>1304954</v>
      </c>
      <c r="I303" s="182">
        <f>IFERROR(H303/E294,"-")</f>
        <v>1.168569337737219E-3</v>
      </c>
      <c r="J303" s="211">
        <v>84</v>
      </c>
      <c r="K303" s="182">
        <f>IFERROR(J303/F294,"-")</f>
        <v>5.1188299817184646E-2</v>
      </c>
      <c r="L303" s="214">
        <f t="shared" si="277"/>
        <v>15535.166666666666</v>
      </c>
      <c r="M303" s="109">
        <f t="shared" si="307"/>
        <v>4.5146726862302479E-3</v>
      </c>
      <c r="N303" s="615"/>
      <c r="O303" s="615"/>
      <c r="P303" s="126" t="s">
        <v>152</v>
      </c>
      <c r="Q303" s="211">
        <v>42039</v>
      </c>
      <c r="R303" s="182">
        <f>IFERROR(Q303/N294,"-")</f>
        <v>3.6436631126238509E-4</v>
      </c>
      <c r="S303" s="211">
        <v>6</v>
      </c>
      <c r="T303" s="182">
        <f>IFERROR(S303/O294,"-")</f>
        <v>3.4682080924855488E-2</v>
      </c>
      <c r="U303" s="214">
        <f t="shared" si="278"/>
        <v>7006.5</v>
      </c>
      <c r="V303" s="109">
        <f t="shared" si="308"/>
        <v>3.2247662044501772E-4</v>
      </c>
      <c r="W303" s="615"/>
      <c r="X303" s="615"/>
      <c r="Y303" s="126" t="s">
        <v>152</v>
      </c>
      <c r="Z303" s="211">
        <v>39012</v>
      </c>
      <c r="AA303" s="182">
        <f>IFERROR(Z303/W294,"-")</f>
        <v>3.8520995976880292E-4</v>
      </c>
      <c r="AB303" s="211">
        <v>4</v>
      </c>
      <c r="AC303" s="182">
        <f>IFERROR(AB303/X294,"-")</f>
        <v>3.2000000000000001E-2</v>
      </c>
      <c r="AD303" s="214">
        <f t="shared" si="279"/>
        <v>9753</v>
      </c>
      <c r="AE303" s="109">
        <f t="shared" si="309"/>
        <v>2.1498441363001182E-4</v>
      </c>
      <c r="AF303" s="615"/>
      <c r="AG303" s="615"/>
      <c r="AH303" s="126" t="s">
        <v>152</v>
      </c>
      <c r="AI303" s="211">
        <v>81298</v>
      </c>
      <c r="AJ303" s="182">
        <f>IFERROR(AI303/AF294,"-")</f>
        <v>4.3188790230444692E-4</v>
      </c>
      <c r="AK303" s="211">
        <v>5</v>
      </c>
      <c r="AL303" s="182">
        <f>IFERROR(AK303/AG294,"-")</f>
        <v>2.5906735751295335E-2</v>
      </c>
      <c r="AM303" s="214">
        <f t="shared" si="280"/>
        <v>16259.6</v>
      </c>
      <c r="AN303" s="109">
        <f t="shared" si="310"/>
        <v>2.6873051703751476E-4</v>
      </c>
      <c r="AO303" s="615"/>
      <c r="AP303" s="651"/>
      <c r="AQ303" s="126" t="s">
        <v>152</v>
      </c>
      <c r="AR303" s="211">
        <f t="shared" si="274"/>
        <v>1467303</v>
      </c>
      <c r="AS303" s="182">
        <f>IFERROR(AR303/AO294,"-")</f>
        <v>9.6431601017284607E-4</v>
      </c>
      <c r="AT303" s="211">
        <f t="shared" si="275"/>
        <v>99</v>
      </c>
      <c r="AU303" s="182">
        <f>IFERROR(AT303/AP294,"-")</f>
        <v>4.6435272045028141E-2</v>
      </c>
      <c r="AV303" s="214">
        <f t="shared" si="281"/>
        <v>14821.242424242424</v>
      </c>
      <c r="AW303" s="109">
        <f t="shared" si="311"/>
        <v>5.3208642373427928E-3</v>
      </c>
      <c r="AX303" s="121"/>
      <c r="AY303" s="76"/>
      <c r="AZ303" s="76"/>
      <c r="BA303" s="76"/>
      <c r="BB303" s="76"/>
      <c r="BC303" s="76"/>
      <c r="BD303" s="76"/>
      <c r="BE303" s="76"/>
      <c r="BF303" s="76"/>
      <c r="BG303" s="76"/>
      <c r="BH303" s="76"/>
      <c r="BI303" s="76"/>
      <c r="BN303" s="500"/>
      <c r="BO303" s="642"/>
      <c r="BP303" s="641"/>
      <c r="BQ303" s="641"/>
      <c r="BR303" s="400" t="s">
        <v>152</v>
      </c>
      <c r="BS303" s="188">
        <v>119916</v>
      </c>
      <c r="BT303" s="390">
        <v>5.8498049552798423E-4</v>
      </c>
      <c r="BU303" s="188">
        <v>18</v>
      </c>
      <c r="BV303" s="390">
        <v>9.8901098901098897E-2</v>
      </c>
      <c r="BW303" s="188">
        <v>6662</v>
      </c>
      <c r="BX303" s="401">
        <v>9.7788884663443259E-4</v>
      </c>
      <c r="CB303" s="159"/>
      <c r="CC303" s="159"/>
      <c r="CD303" s="159"/>
      <c r="CE303" s="159"/>
      <c r="CF303" s="159"/>
      <c r="CG303" s="159"/>
      <c r="CI303" s="76"/>
      <c r="CJ303" s="150"/>
      <c r="CK303" s="150"/>
      <c r="CL303" s="150"/>
    </row>
    <row r="304" spans="2:90" s="14" customFormat="1" ht="13.5" customHeight="1">
      <c r="B304" s="500"/>
      <c r="C304" s="628"/>
      <c r="D304" s="631"/>
      <c r="E304" s="615"/>
      <c r="F304" s="615"/>
      <c r="G304" s="126" t="s">
        <v>153</v>
      </c>
      <c r="H304" s="211">
        <v>3977</v>
      </c>
      <c r="I304" s="182">
        <f>IFERROR(H304/E294,"-")</f>
        <v>3.561351784186201E-6</v>
      </c>
      <c r="J304" s="211">
        <v>2</v>
      </c>
      <c r="K304" s="182">
        <f>IFERROR(J304/F294,"-")</f>
        <v>1.2187690432663011E-3</v>
      </c>
      <c r="L304" s="214">
        <f t="shared" si="277"/>
        <v>1988.5</v>
      </c>
      <c r="M304" s="109">
        <f t="shared" si="307"/>
        <v>1.0749220681500591E-4</v>
      </c>
      <c r="N304" s="615"/>
      <c r="O304" s="615"/>
      <c r="P304" s="126" t="s">
        <v>153</v>
      </c>
      <c r="Q304" s="211">
        <v>9495</v>
      </c>
      <c r="R304" s="182">
        <f>IFERROR(Q304/N294,"-")</f>
        <v>8.2296394429847195E-5</v>
      </c>
      <c r="S304" s="211">
        <v>1</v>
      </c>
      <c r="T304" s="182">
        <f>IFERROR(S304/O294,"-")</f>
        <v>5.7803468208092483E-3</v>
      </c>
      <c r="U304" s="214">
        <f t="shared" si="278"/>
        <v>9495</v>
      </c>
      <c r="V304" s="109">
        <f t="shared" si="308"/>
        <v>5.3746103407502955E-5</v>
      </c>
      <c r="W304" s="615"/>
      <c r="X304" s="615"/>
      <c r="Y304" s="126" t="s">
        <v>153</v>
      </c>
      <c r="Z304" s="211">
        <v>120739</v>
      </c>
      <c r="AA304" s="182">
        <f>IFERROR(Z304/W294,"-")</f>
        <v>1.1921938206840331E-3</v>
      </c>
      <c r="AB304" s="211">
        <v>1</v>
      </c>
      <c r="AC304" s="182">
        <f>IFERROR(AB304/X294,"-")</f>
        <v>8.0000000000000002E-3</v>
      </c>
      <c r="AD304" s="214">
        <f t="shared" si="279"/>
        <v>120739</v>
      </c>
      <c r="AE304" s="109">
        <f t="shared" si="309"/>
        <v>5.3746103407502955E-5</v>
      </c>
      <c r="AF304" s="615"/>
      <c r="AG304" s="615"/>
      <c r="AH304" s="126" t="s">
        <v>153</v>
      </c>
      <c r="AI304" s="211">
        <v>51783</v>
      </c>
      <c r="AJ304" s="182">
        <f>IFERROR(AI304/AF294,"-")</f>
        <v>2.7509226850637377E-4</v>
      </c>
      <c r="AK304" s="211">
        <v>4</v>
      </c>
      <c r="AL304" s="182">
        <f>IFERROR(AK304/AG294,"-")</f>
        <v>2.072538860103627E-2</v>
      </c>
      <c r="AM304" s="214">
        <f t="shared" si="280"/>
        <v>12945.75</v>
      </c>
      <c r="AN304" s="109">
        <f t="shared" si="310"/>
        <v>2.1498441363001182E-4</v>
      </c>
      <c r="AO304" s="615"/>
      <c r="AP304" s="651"/>
      <c r="AQ304" s="126" t="s">
        <v>153</v>
      </c>
      <c r="AR304" s="211">
        <f t="shared" si="274"/>
        <v>185994</v>
      </c>
      <c r="AS304" s="182">
        <f>IFERROR(AR304/AO294,"-")</f>
        <v>1.2223582449983974E-4</v>
      </c>
      <c r="AT304" s="211">
        <f t="shared" si="275"/>
        <v>8</v>
      </c>
      <c r="AU304" s="182">
        <f>IFERROR(AT304/AP294,"-")</f>
        <v>3.7523452157598499E-3</v>
      </c>
      <c r="AV304" s="214">
        <f t="shared" si="281"/>
        <v>23249.25</v>
      </c>
      <c r="AW304" s="109">
        <f t="shared" si="311"/>
        <v>4.2996882726002364E-4</v>
      </c>
      <c r="AX304" s="121"/>
      <c r="AY304" s="76"/>
      <c r="AZ304" s="76"/>
      <c r="BA304" s="76"/>
      <c r="BB304" s="76"/>
      <c r="BC304" s="76"/>
      <c r="BD304" s="76"/>
      <c r="BE304" s="76"/>
      <c r="BF304" s="76"/>
      <c r="BG304" s="76"/>
      <c r="BH304" s="76"/>
      <c r="BI304" s="76"/>
      <c r="BN304" s="500"/>
      <c r="BO304" s="642"/>
      <c r="BP304" s="641"/>
      <c r="BQ304" s="641"/>
      <c r="BR304" s="400" t="s">
        <v>153</v>
      </c>
      <c r="BS304" s="188">
        <v>34736</v>
      </c>
      <c r="BT304" s="390">
        <v>1.6945096978434953E-4</v>
      </c>
      <c r="BU304" s="188">
        <v>3</v>
      </c>
      <c r="BV304" s="390">
        <v>1.6483516483516484E-2</v>
      </c>
      <c r="BW304" s="188">
        <v>11578.666666666666</v>
      </c>
      <c r="BX304" s="401">
        <v>1.629814744390721E-4</v>
      </c>
      <c r="CB304" s="159"/>
      <c r="CC304" s="159"/>
      <c r="CD304" s="159"/>
      <c r="CE304" s="159"/>
      <c r="CF304" s="159"/>
      <c r="CG304" s="159"/>
      <c r="CI304" s="76"/>
      <c r="CJ304" s="150"/>
      <c r="CK304" s="150"/>
      <c r="CL304" s="150"/>
    </row>
    <row r="305" spans="2:90" s="14" customFormat="1" ht="13.5" customHeight="1">
      <c r="B305" s="500"/>
      <c r="C305" s="628"/>
      <c r="D305" s="631"/>
      <c r="E305" s="615"/>
      <c r="F305" s="615"/>
      <c r="G305" s="126" t="s">
        <v>154</v>
      </c>
      <c r="H305" s="211">
        <v>15073</v>
      </c>
      <c r="I305" s="182">
        <f>IFERROR(H305/E294,"-")</f>
        <v>1.3497675494855069E-5</v>
      </c>
      <c r="J305" s="211">
        <v>5</v>
      </c>
      <c r="K305" s="182">
        <f>IFERROR(J305/F294,"-")</f>
        <v>3.0469226081657527E-3</v>
      </c>
      <c r="L305" s="214">
        <f t="shared" si="277"/>
        <v>3014.6</v>
      </c>
      <c r="M305" s="109">
        <f t="shared" si="307"/>
        <v>2.6873051703751476E-4</v>
      </c>
      <c r="N305" s="615"/>
      <c r="O305" s="615"/>
      <c r="P305" s="126" t="s">
        <v>154</v>
      </c>
      <c r="Q305" s="211">
        <v>37443</v>
      </c>
      <c r="R305" s="182">
        <f>IFERROR(Q305/N294,"-")</f>
        <v>3.2453121607548907E-4</v>
      </c>
      <c r="S305" s="211">
        <v>2</v>
      </c>
      <c r="T305" s="182">
        <f>IFERROR(S305/O294,"-")</f>
        <v>1.1560693641618497E-2</v>
      </c>
      <c r="U305" s="214">
        <f t="shared" si="278"/>
        <v>18721.5</v>
      </c>
      <c r="V305" s="109">
        <f t="shared" si="308"/>
        <v>1.0749220681500591E-4</v>
      </c>
      <c r="W305" s="615"/>
      <c r="X305" s="615"/>
      <c r="Y305" s="126" t="s">
        <v>154</v>
      </c>
      <c r="Z305" s="211">
        <v>0</v>
      </c>
      <c r="AA305" s="182">
        <f>IFERROR(Z305/W294,"-")</f>
        <v>0</v>
      </c>
      <c r="AB305" s="211">
        <v>0</v>
      </c>
      <c r="AC305" s="182">
        <f>IFERROR(AB305/X294,"-")</f>
        <v>0</v>
      </c>
      <c r="AD305" s="214" t="str">
        <f t="shared" si="279"/>
        <v>-</v>
      </c>
      <c r="AE305" s="109">
        <f t="shared" si="309"/>
        <v>0</v>
      </c>
      <c r="AF305" s="615"/>
      <c r="AG305" s="615"/>
      <c r="AH305" s="126" t="s">
        <v>154</v>
      </c>
      <c r="AI305" s="211">
        <v>32795</v>
      </c>
      <c r="AJ305" s="182">
        <f>IFERROR(AI305/AF294,"-")</f>
        <v>1.7422032222286324E-4</v>
      </c>
      <c r="AK305" s="211">
        <v>3</v>
      </c>
      <c r="AL305" s="182">
        <f>IFERROR(AK305/AG294,"-")</f>
        <v>1.5544041450777202E-2</v>
      </c>
      <c r="AM305" s="214">
        <f t="shared" si="280"/>
        <v>10931.666666666666</v>
      </c>
      <c r="AN305" s="109">
        <f t="shared" si="310"/>
        <v>1.6123831022250886E-4</v>
      </c>
      <c r="AO305" s="615"/>
      <c r="AP305" s="651"/>
      <c r="AQ305" s="126" t="s">
        <v>154</v>
      </c>
      <c r="AR305" s="211">
        <f t="shared" si="274"/>
        <v>85311</v>
      </c>
      <c r="AS305" s="182">
        <f>IFERROR(AR305/AO294,"-")</f>
        <v>5.6066649590340694E-5</v>
      </c>
      <c r="AT305" s="211">
        <f t="shared" si="275"/>
        <v>10</v>
      </c>
      <c r="AU305" s="182">
        <f>IFERROR(AT305/AP294,"-")</f>
        <v>4.6904315196998128E-3</v>
      </c>
      <c r="AV305" s="214">
        <f t="shared" si="281"/>
        <v>8531.1</v>
      </c>
      <c r="AW305" s="109">
        <f t="shared" si="311"/>
        <v>5.3746103407502951E-4</v>
      </c>
      <c r="AX305" s="121"/>
      <c r="AY305" s="76"/>
      <c r="AZ305" s="76"/>
      <c r="BA305" s="76"/>
      <c r="BB305" s="76"/>
      <c r="BC305" s="76"/>
      <c r="BD305" s="76"/>
      <c r="BE305" s="76"/>
      <c r="BF305" s="76"/>
      <c r="BG305" s="76"/>
      <c r="BH305" s="76"/>
      <c r="BI305" s="76"/>
      <c r="BN305" s="500"/>
      <c r="BO305" s="642"/>
      <c r="BP305" s="641"/>
      <c r="BQ305" s="641"/>
      <c r="BR305" s="400" t="s">
        <v>154</v>
      </c>
      <c r="BS305" s="188">
        <v>289825</v>
      </c>
      <c r="BT305" s="390">
        <v>1.4138394552553289E-3</v>
      </c>
      <c r="BU305" s="188">
        <v>6</v>
      </c>
      <c r="BV305" s="390">
        <v>3.2967032967032968E-2</v>
      </c>
      <c r="BW305" s="188">
        <v>48304.166666666664</v>
      </c>
      <c r="BX305" s="401">
        <v>3.259629488781442E-4</v>
      </c>
      <c r="CB305" s="159"/>
      <c r="CC305" s="159"/>
      <c r="CD305" s="159"/>
      <c r="CE305" s="159"/>
      <c r="CF305" s="159"/>
      <c r="CG305" s="159"/>
      <c r="CI305" s="76"/>
      <c r="CJ305" s="150"/>
      <c r="CK305" s="150"/>
      <c r="CL305" s="150"/>
    </row>
    <row r="306" spans="2:90" s="14" customFormat="1" ht="13.5" customHeight="1">
      <c r="B306" s="500"/>
      <c r="C306" s="628"/>
      <c r="D306" s="631"/>
      <c r="E306" s="615"/>
      <c r="F306" s="615"/>
      <c r="G306" s="126" t="s">
        <v>155</v>
      </c>
      <c r="H306" s="211">
        <v>7399736</v>
      </c>
      <c r="I306" s="182">
        <f>IFERROR(H306/E294,"-")</f>
        <v>6.6263673638689621E-3</v>
      </c>
      <c r="J306" s="211">
        <v>196</v>
      </c>
      <c r="K306" s="182">
        <f>IFERROR(J306/F294,"-")</f>
        <v>0.1194393662400975</v>
      </c>
      <c r="L306" s="214">
        <f t="shared" si="277"/>
        <v>37753.755102040814</v>
      </c>
      <c r="M306" s="109">
        <f t="shared" si="307"/>
        <v>1.0534236267870579E-2</v>
      </c>
      <c r="N306" s="615"/>
      <c r="O306" s="615"/>
      <c r="P306" s="126" t="s">
        <v>155</v>
      </c>
      <c r="Q306" s="211">
        <v>364979</v>
      </c>
      <c r="R306" s="182">
        <f>IFERROR(Q306/N294,"-")</f>
        <v>3.1633971292902791E-3</v>
      </c>
      <c r="S306" s="211">
        <v>24</v>
      </c>
      <c r="T306" s="182">
        <f>IFERROR(S306/O294,"-")</f>
        <v>0.13872832369942195</v>
      </c>
      <c r="U306" s="214">
        <f t="shared" si="278"/>
        <v>15207.458333333334</v>
      </c>
      <c r="V306" s="109">
        <f t="shared" si="308"/>
        <v>1.2899064817800709E-3</v>
      </c>
      <c r="W306" s="615"/>
      <c r="X306" s="615"/>
      <c r="Y306" s="126" t="s">
        <v>155</v>
      </c>
      <c r="Z306" s="211">
        <v>180363</v>
      </c>
      <c r="AA306" s="182">
        <f>IFERROR(Z306/W294,"-")</f>
        <v>1.7809295594632575E-3</v>
      </c>
      <c r="AB306" s="211">
        <v>15</v>
      </c>
      <c r="AC306" s="182">
        <f>IFERROR(AB306/X294,"-")</f>
        <v>0.12</v>
      </c>
      <c r="AD306" s="214">
        <f t="shared" si="279"/>
        <v>12024.2</v>
      </c>
      <c r="AE306" s="109">
        <f t="shared" si="309"/>
        <v>8.0619155111254432E-4</v>
      </c>
      <c r="AF306" s="615"/>
      <c r="AG306" s="615"/>
      <c r="AH306" s="126" t="s">
        <v>155</v>
      </c>
      <c r="AI306" s="211">
        <v>962894</v>
      </c>
      <c r="AJ306" s="182">
        <f>IFERROR(AI306/AF294,"-")</f>
        <v>5.1152829073475127E-3</v>
      </c>
      <c r="AK306" s="211">
        <v>35</v>
      </c>
      <c r="AL306" s="182">
        <f>IFERROR(AK306/AG294,"-")</f>
        <v>0.18134715025906736</v>
      </c>
      <c r="AM306" s="214">
        <f t="shared" si="280"/>
        <v>27511.257142857143</v>
      </c>
      <c r="AN306" s="109">
        <f t="shared" si="310"/>
        <v>1.8811136192626034E-3</v>
      </c>
      <c r="AO306" s="615"/>
      <c r="AP306" s="651"/>
      <c r="AQ306" s="126" t="s">
        <v>155</v>
      </c>
      <c r="AR306" s="211">
        <f t="shared" si="274"/>
        <v>8907972</v>
      </c>
      <c r="AS306" s="182">
        <f>IFERROR(AR306/AO294,"-")</f>
        <v>5.8543463877409286E-3</v>
      </c>
      <c r="AT306" s="211">
        <f t="shared" si="275"/>
        <v>270</v>
      </c>
      <c r="AU306" s="182">
        <f>IFERROR(AT306/AP294,"-")</f>
        <v>0.12664165103189493</v>
      </c>
      <c r="AV306" s="214">
        <f t="shared" si="281"/>
        <v>32992.488888888889</v>
      </c>
      <c r="AW306" s="109">
        <f t="shared" si="311"/>
        <v>1.4511447920025799E-2</v>
      </c>
      <c r="AX306" s="121"/>
      <c r="AY306" s="76"/>
      <c r="AZ306" s="76"/>
      <c r="BA306" s="76"/>
      <c r="BB306" s="76"/>
      <c r="BC306" s="76"/>
      <c r="BD306" s="76"/>
      <c r="BE306" s="76"/>
      <c r="BF306" s="76"/>
      <c r="BG306" s="76"/>
      <c r="BH306" s="76"/>
      <c r="BI306" s="76"/>
      <c r="BN306" s="500"/>
      <c r="BO306" s="642"/>
      <c r="BP306" s="641"/>
      <c r="BQ306" s="641"/>
      <c r="BR306" s="400" t="s">
        <v>155</v>
      </c>
      <c r="BS306" s="188">
        <v>1358338</v>
      </c>
      <c r="BT306" s="390">
        <v>6.6263153902272514E-3</v>
      </c>
      <c r="BU306" s="188">
        <v>30</v>
      </c>
      <c r="BV306" s="390">
        <v>0.16483516483516483</v>
      </c>
      <c r="BW306" s="188">
        <v>45277.933333333334</v>
      </c>
      <c r="BX306" s="401">
        <v>1.629814744390721E-3</v>
      </c>
      <c r="CB306" s="159"/>
      <c r="CC306" s="159"/>
      <c r="CD306" s="159"/>
      <c r="CE306" s="159"/>
      <c r="CF306" s="159"/>
      <c r="CG306" s="159"/>
      <c r="CI306" s="76"/>
      <c r="CJ306" s="150"/>
      <c r="CK306" s="150"/>
      <c r="CL306" s="150"/>
    </row>
    <row r="307" spans="2:90" s="14" customFormat="1" ht="13.5" customHeight="1">
      <c r="B307" s="500"/>
      <c r="C307" s="628"/>
      <c r="D307" s="631"/>
      <c r="E307" s="615"/>
      <c r="F307" s="615"/>
      <c r="G307" s="126" t="s">
        <v>156</v>
      </c>
      <c r="H307" s="211">
        <v>9111887</v>
      </c>
      <c r="I307" s="182">
        <f>IFERROR(H307/E294,"-")</f>
        <v>8.1595763200284256E-3</v>
      </c>
      <c r="J307" s="211">
        <v>137</v>
      </c>
      <c r="K307" s="182">
        <f>IFERROR(J307/F294,"-")</f>
        <v>8.3485679463741622E-2</v>
      </c>
      <c r="L307" s="214">
        <f t="shared" si="277"/>
        <v>66510.124087591248</v>
      </c>
      <c r="M307" s="109">
        <f t="shared" si="307"/>
        <v>7.3632161668279053E-3</v>
      </c>
      <c r="N307" s="615"/>
      <c r="O307" s="615"/>
      <c r="P307" s="126" t="s">
        <v>156</v>
      </c>
      <c r="Q307" s="211">
        <v>577368</v>
      </c>
      <c r="R307" s="182">
        <f>IFERROR(Q307/N294,"-")</f>
        <v>5.0042448298232775E-3</v>
      </c>
      <c r="S307" s="211">
        <v>16</v>
      </c>
      <c r="T307" s="182">
        <f>IFERROR(S307/O294,"-")</f>
        <v>9.2485549132947972E-2</v>
      </c>
      <c r="U307" s="214">
        <f t="shared" si="278"/>
        <v>36085.5</v>
      </c>
      <c r="V307" s="109">
        <f t="shared" si="308"/>
        <v>8.5993765452004728E-4</v>
      </c>
      <c r="W307" s="615"/>
      <c r="X307" s="615"/>
      <c r="Y307" s="126" t="s">
        <v>156</v>
      </c>
      <c r="Z307" s="211">
        <v>668245</v>
      </c>
      <c r="AA307" s="182">
        <f>IFERROR(Z307/W294,"-")</f>
        <v>6.5983448571132908E-3</v>
      </c>
      <c r="AB307" s="211">
        <v>10</v>
      </c>
      <c r="AC307" s="182">
        <f>IFERROR(AB307/X294,"-")</f>
        <v>0.08</v>
      </c>
      <c r="AD307" s="214">
        <f t="shared" si="279"/>
        <v>66824.5</v>
      </c>
      <c r="AE307" s="109">
        <f t="shared" si="309"/>
        <v>5.3746103407502951E-4</v>
      </c>
      <c r="AF307" s="615"/>
      <c r="AG307" s="615"/>
      <c r="AH307" s="126" t="s">
        <v>156</v>
      </c>
      <c r="AI307" s="211">
        <v>3926292</v>
      </c>
      <c r="AJ307" s="182">
        <f>IFERROR(AI307/AF294,"-")</f>
        <v>2.0858053281934751E-2</v>
      </c>
      <c r="AK307" s="211">
        <v>28</v>
      </c>
      <c r="AL307" s="182">
        <f>IFERROR(AK307/AG294,"-")</f>
        <v>0.14507772020725387</v>
      </c>
      <c r="AM307" s="214">
        <f t="shared" si="280"/>
        <v>140224.71428571429</v>
      </c>
      <c r="AN307" s="109">
        <f t="shared" si="310"/>
        <v>1.5048908954100827E-3</v>
      </c>
      <c r="AO307" s="615"/>
      <c r="AP307" s="651"/>
      <c r="AQ307" s="126" t="s">
        <v>156</v>
      </c>
      <c r="AR307" s="211">
        <f t="shared" si="274"/>
        <v>14283792</v>
      </c>
      <c r="AS307" s="182">
        <f>IFERROR(AR307/AO294,"-")</f>
        <v>9.3873517000774998E-3</v>
      </c>
      <c r="AT307" s="211">
        <f t="shared" si="275"/>
        <v>191</v>
      </c>
      <c r="AU307" s="182">
        <f>IFERROR(AT307/AP294,"-")</f>
        <v>8.9587242026266417E-2</v>
      </c>
      <c r="AV307" s="214">
        <f t="shared" si="281"/>
        <v>74784.251308900522</v>
      </c>
      <c r="AW307" s="109">
        <f t="shared" si="311"/>
        <v>1.0265505750833065E-2</v>
      </c>
      <c r="AX307" s="121"/>
      <c r="AY307" s="76"/>
      <c r="AZ307" s="76"/>
      <c r="BA307" s="76"/>
      <c r="BB307" s="76"/>
      <c r="BC307" s="76"/>
      <c r="BD307" s="76"/>
      <c r="BE307" s="76"/>
      <c r="BF307" s="76"/>
      <c r="BG307" s="76"/>
      <c r="BH307" s="76"/>
      <c r="BI307" s="76"/>
      <c r="BN307" s="500"/>
      <c r="BO307" s="642"/>
      <c r="BP307" s="641"/>
      <c r="BQ307" s="641"/>
      <c r="BR307" s="400" t="s">
        <v>156</v>
      </c>
      <c r="BS307" s="188">
        <v>5691147</v>
      </c>
      <c r="BT307" s="390">
        <v>2.7762850596939531E-2</v>
      </c>
      <c r="BU307" s="188">
        <v>30</v>
      </c>
      <c r="BV307" s="390">
        <v>0.16483516483516483</v>
      </c>
      <c r="BW307" s="188">
        <v>189704.9</v>
      </c>
      <c r="BX307" s="401">
        <v>1.629814744390721E-3</v>
      </c>
      <c r="CB307" s="159"/>
      <c r="CC307" s="159"/>
      <c r="CD307" s="159"/>
      <c r="CE307" s="159"/>
      <c r="CF307" s="159"/>
      <c r="CG307" s="159"/>
      <c r="CI307" s="76"/>
      <c r="CJ307" s="150"/>
      <c r="CK307" s="150"/>
      <c r="CL307" s="150"/>
    </row>
    <row r="308" spans="2:90" s="14" customFormat="1" ht="13.5" customHeight="1">
      <c r="B308" s="500"/>
      <c r="C308" s="628"/>
      <c r="D308" s="631"/>
      <c r="E308" s="615"/>
      <c r="F308" s="615"/>
      <c r="G308" s="126" t="s">
        <v>157</v>
      </c>
      <c r="H308" s="211">
        <v>2848964</v>
      </c>
      <c r="I308" s="182">
        <f>IFERROR(H308/E294,"-")</f>
        <v>2.5512102148559858E-3</v>
      </c>
      <c r="J308" s="211">
        <v>94</v>
      </c>
      <c r="K308" s="182">
        <f>IFERROR(J308/F294,"-")</f>
        <v>5.7282145033516148E-2</v>
      </c>
      <c r="L308" s="214">
        <f t="shared" si="277"/>
        <v>30308.127659574468</v>
      </c>
      <c r="M308" s="109">
        <f t="shared" si="307"/>
        <v>5.0521337203052775E-3</v>
      </c>
      <c r="N308" s="615"/>
      <c r="O308" s="615"/>
      <c r="P308" s="126" t="s">
        <v>157</v>
      </c>
      <c r="Q308" s="211">
        <v>652864</v>
      </c>
      <c r="R308" s="182">
        <f>IFERROR(Q308/N294,"-")</f>
        <v>5.6585943394468416E-3</v>
      </c>
      <c r="S308" s="211">
        <v>20</v>
      </c>
      <c r="T308" s="182">
        <f>IFERROR(S308/O294,"-")</f>
        <v>0.11560693641618497</v>
      </c>
      <c r="U308" s="214">
        <f t="shared" si="278"/>
        <v>32643.200000000001</v>
      </c>
      <c r="V308" s="109">
        <f t="shared" si="308"/>
        <v>1.074922068150059E-3</v>
      </c>
      <c r="W308" s="615"/>
      <c r="X308" s="615"/>
      <c r="Y308" s="126" t="s">
        <v>157</v>
      </c>
      <c r="Z308" s="211">
        <v>626987</v>
      </c>
      <c r="AA308" s="182">
        <f>IFERROR(Z308/W294,"-")</f>
        <v>6.190957578323655E-3</v>
      </c>
      <c r="AB308" s="211">
        <v>13</v>
      </c>
      <c r="AC308" s="182">
        <f>IFERROR(AB308/X294,"-")</f>
        <v>0.104</v>
      </c>
      <c r="AD308" s="214">
        <f t="shared" si="279"/>
        <v>48229.769230769234</v>
      </c>
      <c r="AE308" s="109">
        <f t="shared" si="309"/>
        <v>6.986993442975384E-4</v>
      </c>
      <c r="AF308" s="615"/>
      <c r="AG308" s="615"/>
      <c r="AH308" s="126" t="s">
        <v>157</v>
      </c>
      <c r="AI308" s="211">
        <v>537394</v>
      </c>
      <c r="AJ308" s="182">
        <f>IFERROR(AI308/AF294,"-")</f>
        <v>2.8548545766316014E-3</v>
      </c>
      <c r="AK308" s="211">
        <v>13</v>
      </c>
      <c r="AL308" s="182">
        <f>IFERROR(AK308/AG294,"-")</f>
        <v>6.7357512953367879E-2</v>
      </c>
      <c r="AM308" s="214">
        <f t="shared" si="280"/>
        <v>41338</v>
      </c>
      <c r="AN308" s="109">
        <f t="shared" si="310"/>
        <v>6.986993442975384E-4</v>
      </c>
      <c r="AO308" s="615"/>
      <c r="AP308" s="651"/>
      <c r="AQ308" s="126" t="s">
        <v>157</v>
      </c>
      <c r="AR308" s="211">
        <f t="shared" si="274"/>
        <v>4666209</v>
      </c>
      <c r="AS308" s="182">
        <f>IFERROR(AR308/AO294,"-")</f>
        <v>3.0666467972277202E-3</v>
      </c>
      <c r="AT308" s="211">
        <f t="shared" si="275"/>
        <v>140</v>
      </c>
      <c r="AU308" s="182">
        <f>IFERROR(AT308/AP294,"-")</f>
        <v>6.5666041275797379E-2</v>
      </c>
      <c r="AV308" s="214">
        <f t="shared" si="281"/>
        <v>33330.064285714288</v>
      </c>
      <c r="AW308" s="109">
        <f t="shared" si="311"/>
        <v>7.5244544770504138E-3</v>
      </c>
      <c r="AX308" s="121"/>
      <c r="AY308" s="76"/>
      <c r="AZ308" s="76"/>
      <c r="BA308" s="76"/>
      <c r="BB308" s="76"/>
      <c r="BC308" s="76"/>
      <c r="BD308" s="76"/>
      <c r="BE308" s="76"/>
      <c r="BF308" s="76"/>
      <c r="BG308" s="76"/>
      <c r="BH308" s="76"/>
      <c r="BI308" s="76"/>
      <c r="BN308" s="500"/>
      <c r="BO308" s="642"/>
      <c r="BP308" s="641"/>
      <c r="BQ308" s="641"/>
      <c r="BR308" s="400" t="s">
        <v>157</v>
      </c>
      <c r="BS308" s="188">
        <v>648216</v>
      </c>
      <c r="BT308" s="390">
        <v>3.1621611535505505E-3</v>
      </c>
      <c r="BU308" s="188">
        <v>16</v>
      </c>
      <c r="BV308" s="390">
        <v>8.7912087912087919E-2</v>
      </c>
      <c r="BW308" s="188">
        <v>40513.5</v>
      </c>
      <c r="BX308" s="401">
        <v>8.6923453034171779E-4</v>
      </c>
      <c r="CB308" s="159"/>
      <c r="CC308" s="159"/>
      <c r="CD308" s="159"/>
      <c r="CE308" s="159"/>
      <c r="CF308" s="159"/>
      <c r="CG308" s="159"/>
      <c r="CI308" s="76"/>
      <c r="CJ308" s="150"/>
      <c r="CK308" s="150"/>
      <c r="CL308" s="150"/>
    </row>
    <row r="309" spans="2:90" s="14" customFormat="1" ht="13.5" customHeight="1">
      <c r="B309" s="500"/>
      <c r="C309" s="628"/>
      <c r="D309" s="631"/>
      <c r="E309" s="615"/>
      <c r="F309" s="615"/>
      <c r="G309" s="127" t="s">
        <v>158</v>
      </c>
      <c r="H309" s="212">
        <v>1769041</v>
      </c>
      <c r="I309" s="183">
        <f>IFERROR(H309/E294,"-")</f>
        <v>1.5841532113775563E-3</v>
      </c>
      <c r="J309" s="212">
        <v>149</v>
      </c>
      <c r="K309" s="183">
        <f>IFERROR(J309/F294,"-")</f>
        <v>9.0798293723339432E-2</v>
      </c>
      <c r="L309" s="215">
        <f t="shared" si="277"/>
        <v>11872.758389261746</v>
      </c>
      <c r="M309" s="110">
        <f t="shared" si="307"/>
        <v>8.00816940771794E-3</v>
      </c>
      <c r="N309" s="615"/>
      <c r="O309" s="615"/>
      <c r="P309" s="127" t="s">
        <v>158</v>
      </c>
      <c r="Q309" s="212">
        <v>109750</v>
      </c>
      <c r="R309" s="183">
        <f>IFERROR(Q309/N294,"-")</f>
        <v>9.5124057805958187E-4</v>
      </c>
      <c r="S309" s="212">
        <v>16</v>
      </c>
      <c r="T309" s="183">
        <f>IFERROR(S309/O294,"-")</f>
        <v>9.2485549132947972E-2</v>
      </c>
      <c r="U309" s="215">
        <f t="shared" si="278"/>
        <v>6859.375</v>
      </c>
      <c r="V309" s="110">
        <f t="shared" si="308"/>
        <v>8.5993765452004728E-4</v>
      </c>
      <c r="W309" s="615"/>
      <c r="X309" s="615"/>
      <c r="Y309" s="127" t="s">
        <v>158</v>
      </c>
      <c r="Z309" s="212">
        <v>304155</v>
      </c>
      <c r="AA309" s="183">
        <f>IFERROR(Z309/W294,"-")</f>
        <v>3.0032691303568198E-3</v>
      </c>
      <c r="AB309" s="212">
        <v>12</v>
      </c>
      <c r="AC309" s="183">
        <f>IFERROR(AB309/X294,"-")</f>
        <v>9.6000000000000002E-2</v>
      </c>
      <c r="AD309" s="215">
        <f t="shared" si="279"/>
        <v>25346.25</v>
      </c>
      <c r="AE309" s="110">
        <f t="shared" si="309"/>
        <v>6.4495324089003543E-4</v>
      </c>
      <c r="AF309" s="615"/>
      <c r="AG309" s="615"/>
      <c r="AH309" s="127" t="s">
        <v>158</v>
      </c>
      <c r="AI309" s="212">
        <v>280836</v>
      </c>
      <c r="AJ309" s="183">
        <f>IFERROR(AI309/AF294,"-")</f>
        <v>1.4919145727025468E-3</v>
      </c>
      <c r="AK309" s="212">
        <v>28</v>
      </c>
      <c r="AL309" s="183">
        <f>IFERROR(AK309/AG294,"-")</f>
        <v>0.14507772020725387</v>
      </c>
      <c r="AM309" s="215">
        <f t="shared" si="280"/>
        <v>10029.857142857143</v>
      </c>
      <c r="AN309" s="110">
        <f t="shared" si="310"/>
        <v>1.5048908954100827E-3</v>
      </c>
      <c r="AO309" s="615"/>
      <c r="AP309" s="651"/>
      <c r="AQ309" s="127" t="s">
        <v>158</v>
      </c>
      <c r="AR309" s="212">
        <f t="shared" si="274"/>
        <v>2463782</v>
      </c>
      <c r="AS309" s="183">
        <f>IFERROR(AR309/AO294,"-")</f>
        <v>1.6192050504740159E-3</v>
      </c>
      <c r="AT309" s="212">
        <f t="shared" si="275"/>
        <v>205</v>
      </c>
      <c r="AU309" s="183">
        <f>IFERROR(AT309/AP294,"-")</f>
        <v>9.6153846153846159E-2</v>
      </c>
      <c r="AV309" s="215">
        <f t="shared" si="281"/>
        <v>12018.448780487804</v>
      </c>
      <c r="AW309" s="110">
        <f t="shared" si="311"/>
        <v>1.1017951198538106E-2</v>
      </c>
      <c r="AX309" s="121"/>
      <c r="AY309" s="76"/>
      <c r="AZ309" s="76"/>
      <c r="BA309" s="76"/>
      <c r="BB309" s="76"/>
      <c r="BC309" s="76"/>
      <c r="BD309" s="76"/>
      <c r="BE309" s="76"/>
      <c r="BF309" s="76"/>
      <c r="BG309" s="76"/>
      <c r="BH309" s="76"/>
      <c r="BI309" s="76"/>
      <c r="BN309" s="500"/>
      <c r="BO309" s="642"/>
      <c r="BP309" s="641"/>
      <c r="BQ309" s="641"/>
      <c r="BR309" s="400" t="s">
        <v>158</v>
      </c>
      <c r="BS309" s="188">
        <v>373882</v>
      </c>
      <c r="BT309" s="390">
        <v>1.823890703734229E-3</v>
      </c>
      <c r="BU309" s="188">
        <v>25</v>
      </c>
      <c r="BV309" s="390">
        <v>0.13736263736263737</v>
      </c>
      <c r="BW309" s="188">
        <v>14955.28</v>
      </c>
      <c r="BX309" s="401">
        <v>1.3581789536589342E-3</v>
      </c>
      <c r="CB309" s="159"/>
      <c r="CC309" s="159"/>
      <c r="CD309" s="159"/>
      <c r="CE309" s="159"/>
      <c r="CF309" s="159"/>
      <c r="CG309" s="159"/>
      <c r="CI309" s="76"/>
      <c r="CJ309" s="150"/>
      <c r="CK309" s="150"/>
      <c r="CL309" s="150"/>
    </row>
    <row r="310" spans="2:90" s="14" customFormat="1" ht="13.5" customHeight="1">
      <c r="B310" s="500"/>
      <c r="C310" s="629"/>
      <c r="D310" s="632"/>
      <c r="E310" s="616"/>
      <c r="F310" s="616"/>
      <c r="G310" s="128" t="s">
        <v>81</v>
      </c>
      <c r="H310" s="204">
        <v>203039535</v>
      </c>
      <c r="I310" s="183">
        <f>IFERROR(H310/E294,"-")</f>
        <v>0.1818192633222496</v>
      </c>
      <c r="J310" s="212">
        <v>1351</v>
      </c>
      <c r="K310" s="183">
        <f>IFERROR(J310/F294,"-")</f>
        <v>0.82327848872638631</v>
      </c>
      <c r="L310" s="215">
        <f t="shared" si="277"/>
        <v>150288.33086602518</v>
      </c>
      <c r="M310" s="111">
        <f t="shared" si="307"/>
        <v>7.2610985703536496E-2</v>
      </c>
      <c r="N310" s="616"/>
      <c r="O310" s="616"/>
      <c r="P310" s="128" t="s">
        <v>81</v>
      </c>
      <c r="Q310" s="204">
        <v>23933054</v>
      </c>
      <c r="R310" s="183">
        <f>IFERROR(Q310/N294,"-")</f>
        <v>0.20743591910424775</v>
      </c>
      <c r="S310" s="212">
        <v>139</v>
      </c>
      <c r="T310" s="183">
        <f>IFERROR(S310/O294,"-")</f>
        <v>0.80346820809248554</v>
      </c>
      <c r="U310" s="215">
        <f t="shared" si="278"/>
        <v>172180.24460431654</v>
      </c>
      <c r="V310" s="111">
        <f t="shared" si="308"/>
        <v>7.4707083736429113E-3</v>
      </c>
      <c r="W310" s="616"/>
      <c r="X310" s="616"/>
      <c r="Y310" s="128" t="s">
        <v>81</v>
      </c>
      <c r="Z310" s="204">
        <v>18594421</v>
      </c>
      <c r="AA310" s="183">
        <f>IFERROR(Z310/W294,"-")</f>
        <v>0.18360392098160014</v>
      </c>
      <c r="AB310" s="212">
        <v>115</v>
      </c>
      <c r="AC310" s="183">
        <f>IFERROR(AB310/X294,"-")</f>
        <v>0.92</v>
      </c>
      <c r="AD310" s="215">
        <f t="shared" si="279"/>
        <v>161690.61739130435</v>
      </c>
      <c r="AE310" s="111">
        <f t="shared" si="309"/>
        <v>6.1808018918628402E-3</v>
      </c>
      <c r="AF310" s="616"/>
      <c r="AG310" s="616"/>
      <c r="AH310" s="128" t="s">
        <v>81</v>
      </c>
      <c r="AI310" s="204">
        <v>33113805</v>
      </c>
      <c r="AJ310" s="183">
        <f>IFERROR(AI310/AF294,"-")</f>
        <v>0.17591394350129777</v>
      </c>
      <c r="AK310" s="212">
        <v>166</v>
      </c>
      <c r="AL310" s="183">
        <f>IFERROR(AK310/AG294,"-")</f>
        <v>0.86010362694300513</v>
      </c>
      <c r="AM310" s="215">
        <f t="shared" si="280"/>
        <v>199480.7530120482</v>
      </c>
      <c r="AN310" s="111">
        <f t="shared" si="310"/>
        <v>8.9218531656454908E-3</v>
      </c>
      <c r="AO310" s="616"/>
      <c r="AP310" s="652"/>
      <c r="AQ310" s="128" t="s">
        <v>81</v>
      </c>
      <c r="AR310" s="204">
        <f t="shared" si="274"/>
        <v>278680815</v>
      </c>
      <c r="AS310" s="183">
        <f>IFERROR(AR310/AO294,"-")</f>
        <v>0.18314988222099801</v>
      </c>
      <c r="AT310" s="212">
        <f t="shared" si="275"/>
        <v>1771</v>
      </c>
      <c r="AU310" s="183">
        <f>IFERROR(AT310/AP294,"-")</f>
        <v>0.83067542213883683</v>
      </c>
      <c r="AV310" s="215">
        <f t="shared" si="281"/>
        <v>157357.88537549408</v>
      </c>
      <c r="AW310" s="111">
        <f t="shared" si="311"/>
        <v>9.5184349134687735E-2</v>
      </c>
      <c r="AX310" s="121"/>
      <c r="AY310" s="76"/>
      <c r="AZ310" s="76"/>
      <c r="BA310" s="76"/>
      <c r="BB310" s="76"/>
      <c r="BC310" s="76"/>
      <c r="BD310" s="76"/>
      <c r="BE310" s="76"/>
      <c r="BF310" s="76"/>
      <c r="BG310" s="76"/>
      <c r="BH310" s="76"/>
      <c r="BI310" s="76"/>
      <c r="BN310" s="500"/>
      <c r="BO310" s="642"/>
      <c r="BP310" s="641"/>
      <c r="BQ310" s="641"/>
      <c r="BR310" s="128" t="s">
        <v>81</v>
      </c>
      <c r="BS310" s="188">
        <v>55540352</v>
      </c>
      <c r="BT310" s="390">
        <v>0.27093984651554981</v>
      </c>
      <c r="BU310" s="188">
        <v>162</v>
      </c>
      <c r="BV310" s="390">
        <v>0.89010989010989006</v>
      </c>
      <c r="BW310" s="188">
        <v>342841.67901234567</v>
      </c>
      <c r="BX310" s="401">
        <v>8.8009996197098931E-3</v>
      </c>
      <c r="CB310" s="159"/>
      <c r="CC310" s="159"/>
      <c r="CD310" s="159"/>
      <c r="CE310" s="159"/>
      <c r="CF310" s="159"/>
      <c r="CG310" s="159"/>
      <c r="CI310" s="76"/>
      <c r="CJ310" s="150"/>
      <c r="CK310" s="150"/>
      <c r="CL310" s="150"/>
    </row>
    <row r="311" spans="2:90" s="14" customFormat="1" ht="13.5" customHeight="1">
      <c r="B311" s="500">
        <v>19</v>
      </c>
      <c r="C311" s="627" t="s">
        <v>136</v>
      </c>
      <c r="D311" s="630">
        <f>BL23</f>
        <v>12427</v>
      </c>
      <c r="E311" s="626">
        <f t="shared" ref="E311" si="312">VLOOKUP(C311,$AY$5:$BI$78,2,0)</f>
        <v>368417510</v>
      </c>
      <c r="F311" s="626">
        <f t="shared" ref="F311" si="313">VLOOKUP(C311,$AY$5:$BI$78,7,0)</f>
        <v>518</v>
      </c>
      <c r="G311" s="124" t="s">
        <v>144</v>
      </c>
      <c r="H311" s="210">
        <v>5215158</v>
      </c>
      <c r="I311" s="181">
        <f>IFERROR(H311/E311,"-")</f>
        <v>1.415556497301119E-2</v>
      </c>
      <c r="J311" s="210">
        <v>103</v>
      </c>
      <c r="K311" s="181">
        <f>IFERROR(J311/F311,"-")</f>
        <v>0.19884169884169883</v>
      </c>
      <c r="L311" s="213">
        <f t="shared" si="277"/>
        <v>50632.601941747576</v>
      </c>
      <c r="M311" s="108">
        <f>IFERROR(J311/$BL$23,0)</f>
        <v>8.2884042810010463E-3</v>
      </c>
      <c r="N311" s="626">
        <f t="shared" ref="N311" si="314">VLOOKUP(C311,$AY$5:$BI$78,3,0)</f>
        <v>54225660</v>
      </c>
      <c r="O311" s="626">
        <f t="shared" ref="O311" si="315">VLOOKUP(C311,$AY$5:$BI$78,8,0)</f>
        <v>74</v>
      </c>
      <c r="P311" s="124" t="s">
        <v>144</v>
      </c>
      <c r="Q311" s="210">
        <v>254450</v>
      </c>
      <c r="R311" s="181">
        <f>IFERROR(Q311/N311,"-")</f>
        <v>4.6924279022145608E-3</v>
      </c>
      <c r="S311" s="210">
        <v>17</v>
      </c>
      <c r="T311" s="181">
        <f>IFERROR(S311/O311,"-")</f>
        <v>0.22972972972972974</v>
      </c>
      <c r="U311" s="213">
        <f t="shared" si="278"/>
        <v>14967.64705882353</v>
      </c>
      <c r="V311" s="108">
        <f>IFERROR(S311/$BL$23,0)</f>
        <v>1.3679890560875513E-3</v>
      </c>
      <c r="W311" s="626">
        <f t="shared" ref="W311" si="316">VLOOKUP(C311,$AY$5:$BI$78,4,0)</f>
        <v>28201670</v>
      </c>
      <c r="X311" s="626">
        <f t="shared" ref="X311" si="317">VLOOKUP(C311,$AY$5:$BI$78,9,0)</f>
        <v>36</v>
      </c>
      <c r="Y311" s="124" t="s">
        <v>144</v>
      </c>
      <c r="Z311" s="210">
        <v>97601</v>
      </c>
      <c r="AA311" s="181">
        <f>IFERROR(Z311/W311,"-")</f>
        <v>3.4608234193223308E-3</v>
      </c>
      <c r="AB311" s="210">
        <v>8</v>
      </c>
      <c r="AC311" s="181">
        <f>IFERROR(AB311/X311,"-")</f>
        <v>0.22222222222222221</v>
      </c>
      <c r="AD311" s="213">
        <f t="shared" si="279"/>
        <v>12200.125</v>
      </c>
      <c r="AE311" s="108">
        <f>IFERROR(AB311/$BL$23,0)</f>
        <v>6.4375955580590644E-4</v>
      </c>
      <c r="AF311" s="626">
        <f t="shared" ref="AF311" si="318">VLOOKUP(C311,$AY$5:$BI$78,5,0)</f>
        <v>72383910</v>
      </c>
      <c r="AG311" s="626">
        <f t="shared" ref="AG311" si="319">VLOOKUP(C311,$AY$5:$BI$78,10,0)</f>
        <v>92</v>
      </c>
      <c r="AH311" s="124" t="s">
        <v>144</v>
      </c>
      <c r="AI311" s="210">
        <v>525023</v>
      </c>
      <c r="AJ311" s="181">
        <f>IFERROR(AI311/AF311,"-")</f>
        <v>7.2533108531992819E-3</v>
      </c>
      <c r="AK311" s="210">
        <v>24</v>
      </c>
      <c r="AL311" s="181">
        <f>IFERROR(AK311/AG311,"-")</f>
        <v>0.2608695652173913</v>
      </c>
      <c r="AM311" s="213">
        <f t="shared" si="280"/>
        <v>21875.958333333332</v>
      </c>
      <c r="AN311" s="108">
        <f>IFERROR(AK311/$BL$23,0)</f>
        <v>1.9312786674177194E-3</v>
      </c>
      <c r="AO311" s="626">
        <f t="shared" ref="AO311" si="320">VLOOKUP(C311,$AY$5:$BI$78,6,0)</f>
        <v>523228750</v>
      </c>
      <c r="AP311" s="650">
        <f t="shared" ref="AP311" si="321">VLOOKUP(C311,$AY$5:$BI$78,11,0)</f>
        <v>720</v>
      </c>
      <c r="AQ311" s="124" t="s">
        <v>144</v>
      </c>
      <c r="AR311" s="210">
        <f t="shared" si="274"/>
        <v>6092232</v>
      </c>
      <c r="AS311" s="181">
        <f>IFERROR(AR311/AO311,"-")</f>
        <v>1.1643534496145328E-2</v>
      </c>
      <c r="AT311" s="210">
        <f t="shared" si="275"/>
        <v>152</v>
      </c>
      <c r="AU311" s="181">
        <f>IFERROR(AT311/AP311,"-")</f>
        <v>0.21111111111111111</v>
      </c>
      <c r="AV311" s="213">
        <f t="shared" si="281"/>
        <v>40080.473684210527</v>
      </c>
      <c r="AW311" s="108">
        <f>IFERROR(AT311/$BL$23,0)</f>
        <v>1.2231431560312223E-2</v>
      </c>
      <c r="AX311" s="121"/>
      <c r="AY311" s="76"/>
      <c r="AZ311" s="76"/>
      <c r="BA311" s="76"/>
      <c r="BB311" s="76"/>
      <c r="BC311" s="76"/>
      <c r="BD311" s="76"/>
      <c r="BE311" s="76"/>
      <c r="BF311" s="76"/>
      <c r="BG311" s="76"/>
      <c r="BH311" s="76"/>
      <c r="BI311" s="76"/>
      <c r="BN311" s="500">
        <v>19</v>
      </c>
      <c r="BO311" s="642" t="s">
        <v>136</v>
      </c>
      <c r="BP311" s="641">
        <v>63692060</v>
      </c>
      <c r="BQ311" s="641">
        <v>84</v>
      </c>
      <c r="BR311" s="400" t="s">
        <v>144</v>
      </c>
      <c r="BS311" s="188">
        <v>1551240</v>
      </c>
      <c r="BT311" s="390">
        <v>2.4355312106406984E-2</v>
      </c>
      <c r="BU311" s="188">
        <v>20</v>
      </c>
      <c r="BV311" s="390">
        <v>0.23809523809523808</v>
      </c>
      <c r="BW311" s="188">
        <v>77562</v>
      </c>
      <c r="BX311" s="401">
        <v>1.6136840406648378E-3</v>
      </c>
      <c r="CB311" s="159"/>
      <c r="CC311" s="159"/>
      <c r="CD311" s="159"/>
      <c r="CE311" s="159"/>
      <c r="CF311" s="159"/>
      <c r="CG311" s="159"/>
      <c r="CI311" s="76"/>
      <c r="CJ311" s="150"/>
      <c r="CK311" s="150"/>
      <c r="CL311" s="150"/>
    </row>
    <row r="312" spans="2:90" s="14" customFormat="1" ht="13.5" customHeight="1">
      <c r="B312" s="500"/>
      <c r="C312" s="628"/>
      <c r="D312" s="631"/>
      <c r="E312" s="615"/>
      <c r="F312" s="615"/>
      <c r="G312" s="125" t="s">
        <v>145</v>
      </c>
      <c r="H312" s="211">
        <v>10233395</v>
      </c>
      <c r="I312" s="182">
        <f>IFERROR(H312/E311,"-")</f>
        <v>2.7776624949232189E-2</v>
      </c>
      <c r="J312" s="211">
        <v>149</v>
      </c>
      <c r="K312" s="182">
        <f>IFERROR(J312/F311,"-")</f>
        <v>0.28764478764478763</v>
      </c>
      <c r="L312" s="214">
        <f t="shared" si="277"/>
        <v>68680.503355704699</v>
      </c>
      <c r="M312" s="109">
        <f t="shared" ref="M312:M327" si="322">IFERROR(J312/$BL$23,0)</f>
        <v>1.1990021726885009E-2</v>
      </c>
      <c r="N312" s="615"/>
      <c r="O312" s="615"/>
      <c r="P312" s="125" t="s">
        <v>145</v>
      </c>
      <c r="Q312" s="211">
        <v>6844709</v>
      </c>
      <c r="R312" s="182">
        <f>IFERROR(Q312/N311,"-")</f>
        <v>0.1262263843353866</v>
      </c>
      <c r="S312" s="211">
        <v>26</v>
      </c>
      <c r="T312" s="182">
        <f>IFERROR(S312/O311,"-")</f>
        <v>0.35135135135135137</v>
      </c>
      <c r="U312" s="214">
        <f t="shared" si="278"/>
        <v>263258.03846153844</v>
      </c>
      <c r="V312" s="109">
        <f t="shared" ref="V312:V327" si="323">IFERROR(S312/$BL$23,0)</f>
        <v>2.0922185563691962E-3</v>
      </c>
      <c r="W312" s="615"/>
      <c r="X312" s="615"/>
      <c r="Y312" s="125" t="s">
        <v>145</v>
      </c>
      <c r="Z312" s="211">
        <v>89845</v>
      </c>
      <c r="AA312" s="182">
        <f>IFERROR(Z312/W311,"-")</f>
        <v>3.1858042449259211E-3</v>
      </c>
      <c r="AB312" s="211">
        <v>7</v>
      </c>
      <c r="AC312" s="182">
        <f>IFERROR(AB312/X311,"-")</f>
        <v>0.19444444444444445</v>
      </c>
      <c r="AD312" s="214">
        <f t="shared" si="279"/>
        <v>12835</v>
      </c>
      <c r="AE312" s="109">
        <f t="shared" ref="AE312:AE327" si="324">IFERROR(AB312/$BL$23,0)</f>
        <v>5.6328961133016815E-4</v>
      </c>
      <c r="AF312" s="615"/>
      <c r="AG312" s="615"/>
      <c r="AH312" s="125" t="s">
        <v>145</v>
      </c>
      <c r="AI312" s="211">
        <v>2254596</v>
      </c>
      <c r="AJ312" s="182">
        <f>IFERROR(AI312/AF311,"-")</f>
        <v>3.11477509297301E-2</v>
      </c>
      <c r="AK312" s="211">
        <v>28</v>
      </c>
      <c r="AL312" s="182">
        <f>IFERROR(AK312/AG311,"-")</f>
        <v>0.30434782608695654</v>
      </c>
      <c r="AM312" s="214">
        <f t="shared" si="280"/>
        <v>80521.28571428571</v>
      </c>
      <c r="AN312" s="109">
        <f t="shared" ref="AN312:AN327" si="325">IFERROR(AK312/$BL$23,0)</f>
        <v>2.2531584453206726E-3</v>
      </c>
      <c r="AO312" s="615"/>
      <c r="AP312" s="651"/>
      <c r="AQ312" s="125" t="s">
        <v>145</v>
      </c>
      <c r="AR312" s="211">
        <f t="shared" si="274"/>
        <v>19422545</v>
      </c>
      <c r="AS312" s="182">
        <f>IFERROR(AR312/AO311,"-")</f>
        <v>3.7120561513487173E-2</v>
      </c>
      <c r="AT312" s="211">
        <f t="shared" si="275"/>
        <v>210</v>
      </c>
      <c r="AU312" s="182">
        <f>IFERROR(AT312/AP311,"-")</f>
        <v>0.29166666666666669</v>
      </c>
      <c r="AV312" s="214">
        <f t="shared" si="281"/>
        <v>92488.309523809527</v>
      </c>
      <c r="AW312" s="109">
        <f t="shared" ref="AW312:AW327" si="326">IFERROR(AT312/$BL$23,0)</f>
        <v>1.6898688339905047E-2</v>
      </c>
      <c r="AX312" s="121"/>
      <c r="AY312" s="76"/>
      <c r="AZ312" s="76"/>
      <c r="BA312" s="76"/>
      <c r="BB312" s="76"/>
      <c r="BC312" s="76"/>
      <c r="BD312" s="76"/>
      <c r="BE312" s="76"/>
      <c r="BF312" s="76"/>
      <c r="BG312" s="76"/>
      <c r="BH312" s="76"/>
      <c r="BI312" s="76"/>
      <c r="BN312" s="500"/>
      <c r="BO312" s="642"/>
      <c r="BP312" s="641"/>
      <c r="BQ312" s="641"/>
      <c r="BR312" s="400" t="s">
        <v>145</v>
      </c>
      <c r="BS312" s="188">
        <v>4239636</v>
      </c>
      <c r="BT312" s="390">
        <v>6.6564592195636318E-2</v>
      </c>
      <c r="BU312" s="188">
        <v>21</v>
      </c>
      <c r="BV312" s="390">
        <v>0.25</v>
      </c>
      <c r="BW312" s="188">
        <v>201887.42857142858</v>
      </c>
      <c r="BX312" s="401">
        <v>1.6943682426980796E-3</v>
      </c>
      <c r="CB312" s="159"/>
      <c r="CC312" s="159"/>
      <c r="CD312" s="159"/>
      <c r="CE312" s="159"/>
      <c r="CF312" s="159"/>
      <c r="CG312" s="159"/>
      <c r="CI312" s="76"/>
      <c r="CJ312" s="150"/>
      <c r="CK312" s="150"/>
      <c r="CL312" s="150"/>
    </row>
    <row r="313" spans="2:90" s="14" customFormat="1" ht="13.5" customHeight="1">
      <c r="B313" s="500"/>
      <c r="C313" s="628"/>
      <c r="D313" s="631"/>
      <c r="E313" s="615"/>
      <c r="F313" s="615"/>
      <c r="G313" s="126" t="s">
        <v>146</v>
      </c>
      <c r="H313" s="211">
        <v>6128392</v>
      </c>
      <c r="I313" s="182">
        <f>IFERROR(H313/E311,"-")</f>
        <v>1.663436680846141E-2</v>
      </c>
      <c r="J313" s="211">
        <v>165</v>
      </c>
      <c r="K313" s="182">
        <f>IFERROR(J313/F311,"-")</f>
        <v>0.31853281853281851</v>
      </c>
      <c r="L313" s="214">
        <f t="shared" si="277"/>
        <v>37141.769696969699</v>
      </c>
      <c r="M313" s="109">
        <f t="shared" si="322"/>
        <v>1.3277540838496821E-2</v>
      </c>
      <c r="N313" s="615"/>
      <c r="O313" s="615"/>
      <c r="P313" s="126" t="s">
        <v>146</v>
      </c>
      <c r="Q313" s="211">
        <v>520487</v>
      </c>
      <c r="R313" s="182">
        <f>IFERROR(Q313/N311,"-")</f>
        <v>9.5985369288266852E-3</v>
      </c>
      <c r="S313" s="211">
        <v>25</v>
      </c>
      <c r="T313" s="182">
        <f>IFERROR(S313/O311,"-")</f>
        <v>0.33783783783783783</v>
      </c>
      <c r="U313" s="214">
        <f t="shared" si="278"/>
        <v>20819.48</v>
      </c>
      <c r="V313" s="109">
        <f t="shared" si="323"/>
        <v>2.0117486118934576E-3</v>
      </c>
      <c r="W313" s="615"/>
      <c r="X313" s="615"/>
      <c r="Y313" s="126" t="s">
        <v>146</v>
      </c>
      <c r="Z313" s="211">
        <v>424110</v>
      </c>
      <c r="AA313" s="182">
        <f>IFERROR(Z313/W311,"-")</f>
        <v>1.5038471126000694E-2</v>
      </c>
      <c r="AB313" s="211">
        <v>15</v>
      </c>
      <c r="AC313" s="182">
        <f>IFERROR(AB313/X311,"-")</f>
        <v>0.41666666666666669</v>
      </c>
      <c r="AD313" s="214">
        <f t="shared" si="279"/>
        <v>28274</v>
      </c>
      <c r="AE313" s="109">
        <f t="shared" si="324"/>
        <v>1.2070491671360747E-3</v>
      </c>
      <c r="AF313" s="615"/>
      <c r="AG313" s="615"/>
      <c r="AH313" s="126" t="s">
        <v>146</v>
      </c>
      <c r="AI313" s="211">
        <v>689593</v>
      </c>
      <c r="AJ313" s="182">
        <f>IFERROR(AI313/AF311,"-")</f>
        <v>9.5268824245609285E-3</v>
      </c>
      <c r="AK313" s="211">
        <v>29</v>
      </c>
      <c r="AL313" s="182">
        <f>IFERROR(AK313/AG311,"-")</f>
        <v>0.31521739130434784</v>
      </c>
      <c r="AM313" s="214">
        <f t="shared" si="280"/>
        <v>23779.068965517243</v>
      </c>
      <c r="AN313" s="109">
        <f t="shared" si="325"/>
        <v>2.3336283897964112E-3</v>
      </c>
      <c r="AO313" s="615"/>
      <c r="AP313" s="651"/>
      <c r="AQ313" s="126" t="s">
        <v>146</v>
      </c>
      <c r="AR313" s="211">
        <f t="shared" si="274"/>
        <v>7762582</v>
      </c>
      <c r="AS313" s="182">
        <f>IFERROR(AR313/AO311,"-")</f>
        <v>1.4835924058072115E-2</v>
      </c>
      <c r="AT313" s="211">
        <f t="shared" si="275"/>
        <v>234</v>
      </c>
      <c r="AU313" s="182">
        <f>IFERROR(AT313/AP311,"-")</f>
        <v>0.32500000000000001</v>
      </c>
      <c r="AV313" s="214">
        <f t="shared" si="281"/>
        <v>33173.427350427351</v>
      </c>
      <c r="AW313" s="109">
        <f t="shared" si="326"/>
        <v>1.8829967007322763E-2</v>
      </c>
      <c r="AX313" s="121"/>
      <c r="AY313" s="76"/>
      <c r="AZ313" s="76"/>
      <c r="BA313" s="76"/>
      <c r="BB313" s="76"/>
      <c r="BC313" s="76"/>
      <c r="BD313" s="76"/>
      <c r="BE313" s="76"/>
      <c r="BF313" s="76"/>
      <c r="BG313" s="76"/>
      <c r="BH313" s="76"/>
      <c r="BI313" s="76"/>
      <c r="BN313" s="500"/>
      <c r="BO313" s="642"/>
      <c r="BP313" s="641"/>
      <c r="BQ313" s="641"/>
      <c r="BR313" s="400" t="s">
        <v>146</v>
      </c>
      <c r="BS313" s="188">
        <v>613968</v>
      </c>
      <c r="BT313" s="390">
        <v>9.6396316903551247E-3</v>
      </c>
      <c r="BU313" s="188">
        <v>23</v>
      </c>
      <c r="BV313" s="390">
        <v>0.27380952380952384</v>
      </c>
      <c r="BW313" s="188">
        <v>26694.260869565216</v>
      </c>
      <c r="BX313" s="401">
        <v>1.8557366467645635E-3</v>
      </c>
      <c r="CB313" s="159"/>
      <c r="CC313" s="159"/>
      <c r="CD313" s="159"/>
      <c r="CE313" s="159"/>
      <c r="CF313" s="159"/>
      <c r="CG313" s="159"/>
      <c r="CI313" s="76"/>
      <c r="CJ313" s="150"/>
      <c r="CK313" s="150"/>
      <c r="CL313" s="150"/>
    </row>
    <row r="314" spans="2:90" s="14" customFormat="1" ht="13.5" customHeight="1">
      <c r="B314" s="500"/>
      <c r="C314" s="628"/>
      <c r="D314" s="631"/>
      <c r="E314" s="615"/>
      <c r="F314" s="615"/>
      <c r="G314" s="126" t="s">
        <v>147</v>
      </c>
      <c r="H314" s="211">
        <v>310777</v>
      </c>
      <c r="I314" s="182">
        <f>IFERROR(H314/E311,"-")</f>
        <v>8.4354568272284344E-4</v>
      </c>
      <c r="J314" s="211">
        <v>26</v>
      </c>
      <c r="K314" s="182">
        <f>IFERROR(J314/F311,"-")</f>
        <v>5.019305019305019E-2</v>
      </c>
      <c r="L314" s="214">
        <f t="shared" si="277"/>
        <v>11952.961538461539</v>
      </c>
      <c r="M314" s="109">
        <f t="shared" si="322"/>
        <v>2.0922185563691962E-3</v>
      </c>
      <c r="N314" s="615"/>
      <c r="O314" s="615"/>
      <c r="P314" s="126" t="s">
        <v>147</v>
      </c>
      <c r="Q314" s="211">
        <v>37532</v>
      </c>
      <c r="R314" s="182">
        <f>IFERROR(Q314/N311,"-")</f>
        <v>6.9214464148523039E-4</v>
      </c>
      <c r="S314" s="211">
        <v>4</v>
      </c>
      <c r="T314" s="182">
        <f>IFERROR(S314/O311,"-")</f>
        <v>5.4054054054054057E-2</v>
      </c>
      <c r="U314" s="214">
        <f t="shared" si="278"/>
        <v>9383</v>
      </c>
      <c r="V314" s="109">
        <f t="shared" si="323"/>
        <v>3.2187977790295322E-4</v>
      </c>
      <c r="W314" s="615"/>
      <c r="X314" s="615"/>
      <c r="Y314" s="126" t="s">
        <v>147</v>
      </c>
      <c r="Z314" s="211">
        <v>18430</v>
      </c>
      <c r="AA314" s="182">
        <f>IFERROR(Z314/W311,"-")</f>
        <v>6.535073986753267E-4</v>
      </c>
      <c r="AB314" s="211">
        <v>2</v>
      </c>
      <c r="AC314" s="182">
        <f>IFERROR(AB314/X311,"-")</f>
        <v>5.5555555555555552E-2</v>
      </c>
      <c r="AD314" s="214">
        <f t="shared" si="279"/>
        <v>9215</v>
      </c>
      <c r="AE314" s="109">
        <f t="shared" si="324"/>
        <v>1.6093988895147661E-4</v>
      </c>
      <c r="AF314" s="615"/>
      <c r="AG314" s="615"/>
      <c r="AH314" s="126" t="s">
        <v>147</v>
      </c>
      <c r="AI314" s="211">
        <v>11633</v>
      </c>
      <c r="AJ314" s="182">
        <f>IFERROR(AI314/AF311,"-")</f>
        <v>1.6071251193808126E-4</v>
      </c>
      <c r="AK314" s="211">
        <v>5</v>
      </c>
      <c r="AL314" s="182">
        <f>IFERROR(AK314/AG311,"-")</f>
        <v>5.434782608695652E-2</v>
      </c>
      <c r="AM314" s="214">
        <f t="shared" si="280"/>
        <v>2326.6</v>
      </c>
      <c r="AN314" s="109">
        <f t="shared" si="325"/>
        <v>4.0234972237869157E-4</v>
      </c>
      <c r="AO314" s="615"/>
      <c r="AP314" s="651"/>
      <c r="AQ314" s="126" t="s">
        <v>147</v>
      </c>
      <c r="AR314" s="211">
        <f t="shared" si="274"/>
        <v>378372</v>
      </c>
      <c r="AS314" s="182">
        <f>IFERROR(AR314/AO311,"-")</f>
        <v>7.2314833617227649E-4</v>
      </c>
      <c r="AT314" s="211">
        <f t="shared" si="275"/>
        <v>37</v>
      </c>
      <c r="AU314" s="182">
        <f>IFERROR(AT314/AP311,"-")</f>
        <v>5.1388888888888887E-2</v>
      </c>
      <c r="AV314" s="214">
        <f t="shared" si="281"/>
        <v>10226.27027027027</v>
      </c>
      <c r="AW314" s="109">
        <f t="shared" si="326"/>
        <v>2.9773879456023175E-3</v>
      </c>
      <c r="AX314" s="121"/>
      <c r="AY314" s="76"/>
      <c r="AZ314" s="76"/>
      <c r="BA314" s="76"/>
      <c r="BB314" s="76"/>
      <c r="BC314" s="76"/>
      <c r="BD314" s="76"/>
      <c r="BE314" s="76"/>
      <c r="BF314" s="76"/>
      <c r="BG314" s="76"/>
      <c r="BH314" s="76"/>
      <c r="BI314" s="76"/>
      <c r="BN314" s="500"/>
      <c r="BO314" s="642"/>
      <c r="BP314" s="641"/>
      <c r="BQ314" s="641"/>
      <c r="BR314" s="400" t="s">
        <v>147</v>
      </c>
      <c r="BS314" s="188">
        <v>7874</v>
      </c>
      <c r="BT314" s="390">
        <v>1.2362608463284121E-4</v>
      </c>
      <c r="BU314" s="188">
        <v>3</v>
      </c>
      <c r="BV314" s="390">
        <v>3.5714285714285712E-2</v>
      </c>
      <c r="BW314" s="188">
        <v>2624.6666666666665</v>
      </c>
      <c r="BX314" s="401">
        <v>2.4205260609972567E-4</v>
      </c>
      <c r="CB314" s="159"/>
      <c r="CC314" s="159"/>
      <c r="CD314" s="159"/>
      <c r="CE314" s="159"/>
      <c r="CF314" s="159"/>
      <c r="CG314" s="159"/>
      <c r="CI314" s="76"/>
      <c r="CJ314" s="150"/>
      <c r="CK314" s="150"/>
      <c r="CL314" s="150"/>
    </row>
    <row r="315" spans="2:90" s="14" customFormat="1" ht="13.5" customHeight="1">
      <c r="B315" s="500"/>
      <c r="C315" s="628"/>
      <c r="D315" s="631"/>
      <c r="E315" s="615"/>
      <c r="F315" s="615"/>
      <c r="G315" s="126" t="s">
        <v>148</v>
      </c>
      <c r="H315" s="211">
        <v>9692720</v>
      </c>
      <c r="I315" s="182">
        <f>IFERROR(H315/E311,"-")</f>
        <v>2.630906440901791E-2</v>
      </c>
      <c r="J315" s="211">
        <v>212</v>
      </c>
      <c r="K315" s="182">
        <f>IFERROR(J315/F311,"-")</f>
        <v>0.40926640926640928</v>
      </c>
      <c r="L315" s="214">
        <f t="shared" si="277"/>
        <v>45720.377358490565</v>
      </c>
      <c r="M315" s="109">
        <f t="shared" si="322"/>
        <v>1.7059628228856521E-2</v>
      </c>
      <c r="N315" s="615"/>
      <c r="O315" s="615"/>
      <c r="P315" s="126" t="s">
        <v>148</v>
      </c>
      <c r="Q315" s="211">
        <v>704748</v>
      </c>
      <c r="R315" s="182">
        <f>IFERROR(Q315/N311,"-")</f>
        <v>1.2996577635016337E-2</v>
      </c>
      <c r="S315" s="211">
        <v>27</v>
      </c>
      <c r="T315" s="182">
        <f>IFERROR(S315/O311,"-")</f>
        <v>0.36486486486486486</v>
      </c>
      <c r="U315" s="214">
        <f t="shared" si="278"/>
        <v>26101.777777777777</v>
      </c>
      <c r="V315" s="109">
        <f t="shared" si="323"/>
        <v>2.1726885008449344E-3</v>
      </c>
      <c r="W315" s="615"/>
      <c r="X315" s="615"/>
      <c r="Y315" s="126" t="s">
        <v>148</v>
      </c>
      <c r="Z315" s="211">
        <v>1860579</v>
      </c>
      <c r="AA315" s="182">
        <f>IFERROR(Z315/W311,"-")</f>
        <v>6.5974071748233346E-2</v>
      </c>
      <c r="AB315" s="211">
        <v>22</v>
      </c>
      <c r="AC315" s="182">
        <f>IFERROR(AB315/X311,"-")</f>
        <v>0.61111111111111116</v>
      </c>
      <c r="AD315" s="214">
        <f t="shared" si="279"/>
        <v>84571.772727272721</v>
      </c>
      <c r="AE315" s="109">
        <f t="shared" si="324"/>
        <v>1.7703387784662428E-3</v>
      </c>
      <c r="AF315" s="615"/>
      <c r="AG315" s="615"/>
      <c r="AH315" s="126" t="s">
        <v>148</v>
      </c>
      <c r="AI315" s="211">
        <v>1916786</v>
      </c>
      <c r="AJ315" s="182">
        <f>IFERROR(AI315/AF311,"-")</f>
        <v>2.6480829786619704E-2</v>
      </c>
      <c r="AK315" s="211">
        <v>32</v>
      </c>
      <c r="AL315" s="182">
        <f>IFERROR(AK315/AG311,"-")</f>
        <v>0.34782608695652173</v>
      </c>
      <c r="AM315" s="214">
        <f t="shared" si="280"/>
        <v>59899.5625</v>
      </c>
      <c r="AN315" s="109">
        <f t="shared" si="325"/>
        <v>2.5750382232236258E-3</v>
      </c>
      <c r="AO315" s="615"/>
      <c r="AP315" s="651"/>
      <c r="AQ315" s="126" t="s">
        <v>148</v>
      </c>
      <c r="AR315" s="211">
        <f t="shared" si="274"/>
        <v>14174833</v>
      </c>
      <c r="AS315" s="182">
        <f>IFERROR(AR315/AO311,"-")</f>
        <v>2.7091082055410755E-2</v>
      </c>
      <c r="AT315" s="211">
        <f t="shared" si="275"/>
        <v>293</v>
      </c>
      <c r="AU315" s="182">
        <f>IFERROR(AT315/AP311,"-")</f>
        <v>0.40694444444444444</v>
      </c>
      <c r="AV315" s="214">
        <f t="shared" si="281"/>
        <v>48378.269624573382</v>
      </c>
      <c r="AW315" s="109">
        <f t="shared" si="326"/>
        <v>2.3577693731391326E-2</v>
      </c>
      <c r="AX315" s="121"/>
      <c r="AY315" s="76"/>
      <c r="AZ315" s="76"/>
      <c r="BA315" s="76"/>
      <c r="BB315" s="76"/>
      <c r="BC315" s="76"/>
      <c r="BD315" s="76"/>
      <c r="BE315" s="76"/>
      <c r="BF315" s="76"/>
      <c r="BG315" s="76"/>
      <c r="BH315" s="76"/>
      <c r="BI315" s="76"/>
      <c r="BN315" s="500"/>
      <c r="BO315" s="642"/>
      <c r="BP315" s="641"/>
      <c r="BQ315" s="641"/>
      <c r="BR315" s="400" t="s">
        <v>148</v>
      </c>
      <c r="BS315" s="188">
        <v>734436</v>
      </c>
      <c r="BT315" s="390">
        <v>1.1531044842952167E-2</v>
      </c>
      <c r="BU315" s="188">
        <v>30</v>
      </c>
      <c r="BV315" s="390">
        <v>0.35714285714285715</v>
      </c>
      <c r="BW315" s="188">
        <v>24481.200000000001</v>
      </c>
      <c r="BX315" s="401">
        <v>2.4205260609972568E-3</v>
      </c>
      <c r="CB315" s="159"/>
      <c r="CC315" s="159"/>
      <c r="CD315" s="159"/>
      <c r="CE315" s="159"/>
      <c r="CF315" s="159"/>
      <c r="CG315" s="159"/>
      <c r="CI315" s="76"/>
      <c r="CJ315" s="150"/>
      <c r="CK315" s="150"/>
      <c r="CL315" s="150"/>
    </row>
    <row r="316" spans="2:90" s="14" customFormat="1" ht="13.5" customHeight="1">
      <c r="B316" s="500"/>
      <c r="C316" s="628"/>
      <c r="D316" s="631"/>
      <c r="E316" s="615"/>
      <c r="F316" s="615"/>
      <c r="G316" s="126" t="s">
        <v>149</v>
      </c>
      <c r="H316" s="211">
        <v>14316498</v>
      </c>
      <c r="I316" s="182">
        <f>IFERROR(H316/E311,"-")</f>
        <v>3.8859439661269084E-2</v>
      </c>
      <c r="J316" s="211">
        <v>241</v>
      </c>
      <c r="K316" s="182">
        <f>IFERROR(J316/F311,"-")</f>
        <v>0.46525096525096526</v>
      </c>
      <c r="L316" s="214">
        <f t="shared" si="277"/>
        <v>59404.556016597511</v>
      </c>
      <c r="M316" s="109">
        <f t="shared" si="322"/>
        <v>1.9393256618652932E-2</v>
      </c>
      <c r="N316" s="615"/>
      <c r="O316" s="615"/>
      <c r="P316" s="126" t="s">
        <v>149</v>
      </c>
      <c r="Q316" s="211">
        <v>2966662</v>
      </c>
      <c r="R316" s="182">
        <f>IFERROR(Q316/N311,"-")</f>
        <v>5.4709560012731979E-2</v>
      </c>
      <c r="S316" s="211">
        <v>30</v>
      </c>
      <c r="T316" s="182">
        <f>IFERROR(S316/O311,"-")</f>
        <v>0.40540540540540543</v>
      </c>
      <c r="U316" s="214">
        <f t="shared" si="278"/>
        <v>98888.733333333337</v>
      </c>
      <c r="V316" s="109">
        <f t="shared" si="323"/>
        <v>2.4140983342721494E-3</v>
      </c>
      <c r="W316" s="615"/>
      <c r="X316" s="615"/>
      <c r="Y316" s="126" t="s">
        <v>149</v>
      </c>
      <c r="Z316" s="211">
        <v>918809</v>
      </c>
      <c r="AA316" s="182">
        <f>IFERROR(Z316/W311,"-")</f>
        <v>3.2579950052603265E-2</v>
      </c>
      <c r="AB316" s="211">
        <v>16</v>
      </c>
      <c r="AC316" s="182">
        <f>IFERROR(AB316/X311,"-")</f>
        <v>0.44444444444444442</v>
      </c>
      <c r="AD316" s="214">
        <f t="shared" si="279"/>
        <v>57425.5625</v>
      </c>
      <c r="AE316" s="109">
        <f t="shared" si="324"/>
        <v>1.2875191116118129E-3</v>
      </c>
      <c r="AF316" s="615"/>
      <c r="AG316" s="615"/>
      <c r="AH316" s="126" t="s">
        <v>149</v>
      </c>
      <c r="AI316" s="211">
        <v>1704530</v>
      </c>
      <c r="AJ316" s="182">
        <f>IFERROR(AI316/AF311,"-")</f>
        <v>2.3548465397904037E-2</v>
      </c>
      <c r="AK316" s="211">
        <v>42</v>
      </c>
      <c r="AL316" s="182">
        <f>IFERROR(AK316/AG311,"-")</f>
        <v>0.45652173913043476</v>
      </c>
      <c r="AM316" s="214">
        <f t="shared" si="280"/>
        <v>40584.047619047618</v>
      </c>
      <c r="AN316" s="109">
        <f t="shared" si="325"/>
        <v>3.3797376679810089E-3</v>
      </c>
      <c r="AO316" s="615"/>
      <c r="AP316" s="651"/>
      <c r="AQ316" s="126" t="s">
        <v>149</v>
      </c>
      <c r="AR316" s="211">
        <f t="shared" si="274"/>
        <v>19906499</v>
      </c>
      <c r="AS316" s="182">
        <f>IFERROR(AR316/AO311,"-")</f>
        <v>3.8045499219987435E-2</v>
      </c>
      <c r="AT316" s="211">
        <f t="shared" si="275"/>
        <v>329</v>
      </c>
      <c r="AU316" s="182">
        <f>IFERROR(AT316/AP311,"-")</f>
        <v>0.45694444444444443</v>
      </c>
      <c r="AV316" s="214">
        <f t="shared" si="281"/>
        <v>60506.075987841949</v>
      </c>
      <c r="AW316" s="109">
        <f t="shared" si="326"/>
        <v>2.6474611732517906E-2</v>
      </c>
      <c r="AX316" s="121"/>
      <c r="AY316" s="76"/>
      <c r="AZ316" s="76"/>
      <c r="BA316" s="76"/>
      <c r="BB316" s="76"/>
      <c r="BC316" s="76"/>
      <c r="BD316" s="76"/>
      <c r="BE316" s="76"/>
      <c r="BF316" s="76"/>
      <c r="BG316" s="76"/>
      <c r="BH316" s="76"/>
      <c r="BI316" s="76"/>
      <c r="BN316" s="500"/>
      <c r="BO316" s="642"/>
      <c r="BP316" s="641"/>
      <c r="BQ316" s="641"/>
      <c r="BR316" s="400" t="s">
        <v>149</v>
      </c>
      <c r="BS316" s="188">
        <v>2738647</v>
      </c>
      <c r="BT316" s="390">
        <v>4.2998248133283803E-2</v>
      </c>
      <c r="BU316" s="188">
        <v>40</v>
      </c>
      <c r="BV316" s="390">
        <v>0.47619047619047616</v>
      </c>
      <c r="BW316" s="188">
        <v>68466.175000000003</v>
      </c>
      <c r="BX316" s="401">
        <v>3.2273680813296756E-3</v>
      </c>
      <c r="CB316" s="159"/>
      <c r="CC316" s="159"/>
      <c r="CD316" s="159"/>
      <c r="CE316" s="159"/>
      <c r="CF316" s="159"/>
      <c r="CG316" s="159"/>
      <c r="CI316" s="76"/>
      <c r="CJ316" s="150"/>
      <c r="CK316" s="150"/>
      <c r="CL316" s="150"/>
    </row>
    <row r="317" spans="2:90" s="14" customFormat="1" ht="13.5" customHeight="1">
      <c r="B317" s="500"/>
      <c r="C317" s="628"/>
      <c r="D317" s="631"/>
      <c r="E317" s="615"/>
      <c r="F317" s="615"/>
      <c r="G317" s="126" t="s">
        <v>150</v>
      </c>
      <c r="H317" s="211">
        <v>10420262</v>
      </c>
      <c r="I317" s="182">
        <f>IFERROR(H317/E311,"-")</f>
        <v>2.828384025504108E-2</v>
      </c>
      <c r="J317" s="211">
        <v>73</v>
      </c>
      <c r="K317" s="182">
        <f>IFERROR(J317/F311,"-")</f>
        <v>0.14092664092664092</v>
      </c>
      <c r="L317" s="214">
        <f t="shared" si="277"/>
        <v>142743.31506849316</v>
      </c>
      <c r="M317" s="109">
        <f t="shared" si="322"/>
        <v>5.8743059467288965E-3</v>
      </c>
      <c r="N317" s="615"/>
      <c r="O317" s="615"/>
      <c r="P317" s="126" t="s">
        <v>150</v>
      </c>
      <c r="Q317" s="211">
        <v>84802</v>
      </c>
      <c r="R317" s="182">
        <f>IFERROR(Q317/N311,"-")</f>
        <v>1.563872159416778E-3</v>
      </c>
      <c r="S317" s="211">
        <v>9</v>
      </c>
      <c r="T317" s="182">
        <f>IFERROR(S317/O311,"-")</f>
        <v>0.12162162162162163</v>
      </c>
      <c r="U317" s="214">
        <f t="shared" si="278"/>
        <v>9422.4444444444453</v>
      </c>
      <c r="V317" s="109">
        <f t="shared" si="323"/>
        <v>7.2422950028164484E-4</v>
      </c>
      <c r="W317" s="615"/>
      <c r="X317" s="615"/>
      <c r="Y317" s="126" t="s">
        <v>150</v>
      </c>
      <c r="Z317" s="211">
        <v>665926</v>
      </c>
      <c r="AA317" s="182">
        <f>IFERROR(Z317/W311,"-")</f>
        <v>2.3612998804680714E-2</v>
      </c>
      <c r="AB317" s="211">
        <v>3</v>
      </c>
      <c r="AC317" s="182">
        <f>IFERROR(AB317/X311,"-")</f>
        <v>8.3333333333333329E-2</v>
      </c>
      <c r="AD317" s="214">
        <f t="shared" si="279"/>
        <v>221975.33333333334</v>
      </c>
      <c r="AE317" s="109">
        <f t="shared" si="324"/>
        <v>2.4140983342721493E-4</v>
      </c>
      <c r="AF317" s="615"/>
      <c r="AG317" s="615"/>
      <c r="AH317" s="126" t="s">
        <v>150</v>
      </c>
      <c r="AI317" s="211">
        <v>2854676</v>
      </c>
      <c r="AJ317" s="182">
        <f>IFERROR(AI317/AF311,"-")</f>
        <v>3.9437991122612745E-2</v>
      </c>
      <c r="AK317" s="211">
        <v>10</v>
      </c>
      <c r="AL317" s="182">
        <f>IFERROR(AK317/AG311,"-")</f>
        <v>0.10869565217391304</v>
      </c>
      <c r="AM317" s="214">
        <f t="shared" si="280"/>
        <v>285467.59999999998</v>
      </c>
      <c r="AN317" s="109">
        <f t="shared" si="325"/>
        <v>8.0469944475738313E-4</v>
      </c>
      <c r="AO317" s="615"/>
      <c r="AP317" s="651"/>
      <c r="AQ317" s="126" t="s">
        <v>150</v>
      </c>
      <c r="AR317" s="211">
        <f t="shared" si="274"/>
        <v>14025666</v>
      </c>
      <c r="AS317" s="182">
        <f>IFERROR(AR317/AO311,"-")</f>
        <v>2.6805992598839416E-2</v>
      </c>
      <c r="AT317" s="211">
        <f t="shared" si="275"/>
        <v>95</v>
      </c>
      <c r="AU317" s="182">
        <f>IFERROR(AT317/AP311,"-")</f>
        <v>0.13194444444444445</v>
      </c>
      <c r="AV317" s="214">
        <f t="shared" si="281"/>
        <v>147638.5894736842</v>
      </c>
      <c r="AW317" s="109">
        <f t="shared" si="326"/>
        <v>7.64464472519514E-3</v>
      </c>
      <c r="AX317" s="121"/>
      <c r="AY317" s="76"/>
      <c r="AZ317" s="76"/>
      <c r="BA317" s="76"/>
      <c r="BB317" s="76"/>
      <c r="BC317" s="76"/>
      <c r="BD317" s="76"/>
      <c r="BE317" s="76"/>
      <c r="BF317" s="76"/>
      <c r="BG317" s="76"/>
      <c r="BH317" s="76"/>
      <c r="BI317" s="76"/>
      <c r="BN317" s="500"/>
      <c r="BO317" s="642"/>
      <c r="BP317" s="641"/>
      <c r="BQ317" s="641"/>
      <c r="BR317" s="400" t="s">
        <v>150</v>
      </c>
      <c r="BS317" s="188">
        <v>102366</v>
      </c>
      <c r="BT317" s="390">
        <v>1.6072019024035336E-3</v>
      </c>
      <c r="BU317" s="188">
        <v>7</v>
      </c>
      <c r="BV317" s="390">
        <v>8.3333333333333329E-2</v>
      </c>
      <c r="BW317" s="188">
        <v>14623.714285714286</v>
      </c>
      <c r="BX317" s="401">
        <v>5.6478941423269329E-4</v>
      </c>
      <c r="CB317" s="159"/>
      <c r="CC317" s="159"/>
      <c r="CD317" s="159"/>
      <c r="CE317" s="159"/>
      <c r="CF317" s="159"/>
      <c r="CG317" s="159"/>
      <c r="CI317" s="76"/>
      <c r="CJ317" s="150"/>
      <c r="CK317" s="150"/>
      <c r="CL317" s="150"/>
    </row>
    <row r="318" spans="2:90" s="14" customFormat="1" ht="13.5" customHeight="1">
      <c r="B318" s="500"/>
      <c r="C318" s="628"/>
      <c r="D318" s="631"/>
      <c r="E318" s="615"/>
      <c r="F318" s="615"/>
      <c r="G318" s="126" t="s">
        <v>160</v>
      </c>
      <c r="H318" s="211">
        <v>22273</v>
      </c>
      <c r="I318" s="182">
        <f>IFERROR(H318/E311,"-")</f>
        <v>6.0455867040630071E-5</v>
      </c>
      <c r="J318" s="211">
        <v>1</v>
      </c>
      <c r="K318" s="182">
        <f>IFERROR(J318/F311,"-")</f>
        <v>1.9305019305019305E-3</v>
      </c>
      <c r="L318" s="214">
        <f t="shared" si="277"/>
        <v>22273</v>
      </c>
      <c r="M318" s="109">
        <f t="shared" si="322"/>
        <v>8.0469944475738305E-5</v>
      </c>
      <c r="N318" s="615"/>
      <c r="O318" s="615"/>
      <c r="P318" s="126" t="s">
        <v>160</v>
      </c>
      <c r="Q318" s="211">
        <v>0</v>
      </c>
      <c r="R318" s="182">
        <f>IFERROR(Q318/N311,"-")</f>
        <v>0</v>
      </c>
      <c r="S318" s="211">
        <v>0</v>
      </c>
      <c r="T318" s="182">
        <f>IFERROR(S318/O311,"-")</f>
        <v>0</v>
      </c>
      <c r="U318" s="214" t="str">
        <f t="shared" si="278"/>
        <v>-</v>
      </c>
      <c r="V318" s="109">
        <f t="shared" si="323"/>
        <v>0</v>
      </c>
      <c r="W318" s="615"/>
      <c r="X318" s="615"/>
      <c r="Y318" s="126" t="s">
        <v>160</v>
      </c>
      <c r="Z318" s="211">
        <v>0</v>
      </c>
      <c r="AA318" s="182">
        <f>IFERROR(Z318/W311,"-")</f>
        <v>0</v>
      </c>
      <c r="AB318" s="211">
        <v>0</v>
      </c>
      <c r="AC318" s="182">
        <f>IFERROR(AB318/X311,"-")</f>
        <v>0</v>
      </c>
      <c r="AD318" s="214" t="str">
        <f t="shared" si="279"/>
        <v>-</v>
      </c>
      <c r="AE318" s="109">
        <f t="shared" si="324"/>
        <v>0</v>
      </c>
      <c r="AF318" s="615"/>
      <c r="AG318" s="615"/>
      <c r="AH318" s="126" t="s">
        <v>160</v>
      </c>
      <c r="AI318" s="211">
        <v>0</v>
      </c>
      <c r="AJ318" s="182">
        <f>IFERROR(AI318/AF311,"-")</f>
        <v>0</v>
      </c>
      <c r="AK318" s="211">
        <v>0</v>
      </c>
      <c r="AL318" s="182">
        <f>IFERROR(AK318/AG311,"-")</f>
        <v>0</v>
      </c>
      <c r="AM318" s="214" t="str">
        <f t="shared" si="280"/>
        <v>-</v>
      </c>
      <c r="AN318" s="109">
        <f t="shared" si="325"/>
        <v>0</v>
      </c>
      <c r="AO318" s="615"/>
      <c r="AP318" s="651"/>
      <c r="AQ318" s="126" t="s">
        <v>160</v>
      </c>
      <c r="AR318" s="211">
        <f t="shared" si="274"/>
        <v>22273</v>
      </c>
      <c r="AS318" s="182">
        <f>IFERROR(AR318/AO311,"-")</f>
        <v>4.2568379508962379E-5</v>
      </c>
      <c r="AT318" s="211">
        <f t="shared" si="275"/>
        <v>1</v>
      </c>
      <c r="AU318" s="182">
        <f>IFERROR(AT318/AP311,"-")</f>
        <v>1.3888888888888889E-3</v>
      </c>
      <c r="AV318" s="214">
        <f t="shared" si="281"/>
        <v>22273</v>
      </c>
      <c r="AW318" s="109">
        <f t="shared" si="326"/>
        <v>8.0469944475738305E-5</v>
      </c>
      <c r="AX318" s="121"/>
      <c r="AY318" s="76"/>
      <c r="AZ318" s="76"/>
      <c r="BA318" s="76"/>
      <c r="BB318" s="76"/>
      <c r="BC318" s="76"/>
      <c r="BD318" s="76"/>
      <c r="BE318" s="76"/>
      <c r="BF318" s="76"/>
      <c r="BG318" s="76"/>
      <c r="BH318" s="76"/>
      <c r="BI318" s="76"/>
      <c r="BN318" s="500"/>
      <c r="BO318" s="642"/>
      <c r="BP318" s="641"/>
      <c r="BQ318" s="641"/>
      <c r="BR318" s="400" t="s">
        <v>160</v>
      </c>
      <c r="BS318" s="188">
        <v>0</v>
      </c>
      <c r="BT318" s="390">
        <v>0</v>
      </c>
      <c r="BU318" s="188">
        <v>0</v>
      </c>
      <c r="BV318" s="390">
        <v>0</v>
      </c>
      <c r="BW318" s="188" t="s">
        <v>418</v>
      </c>
      <c r="BX318" s="401">
        <v>0</v>
      </c>
      <c r="CB318" s="159"/>
      <c r="CC318" s="159"/>
      <c r="CD318" s="159"/>
      <c r="CE318" s="159"/>
      <c r="CF318" s="159"/>
      <c r="CG318" s="159"/>
      <c r="CI318" s="76"/>
      <c r="CJ318" s="150"/>
      <c r="CK318" s="150"/>
      <c r="CL318" s="150"/>
    </row>
    <row r="319" spans="2:90" s="14" customFormat="1" ht="13.5" customHeight="1">
      <c r="B319" s="500"/>
      <c r="C319" s="628"/>
      <c r="D319" s="631"/>
      <c r="E319" s="615"/>
      <c r="F319" s="615"/>
      <c r="G319" s="126" t="s">
        <v>151</v>
      </c>
      <c r="H319" s="211">
        <v>97709</v>
      </c>
      <c r="I319" s="182">
        <f>IFERROR(H319/E311,"-")</f>
        <v>2.6521269306662435E-4</v>
      </c>
      <c r="J319" s="211">
        <v>5</v>
      </c>
      <c r="K319" s="182">
        <f>IFERROR(J319/F311,"-")</f>
        <v>9.6525096525096523E-3</v>
      </c>
      <c r="L319" s="214">
        <f t="shared" si="277"/>
        <v>19541.8</v>
      </c>
      <c r="M319" s="109">
        <f t="shared" si="322"/>
        <v>4.0234972237869157E-4</v>
      </c>
      <c r="N319" s="615"/>
      <c r="O319" s="615"/>
      <c r="P319" s="126" t="s">
        <v>151</v>
      </c>
      <c r="Q319" s="211">
        <v>0</v>
      </c>
      <c r="R319" s="182">
        <f>IFERROR(Q319/N311,"-")</f>
        <v>0</v>
      </c>
      <c r="S319" s="211">
        <v>0</v>
      </c>
      <c r="T319" s="182">
        <f>IFERROR(S319/O311,"-")</f>
        <v>0</v>
      </c>
      <c r="U319" s="214" t="str">
        <f t="shared" si="278"/>
        <v>-</v>
      </c>
      <c r="V319" s="109">
        <f t="shared" si="323"/>
        <v>0</v>
      </c>
      <c r="W319" s="615"/>
      <c r="X319" s="615"/>
      <c r="Y319" s="126" t="s">
        <v>151</v>
      </c>
      <c r="Z319" s="211">
        <v>0</v>
      </c>
      <c r="AA319" s="182">
        <f>IFERROR(Z319/W311,"-")</f>
        <v>0</v>
      </c>
      <c r="AB319" s="211">
        <v>0</v>
      </c>
      <c r="AC319" s="182">
        <f>IFERROR(AB319/X311,"-")</f>
        <v>0</v>
      </c>
      <c r="AD319" s="214" t="str">
        <f t="shared" si="279"/>
        <v>-</v>
      </c>
      <c r="AE319" s="109">
        <f t="shared" si="324"/>
        <v>0</v>
      </c>
      <c r="AF319" s="615"/>
      <c r="AG319" s="615"/>
      <c r="AH319" s="126" t="s">
        <v>151</v>
      </c>
      <c r="AI319" s="211">
        <v>0</v>
      </c>
      <c r="AJ319" s="182">
        <f>IFERROR(AI319/AF311,"-")</f>
        <v>0</v>
      </c>
      <c r="AK319" s="211">
        <v>0</v>
      </c>
      <c r="AL319" s="182">
        <f>IFERROR(AK319/AG311,"-")</f>
        <v>0</v>
      </c>
      <c r="AM319" s="214" t="str">
        <f t="shared" si="280"/>
        <v>-</v>
      </c>
      <c r="AN319" s="109">
        <f t="shared" si="325"/>
        <v>0</v>
      </c>
      <c r="AO319" s="615"/>
      <c r="AP319" s="651"/>
      <c r="AQ319" s="126" t="s">
        <v>151</v>
      </c>
      <c r="AR319" s="211">
        <f t="shared" si="274"/>
        <v>97709</v>
      </c>
      <c r="AS319" s="182">
        <f>IFERROR(AR319/AO311,"-")</f>
        <v>1.8674241428820568E-4</v>
      </c>
      <c r="AT319" s="211">
        <f t="shared" si="275"/>
        <v>5</v>
      </c>
      <c r="AU319" s="182">
        <f>IFERROR(AT319/AP311,"-")</f>
        <v>6.9444444444444441E-3</v>
      </c>
      <c r="AV319" s="214">
        <f t="shared" si="281"/>
        <v>19541.8</v>
      </c>
      <c r="AW319" s="109">
        <f t="shared" si="326"/>
        <v>4.0234972237869157E-4</v>
      </c>
      <c r="AX319" s="121"/>
      <c r="AY319" s="76"/>
      <c r="AZ319" s="76"/>
      <c r="BA319" s="76"/>
      <c r="BB319" s="76"/>
      <c r="BC319" s="76"/>
      <c r="BD319" s="76"/>
      <c r="BE319" s="76"/>
      <c r="BF319" s="76"/>
      <c r="BG319" s="76"/>
      <c r="BH319" s="76"/>
      <c r="BI319" s="76"/>
      <c r="BN319" s="500"/>
      <c r="BO319" s="642"/>
      <c r="BP319" s="641"/>
      <c r="BQ319" s="641"/>
      <c r="BR319" s="400" t="s">
        <v>151</v>
      </c>
      <c r="BS319" s="188">
        <v>0</v>
      </c>
      <c r="BT319" s="390">
        <v>0</v>
      </c>
      <c r="BU319" s="188">
        <v>0</v>
      </c>
      <c r="BV319" s="390">
        <v>0</v>
      </c>
      <c r="BW319" s="188" t="s">
        <v>418</v>
      </c>
      <c r="BX319" s="401">
        <v>0</v>
      </c>
      <c r="CB319" s="159"/>
      <c r="CC319" s="159"/>
      <c r="CD319" s="159"/>
      <c r="CE319" s="159"/>
      <c r="CF319" s="159"/>
      <c r="CG319" s="159"/>
      <c r="CI319" s="76"/>
      <c r="CJ319" s="150"/>
      <c r="CK319" s="150"/>
      <c r="CL319" s="150"/>
    </row>
    <row r="320" spans="2:90" s="14" customFormat="1" ht="13.5" customHeight="1">
      <c r="B320" s="500"/>
      <c r="C320" s="628"/>
      <c r="D320" s="631"/>
      <c r="E320" s="615"/>
      <c r="F320" s="615"/>
      <c r="G320" s="126" t="s">
        <v>152</v>
      </c>
      <c r="H320" s="211">
        <v>338800</v>
      </c>
      <c r="I320" s="182">
        <f>IFERROR(H320/E311,"-")</f>
        <v>9.1960884269588598E-4</v>
      </c>
      <c r="J320" s="211">
        <v>17</v>
      </c>
      <c r="K320" s="182">
        <f>IFERROR(J320/F311,"-")</f>
        <v>3.2818532818532815E-2</v>
      </c>
      <c r="L320" s="214">
        <f t="shared" si="277"/>
        <v>19929.411764705881</v>
      </c>
      <c r="M320" s="109">
        <f t="shared" si="322"/>
        <v>1.3679890560875513E-3</v>
      </c>
      <c r="N320" s="615"/>
      <c r="O320" s="615"/>
      <c r="P320" s="126" t="s">
        <v>152</v>
      </c>
      <c r="Q320" s="211">
        <v>40535</v>
      </c>
      <c r="R320" s="182">
        <f>IFERROR(Q320/N311,"-")</f>
        <v>7.4752432704369113E-4</v>
      </c>
      <c r="S320" s="211">
        <v>4</v>
      </c>
      <c r="T320" s="182">
        <f>IFERROR(S320/O311,"-")</f>
        <v>5.4054054054054057E-2</v>
      </c>
      <c r="U320" s="214">
        <f t="shared" si="278"/>
        <v>10133.75</v>
      </c>
      <c r="V320" s="109">
        <f t="shared" si="323"/>
        <v>3.2187977790295322E-4</v>
      </c>
      <c r="W320" s="615"/>
      <c r="X320" s="615"/>
      <c r="Y320" s="126" t="s">
        <v>152</v>
      </c>
      <c r="Z320" s="211">
        <v>8922</v>
      </c>
      <c r="AA320" s="182">
        <f>IFERROR(Z320/W311,"-")</f>
        <v>3.1636424367776804E-4</v>
      </c>
      <c r="AB320" s="211">
        <v>1</v>
      </c>
      <c r="AC320" s="182">
        <f>IFERROR(AB320/X311,"-")</f>
        <v>2.7777777777777776E-2</v>
      </c>
      <c r="AD320" s="214">
        <f t="shared" si="279"/>
        <v>8922</v>
      </c>
      <c r="AE320" s="109">
        <f t="shared" si="324"/>
        <v>8.0469944475738305E-5</v>
      </c>
      <c r="AF320" s="615"/>
      <c r="AG320" s="615"/>
      <c r="AH320" s="126" t="s">
        <v>152</v>
      </c>
      <c r="AI320" s="211">
        <v>19710</v>
      </c>
      <c r="AJ320" s="182">
        <f>IFERROR(AI320/AF311,"-")</f>
        <v>2.7229808392500489E-4</v>
      </c>
      <c r="AK320" s="211">
        <v>4</v>
      </c>
      <c r="AL320" s="182">
        <f>IFERROR(AK320/AG311,"-")</f>
        <v>4.3478260869565216E-2</v>
      </c>
      <c r="AM320" s="214">
        <f t="shared" si="280"/>
        <v>4927.5</v>
      </c>
      <c r="AN320" s="109">
        <f t="shared" si="325"/>
        <v>3.2187977790295322E-4</v>
      </c>
      <c r="AO320" s="615"/>
      <c r="AP320" s="651"/>
      <c r="AQ320" s="126" t="s">
        <v>152</v>
      </c>
      <c r="AR320" s="211">
        <f t="shared" si="274"/>
        <v>407967</v>
      </c>
      <c r="AS320" s="182">
        <f>IFERROR(AR320/AO311,"-")</f>
        <v>7.7971059503133191E-4</v>
      </c>
      <c r="AT320" s="211">
        <f t="shared" si="275"/>
        <v>26</v>
      </c>
      <c r="AU320" s="182">
        <f>IFERROR(AT320/AP311,"-")</f>
        <v>3.6111111111111108E-2</v>
      </c>
      <c r="AV320" s="214">
        <f t="shared" si="281"/>
        <v>15691.038461538461</v>
      </c>
      <c r="AW320" s="109">
        <f t="shared" si="326"/>
        <v>2.0922185563691962E-3</v>
      </c>
      <c r="AX320" s="121"/>
      <c r="AY320" s="76"/>
      <c r="AZ320" s="76"/>
      <c r="BA320" s="76"/>
      <c r="BB320" s="76"/>
      <c r="BC320" s="76"/>
      <c r="BD320" s="76"/>
      <c r="BE320" s="76"/>
      <c r="BF320" s="76"/>
      <c r="BG320" s="76"/>
      <c r="BH320" s="76"/>
      <c r="BI320" s="76"/>
      <c r="BN320" s="500"/>
      <c r="BO320" s="642"/>
      <c r="BP320" s="641"/>
      <c r="BQ320" s="641"/>
      <c r="BR320" s="400" t="s">
        <v>152</v>
      </c>
      <c r="BS320" s="188">
        <v>9537</v>
      </c>
      <c r="BT320" s="390">
        <v>1.4973608955339175E-4</v>
      </c>
      <c r="BU320" s="188">
        <v>3</v>
      </c>
      <c r="BV320" s="390">
        <v>3.5714285714285712E-2</v>
      </c>
      <c r="BW320" s="188">
        <v>3179</v>
      </c>
      <c r="BX320" s="401">
        <v>2.4205260609972567E-4</v>
      </c>
      <c r="CB320" s="159"/>
      <c r="CC320" s="159"/>
      <c r="CD320" s="159"/>
      <c r="CE320" s="159"/>
      <c r="CF320" s="159"/>
      <c r="CG320" s="159"/>
      <c r="CI320" s="76"/>
      <c r="CJ320" s="150"/>
      <c r="CK320" s="150"/>
      <c r="CL320" s="150"/>
    </row>
    <row r="321" spans="2:90" s="14" customFormat="1" ht="13.5" customHeight="1">
      <c r="B321" s="500"/>
      <c r="C321" s="628"/>
      <c r="D321" s="631"/>
      <c r="E321" s="615"/>
      <c r="F321" s="615"/>
      <c r="G321" s="126" t="s">
        <v>153</v>
      </c>
      <c r="H321" s="211">
        <v>4465</v>
      </c>
      <c r="I321" s="182">
        <f>IFERROR(H321/E311,"-")</f>
        <v>1.2119402250995073E-5</v>
      </c>
      <c r="J321" s="211">
        <v>1</v>
      </c>
      <c r="K321" s="182">
        <f>IFERROR(J321/F311,"-")</f>
        <v>1.9305019305019305E-3</v>
      </c>
      <c r="L321" s="214">
        <f t="shared" si="277"/>
        <v>4465</v>
      </c>
      <c r="M321" s="109">
        <f t="shared" si="322"/>
        <v>8.0469944475738305E-5</v>
      </c>
      <c r="N321" s="615"/>
      <c r="O321" s="615"/>
      <c r="P321" s="126" t="s">
        <v>153</v>
      </c>
      <c r="Q321" s="211">
        <v>0</v>
      </c>
      <c r="R321" s="182">
        <f>IFERROR(Q321/N311,"-")</f>
        <v>0</v>
      </c>
      <c r="S321" s="211">
        <v>0</v>
      </c>
      <c r="T321" s="182">
        <f>IFERROR(S321/O311,"-")</f>
        <v>0</v>
      </c>
      <c r="U321" s="214" t="str">
        <f t="shared" si="278"/>
        <v>-</v>
      </c>
      <c r="V321" s="109">
        <f t="shared" si="323"/>
        <v>0</v>
      </c>
      <c r="W321" s="615"/>
      <c r="X321" s="615"/>
      <c r="Y321" s="126" t="s">
        <v>153</v>
      </c>
      <c r="Z321" s="211">
        <v>0</v>
      </c>
      <c r="AA321" s="182">
        <f>IFERROR(Z321/W311,"-")</f>
        <v>0</v>
      </c>
      <c r="AB321" s="211">
        <v>0</v>
      </c>
      <c r="AC321" s="182">
        <f>IFERROR(AB321/X311,"-")</f>
        <v>0</v>
      </c>
      <c r="AD321" s="214" t="str">
        <f t="shared" si="279"/>
        <v>-</v>
      </c>
      <c r="AE321" s="109">
        <f t="shared" si="324"/>
        <v>0</v>
      </c>
      <c r="AF321" s="615"/>
      <c r="AG321" s="615"/>
      <c r="AH321" s="126" t="s">
        <v>153</v>
      </c>
      <c r="AI321" s="211">
        <v>3875</v>
      </c>
      <c r="AJ321" s="182">
        <f>IFERROR(AI321/AF311,"-")</f>
        <v>5.3533996712805373E-5</v>
      </c>
      <c r="AK321" s="211">
        <v>2</v>
      </c>
      <c r="AL321" s="182">
        <f>IFERROR(AK321/AG311,"-")</f>
        <v>2.1739130434782608E-2</v>
      </c>
      <c r="AM321" s="214">
        <f t="shared" si="280"/>
        <v>1937.5</v>
      </c>
      <c r="AN321" s="109">
        <f t="shared" si="325"/>
        <v>1.6093988895147661E-4</v>
      </c>
      <c r="AO321" s="615"/>
      <c r="AP321" s="651"/>
      <c r="AQ321" s="126" t="s">
        <v>153</v>
      </c>
      <c r="AR321" s="211">
        <f t="shared" si="274"/>
        <v>8340</v>
      </c>
      <c r="AS321" s="182">
        <f>IFERROR(AR321/AO311,"-")</f>
        <v>1.5939491092567065E-5</v>
      </c>
      <c r="AT321" s="211">
        <f t="shared" si="275"/>
        <v>3</v>
      </c>
      <c r="AU321" s="182">
        <f>IFERROR(AT321/AP311,"-")</f>
        <v>4.1666666666666666E-3</v>
      </c>
      <c r="AV321" s="214">
        <f t="shared" si="281"/>
        <v>2780</v>
      </c>
      <c r="AW321" s="109">
        <f t="shared" si="326"/>
        <v>2.4140983342721493E-4</v>
      </c>
      <c r="AX321" s="121"/>
      <c r="AY321" s="76"/>
      <c r="AZ321" s="76"/>
      <c r="BA321" s="76"/>
      <c r="BB321" s="76"/>
      <c r="BC321" s="76"/>
      <c r="BD321" s="76"/>
      <c r="BE321" s="76"/>
      <c r="BF321" s="76"/>
      <c r="BG321" s="76"/>
      <c r="BH321" s="76"/>
      <c r="BI321" s="76"/>
      <c r="BN321" s="500"/>
      <c r="BO321" s="642"/>
      <c r="BP321" s="641"/>
      <c r="BQ321" s="641"/>
      <c r="BR321" s="400" t="s">
        <v>153</v>
      </c>
      <c r="BS321" s="188">
        <v>0</v>
      </c>
      <c r="BT321" s="390">
        <v>0</v>
      </c>
      <c r="BU321" s="188">
        <v>0</v>
      </c>
      <c r="BV321" s="390">
        <v>0</v>
      </c>
      <c r="BW321" s="188" t="s">
        <v>418</v>
      </c>
      <c r="BX321" s="401">
        <v>0</v>
      </c>
      <c r="CB321" s="159"/>
      <c r="CC321" s="159"/>
      <c r="CD321" s="159"/>
      <c r="CE321" s="159"/>
      <c r="CF321" s="159"/>
      <c r="CG321" s="159"/>
      <c r="CI321" s="76"/>
      <c r="CJ321" s="150"/>
      <c r="CK321" s="150"/>
      <c r="CL321" s="150"/>
    </row>
    <row r="322" spans="2:90" s="14" customFormat="1" ht="13.5" customHeight="1">
      <c r="B322" s="500"/>
      <c r="C322" s="628"/>
      <c r="D322" s="631"/>
      <c r="E322" s="615"/>
      <c r="F322" s="615"/>
      <c r="G322" s="126" t="s">
        <v>154</v>
      </c>
      <c r="H322" s="211">
        <v>1279921</v>
      </c>
      <c r="I322" s="182">
        <f>IFERROR(H322/E311,"-")</f>
        <v>3.4741046917124E-3</v>
      </c>
      <c r="J322" s="211">
        <v>7</v>
      </c>
      <c r="K322" s="182">
        <f>IFERROR(J322/F311,"-")</f>
        <v>1.3513513513513514E-2</v>
      </c>
      <c r="L322" s="214">
        <f t="shared" si="277"/>
        <v>182845.85714285713</v>
      </c>
      <c r="M322" s="109">
        <f t="shared" si="322"/>
        <v>5.6328961133016815E-4</v>
      </c>
      <c r="N322" s="615"/>
      <c r="O322" s="615"/>
      <c r="P322" s="126" t="s">
        <v>154</v>
      </c>
      <c r="Q322" s="211">
        <v>27292</v>
      </c>
      <c r="R322" s="182">
        <f>IFERROR(Q322/N311,"-")</f>
        <v>5.0330415526523794E-4</v>
      </c>
      <c r="S322" s="211">
        <v>1</v>
      </c>
      <c r="T322" s="182">
        <f>IFERROR(S322/O311,"-")</f>
        <v>1.3513513513513514E-2</v>
      </c>
      <c r="U322" s="214">
        <f t="shared" si="278"/>
        <v>27292</v>
      </c>
      <c r="V322" s="109">
        <f t="shared" si="323"/>
        <v>8.0469944475738305E-5</v>
      </c>
      <c r="W322" s="615"/>
      <c r="X322" s="615"/>
      <c r="Y322" s="126" t="s">
        <v>154</v>
      </c>
      <c r="Z322" s="211">
        <v>0</v>
      </c>
      <c r="AA322" s="182">
        <f>IFERROR(Z322/W311,"-")</f>
        <v>0</v>
      </c>
      <c r="AB322" s="211">
        <v>0</v>
      </c>
      <c r="AC322" s="182">
        <f>IFERROR(AB322/X311,"-")</f>
        <v>0</v>
      </c>
      <c r="AD322" s="214" t="str">
        <f t="shared" si="279"/>
        <v>-</v>
      </c>
      <c r="AE322" s="109">
        <f t="shared" si="324"/>
        <v>0</v>
      </c>
      <c r="AF322" s="615"/>
      <c r="AG322" s="615"/>
      <c r="AH322" s="126" t="s">
        <v>154</v>
      </c>
      <c r="AI322" s="211">
        <v>885</v>
      </c>
      <c r="AJ322" s="182">
        <f>IFERROR(AI322/AF311,"-")</f>
        <v>1.2226474087956841E-5</v>
      </c>
      <c r="AK322" s="211">
        <v>1</v>
      </c>
      <c r="AL322" s="182">
        <f>IFERROR(AK322/AG311,"-")</f>
        <v>1.0869565217391304E-2</v>
      </c>
      <c r="AM322" s="214">
        <f t="shared" si="280"/>
        <v>885</v>
      </c>
      <c r="AN322" s="109">
        <f t="shared" si="325"/>
        <v>8.0469944475738305E-5</v>
      </c>
      <c r="AO322" s="615"/>
      <c r="AP322" s="651"/>
      <c r="AQ322" s="126" t="s">
        <v>154</v>
      </c>
      <c r="AR322" s="211">
        <f t="shared" si="274"/>
        <v>1308098</v>
      </c>
      <c r="AS322" s="182">
        <f>IFERROR(AR322/AO311,"-")</f>
        <v>2.5000499303602869E-3</v>
      </c>
      <c r="AT322" s="211">
        <f t="shared" si="275"/>
        <v>9</v>
      </c>
      <c r="AU322" s="182">
        <f>IFERROR(AT322/AP311,"-")</f>
        <v>1.2500000000000001E-2</v>
      </c>
      <c r="AV322" s="214">
        <f t="shared" si="281"/>
        <v>145344.22222222222</v>
      </c>
      <c r="AW322" s="109">
        <f t="shared" si="326"/>
        <v>7.2422950028164484E-4</v>
      </c>
      <c r="AX322" s="121"/>
      <c r="AY322" s="76"/>
      <c r="AZ322" s="76"/>
      <c r="BA322" s="76"/>
      <c r="BB322" s="76"/>
      <c r="BC322" s="76"/>
      <c r="BD322" s="76"/>
      <c r="BE322" s="76"/>
      <c r="BF322" s="76"/>
      <c r="BG322" s="76"/>
      <c r="BH322" s="76"/>
      <c r="BI322" s="76"/>
      <c r="BN322" s="500"/>
      <c r="BO322" s="642"/>
      <c r="BP322" s="641"/>
      <c r="BQ322" s="641"/>
      <c r="BR322" s="400" t="s">
        <v>154</v>
      </c>
      <c r="BS322" s="188">
        <v>10144</v>
      </c>
      <c r="BT322" s="390">
        <v>1.5926631985211344E-4</v>
      </c>
      <c r="BU322" s="188">
        <v>1</v>
      </c>
      <c r="BV322" s="390">
        <v>1.1904761904761904E-2</v>
      </c>
      <c r="BW322" s="188">
        <v>10144</v>
      </c>
      <c r="BX322" s="401">
        <v>8.0684202033241891E-5</v>
      </c>
      <c r="CB322" s="159"/>
      <c r="CC322" s="159"/>
      <c r="CD322" s="159"/>
      <c r="CE322" s="159"/>
      <c r="CF322" s="159"/>
      <c r="CG322" s="159"/>
      <c r="CI322" s="76"/>
      <c r="CJ322" s="150"/>
      <c r="CK322" s="150"/>
      <c r="CL322" s="150"/>
    </row>
    <row r="323" spans="2:90" s="14" customFormat="1" ht="13.5" customHeight="1">
      <c r="B323" s="500"/>
      <c r="C323" s="628"/>
      <c r="D323" s="631"/>
      <c r="E323" s="615"/>
      <c r="F323" s="615"/>
      <c r="G323" s="126" t="s">
        <v>155</v>
      </c>
      <c r="H323" s="211">
        <v>2484993</v>
      </c>
      <c r="I323" s="182">
        <f>IFERROR(H323/E311,"-")</f>
        <v>6.7450458584338187E-3</v>
      </c>
      <c r="J323" s="211">
        <v>74</v>
      </c>
      <c r="K323" s="182">
        <f>IFERROR(J323/F311,"-")</f>
        <v>0.14285714285714285</v>
      </c>
      <c r="L323" s="214">
        <f t="shared" si="277"/>
        <v>33580.986486486487</v>
      </c>
      <c r="M323" s="109">
        <f t="shared" si="322"/>
        <v>5.9547758912046351E-3</v>
      </c>
      <c r="N323" s="615"/>
      <c r="O323" s="615"/>
      <c r="P323" s="126" t="s">
        <v>155</v>
      </c>
      <c r="Q323" s="211">
        <v>866854</v>
      </c>
      <c r="R323" s="182">
        <f>IFERROR(Q323/N311,"-")</f>
        <v>1.5986047933764201E-2</v>
      </c>
      <c r="S323" s="211">
        <v>16</v>
      </c>
      <c r="T323" s="182">
        <f>IFERROR(S323/O311,"-")</f>
        <v>0.21621621621621623</v>
      </c>
      <c r="U323" s="214">
        <f t="shared" si="278"/>
        <v>54178.375</v>
      </c>
      <c r="V323" s="109">
        <f t="shared" si="323"/>
        <v>1.2875191116118129E-3</v>
      </c>
      <c r="W323" s="615"/>
      <c r="X323" s="615"/>
      <c r="Y323" s="126" t="s">
        <v>155</v>
      </c>
      <c r="Z323" s="211">
        <v>202330</v>
      </c>
      <c r="AA323" s="182">
        <f>IFERROR(Z323/W311,"-")</f>
        <v>7.1743978282137189E-3</v>
      </c>
      <c r="AB323" s="211">
        <v>6</v>
      </c>
      <c r="AC323" s="182">
        <f>IFERROR(AB323/X311,"-")</f>
        <v>0.16666666666666666</v>
      </c>
      <c r="AD323" s="214">
        <f t="shared" si="279"/>
        <v>33721.666666666664</v>
      </c>
      <c r="AE323" s="109">
        <f t="shared" si="324"/>
        <v>4.8281966685442986E-4</v>
      </c>
      <c r="AF323" s="615"/>
      <c r="AG323" s="615"/>
      <c r="AH323" s="126" t="s">
        <v>155</v>
      </c>
      <c r="AI323" s="211">
        <v>256784</v>
      </c>
      <c r="AJ323" s="182">
        <f>IFERROR(AI323/AF311,"-")</f>
        <v>3.5475287256518748E-3</v>
      </c>
      <c r="AK323" s="211">
        <v>21</v>
      </c>
      <c r="AL323" s="182">
        <f>IFERROR(AK323/AG311,"-")</f>
        <v>0.22826086956521738</v>
      </c>
      <c r="AM323" s="214">
        <f t="shared" si="280"/>
        <v>12227.809523809523</v>
      </c>
      <c r="AN323" s="109">
        <f t="shared" si="325"/>
        <v>1.6898688339905044E-3</v>
      </c>
      <c r="AO323" s="615"/>
      <c r="AP323" s="651"/>
      <c r="AQ323" s="126" t="s">
        <v>155</v>
      </c>
      <c r="AR323" s="211">
        <f t="shared" si="274"/>
        <v>3810961</v>
      </c>
      <c r="AS323" s="182">
        <f>IFERROR(AR323/AO311,"-")</f>
        <v>7.2835466323285941E-3</v>
      </c>
      <c r="AT323" s="211">
        <f t="shared" si="275"/>
        <v>117</v>
      </c>
      <c r="AU323" s="182">
        <f>IFERROR(AT323/AP311,"-")</f>
        <v>0.16250000000000001</v>
      </c>
      <c r="AV323" s="214">
        <f t="shared" si="281"/>
        <v>32572.316239316238</v>
      </c>
      <c r="AW323" s="109">
        <f t="shared" si="326"/>
        <v>9.4149835036613817E-3</v>
      </c>
      <c r="AX323" s="121"/>
      <c r="AY323" s="76"/>
      <c r="AZ323" s="76"/>
      <c r="BA323" s="76"/>
      <c r="BB323" s="76"/>
      <c r="BC323" s="76"/>
      <c r="BD323" s="76"/>
      <c r="BE323" s="76"/>
      <c r="BF323" s="76"/>
      <c r="BG323" s="76"/>
      <c r="BH323" s="76"/>
      <c r="BI323" s="76"/>
      <c r="BN323" s="500"/>
      <c r="BO323" s="642"/>
      <c r="BP323" s="641"/>
      <c r="BQ323" s="641"/>
      <c r="BR323" s="400" t="s">
        <v>155</v>
      </c>
      <c r="BS323" s="188">
        <v>470004</v>
      </c>
      <c r="BT323" s="390">
        <v>7.3793185524223901E-3</v>
      </c>
      <c r="BU323" s="188">
        <v>21</v>
      </c>
      <c r="BV323" s="390">
        <v>0.25</v>
      </c>
      <c r="BW323" s="188">
        <v>22381.142857142859</v>
      </c>
      <c r="BX323" s="401">
        <v>1.6943682426980796E-3</v>
      </c>
      <c r="CB323" s="159"/>
      <c r="CC323" s="159"/>
      <c r="CD323" s="159"/>
      <c r="CE323" s="159"/>
      <c r="CF323" s="159"/>
      <c r="CG323" s="159"/>
      <c r="CI323" s="76"/>
      <c r="CJ323" s="150"/>
      <c r="CK323" s="150"/>
      <c r="CL323" s="150"/>
    </row>
    <row r="324" spans="2:90" s="14" customFormat="1" ht="13.5" customHeight="1">
      <c r="B324" s="500"/>
      <c r="C324" s="628"/>
      <c r="D324" s="631"/>
      <c r="E324" s="615"/>
      <c r="F324" s="615"/>
      <c r="G324" s="126" t="s">
        <v>156</v>
      </c>
      <c r="H324" s="211">
        <v>4483562</v>
      </c>
      <c r="I324" s="182">
        <f>IFERROR(H324/E311,"-")</f>
        <v>1.2169785306892715E-2</v>
      </c>
      <c r="J324" s="211">
        <v>52</v>
      </c>
      <c r="K324" s="182">
        <f>IFERROR(J324/F311,"-")</f>
        <v>0.10038610038610038</v>
      </c>
      <c r="L324" s="214">
        <f t="shared" si="277"/>
        <v>86222.346153846156</v>
      </c>
      <c r="M324" s="109">
        <f t="shared" si="322"/>
        <v>4.1844371127383925E-3</v>
      </c>
      <c r="N324" s="615"/>
      <c r="O324" s="615"/>
      <c r="P324" s="126" t="s">
        <v>156</v>
      </c>
      <c r="Q324" s="211">
        <v>6162</v>
      </c>
      <c r="R324" s="182">
        <f>IFERROR(Q324/N311,"-")</f>
        <v>1.136362378991791E-4</v>
      </c>
      <c r="S324" s="211">
        <v>2</v>
      </c>
      <c r="T324" s="182">
        <f>IFERROR(S324/O311,"-")</f>
        <v>2.7027027027027029E-2</v>
      </c>
      <c r="U324" s="214">
        <f t="shared" si="278"/>
        <v>3081</v>
      </c>
      <c r="V324" s="109">
        <f t="shared" si="323"/>
        <v>1.6093988895147661E-4</v>
      </c>
      <c r="W324" s="615"/>
      <c r="X324" s="615"/>
      <c r="Y324" s="126" t="s">
        <v>156</v>
      </c>
      <c r="Z324" s="211">
        <v>113166</v>
      </c>
      <c r="AA324" s="182">
        <f>IFERROR(Z324/W311,"-")</f>
        <v>4.0127410894461217E-3</v>
      </c>
      <c r="AB324" s="211">
        <v>5</v>
      </c>
      <c r="AC324" s="182">
        <f>IFERROR(AB324/X311,"-")</f>
        <v>0.1388888888888889</v>
      </c>
      <c r="AD324" s="214">
        <f t="shared" si="279"/>
        <v>22633.200000000001</v>
      </c>
      <c r="AE324" s="109">
        <f t="shared" si="324"/>
        <v>4.0234972237869157E-4</v>
      </c>
      <c r="AF324" s="615"/>
      <c r="AG324" s="615"/>
      <c r="AH324" s="126" t="s">
        <v>156</v>
      </c>
      <c r="AI324" s="211">
        <v>875050</v>
      </c>
      <c r="AJ324" s="182">
        <f>IFERROR(AI324/AF311,"-")</f>
        <v>1.2089012599623314E-2</v>
      </c>
      <c r="AK324" s="211">
        <v>12</v>
      </c>
      <c r="AL324" s="182">
        <f>IFERROR(AK324/AG311,"-")</f>
        <v>0.13043478260869565</v>
      </c>
      <c r="AM324" s="214">
        <f t="shared" si="280"/>
        <v>72920.833333333328</v>
      </c>
      <c r="AN324" s="109">
        <f t="shared" si="325"/>
        <v>9.6563933370885971E-4</v>
      </c>
      <c r="AO324" s="615"/>
      <c r="AP324" s="651"/>
      <c r="AQ324" s="126" t="s">
        <v>156</v>
      </c>
      <c r="AR324" s="211">
        <f t="shared" si="274"/>
        <v>5477940</v>
      </c>
      <c r="AS324" s="182">
        <f>IFERROR(AR324/AO311,"-")</f>
        <v>1.0469493505469643E-2</v>
      </c>
      <c r="AT324" s="211">
        <f t="shared" si="275"/>
        <v>71</v>
      </c>
      <c r="AU324" s="182">
        <f>IFERROR(AT324/AP311,"-")</f>
        <v>9.8611111111111108E-2</v>
      </c>
      <c r="AV324" s="214">
        <f t="shared" si="281"/>
        <v>77154.084507042251</v>
      </c>
      <c r="AW324" s="109">
        <f t="shared" si="326"/>
        <v>5.7133660577774201E-3</v>
      </c>
      <c r="AX324" s="121"/>
      <c r="AY324" s="76"/>
      <c r="AZ324" s="76"/>
      <c r="BA324" s="76"/>
      <c r="BB324" s="76"/>
      <c r="BC324" s="76"/>
      <c r="BD324" s="76"/>
      <c r="BE324" s="76"/>
      <c r="BF324" s="76"/>
      <c r="BG324" s="76"/>
      <c r="BH324" s="76"/>
      <c r="BI324" s="76"/>
      <c r="BN324" s="500"/>
      <c r="BO324" s="642"/>
      <c r="BP324" s="641"/>
      <c r="BQ324" s="641"/>
      <c r="BR324" s="400" t="s">
        <v>156</v>
      </c>
      <c r="BS324" s="188">
        <v>270608</v>
      </c>
      <c r="BT324" s="390">
        <v>4.2486928511968371E-3</v>
      </c>
      <c r="BU324" s="188">
        <v>5</v>
      </c>
      <c r="BV324" s="390">
        <v>5.9523809523809521E-2</v>
      </c>
      <c r="BW324" s="188">
        <v>54121.599999999999</v>
      </c>
      <c r="BX324" s="401">
        <v>4.0342101016620945E-4</v>
      </c>
      <c r="CB324" s="159"/>
      <c r="CC324" s="159"/>
      <c r="CD324" s="159"/>
      <c r="CE324" s="159"/>
      <c r="CF324" s="159"/>
      <c r="CG324" s="159"/>
      <c r="CI324" s="76"/>
      <c r="CJ324" s="150"/>
      <c r="CK324" s="150"/>
      <c r="CL324" s="150"/>
    </row>
    <row r="325" spans="2:90" s="14" customFormat="1" ht="13.5" customHeight="1">
      <c r="B325" s="500"/>
      <c r="C325" s="628"/>
      <c r="D325" s="631"/>
      <c r="E325" s="615"/>
      <c r="F325" s="615"/>
      <c r="G325" s="126" t="s">
        <v>157</v>
      </c>
      <c r="H325" s="211">
        <v>878203</v>
      </c>
      <c r="I325" s="182">
        <f>IFERROR(H325/E311,"-")</f>
        <v>2.383716778282335E-3</v>
      </c>
      <c r="J325" s="211">
        <v>24</v>
      </c>
      <c r="K325" s="182">
        <f>IFERROR(J325/F311,"-")</f>
        <v>4.633204633204633E-2</v>
      </c>
      <c r="L325" s="214">
        <f t="shared" si="277"/>
        <v>36591.791666666664</v>
      </c>
      <c r="M325" s="109">
        <f t="shared" si="322"/>
        <v>1.9312786674177194E-3</v>
      </c>
      <c r="N325" s="615"/>
      <c r="O325" s="615"/>
      <c r="P325" s="126" t="s">
        <v>157</v>
      </c>
      <c r="Q325" s="211">
        <v>44616</v>
      </c>
      <c r="R325" s="182">
        <f>IFERROR(Q325/N311,"-")</f>
        <v>8.2278389972570182E-4</v>
      </c>
      <c r="S325" s="211">
        <v>4</v>
      </c>
      <c r="T325" s="182">
        <f>IFERROR(S325/O311,"-")</f>
        <v>5.4054054054054057E-2</v>
      </c>
      <c r="U325" s="214">
        <f t="shared" si="278"/>
        <v>11154</v>
      </c>
      <c r="V325" s="109">
        <f t="shared" si="323"/>
        <v>3.2187977790295322E-4</v>
      </c>
      <c r="W325" s="615"/>
      <c r="X325" s="615"/>
      <c r="Y325" s="126" t="s">
        <v>157</v>
      </c>
      <c r="Z325" s="211">
        <v>156725</v>
      </c>
      <c r="AA325" s="182">
        <f>IFERROR(Z325/W311,"-")</f>
        <v>5.55729501125288E-3</v>
      </c>
      <c r="AB325" s="211">
        <v>2</v>
      </c>
      <c r="AC325" s="182">
        <f>IFERROR(AB325/X311,"-")</f>
        <v>5.5555555555555552E-2</v>
      </c>
      <c r="AD325" s="214">
        <f t="shared" si="279"/>
        <v>78362.5</v>
      </c>
      <c r="AE325" s="109">
        <f t="shared" si="324"/>
        <v>1.6093988895147661E-4</v>
      </c>
      <c r="AF325" s="615"/>
      <c r="AG325" s="615"/>
      <c r="AH325" s="126" t="s">
        <v>157</v>
      </c>
      <c r="AI325" s="211">
        <v>397509</v>
      </c>
      <c r="AJ325" s="182">
        <f>IFERROR(AI325/AF311,"-")</f>
        <v>5.491676257886594E-3</v>
      </c>
      <c r="AK325" s="211">
        <v>12</v>
      </c>
      <c r="AL325" s="182">
        <f>IFERROR(AK325/AG311,"-")</f>
        <v>0.13043478260869565</v>
      </c>
      <c r="AM325" s="214">
        <f t="shared" si="280"/>
        <v>33125.75</v>
      </c>
      <c r="AN325" s="109">
        <f t="shared" si="325"/>
        <v>9.6563933370885971E-4</v>
      </c>
      <c r="AO325" s="615"/>
      <c r="AP325" s="651"/>
      <c r="AQ325" s="126" t="s">
        <v>157</v>
      </c>
      <c r="AR325" s="211">
        <f t="shared" ref="AR325:AR388" si="327">SUM(H325,Q325,Z325,AI325)</f>
        <v>1477053</v>
      </c>
      <c r="AS325" s="182">
        <f>IFERROR(AR325/AO311,"-")</f>
        <v>2.8229584096821896E-3</v>
      </c>
      <c r="AT325" s="211">
        <f t="shared" ref="AT325:AT388" si="328">SUM(J325,S325,AB325,AK325)</f>
        <v>42</v>
      </c>
      <c r="AU325" s="182">
        <f>IFERROR(AT325/AP311,"-")</f>
        <v>5.8333333333333334E-2</v>
      </c>
      <c r="AV325" s="214">
        <f t="shared" si="281"/>
        <v>35167.928571428572</v>
      </c>
      <c r="AW325" s="109">
        <f t="shared" si="326"/>
        <v>3.3797376679810089E-3</v>
      </c>
      <c r="AX325" s="121"/>
      <c r="AY325" s="76"/>
      <c r="AZ325" s="76"/>
      <c r="BA325" s="76"/>
      <c r="BB325" s="76"/>
      <c r="BC325" s="76"/>
      <c r="BD325" s="76"/>
      <c r="BE325" s="76"/>
      <c r="BF325" s="76"/>
      <c r="BG325" s="76"/>
      <c r="BH325" s="76"/>
      <c r="BI325" s="76"/>
      <c r="BN325" s="500"/>
      <c r="BO325" s="642"/>
      <c r="BP325" s="641"/>
      <c r="BQ325" s="641"/>
      <c r="BR325" s="400" t="s">
        <v>157</v>
      </c>
      <c r="BS325" s="188">
        <v>256584</v>
      </c>
      <c r="BT325" s="390">
        <v>4.0285084200448219E-3</v>
      </c>
      <c r="BU325" s="188">
        <v>8</v>
      </c>
      <c r="BV325" s="390">
        <v>9.5238095238095233E-2</v>
      </c>
      <c r="BW325" s="188">
        <v>32073</v>
      </c>
      <c r="BX325" s="401">
        <v>6.4547361626593512E-4</v>
      </c>
      <c r="CB325" s="159"/>
      <c r="CC325" s="159"/>
      <c r="CD325" s="159"/>
      <c r="CE325" s="159"/>
      <c r="CF325" s="159"/>
      <c r="CG325" s="159"/>
      <c r="CI325" s="76"/>
      <c r="CJ325" s="150"/>
      <c r="CK325" s="150"/>
      <c r="CL325" s="150"/>
    </row>
    <row r="326" spans="2:90" s="14" customFormat="1" ht="13.5" customHeight="1">
      <c r="B326" s="500"/>
      <c r="C326" s="628"/>
      <c r="D326" s="631"/>
      <c r="E326" s="615"/>
      <c r="F326" s="615"/>
      <c r="G326" s="127" t="s">
        <v>158</v>
      </c>
      <c r="H326" s="212">
        <v>559185</v>
      </c>
      <c r="I326" s="183">
        <f>IFERROR(H326/E311,"-")</f>
        <v>1.5178024518975768E-3</v>
      </c>
      <c r="J326" s="212">
        <v>43</v>
      </c>
      <c r="K326" s="183">
        <f>IFERROR(J326/F311,"-")</f>
        <v>8.3011583011583012E-2</v>
      </c>
      <c r="L326" s="215">
        <f t="shared" ref="L326:L389" si="329">IFERROR(H326/J326,"-")</f>
        <v>13004.302325581395</v>
      </c>
      <c r="M326" s="110">
        <f t="shared" si="322"/>
        <v>3.4602076124567475E-3</v>
      </c>
      <c r="N326" s="615"/>
      <c r="O326" s="615"/>
      <c r="P326" s="127" t="s">
        <v>158</v>
      </c>
      <c r="Q326" s="212">
        <v>225897</v>
      </c>
      <c r="R326" s="183">
        <f>IFERROR(Q326/N311,"-")</f>
        <v>4.1658690737927393E-3</v>
      </c>
      <c r="S326" s="212">
        <v>3</v>
      </c>
      <c r="T326" s="183">
        <f>IFERROR(S326/O311,"-")</f>
        <v>4.0540540540540543E-2</v>
      </c>
      <c r="U326" s="215">
        <f t="shared" ref="U326:U389" si="330">IFERROR(Q326/S326,"-")</f>
        <v>75299</v>
      </c>
      <c r="V326" s="110">
        <f t="shared" si="323"/>
        <v>2.4140983342721493E-4</v>
      </c>
      <c r="W326" s="615"/>
      <c r="X326" s="615"/>
      <c r="Y326" s="127" t="s">
        <v>158</v>
      </c>
      <c r="Z326" s="212">
        <v>10907</v>
      </c>
      <c r="AA326" s="183">
        <f>IFERROR(Z326/W311,"-")</f>
        <v>3.8675014635658098E-4</v>
      </c>
      <c r="AB326" s="212">
        <v>2</v>
      </c>
      <c r="AC326" s="183">
        <f>IFERROR(AB326/X311,"-")</f>
        <v>5.5555555555555552E-2</v>
      </c>
      <c r="AD326" s="215">
        <f t="shared" ref="AD326:AD389" si="331">IFERROR(Z326/AB326,"-")</f>
        <v>5453.5</v>
      </c>
      <c r="AE326" s="110">
        <f t="shared" si="324"/>
        <v>1.6093988895147661E-4</v>
      </c>
      <c r="AF326" s="615"/>
      <c r="AG326" s="615"/>
      <c r="AH326" s="127" t="s">
        <v>158</v>
      </c>
      <c r="AI326" s="212">
        <v>115287</v>
      </c>
      <c r="AJ326" s="183">
        <f>IFERROR(AI326/AF311,"-")</f>
        <v>1.5927158397494692E-3</v>
      </c>
      <c r="AK326" s="212">
        <v>13</v>
      </c>
      <c r="AL326" s="183">
        <f>IFERROR(AK326/AG311,"-")</f>
        <v>0.14130434782608695</v>
      </c>
      <c r="AM326" s="215">
        <f t="shared" ref="AM326:AM389" si="332">IFERROR(AI326/AK326,"-")</f>
        <v>8868.2307692307695</v>
      </c>
      <c r="AN326" s="110">
        <f t="shared" si="325"/>
        <v>1.0461092781845981E-3</v>
      </c>
      <c r="AO326" s="615"/>
      <c r="AP326" s="651"/>
      <c r="AQ326" s="127" t="s">
        <v>158</v>
      </c>
      <c r="AR326" s="212">
        <f t="shared" si="327"/>
        <v>911276</v>
      </c>
      <c r="AS326" s="183">
        <f>IFERROR(AR326/AO311,"-")</f>
        <v>1.7416397703681229E-3</v>
      </c>
      <c r="AT326" s="212">
        <f t="shared" si="328"/>
        <v>61</v>
      </c>
      <c r="AU326" s="183">
        <f>IFERROR(AT326/AP311,"-")</f>
        <v>8.4722222222222227E-2</v>
      </c>
      <c r="AV326" s="215">
        <f t="shared" ref="AV326:AV389" si="333">IFERROR(AR326/AT326,"-")</f>
        <v>14938.950819672131</v>
      </c>
      <c r="AW326" s="110">
        <f t="shared" si="326"/>
        <v>4.9086666130200374E-3</v>
      </c>
      <c r="AX326" s="121"/>
      <c r="AY326" s="76"/>
      <c r="AZ326" s="76"/>
      <c r="BA326" s="76"/>
      <c r="BB326" s="76"/>
      <c r="BC326" s="76"/>
      <c r="BD326" s="76"/>
      <c r="BE326" s="76"/>
      <c r="BF326" s="76"/>
      <c r="BG326" s="76"/>
      <c r="BH326" s="76"/>
      <c r="BI326" s="76"/>
      <c r="BN326" s="500"/>
      <c r="BO326" s="642"/>
      <c r="BP326" s="641"/>
      <c r="BQ326" s="641"/>
      <c r="BR326" s="400" t="s">
        <v>158</v>
      </c>
      <c r="BS326" s="188">
        <v>42598</v>
      </c>
      <c r="BT326" s="390">
        <v>6.6881177967866013E-4</v>
      </c>
      <c r="BU326" s="188">
        <v>9</v>
      </c>
      <c r="BV326" s="390">
        <v>0.10714285714285714</v>
      </c>
      <c r="BW326" s="188">
        <v>4733.1111111111113</v>
      </c>
      <c r="BX326" s="401">
        <v>7.2615781829917707E-4</v>
      </c>
      <c r="CB326" s="159"/>
      <c r="CC326" s="159"/>
      <c r="CD326" s="159"/>
      <c r="CE326" s="159"/>
      <c r="CF326" s="159"/>
      <c r="CG326" s="159"/>
      <c r="CI326" s="76"/>
      <c r="CJ326" s="150"/>
      <c r="CK326" s="150"/>
      <c r="CL326" s="150"/>
    </row>
    <row r="327" spans="2:90" s="14" customFormat="1" ht="13.5" customHeight="1">
      <c r="B327" s="500"/>
      <c r="C327" s="629"/>
      <c r="D327" s="632"/>
      <c r="E327" s="616"/>
      <c r="F327" s="616"/>
      <c r="G327" s="128" t="s">
        <v>81</v>
      </c>
      <c r="H327" s="204">
        <v>66466313</v>
      </c>
      <c r="I327" s="183">
        <f>IFERROR(H327/E311,"-")</f>
        <v>0.1804102986310287</v>
      </c>
      <c r="J327" s="212">
        <v>424</v>
      </c>
      <c r="K327" s="183">
        <f>IFERROR(J327/F311,"-")</f>
        <v>0.81853281853281856</v>
      </c>
      <c r="L327" s="215">
        <f t="shared" si="329"/>
        <v>156760.17216981133</v>
      </c>
      <c r="M327" s="111">
        <f t="shared" si="322"/>
        <v>3.4119256457713042E-2</v>
      </c>
      <c r="N327" s="616"/>
      <c r="O327" s="616"/>
      <c r="P327" s="128" t="s">
        <v>81</v>
      </c>
      <c r="Q327" s="204">
        <v>12624746</v>
      </c>
      <c r="R327" s="183">
        <f>IFERROR(Q327/N311,"-")</f>
        <v>0.23281866924256892</v>
      </c>
      <c r="S327" s="212">
        <v>63</v>
      </c>
      <c r="T327" s="183">
        <f>IFERROR(S327/O311,"-")</f>
        <v>0.85135135135135132</v>
      </c>
      <c r="U327" s="215">
        <f t="shared" si="330"/>
        <v>200392.79365079364</v>
      </c>
      <c r="V327" s="111">
        <f t="shared" si="323"/>
        <v>5.0696065019715138E-3</v>
      </c>
      <c r="W327" s="616"/>
      <c r="X327" s="616"/>
      <c r="Y327" s="128" t="s">
        <v>81</v>
      </c>
      <c r="Z327" s="204">
        <v>4567350</v>
      </c>
      <c r="AA327" s="183">
        <f>IFERROR(Z327/W311,"-")</f>
        <v>0.16195317511338866</v>
      </c>
      <c r="AB327" s="212">
        <v>33</v>
      </c>
      <c r="AC327" s="183">
        <f>IFERROR(AB327/X311,"-")</f>
        <v>0.91666666666666663</v>
      </c>
      <c r="AD327" s="215">
        <f t="shared" si="331"/>
        <v>138404.54545454544</v>
      </c>
      <c r="AE327" s="111">
        <f t="shared" si="324"/>
        <v>2.6555081676993644E-3</v>
      </c>
      <c r="AF327" s="616"/>
      <c r="AG327" s="616"/>
      <c r="AH327" s="128" t="s">
        <v>81</v>
      </c>
      <c r="AI327" s="204">
        <v>11625937</v>
      </c>
      <c r="AJ327" s="183">
        <f>IFERROR(AI327/AF311,"-")</f>
        <v>0.1606149350042019</v>
      </c>
      <c r="AK327" s="212">
        <v>80</v>
      </c>
      <c r="AL327" s="183">
        <f>IFERROR(AK327/AG311,"-")</f>
        <v>0.86956521739130432</v>
      </c>
      <c r="AM327" s="215">
        <f t="shared" si="332"/>
        <v>145324.21249999999</v>
      </c>
      <c r="AN327" s="111">
        <f t="shared" si="325"/>
        <v>6.4375955580590651E-3</v>
      </c>
      <c r="AO327" s="616"/>
      <c r="AP327" s="652"/>
      <c r="AQ327" s="128" t="s">
        <v>81</v>
      </c>
      <c r="AR327" s="204">
        <f t="shared" si="327"/>
        <v>95284346</v>
      </c>
      <c r="AS327" s="183">
        <f>IFERROR(AR327/AO311,"-")</f>
        <v>0.18210839140624441</v>
      </c>
      <c r="AT327" s="212">
        <f t="shared" si="328"/>
        <v>600</v>
      </c>
      <c r="AU327" s="183">
        <f>IFERROR(AT327/AP311,"-")</f>
        <v>0.83333333333333337</v>
      </c>
      <c r="AV327" s="215">
        <f t="shared" si="333"/>
        <v>158807.24333333335</v>
      </c>
      <c r="AW327" s="111">
        <f t="shared" si="326"/>
        <v>4.828196668544299E-2</v>
      </c>
      <c r="AX327" s="121"/>
      <c r="AY327" s="76"/>
      <c r="AZ327" s="76"/>
      <c r="BA327" s="76"/>
      <c r="BB327" s="76"/>
      <c r="BC327" s="76"/>
      <c r="BD327" s="76"/>
      <c r="BE327" s="76"/>
      <c r="BF327" s="76"/>
      <c r="BG327" s="76"/>
      <c r="BH327" s="76"/>
      <c r="BI327" s="76"/>
      <c r="BN327" s="500"/>
      <c r="BO327" s="642"/>
      <c r="BP327" s="641"/>
      <c r="BQ327" s="641"/>
      <c r="BR327" s="128" t="s">
        <v>81</v>
      </c>
      <c r="BS327" s="188">
        <v>11047642</v>
      </c>
      <c r="BT327" s="390">
        <v>0.17345399096841899</v>
      </c>
      <c r="BU327" s="188">
        <v>72</v>
      </c>
      <c r="BV327" s="390">
        <v>0.8571428571428571</v>
      </c>
      <c r="BW327" s="188">
        <v>153439.47222222222</v>
      </c>
      <c r="BX327" s="401">
        <v>5.8092625463934166E-3</v>
      </c>
      <c r="CB327" s="159"/>
      <c r="CC327" s="159"/>
      <c r="CD327" s="159"/>
      <c r="CE327" s="159"/>
      <c r="CF327" s="159"/>
      <c r="CG327" s="159"/>
      <c r="CI327" s="76"/>
      <c r="CJ327" s="150"/>
      <c r="CK327" s="150"/>
      <c r="CL327" s="150"/>
    </row>
    <row r="328" spans="2:90" s="14" customFormat="1" ht="13.5" customHeight="1">
      <c r="B328" s="500">
        <v>20</v>
      </c>
      <c r="C328" s="627" t="s">
        <v>137</v>
      </c>
      <c r="D328" s="630">
        <f>BL24</f>
        <v>19916</v>
      </c>
      <c r="E328" s="626">
        <f t="shared" ref="E328" si="334">VLOOKUP(C328,$AY$5:$BI$78,2,0)</f>
        <v>879611630</v>
      </c>
      <c r="F328" s="626">
        <f t="shared" ref="F328" si="335">VLOOKUP(C328,$AY$5:$BI$78,7,0)</f>
        <v>1358</v>
      </c>
      <c r="G328" s="124" t="s">
        <v>144</v>
      </c>
      <c r="H328" s="210">
        <v>13970503</v>
      </c>
      <c r="I328" s="181">
        <f>IFERROR(H328/E328,"-")</f>
        <v>1.5882581043181524E-2</v>
      </c>
      <c r="J328" s="210">
        <v>206</v>
      </c>
      <c r="K328" s="181">
        <f>IFERROR(J328/F328,"-")</f>
        <v>0.15169366715758467</v>
      </c>
      <c r="L328" s="213">
        <f t="shared" si="329"/>
        <v>67817.975728155347</v>
      </c>
      <c r="M328" s="108">
        <f>IFERROR(J328/$BL$24,0)</f>
        <v>1.0343442458324964E-2</v>
      </c>
      <c r="N328" s="626">
        <f t="shared" ref="N328" si="336">VLOOKUP(C328,$AY$5:$BI$78,3,0)</f>
        <v>134519350</v>
      </c>
      <c r="O328" s="626">
        <f t="shared" ref="O328" si="337">VLOOKUP(C328,$AY$5:$BI$78,8,0)</f>
        <v>184</v>
      </c>
      <c r="P328" s="124" t="s">
        <v>144</v>
      </c>
      <c r="Q328" s="210">
        <v>2419228</v>
      </c>
      <c r="R328" s="181">
        <f>IFERROR(Q328/N328,"-")</f>
        <v>1.7984237955357352E-2</v>
      </c>
      <c r="S328" s="210">
        <v>40</v>
      </c>
      <c r="T328" s="181">
        <f>IFERROR(S328/O328,"-")</f>
        <v>0.21739130434782608</v>
      </c>
      <c r="U328" s="213">
        <f t="shared" si="330"/>
        <v>60480.7</v>
      </c>
      <c r="V328" s="108">
        <f>IFERROR(S328/$BL$24,0)</f>
        <v>2.0084354288009642E-3</v>
      </c>
      <c r="W328" s="626">
        <f t="shared" ref="W328" si="338">VLOOKUP(C328,$AY$5:$BI$78,4,0)</f>
        <v>62774160</v>
      </c>
      <c r="X328" s="626">
        <f t="shared" ref="X328" si="339">VLOOKUP(C328,$AY$5:$BI$78,9,0)</f>
        <v>92</v>
      </c>
      <c r="Y328" s="124" t="s">
        <v>144</v>
      </c>
      <c r="Z328" s="210">
        <v>341340</v>
      </c>
      <c r="AA328" s="181">
        <f>IFERROR(Z328/W328,"-")</f>
        <v>5.4375876953192204E-3</v>
      </c>
      <c r="AB328" s="210">
        <v>16</v>
      </c>
      <c r="AC328" s="181">
        <f>IFERROR(AB328/X328,"-")</f>
        <v>0.17391304347826086</v>
      </c>
      <c r="AD328" s="213">
        <f t="shared" si="331"/>
        <v>21333.75</v>
      </c>
      <c r="AE328" s="108">
        <f>IFERROR(AB328/$BL$24,0)</f>
        <v>8.0337417152038561E-4</v>
      </c>
      <c r="AF328" s="626">
        <f t="shared" ref="AF328" si="340">VLOOKUP(C328,$AY$5:$BI$78,5,0)</f>
        <v>123119930</v>
      </c>
      <c r="AG328" s="626">
        <f t="shared" ref="AG328" si="341">VLOOKUP(C328,$AY$5:$BI$78,10,0)</f>
        <v>183</v>
      </c>
      <c r="AH328" s="124" t="s">
        <v>144</v>
      </c>
      <c r="AI328" s="210">
        <v>3475821</v>
      </c>
      <c r="AJ328" s="181">
        <f>IFERROR(AI328/AF328,"-")</f>
        <v>2.8231180768215187E-2</v>
      </c>
      <c r="AK328" s="210">
        <v>46</v>
      </c>
      <c r="AL328" s="181">
        <f>IFERROR(AK328/AG328,"-")</f>
        <v>0.25136612021857924</v>
      </c>
      <c r="AM328" s="213">
        <f t="shared" si="332"/>
        <v>75561.326086956527</v>
      </c>
      <c r="AN328" s="108">
        <f>IFERROR(AK328/$BL$24,0)</f>
        <v>2.3097007431211085E-3</v>
      </c>
      <c r="AO328" s="626">
        <f t="shared" ref="AO328" si="342">VLOOKUP(C328,$AY$5:$BI$78,6,0)</f>
        <v>1200025070</v>
      </c>
      <c r="AP328" s="650">
        <f t="shared" ref="AP328" si="343">VLOOKUP(C328,$AY$5:$BI$78,11,0)</f>
        <v>1817</v>
      </c>
      <c r="AQ328" s="124" t="s">
        <v>144</v>
      </c>
      <c r="AR328" s="210">
        <f t="shared" si="327"/>
        <v>20206892</v>
      </c>
      <c r="AS328" s="181">
        <f>IFERROR(AR328/AO328,"-")</f>
        <v>1.6838724877639433E-2</v>
      </c>
      <c r="AT328" s="210">
        <f t="shared" si="328"/>
        <v>308</v>
      </c>
      <c r="AU328" s="181">
        <f>IFERROR(AT328/AP328,"-")</f>
        <v>0.16951018161805173</v>
      </c>
      <c r="AV328" s="213">
        <f t="shared" si="333"/>
        <v>65606.792207792212</v>
      </c>
      <c r="AW328" s="108">
        <f>IFERROR(AT328/$BL$24,0)</f>
        <v>1.5464952801767424E-2</v>
      </c>
      <c r="AX328" s="121"/>
      <c r="AY328" s="76"/>
      <c r="AZ328" s="76"/>
      <c r="BA328" s="76"/>
      <c r="BB328" s="76"/>
      <c r="BC328" s="76"/>
      <c r="BD328" s="76"/>
      <c r="BE328" s="76"/>
      <c r="BF328" s="76"/>
      <c r="BG328" s="76"/>
      <c r="BH328" s="76"/>
      <c r="BI328" s="76"/>
      <c r="BN328" s="500">
        <v>20</v>
      </c>
      <c r="BO328" s="642" t="s">
        <v>137</v>
      </c>
      <c r="BP328" s="641">
        <v>159088570</v>
      </c>
      <c r="BQ328" s="641">
        <v>194</v>
      </c>
      <c r="BR328" s="400" t="s">
        <v>144</v>
      </c>
      <c r="BS328" s="188">
        <v>911980</v>
      </c>
      <c r="BT328" s="390">
        <v>5.7325299988553544E-3</v>
      </c>
      <c r="BU328" s="188">
        <v>42</v>
      </c>
      <c r="BV328" s="390">
        <v>0.21649484536082475</v>
      </c>
      <c r="BW328" s="188">
        <v>21713.809523809523</v>
      </c>
      <c r="BX328" s="401">
        <v>2.1573864803780562E-3</v>
      </c>
      <c r="CB328" s="159"/>
      <c r="CC328" s="159"/>
      <c r="CD328" s="159"/>
      <c r="CE328" s="159"/>
      <c r="CF328" s="159"/>
      <c r="CG328" s="159"/>
      <c r="CI328" s="76"/>
      <c r="CJ328" s="150"/>
      <c r="CK328" s="150"/>
      <c r="CL328" s="150"/>
    </row>
    <row r="329" spans="2:90" s="14" customFormat="1" ht="13.5" customHeight="1">
      <c r="B329" s="500"/>
      <c r="C329" s="628"/>
      <c r="D329" s="631"/>
      <c r="E329" s="615"/>
      <c r="F329" s="615"/>
      <c r="G329" s="125" t="s">
        <v>145</v>
      </c>
      <c r="H329" s="211">
        <v>18181029</v>
      </c>
      <c r="I329" s="182">
        <f>IFERROR(H329/E328,"-")</f>
        <v>2.0669382236339916E-2</v>
      </c>
      <c r="J329" s="211">
        <v>377</v>
      </c>
      <c r="K329" s="182">
        <f>IFERROR(J329/F328,"-")</f>
        <v>0.27761413843888072</v>
      </c>
      <c r="L329" s="214">
        <f t="shared" si="329"/>
        <v>48225.541114058353</v>
      </c>
      <c r="M329" s="109">
        <f t="shared" ref="M329:M344" si="344">IFERROR(J329/$BL$24,0)</f>
        <v>1.8929503916449087E-2</v>
      </c>
      <c r="N329" s="615"/>
      <c r="O329" s="615"/>
      <c r="P329" s="125" t="s">
        <v>145</v>
      </c>
      <c r="Q329" s="211">
        <v>5894983</v>
      </c>
      <c r="R329" s="182">
        <f>IFERROR(Q329/N328,"-")</f>
        <v>4.3822565303802019E-2</v>
      </c>
      <c r="S329" s="211">
        <v>48</v>
      </c>
      <c r="T329" s="182">
        <f>IFERROR(S329/O328,"-")</f>
        <v>0.2608695652173913</v>
      </c>
      <c r="U329" s="214">
        <f t="shared" si="330"/>
        <v>122812.14583333333</v>
      </c>
      <c r="V329" s="109">
        <f t="shared" ref="V329:V344" si="345">IFERROR(S329/$BL$24,0)</f>
        <v>2.4101225145611569E-3</v>
      </c>
      <c r="W329" s="615"/>
      <c r="X329" s="615"/>
      <c r="Y329" s="125" t="s">
        <v>145</v>
      </c>
      <c r="Z329" s="211">
        <v>2255686</v>
      </c>
      <c r="AA329" s="182">
        <f>IFERROR(Z329/W328,"-")</f>
        <v>3.5933352194597271E-2</v>
      </c>
      <c r="AB329" s="211">
        <v>28</v>
      </c>
      <c r="AC329" s="182">
        <f>IFERROR(AB329/X328,"-")</f>
        <v>0.30434782608695654</v>
      </c>
      <c r="AD329" s="214">
        <f t="shared" si="331"/>
        <v>80560.21428571429</v>
      </c>
      <c r="AE329" s="109">
        <f t="shared" ref="AE329:AE344" si="346">IFERROR(AB329/$BL$24,0)</f>
        <v>1.4059048001606748E-3</v>
      </c>
      <c r="AF329" s="615"/>
      <c r="AG329" s="615"/>
      <c r="AH329" s="125" t="s">
        <v>145</v>
      </c>
      <c r="AI329" s="211">
        <v>2418338</v>
      </c>
      <c r="AJ329" s="182">
        <f>IFERROR(AI329/AF328,"-")</f>
        <v>1.9642132675026701E-2</v>
      </c>
      <c r="AK329" s="211">
        <v>55</v>
      </c>
      <c r="AL329" s="182">
        <f>IFERROR(AK329/AG328,"-")</f>
        <v>0.30054644808743169</v>
      </c>
      <c r="AM329" s="214">
        <f t="shared" si="332"/>
        <v>43969.781818181815</v>
      </c>
      <c r="AN329" s="109">
        <f t="shared" ref="AN329:AN344" si="347">IFERROR(AK329/$BL$24,0)</f>
        <v>2.7615987146013257E-3</v>
      </c>
      <c r="AO329" s="615"/>
      <c r="AP329" s="651"/>
      <c r="AQ329" s="125" t="s">
        <v>145</v>
      </c>
      <c r="AR329" s="211">
        <f t="shared" si="327"/>
        <v>28750036</v>
      </c>
      <c r="AS329" s="182">
        <f>IFERROR(AR329/AO328,"-")</f>
        <v>2.3957862813649384E-2</v>
      </c>
      <c r="AT329" s="211">
        <f t="shared" si="328"/>
        <v>508</v>
      </c>
      <c r="AU329" s="182">
        <f>IFERROR(AT329/AP328,"-")</f>
        <v>0.27958172812328014</v>
      </c>
      <c r="AV329" s="214">
        <f t="shared" si="333"/>
        <v>56594.559055118109</v>
      </c>
      <c r="AW329" s="109">
        <f t="shared" ref="AW329:AW344" si="348">IFERROR(AT329/$BL$24,0)</f>
        <v>2.5507129945772245E-2</v>
      </c>
      <c r="AX329" s="121"/>
      <c r="AY329" s="76"/>
      <c r="AZ329" s="76"/>
      <c r="BA329" s="76"/>
      <c r="BB329" s="76"/>
      <c r="BC329" s="76"/>
      <c r="BD329" s="76"/>
      <c r="BE329" s="76"/>
      <c r="BF329" s="76"/>
      <c r="BG329" s="76"/>
      <c r="BH329" s="76"/>
      <c r="BI329" s="76"/>
      <c r="BN329" s="500"/>
      <c r="BO329" s="642"/>
      <c r="BP329" s="641"/>
      <c r="BQ329" s="641"/>
      <c r="BR329" s="400" t="s">
        <v>145</v>
      </c>
      <c r="BS329" s="188">
        <v>3128006</v>
      </c>
      <c r="BT329" s="390">
        <v>1.9662041088181256E-2</v>
      </c>
      <c r="BU329" s="188">
        <v>64</v>
      </c>
      <c r="BV329" s="390">
        <v>0.32989690721649484</v>
      </c>
      <c r="BW329" s="188">
        <v>48875.09375</v>
      </c>
      <c r="BX329" s="401">
        <v>3.2874460653379905E-3</v>
      </c>
      <c r="CB329" s="159"/>
      <c r="CC329" s="159"/>
      <c r="CD329" s="159"/>
      <c r="CE329" s="159"/>
      <c r="CF329" s="159"/>
      <c r="CG329" s="159"/>
      <c r="CI329" s="76"/>
      <c r="CJ329" s="150"/>
      <c r="CK329" s="150"/>
      <c r="CL329" s="150"/>
    </row>
    <row r="330" spans="2:90" s="14" customFormat="1" ht="13.5" customHeight="1">
      <c r="B330" s="500"/>
      <c r="C330" s="628"/>
      <c r="D330" s="631"/>
      <c r="E330" s="615"/>
      <c r="F330" s="615"/>
      <c r="G330" s="126" t="s">
        <v>146</v>
      </c>
      <c r="H330" s="211">
        <v>19645874</v>
      </c>
      <c r="I330" s="182">
        <f>IFERROR(H330/E328,"-")</f>
        <v>2.2334713787265408E-2</v>
      </c>
      <c r="J330" s="211">
        <v>436</v>
      </c>
      <c r="K330" s="182">
        <f>IFERROR(J330/F328,"-")</f>
        <v>0.32106038291605304</v>
      </c>
      <c r="L330" s="214">
        <f t="shared" si="329"/>
        <v>45059.34403669725</v>
      </c>
      <c r="M330" s="109">
        <f t="shared" si="344"/>
        <v>2.1891946173930508E-2</v>
      </c>
      <c r="N330" s="615"/>
      <c r="O330" s="615"/>
      <c r="P330" s="126" t="s">
        <v>146</v>
      </c>
      <c r="Q330" s="211">
        <v>1861845</v>
      </c>
      <c r="R330" s="182">
        <f>IFERROR(Q330/N328,"-")</f>
        <v>1.384072254289067E-2</v>
      </c>
      <c r="S330" s="211">
        <v>64</v>
      </c>
      <c r="T330" s="182">
        <f>IFERROR(S330/O328,"-")</f>
        <v>0.34782608695652173</v>
      </c>
      <c r="U330" s="214">
        <f t="shared" si="330"/>
        <v>29091.328125</v>
      </c>
      <c r="V330" s="109">
        <f t="shared" si="345"/>
        <v>3.2134966860815424E-3</v>
      </c>
      <c r="W330" s="615"/>
      <c r="X330" s="615"/>
      <c r="Y330" s="126" t="s">
        <v>146</v>
      </c>
      <c r="Z330" s="211">
        <v>885687</v>
      </c>
      <c r="AA330" s="182">
        <f>IFERROR(Z330/W328,"-")</f>
        <v>1.4109101579375973E-2</v>
      </c>
      <c r="AB330" s="211">
        <v>23</v>
      </c>
      <c r="AC330" s="182">
        <f>IFERROR(AB330/X328,"-")</f>
        <v>0.25</v>
      </c>
      <c r="AD330" s="214">
        <f t="shared" si="331"/>
        <v>38508.130434782608</v>
      </c>
      <c r="AE330" s="109">
        <f t="shared" si="346"/>
        <v>1.1548503715605543E-3</v>
      </c>
      <c r="AF330" s="615"/>
      <c r="AG330" s="615"/>
      <c r="AH330" s="126" t="s">
        <v>146</v>
      </c>
      <c r="AI330" s="211">
        <v>1603504</v>
      </c>
      <c r="AJ330" s="182">
        <f>IFERROR(AI330/AF328,"-")</f>
        <v>1.302391903569146E-2</v>
      </c>
      <c r="AK330" s="211">
        <v>51</v>
      </c>
      <c r="AL330" s="182">
        <f>IFERROR(AK330/AG328,"-")</f>
        <v>0.27868852459016391</v>
      </c>
      <c r="AM330" s="214">
        <f t="shared" si="332"/>
        <v>31441.254901960783</v>
      </c>
      <c r="AN330" s="109">
        <f t="shared" si="347"/>
        <v>2.5607551717212293E-3</v>
      </c>
      <c r="AO330" s="615"/>
      <c r="AP330" s="651"/>
      <c r="AQ330" s="126" t="s">
        <v>146</v>
      </c>
      <c r="AR330" s="211">
        <f t="shared" si="327"/>
        <v>23996910</v>
      </c>
      <c r="AS330" s="182">
        <f>IFERROR(AR330/AO328,"-")</f>
        <v>1.9997007229190636E-2</v>
      </c>
      <c r="AT330" s="211">
        <f t="shared" si="328"/>
        <v>574</v>
      </c>
      <c r="AU330" s="182">
        <f>IFERROR(AT330/AP328,"-")</f>
        <v>0.31590533847000551</v>
      </c>
      <c r="AV330" s="214">
        <f t="shared" si="333"/>
        <v>41806.463414634149</v>
      </c>
      <c r="AW330" s="109">
        <f t="shared" si="348"/>
        <v>2.8821048403293834E-2</v>
      </c>
      <c r="AX330" s="121"/>
      <c r="AY330" s="76"/>
      <c r="AZ330" s="76"/>
      <c r="BA330" s="76"/>
      <c r="BB330" s="76"/>
      <c r="BC330" s="76"/>
      <c r="BD330" s="76"/>
      <c r="BE330" s="76"/>
      <c r="BF330" s="76"/>
      <c r="BG330" s="76"/>
      <c r="BH330" s="76"/>
      <c r="BI330" s="76"/>
      <c r="BN330" s="500"/>
      <c r="BO330" s="642"/>
      <c r="BP330" s="641"/>
      <c r="BQ330" s="641"/>
      <c r="BR330" s="400" t="s">
        <v>146</v>
      </c>
      <c r="BS330" s="188">
        <v>2421030</v>
      </c>
      <c r="BT330" s="390">
        <v>1.5218126607084343E-2</v>
      </c>
      <c r="BU330" s="188">
        <v>67</v>
      </c>
      <c r="BV330" s="390">
        <v>0.34536082474226804</v>
      </c>
      <c r="BW330" s="188">
        <v>36134.776119402988</v>
      </c>
      <c r="BX330" s="401">
        <v>3.441545099650709E-3</v>
      </c>
      <c r="CB330" s="159"/>
      <c r="CC330" s="159"/>
      <c r="CD330" s="159"/>
      <c r="CE330" s="159"/>
      <c r="CF330" s="159"/>
      <c r="CG330" s="159"/>
      <c r="CI330" s="76"/>
      <c r="CJ330" s="150"/>
      <c r="CK330" s="150"/>
      <c r="CL330" s="150"/>
    </row>
    <row r="331" spans="2:90" s="14" customFormat="1" ht="13.5" customHeight="1">
      <c r="B331" s="500"/>
      <c r="C331" s="628"/>
      <c r="D331" s="631"/>
      <c r="E331" s="615"/>
      <c r="F331" s="615"/>
      <c r="G331" s="126" t="s">
        <v>147</v>
      </c>
      <c r="H331" s="211">
        <v>3401232</v>
      </c>
      <c r="I331" s="182">
        <f>IFERROR(H331/E328,"-")</f>
        <v>3.8667428715102366E-3</v>
      </c>
      <c r="J331" s="211">
        <v>116</v>
      </c>
      <c r="K331" s="182">
        <f>IFERROR(J331/F328,"-")</f>
        <v>8.5419734904270989E-2</v>
      </c>
      <c r="L331" s="214">
        <f t="shared" si="329"/>
        <v>29320.96551724138</v>
      </c>
      <c r="M331" s="109">
        <f t="shared" si="344"/>
        <v>5.8244627435227962E-3</v>
      </c>
      <c r="N331" s="615"/>
      <c r="O331" s="615"/>
      <c r="P331" s="126" t="s">
        <v>147</v>
      </c>
      <c r="Q331" s="211">
        <v>134629</v>
      </c>
      <c r="R331" s="182">
        <f>IFERROR(Q331/N328,"-")</f>
        <v>1.0008151243668661E-3</v>
      </c>
      <c r="S331" s="211">
        <v>15</v>
      </c>
      <c r="T331" s="182">
        <f>IFERROR(S331/O328,"-")</f>
        <v>8.1521739130434784E-2</v>
      </c>
      <c r="U331" s="214">
        <f t="shared" si="330"/>
        <v>8975.2666666666664</v>
      </c>
      <c r="V331" s="109">
        <f t="shared" si="345"/>
        <v>7.5316328580036151E-4</v>
      </c>
      <c r="W331" s="615"/>
      <c r="X331" s="615"/>
      <c r="Y331" s="126" t="s">
        <v>147</v>
      </c>
      <c r="Z331" s="211">
        <v>148359</v>
      </c>
      <c r="AA331" s="182">
        <f>IFERROR(Z331/W328,"-")</f>
        <v>2.3633769054018407E-3</v>
      </c>
      <c r="AB331" s="211">
        <v>12</v>
      </c>
      <c r="AC331" s="182">
        <f>IFERROR(AB331/X328,"-")</f>
        <v>0.13043478260869565</v>
      </c>
      <c r="AD331" s="214">
        <f t="shared" si="331"/>
        <v>12363.25</v>
      </c>
      <c r="AE331" s="109">
        <f t="shared" si="346"/>
        <v>6.0253062864028923E-4</v>
      </c>
      <c r="AF331" s="615"/>
      <c r="AG331" s="615"/>
      <c r="AH331" s="126" t="s">
        <v>147</v>
      </c>
      <c r="AI331" s="211">
        <v>314845</v>
      </c>
      <c r="AJ331" s="182">
        <f>IFERROR(AI331/AF328,"-")</f>
        <v>2.5572220517019462E-3</v>
      </c>
      <c r="AK331" s="211">
        <v>20</v>
      </c>
      <c r="AL331" s="182">
        <f>IFERROR(AK331/AG328,"-")</f>
        <v>0.10928961748633879</v>
      </c>
      <c r="AM331" s="214">
        <f t="shared" si="332"/>
        <v>15742.25</v>
      </c>
      <c r="AN331" s="109">
        <f t="shared" si="347"/>
        <v>1.0042177144004821E-3</v>
      </c>
      <c r="AO331" s="615"/>
      <c r="AP331" s="651"/>
      <c r="AQ331" s="126" t="s">
        <v>147</v>
      </c>
      <c r="AR331" s="211">
        <f t="shared" si="327"/>
        <v>3999065</v>
      </c>
      <c r="AS331" s="182">
        <f>IFERROR(AR331/AO328,"-")</f>
        <v>3.3324845455103701E-3</v>
      </c>
      <c r="AT331" s="211">
        <f t="shared" si="328"/>
        <v>163</v>
      </c>
      <c r="AU331" s="182">
        <f>IFERROR(AT331/AP328,"-")</f>
        <v>8.9708310401761152E-2</v>
      </c>
      <c r="AV331" s="214">
        <f t="shared" si="333"/>
        <v>24534.141104294478</v>
      </c>
      <c r="AW331" s="109">
        <f t="shared" si="348"/>
        <v>8.1843743723639291E-3</v>
      </c>
      <c r="AX331" s="121"/>
      <c r="AY331" s="76"/>
      <c r="AZ331" s="76"/>
      <c r="BA331" s="76"/>
      <c r="BB331" s="76"/>
      <c r="BC331" s="76"/>
      <c r="BD331" s="76"/>
      <c r="BE331" s="76"/>
      <c r="BF331" s="76"/>
      <c r="BG331" s="76"/>
      <c r="BH331" s="76"/>
      <c r="BI331" s="76"/>
      <c r="BN331" s="500"/>
      <c r="BO331" s="642"/>
      <c r="BP331" s="641"/>
      <c r="BQ331" s="641"/>
      <c r="BR331" s="400" t="s">
        <v>147</v>
      </c>
      <c r="BS331" s="188">
        <v>311760</v>
      </c>
      <c r="BT331" s="390">
        <v>1.9596630983608689E-3</v>
      </c>
      <c r="BU331" s="188">
        <v>19</v>
      </c>
      <c r="BV331" s="390">
        <v>9.7938144329896906E-2</v>
      </c>
      <c r="BW331" s="188">
        <v>16408.42105263158</v>
      </c>
      <c r="BX331" s="401">
        <v>9.7596055064721598E-4</v>
      </c>
      <c r="CB331" s="159"/>
      <c r="CC331" s="159"/>
      <c r="CD331" s="159"/>
      <c r="CE331" s="159"/>
      <c r="CF331" s="159"/>
      <c r="CG331" s="159"/>
      <c r="CI331" s="76"/>
      <c r="CJ331" s="150"/>
      <c r="CK331" s="150"/>
      <c r="CL331" s="150"/>
    </row>
    <row r="332" spans="2:90" s="14" customFormat="1" ht="13.5" customHeight="1">
      <c r="B332" s="500"/>
      <c r="C332" s="628"/>
      <c r="D332" s="631"/>
      <c r="E332" s="615"/>
      <c r="F332" s="615"/>
      <c r="G332" s="126" t="s">
        <v>148</v>
      </c>
      <c r="H332" s="211">
        <v>16749527</v>
      </c>
      <c r="I332" s="182">
        <f>IFERROR(H332/E328,"-")</f>
        <v>1.9041957187400989E-2</v>
      </c>
      <c r="J332" s="211">
        <v>458</v>
      </c>
      <c r="K332" s="182">
        <f>IFERROR(J332/F328,"-")</f>
        <v>0.33726067746686306</v>
      </c>
      <c r="L332" s="214">
        <f t="shared" si="329"/>
        <v>36571.01965065502</v>
      </c>
      <c r="M332" s="109">
        <f t="shared" si="344"/>
        <v>2.299658565977104E-2</v>
      </c>
      <c r="N332" s="615"/>
      <c r="O332" s="615"/>
      <c r="P332" s="126" t="s">
        <v>148</v>
      </c>
      <c r="Q332" s="211">
        <v>4934362</v>
      </c>
      <c r="R332" s="182">
        <f>IFERROR(Q332/N328,"-")</f>
        <v>3.6681429102950615E-2</v>
      </c>
      <c r="S332" s="211">
        <v>72</v>
      </c>
      <c r="T332" s="182">
        <f>IFERROR(S332/O328,"-")</f>
        <v>0.39130434782608697</v>
      </c>
      <c r="U332" s="214">
        <f t="shared" si="330"/>
        <v>68532.805555555562</v>
      </c>
      <c r="V332" s="109">
        <f t="shared" si="345"/>
        <v>3.6151837718417352E-3</v>
      </c>
      <c r="W332" s="615"/>
      <c r="X332" s="615"/>
      <c r="Y332" s="126" t="s">
        <v>148</v>
      </c>
      <c r="Z332" s="211">
        <v>2084988</v>
      </c>
      <c r="AA332" s="182">
        <f>IFERROR(Z332/W328,"-")</f>
        <v>3.3214112303533813E-2</v>
      </c>
      <c r="AB332" s="211">
        <v>34</v>
      </c>
      <c r="AC332" s="182">
        <f>IFERROR(AB332/X328,"-")</f>
        <v>0.36956521739130432</v>
      </c>
      <c r="AD332" s="214">
        <f t="shared" si="331"/>
        <v>61323.176470588238</v>
      </c>
      <c r="AE332" s="109">
        <f t="shared" si="346"/>
        <v>1.7071701144808194E-3</v>
      </c>
      <c r="AF332" s="615"/>
      <c r="AG332" s="615"/>
      <c r="AH332" s="126" t="s">
        <v>148</v>
      </c>
      <c r="AI332" s="211">
        <v>1232930</v>
      </c>
      <c r="AJ332" s="182">
        <f>IFERROR(AI332/AF328,"-")</f>
        <v>1.0014057025535995E-2</v>
      </c>
      <c r="AK332" s="211">
        <v>54</v>
      </c>
      <c r="AL332" s="182">
        <f>IFERROR(AK332/AG328,"-")</f>
        <v>0.29508196721311475</v>
      </c>
      <c r="AM332" s="214">
        <f t="shared" si="332"/>
        <v>22832.037037037036</v>
      </c>
      <c r="AN332" s="109">
        <f t="shared" si="347"/>
        <v>2.7113878288813013E-3</v>
      </c>
      <c r="AO332" s="615"/>
      <c r="AP332" s="651"/>
      <c r="AQ332" s="126" t="s">
        <v>148</v>
      </c>
      <c r="AR332" s="211">
        <f t="shared" si="327"/>
        <v>25001807</v>
      </c>
      <c r="AS332" s="182">
        <f>IFERROR(AR332/AO328,"-")</f>
        <v>2.0834403901245163E-2</v>
      </c>
      <c r="AT332" s="211">
        <f t="shared" si="328"/>
        <v>618</v>
      </c>
      <c r="AU332" s="182">
        <f>IFERROR(AT332/AP328,"-")</f>
        <v>0.34012107870115577</v>
      </c>
      <c r="AV332" s="214">
        <f t="shared" si="333"/>
        <v>40455.99838187702</v>
      </c>
      <c r="AW332" s="109">
        <f t="shared" si="348"/>
        <v>3.1030327374974895E-2</v>
      </c>
      <c r="AX332" s="121"/>
      <c r="AY332" s="76"/>
      <c r="AZ332" s="76"/>
      <c r="BA332" s="76"/>
      <c r="BB332" s="76"/>
      <c r="BC332" s="76"/>
      <c r="BD332" s="76"/>
      <c r="BE332" s="76"/>
      <c r="BF332" s="76"/>
      <c r="BG332" s="76"/>
      <c r="BH332" s="76"/>
      <c r="BI332" s="76"/>
      <c r="BN332" s="500"/>
      <c r="BO332" s="642"/>
      <c r="BP332" s="641"/>
      <c r="BQ332" s="641"/>
      <c r="BR332" s="400" t="s">
        <v>148</v>
      </c>
      <c r="BS332" s="188">
        <v>3172299</v>
      </c>
      <c r="BT332" s="390">
        <v>1.9940458324567253E-2</v>
      </c>
      <c r="BU332" s="188">
        <v>82</v>
      </c>
      <c r="BV332" s="390">
        <v>0.42268041237113402</v>
      </c>
      <c r="BW332" s="188">
        <v>38686.57317073171</v>
      </c>
      <c r="BX332" s="401">
        <v>4.2120402712143004E-3</v>
      </c>
      <c r="CB332" s="159"/>
      <c r="CC332" s="159"/>
      <c r="CD332" s="159"/>
      <c r="CE332" s="159"/>
      <c r="CF332" s="159"/>
      <c r="CG332" s="159"/>
      <c r="CI332" s="76"/>
      <c r="CJ332" s="150"/>
      <c r="CK332" s="150"/>
      <c r="CL332" s="150"/>
    </row>
    <row r="333" spans="2:90" s="14" customFormat="1" ht="13.5" customHeight="1">
      <c r="B333" s="500"/>
      <c r="C333" s="628"/>
      <c r="D333" s="631"/>
      <c r="E333" s="615"/>
      <c r="F333" s="615"/>
      <c r="G333" s="126" t="s">
        <v>149</v>
      </c>
      <c r="H333" s="211">
        <v>44605780</v>
      </c>
      <c r="I333" s="182">
        <f>IFERROR(H333/E328,"-")</f>
        <v>5.0710766523175688E-2</v>
      </c>
      <c r="J333" s="211">
        <v>629</v>
      </c>
      <c r="K333" s="182">
        <f>IFERROR(J333/F328,"-")</f>
        <v>0.46318114874815908</v>
      </c>
      <c r="L333" s="214">
        <f t="shared" si="329"/>
        <v>70915.389507154207</v>
      </c>
      <c r="M333" s="109">
        <f t="shared" si="344"/>
        <v>3.1582647117895157E-2</v>
      </c>
      <c r="N333" s="615"/>
      <c r="O333" s="615"/>
      <c r="P333" s="126" t="s">
        <v>149</v>
      </c>
      <c r="Q333" s="211">
        <v>5324879</v>
      </c>
      <c r="R333" s="182">
        <f>IFERROR(Q333/N328,"-")</f>
        <v>3.9584483570579254E-2</v>
      </c>
      <c r="S333" s="211">
        <v>90</v>
      </c>
      <c r="T333" s="182">
        <f>IFERROR(S333/O328,"-")</f>
        <v>0.4891304347826087</v>
      </c>
      <c r="U333" s="214">
        <f t="shared" si="330"/>
        <v>59165.322222222225</v>
      </c>
      <c r="V333" s="109">
        <f t="shared" si="345"/>
        <v>4.5189797148021691E-3</v>
      </c>
      <c r="W333" s="615"/>
      <c r="X333" s="615"/>
      <c r="Y333" s="126" t="s">
        <v>149</v>
      </c>
      <c r="Z333" s="211">
        <v>4920577</v>
      </c>
      <c r="AA333" s="182">
        <f>IFERROR(Z333/W328,"-")</f>
        <v>7.8385389784586521E-2</v>
      </c>
      <c r="AB333" s="211">
        <v>51</v>
      </c>
      <c r="AC333" s="182">
        <f>IFERROR(AB333/X328,"-")</f>
        <v>0.55434782608695654</v>
      </c>
      <c r="AD333" s="214">
        <f t="shared" si="331"/>
        <v>96481.901960784307</v>
      </c>
      <c r="AE333" s="109">
        <f t="shared" si="346"/>
        <v>2.5607551717212293E-3</v>
      </c>
      <c r="AF333" s="615"/>
      <c r="AG333" s="615"/>
      <c r="AH333" s="126" t="s">
        <v>149</v>
      </c>
      <c r="AI333" s="211">
        <v>5389253</v>
      </c>
      <c r="AJ333" s="182">
        <f>IFERROR(AI333/AF328,"-")</f>
        <v>4.3772385185729068E-2</v>
      </c>
      <c r="AK333" s="211">
        <v>75</v>
      </c>
      <c r="AL333" s="182">
        <f>IFERROR(AK333/AG328,"-")</f>
        <v>0.4098360655737705</v>
      </c>
      <c r="AM333" s="214">
        <f t="shared" si="332"/>
        <v>71856.706666666665</v>
      </c>
      <c r="AN333" s="109">
        <f t="shared" si="347"/>
        <v>3.7658164290018076E-3</v>
      </c>
      <c r="AO333" s="615"/>
      <c r="AP333" s="651"/>
      <c r="AQ333" s="126" t="s">
        <v>149</v>
      </c>
      <c r="AR333" s="211">
        <f t="shared" si="327"/>
        <v>60240489</v>
      </c>
      <c r="AS333" s="182">
        <f>IFERROR(AR333/AO328,"-")</f>
        <v>5.019935875173008E-2</v>
      </c>
      <c r="AT333" s="211">
        <f t="shared" si="328"/>
        <v>845</v>
      </c>
      <c r="AU333" s="182">
        <f>IFERROR(AT333/AP328,"-")</f>
        <v>0.46505228398458998</v>
      </c>
      <c r="AV333" s="214">
        <f t="shared" si="333"/>
        <v>71290.51952662722</v>
      </c>
      <c r="AW333" s="109">
        <f t="shared" si="348"/>
        <v>4.2428198433420362E-2</v>
      </c>
      <c r="AX333" s="121"/>
      <c r="AY333" s="76"/>
      <c r="AZ333" s="76"/>
      <c r="BA333" s="76"/>
      <c r="BB333" s="76"/>
      <c r="BC333" s="76"/>
      <c r="BD333" s="76"/>
      <c r="BE333" s="76"/>
      <c r="BF333" s="76"/>
      <c r="BG333" s="76"/>
      <c r="BH333" s="76"/>
      <c r="BI333" s="76"/>
      <c r="BN333" s="500"/>
      <c r="BO333" s="642"/>
      <c r="BP333" s="641"/>
      <c r="BQ333" s="641"/>
      <c r="BR333" s="400" t="s">
        <v>149</v>
      </c>
      <c r="BS333" s="188">
        <v>8499228</v>
      </c>
      <c r="BT333" s="390">
        <v>5.3424504349998243E-2</v>
      </c>
      <c r="BU333" s="188">
        <v>93</v>
      </c>
      <c r="BV333" s="390">
        <v>0.47938144329896909</v>
      </c>
      <c r="BW333" s="188">
        <v>91389.548387096773</v>
      </c>
      <c r="BX333" s="401">
        <v>4.7770700636942673E-3</v>
      </c>
      <c r="CB333" s="159"/>
      <c r="CC333" s="159"/>
      <c r="CD333" s="159"/>
      <c r="CE333" s="159"/>
      <c r="CF333" s="159"/>
      <c r="CG333" s="159"/>
      <c r="CI333" s="76"/>
      <c r="CJ333" s="150"/>
      <c r="CK333" s="150"/>
      <c r="CL333" s="150"/>
    </row>
    <row r="334" spans="2:90" s="14" customFormat="1" ht="13.5" customHeight="1">
      <c r="B334" s="500"/>
      <c r="C334" s="628"/>
      <c r="D334" s="631"/>
      <c r="E334" s="615"/>
      <c r="F334" s="615"/>
      <c r="G334" s="126" t="s">
        <v>150</v>
      </c>
      <c r="H334" s="211">
        <v>36061815</v>
      </c>
      <c r="I334" s="182">
        <f>IFERROR(H334/E328,"-")</f>
        <v>4.0997428603803246E-2</v>
      </c>
      <c r="J334" s="211">
        <v>158</v>
      </c>
      <c r="K334" s="182">
        <f>IFERROR(J334/F328,"-")</f>
        <v>0.11634756995581738</v>
      </c>
      <c r="L334" s="214">
        <f t="shared" si="329"/>
        <v>228239.33544303797</v>
      </c>
      <c r="M334" s="109">
        <f t="shared" si="344"/>
        <v>7.9333199437638079E-3</v>
      </c>
      <c r="N334" s="615"/>
      <c r="O334" s="615"/>
      <c r="P334" s="126" t="s">
        <v>150</v>
      </c>
      <c r="Q334" s="211">
        <v>513943</v>
      </c>
      <c r="R334" s="182">
        <f>IFERROR(Q334/N328,"-")</f>
        <v>3.8205878931172354E-3</v>
      </c>
      <c r="S334" s="211">
        <v>20</v>
      </c>
      <c r="T334" s="182">
        <f>IFERROR(S334/O328,"-")</f>
        <v>0.10869565217391304</v>
      </c>
      <c r="U334" s="214">
        <f t="shared" si="330"/>
        <v>25697.15</v>
      </c>
      <c r="V334" s="109">
        <f t="shared" si="345"/>
        <v>1.0042177144004821E-3</v>
      </c>
      <c r="W334" s="615"/>
      <c r="X334" s="615"/>
      <c r="Y334" s="126" t="s">
        <v>150</v>
      </c>
      <c r="Z334" s="211">
        <v>6677946</v>
      </c>
      <c r="AA334" s="182">
        <f>IFERROR(Z334/W328,"-")</f>
        <v>0.10638049159080742</v>
      </c>
      <c r="AB334" s="211">
        <v>14</v>
      </c>
      <c r="AC334" s="182">
        <f>IFERROR(AB334/X328,"-")</f>
        <v>0.15217391304347827</v>
      </c>
      <c r="AD334" s="214">
        <f t="shared" si="331"/>
        <v>476996.14285714284</v>
      </c>
      <c r="AE334" s="109">
        <f t="shared" si="346"/>
        <v>7.0295240008033742E-4</v>
      </c>
      <c r="AF334" s="615"/>
      <c r="AG334" s="615"/>
      <c r="AH334" s="126" t="s">
        <v>150</v>
      </c>
      <c r="AI334" s="211">
        <v>5660554</v>
      </c>
      <c r="AJ334" s="182">
        <f>IFERROR(AI334/AF328,"-")</f>
        <v>4.597593582127605E-2</v>
      </c>
      <c r="AK334" s="211">
        <v>30</v>
      </c>
      <c r="AL334" s="182">
        <f>IFERROR(AK334/AG328,"-")</f>
        <v>0.16393442622950818</v>
      </c>
      <c r="AM334" s="214">
        <f t="shared" si="332"/>
        <v>188685.13333333333</v>
      </c>
      <c r="AN334" s="109">
        <f t="shared" si="347"/>
        <v>1.506326571600723E-3</v>
      </c>
      <c r="AO334" s="615"/>
      <c r="AP334" s="651"/>
      <c r="AQ334" s="126" t="s">
        <v>150</v>
      </c>
      <c r="AR334" s="211">
        <f t="shared" si="327"/>
        <v>48914258</v>
      </c>
      <c r="AS334" s="182">
        <f>IFERROR(AR334/AO328,"-")</f>
        <v>4.0761030100812813E-2</v>
      </c>
      <c r="AT334" s="211">
        <f t="shared" si="328"/>
        <v>222</v>
      </c>
      <c r="AU334" s="182">
        <f>IFERROR(AT334/AP328,"-")</f>
        <v>0.12217941662080352</v>
      </c>
      <c r="AV334" s="214">
        <f t="shared" si="333"/>
        <v>220334.4954954955</v>
      </c>
      <c r="AW334" s="109">
        <f t="shared" si="348"/>
        <v>1.114681662984535E-2</v>
      </c>
      <c r="AX334" s="121"/>
      <c r="AY334" s="76"/>
      <c r="AZ334" s="76"/>
      <c r="BA334" s="76"/>
      <c r="BB334" s="76"/>
      <c r="BC334" s="76"/>
      <c r="BD334" s="76"/>
      <c r="BE334" s="76"/>
      <c r="BF334" s="76"/>
      <c r="BG334" s="76"/>
      <c r="BH334" s="76"/>
      <c r="BI334" s="76"/>
      <c r="BN334" s="500"/>
      <c r="BO334" s="642"/>
      <c r="BP334" s="641"/>
      <c r="BQ334" s="641"/>
      <c r="BR334" s="400" t="s">
        <v>150</v>
      </c>
      <c r="BS334" s="188">
        <v>3339220</v>
      </c>
      <c r="BT334" s="390">
        <v>2.0989691465577949E-2</v>
      </c>
      <c r="BU334" s="188">
        <v>40</v>
      </c>
      <c r="BV334" s="390">
        <v>0.20618556701030927</v>
      </c>
      <c r="BW334" s="188">
        <v>83480.5</v>
      </c>
      <c r="BX334" s="401">
        <v>2.0546537908362442E-3</v>
      </c>
      <c r="CB334" s="159"/>
      <c r="CC334" s="159"/>
      <c r="CD334" s="159"/>
      <c r="CE334" s="159"/>
      <c r="CF334" s="159"/>
      <c r="CG334" s="159"/>
      <c r="CI334" s="76"/>
      <c r="CJ334" s="150"/>
      <c r="CK334" s="150"/>
      <c r="CL334" s="150"/>
    </row>
    <row r="335" spans="2:90" s="14" customFormat="1" ht="13.5" customHeight="1">
      <c r="B335" s="500"/>
      <c r="C335" s="628"/>
      <c r="D335" s="631"/>
      <c r="E335" s="615"/>
      <c r="F335" s="615"/>
      <c r="G335" s="126" t="s">
        <v>160</v>
      </c>
      <c r="H335" s="211">
        <v>0</v>
      </c>
      <c r="I335" s="182">
        <f>IFERROR(H335/E328,"-")</f>
        <v>0</v>
      </c>
      <c r="J335" s="211">
        <v>0</v>
      </c>
      <c r="K335" s="182">
        <f>IFERROR(J335/F328,"-")</f>
        <v>0</v>
      </c>
      <c r="L335" s="214" t="str">
        <f t="shared" si="329"/>
        <v>-</v>
      </c>
      <c r="M335" s="109">
        <f t="shared" si="344"/>
        <v>0</v>
      </c>
      <c r="N335" s="615"/>
      <c r="O335" s="615"/>
      <c r="P335" s="126" t="s">
        <v>160</v>
      </c>
      <c r="Q335" s="211">
        <v>0</v>
      </c>
      <c r="R335" s="182">
        <f>IFERROR(Q335/N328,"-")</f>
        <v>0</v>
      </c>
      <c r="S335" s="211">
        <v>0</v>
      </c>
      <c r="T335" s="182">
        <f>IFERROR(S335/O328,"-")</f>
        <v>0</v>
      </c>
      <c r="U335" s="214" t="str">
        <f t="shared" si="330"/>
        <v>-</v>
      </c>
      <c r="V335" s="109">
        <f t="shared" si="345"/>
        <v>0</v>
      </c>
      <c r="W335" s="615"/>
      <c r="X335" s="615"/>
      <c r="Y335" s="126" t="s">
        <v>160</v>
      </c>
      <c r="Z335" s="211">
        <v>0</v>
      </c>
      <c r="AA335" s="182">
        <f>IFERROR(Z335/W328,"-")</f>
        <v>0</v>
      </c>
      <c r="AB335" s="211">
        <v>0</v>
      </c>
      <c r="AC335" s="182">
        <f>IFERROR(AB335/X328,"-")</f>
        <v>0</v>
      </c>
      <c r="AD335" s="214" t="str">
        <f t="shared" si="331"/>
        <v>-</v>
      </c>
      <c r="AE335" s="109">
        <f t="shared" si="346"/>
        <v>0</v>
      </c>
      <c r="AF335" s="615"/>
      <c r="AG335" s="615"/>
      <c r="AH335" s="126" t="s">
        <v>160</v>
      </c>
      <c r="AI335" s="211">
        <v>0</v>
      </c>
      <c r="AJ335" s="182">
        <f>IFERROR(AI335/AF328,"-")</f>
        <v>0</v>
      </c>
      <c r="AK335" s="211">
        <v>0</v>
      </c>
      <c r="AL335" s="182">
        <f>IFERROR(AK335/AG328,"-")</f>
        <v>0</v>
      </c>
      <c r="AM335" s="214" t="str">
        <f t="shared" si="332"/>
        <v>-</v>
      </c>
      <c r="AN335" s="109">
        <f t="shared" si="347"/>
        <v>0</v>
      </c>
      <c r="AO335" s="615"/>
      <c r="AP335" s="651"/>
      <c r="AQ335" s="126" t="s">
        <v>160</v>
      </c>
      <c r="AR335" s="211">
        <f t="shared" si="327"/>
        <v>0</v>
      </c>
      <c r="AS335" s="182">
        <f>IFERROR(AR335/AO328,"-")</f>
        <v>0</v>
      </c>
      <c r="AT335" s="211">
        <f t="shared" si="328"/>
        <v>0</v>
      </c>
      <c r="AU335" s="182">
        <f>IFERROR(AT335/AP328,"-")</f>
        <v>0</v>
      </c>
      <c r="AV335" s="214" t="str">
        <f t="shared" si="333"/>
        <v>-</v>
      </c>
      <c r="AW335" s="109">
        <f t="shared" si="348"/>
        <v>0</v>
      </c>
      <c r="AX335" s="121"/>
      <c r="AY335" s="76"/>
      <c r="AZ335" s="76"/>
      <c r="BA335" s="76"/>
      <c r="BB335" s="76"/>
      <c r="BC335" s="76"/>
      <c r="BD335" s="76"/>
      <c r="BE335" s="76"/>
      <c r="BF335" s="76"/>
      <c r="BG335" s="76"/>
      <c r="BH335" s="76"/>
      <c r="BI335" s="76"/>
      <c r="BN335" s="500"/>
      <c r="BO335" s="642"/>
      <c r="BP335" s="641"/>
      <c r="BQ335" s="641"/>
      <c r="BR335" s="400" t="s">
        <v>160</v>
      </c>
      <c r="BS335" s="188">
        <v>0</v>
      </c>
      <c r="BT335" s="390">
        <v>0</v>
      </c>
      <c r="BU335" s="188">
        <v>0</v>
      </c>
      <c r="BV335" s="390">
        <v>0</v>
      </c>
      <c r="BW335" s="188" t="s">
        <v>418</v>
      </c>
      <c r="BX335" s="401">
        <v>0</v>
      </c>
      <c r="CB335" s="159"/>
      <c r="CC335" s="159"/>
      <c r="CD335" s="159"/>
      <c r="CE335" s="159"/>
      <c r="CF335" s="159"/>
      <c r="CG335" s="159"/>
      <c r="CI335" s="76"/>
      <c r="CJ335" s="150"/>
      <c r="CK335" s="150"/>
      <c r="CL335" s="150"/>
    </row>
    <row r="336" spans="2:90" s="14" customFormat="1" ht="13.5" customHeight="1">
      <c r="B336" s="500"/>
      <c r="C336" s="628"/>
      <c r="D336" s="631"/>
      <c r="E336" s="615"/>
      <c r="F336" s="615"/>
      <c r="G336" s="126" t="s">
        <v>151</v>
      </c>
      <c r="H336" s="211">
        <v>470632</v>
      </c>
      <c r="I336" s="182">
        <f>IFERROR(H336/E328,"-")</f>
        <v>5.3504522217379048E-4</v>
      </c>
      <c r="J336" s="211">
        <v>8</v>
      </c>
      <c r="K336" s="182">
        <f>IFERROR(J336/F328,"-")</f>
        <v>5.8910162002945507E-3</v>
      </c>
      <c r="L336" s="214">
        <f t="shared" si="329"/>
        <v>58829</v>
      </c>
      <c r="M336" s="109">
        <f t="shared" si="344"/>
        <v>4.016870857601928E-4</v>
      </c>
      <c r="N336" s="615"/>
      <c r="O336" s="615"/>
      <c r="P336" s="126" t="s">
        <v>151</v>
      </c>
      <c r="Q336" s="211">
        <v>49287</v>
      </c>
      <c r="R336" s="182">
        <f>IFERROR(Q336/N328,"-")</f>
        <v>3.6639338504088818E-4</v>
      </c>
      <c r="S336" s="211">
        <v>2</v>
      </c>
      <c r="T336" s="182">
        <f>IFERROR(S336/O328,"-")</f>
        <v>1.0869565217391304E-2</v>
      </c>
      <c r="U336" s="214">
        <f t="shared" si="330"/>
        <v>24643.5</v>
      </c>
      <c r="V336" s="109">
        <f t="shared" si="345"/>
        <v>1.004217714400482E-4</v>
      </c>
      <c r="W336" s="615"/>
      <c r="X336" s="615"/>
      <c r="Y336" s="126" t="s">
        <v>151</v>
      </c>
      <c r="Z336" s="211">
        <v>0</v>
      </c>
      <c r="AA336" s="182">
        <f>IFERROR(Z336/W328,"-")</f>
        <v>0</v>
      </c>
      <c r="AB336" s="211">
        <v>0</v>
      </c>
      <c r="AC336" s="182">
        <f>IFERROR(AB336/X328,"-")</f>
        <v>0</v>
      </c>
      <c r="AD336" s="214" t="str">
        <f t="shared" si="331"/>
        <v>-</v>
      </c>
      <c r="AE336" s="109">
        <f t="shared" si="346"/>
        <v>0</v>
      </c>
      <c r="AF336" s="615"/>
      <c r="AG336" s="615"/>
      <c r="AH336" s="126" t="s">
        <v>151</v>
      </c>
      <c r="AI336" s="211">
        <v>19424</v>
      </c>
      <c r="AJ336" s="182">
        <f>IFERROR(AI336/AF328,"-")</f>
        <v>1.5776487202356272E-4</v>
      </c>
      <c r="AK336" s="211">
        <v>1</v>
      </c>
      <c r="AL336" s="182">
        <f>IFERROR(AK336/AG328,"-")</f>
        <v>5.4644808743169399E-3</v>
      </c>
      <c r="AM336" s="214">
        <f t="shared" si="332"/>
        <v>19424</v>
      </c>
      <c r="AN336" s="109">
        <f t="shared" si="347"/>
        <v>5.02108857200241E-5</v>
      </c>
      <c r="AO336" s="615"/>
      <c r="AP336" s="651"/>
      <c r="AQ336" s="126" t="s">
        <v>151</v>
      </c>
      <c r="AR336" s="211">
        <f t="shared" si="327"/>
        <v>539343</v>
      </c>
      <c r="AS336" s="182">
        <f>IFERROR(AR336/AO328,"-")</f>
        <v>4.4944311038435221E-4</v>
      </c>
      <c r="AT336" s="211">
        <f t="shared" si="328"/>
        <v>11</v>
      </c>
      <c r="AU336" s="182">
        <f>IFERROR(AT336/AP328,"-")</f>
        <v>6.0539350577875619E-3</v>
      </c>
      <c r="AV336" s="214">
        <f t="shared" si="333"/>
        <v>49031.181818181816</v>
      </c>
      <c r="AW336" s="109">
        <f t="shared" si="348"/>
        <v>5.5231974292026514E-4</v>
      </c>
      <c r="AX336" s="121"/>
      <c r="AY336" s="76"/>
      <c r="AZ336" s="76"/>
      <c r="BA336" s="76"/>
      <c r="BB336" s="76"/>
      <c r="BC336" s="76"/>
      <c r="BD336" s="76"/>
      <c r="BE336" s="76"/>
      <c r="BF336" s="76"/>
      <c r="BG336" s="76"/>
      <c r="BH336" s="76"/>
      <c r="BI336" s="76"/>
      <c r="BN336" s="500"/>
      <c r="BO336" s="642"/>
      <c r="BP336" s="641"/>
      <c r="BQ336" s="641"/>
      <c r="BR336" s="400" t="s">
        <v>151</v>
      </c>
      <c r="BS336" s="188">
        <v>3684</v>
      </c>
      <c r="BT336" s="390">
        <v>2.3156911901338983E-5</v>
      </c>
      <c r="BU336" s="188">
        <v>1</v>
      </c>
      <c r="BV336" s="390">
        <v>5.1546391752577319E-3</v>
      </c>
      <c r="BW336" s="188">
        <v>3684</v>
      </c>
      <c r="BX336" s="401">
        <v>5.1366344770906102E-5</v>
      </c>
      <c r="CB336" s="159"/>
      <c r="CC336" s="159"/>
      <c r="CD336" s="159"/>
      <c r="CE336" s="159"/>
      <c r="CF336" s="159"/>
      <c r="CG336" s="159"/>
      <c r="CI336" s="76"/>
      <c r="CJ336" s="150"/>
      <c r="CK336" s="150"/>
      <c r="CL336" s="150"/>
    </row>
    <row r="337" spans="2:90" s="14" customFormat="1" ht="13.5" customHeight="1">
      <c r="B337" s="500"/>
      <c r="C337" s="628"/>
      <c r="D337" s="631"/>
      <c r="E337" s="615"/>
      <c r="F337" s="615"/>
      <c r="G337" s="126" t="s">
        <v>152</v>
      </c>
      <c r="H337" s="211">
        <v>852161</v>
      </c>
      <c r="I337" s="182">
        <f>IFERROR(H337/E328,"-")</f>
        <v>9.6879232940564914E-4</v>
      </c>
      <c r="J337" s="211">
        <v>57</v>
      </c>
      <c r="K337" s="182">
        <f>IFERROR(J337/F328,"-")</f>
        <v>4.1973490427098671E-2</v>
      </c>
      <c r="L337" s="214">
        <f t="shared" si="329"/>
        <v>14950.192982456141</v>
      </c>
      <c r="M337" s="109">
        <f t="shared" si="344"/>
        <v>2.8620204860413737E-3</v>
      </c>
      <c r="N337" s="615"/>
      <c r="O337" s="615"/>
      <c r="P337" s="126" t="s">
        <v>152</v>
      </c>
      <c r="Q337" s="211">
        <v>20971</v>
      </c>
      <c r="R337" s="182">
        <f>IFERROR(Q337/N328,"-")</f>
        <v>1.5589578748336207E-4</v>
      </c>
      <c r="S337" s="211">
        <v>5</v>
      </c>
      <c r="T337" s="182">
        <f>IFERROR(S337/O328,"-")</f>
        <v>2.717391304347826E-2</v>
      </c>
      <c r="U337" s="214">
        <f t="shared" si="330"/>
        <v>4194.2</v>
      </c>
      <c r="V337" s="109">
        <f t="shared" si="345"/>
        <v>2.5105442860012052E-4</v>
      </c>
      <c r="W337" s="615"/>
      <c r="X337" s="615"/>
      <c r="Y337" s="126" t="s">
        <v>152</v>
      </c>
      <c r="Z337" s="211">
        <v>71760</v>
      </c>
      <c r="AA337" s="182">
        <f>IFERROR(Z337/W328,"-")</f>
        <v>1.1431455235721194E-3</v>
      </c>
      <c r="AB337" s="211">
        <v>7</v>
      </c>
      <c r="AC337" s="182">
        <f>IFERROR(AB337/X328,"-")</f>
        <v>7.6086956521739135E-2</v>
      </c>
      <c r="AD337" s="214">
        <f t="shared" si="331"/>
        <v>10251.428571428571</v>
      </c>
      <c r="AE337" s="109">
        <f t="shared" si="346"/>
        <v>3.5147620004016871E-4</v>
      </c>
      <c r="AF337" s="615"/>
      <c r="AG337" s="615"/>
      <c r="AH337" s="126" t="s">
        <v>152</v>
      </c>
      <c r="AI337" s="211">
        <v>45826</v>
      </c>
      <c r="AJ337" s="182">
        <f>IFERROR(AI337/AF328,"-")</f>
        <v>3.7220618952593621E-4</v>
      </c>
      <c r="AK337" s="211">
        <v>8</v>
      </c>
      <c r="AL337" s="182">
        <f>IFERROR(AK337/AG328,"-")</f>
        <v>4.3715846994535519E-2</v>
      </c>
      <c r="AM337" s="214">
        <f t="shared" si="332"/>
        <v>5728.25</v>
      </c>
      <c r="AN337" s="109">
        <f t="shared" si="347"/>
        <v>4.016870857601928E-4</v>
      </c>
      <c r="AO337" s="615"/>
      <c r="AP337" s="651"/>
      <c r="AQ337" s="126" t="s">
        <v>152</v>
      </c>
      <c r="AR337" s="211">
        <f t="shared" si="327"/>
        <v>990718</v>
      </c>
      <c r="AS337" s="182">
        <f>IFERROR(AR337/AO328,"-")</f>
        <v>8.2558108556848734E-4</v>
      </c>
      <c r="AT337" s="211">
        <f t="shared" si="328"/>
        <v>77</v>
      </c>
      <c r="AU337" s="182">
        <f>IFERROR(AT337/AP328,"-")</f>
        <v>4.2377545404512933E-2</v>
      </c>
      <c r="AV337" s="214">
        <f t="shared" si="333"/>
        <v>12866.467532467532</v>
      </c>
      <c r="AW337" s="109">
        <f t="shared" si="348"/>
        <v>3.866238200441856E-3</v>
      </c>
      <c r="AX337" s="121"/>
      <c r="AY337" s="76"/>
      <c r="AZ337" s="76"/>
      <c r="BA337" s="76"/>
      <c r="BB337" s="76"/>
      <c r="BC337" s="76"/>
      <c r="BD337" s="76"/>
      <c r="BE337" s="76"/>
      <c r="BF337" s="76"/>
      <c r="BG337" s="76"/>
      <c r="BH337" s="76"/>
      <c r="BI337" s="76"/>
      <c r="BN337" s="500"/>
      <c r="BO337" s="642"/>
      <c r="BP337" s="641"/>
      <c r="BQ337" s="641"/>
      <c r="BR337" s="400" t="s">
        <v>152</v>
      </c>
      <c r="BS337" s="188">
        <v>207787</v>
      </c>
      <c r="BT337" s="390">
        <v>1.306108917818546E-3</v>
      </c>
      <c r="BU337" s="188">
        <v>13</v>
      </c>
      <c r="BV337" s="390">
        <v>6.7010309278350513E-2</v>
      </c>
      <c r="BW337" s="188">
        <v>15983.615384615385</v>
      </c>
      <c r="BX337" s="401">
        <v>6.6776248202177928E-4</v>
      </c>
      <c r="CB337" s="159"/>
      <c r="CC337" s="159"/>
      <c r="CD337" s="159"/>
      <c r="CE337" s="159"/>
      <c r="CF337" s="159"/>
      <c r="CG337" s="159"/>
      <c r="CI337" s="76"/>
      <c r="CJ337" s="150"/>
      <c r="CK337" s="150"/>
      <c r="CL337" s="150"/>
    </row>
    <row r="338" spans="2:90" s="14" customFormat="1" ht="13.5" customHeight="1">
      <c r="B338" s="500"/>
      <c r="C338" s="628"/>
      <c r="D338" s="631"/>
      <c r="E338" s="615"/>
      <c r="F338" s="615"/>
      <c r="G338" s="126" t="s">
        <v>153</v>
      </c>
      <c r="H338" s="211">
        <v>100273</v>
      </c>
      <c r="I338" s="182">
        <f>IFERROR(H338/E328,"-")</f>
        <v>1.1399690110964085E-4</v>
      </c>
      <c r="J338" s="211">
        <v>4</v>
      </c>
      <c r="K338" s="182">
        <f>IFERROR(J338/F328,"-")</f>
        <v>2.9455081001472753E-3</v>
      </c>
      <c r="L338" s="214">
        <f t="shared" si="329"/>
        <v>25068.25</v>
      </c>
      <c r="M338" s="109">
        <f t="shared" si="344"/>
        <v>2.008435428800964E-4</v>
      </c>
      <c r="N338" s="615"/>
      <c r="O338" s="615"/>
      <c r="P338" s="126" t="s">
        <v>153</v>
      </c>
      <c r="Q338" s="211">
        <v>1223</v>
      </c>
      <c r="R338" s="182">
        <f>IFERROR(Q338/N328,"-")</f>
        <v>9.0916288251467165E-6</v>
      </c>
      <c r="S338" s="211">
        <v>1</v>
      </c>
      <c r="T338" s="182">
        <f>IFERROR(S338/O328,"-")</f>
        <v>5.434782608695652E-3</v>
      </c>
      <c r="U338" s="214">
        <f t="shared" si="330"/>
        <v>1223</v>
      </c>
      <c r="V338" s="109">
        <f t="shared" si="345"/>
        <v>5.02108857200241E-5</v>
      </c>
      <c r="W338" s="615"/>
      <c r="X338" s="615"/>
      <c r="Y338" s="126" t="s">
        <v>153</v>
      </c>
      <c r="Z338" s="211">
        <v>0</v>
      </c>
      <c r="AA338" s="182">
        <f>IFERROR(Z338/W328,"-")</f>
        <v>0</v>
      </c>
      <c r="AB338" s="211">
        <v>0</v>
      </c>
      <c r="AC338" s="182">
        <f>IFERROR(AB338/X328,"-")</f>
        <v>0</v>
      </c>
      <c r="AD338" s="214" t="str">
        <f t="shared" si="331"/>
        <v>-</v>
      </c>
      <c r="AE338" s="109">
        <f t="shared" si="346"/>
        <v>0</v>
      </c>
      <c r="AF338" s="615"/>
      <c r="AG338" s="615"/>
      <c r="AH338" s="126" t="s">
        <v>153</v>
      </c>
      <c r="AI338" s="211">
        <v>283577</v>
      </c>
      <c r="AJ338" s="182">
        <f>IFERROR(AI338/AF328,"-")</f>
        <v>2.3032582945750539E-3</v>
      </c>
      <c r="AK338" s="211">
        <v>2</v>
      </c>
      <c r="AL338" s="182">
        <f>IFERROR(AK338/AG328,"-")</f>
        <v>1.092896174863388E-2</v>
      </c>
      <c r="AM338" s="214">
        <f t="shared" si="332"/>
        <v>141788.5</v>
      </c>
      <c r="AN338" s="109">
        <f t="shared" si="347"/>
        <v>1.004217714400482E-4</v>
      </c>
      <c r="AO338" s="615"/>
      <c r="AP338" s="651"/>
      <c r="AQ338" s="126" t="s">
        <v>153</v>
      </c>
      <c r="AR338" s="211">
        <f t="shared" si="327"/>
        <v>385073</v>
      </c>
      <c r="AS338" s="182">
        <f>IFERROR(AR338/AO328,"-")</f>
        <v>3.2088746279275649E-4</v>
      </c>
      <c r="AT338" s="211">
        <f t="shared" si="328"/>
        <v>7</v>
      </c>
      <c r="AU338" s="182">
        <f>IFERROR(AT338/AP328,"-")</f>
        <v>3.852504127682994E-3</v>
      </c>
      <c r="AV338" s="214">
        <f t="shared" si="333"/>
        <v>55010.428571428572</v>
      </c>
      <c r="AW338" s="109">
        <f t="shared" si="348"/>
        <v>3.5147620004016871E-4</v>
      </c>
      <c r="AX338" s="121"/>
      <c r="AY338" s="76"/>
      <c r="AZ338" s="76"/>
      <c r="BA338" s="76"/>
      <c r="BB338" s="76"/>
      <c r="BC338" s="76"/>
      <c r="BD338" s="76"/>
      <c r="BE338" s="76"/>
      <c r="BF338" s="76"/>
      <c r="BG338" s="76"/>
      <c r="BH338" s="76"/>
      <c r="BI338" s="76"/>
      <c r="BN338" s="500"/>
      <c r="BO338" s="642"/>
      <c r="BP338" s="641"/>
      <c r="BQ338" s="641"/>
      <c r="BR338" s="400" t="s">
        <v>153</v>
      </c>
      <c r="BS338" s="188">
        <v>16888</v>
      </c>
      <c r="BT338" s="390">
        <v>1.0615470363458544E-4</v>
      </c>
      <c r="BU338" s="188">
        <v>1</v>
      </c>
      <c r="BV338" s="390">
        <v>5.1546391752577319E-3</v>
      </c>
      <c r="BW338" s="188">
        <v>16888</v>
      </c>
      <c r="BX338" s="401">
        <v>5.1366344770906102E-5</v>
      </c>
      <c r="CB338" s="159"/>
      <c r="CC338" s="159"/>
      <c r="CD338" s="159"/>
      <c r="CE338" s="159"/>
      <c r="CF338" s="159"/>
      <c r="CG338" s="159"/>
      <c r="CI338" s="76"/>
      <c r="CJ338" s="150"/>
      <c r="CK338" s="150"/>
      <c r="CL338" s="150"/>
    </row>
    <row r="339" spans="2:90" s="14" customFormat="1" ht="13.5" customHeight="1">
      <c r="B339" s="500"/>
      <c r="C339" s="628"/>
      <c r="D339" s="631"/>
      <c r="E339" s="615"/>
      <c r="F339" s="615"/>
      <c r="G339" s="126" t="s">
        <v>154</v>
      </c>
      <c r="H339" s="211">
        <v>609320</v>
      </c>
      <c r="I339" s="182">
        <f>IFERROR(H339/E328,"-")</f>
        <v>6.9271480641973772E-4</v>
      </c>
      <c r="J339" s="211">
        <v>7</v>
      </c>
      <c r="K339" s="182">
        <f>IFERROR(J339/F328,"-")</f>
        <v>5.1546391752577319E-3</v>
      </c>
      <c r="L339" s="214">
        <f t="shared" si="329"/>
        <v>87045.71428571429</v>
      </c>
      <c r="M339" s="109">
        <f t="shared" si="344"/>
        <v>3.5147620004016871E-4</v>
      </c>
      <c r="N339" s="615"/>
      <c r="O339" s="615"/>
      <c r="P339" s="126" t="s">
        <v>154</v>
      </c>
      <c r="Q339" s="211">
        <v>20796</v>
      </c>
      <c r="R339" s="182">
        <f>IFERROR(Q339/N328,"-")</f>
        <v>1.5459485940126831E-4</v>
      </c>
      <c r="S339" s="211">
        <v>1</v>
      </c>
      <c r="T339" s="182">
        <f>IFERROR(S339/O328,"-")</f>
        <v>5.434782608695652E-3</v>
      </c>
      <c r="U339" s="214">
        <f t="shared" si="330"/>
        <v>20796</v>
      </c>
      <c r="V339" s="109">
        <f t="shared" si="345"/>
        <v>5.02108857200241E-5</v>
      </c>
      <c r="W339" s="615"/>
      <c r="X339" s="615"/>
      <c r="Y339" s="126" t="s">
        <v>154</v>
      </c>
      <c r="Z339" s="211">
        <v>0</v>
      </c>
      <c r="AA339" s="182">
        <f>IFERROR(Z339/W328,"-")</f>
        <v>0</v>
      </c>
      <c r="AB339" s="211">
        <v>0</v>
      </c>
      <c r="AC339" s="182">
        <f>IFERROR(AB339/X328,"-")</f>
        <v>0</v>
      </c>
      <c r="AD339" s="214" t="str">
        <f t="shared" si="331"/>
        <v>-</v>
      </c>
      <c r="AE339" s="109">
        <f t="shared" si="346"/>
        <v>0</v>
      </c>
      <c r="AF339" s="615"/>
      <c r="AG339" s="615"/>
      <c r="AH339" s="126" t="s">
        <v>154</v>
      </c>
      <c r="AI339" s="211">
        <v>1234551</v>
      </c>
      <c r="AJ339" s="182">
        <f>IFERROR(AI339/AF328,"-")</f>
        <v>1.0027223049915639E-2</v>
      </c>
      <c r="AK339" s="211">
        <v>3</v>
      </c>
      <c r="AL339" s="182">
        <f>IFERROR(AK339/AG328,"-")</f>
        <v>1.6393442622950821E-2</v>
      </c>
      <c r="AM339" s="214">
        <f t="shared" si="332"/>
        <v>411517</v>
      </c>
      <c r="AN339" s="109">
        <f t="shared" si="347"/>
        <v>1.5063265716007231E-4</v>
      </c>
      <c r="AO339" s="615"/>
      <c r="AP339" s="651"/>
      <c r="AQ339" s="126" t="s">
        <v>154</v>
      </c>
      <c r="AR339" s="211">
        <f t="shared" si="327"/>
        <v>1864667</v>
      </c>
      <c r="AS339" s="182">
        <f>IFERROR(AR339/AO328,"-")</f>
        <v>1.5538567040103586E-3</v>
      </c>
      <c r="AT339" s="211">
        <f t="shared" si="328"/>
        <v>11</v>
      </c>
      <c r="AU339" s="182">
        <f>IFERROR(AT339/AP328,"-")</f>
        <v>6.0539350577875619E-3</v>
      </c>
      <c r="AV339" s="214">
        <f t="shared" si="333"/>
        <v>169515.18181818182</v>
      </c>
      <c r="AW339" s="109">
        <f t="shared" si="348"/>
        <v>5.5231974292026514E-4</v>
      </c>
      <c r="AX339" s="121"/>
      <c r="AY339" s="76"/>
      <c r="AZ339" s="76"/>
      <c r="BA339" s="76"/>
      <c r="BB339" s="76"/>
      <c r="BC339" s="76"/>
      <c r="BD339" s="76"/>
      <c r="BE339" s="76"/>
      <c r="BF339" s="76"/>
      <c r="BG339" s="76"/>
      <c r="BH339" s="76"/>
      <c r="BI339" s="76"/>
      <c r="BN339" s="500"/>
      <c r="BO339" s="642"/>
      <c r="BP339" s="641"/>
      <c r="BQ339" s="641"/>
      <c r="BR339" s="400" t="s">
        <v>154</v>
      </c>
      <c r="BS339" s="188">
        <v>10846</v>
      </c>
      <c r="BT339" s="390">
        <v>6.8175859522780292E-5</v>
      </c>
      <c r="BU339" s="188">
        <v>2</v>
      </c>
      <c r="BV339" s="390">
        <v>1.0309278350515464E-2</v>
      </c>
      <c r="BW339" s="188">
        <v>5423</v>
      </c>
      <c r="BX339" s="401">
        <v>1.027326895418122E-4</v>
      </c>
      <c r="CB339" s="159"/>
      <c r="CC339" s="159"/>
      <c r="CD339" s="159"/>
      <c r="CE339" s="159"/>
      <c r="CF339" s="159"/>
      <c r="CG339" s="159"/>
      <c r="CI339" s="76"/>
      <c r="CJ339" s="150"/>
      <c r="CK339" s="150"/>
      <c r="CL339" s="150"/>
    </row>
    <row r="340" spans="2:90" s="14" customFormat="1" ht="13.5" customHeight="1">
      <c r="B340" s="500"/>
      <c r="C340" s="628"/>
      <c r="D340" s="631"/>
      <c r="E340" s="615"/>
      <c r="F340" s="615"/>
      <c r="G340" s="126" t="s">
        <v>155</v>
      </c>
      <c r="H340" s="211">
        <v>4164389</v>
      </c>
      <c r="I340" s="182">
        <f>IFERROR(H340/E328,"-")</f>
        <v>4.7343496356454491E-3</v>
      </c>
      <c r="J340" s="211">
        <v>120</v>
      </c>
      <c r="K340" s="182">
        <f>IFERROR(J340/F328,"-")</f>
        <v>8.8365243004418267E-2</v>
      </c>
      <c r="L340" s="214">
        <f t="shared" si="329"/>
        <v>34703.241666666669</v>
      </c>
      <c r="M340" s="109">
        <f t="shared" si="344"/>
        <v>6.0253062864028921E-3</v>
      </c>
      <c r="N340" s="615"/>
      <c r="O340" s="615"/>
      <c r="P340" s="126" t="s">
        <v>155</v>
      </c>
      <c r="Q340" s="211">
        <v>890371</v>
      </c>
      <c r="R340" s="182">
        <f>IFERROR(Q340/N328,"-")</f>
        <v>6.6189064993251896E-3</v>
      </c>
      <c r="S340" s="211">
        <v>21</v>
      </c>
      <c r="T340" s="182">
        <f>IFERROR(S340/O328,"-")</f>
        <v>0.11413043478260869</v>
      </c>
      <c r="U340" s="214">
        <f t="shared" si="330"/>
        <v>42398.619047619046</v>
      </c>
      <c r="V340" s="109">
        <f t="shared" si="345"/>
        <v>1.0544286001205061E-3</v>
      </c>
      <c r="W340" s="615"/>
      <c r="X340" s="615"/>
      <c r="Y340" s="126" t="s">
        <v>155</v>
      </c>
      <c r="Z340" s="211">
        <v>484333</v>
      </c>
      <c r="AA340" s="182">
        <f>IFERROR(Z340/W328,"-")</f>
        <v>7.7154835683982074E-3</v>
      </c>
      <c r="AB340" s="211">
        <v>12</v>
      </c>
      <c r="AC340" s="182">
        <f>IFERROR(AB340/X328,"-")</f>
        <v>0.13043478260869565</v>
      </c>
      <c r="AD340" s="214">
        <f t="shared" si="331"/>
        <v>40361.083333333336</v>
      </c>
      <c r="AE340" s="109">
        <f t="shared" si="346"/>
        <v>6.0253062864028923E-4</v>
      </c>
      <c r="AF340" s="615"/>
      <c r="AG340" s="615"/>
      <c r="AH340" s="126" t="s">
        <v>155</v>
      </c>
      <c r="AI340" s="211">
        <v>684658</v>
      </c>
      <c r="AJ340" s="182">
        <f>IFERROR(AI340/AF328,"-")</f>
        <v>5.5609030966797986E-3</v>
      </c>
      <c r="AK340" s="211">
        <v>28</v>
      </c>
      <c r="AL340" s="182">
        <f>IFERROR(AK340/AG328,"-")</f>
        <v>0.15300546448087432</v>
      </c>
      <c r="AM340" s="214">
        <f t="shared" si="332"/>
        <v>24452.071428571428</v>
      </c>
      <c r="AN340" s="109">
        <f t="shared" si="347"/>
        <v>1.4059048001606748E-3</v>
      </c>
      <c r="AO340" s="615"/>
      <c r="AP340" s="651"/>
      <c r="AQ340" s="126" t="s">
        <v>155</v>
      </c>
      <c r="AR340" s="211">
        <f t="shared" si="327"/>
        <v>6223751</v>
      </c>
      <c r="AS340" s="182">
        <f>IFERROR(AR340/AO328,"-")</f>
        <v>5.1863508151542203E-3</v>
      </c>
      <c r="AT340" s="211">
        <f t="shared" si="328"/>
        <v>181</v>
      </c>
      <c r="AU340" s="182">
        <f>IFERROR(AT340/AP328,"-")</f>
        <v>9.9614749587231696E-2</v>
      </c>
      <c r="AV340" s="214">
        <f t="shared" si="333"/>
        <v>34385.364640883978</v>
      </c>
      <c r="AW340" s="109">
        <f t="shared" si="348"/>
        <v>9.0881703153243617E-3</v>
      </c>
      <c r="AX340" s="121"/>
      <c r="AY340" s="76"/>
      <c r="AZ340" s="76"/>
      <c r="BA340" s="76"/>
      <c r="BB340" s="76"/>
      <c r="BC340" s="76"/>
      <c r="BD340" s="76"/>
      <c r="BE340" s="76"/>
      <c r="BF340" s="76"/>
      <c r="BG340" s="76"/>
      <c r="BH340" s="76"/>
      <c r="BI340" s="76"/>
      <c r="BN340" s="500"/>
      <c r="BO340" s="642"/>
      <c r="BP340" s="641"/>
      <c r="BQ340" s="641"/>
      <c r="BR340" s="400" t="s">
        <v>155</v>
      </c>
      <c r="BS340" s="188">
        <v>2134609</v>
      </c>
      <c r="BT340" s="390">
        <v>1.3417739564822288E-2</v>
      </c>
      <c r="BU340" s="188">
        <v>24</v>
      </c>
      <c r="BV340" s="390">
        <v>0.12371134020618557</v>
      </c>
      <c r="BW340" s="188">
        <v>88942.041666666672</v>
      </c>
      <c r="BX340" s="401">
        <v>1.2327922745017466E-3</v>
      </c>
      <c r="CB340" s="159"/>
      <c r="CC340" s="159"/>
      <c r="CD340" s="159"/>
      <c r="CE340" s="159"/>
      <c r="CF340" s="159"/>
      <c r="CG340" s="159"/>
      <c r="CI340" s="76"/>
      <c r="CJ340" s="150"/>
      <c r="CK340" s="150"/>
      <c r="CL340" s="150"/>
    </row>
    <row r="341" spans="2:90" s="14" customFormat="1" ht="13.5" customHeight="1">
      <c r="B341" s="500"/>
      <c r="C341" s="628"/>
      <c r="D341" s="631"/>
      <c r="E341" s="615"/>
      <c r="F341" s="615"/>
      <c r="G341" s="126" t="s">
        <v>156</v>
      </c>
      <c r="H341" s="211">
        <v>8720760</v>
      </c>
      <c r="I341" s="182">
        <f>IFERROR(H341/E328,"-")</f>
        <v>9.9143300322211518E-3</v>
      </c>
      <c r="J341" s="211">
        <v>100</v>
      </c>
      <c r="K341" s="182">
        <f>IFERROR(J341/F328,"-")</f>
        <v>7.3637702503681887E-2</v>
      </c>
      <c r="L341" s="214">
        <f t="shared" si="329"/>
        <v>87207.6</v>
      </c>
      <c r="M341" s="109">
        <f t="shared" si="344"/>
        <v>5.0210885720024098E-3</v>
      </c>
      <c r="N341" s="615"/>
      <c r="O341" s="615"/>
      <c r="P341" s="126" t="s">
        <v>156</v>
      </c>
      <c r="Q341" s="211">
        <v>571213</v>
      </c>
      <c r="R341" s="182">
        <f>IFERROR(Q341/N328,"-")</f>
        <v>4.2463259003258638E-3</v>
      </c>
      <c r="S341" s="211">
        <v>9</v>
      </c>
      <c r="T341" s="182">
        <f>IFERROR(S341/O328,"-")</f>
        <v>4.8913043478260872E-2</v>
      </c>
      <c r="U341" s="214">
        <f t="shared" si="330"/>
        <v>63468.111111111109</v>
      </c>
      <c r="V341" s="109">
        <f t="shared" si="345"/>
        <v>4.518979714802169E-4</v>
      </c>
      <c r="W341" s="615"/>
      <c r="X341" s="615"/>
      <c r="Y341" s="126" t="s">
        <v>156</v>
      </c>
      <c r="Z341" s="211">
        <v>1865115</v>
      </c>
      <c r="AA341" s="182">
        <f>IFERROR(Z341/W328,"-")</f>
        <v>2.9711508684465072E-2</v>
      </c>
      <c r="AB341" s="211">
        <v>11</v>
      </c>
      <c r="AC341" s="182">
        <f>IFERROR(AB341/X328,"-")</f>
        <v>0.11956521739130435</v>
      </c>
      <c r="AD341" s="214">
        <f t="shared" si="331"/>
        <v>169555.90909090909</v>
      </c>
      <c r="AE341" s="109">
        <f t="shared" si="346"/>
        <v>5.5231974292026514E-4</v>
      </c>
      <c r="AF341" s="615"/>
      <c r="AG341" s="615"/>
      <c r="AH341" s="126" t="s">
        <v>156</v>
      </c>
      <c r="AI341" s="211">
        <v>2093426</v>
      </c>
      <c r="AJ341" s="182">
        <f>IFERROR(AI341/AF328,"-")</f>
        <v>1.7003144819851667E-2</v>
      </c>
      <c r="AK341" s="211">
        <v>19</v>
      </c>
      <c r="AL341" s="182">
        <f>IFERROR(AK341/AG328,"-")</f>
        <v>0.10382513661202186</v>
      </c>
      <c r="AM341" s="214">
        <f t="shared" si="332"/>
        <v>110180.31578947368</v>
      </c>
      <c r="AN341" s="109">
        <f t="shared" si="347"/>
        <v>9.5400682868045789E-4</v>
      </c>
      <c r="AO341" s="615"/>
      <c r="AP341" s="651"/>
      <c r="AQ341" s="126" t="s">
        <v>156</v>
      </c>
      <c r="AR341" s="211">
        <f t="shared" si="327"/>
        <v>13250514</v>
      </c>
      <c r="AS341" s="182">
        <f>IFERROR(AR341/AO328,"-")</f>
        <v>1.1041864317051309E-2</v>
      </c>
      <c r="AT341" s="211">
        <f t="shared" si="328"/>
        <v>139</v>
      </c>
      <c r="AU341" s="182">
        <f>IFERROR(AT341/AP328,"-")</f>
        <v>7.6499724821133736E-2</v>
      </c>
      <c r="AV341" s="214">
        <f t="shared" si="333"/>
        <v>95327.438848920865</v>
      </c>
      <c r="AW341" s="109">
        <f t="shared" si="348"/>
        <v>6.97931311508335E-3</v>
      </c>
      <c r="AX341" s="121"/>
      <c r="AY341" s="76"/>
      <c r="AZ341" s="76"/>
      <c r="BA341" s="76"/>
      <c r="BB341" s="76"/>
      <c r="BC341" s="76"/>
      <c r="BD341" s="76"/>
      <c r="BE341" s="76"/>
      <c r="BF341" s="76"/>
      <c r="BG341" s="76"/>
      <c r="BH341" s="76"/>
      <c r="BI341" s="76"/>
      <c r="BN341" s="500"/>
      <c r="BO341" s="642"/>
      <c r="BP341" s="641"/>
      <c r="BQ341" s="641"/>
      <c r="BR341" s="400" t="s">
        <v>156</v>
      </c>
      <c r="BS341" s="188">
        <v>1584484</v>
      </c>
      <c r="BT341" s="390">
        <v>9.9597601512163951E-3</v>
      </c>
      <c r="BU341" s="188">
        <v>24</v>
      </c>
      <c r="BV341" s="390">
        <v>0.12371134020618557</v>
      </c>
      <c r="BW341" s="188">
        <v>66020.166666666672</v>
      </c>
      <c r="BX341" s="401">
        <v>1.2327922745017466E-3</v>
      </c>
      <c r="CB341" s="159"/>
      <c r="CC341" s="159"/>
      <c r="CD341" s="159"/>
      <c r="CE341" s="159"/>
      <c r="CF341" s="159"/>
      <c r="CG341" s="159"/>
      <c r="CI341" s="76"/>
      <c r="CJ341" s="150"/>
      <c r="CK341" s="150"/>
      <c r="CL341" s="150"/>
    </row>
    <row r="342" spans="2:90" s="14" customFormat="1" ht="13.5" customHeight="1">
      <c r="B342" s="500"/>
      <c r="C342" s="628"/>
      <c r="D342" s="631"/>
      <c r="E342" s="615"/>
      <c r="F342" s="615"/>
      <c r="G342" s="126" t="s">
        <v>157</v>
      </c>
      <c r="H342" s="211">
        <v>2212737</v>
      </c>
      <c r="I342" s="182">
        <f>IFERROR(H342/E328,"-")</f>
        <v>2.5155840652084146E-3</v>
      </c>
      <c r="J342" s="211">
        <v>58</v>
      </c>
      <c r="K342" s="182">
        <f>IFERROR(J342/F328,"-")</f>
        <v>4.2709867452135494E-2</v>
      </c>
      <c r="L342" s="214">
        <f t="shared" si="329"/>
        <v>38150.637931034486</v>
      </c>
      <c r="M342" s="109">
        <f t="shared" si="344"/>
        <v>2.9122313717613981E-3</v>
      </c>
      <c r="N342" s="615"/>
      <c r="O342" s="615"/>
      <c r="P342" s="126" t="s">
        <v>157</v>
      </c>
      <c r="Q342" s="211">
        <v>636356</v>
      </c>
      <c r="R342" s="182">
        <f>IFERROR(Q342/N328,"-")</f>
        <v>4.7305908034792022E-3</v>
      </c>
      <c r="S342" s="211">
        <v>12</v>
      </c>
      <c r="T342" s="182">
        <f>IFERROR(S342/O328,"-")</f>
        <v>6.5217391304347824E-2</v>
      </c>
      <c r="U342" s="214">
        <f t="shared" si="330"/>
        <v>53029.666666666664</v>
      </c>
      <c r="V342" s="109">
        <f t="shared" si="345"/>
        <v>6.0253062864028923E-4</v>
      </c>
      <c r="W342" s="615"/>
      <c r="X342" s="615"/>
      <c r="Y342" s="126" t="s">
        <v>157</v>
      </c>
      <c r="Z342" s="211">
        <v>397682</v>
      </c>
      <c r="AA342" s="182">
        <f>IFERROR(Z342/W328,"-")</f>
        <v>6.3351226045876199E-3</v>
      </c>
      <c r="AB342" s="211">
        <v>9</v>
      </c>
      <c r="AC342" s="182">
        <f>IFERROR(AB342/X328,"-")</f>
        <v>9.7826086956521743E-2</v>
      </c>
      <c r="AD342" s="214">
        <f t="shared" si="331"/>
        <v>44186.888888888891</v>
      </c>
      <c r="AE342" s="109">
        <f t="shared" si="346"/>
        <v>4.518979714802169E-4</v>
      </c>
      <c r="AF342" s="615"/>
      <c r="AG342" s="615"/>
      <c r="AH342" s="126" t="s">
        <v>157</v>
      </c>
      <c r="AI342" s="211">
        <v>701162</v>
      </c>
      <c r="AJ342" s="182">
        <f>IFERROR(AI342/AF328,"-")</f>
        <v>5.6949512560639046E-3</v>
      </c>
      <c r="AK342" s="211">
        <v>14</v>
      </c>
      <c r="AL342" s="182">
        <f>IFERROR(AK342/AG328,"-")</f>
        <v>7.650273224043716E-2</v>
      </c>
      <c r="AM342" s="214">
        <f t="shared" si="332"/>
        <v>50083</v>
      </c>
      <c r="AN342" s="109">
        <f t="shared" si="347"/>
        <v>7.0295240008033742E-4</v>
      </c>
      <c r="AO342" s="615"/>
      <c r="AP342" s="651"/>
      <c r="AQ342" s="126" t="s">
        <v>157</v>
      </c>
      <c r="AR342" s="211">
        <f t="shared" si="327"/>
        <v>3947937</v>
      </c>
      <c r="AS342" s="182">
        <f>IFERROR(AR342/AO328,"-")</f>
        <v>3.2898787689493855E-3</v>
      </c>
      <c r="AT342" s="211">
        <f t="shared" si="328"/>
        <v>93</v>
      </c>
      <c r="AU342" s="182">
        <f>IFERROR(AT342/AP328,"-")</f>
        <v>5.1183269124931208E-2</v>
      </c>
      <c r="AV342" s="214">
        <f t="shared" si="333"/>
        <v>42450.93548387097</v>
      </c>
      <c r="AW342" s="109">
        <f t="shared" si="348"/>
        <v>4.6696123719622415E-3</v>
      </c>
      <c r="AX342" s="121"/>
      <c r="AY342" s="76"/>
      <c r="AZ342" s="76"/>
      <c r="BA342" s="76"/>
      <c r="BB342" s="76"/>
      <c r="BC342" s="76"/>
      <c r="BD342" s="76"/>
      <c r="BE342" s="76"/>
      <c r="BF342" s="76"/>
      <c r="BG342" s="76"/>
      <c r="BH342" s="76"/>
      <c r="BI342" s="76"/>
      <c r="BN342" s="500"/>
      <c r="BO342" s="642"/>
      <c r="BP342" s="641"/>
      <c r="BQ342" s="641"/>
      <c r="BR342" s="400" t="s">
        <v>157</v>
      </c>
      <c r="BS342" s="188">
        <v>845534</v>
      </c>
      <c r="BT342" s="390">
        <v>5.3148632865327788E-3</v>
      </c>
      <c r="BU342" s="188">
        <v>21</v>
      </c>
      <c r="BV342" s="390">
        <v>0.10824742268041238</v>
      </c>
      <c r="BW342" s="188">
        <v>40263.523809523809</v>
      </c>
      <c r="BX342" s="401">
        <v>1.0786932401890281E-3</v>
      </c>
      <c r="CB342" s="159"/>
      <c r="CC342" s="159"/>
      <c r="CD342" s="159"/>
      <c r="CE342" s="159"/>
      <c r="CF342" s="159"/>
      <c r="CG342" s="159"/>
      <c r="CI342" s="76"/>
      <c r="CJ342" s="150"/>
      <c r="CK342" s="150"/>
      <c r="CL342" s="150"/>
    </row>
    <row r="343" spans="2:90" s="14" customFormat="1" ht="13.5" customHeight="1">
      <c r="B343" s="500"/>
      <c r="C343" s="628"/>
      <c r="D343" s="631"/>
      <c r="E343" s="615"/>
      <c r="F343" s="615"/>
      <c r="G343" s="127" t="s">
        <v>158</v>
      </c>
      <c r="H343" s="212">
        <v>968554</v>
      </c>
      <c r="I343" s="183">
        <f>IFERROR(H343/E328,"-")</f>
        <v>1.1011155002577672E-3</v>
      </c>
      <c r="J343" s="212">
        <v>118</v>
      </c>
      <c r="K343" s="183">
        <f>IFERROR(J343/F328,"-")</f>
        <v>8.6892488954344621E-2</v>
      </c>
      <c r="L343" s="215">
        <f t="shared" si="329"/>
        <v>8208.0847457627115</v>
      </c>
      <c r="M343" s="110">
        <f t="shared" si="344"/>
        <v>5.9248845149628441E-3</v>
      </c>
      <c r="N343" s="615"/>
      <c r="O343" s="615"/>
      <c r="P343" s="127" t="s">
        <v>158</v>
      </c>
      <c r="Q343" s="212">
        <v>943603</v>
      </c>
      <c r="R343" s="183">
        <f>IFERROR(Q343/N328,"-")</f>
        <v>7.0146265202738487E-3</v>
      </c>
      <c r="S343" s="212">
        <v>25</v>
      </c>
      <c r="T343" s="183">
        <f>IFERROR(S343/O328,"-")</f>
        <v>0.1358695652173913</v>
      </c>
      <c r="U343" s="215">
        <f t="shared" si="330"/>
        <v>37744.120000000003</v>
      </c>
      <c r="V343" s="110">
        <f t="shared" si="345"/>
        <v>1.2552721430006024E-3</v>
      </c>
      <c r="W343" s="615"/>
      <c r="X343" s="615"/>
      <c r="Y343" s="127" t="s">
        <v>158</v>
      </c>
      <c r="Z343" s="212">
        <v>377433</v>
      </c>
      <c r="AA343" s="183">
        <f>IFERROR(Z343/W328,"-")</f>
        <v>6.0125535729988267E-3</v>
      </c>
      <c r="AB343" s="212">
        <v>7</v>
      </c>
      <c r="AC343" s="183">
        <f>IFERROR(AB343/X328,"-")</f>
        <v>7.6086956521739135E-2</v>
      </c>
      <c r="AD343" s="215">
        <f t="shared" si="331"/>
        <v>53919</v>
      </c>
      <c r="AE343" s="110">
        <f t="shared" si="346"/>
        <v>3.5147620004016871E-4</v>
      </c>
      <c r="AF343" s="615"/>
      <c r="AG343" s="615"/>
      <c r="AH343" s="127" t="s">
        <v>158</v>
      </c>
      <c r="AI343" s="212">
        <v>168623</v>
      </c>
      <c r="AJ343" s="183">
        <f>IFERROR(AI343/AF328,"-")</f>
        <v>1.3695832997955733E-3</v>
      </c>
      <c r="AK343" s="212">
        <v>22</v>
      </c>
      <c r="AL343" s="183">
        <f>IFERROR(AK343/AG328,"-")</f>
        <v>0.12021857923497267</v>
      </c>
      <c r="AM343" s="215">
        <f t="shared" si="332"/>
        <v>7664.681818181818</v>
      </c>
      <c r="AN343" s="110">
        <f t="shared" si="347"/>
        <v>1.1046394858405303E-3</v>
      </c>
      <c r="AO343" s="615"/>
      <c r="AP343" s="651"/>
      <c r="AQ343" s="127" t="s">
        <v>158</v>
      </c>
      <c r="AR343" s="212">
        <f t="shared" si="327"/>
        <v>2458213</v>
      </c>
      <c r="AS343" s="183">
        <f>IFERROR(AR343/AO328,"-")</f>
        <v>2.0484680374219183E-3</v>
      </c>
      <c r="AT343" s="212">
        <f t="shared" si="328"/>
        <v>172</v>
      </c>
      <c r="AU343" s="183">
        <f>IFERROR(AT343/AP328,"-")</f>
        <v>9.4661529994496424E-2</v>
      </c>
      <c r="AV343" s="215">
        <f t="shared" si="333"/>
        <v>14291.936046511628</v>
      </c>
      <c r="AW343" s="110">
        <f t="shared" si="348"/>
        <v>8.6362723438441463E-3</v>
      </c>
      <c r="AX343" s="121"/>
      <c r="AY343" s="76"/>
      <c r="AZ343" s="76"/>
      <c r="BA343" s="76"/>
      <c r="BB343" s="76"/>
      <c r="BC343" s="76"/>
      <c r="BD343" s="76"/>
      <c r="BE343" s="76"/>
      <c r="BF343" s="76"/>
      <c r="BG343" s="76"/>
      <c r="BH343" s="76"/>
      <c r="BI343" s="76"/>
      <c r="BN343" s="500"/>
      <c r="BO343" s="642"/>
      <c r="BP343" s="641"/>
      <c r="BQ343" s="641"/>
      <c r="BR343" s="400" t="s">
        <v>158</v>
      </c>
      <c r="BS343" s="188">
        <v>312926</v>
      </c>
      <c r="BT343" s="390">
        <v>1.9669923489789368E-3</v>
      </c>
      <c r="BU343" s="188">
        <v>25</v>
      </c>
      <c r="BV343" s="390">
        <v>0.12886597938144329</v>
      </c>
      <c r="BW343" s="188">
        <v>12517.04</v>
      </c>
      <c r="BX343" s="401">
        <v>1.2841586192726526E-3</v>
      </c>
      <c r="CB343" s="159"/>
      <c r="CC343" s="159"/>
      <c r="CD343" s="159"/>
      <c r="CE343" s="159"/>
      <c r="CF343" s="159"/>
      <c r="CG343" s="159"/>
      <c r="CI343" s="76"/>
      <c r="CJ343" s="150"/>
      <c r="CK343" s="150"/>
      <c r="CL343" s="150"/>
    </row>
    <row r="344" spans="2:90" s="14" customFormat="1" ht="13.5" customHeight="1">
      <c r="B344" s="500"/>
      <c r="C344" s="629"/>
      <c r="D344" s="632"/>
      <c r="E344" s="616"/>
      <c r="F344" s="616"/>
      <c r="G344" s="128" t="s">
        <v>81</v>
      </c>
      <c r="H344" s="204">
        <v>170714586</v>
      </c>
      <c r="I344" s="183">
        <f>IFERROR(H344/E328,"-")</f>
        <v>0.19407950074511862</v>
      </c>
      <c r="J344" s="212">
        <v>1066</v>
      </c>
      <c r="K344" s="183">
        <f>IFERROR(J344/F328,"-")</f>
        <v>0.78497790868924888</v>
      </c>
      <c r="L344" s="215">
        <f t="shared" si="329"/>
        <v>160145.01500938088</v>
      </c>
      <c r="M344" s="111">
        <f t="shared" si="344"/>
        <v>5.3524804177545689E-2</v>
      </c>
      <c r="N344" s="616"/>
      <c r="O344" s="616"/>
      <c r="P344" s="128" t="s">
        <v>81</v>
      </c>
      <c r="Q344" s="204">
        <v>24217689</v>
      </c>
      <c r="R344" s="183">
        <f>IFERROR(Q344/N328,"-")</f>
        <v>0.18003126687721879</v>
      </c>
      <c r="S344" s="212">
        <v>148</v>
      </c>
      <c r="T344" s="183">
        <f>IFERROR(S344/O328,"-")</f>
        <v>0.80434782608695654</v>
      </c>
      <c r="U344" s="215">
        <f t="shared" si="330"/>
        <v>163633.03378378379</v>
      </c>
      <c r="V344" s="111">
        <f t="shared" si="345"/>
        <v>7.4312110865635671E-3</v>
      </c>
      <c r="W344" s="616"/>
      <c r="X344" s="616"/>
      <c r="Y344" s="128" t="s">
        <v>81</v>
      </c>
      <c r="Z344" s="204">
        <v>20510906</v>
      </c>
      <c r="AA344" s="183">
        <f>IFERROR(Z344/W328,"-")</f>
        <v>0.32674122600764394</v>
      </c>
      <c r="AB344" s="212">
        <v>73</v>
      </c>
      <c r="AC344" s="183">
        <f>IFERROR(AB344/X328,"-")</f>
        <v>0.79347826086956519</v>
      </c>
      <c r="AD344" s="215">
        <f t="shared" si="331"/>
        <v>280971.31506849313</v>
      </c>
      <c r="AE344" s="111">
        <f t="shared" si="346"/>
        <v>3.6653946575617596E-3</v>
      </c>
      <c r="AF344" s="616"/>
      <c r="AG344" s="616"/>
      <c r="AH344" s="128" t="s">
        <v>81</v>
      </c>
      <c r="AI344" s="204">
        <v>25326492</v>
      </c>
      <c r="AJ344" s="183">
        <f>IFERROR(AI344/AF328,"-")</f>
        <v>0.20570586744160754</v>
      </c>
      <c r="AK344" s="212">
        <v>150</v>
      </c>
      <c r="AL344" s="183">
        <f>IFERROR(AK344/AG328,"-")</f>
        <v>0.81967213114754101</v>
      </c>
      <c r="AM344" s="215">
        <f t="shared" si="332"/>
        <v>168843.28</v>
      </c>
      <c r="AN344" s="111">
        <f t="shared" si="347"/>
        <v>7.5316328580036151E-3</v>
      </c>
      <c r="AO344" s="616"/>
      <c r="AP344" s="652"/>
      <c r="AQ344" s="128" t="s">
        <v>81</v>
      </c>
      <c r="AR344" s="204">
        <f t="shared" si="327"/>
        <v>240769673</v>
      </c>
      <c r="AS344" s="183">
        <f>IFERROR(AR344/AO328,"-")</f>
        <v>0.20063720252111067</v>
      </c>
      <c r="AT344" s="212">
        <f t="shared" si="328"/>
        <v>1437</v>
      </c>
      <c r="AU344" s="183">
        <f>IFERROR(AT344/AP328,"-")</f>
        <v>0.79086406164006606</v>
      </c>
      <c r="AV344" s="215">
        <f t="shared" si="333"/>
        <v>167550.22477383437</v>
      </c>
      <c r="AW344" s="111">
        <f t="shared" si="348"/>
        <v>7.2153042779674631E-2</v>
      </c>
      <c r="AX344" s="121"/>
      <c r="AY344" s="76"/>
      <c r="AZ344" s="76"/>
      <c r="BA344" s="76"/>
      <c r="BB344" s="76"/>
      <c r="BC344" s="76"/>
      <c r="BD344" s="76"/>
      <c r="BE344" s="76"/>
      <c r="BF344" s="76"/>
      <c r="BG344" s="76"/>
      <c r="BH344" s="76"/>
      <c r="BI344" s="76"/>
      <c r="BN344" s="500"/>
      <c r="BO344" s="642"/>
      <c r="BP344" s="641"/>
      <c r="BQ344" s="641"/>
      <c r="BR344" s="128" t="s">
        <v>81</v>
      </c>
      <c r="BS344" s="188">
        <v>26900281</v>
      </c>
      <c r="BT344" s="390">
        <v>0.16908996667705292</v>
      </c>
      <c r="BU344" s="188">
        <v>168</v>
      </c>
      <c r="BV344" s="390">
        <v>0.865979381443299</v>
      </c>
      <c r="BW344" s="188">
        <v>160120.72023809524</v>
      </c>
      <c r="BX344" s="401">
        <v>8.6295459215122248E-3</v>
      </c>
      <c r="CB344" s="159"/>
      <c r="CC344" s="159"/>
      <c r="CD344" s="159"/>
      <c r="CE344" s="159"/>
      <c r="CF344" s="159"/>
      <c r="CG344" s="159"/>
      <c r="CI344" s="76"/>
      <c r="CJ344" s="150"/>
      <c r="CK344" s="150"/>
      <c r="CL344" s="150"/>
    </row>
    <row r="345" spans="2:90" s="14" customFormat="1" ht="13.5" customHeight="1">
      <c r="B345" s="500">
        <v>21</v>
      </c>
      <c r="C345" s="627" t="s">
        <v>138</v>
      </c>
      <c r="D345" s="630">
        <f>BL25</f>
        <v>13121</v>
      </c>
      <c r="E345" s="626">
        <f t="shared" ref="E345" si="349">VLOOKUP(C345,$AY$5:$BI$78,2,0)</f>
        <v>598397290</v>
      </c>
      <c r="F345" s="626">
        <f t="shared" ref="F345" si="350">VLOOKUP(C345,$AY$5:$BI$78,7,0)</f>
        <v>904</v>
      </c>
      <c r="G345" s="124" t="s">
        <v>144</v>
      </c>
      <c r="H345" s="210">
        <v>14173174</v>
      </c>
      <c r="I345" s="181">
        <f>IFERROR(H345/E345,"-")</f>
        <v>2.3685224242910592E-2</v>
      </c>
      <c r="J345" s="210">
        <v>186</v>
      </c>
      <c r="K345" s="181">
        <f>IFERROR(J345/F345,"-")</f>
        <v>0.20575221238938052</v>
      </c>
      <c r="L345" s="213">
        <f t="shared" si="329"/>
        <v>76199.860215053763</v>
      </c>
      <c r="M345" s="108">
        <f>IFERROR(J345/$BL$25,0)</f>
        <v>1.4175748799634175E-2</v>
      </c>
      <c r="N345" s="626">
        <f t="shared" ref="N345" si="351">VLOOKUP(C345,$AY$5:$BI$78,3,0)</f>
        <v>83448010</v>
      </c>
      <c r="O345" s="626">
        <f t="shared" ref="O345" si="352">VLOOKUP(C345,$AY$5:$BI$78,8,0)</f>
        <v>124</v>
      </c>
      <c r="P345" s="124" t="s">
        <v>144</v>
      </c>
      <c r="Q345" s="210">
        <v>664341</v>
      </c>
      <c r="R345" s="181">
        <f>IFERROR(Q345/N345,"-")</f>
        <v>7.9611365208109817E-3</v>
      </c>
      <c r="S345" s="210">
        <v>28</v>
      </c>
      <c r="T345" s="181">
        <f>IFERROR(S345/O345,"-")</f>
        <v>0.22580645161290322</v>
      </c>
      <c r="U345" s="213">
        <f t="shared" si="330"/>
        <v>23726.464285714286</v>
      </c>
      <c r="V345" s="108">
        <f>IFERROR(S345/$BL$25,0)</f>
        <v>2.1339836902675101E-3</v>
      </c>
      <c r="W345" s="626">
        <f t="shared" ref="W345" si="353">VLOOKUP(C345,$AY$5:$BI$78,4,0)</f>
        <v>55834370</v>
      </c>
      <c r="X345" s="626">
        <f t="shared" ref="X345" si="354">VLOOKUP(C345,$AY$5:$BI$78,9,0)</f>
        <v>68</v>
      </c>
      <c r="Y345" s="124" t="s">
        <v>144</v>
      </c>
      <c r="Z345" s="210">
        <v>457160</v>
      </c>
      <c r="AA345" s="181">
        <f>IFERROR(Z345/W345,"-")</f>
        <v>8.1877882744983057E-3</v>
      </c>
      <c r="AB345" s="210">
        <v>17</v>
      </c>
      <c r="AC345" s="181">
        <f>IFERROR(AB345/X345,"-")</f>
        <v>0.25</v>
      </c>
      <c r="AD345" s="213">
        <f t="shared" si="331"/>
        <v>26891.764705882353</v>
      </c>
      <c r="AE345" s="108">
        <f>IFERROR(AB345/$BL$25,0)</f>
        <v>1.295632954805274E-3</v>
      </c>
      <c r="AF345" s="626">
        <f t="shared" ref="AF345" si="355">VLOOKUP(C345,$AY$5:$BI$78,5,0)</f>
        <v>128200660</v>
      </c>
      <c r="AG345" s="626">
        <f t="shared" ref="AG345" si="356">VLOOKUP(C345,$AY$5:$BI$78,10,0)</f>
        <v>110</v>
      </c>
      <c r="AH345" s="124" t="s">
        <v>144</v>
      </c>
      <c r="AI345" s="210">
        <v>834396</v>
      </c>
      <c r="AJ345" s="181">
        <f>IFERROR(AI345/AF345,"-")</f>
        <v>6.5085156347869039E-3</v>
      </c>
      <c r="AK345" s="210">
        <v>31</v>
      </c>
      <c r="AL345" s="181">
        <f>IFERROR(AK345/AG345,"-")</f>
        <v>0.2818181818181818</v>
      </c>
      <c r="AM345" s="213">
        <f t="shared" si="332"/>
        <v>26916</v>
      </c>
      <c r="AN345" s="108">
        <f>IFERROR(AK345/$BL$25,0)</f>
        <v>2.3626247999390289E-3</v>
      </c>
      <c r="AO345" s="626">
        <f t="shared" ref="AO345" si="357">VLOOKUP(C345,$AY$5:$BI$78,6,0)</f>
        <v>865880330</v>
      </c>
      <c r="AP345" s="650">
        <f t="shared" ref="AP345" si="358">VLOOKUP(C345,$AY$5:$BI$78,11,0)</f>
        <v>1206</v>
      </c>
      <c r="AQ345" s="124" t="s">
        <v>144</v>
      </c>
      <c r="AR345" s="210">
        <f t="shared" si="327"/>
        <v>16129071</v>
      </c>
      <c r="AS345" s="181">
        <f>IFERROR(AR345/AO345,"-")</f>
        <v>1.8627367363801876E-2</v>
      </c>
      <c r="AT345" s="210">
        <f t="shared" si="328"/>
        <v>262</v>
      </c>
      <c r="AU345" s="181">
        <f>IFERROR(AT345/AP345,"-")</f>
        <v>0.21724709784411278</v>
      </c>
      <c r="AV345" s="213">
        <f t="shared" si="333"/>
        <v>61561.33969465649</v>
      </c>
      <c r="AW345" s="108">
        <f>IFERROR(AT345/$BL$25,0)</f>
        <v>1.9967990244645989E-2</v>
      </c>
      <c r="AX345" s="121"/>
      <c r="AY345" s="76"/>
      <c r="AZ345" s="76"/>
      <c r="BA345" s="76"/>
      <c r="BB345" s="76"/>
      <c r="BC345" s="76"/>
      <c r="BD345" s="76"/>
      <c r="BE345" s="76"/>
      <c r="BF345" s="76"/>
      <c r="BG345" s="76"/>
      <c r="BH345" s="76"/>
      <c r="BI345" s="76"/>
      <c r="BN345" s="500">
        <v>21</v>
      </c>
      <c r="BO345" s="642" t="s">
        <v>138</v>
      </c>
      <c r="BP345" s="641">
        <v>82923730</v>
      </c>
      <c r="BQ345" s="641">
        <v>89</v>
      </c>
      <c r="BR345" s="400" t="s">
        <v>144</v>
      </c>
      <c r="BS345" s="188">
        <v>1991021</v>
      </c>
      <c r="BT345" s="390">
        <v>2.4010268230818851E-2</v>
      </c>
      <c r="BU345" s="188">
        <v>28</v>
      </c>
      <c r="BV345" s="390">
        <v>0.3146067415730337</v>
      </c>
      <c r="BW345" s="188">
        <v>71107.892857142855</v>
      </c>
      <c r="BX345" s="401">
        <v>2.1690293593616856E-3</v>
      </c>
      <c r="CB345" s="159"/>
      <c r="CC345" s="159"/>
      <c r="CD345" s="159"/>
      <c r="CE345" s="159"/>
      <c r="CF345" s="159"/>
      <c r="CG345" s="159"/>
      <c r="CI345" s="76"/>
      <c r="CJ345" s="150"/>
      <c r="CK345" s="150"/>
      <c r="CL345" s="150"/>
    </row>
    <row r="346" spans="2:90" s="14" customFormat="1" ht="13.5" customHeight="1">
      <c r="B346" s="500"/>
      <c r="C346" s="628"/>
      <c r="D346" s="631"/>
      <c r="E346" s="615"/>
      <c r="F346" s="615"/>
      <c r="G346" s="125" t="s">
        <v>145</v>
      </c>
      <c r="H346" s="211">
        <v>10131619</v>
      </c>
      <c r="I346" s="182">
        <f>IFERROR(H346/E345,"-")</f>
        <v>1.6931258161279439E-2</v>
      </c>
      <c r="J346" s="211">
        <v>223</v>
      </c>
      <c r="K346" s="182">
        <f>IFERROR(J346/F345,"-")</f>
        <v>0.24668141592920353</v>
      </c>
      <c r="L346" s="214">
        <f t="shared" si="329"/>
        <v>45433.269058295962</v>
      </c>
      <c r="M346" s="109">
        <f t="shared" ref="M346:M361" si="359">IFERROR(J346/$BL$25,0)</f>
        <v>1.6995655818916242E-2</v>
      </c>
      <c r="N346" s="615"/>
      <c r="O346" s="615"/>
      <c r="P346" s="125" t="s">
        <v>145</v>
      </c>
      <c r="Q346" s="211">
        <v>1550856</v>
      </c>
      <c r="R346" s="182">
        <f>IFERROR(Q346/N345,"-")</f>
        <v>1.8584697226452732E-2</v>
      </c>
      <c r="S346" s="211">
        <v>34</v>
      </c>
      <c r="T346" s="182">
        <f>IFERROR(S346/O345,"-")</f>
        <v>0.27419354838709675</v>
      </c>
      <c r="U346" s="214">
        <f t="shared" si="330"/>
        <v>45613.411764705881</v>
      </c>
      <c r="V346" s="109">
        <f t="shared" ref="V346:V361" si="360">IFERROR(S346/$BL$25,0)</f>
        <v>2.5912659096105481E-3</v>
      </c>
      <c r="W346" s="615"/>
      <c r="X346" s="615"/>
      <c r="Y346" s="125" t="s">
        <v>145</v>
      </c>
      <c r="Z346" s="211">
        <v>1001640</v>
      </c>
      <c r="AA346" s="182">
        <f>IFERROR(Z346/W345,"-")</f>
        <v>1.793948781010693E-2</v>
      </c>
      <c r="AB346" s="211">
        <v>18</v>
      </c>
      <c r="AC346" s="182">
        <f>IFERROR(AB346/X345,"-")</f>
        <v>0.26470588235294118</v>
      </c>
      <c r="AD346" s="214">
        <f t="shared" si="331"/>
        <v>55646.666666666664</v>
      </c>
      <c r="AE346" s="109">
        <f t="shared" ref="AE346:AE361" si="361">IFERROR(AB346/$BL$25,0)</f>
        <v>1.3718466580291135E-3</v>
      </c>
      <c r="AF346" s="615"/>
      <c r="AG346" s="615"/>
      <c r="AH346" s="125" t="s">
        <v>145</v>
      </c>
      <c r="AI346" s="211">
        <v>1978535</v>
      </c>
      <c r="AJ346" s="182">
        <f>IFERROR(AI346/AF345,"-")</f>
        <v>1.5433110874780208E-2</v>
      </c>
      <c r="AK346" s="211">
        <v>35</v>
      </c>
      <c r="AL346" s="182">
        <f>IFERROR(AK346/AG345,"-")</f>
        <v>0.31818181818181818</v>
      </c>
      <c r="AM346" s="214">
        <f t="shared" si="332"/>
        <v>56529.571428571428</v>
      </c>
      <c r="AN346" s="109">
        <f t="shared" ref="AN346:AN361" si="362">IFERROR(AK346/$BL$25,0)</f>
        <v>2.6674796128343878E-3</v>
      </c>
      <c r="AO346" s="615"/>
      <c r="AP346" s="651"/>
      <c r="AQ346" s="125" t="s">
        <v>145</v>
      </c>
      <c r="AR346" s="211">
        <f t="shared" si="327"/>
        <v>14662650</v>
      </c>
      <c r="AS346" s="182">
        <f>IFERROR(AR346/AO345,"-")</f>
        <v>1.6933806545761352E-2</v>
      </c>
      <c r="AT346" s="211">
        <f t="shared" si="328"/>
        <v>310</v>
      </c>
      <c r="AU346" s="182">
        <f>IFERROR(AT346/AP345,"-")</f>
        <v>0.25704809286898839</v>
      </c>
      <c r="AV346" s="214">
        <f t="shared" si="333"/>
        <v>47298.870967741932</v>
      </c>
      <c r="AW346" s="109">
        <f t="shared" ref="AW346:AW361" si="363">IFERROR(AT346/$BL$25,0)</f>
        <v>2.3626247999390289E-2</v>
      </c>
      <c r="AX346" s="121"/>
      <c r="AY346" s="76"/>
      <c r="AZ346" s="76"/>
      <c r="BA346" s="76"/>
      <c r="BB346" s="76"/>
      <c r="BC346" s="76"/>
      <c r="BD346" s="76"/>
      <c r="BE346" s="76"/>
      <c r="BF346" s="76"/>
      <c r="BG346" s="76"/>
      <c r="BH346" s="76"/>
      <c r="BI346" s="76"/>
      <c r="BN346" s="500"/>
      <c r="BO346" s="642"/>
      <c r="BP346" s="641"/>
      <c r="BQ346" s="641"/>
      <c r="BR346" s="400" t="s">
        <v>145</v>
      </c>
      <c r="BS346" s="188">
        <v>1625737</v>
      </c>
      <c r="BT346" s="390">
        <v>1.960520830406447E-2</v>
      </c>
      <c r="BU346" s="188">
        <v>33</v>
      </c>
      <c r="BV346" s="390">
        <v>0.3707865168539326</v>
      </c>
      <c r="BW346" s="188">
        <v>49264.757575757576</v>
      </c>
      <c r="BX346" s="401">
        <v>2.5563560306762724E-3</v>
      </c>
      <c r="CB346" s="159"/>
      <c r="CC346" s="159"/>
      <c r="CD346" s="159"/>
      <c r="CE346" s="159"/>
      <c r="CF346" s="159"/>
      <c r="CG346" s="159"/>
      <c r="CI346" s="76"/>
      <c r="CJ346" s="150"/>
      <c r="CK346" s="150"/>
      <c r="CL346" s="150"/>
    </row>
    <row r="347" spans="2:90" s="14" customFormat="1" ht="13.5" customHeight="1">
      <c r="B347" s="500"/>
      <c r="C347" s="628"/>
      <c r="D347" s="631"/>
      <c r="E347" s="615"/>
      <c r="F347" s="615"/>
      <c r="G347" s="126" t="s">
        <v>146</v>
      </c>
      <c r="H347" s="211">
        <v>11265667</v>
      </c>
      <c r="I347" s="182">
        <f>IFERROR(H347/E345,"-")</f>
        <v>1.8826400433731912E-2</v>
      </c>
      <c r="J347" s="211">
        <v>309</v>
      </c>
      <c r="K347" s="182">
        <f>IFERROR(J347/F345,"-")</f>
        <v>0.3418141592920354</v>
      </c>
      <c r="L347" s="214">
        <f t="shared" si="329"/>
        <v>36458.469255663433</v>
      </c>
      <c r="M347" s="109">
        <f t="shared" si="359"/>
        <v>2.355003429616645E-2</v>
      </c>
      <c r="N347" s="615"/>
      <c r="O347" s="615"/>
      <c r="P347" s="126" t="s">
        <v>146</v>
      </c>
      <c r="Q347" s="211">
        <v>1294908</v>
      </c>
      <c r="R347" s="182">
        <f>IFERROR(Q347/N345,"-")</f>
        <v>1.5517542000102819E-2</v>
      </c>
      <c r="S347" s="211">
        <v>41</v>
      </c>
      <c r="T347" s="182">
        <f>IFERROR(S347/O345,"-")</f>
        <v>0.33064516129032256</v>
      </c>
      <c r="U347" s="214">
        <f t="shared" si="330"/>
        <v>31583.121951219513</v>
      </c>
      <c r="V347" s="109">
        <f t="shared" si="360"/>
        <v>3.1247618321774257E-3</v>
      </c>
      <c r="W347" s="615"/>
      <c r="X347" s="615"/>
      <c r="Y347" s="126" t="s">
        <v>146</v>
      </c>
      <c r="Z347" s="211">
        <v>797950</v>
      </c>
      <c r="AA347" s="182">
        <f>IFERROR(Z347/W345,"-")</f>
        <v>1.4291376440712057E-2</v>
      </c>
      <c r="AB347" s="211">
        <v>25</v>
      </c>
      <c r="AC347" s="182">
        <f>IFERROR(AB347/X345,"-")</f>
        <v>0.36764705882352944</v>
      </c>
      <c r="AD347" s="214">
        <f t="shared" si="331"/>
        <v>31918</v>
      </c>
      <c r="AE347" s="109">
        <f t="shared" si="361"/>
        <v>1.9053425805959912E-3</v>
      </c>
      <c r="AF347" s="615"/>
      <c r="AG347" s="615"/>
      <c r="AH347" s="126" t="s">
        <v>146</v>
      </c>
      <c r="AI347" s="211">
        <v>4935149</v>
      </c>
      <c r="AJ347" s="182">
        <f>IFERROR(AI347/AF345,"-")</f>
        <v>3.8495503845300018E-2</v>
      </c>
      <c r="AK347" s="211">
        <v>40</v>
      </c>
      <c r="AL347" s="182">
        <f>IFERROR(AK347/AG345,"-")</f>
        <v>0.36363636363636365</v>
      </c>
      <c r="AM347" s="214">
        <f t="shared" si="332"/>
        <v>123378.72500000001</v>
      </c>
      <c r="AN347" s="109">
        <f t="shared" si="362"/>
        <v>3.048548128953586E-3</v>
      </c>
      <c r="AO347" s="615"/>
      <c r="AP347" s="651"/>
      <c r="AQ347" s="126" t="s">
        <v>146</v>
      </c>
      <c r="AR347" s="211">
        <f t="shared" si="327"/>
        <v>18293674</v>
      </c>
      <c r="AS347" s="182">
        <f>IFERROR(AR347/AO345,"-")</f>
        <v>2.1127254386296083E-2</v>
      </c>
      <c r="AT347" s="211">
        <f t="shared" si="328"/>
        <v>415</v>
      </c>
      <c r="AU347" s="182">
        <f>IFERROR(AT347/AP345,"-")</f>
        <v>0.3441127694859038</v>
      </c>
      <c r="AV347" s="214">
        <f t="shared" si="333"/>
        <v>44081.142168674698</v>
      </c>
      <c r="AW347" s="109">
        <f t="shared" si="363"/>
        <v>3.1628686837893452E-2</v>
      </c>
      <c r="AX347" s="121"/>
      <c r="AY347" s="76"/>
      <c r="AZ347" s="76"/>
      <c r="BA347" s="76"/>
      <c r="BB347" s="76"/>
      <c r="BC347" s="76"/>
      <c r="BD347" s="76"/>
      <c r="BE347" s="76"/>
      <c r="BF347" s="76"/>
      <c r="BG347" s="76"/>
      <c r="BH347" s="76"/>
      <c r="BI347" s="76"/>
      <c r="BN347" s="500"/>
      <c r="BO347" s="642"/>
      <c r="BP347" s="641"/>
      <c r="BQ347" s="641"/>
      <c r="BR347" s="400" t="s">
        <v>146</v>
      </c>
      <c r="BS347" s="188">
        <v>878856</v>
      </c>
      <c r="BT347" s="390">
        <v>1.0598365510089814E-2</v>
      </c>
      <c r="BU347" s="188">
        <v>33</v>
      </c>
      <c r="BV347" s="390">
        <v>0.3707865168539326</v>
      </c>
      <c r="BW347" s="188">
        <v>26632</v>
      </c>
      <c r="BX347" s="401">
        <v>2.5563560306762724E-3</v>
      </c>
      <c r="CB347" s="159"/>
      <c r="CC347" s="159"/>
      <c r="CD347" s="159"/>
      <c r="CE347" s="159"/>
      <c r="CF347" s="159"/>
      <c r="CG347" s="159"/>
      <c r="CI347" s="76"/>
      <c r="CJ347" s="150"/>
      <c r="CK347" s="150"/>
      <c r="CL347" s="150"/>
    </row>
    <row r="348" spans="2:90" s="14" customFormat="1" ht="13.5" customHeight="1">
      <c r="B348" s="500"/>
      <c r="C348" s="628"/>
      <c r="D348" s="631"/>
      <c r="E348" s="615"/>
      <c r="F348" s="615"/>
      <c r="G348" s="126" t="s">
        <v>147</v>
      </c>
      <c r="H348" s="211">
        <v>2159430</v>
      </c>
      <c r="I348" s="182">
        <f>IFERROR(H348/E345,"-")</f>
        <v>3.6086894711705661E-3</v>
      </c>
      <c r="J348" s="211">
        <v>44</v>
      </c>
      <c r="K348" s="182">
        <f>IFERROR(J348/F345,"-")</f>
        <v>4.8672566371681415E-2</v>
      </c>
      <c r="L348" s="214">
        <f t="shared" si="329"/>
        <v>49077.954545454544</v>
      </c>
      <c r="M348" s="109">
        <f t="shared" si="359"/>
        <v>3.3534029418489444E-3</v>
      </c>
      <c r="N348" s="615"/>
      <c r="O348" s="615"/>
      <c r="P348" s="126" t="s">
        <v>147</v>
      </c>
      <c r="Q348" s="211">
        <v>170931</v>
      </c>
      <c r="R348" s="182">
        <f>IFERROR(Q348/N345,"-")</f>
        <v>2.0483532201666641E-3</v>
      </c>
      <c r="S348" s="211">
        <v>10</v>
      </c>
      <c r="T348" s="182">
        <f>IFERROR(S348/O345,"-")</f>
        <v>8.0645161290322578E-2</v>
      </c>
      <c r="U348" s="214">
        <f t="shared" si="330"/>
        <v>17093.099999999999</v>
      </c>
      <c r="V348" s="109">
        <f t="shared" si="360"/>
        <v>7.6213703223839649E-4</v>
      </c>
      <c r="W348" s="615"/>
      <c r="X348" s="615"/>
      <c r="Y348" s="126" t="s">
        <v>147</v>
      </c>
      <c r="Z348" s="211">
        <v>22135</v>
      </c>
      <c r="AA348" s="182">
        <f>IFERROR(Z348/W345,"-")</f>
        <v>3.9644040042002805E-4</v>
      </c>
      <c r="AB348" s="211">
        <v>2</v>
      </c>
      <c r="AC348" s="182">
        <f>IFERROR(AB348/X345,"-")</f>
        <v>2.9411764705882353E-2</v>
      </c>
      <c r="AD348" s="214">
        <f t="shared" si="331"/>
        <v>11067.5</v>
      </c>
      <c r="AE348" s="109">
        <f t="shared" si="361"/>
        <v>1.5242740644767929E-4</v>
      </c>
      <c r="AF348" s="615"/>
      <c r="AG348" s="615"/>
      <c r="AH348" s="126" t="s">
        <v>147</v>
      </c>
      <c r="AI348" s="211">
        <v>95999</v>
      </c>
      <c r="AJ348" s="182">
        <f>IFERROR(AI348/AF345,"-")</f>
        <v>7.4881829781531543E-4</v>
      </c>
      <c r="AK348" s="211">
        <v>9</v>
      </c>
      <c r="AL348" s="182">
        <f>IFERROR(AK348/AG345,"-")</f>
        <v>8.1818181818181818E-2</v>
      </c>
      <c r="AM348" s="214">
        <f t="shared" si="332"/>
        <v>10666.555555555555</v>
      </c>
      <c r="AN348" s="109">
        <f t="shared" si="362"/>
        <v>6.8592332901455677E-4</v>
      </c>
      <c r="AO348" s="615"/>
      <c r="AP348" s="651"/>
      <c r="AQ348" s="126" t="s">
        <v>147</v>
      </c>
      <c r="AR348" s="211">
        <f t="shared" si="327"/>
        <v>2448495</v>
      </c>
      <c r="AS348" s="182">
        <f>IFERROR(AR348/AO345,"-")</f>
        <v>2.8277521906520269E-3</v>
      </c>
      <c r="AT348" s="211">
        <f t="shared" si="328"/>
        <v>65</v>
      </c>
      <c r="AU348" s="182">
        <f>IFERROR(AT348/AP345,"-")</f>
        <v>5.3897180762852402E-2</v>
      </c>
      <c r="AV348" s="214">
        <f t="shared" si="333"/>
        <v>37669.153846153844</v>
      </c>
      <c r="AW348" s="109">
        <f t="shared" si="363"/>
        <v>4.9538907095495769E-3</v>
      </c>
      <c r="AX348" s="121"/>
      <c r="AY348" s="76"/>
      <c r="AZ348" s="76"/>
      <c r="BA348" s="76"/>
      <c r="BB348" s="76"/>
      <c r="BC348" s="76"/>
      <c r="BD348" s="76"/>
      <c r="BE348" s="76"/>
      <c r="BF348" s="76"/>
      <c r="BG348" s="76"/>
      <c r="BH348" s="76"/>
      <c r="BI348" s="76"/>
      <c r="BN348" s="500"/>
      <c r="BO348" s="642"/>
      <c r="BP348" s="641"/>
      <c r="BQ348" s="641"/>
      <c r="BR348" s="400" t="s">
        <v>147</v>
      </c>
      <c r="BS348" s="188">
        <v>164428</v>
      </c>
      <c r="BT348" s="390">
        <v>1.9828823426056691E-3</v>
      </c>
      <c r="BU348" s="188">
        <v>5</v>
      </c>
      <c r="BV348" s="390">
        <v>5.6179775280898875E-2</v>
      </c>
      <c r="BW348" s="188">
        <v>32885.599999999999</v>
      </c>
      <c r="BX348" s="401">
        <v>3.8732667131458672E-4</v>
      </c>
      <c r="CB348" s="159"/>
      <c r="CC348" s="159"/>
      <c r="CD348" s="159"/>
      <c r="CE348" s="159"/>
      <c r="CF348" s="159"/>
      <c r="CG348" s="159"/>
      <c r="CI348" s="76"/>
      <c r="CJ348" s="150"/>
      <c r="CK348" s="150"/>
      <c r="CL348" s="150"/>
    </row>
    <row r="349" spans="2:90" s="14" customFormat="1" ht="13.5" customHeight="1">
      <c r="B349" s="500"/>
      <c r="C349" s="628"/>
      <c r="D349" s="631"/>
      <c r="E349" s="615"/>
      <c r="F349" s="615"/>
      <c r="G349" s="126" t="s">
        <v>148</v>
      </c>
      <c r="H349" s="211">
        <v>12894370</v>
      </c>
      <c r="I349" s="182">
        <f>IFERROR(H349/E345,"-")</f>
        <v>2.1548175794713242E-2</v>
      </c>
      <c r="J349" s="211">
        <v>348</v>
      </c>
      <c r="K349" s="182">
        <f>IFERROR(J349/F345,"-")</f>
        <v>0.38495575221238937</v>
      </c>
      <c r="L349" s="214">
        <f t="shared" si="329"/>
        <v>37052.787356321838</v>
      </c>
      <c r="M349" s="109">
        <f t="shared" si="359"/>
        <v>2.6522368721896197E-2</v>
      </c>
      <c r="N349" s="615"/>
      <c r="O349" s="615"/>
      <c r="P349" s="126" t="s">
        <v>148</v>
      </c>
      <c r="Q349" s="211">
        <v>792934</v>
      </c>
      <c r="R349" s="182">
        <f>IFERROR(Q349/N345,"-")</f>
        <v>9.5021319262136982E-3</v>
      </c>
      <c r="S349" s="211">
        <v>43</v>
      </c>
      <c r="T349" s="182">
        <f>IFERROR(S349/O345,"-")</f>
        <v>0.34677419354838712</v>
      </c>
      <c r="U349" s="214">
        <f t="shared" si="330"/>
        <v>18440.325581395347</v>
      </c>
      <c r="V349" s="109">
        <f t="shared" si="360"/>
        <v>3.2771892386251047E-3</v>
      </c>
      <c r="W349" s="615"/>
      <c r="X349" s="615"/>
      <c r="Y349" s="126" t="s">
        <v>148</v>
      </c>
      <c r="Z349" s="211">
        <v>1000429</v>
      </c>
      <c r="AA349" s="182">
        <f>IFERROR(Z349/W345,"-")</f>
        <v>1.7917798660574122E-2</v>
      </c>
      <c r="AB349" s="211">
        <v>28</v>
      </c>
      <c r="AC349" s="182">
        <f>IFERROR(AB349/X345,"-")</f>
        <v>0.41176470588235292</v>
      </c>
      <c r="AD349" s="214">
        <f t="shared" si="331"/>
        <v>35729.607142857145</v>
      </c>
      <c r="AE349" s="109">
        <f t="shared" si="361"/>
        <v>2.1339836902675101E-3</v>
      </c>
      <c r="AF349" s="615"/>
      <c r="AG349" s="615"/>
      <c r="AH349" s="126" t="s">
        <v>148</v>
      </c>
      <c r="AI349" s="211">
        <v>1986209</v>
      </c>
      <c r="AJ349" s="182">
        <f>IFERROR(AI349/AF345,"-")</f>
        <v>1.5492970160996052E-2</v>
      </c>
      <c r="AK349" s="211">
        <v>51</v>
      </c>
      <c r="AL349" s="182">
        <f>IFERROR(AK349/AG345,"-")</f>
        <v>0.46363636363636362</v>
      </c>
      <c r="AM349" s="214">
        <f t="shared" si="332"/>
        <v>38945.274509803923</v>
      </c>
      <c r="AN349" s="109">
        <f t="shared" si="362"/>
        <v>3.8868988644158221E-3</v>
      </c>
      <c r="AO349" s="615"/>
      <c r="AP349" s="651"/>
      <c r="AQ349" s="126" t="s">
        <v>148</v>
      </c>
      <c r="AR349" s="211">
        <f t="shared" si="327"/>
        <v>16673942</v>
      </c>
      <c r="AS349" s="182">
        <f>IFERROR(AR349/AO345,"-")</f>
        <v>1.9256635613838231E-2</v>
      </c>
      <c r="AT349" s="211">
        <f t="shared" si="328"/>
        <v>470</v>
      </c>
      <c r="AU349" s="182">
        <f>IFERROR(AT349/AP345,"-")</f>
        <v>0.38971807628524047</v>
      </c>
      <c r="AV349" s="214">
        <f t="shared" si="333"/>
        <v>35476.472340425535</v>
      </c>
      <c r="AW349" s="109">
        <f t="shared" si="363"/>
        <v>3.5820440515204631E-2</v>
      </c>
      <c r="AX349" s="121"/>
      <c r="AY349" s="76"/>
      <c r="AZ349" s="76"/>
      <c r="BA349" s="76"/>
      <c r="BB349" s="76"/>
      <c r="BC349" s="76"/>
      <c r="BD349" s="76"/>
      <c r="BE349" s="76"/>
      <c r="BF349" s="76"/>
      <c r="BG349" s="76"/>
      <c r="BH349" s="76"/>
      <c r="BI349" s="76"/>
      <c r="BN349" s="500"/>
      <c r="BO349" s="642"/>
      <c r="BP349" s="641"/>
      <c r="BQ349" s="641"/>
      <c r="BR349" s="400" t="s">
        <v>148</v>
      </c>
      <c r="BS349" s="188">
        <v>1316928</v>
      </c>
      <c r="BT349" s="390">
        <v>1.5881195889282839E-2</v>
      </c>
      <c r="BU349" s="188">
        <v>48</v>
      </c>
      <c r="BV349" s="390">
        <v>0.5393258426966292</v>
      </c>
      <c r="BW349" s="188">
        <v>27436</v>
      </c>
      <c r="BX349" s="401">
        <v>3.7183360446200325E-3</v>
      </c>
      <c r="CB349" s="159"/>
      <c r="CC349" s="159"/>
      <c r="CD349" s="159"/>
      <c r="CE349" s="159"/>
      <c r="CF349" s="159"/>
      <c r="CG349" s="159"/>
      <c r="CI349" s="76"/>
      <c r="CJ349" s="150"/>
      <c r="CK349" s="150"/>
      <c r="CL349" s="150"/>
    </row>
    <row r="350" spans="2:90" s="14" customFormat="1" ht="13.5" customHeight="1">
      <c r="B350" s="500"/>
      <c r="C350" s="628"/>
      <c r="D350" s="631"/>
      <c r="E350" s="615"/>
      <c r="F350" s="615"/>
      <c r="G350" s="126" t="s">
        <v>149</v>
      </c>
      <c r="H350" s="211">
        <v>21514615</v>
      </c>
      <c r="I350" s="182">
        <f>IFERROR(H350/E345,"-")</f>
        <v>3.5953730672811032E-2</v>
      </c>
      <c r="J350" s="211">
        <v>354</v>
      </c>
      <c r="K350" s="182">
        <f>IFERROR(J350/F345,"-")</f>
        <v>0.3915929203539823</v>
      </c>
      <c r="L350" s="214">
        <f t="shared" si="329"/>
        <v>60775.748587570619</v>
      </c>
      <c r="M350" s="109">
        <f t="shared" si="359"/>
        <v>2.6979650941239233E-2</v>
      </c>
      <c r="N350" s="615"/>
      <c r="O350" s="615"/>
      <c r="P350" s="126" t="s">
        <v>149</v>
      </c>
      <c r="Q350" s="211">
        <v>2125976</v>
      </c>
      <c r="R350" s="182">
        <f>IFERROR(Q350/N345,"-")</f>
        <v>2.5476653068179818E-2</v>
      </c>
      <c r="S350" s="211">
        <v>49</v>
      </c>
      <c r="T350" s="182">
        <f>IFERROR(S350/O345,"-")</f>
        <v>0.39516129032258063</v>
      </c>
      <c r="U350" s="214">
        <f t="shared" si="330"/>
        <v>43387.265306122448</v>
      </c>
      <c r="V350" s="109">
        <f t="shared" si="360"/>
        <v>3.7344714579681426E-3</v>
      </c>
      <c r="W350" s="615"/>
      <c r="X350" s="615"/>
      <c r="Y350" s="126" t="s">
        <v>149</v>
      </c>
      <c r="Z350" s="211">
        <v>2349321</v>
      </c>
      <c r="AA350" s="182">
        <f>IFERROR(Z350/W345,"-")</f>
        <v>4.2076609801453835E-2</v>
      </c>
      <c r="AB350" s="211">
        <v>27</v>
      </c>
      <c r="AC350" s="182">
        <f>IFERROR(AB350/X345,"-")</f>
        <v>0.39705882352941174</v>
      </c>
      <c r="AD350" s="214">
        <f t="shared" si="331"/>
        <v>87011.888888888891</v>
      </c>
      <c r="AE350" s="109">
        <f t="shared" si="361"/>
        <v>2.0577699870436704E-3</v>
      </c>
      <c r="AF350" s="615"/>
      <c r="AG350" s="615"/>
      <c r="AH350" s="126" t="s">
        <v>149</v>
      </c>
      <c r="AI350" s="211">
        <v>4456196</v>
      </c>
      <c r="AJ350" s="182">
        <f>IFERROR(AI350/AF345,"-")</f>
        <v>3.4759540239496428E-2</v>
      </c>
      <c r="AK350" s="211">
        <v>48</v>
      </c>
      <c r="AL350" s="182">
        <f>IFERROR(AK350/AG345,"-")</f>
        <v>0.43636363636363634</v>
      </c>
      <c r="AM350" s="214">
        <f t="shared" si="332"/>
        <v>92837.416666666672</v>
      </c>
      <c r="AN350" s="109">
        <f t="shared" si="362"/>
        <v>3.6582577547443029E-3</v>
      </c>
      <c r="AO350" s="615"/>
      <c r="AP350" s="651"/>
      <c r="AQ350" s="126" t="s">
        <v>149</v>
      </c>
      <c r="AR350" s="211">
        <f t="shared" si="327"/>
        <v>30446108</v>
      </c>
      <c r="AS350" s="182">
        <f>IFERROR(AR350/AO345,"-")</f>
        <v>3.5162027528677087E-2</v>
      </c>
      <c r="AT350" s="211">
        <f t="shared" si="328"/>
        <v>478</v>
      </c>
      <c r="AU350" s="182">
        <f>IFERROR(AT350/AP345,"-")</f>
        <v>0.3963515754560531</v>
      </c>
      <c r="AV350" s="214">
        <f t="shared" si="333"/>
        <v>63694.786610878662</v>
      </c>
      <c r="AW350" s="109">
        <f t="shared" si="363"/>
        <v>3.6430150140995349E-2</v>
      </c>
      <c r="AX350" s="121"/>
      <c r="AY350" s="76"/>
      <c r="AZ350" s="76"/>
      <c r="BA350" s="76"/>
      <c r="BB350" s="76"/>
      <c r="BC350" s="76"/>
      <c r="BD350" s="76"/>
      <c r="BE350" s="76"/>
      <c r="BF350" s="76"/>
      <c r="BG350" s="76"/>
      <c r="BH350" s="76"/>
      <c r="BI350" s="76"/>
      <c r="BN350" s="500"/>
      <c r="BO350" s="642"/>
      <c r="BP350" s="641"/>
      <c r="BQ350" s="641"/>
      <c r="BR350" s="400" t="s">
        <v>149</v>
      </c>
      <c r="BS350" s="188">
        <v>3437054</v>
      </c>
      <c r="BT350" s="390">
        <v>4.1448376719185206E-2</v>
      </c>
      <c r="BU350" s="188">
        <v>52</v>
      </c>
      <c r="BV350" s="390">
        <v>0.5842696629213483</v>
      </c>
      <c r="BW350" s="188">
        <v>66097.192307692312</v>
      </c>
      <c r="BX350" s="401">
        <v>4.0281973816717019E-3</v>
      </c>
      <c r="CB350" s="159"/>
      <c r="CC350" s="159"/>
      <c r="CD350" s="159"/>
      <c r="CE350" s="159"/>
      <c r="CF350" s="159"/>
      <c r="CG350" s="159"/>
      <c r="CI350" s="76"/>
      <c r="CJ350" s="150"/>
      <c r="CK350" s="150"/>
      <c r="CL350" s="150"/>
    </row>
    <row r="351" spans="2:90" s="14" customFormat="1" ht="13.5" customHeight="1">
      <c r="B351" s="500"/>
      <c r="C351" s="628"/>
      <c r="D351" s="631"/>
      <c r="E351" s="615"/>
      <c r="F351" s="615"/>
      <c r="G351" s="126" t="s">
        <v>150</v>
      </c>
      <c r="H351" s="211">
        <v>9624344</v>
      </c>
      <c r="I351" s="182">
        <f>IFERROR(H351/E345,"-")</f>
        <v>1.6083535405048376E-2</v>
      </c>
      <c r="J351" s="211">
        <v>106</v>
      </c>
      <c r="K351" s="182">
        <f>IFERROR(J351/F345,"-")</f>
        <v>0.11725663716814159</v>
      </c>
      <c r="L351" s="214">
        <f t="shared" si="329"/>
        <v>90795.698113207545</v>
      </c>
      <c r="M351" s="109">
        <f t="shared" si="359"/>
        <v>8.0786525417270022E-3</v>
      </c>
      <c r="N351" s="615"/>
      <c r="O351" s="615"/>
      <c r="P351" s="126" t="s">
        <v>150</v>
      </c>
      <c r="Q351" s="211">
        <v>6283758</v>
      </c>
      <c r="R351" s="182">
        <f>IFERROR(Q351/N345,"-")</f>
        <v>7.5301472138161227E-2</v>
      </c>
      <c r="S351" s="211">
        <v>17</v>
      </c>
      <c r="T351" s="182">
        <f>IFERROR(S351/O345,"-")</f>
        <v>0.13709677419354838</v>
      </c>
      <c r="U351" s="214">
        <f t="shared" si="330"/>
        <v>369632.82352941175</v>
      </c>
      <c r="V351" s="109">
        <f t="shared" si="360"/>
        <v>1.295632954805274E-3</v>
      </c>
      <c r="W351" s="615"/>
      <c r="X351" s="615"/>
      <c r="Y351" s="126" t="s">
        <v>150</v>
      </c>
      <c r="Z351" s="211">
        <v>2622495</v>
      </c>
      <c r="AA351" s="182">
        <f>IFERROR(Z351/W345,"-")</f>
        <v>4.6969187616874693E-2</v>
      </c>
      <c r="AB351" s="211">
        <v>12</v>
      </c>
      <c r="AC351" s="182">
        <f>IFERROR(AB351/X345,"-")</f>
        <v>0.17647058823529413</v>
      </c>
      <c r="AD351" s="214">
        <f t="shared" si="331"/>
        <v>218541.25</v>
      </c>
      <c r="AE351" s="109">
        <f t="shared" si="361"/>
        <v>9.1456443868607573E-4</v>
      </c>
      <c r="AF351" s="615"/>
      <c r="AG351" s="615"/>
      <c r="AH351" s="126" t="s">
        <v>150</v>
      </c>
      <c r="AI351" s="211">
        <v>872206</v>
      </c>
      <c r="AJ351" s="182">
        <f>IFERROR(AI351/AF345,"-")</f>
        <v>6.8034439136272782E-3</v>
      </c>
      <c r="AK351" s="211">
        <v>17</v>
      </c>
      <c r="AL351" s="182">
        <f>IFERROR(AK351/AG345,"-")</f>
        <v>0.15454545454545454</v>
      </c>
      <c r="AM351" s="214">
        <f t="shared" si="332"/>
        <v>51306.23529411765</v>
      </c>
      <c r="AN351" s="109">
        <f t="shared" si="362"/>
        <v>1.295632954805274E-3</v>
      </c>
      <c r="AO351" s="615"/>
      <c r="AP351" s="651"/>
      <c r="AQ351" s="126" t="s">
        <v>150</v>
      </c>
      <c r="AR351" s="211">
        <f t="shared" si="327"/>
        <v>19402803</v>
      </c>
      <c r="AS351" s="182">
        <f>IFERROR(AR351/AO345,"-")</f>
        <v>2.2408180816395264E-2</v>
      </c>
      <c r="AT351" s="211">
        <f t="shared" si="328"/>
        <v>152</v>
      </c>
      <c r="AU351" s="182">
        <f>IFERROR(AT351/AP345,"-")</f>
        <v>0.12603648424543948</v>
      </c>
      <c r="AV351" s="214">
        <f t="shared" si="333"/>
        <v>127650.01973684211</v>
      </c>
      <c r="AW351" s="109">
        <f t="shared" si="363"/>
        <v>1.1584482890023626E-2</v>
      </c>
      <c r="AX351" s="121"/>
      <c r="AY351" s="76"/>
      <c r="AZ351" s="76"/>
      <c r="BA351" s="76"/>
      <c r="BB351" s="76"/>
      <c r="BC351" s="76"/>
      <c r="BD351" s="76"/>
      <c r="BE351" s="76"/>
      <c r="BF351" s="76"/>
      <c r="BG351" s="76"/>
      <c r="BH351" s="76"/>
      <c r="BI351" s="76"/>
      <c r="BN351" s="500"/>
      <c r="BO351" s="642"/>
      <c r="BP351" s="641"/>
      <c r="BQ351" s="641"/>
      <c r="BR351" s="400" t="s">
        <v>150</v>
      </c>
      <c r="BS351" s="188">
        <v>3729220</v>
      </c>
      <c r="BT351" s="390">
        <v>4.4971686633006019E-2</v>
      </c>
      <c r="BU351" s="188">
        <v>21</v>
      </c>
      <c r="BV351" s="390">
        <v>0.23595505617977527</v>
      </c>
      <c r="BW351" s="188">
        <v>177581.90476190476</v>
      </c>
      <c r="BX351" s="401">
        <v>1.6267720195212642E-3</v>
      </c>
      <c r="CB351" s="159"/>
      <c r="CC351" s="159"/>
      <c r="CD351" s="159"/>
      <c r="CE351" s="159"/>
      <c r="CF351" s="159"/>
      <c r="CG351" s="159"/>
      <c r="CI351" s="76"/>
      <c r="CJ351" s="150"/>
      <c r="CK351" s="150"/>
      <c r="CL351" s="150"/>
    </row>
    <row r="352" spans="2:90" s="14" customFormat="1" ht="13.5" customHeight="1">
      <c r="B352" s="500"/>
      <c r="C352" s="628"/>
      <c r="D352" s="631"/>
      <c r="E352" s="615"/>
      <c r="F352" s="615"/>
      <c r="G352" s="126" t="s">
        <v>160</v>
      </c>
      <c r="H352" s="211">
        <v>1186</v>
      </c>
      <c r="I352" s="182">
        <f>IFERROR(H352/E345,"-")</f>
        <v>1.9819608474496934E-6</v>
      </c>
      <c r="J352" s="211">
        <v>1</v>
      </c>
      <c r="K352" s="182">
        <f>IFERROR(J352/F345,"-")</f>
        <v>1.1061946902654867E-3</v>
      </c>
      <c r="L352" s="214">
        <f t="shared" si="329"/>
        <v>1186</v>
      </c>
      <c r="M352" s="109">
        <f t="shared" si="359"/>
        <v>7.6213703223839644E-5</v>
      </c>
      <c r="N352" s="615"/>
      <c r="O352" s="615"/>
      <c r="P352" s="126" t="s">
        <v>160</v>
      </c>
      <c r="Q352" s="211">
        <v>0</v>
      </c>
      <c r="R352" s="182">
        <f>IFERROR(Q352/N345,"-")</f>
        <v>0</v>
      </c>
      <c r="S352" s="211">
        <v>0</v>
      </c>
      <c r="T352" s="182">
        <f>IFERROR(S352/O345,"-")</f>
        <v>0</v>
      </c>
      <c r="U352" s="214" t="str">
        <f t="shared" si="330"/>
        <v>-</v>
      </c>
      <c r="V352" s="109">
        <f t="shared" si="360"/>
        <v>0</v>
      </c>
      <c r="W352" s="615"/>
      <c r="X352" s="615"/>
      <c r="Y352" s="126" t="s">
        <v>160</v>
      </c>
      <c r="Z352" s="211">
        <v>0</v>
      </c>
      <c r="AA352" s="182">
        <f>IFERROR(Z352/W345,"-")</f>
        <v>0</v>
      </c>
      <c r="AB352" s="211">
        <v>0</v>
      </c>
      <c r="AC352" s="182">
        <f>IFERROR(AB352/X345,"-")</f>
        <v>0</v>
      </c>
      <c r="AD352" s="214" t="str">
        <f t="shared" si="331"/>
        <v>-</v>
      </c>
      <c r="AE352" s="109">
        <f t="shared" si="361"/>
        <v>0</v>
      </c>
      <c r="AF352" s="615"/>
      <c r="AG352" s="615"/>
      <c r="AH352" s="126" t="s">
        <v>160</v>
      </c>
      <c r="AI352" s="211">
        <v>0</v>
      </c>
      <c r="AJ352" s="182">
        <f>IFERROR(AI352/AF345,"-")</f>
        <v>0</v>
      </c>
      <c r="AK352" s="211">
        <v>0</v>
      </c>
      <c r="AL352" s="182">
        <f>IFERROR(AK352/AG345,"-")</f>
        <v>0</v>
      </c>
      <c r="AM352" s="214" t="str">
        <f t="shared" si="332"/>
        <v>-</v>
      </c>
      <c r="AN352" s="109">
        <f t="shared" si="362"/>
        <v>0</v>
      </c>
      <c r="AO352" s="615"/>
      <c r="AP352" s="651"/>
      <c r="AQ352" s="126" t="s">
        <v>160</v>
      </c>
      <c r="AR352" s="211">
        <f t="shared" si="327"/>
        <v>1186</v>
      </c>
      <c r="AS352" s="182">
        <f>IFERROR(AR352/AO345,"-")</f>
        <v>1.3697042869653824E-6</v>
      </c>
      <c r="AT352" s="211">
        <f t="shared" si="328"/>
        <v>1</v>
      </c>
      <c r="AU352" s="182">
        <f>IFERROR(AT352/AP345,"-")</f>
        <v>8.2918739635157548E-4</v>
      </c>
      <c r="AV352" s="214">
        <f t="shared" si="333"/>
        <v>1186</v>
      </c>
      <c r="AW352" s="109">
        <f t="shared" si="363"/>
        <v>7.6213703223839644E-5</v>
      </c>
      <c r="AX352" s="121"/>
      <c r="AY352" s="76"/>
      <c r="AZ352" s="76"/>
      <c r="BA352" s="76"/>
      <c r="BB352" s="76"/>
      <c r="BC352" s="76"/>
      <c r="BD352" s="76"/>
      <c r="BE352" s="76"/>
      <c r="BF352" s="76"/>
      <c r="BG352" s="76"/>
      <c r="BH352" s="76"/>
      <c r="BI352" s="76"/>
      <c r="BN352" s="500"/>
      <c r="BO352" s="642"/>
      <c r="BP352" s="641"/>
      <c r="BQ352" s="641"/>
      <c r="BR352" s="400" t="s">
        <v>160</v>
      </c>
      <c r="BS352" s="188">
        <v>0</v>
      </c>
      <c r="BT352" s="390">
        <v>0</v>
      </c>
      <c r="BU352" s="188">
        <v>0</v>
      </c>
      <c r="BV352" s="390">
        <v>0</v>
      </c>
      <c r="BW352" s="188" t="s">
        <v>418</v>
      </c>
      <c r="BX352" s="401">
        <v>0</v>
      </c>
      <c r="CB352" s="159"/>
      <c r="CC352" s="159"/>
      <c r="CD352" s="159"/>
      <c r="CE352" s="159"/>
      <c r="CF352" s="159"/>
      <c r="CG352" s="159"/>
      <c r="CI352" s="76"/>
      <c r="CJ352" s="150"/>
      <c r="CK352" s="150"/>
      <c r="CL352" s="150"/>
    </row>
    <row r="353" spans="2:90" s="14" customFormat="1" ht="13.5" customHeight="1">
      <c r="B353" s="500"/>
      <c r="C353" s="628"/>
      <c r="D353" s="631"/>
      <c r="E353" s="615"/>
      <c r="F353" s="615"/>
      <c r="G353" s="126" t="s">
        <v>151</v>
      </c>
      <c r="H353" s="211">
        <v>172323</v>
      </c>
      <c r="I353" s="182">
        <f>IFERROR(H353/E345,"-")</f>
        <v>2.8797423196886472E-4</v>
      </c>
      <c r="J353" s="211">
        <v>10</v>
      </c>
      <c r="K353" s="182">
        <f>IFERROR(J353/F345,"-")</f>
        <v>1.1061946902654867E-2</v>
      </c>
      <c r="L353" s="214">
        <f t="shared" si="329"/>
        <v>17232.3</v>
      </c>
      <c r="M353" s="109">
        <f t="shared" si="359"/>
        <v>7.6213703223839649E-4</v>
      </c>
      <c r="N353" s="615"/>
      <c r="O353" s="615"/>
      <c r="P353" s="126" t="s">
        <v>151</v>
      </c>
      <c r="Q353" s="211">
        <v>67210</v>
      </c>
      <c r="R353" s="182">
        <f>IFERROR(Q353/N345,"-")</f>
        <v>8.0541165691069209E-4</v>
      </c>
      <c r="S353" s="211">
        <v>2</v>
      </c>
      <c r="T353" s="182">
        <f>IFERROR(S353/O345,"-")</f>
        <v>1.6129032258064516E-2</v>
      </c>
      <c r="U353" s="214">
        <f t="shared" si="330"/>
        <v>33605</v>
      </c>
      <c r="V353" s="109">
        <f t="shared" si="360"/>
        <v>1.5242740644767929E-4</v>
      </c>
      <c r="W353" s="615"/>
      <c r="X353" s="615"/>
      <c r="Y353" s="126" t="s">
        <v>151</v>
      </c>
      <c r="Z353" s="211">
        <v>1084</v>
      </c>
      <c r="AA353" s="182">
        <f>IFERROR(Z353/W345,"-")</f>
        <v>1.9414564899720369E-5</v>
      </c>
      <c r="AB353" s="211">
        <v>1</v>
      </c>
      <c r="AC353" s="182">
        <f>IFERROR(AB353/X345,"-")</f>
        <v>1.4705882352941176E-2</v>
      </c>
      <c r="AD353" s="214">
        <f t="shared" si="331"/>
        <v>1084</v>
      </c>
      <c r="AE353" s="109">
        <f t="shared" si="361"/>
        <v>7.6213703223839644E-5</v>
      </c>
      <c r="AF353" s="615"/>
      <c r="AG353" s="615"/>
      <c r="AH353" s="126" t="s">
        <v>151</v>
      </c>
      <c r="AI353" s="211">
        <v>14983</v>
      </c>
      <c r="AJ353" s="182">
        <f>IFERROR(AI353/AF345,"-")</f>
        <v>1.1687147320458413E-4</v>
      </c>
      <c r="AK353" s="211">
        <v>1</v>
      </c>
      <c r="AL353" s="182">
        <f>IFERROR(AK353/AG345,"-")</f>
        <v>9.0909090909090905E-3</v>
      </c>
      <c r="AM353" s="214">
        <f t="shared" si="332"/>
        <v>14983</v>
      </c>
      <c r="AN353" s="109">
        <f t="shared" si="362"/>
        <v>7.6213703223839644E-5</v>
      </c>
      <c r="AO353" s="615"/>
      <c r="AP353" s="651"/>
      <c r="AQ353" s="126" t="s">
        <v>151</v>
      </c>
      <c r="AR353" s="211">
        <f t="shared" si="327"/>
        <v>255600</v>
      </c>
      <c r="AS353" s="182">
        <f>IFERROR(AR353/AO345,"-")</f>
        <v>2.9519090703908243E-4</v>
      </c>
      <c r="AT353" s="211">
        <f t="shared" si="328"/>
        <v>14</v>
      </c>
      <c r="AU353" s="182">
        <f>IFERROR(AT353/AP345,"-")</f>
        <v>1.1608623548922056E-2</v>
      </c>
      <c r="AV353" s="214">
        <f t="shared" si="333"/>
        <v>18257.142857142859</v>
      </c>
      <c r="AW353" s="109">
        <f t="shared" si="363"/>
        <v>1.0669918451337551E-3</v>
      </c>
      <c r="AX353" s="121"/>
      <c r="AY353" s="76"/>
      <c r="AZ353" s="76"/>
      <c r="BA353" s="76"/>
      <c r="BB353" s="76"/>
      <c r="BC353" s="76"/>
      <c r="BD353" s="76"/>
      <c r="BE353" s="76"/>
      <c r="BF353" s="76"/>
      <c r="BG353" s="76"/>
      <c r="BH353" s="76"/>
      <c r="BI353" s="76"/>
      <c r="BN353" s="500"/>
      <c r="BO353" s="642"/>
      <c r="BP353" s="641"/>
      <c r="BQ353" s="641"/>
      <c r="BR353" s="400" t="s">
        <v>151</v>
      </c>
      <c r="BS353" s="188">
        <v>0</v>
      </c>
      <c r="BT353" s="390">
        <v>0</v>
      </c>
      <c r="BU353" s="188">
        <v>0</v>
      </c>
      <c r="BV353" s="390">
        <v>0</v>
      </c>
      <c r="BW353" s="188" t="s">
        <v>418</v>
      </c>
      <c r="BX353" s="401">
        <v>0</v>
      </c>
      <c r="CB353" s="159"/>
      <c r="CC353" s="159"/>
      <c r="CD353" s="159"/>
      <c r="CE353" s="159"/>
      <c r="CF353" s="159"/>
      <c r="CG353" s="159"/>
      <c r="CI353" s="76"/>
      <c r="CJ353" s="150"/>
      <c r="CK353" s="150"/>
      <c r="CL353" s="150"/>
    </row>
    <row r="354" spans="2:90" s="14" customFormat="1" ht="13.5" customHeight="1">
      <c r="B354" s="500"/>
      <c r="C354" s="628"/>
      <c r="D354" s="631"/>
      <c r="E354" s="615"/>
      <c r="F354" s="615"/>
      <c r="G354" s="126" t="s">
        <v>152</v>
      </c>
      <c r="H354" s="211">
        <v>227159</v>
      </c>
      <c r="I354" s="182">
        <f>IFERROR(H354/E345,"-")</f>
        <v>3.7961234750912725E-4</v>
      </c>
      <c r="J354" s="211">
        <v>22</v>
      </c>
      <c r="K354" s="182">
        <f>IFERROR(J354/F345,"-")</f>
        <v>2.4336283185840708E-2</v>
      </c>
      <c r="L354" s="214">
        <f t="shared" si="329"/>
        <v>10325.40909090909</v>
      </c>
      <c r="M354" s="109">
        <f t="shared" si="359"/>
        <v>1.6767014709244722E-3</v>
      </c>
      <c r="N354" s="615"/>
      <c r="O354" s="615"/>
      <c r="P354" s="126" t="s">
        <v>152</v>
      </c>
      <c r="Q354" s="211">
        <v>290198</v>
      </c>
      <c r="R354" s="182">
        <f>IFERROR(Q354/N345,"-")</f>
        <v>3.4775904182736054E-3</v>
      </c>
      <c r="S354" s="211">
        <v>6</v>
      </c>
      <c r="T354" s="182">
        <f>IFERROR(S354/O345,"-")</f>
        <v>4.8387096774193547E-2</v>
      </c>
      <c r="U354" s="214">
        <f t="shared" si="330"/>
        <v>48366.333333333336</v>
      </c>
      <c r="V354" s="109">
        <f t="shared" si="360"/>
        <v>4.5728221934303786E-4</v>
      </c>
      <c r="W354" s="615"/>
      <c r="X354" s="615"/>
      <c r="Y354" s="126" t="s">
        <v>152</v>
      </c>
      <c r="Z354" s="211">
        <v>4906</v>
      </c>
      <c r="AA354" s="182">
        <f>IFERROR(Z354/W345,"-")</f>
        <v>8.7867025274933707E-5</v>
      </c>
      <c r="AB354" s="211">
        <v>1</v>
      </c>
      <c r="AC354" s="182">
        <f>IFERROR(AB354/X345,"-")</f>
        <v>1.4705882352941176E-2</v>
      </c>
      <c r="AD354" s="214">
        <f t="shared" si="331"/>
        <v>4906</v>
      </c>
      <c r="AE354" s="109">
        <f t="shared" si="361"/>
        <v>7.6213703223839644E-5</v>
      </c>
      <c r="AF354" s="615"/>
      <c r="AG354" s="615"/>
      <c r="AH354" s="126" t="s">
        <v>152</v>
      </c>
      <c r="AI354" s="211">
        <v>188705</v>
      </c>
      <c r="AJ354" s="182">
        <f>IFERROR(AI354/AF345,"-")</f>
        <v>1.4719503004118699E-3</v>
      </c>
      <c r="AK354" s="211">
        <v>11</v>
      </c>
      <c r="AL354" s="182">
        <f>IFERROR(AK354/AG345,"-")</f>
        <v>0.1</v>
      </c>
      <c r="AM354" s="214">
        <f t="shared" si="332"/>
        <v>17155</v>
      </c>
      <c r="AN354" s="109">
        <f t="shared" si="362"/>
        <v>8.3835073546223611E-4</v>
      </c>
      <c r="AO354" s="615"/>
      <c r="AP354" s="651"/>
      <c r="AQ354" s="126" t="s">
        <v>152</v>
      </c>
      <c r="AR354" s="211">
        <f t="shared" si="327"/>
        <v>710968</v>
      </c>
      <c r="AS354" s="182">
        <f>IFERROR(AR354/AO345,"-")</f>
        <v>8.2109267916964928E-4</v>
      </c>
      <c r="AT354" s="211">
        <f t="shared" si="328"/>
        <v>40</v>
      </c>
      <c r="AU354" s="182">
        <f>IFERROR(AT354/AP345,"-")</f>
        <v>3.316749585406302E-2</v>
      </c>
      <c r="AV354" s="214">
        <f t="shared" si="333"/>
        <v>17774.2</v>
      </c>
      <c r="AW354" s="109">
        <f t="shared" si="363"/>
        <v>3.048548128953586E-3</v>
      </c>
      <c r="AX354" s="121"/>
      <c r="AY354" s="76"/>
      <c r="AZ354" s="76"/>
      <c r="BA354" s="76"/>
      <c r="BB354" s="76"/>
      <c r="BC354" s="76"/>
      <c r="BD354" s="76"/>
      <c r="BE354" s="76"/>
      <c r="BF354" s="76"/>
      <c r="BG354" s="76"/>
      <c r="BH354" s="76"/>
      <c r="BI354" s="76"/>
      <c r="BN354" s="500"/>
      <c r="BO354" s="642"/>
      <c r="BP354" s="641"/>
      <c r="BQ354" s="641"/>
      <c r="BR354" s="400" t="s">
        <v>152</v>
      </c>
      <c r="BS354" s="188">
        <v>20624</v>
      </c>
      <c r="BT354" s="390">
        <v>2.487104716587158E-4</v>
      </c>
      <c r="BU354" s="188">
        <v>4</v>
      </c>
      <c r="BV354" s="390">
        <v>4.49438202247191E-2</v>
      </c>
      <c r="BW354" s="188">
        <v>5156</v>
      </c>
      <c r="BX354" s="401">
        <v>3.0986133705166938E-4</v>
      </c>
      <c r="CB354" s="159"/>
      <c r="CC354" s="159"/>
      <c r="CD354" s="159"/>
      <c r="CE354" s="159"/>
      <c r="CF354" s="159"/>
      <c r="CG354" s="159"/>
      <c r="CI354" s="76"/>
      <c r="CJ354" s="150"/>
      <c r="CK354" s="150"/>
      <c r="CL354" s="150"/>
    </row>
    <row r="355" spans="2:90" s="14" customFormat="1" ht="13.5" customHeight="1">
      <c r="B355" s="500"/>
      <c r="C355" s="628"/>
      <c r="D355" s="631"/>
      <c r="E355" s="615"/>
      <c r="F355" s="615"/>
      <c r="G355" s="126" t="s">
        <v>153</v>
      </c>
      <c r="H355" s="211">
        <v>6402</v>
      </c>
      <c r="I355" s="182">
        <f>IFERROR(H355/E345,"-")</f>
        <v>1.0698577862877688E-5</v>
      </c>
      <c r="J355" s="211">
        <v>1</v>
      </c>
      <c r="K355" s="182">
        <f>IFERROR(J355/F345,"-")</f>
        <v>1.1061946902654867E-3</v>
      </c>
      <c r="L355" s="214">
        <f t="shared" si="329"/>
        <v>6402</v>
      </c>
      <c r="M355" s="109">
        <f t="shared" si="359"/>
        <v>7.6213703223839644E-5</v>
      </c>
      <c r="N355" s="615"/>
      <c r="O355" s="615"/>
      <c r="P355" s="126" t="s">
        <v>153</v>
      </c>
      <c r="Q355" s="211">
        <v>0</v>
      </c>
      <c r="R355" s="182">
        <f>IFERROR(Q355/N345,"-")</f>
        <v>0</v>
      </c>
      <c r="S355" s="211">
        <v>0</v>
      </c>
      <c r="T355" s="182">
        <f>IFERROR(S355/O345,"-")</f>
        <v>0</v>
      </c>
      <c r="U355" s="214" t="str">
        <f t="shared" si="330"/>
        <v>-</v>
      </c>
      <c r="V355" s="109">
        <f t="shared" si="360"/>
        <v>0</v>
      </c>
      <c r="W355" s="615"/>
      <c r="X355" s="615"/>
      <c r="Y355" s="126" t="s">
        <v>153</v>
      </c>
      <c r="Z355" s="211">
        <v>0</v>
      </c>
      <c r="AA355" s="182">
        <f>IFERROR(Z355/W345,"-")</f>
        <v>0</v>
      </c>
      <c r="AB355" s="211">
        <v>0</v>
      </c>
      <c r="AC355" s="182">
        <f>IFERROR(AB355/X345,"-")</f>
        <v>0</v>
      </c>
      <c r="AD355" s="214" t="str">
        <f t="shared" si="331"/>
        <v>-</v>
      </c>
      <c r="AE355" s="109">
        <f t="shared" si="361"/>
        <v>0</v>
      </c>
      <c r="AF355" s="615"/>
      <c r="AG355" s="615"/>
      <c r="AH355" s="126" t="s">
        <v>153</v>
      </c>
      <c r="AI355" s="211">
        <v>496142</v>
      </c>
      <c r="AJ355" s="182">
        <f>IFERROR(AI355/AF345,"-")</f>
        <v>3.8700424787204684E-3</v>
      </c>
      <c r="AK355" s="211">
        <v>3</v>
      </c>
      <c r="AL355" s="182">
        <f>IFERROR(AK355/AG345,"-")</f>
        <v>2.7272727272727271E-2</v>
      </c>
      <c r="AM355" s="214">
        <f t="shared" si="332"/>
        <v>165380.66666666666</v>
      </c>
      <c r="AN355" s="109">
        <f t="shared" si="362"/>
        <v>2.2864110967151893E-4</v>
      </c>
      <c r="AO355" s="615"/>
      <c r="AP355" s="651"/>
      <c r="AQ355" s="126" t="s">
        <v>153</v>
      </c>
      <c r="AR355" s="211">
        <f t="shared" si="327"/>
        <v>502544</v>
      </c>
      <c r="AS355" s="182">
        <f>IFERROR(AR355/AO345,"-")</f>
        <v>5.8038505159252202E-4</v>
      </c>
      <c r="AT355" s="211">
        <f t="shared" si="328"/>
        <v>4</v>
      </c>
      <c r="AU355" s="182">
        <f>IFERROR(AT355/AP345,"-")</f>
        <v>3.3167495854063019E-3</v>
      </c>
      <c r="AV355" s="214">
        <f t="shared" si="333"/>
        <v>125636</v>
      </c>
      <c r="AW355" s="109">
        <f t="shared" si="363"/>
        <v>3.0485481289535858E-4</v>
      </c>
      <c r="AX355" s="121"/>
      <c r="AY355" s="76"/>
      <c r="AZ355" s="76"/>
      <c r="BA355" s="76"/>
      <c r="BB355" s="76"/>
      <c r="BC355" s="76"/>
      <c r="BD355" s="76"/>
      <c r="BE355" s="76"/>
      <c r="BF355" s="76"/>
      <c r="BG355" s="76"/>
      <c r="BH355" s="76"/>
      <c r="BI355" s="76"/>
      <c r="BN355" s="500"/>
      <c r="BO355" s="642"/>
      <c r="BP355" s="641"/>
      <c r="BQ355" s="641"/>
      <c r="BR355" s="400" t="s">
        <v>153</v>
      </c>
      <c r="BS355" s="188">
        <v>0</v>
      </c>
      <c r="BT355" s="390">
        <v>0</v>
      </c>
      <c r="BU355" s="188">
        <v>0</v>
      </c>
      <c r="BV355" s="390">
        <v>0</v>
      </c>
      <c r="BW355" s="188" t="s">
        <v>418</v>
      </c>
      <c r="BX355" s="401">
        <v>0</v>
      </c>
      <c r="CB355" s="159"/>
      <c r="CC355" s="159"/>
      <c r="CD355" s="159"/>
      <c r="CE355" s="159"/>
      <c r="CF355" s="159"/>
      <c r="CG355" s="159"/>
      <c r="CI355" s="76"/>
      <c r="CJ355" s="150"/>
      <c r="CK355" s="150"/>
      <c r="CL355" s="150"/>
    </row>
    <row r="356" spans="2:90" s="14" customFormat="1" ht="13.5" customHeight="1">
      <c r="B356" s="500"/>
      <c r="C356" s="628"/>
      <c r="D356" s="631"/>
      <c r="E356" s="615"/>
      <c r="F356" s="615"/>
      <c r="G356" s="126" t="s">
        <v>154</v>
      </c>
      <c r="H356" s="211">
        <v>2509180</v>
      </c>
      <c r="I356" s="182">
        <f>IFERROR(H356/E345,"-")</f>
        <v>4.1931673855006932E-3</v>
      </c>
      <c r="J356" s="211">
        <v>4</v>
      </c>
      <c r="K356" s="182">
        <f>IFERROR(J356/F345,"-")</f>
        <v>4.4247787610619468E-3</v>
      </c>
      <c r="L356" s="214">
        <f t="shared" si="329"/>
        <v>627295</v>
      </c>
      <c r="M356" s="109">
        <f t="shared" si="359"/>
        <v>3.0485481289535858E-4</v>
      </c>
      <c r="N356" s="615"/>
      <c r="O356" s="615"/>
      <c r="P356" s="126" t="s">
        <v>154</v>
      </c>
      <c r="Q356" s="211">
        <v>222193</v>
      </c>
      <c r="R356" s="182">
        <f>IFERROR(Q356/N345,"-")</f>
        <v>2.6626518715065824E-3</v>
      </c>
      <c r="S356" s="211">
        <v>1</v>
      </c>
      <c r="T356" s="182">
        <f>IFERROR(S356/O345,"-")</f>
        <v>8.0645161290322578E-3</v>
      </c>
      <c r="U356" s="214">
        <f t="shared" si="330"/>
        <v>222193</v>
      </c>
      <c r="V356" s="109">
        <f t="shared" si="360"/>
        <v>7.6213703223839644E-5</v>
      </c>
      <c r="W356" s="615"/>
      <c r="X356" s="615"/>
      <c r="Y356" s="126" t="s">
        <v>154</v>
      </c>
      <c r="Z356" s="211">
        <v>0</v>
      </c>
      <c r="AA356" s="182">
        <f>IFERROR(Z356/W345,"-")</f>
        <v>0</v>
      </c>
      <c r="AB356" s="211">
        <v>0</v>
      </c>
      <c r="AC356" s="182">
        <f>IFERROR(AB356/X345,"-")</f>
        <v>0</v>
      </c>
      <c r="AD356" s="214" t="str">
        <f t="shared" si="331"/>
        <v>-</v>
      </c>
      <c r="AE356" s="109">
        <f t="shared" si="361"/>
        <v>0</v>
      </c>
      <c r="AF356" s="615"/>
      <c r="AG356" s="615"/>
      <c r="AH356" s="126" t="s">
        <v>154</v>
      </c>
      <c r="AI356" s="211">
        <v>715228</v>
      </c>
      <c r="AJ356" s="182">
        <f>IFERROR(AI356/AF345,"-")</f>
        <v>5.5789728383613627E-3</v>
      </c>
      <c r="AK356" s="211">
        <v>1</v>
      </c>
      <c r="AL356" s="182">
        <f>IFERROR(AK356/AG345,"-")</f>
        <v>9.0909090909090905E-3</v>
      </c>
      <c r="AM356" s="214">
        <f t="shared" si="332"/>
        <v>715228</v>
      </c>
      <c r="AN356" s="109">
        <f t="shared" si="362"/>
        <v>7.6213703223839644E-5</v>
      </c>
      <c r="AO356" s="615"/>
      <c r="AP356" s="651"/>
      <c r="AQ356" s="126" t="s">
        <v>154</v>
      </c>
      <c r="AR356" s="211">
        <f t="shared" si="327"/>
        <v>3446601</v>
      </c>
      <c r="AS356" s="182">
        <f>IFERROR(AR356/AO345,"-")</f>
        <v>3.9804588239116135E-3</v>
      </c>
      <c r="AT356" s="211">
        <f t="shared" si="328"/>
        <v>6</v>
      </c>
      <c r="AU356" s="182">
        <f>IFERROR(AT356/AP345,"-")</f>
        <v>4.9751243781094526E-3</v>
      </c>
      <c r="AV356" s="214">
        <f t="shared" si="333"/>
        <v>574433.5</v>
      </c>
      <c r="AW356" s="109">
        <f t="shared" si="363"/>
        <v>4.5728221934303786E-4</v>
      </c>
      <c r="AX356" s="121"/>
      <c r="AY356" s="76"/>
      <c r="AZ356" s="76"/>
      <c r="BA356" s="76"/>
      <c r="BB356" s="76"/>
      <c r="BC356" s="76"/>
      <c r="BD356" s="76"/>
      <c r="BE356" s="76"/>
      <c r="BF356" s="76"/>
      <c r="BG356" s="76"/>
      <c r="BH356" s="76"/>
      <c r="BI356" s="76"/>
      <c r="BN356" s="500"/>
      <c r="BO356" s="642"/>
      <c r="BP356" s="641"/>
      <c r="BQ356" s="641"/>
      <c r="BR356" s="400" t="s">
        <v>154</v>
      </c>
      <c r="BS356" s="188">
        <v>12234</v>
      </c>
      <c r="BT356" s="390">
        <v>1.475331608937514E-4</v>
      </c>
      <c r="BU356" s="188">
        <v>2</v>
      </c>
      <c r="BV356" s="390">
        <v>2.247191011235955E-2</v>
      </c>
      <c r="BW356" s="188">
        <v>6117</v>
      </c>
      <c r="BX356" s="401">
        <v>1.5493066852583469E-4</v>
      </c>
      <c r="CB356" s="159"/>
      <c r="CC356" s="159"/>
      <c r="CD356" s="159"/>
      <c r="CE356" s="159"/>
      <c r="CF356" s="159"/>
      <c r="CG356" s="159"/>
      <c r="CI356" s="76"/>
      <c r="CJ356" s="150"/>
      <c r="CK356" s="150"/>
      <c r="CL356" s="150"/>
    </row>
    <row r="357" spans="2:90" s="14" customFormat="1" ht="13.5" customHeight="1">
      <c r="B357" s="500"/>
      <c r="C357" s="628"/>
      <c r="D357" s="631"/>
      <c r="E357" s="615"/>
      <c r="F357" s="615"/>
      <c r="G357" s="126" t="s">
        <v>155</v>
      </c>
      <c r="H357" s="211">
        <v>4162044</v>
      </c>
      <c r="I357" s="182">
        <f>IFERROR(H357/E345,"-")</f>
        <v>6.955318932009201E-3</v>
      </c>
      <c r="J357" s="211">
        <v>82</v>
      </c>
      <c r="K357" s="182">
        <f>IFERROR(J357/F345,"-")</f>
        <v>9.0707964601769914E-2</v>
      </c>
      <c r="L357" s="214">
        <f t="shared" si="329"/>
        <v>50756.634146341465</v>
      </c>
      <c r="M357" s="109">
        <f t="shared" si="359"/>
        <v>6.2495236643548514E-3</v>
      </c>
      <c r="N357" s="615"/>
      <c r="O357" s="615"/>
      <c r="P357" s="126" t="s">
        <v>155</v>
      </c>
      <c r="Q357" s="211">
        <v>868848</v>
      </c>
      <c r="R357" s="182">
        <f>IFERROR(Q357/N345,"-")</f>
        <v>1.0411848047664648E-2</v>
      </c>
      <c r="S357" s="211">
        <v>17</v>
      </c>
      <c r="T357" s="182">
        <f>IFERROR(S357/O345,"-")</f>
        <v>0.13709677419354838</v>
      </c>
      <c r="U357" s="214">
        <f t="shared" si="330"/>
        <v>51108.705882352944</v>
      </c>
      <c r="V357" s="109">
        <f t="shared" si="360"/>
        <v>1.295632954805274E-3</v>
      </c>
      <c r="W357" s="615"/>
      <c r="X357" s="615"/>
      <c r="Y357" s="126" t="s">
        <v>155</v>
      </c>
      <c r="Z357" s="211">
        <v>302962</v>
      </c>
      <c r="AA357" s="182">
        <f>IFERROR(Z357/W345,"-")</f>
        <v>5.426084327628305E-3</v>
      </c>
      <c r="AB357" s="211">
        <v>13</v>
      </c>
      <c r="AC357" s="182">
        <f>IFERROR(AB357/X345,"-")</f>
        <v>0.19117647058823528</v>
      </c>
      <c r="AD357" s="214">
        <f t="shared" si="331"/>
        <v>23304.76923076923</v>
      </c>
      <c r="AE357" s="109">
        <f t="shared" si="361"/>
        <v>9.9077814190991534E-4</v>
      </c>
      <c r="AF357" s="615"/>
      <c r="AG357" s="615"/>
      <c r="AH357" s="126" t="s">
        <v>155</v>
      </c>
      <c r="AI357" s="211">
        <v>2492009</v>
      </c>
      <c r="AJ357" s="182">
        <f>IFERROR(AI357/AF345,"-")</f>
        <v>1.9438347665292829E-2</v>
      </c>
      <c r="AK357" s="211">
        <v>21</v>
      </c>
      <c r="AL357" s="182">
        <f>IFERROR(AK357/AG345,"-")</f>
        <v>0.19090909090909092</v>
      </c>
      <c r="AM357" s="214">
        <f t="shared" si="332"/>
        <v>118667.09523809524</v>
      </c>
      <c r="AN357" s="109">
        <f t="shared" si="362"/>
        <v>1.6004877677006325E-3</v>
      </c>
      <c r="AO357" s="615"/>
      <c r="AP357" s="651"/>
      <c r="AQ357" s="126" t="s">
        <v>155</v>
      </c>
      <c r="AR357" s="211">
        <f t="shared" si="327"/>
        <v>7825863</v>
      </c>
      <c r="AS357" s="182">
        <f>IFERROR(AR357/AO345,"-")</f>
        <v>9.0380422430891803E-3</v>
      </c>
      <c r="AT357" s="211">
        <f t="shared" si="328"/>
        <v>133</v>
      </c>
      <c r="AU357" s="182">
        <f>IFERROR(AT357/AP345,"-")</f>
        <v>0.11028192371475953</v>
      </c>
      <c r="AV357" s="214">
        <f t="shared" si="333"/>
        <v>58841.075187969924</v>
      </c>
      <c r="AW357" s="109">
        <f t="shared" si="363"/>
        <v>1.0136422528770672E-2</v>
      </c>
      <c r="AX357" s="121"/>
      <c r="AY357" s="76"/>
      <c r="AZ357" s="76"/>
      <c r="BA357" s="76"/>
      <c r="BB357" s="76"/>
      <c r="BC357" s="76"/>
      <c r="BD357" s="76"/>
      <c r="BE357" s="76"/>
      <c r="BF357" s="76"/>
      <c r="BG357" s="76"/>
      <c r="BH357" s="76"/>
      <c r="BI357" s="76"/>
      <c r="BN357" s="500"/>
      <c r="BO357" s="642"/>
      <c r="BP357" s="641"/>
      <c r="BQ357" s="641"/>
      <c r="BR357" s="400" t="s">
        <v>155</v>
      </c>
      <c r="BS357" s="188">
        <v>730787</v>
      </c>
      <c r="BT357" s="390">
        <v>8.8127608345644846E-3</v>
      </c>
      <c r="BU357" s="188">
        <v>11</v>
      </c>
      <c r="BV357" s="390">
        <v>0.12359550561797752</v>
      </c>
      <c r="BW357" s="188">
        <v>66435.181818181823</v>
      </c>
      <c r="BX357" s="401">
        <v>8.5211867689209079E-4</v>
      </c>
      <c r="CB357" s="159"/>
      <c r="CC357" s="159"/>
      <c r="CD357" s="159"/>
      <c r="CE357" s="159"/>
      <c r="CF357" s="159"/>
      <c r="CG357" s="159"/>
      <c r="CI357" s="76"/>
      <c r="CJ357" s="150"/>
      <c r="CK357" s="150"/>
      <c r="CL357" s="150"/>
    </row>
    <row r="358" spans="2:90" s="14" customFormat="1" ht="13.5" customHeight="1">
      <c r="B358" s="500"/>
      <c r="C358" s="628"/>
      <c r="D358" s="631"/>
      <c r="E358" s="615"/>
      <c r="F358" s="615"/>
      <c r="G358" s="126" t="s">
        <v>156</v>
      </c>
      <c r="H358" s="211">
        <v>6618197</v>
      </c>
      <c r="I358" s="182">
        <f>IFERROR(H358/E345,"-")</f>
        <v>1.105987127715769E-2</v>
      </c>
      <c r="J358" s="211">
        <v>83</v>
      </c>
      <c r="K358" s="182">
        <f>IFERROR(J358/F345,"-")</f>
        <v>9.1814159292035402E-2</v>
      </c>
      <c r="L358" s="214">
        <f t="shared" si="329"/>
        <v>79737.313253012049</v>
      </c>
      <c r="M358" s="109">
        <f t="shared" si="359"/>
        <v>6.3257373675786903E-3</v>
      </c>
      <c r="N358" s="615"/>
      <c r="O358" s="615"/>
      <c r="P358" s="126" t="s">
        <v>156</v>
      </c>
      <c r="Q358" s="211">
        <v>281356</v>
      </c>
      <c r="R358" s="182">
        <f>IFERROR(Q358/N345,"-")</f>
        <v>3.3716322294564003E-3</v>
      </c>
      <c r="S358" s="211">
        <v>8</v>
      </c>
      <c r="T358" s="182">
        <f>IFERROR(S358/O345,"-")</f>
        <v>6.4516129032258063E-2</v>
      </c>
      <c r="U358" s="214">
        <f t="shared" si="330"/>
        <v>35169.5</v>
      </c>
      <c r="V358" s="109">
        <f t="shared" si="360"/>
        <v>6.0970962579071715E-4</v>
      </c>
      <c r="W358" s="615"/>
      <c r="X358" s="615"/>
      <c r="Y358" s="126" t="s">
        <v>156</v>
      </c>
      <c r="Z358" s="211">
        <v>555383</v>
      </c>
      <c r="AA358" s="182">
        <f>IFERROR(Z358/W345,"-")</f>
        <v>9.9469735218647576E-3</v>
      </c>
      <c r="AB358" s="211">
        <v>8</v>
      </c>
      <c r="AC358" s="182">
        <f>IFERROR(AB358/X345,"-")</f>
        <v>0.11764705882352941</v>
      </c>
      <c r="AD358" s="214">
        <f t="shared" si="331"/>
        <v>69422.875</v>
      </c>
      <c r="AE358" s="109">
        <f t="shared" si="361"/>
        <v>6.0970962579071715E-4</v>
      </c>
      <c r="AF358" s="615"/>
      <c r="AG358" s="615"/>
      <c r="AH358" s="126" t="s">
        <v>156</v>
      </c>
      <c r="AI358" s="211">
        <v>1468150</v>
      </c>
      <c r="AJ358" s="182">
        <f>IFERROR(AI358/AF345,"-")</f>
        <v>1.1451969124027911E-2</v>
      </c>
      <c r="AK358" s="211">
        <v>13</v>
      </c>
      <c r="AL358" s="182">
        <f>IFERROR(AK358/AG345,"-")</f>
        <v>0.11818181818181818</v>
      </c>
      <c r="AM358" s="214">
        <f t="shared" si="332"/>
        <v>112934.61538461539</v>
      </c>
      <c r="AN358" s="109">
        <f t="shared" si="362"/>
        <v>9.9077814190991534E-4</v>
      </c>
      <c r="AO358" s="615"/>
      <c r="AP358" s="651"/>
      <c r="AQ358" s="126" t="s">
        <v>156</v>
      </c>
      <c r="AR358" s="211">
        <f t="shared" si="327"/>
        <v>8923086</v>
      </c>
      <c r="AS358" s="182">
        <f>IFERROR(AR358/AO345,"-")</f>
        <v>1.0305218505194592E-2</v>
      </c>
      <c r="AT358" s="211">
        <f t="shared" si="328"/>
        <v>112</v>
      </c>
      <c r="AU358" s="182">
        <f>IFERROR(AT358/AP345,"-")</f>
        <v>9.2868988391376445E-2</v>
      </c>
      <c r="AV358" s="214">
        <f t="shared" si="333"/>
        <v>79670.41071428571</v>
      </c>
      <c r="AW358" s="109">
        <f t="shared" si="363"/>
        <v>8.5359347610700406E-3</v>
      </c>
      <c r="AX358" s="121"/>
      <c r="AY358" s="76"/>
      <c r="AZ358" s="76"/>
      <c r="BA358" s="76"/>
      <c r="BB358" s="76"/>
      <c r="BC358" s="76"/>
      <c r="BD358" s="76"/>
      <c r="BE358" s="76"/>
      <c r="BF358" s="76"/>
      <c r="BG358" s="76"/>
      <c r="BH358" s="76"/>
      <c r="BI358" s="76"/>
      <c r="BN358" s="500"/>
      <c r="BO358" s="642"/>
      <c r="BP358" s="641"/>
      <c r="BQ358" s="641"/>
      <c r="BR358" s="400" t="s">
        <v>156</v>
      </c>
      <c r="BS358" s="188">
        <v>635585</v>
      </c>
      <c r="BT358" s="390">
        <v>7.6646938096007018E-3</v>
      </c>
      <c r="BU358" s="188">
        <v>16</v>
      </c>
      <c r="BV358" s="390">
        <v>0.1797752808988764</v>
      </c>
      <c r="BW358" s="188">
        <v>39724.0625</v>
      </c>
      <c r="BX358" s="401">
        <v>1.2394453482066775E-3</v>
      </c>
      <c r="CB358" s="159"/>
      <c r="CC358" s="159"/>
      <c r="CD358" s="159"/>
      <c r="CE358" s="159"/>
      <c r="CF358" s="159"/>
      <c r="CG358" s="159"/>
      <c r="CI358" s="76"/>
      <c r="CJ358" s="150"/>
      <c r="CK358" s="150"/>
      <c r="CL358" s="150"/>
    </row>
    <row r="359" spans="2:90" s="14" customFormat="1" ht="13.5" customHeight="1">
      <c r="B359" s="500"/>
      <c r="C359" s="628"/>
      <c r="D359" s="631"/>
      <c r="E359" s="615"/>
      <c r="F359" s="615"/>
      <c r="G359" s="126" t="s">
        <v>157</v>
      </c>
      <c r="H359" s="211">
        <v>1022110</v>
      </c>
      <c r="I359" s="182">
        <f>IFERROR(H359/E345,"-")</f>
        <v>1.7080792595166999E-3</v>
      </c>
      <c r="J359" s="211">
        <v>37</v>
      </c>
      <c r="K359" s="182">
        <f>IFERROR(J359/F345,"-")</f>
        <v>4.092920353982301E-2</v>
      </c>
      <c r="L359" s="214">
        <f t="shared" si="329"/>
        <v>27624.594594594593</v>
      </c>
      <c r="M359" s="109">
        <f t="shared" si="359"/>
        <v>2.8199070192820668E-3</v>
      </c>
      <c r="N359" s="615"/>
      <c r="O359" s="615"/>
      <c r="P359" s="126" t="s">
        <v>157</v>
      </c>
      <c r="Q359" s="211">
        <v>272023</v>
      </c>
      <c r="R359" s="182">
        <f>IFERROR(Q359/N345,"-")</f>
        <v>3.2597901375958516E-3</v>
      </c>
      <c r="S359" s="211">
        <v>9</v>
      </c>
      <c r="T359" s="182">
        <f>IFERROR(S359/O345,"-")</f>
        <v>7.2580645161290328E-2</v>
      </c>
      <c r="U359" s="214">
        <f t="shared" si="330"/>
        <v>30224.777777777777</v>
      </c>
      <c r="V359" s="109">
        <f t="shared" si="360"/>
        <v>6.8592332901455677E-4</v>
      </c>
      <c r="W359" s="615"/>
      <c r="X359" s="615"/>
      <c r="Y359" s="126" t="s">
        <v>157</v>
      </c>
      <c r="Z359" s="211">
        <v>77281</v>
      </c>
      <c r="AA359" s="182">
        <f>IFERROR(Z359/W345,"-")</f>
        <v>1.3841116144052491E-3</v>
      </c>
      <c r="AB359" s="211">
        <v>2</v>
      </c>
      <c r="AC359" s="182">
        <f>IFERROR(AB359/X345,"-")</f>
        <v>2.9411764705882353E-2</v>
      </c>
      <c r="AD359" s="214">
        <f t="shared" si="331"/>
        <v>38640.5</v>
      </c>
      <c r="AE359" s="109">
        <f t="shared" si="361"/>
        <v>1.5242740644767929E-4</v>
      </c>
      <c r="AF359" s="615"/>
      <c r="AG359" s="615"/>
      <c r="AH359" s="126" t="s">
        <v>157</v>
      </c>
      <c r="AI359" s="211">
        <v>2558234</v>
      </c>
      <c r="AJ359" s="182">
        <f>IFERROR(AI359/AF345,"-")</f>
        <v>1.9954920668895152E-2</v>
      </c>
      <c r="AK359" s="211">
        <v>14</v>
      </c>
      <c r="AL359" s="182">
        <f>IFERROR(AK359/AG345,"-")</f>
        <v>0.12727272727272726</v>
      </c>
      <c r="AM359" s="214">
        <f t="shared" si="332"/>
        <v>182731</v>
      </c>
      <c r="AN359" s="109">
        <f t="shared" si="362"/>
        <v>1.0669918451337551E-3</v>
      </c>
      <c r="AO359" s="615"/>
      <c r="AP359" s="651"/>
      <c r="AQ359" s="126" t="s">
        <v>157</v>
      </c>
      <c r="AR359" s="211">
        <f t="shared" si="327"/>
        <v>3929648</v>
      </c>
      <c r="AS359" s="182">
        <f>IFERROR(AR359/AO345,"-")</f>
        <v>4.5383269071373866E-3</v>
      </c>
      <c r="AT359" s="211">
        <f t="shared" si="328"/>
        <v>62</v>
      </c>
      <c r="AU359" s="182">
        <f>IFERROR(AT359/AP345,"-")</f>
        <v>5.140961857379768E-2</v>
      </c>
      <c r="AV359" s="214">
        <f t="shared" si="333"/>
        <v>63381.419354838712</v>
      </c>
      <c r="AW359" s="109">
        <f t="shared" si="363"/>
        <v>4.7252495998780578E-3</v>
      </c>
      <c r="AX359" s="121"/>
      <c r="AY359" s="76"/>
      <c r="AZ359" s="76"/>
      <c r="BA359" s="76"/>
      <c r="BB359" s="76"/>
      <c r="BC359" s="76"/>
      <c r="BD359" s="76"/>
      <c r="BE359" s="76"/>
      <c r="BF359" s="76"/>
      <c r="BG359" s="76"/>
      <c r="BH359" s="76"/>
      <c r="BI359" s="76"/>
      <c r="BN359" s="500"/>
      <c r="BO359" s="642"/>
      <c r="BP359" s="641"/>
      <c r="BQ359" s="641"/>
      <c r="BR359" s="400" t="s">
        <v>157</v>
      </c>
      <c r="BS359" s="188">
        <v>940913</v>
      </c>
      <c r="BT359" s="390">
        <v>1.1346727890797966E-2</v>
      </c>
      <c r="BU359" s="188">
        <v>18</v>
      </c>
      <c r="BV359" s="390">
        <v>0.20224719101123595</v>
      </c>
      <c r="BW359" s="188">
        <v>52272.944444444445</v>
      </c>
      <c r="BX359" s="401">
        <v>1.3943760167325122E-3</v>
      </c>
      <c r="CB359" s="159"/>
      <c r="CC359" s="159"/>
      <c r="CD359" s="159"/>
      <c r="CE359" s="159"/>
      <c r="CF359" s="159"/>
      <c r="CG359" s="159"/>
      <c r="CI359" s="76"/>
      <c r="CJ359" s="150"/>
      <c r="CK359" s="150"/>
      <c r="CL359" s="150"/>
    </row>
    <row r="360" spans="2:90" s="14" customFormat="1" ht="13.5" customHeight="1">
      <c r="B360" s="500"/>
      <c r="C360" s="628"/>
      <c r="D360" s="631"/>
      <c r="E360" s="615"/>
      <c r="F360" s="615"/>
      <c r="G360" s="127" t="s">
        <v>158</v>
      </c>
      <c r="H360" s="212">
        <v>863435</v>
      </c>
      <c r="I360" s="183">
        <f>IFERROR(H360/E345,"-")</f>
        <v>1.4429126174685717E-3</v>
      </c>
      <c r="J360" s="212">
        <v>91</v>
      </c>
      <c r="K360" s="183">
        <f>IFERROR(J360/F345,"-")</f>
        <v>0.1006637168141593</v>
      </c>
      <c r="L360" s="215">
        <f t="shared" si="329"/>
        <v>9488.2967032967026</v>
      </c>
      <c r="M360" s="110">
        <f t="shared" si="359"/>
        <v>6.9354469933694081E-3</v>
      </c>
      <c r="N360" s="615"/>
      <c r="O360" s="615"/>
      <c r="P360" s="127" t="s">
        <v>158</v>
      </c>
      <c r="Q360" s="212">
        <v>69831</v>
      </c>
      <c r="R360" s="183">
        <f>IFERROR(Q360/N345,"-")</f>
        <v>8.368204346634509E-4</v>
      </c>
      <c r="S360" s="212">
        <v>11</v>
      </c>
      <c r="T360" s="183">
        <f>IFERROR(S360/O345,"-")</f>
        <v>8.8709677419354843E-2</v>
      </c>
      <c r="U360" s="215">
        <f t="shared" si="330"/>
        <v>6348.272727272727</v>
      </c>
      <c r="V360" s="110">
        <f t="shared" si="360"/>
        <v>8.3835073546223611E-4</v>
      </c>
      <c r="W360" s="615"/>
      <c r="X360" s="615"/>
      <c r="Y360" s="127" t="s">
        <v>158</v>
      </c>
      <c r="Z360" s="212">
        <v>48183</v>
      </c>
      <c r="AA360" s="183">
        <f>IFERROR(Z360/W345,"-")</f>
        <v>8.6296308170039353E-4</v>
      </c>
      <c r="AB360" s="212">
        <v>8</v>
      </c>
      <c r="AC360" s="183">
        <f>IFERROR(AB360/X345,"-")</f>
        <v>0.11764705882352941</v>
      </c>
      <c r="AD360" s="215">
        <f t="shared" si="331"/>
        <v>6022.875</v>
      </c>
      <c r="AE360" s="110">
        <f t="shared" si="361"/>
        <v>6.0970962579071715E-4</v>
      </c>
      <c r="AF360" s="615"/>
      <c r="AG360" s="615"/>
      <c r="AH360" s="127" t="s">
        <v>158</v>
      </c>
      <c r="AI360" s="212">
        <v>103894</v>
      </c>
      <c r="AJ360" s="183">
        <f>IFERROR(AI360/AF345,"-")</f>
        <v>8.1040144411113012E-4</v>
      </c>
      <c r="AK360" s="212">
        <v>14</v>
      </c>
      <c r="AL360" s="183">
        <f>IFERROR(AK360/AG345,"-")</f>
        <v>0.12727272727272726</v>
      </c>
      <c r="AM360" s="215">
        <f t="shared" si="332"/>
        <v>7421</v>
      </c>
      <c r="AN360" s="110">
        <f t="shared" si="362"/>
        <v>1.0669918451337551E-3</v>
      </c>
      <c r="AO360" s="615"/>
      <c r="AP360" s="651"/>
      <c r="AQ360" s="127" t="s">
        <v>158</v>
      </c>
      <c r="AR360" s="212">
        <f t="shared" si="327"/>
        <v>1085343</v>
      </c>
      <c r="AS360" s="183">
        <f>IFERROR(AR360/AO345,"-")</f>
        <v>1.2534561213557074E-3</v>
      </c>
      <c r="AT360" s="212">
        <f t="shared" si="328"/>
        <v>124</v>
      </c>
      <c r="AU360" s="183">
        <f>IFERROR(AT360/AP345,"-")</f>
        <v>0.10281923714759536</v>
      </c>
      <c r="AV360" s="215">
        <f t="shared" si="333"/>
        <v>8752.7661290322576</v>
      </c>
      <c r="AW360" s="110">
        <f t="shared" si="363"/>
        <v>9.4504991997561155E-3</v>
      </c>
      <c r="AX360" s="121"/>
      <c r="AY360" s="76"/>
      <c r="AZ360" s="76"/>
      <c r="BA360" s="76"/>
      <c r="BB360" s="76"/>
      <c r="BC360" s="76"/>
      <c r="BD360" s="76"/>
      <c r="BE360" s="76"/>
      <c r="BF360" s="76"/>
      <c r="BG360" s="76"/>
      <c r="BH360" s="76"/>
      <c r="BI360" s="76"/>
      <c r="BN360" s="500"/>
      <c r="BO360" s="642"/>
      <c r="BP360" s="641"/>
      <c r="BQ360" s="641"/>
      <c r="BR360" s="400" t="s">
        <v>158</v>
      </c>
      <c r="BS360" s="188">
        <v>164407</v>
      </c>
      <c r="BT360" s="390">
        <v>1.9826290978469008E-3</v>
      </c>
      <c r="BU360" s="188">
        <v>19</v>
      </c>
      <c r="BV360" s="390">
        <v>0.21348314606741572</v>
      </c>
      <c r="BW360" s="188">
        <v>8653</v>
      </c>
      <c r="BX360" s="401">
        <v>1.4718413509954295E-3</v>
      </c>
      <c r="CB360" s="159"/>
      <c r="CC360" s="159"/>
      <c r="CD360" s="159"/>
      <c r="CE360" s="159"/>
      <c r="CF360" s="159"/>
      <c r="CG360" s="159"/>
      <c r="CI360" s="76"/>
      <c r="CJ360" s="150"/>
      <c r="CK360" s="150"/>
      <c r="CL360" s="150"/>
    </row>
    <row r="361" spans="2:90" s="14" customFormat="1" ht="13.5" customHeight="1">
      <c r="B361" s="500"/>
      <c r="C361" s="629"/>
      <c r="D361" s="632"/>
      <c r="E361" s="616"/>
      <c r="F361" s="616"/>
      <c r="G361" s="128" t="s">
        <v>81</v>
      </c>
      <c r="H361" s="204">
        <v>97345255</v>
      </c>
      <c r="I361" s="183">
        <f>IFERROR(H361/E345,"-")</f>
        <v>0.16267663077150635</v>
      </c>
      <c r="J361" s="212">
        <v>717</v>
      </c>
      <c r="K361" s="183">
        <f>IFERROR(J361/F345,"-")</f>
        <v>0.79314159292035402</v>
      </c>
      <c r="L361" s="215">
        <f t="shared" si="329"/>
        <v>135767.44072524409</v>
      </c>
      <c r="M361" s="111">
        <f t="shared" si="359"/>
        <v>5.4645225211493023E-2</v>
      </c>
      <c r="N361" s="616"/>
      <c r="O361" s="616"/>
      <c r="P361" s="128" t="s">
        <v>81</v>
      </c>
      <c r="Q361" s="204">
        <v>14955363</v>
      </c>
      <c r="R361" s="183">
        <f>IFERROR(Q361/N345,"-")</f>
        <v>0.17921773089615917</v>
      </c>
      <c r="S361" s="212">
        <v>98</v>
      </c>
      <c r="T361" s="183">
        <f>IFERROR(S361/O345,"-")</f>
        <v>0.79032258064516125</v>
      </c>
      <c r="U361" s="215">
        <f t="shared" si="330"/>
        <v>152605.74489795917</v>
      </c>
      <c r="V361" s="111">
        <f t="shared" si="360"/>
        <v>7.4689429159362853E-3</v>
      </c>
      <c r="W361" s="616"/>
      <c r="X361" s="616"/>
      <c r="Y361" s="128" t="s">
        <v>81</v>
      </c>
      <c r="Z361" s="204">
        <v>9240929</v>
      </c>
      <c r="AA361" s="183">
        <f>IFERROR(Z361/W345,"-")</f>
        <v>0.16550610314041334</v>
      </c>
      <c r="AB361" s="212">
        <v>55</v>
      </c>
      <c r="AC361" s="183">
        <f>IFERROR(AB361/X345,"-")</f>
        <v>0.80882352941176472</v>
      </c>
      <c r="AD361" s="215">
        <f t="shared" si="331"/>
        <v>168016.8909090909</v>
      </c>
      <c r="AE361" s="111">
        <f t="shared" si="361"/>
        <v>4.1917536773111806E-3</v>
      </c>
      <c r="AF361" s="616"/>
      <c r="AG361" s="616"/>
      <c r="AH361" s="128" t="s">
        <v>81</v>
      </c>
      <c r="AI361" s="204">
        <v>23196035</v>
      </c>
      <c r="AJ361" s="183">
        <f>IFERROR(AI361/AF345,"-")</f>
        <v>0.1809353789598275</v>
      </c>
      <c r="AK361" s="212">
        <v>95</v>
      </c>
      <c r="AL361" s="183">
        <f>IFERROR(AK361/AG345,"-")</f>
        <v>0.86363636363636365</v>
      </c>
      <c r="AM361" s="215">
        <f t="shared" si="332"/>
        <v>244168.78947368421</v>
      </c>
      <c r="AN361" s="111">
        <f t="shared" si="362"/>
        <v>7.2403018062647661E-3</v>
      </c>
      <c r="AO361" s="616"/>
      <c r="AP361" s="652"/>
      <c r="AQ361" s="128" t="s">
        <v>81</v>
      </c>
      <c r="AR361" s="204">
        <f t="shared" si="327"/>
        <v>144737582</v>
      </c>
      <c r="AS361" s="183">
        <f>IFERROR(AR361/AO345,"-")</f>
        <v>0.16715656538819862</v>
      </c>
      <c r="AT361" s="212">
        <f t="shared" si="328"/>
        <v>965</v>
      </c>
      <c r="AU361" s="183">
        <f>IFERROR(AT361/AP345,"-")</f>
        <v>0.80016583747927028</v>
      </c>
      <c r="AV361" s="215">
        <f t="shared" si="333"/>
        <v>149987.13160621762</v>
      </c>
      <c r="AW361" s="111">
        <f t="shared" si="363"/>
        <v>7.3546223611005254E-2</v>
      </c>
      <c r="AX361" s="121"/>
      <c r="AY361" s="76"/>
      <c r="AZ361" s="76"/>
      <c r="BA361" s="76"/>
      <c r="BB361" s="76"/>
      <c r="BC361" s="76"/>
      <c r="BD361" s="76"/>
      <c r="BE361" s="76"/>
      <c r="BF361" s="76"/>
      <c r="BG361" s="76"/>
      <c r="BH361" s="76"/>
      <c r="BI361" s="76"/>
      <c r="BN361" s="500"/>
      <c r="BO361" s="642"/>
      <c r="BP361" s="641"/>
      <c r="BQ361" s="641"/>
      <c r="BR361" s="128" t="s">
        <v>81</v>
      </c>
      <c r="BS361" s="188">
        <v>15647794</v>
      </c>
      <c r="BT361" s="390">
        <v>0.18870103889441539</v>
      </c>
      <c r="BU361" s="188">
        <v>84</v>
      </c>
      <c r="BV361" s="390">
        <v>0.9438202247191011</v>
      </c>
      <c r="BW361" s="188">
        <v>186283.26190476189</v>
      </c>
      <c r="BX361" s="401">
        <v>6.5070880780850569E-3</v>
      </c>
      <c r="CB361" s="159"/>
      <c r="CC361" s="159"/>
      <c r="CD361" s="159"/>
      <c r="CE361" s="159"/>
      <c r="CF361" s="159"/>
      <c r="CG361" s="159"/>
      <c r="CI361" s="76"/>
      <c r="CJ361" s="150"/>
      <c r="CK361" s="150"/>
      <c r="CL361" s="150"/>
    </row>
    <row r="362" spans="2:90" s="14" customFormat="1" ht="13.5" customHeight="1">
      <c r="B362" s="500">
        <v>22</v>
      </c>
      <c r="C362" s="627" t="s">
        <v>63</v>
      </c>
      <c r="D362" s="630">
        <f>BL26</f>
        <v>16719</v>
      </c>
      <c r="E362" s="626">
        <f t="shared" ref="E362" si="364">VLOOKUP(C362,$AY$5:$BI$78,2,0)</f>
        <v>902985980</v>
      </c>
      <c r="F362" s="626">
        <f t="shared" ref="F362" si="365">VLOOKUP(C362,$AY$5:$BI$78,7,0)</f>
        <v>1349</v>
      </c>
      <c r="G362" s="124" t="s">
        <v>144</v>
      </c>
      <c r="H362" s="210">
        <v>21941672</v>
      </c>
      <c r="I362" s="181">
        <f>IFERROR(H362/E362,"-")</f>
        <v>2.4299017355729046E-2</v>
      </c>
      <c r="J362" s="210">
        <v>319</v>
      </c>
      <c r="K362" s="181">
        <f>IFERROR(J362/F362,"-")</f>
        <v>0.23647146034099334</v>
      </c>
      <c r="L362" s="213">
        <f t="shared" si="329"/>
        <v>68782.670846394991</v>
      </c>
      <c r="M362" s="108">
        <f>IFERROR(J362/$BL$26,0)</f>
        <v>1.9080088522040791E-2</v>
      </c>
      <c r="N362" s="626">
        <f t="shared" ref="N362" si="366">VLOOKUP(C362,$AY$5:$BI$78,3,0)</f>
        <v>151142280</v>
      </c>
      <c r="O362" s="626">
        <f t="shared" ref="O362" si="367">VLOOKUP(C362,$AY$5:$BI$78,8,0)</f>
        <v>205</v>
      </c>
      <c r="P362" s="124" t="s">
        <v>144</v>
      </c>
      <c r="Q362" s="210">
        <v>1170354</v>
      </c>
      <c r="R362" s="181">
        <f>IFERROR(Q362/N362,"-")</f>
        <v>7.7433925173022401E-3</v>
      </c>
      <c r="S362" s="210">
        <v>42</v>
      </c>
      <c r="T362" s="181">
        <f>IFERROR(S362/O362,"-")</f>
        <v>0.20487804878048779</v>
      </c>
      <c r="U362" s="213">
        <f t="shared" si="330"/>
        <v>27865.571428571428</v>
      </c>
      <c r="V362" s="108">
        <f>IFERROR(S362/$BL$26,0)</f>
        <v>2.5121119684191639E-3</v>
      </c>
      <c r="W362" s="626">
        <f t="shared" ref="W362" si="368">VLOOKUP(C362,$AY$5:$BI$78,4,0)</f>
        <v>74085940</v>
      </c>
      <c r="X362" s="626">
        <f t="shared" ref="X362" si="369">VLOOKUP(C362,$AY$5:$BI$78,9,0)</f>
        <v>114</v>
      </c>
      <c r="Y362" s="124" t="s">
        <v>144</v>
      </c>
      <c r="Z362" s="210">
        <v>606613</v>
      </c>
      <c r="AA362" s="181">
        <f>IFERROR(Z362/W362,"-")</f>
        <v>8.1879638700676546E-3</v>
      </c>
      <c r="AB362" s="210">
        <v>36</v>
      </c>
      <c r="AC362" s="181">
        <f>IFERROR(AB362/X362,"-")</f>
        <v>0.31578947368421051</v>
      </c>
      <c r="AD362" s="213">
        <f t="shared" si="331"/>
        <v>16850.361111111109</v>
      </c>
      <c r="AE362" s="108">
        <f>IFERROR(AB362/$BL$26,0)</f>
        <v>2.1532388300735689E-3</v>
      </c>
      <c r="AF362" s="626">
        <f t="shared" ref="AF362" si="370">VLOOKUP(C362,$AY$5:$BI$78,5,0)</f>
        <v>133616420</v>
      </c>
      <c r="AG362" s="626">
        <f t="shared" ref="AG362" si="371">VLOOKUP(C362,$AY$5:$BI$78,10,0)</f>
        <v>160</v>
      </c>
      <c r="AH362" s="124" t="s">
        <v>144</v>
      </c>
      <c r="AI362" s="210">
        <v>884991</v>
      </c>
      <c r="AJ362" s="181">
        <f>IFERROR(AI362/AF362,"-")</f>
        <v>6.6233700917896167E-3</v>
      </c>
      <c r="AK362" s="210">
        <v>46</v>
      </c>
      <c r="AL362" s="181">
        <f>IFERROR(AK362/AG362,"-")</f>
        <v>0.28749999999999998</v>
      </c>
      <c r="AM362" s="213">
        <f t="shared" si="332"/>
        <v>19238.934782608696</v>
      </c>
      <c r="AN362" s="108">
        <f>IFERROR(AK362/$BL$26,0)</f>
        <v>2.7513607273162272E-3</v>
      </c>
      <c r="AO362" s="626">
        <f t="shared" ref="AO362" si="372">VLOOKUP(C362,$AY$5:$BI$78,6,0)</f>
        <v>1261830620</v>
      </c>
      <c r="AP362" s="650">
        <f t="shared" ref="AP362" si="373">VLOOKUP(C362,$AY$5:$BI$78,11,0)</f>
        <v>1828</v>
      </c>
      <c r="AQ362" s="124" t="s">
        <v>144</v>
      </c>
      <c r="AR362" s="210">
        <f t="shared" si="327"/>
        <v>24603630</v>
      </c>
      <c r="AS362" s="181">
        <f>IFERROR(AR362/AO362,"-")</f>
        <v>1.9498361832430408E-2</v>
      </c>
      <c r="AT362" s="210">
        <f t="shared" si="328"/>
        <v>443</v>
      </c>
      <c r="AU362" s="181">
        <f>IFERROR(AT362/AP362,"-")</f>
        <v>0.24234135667396062</v>
      </c>
      <c r="AV362" s="213">
        <f t="shared" si="333"/>
        <v>55538.668171557561</v>
      </c>
      <c r="AW362" s="108">
        <f>IFERROR(AT362/$BL$26,0)</f>
        <v>2.6496800047849753E-2</v>
      </c>
      <c r="AX362" s="121"/>
      <c r="AY362" s="76"/>
      <c r="AZ362" s="76"/>
      <c r="BA362" s="76"/>
      <c r="BB362" s="76"/>
      <c r="BC362" s="76"/>
      <c r="BD362" s="76"/>
      <c r="BE362" s="76"/>
      <c r="BF362" s="76"/>
      <c r="BG362" s="76"/>
      <c r="BH362" s="76"/>
      <c r="BI362" s="76"/>
      <c r="BN362" s="500">
        <v>22</v>
      </c>
      <c r="BO362" s="642" t="s">
        <v>63</v>
      </c>
      <c r="BP362" s="641">
        <v>178974230</v>
      </c>
      <c r="BQ362" s="641">
        <v>170</v>
      </c>
      <c r="BR362" s="400" t="s">
        <v>144</v>
      </c>
      <c r="BS362" s="188">
        <v>5879538</v>
      </c>
      <c r="BT362" s="390">
        <v>3.285131049313636E-2</v>
      </c>
      <c r="BU362" s="188">
        <v>54</v>
      </c>
      <c r="BV362" s="390">
        <v>0.31764705882352939</v>
      </c>
      <c r="BW362" s="188">
        <v>108880.33333333333</v>
      </c>
      <c r="BX362" s="401">
        <v>3.3112582781456954E-3</v>
      </c>
      <c r="CB362" s="159"/>
      <c r="CC362" s="159"/>
      <c r="CD362" s="159"/>
      <c r="CE362" s="159"/>
      <c r="CF362" s="159"/>
      <c r="CG362" s="159"/>
      <c r="CI362" s="76"/>
      <c r="CJ362" s="150"/>
      <c r="CK362" s="150"/>
      <c r="CL362" s="150"/>
    </row>
    <row r="363" spans="2:90" s="14" customFormat="1" ht="13.5" customHeight="1">
      <c r="B363" s="500"/>
      <c r="C363" s="628"/>
      <c r="D363" s="631"/>
      <c r="E363" s="615"/>
      <c r="F363" s="615"/>
      <c r="G363" s="125" t="s">
        <v>145</v>
      </c>
      <c r="H363" s="211">
        <v>18056147</v>
      </c>
      <c r="I363" s="182">
        <f>IFERROR(H363/E362,"-")</f>
        <v>1.999604357090904E-2</v>
      </c>
      <c r="J363" s="211">
        <v>372</v>
      </c>
      <c r="K363" s="182">
        <f>IFERROR(J363/F362,"-")</f>
        <v>0.27575982209043737</v>
      </c>
      <c r="L363" s="214">
        <f t="shared" si="329"/>
        <v>48538.029569892475</v>
      </c>
      <c r="M363" s="109">
        <f t="shared" ref="M363:M378" si="374">IFERROR(J363/$BL$26,0)</f>
        <v>2.2250134577426878E-2</v>
      </c>
      <c r="N363" s="615"/>
      <c r="O363" s="615"/>
      <c r="P363" s="125" t="s">
        <v>145</v>
      </c>
      <c r="Q363" s="211">
        <v>1989032</v>
      </c>
      <c r="R363" s="182">
        <f>IFERROR(Q363/N362,"-")</f>
        <v>1.3159997321728904E-2</v>
      </c>
      <c r="S363" s="211">
        <v>68</v>
      </c>
      <c r="T363" s="182">
        <f>IFERROR(S363/O362,"-")</f>
        <v>0.33170731707317075</v>
      </c>
      <c r="U363" s="214">
        <f t="shared" si="330"/>
        <v>29250.470588235294</v>
      </c>
      <c r="V363" s="109">
        <f t="shared" ref="V363:V378" si="375">IFERROR(S363/$BL$26,0)</f>
        <v>4.0672289012500746E-3</v>
      </c>
      <c r="W363" s="615"/>
      <c r="X363" s="615"/>
      <c r="Y363" s="125" t="s">
        <v>145</v>
      </c>
      <c r="Z363" s="211">
        <v>1043981</v>
      </c>
      <c r="AA363" s="182">
        <f>IFERROR(Z363/W362,"-")</f>
        <v>1.4091486184828052E-2</v>
      </c>
      <c r="AB363" s="211">
        <v>42</v>
      </c>
      <c r="AC363" s="182">
        <f>IFERROR(AB363/X362,"-")</f>
        <v>0.36842105263157893</v>
      </c>
      <c r="AD363" s="214">
        <f t="shared" si="331"/>
        <v>24856.690476190477</v>
      </c>
      <c r="AE363" s="109">
        <f t="shared" ref="AE363:AE378" si="376">IFERROR(AB363/$BL$26,0)</f>
        <v>2.5121119684191639E-3</v>
      </c>
      <c r="AF363" s="615"/>
      <c r="AG363" s="615"/>
      <c r="AH363" s="125" t="s">
        <v>145</v>
      </c>
      <c r="AI363" s="211">
        <v>1567072</v>
      </c>
      <c r="AJ363" s="182">
        <f>IFERROR(AI363/AF362,"-")</f>
        <v>1.1728139400831126E-2</v>
      </c>
      <c r="AK363" s="211">
        <v>55</v>
      </c>
      <c r="AL363" s="182">
        <f>IFERROR(AK363/AG362,"-")</f>
        <v>0.34375</v>
      </c>
      <c r="AM363" s="214">
        <f t="shared" si="332"/>
        <v>28492.218181818182</v>
      </c>
      <c r="AN363" s="109">
        <f t="shared" ref="AN363:AN378" si="377">IFERROR(AK363/$BL$26,0)</f>
        <v>3.2896704348346194E-3</v>
      </c>
      <c r="AO363" s="615"/>
      <c r="AP363" s="651"/>
      <c r="AQ363" s="125" t="s">
        <v>145</v>
      </c>
      <c r="AR363" s="211">
        <f t="shared" si="327"/>
        <v>22656232</v>
      </c>
      <c r="AS363" s="182">
        <f>IFERROR(AR363/AO362,"-")</f>
        <v>1.7955050100147356E-2</v>
      </c>
      <c r="AT363" s="211">
        <f t="shared" si="328"/>
        <v>537</v>
      </c>
      <c r="AU363" s="182">
        <f>IFERROR(AT363/AP362,"-")</f>
        <v>0.2937636761487965</v>
      </c>
      <c r="AV363" s="214">
        <f t="shared" si="333"/>
        <v>42190.37616387337</v>
      </c>
      <c r="AW363" s="109">
        <f t="shared" ref="AW363:AW378" si="378">IFERROR(AT363/$BL$26,0)</f>
        <v>3.2119145881930738E-2</v>
      </c>
      <c r="AX363" s="121"/>
      <c r="AY363" s="76"/>
      <c r="AZ363" s="76"/>
      <c r="BA363" s="76"/>
      <c r="BB363" s="76"/>
      <c r="BC363" s="76"/>
      <c r="BD363" s="76"/>
      <c r="BE363" s="76"/>
      <c r="BF363" s="76"/>
      <c r="BG363" s="76"/>
      <c r="BH363" s="76"/>
      <c r="BI363" s="76"/>
      <c r="BN363" s="500"/>
      <c r="BO363" s="642"/>
      <c r="BP363" s="641"/>
      <c r="BQ363" s="641"/>
      <c r="BR363" s="400" t="s">
        <v>145</v>
      </c>
      <c r="BS363" s="188">
        <v>7086330</v>
      </c>
      <c r="BT363" s="390">
        <v>3.9594135982593696E-2</v>
      </c>
      <c r="BU363" s="188">
        <v>59</v>
      </c>
      <c r="BV363" s="390">
        <v>0.34705882352941175</v>
      </c>
      <c r="BW363" s="188">
        <v>120107.28813559322</v>
      </c>
      <c r="BX363" s="401">
        <v>3.6178562668628894E-3</v>
      </c>
      <c r="CB363" s="159"/>
      <c r="CC363" s="159"/>
      <c r="CD363" s="159"/>
      <c r="CE363" s="159"/>
      <c r="CF363" s="159"/>
      <c r="CG363" s="159"/>
      <c r="CI363" s="76"/>
      <c r="CJ363" s="150"/>
      <c r="CK363" s="150"/>
      <c r="CL363" s="150"/>
    </row>
    <row r="364" spans="2:90" s="14" customFormat="1" ht="13.5" customHeight="1">
      <c r="B364" s="500"/>
      <c r="C364" s="628"/>
      <c r="D364" s="631"/>
      <c r="E364" s="615"/>
      <c r="F364" s="615"/>
      <c r="G364" s="126" t="s">
        <v>146</v>
      </c>
      <c r="H364" s="211">
        <v>21490155</v>
      </c>
      <c r="I364" s="182">
        <f>IFERROR(H364/E362,"-")</f>
        <v>2.3798990766168926E-2</v>
      </c>
      <c r="J364" s="211">
        <v>386</v>
      </c>
      <c r="K364" s="182">
        <f>IFERROR(J364/F362,"-")</f>
        <v>0.28613787991104522</v>
      </c>
      <c r="L364" s="214">
        <f t="shared" si="329"/>
        <v>55673.976683937821</v>
      </c>
      <c r="M364" s="109">
        <f t="shared" si="374"/>
        <v>2.3087505233566601E-2</v>
      </c>
      <c r="N364" s="615"/>
      <c r="O364" s="615"/>
      <c r="P364" s="126" t="s">
        <v>146</v>
      </c>
      <c r="Q364" s="211">
        <v>2629320</v>
      </c>
      <c r="R364" s="182">
        <f>IFERROR(Q364/N362,"-")</f>
        <v>1.7396323517152184E-2</v>
      </c>
      <c r="S364" s="211">
        <v>79</v>
      </c>
      <c r="T364" s="182">
        <f>IFERROR(S364/O362,"-")</f>
        <v>0.38536585365853659</v>
      </c>
      <c r="U364" s="214">
        <f t="shared" si="330"/>
        <v>33282.531645569623</v>
      </c>
      <c r="V364" s="109">
        <f t="shared" si="375"/>
        <v>4.7251629882169984E-3</v>
      </c>
      <c r="W364" s="615"/>
      <c r="X364" s="615"/>
      <c r="Y364" s="126" t="s">
        <v>146</v>
      </c>
      <c r="Z364" s="211">
        <v>980300</v>
      </c>
      <c r="AA364" s="182">
        <f>IFERROR(Z364/W362,"-")</f>
        <v>1.3231930377072897E-2</v>
      </c>
      <c r="AB364" s="211">
        <v>31</v>
      </c>
      <c r="AC364" s="182">
        <f>IFERROR(AB364/X362,"-")</f>
        <v>0.27192982456140352</v>
      </c>
      <c r="AD364" s="214">
        <f t="shared" si="331"/>
        <v>31622.580645161292</v>
      </c>
      <c r="AE364" s="109">
        <f t="shared" si="376"/>
        <v>1.85417788145224E-3</v>
      </c>
      <c r="AF364" s="615"/>
      <c r="AG364" s="615"/>
      <c r="AH364" s="126" t="s">
        <v>146</v>
      </c>
      <c r="AI364" s="211">
        <v>3482898</v>
      </c>
      <c r="AJ364" s="182">
        <f>IFERROR(AI364/AF362,"-")</f>
        <v>2.6066392139528959E-2</v>
      </c>
      <c r="AK364" s="211">
        <v>52</v>
      </c>
      <c r="AL364" s="182">
        <f>IFERROR(AK364/AG362,"-")</f>
        <v>0.32500000000000001</v>
      </c>
      <c r="AM364" s="214">
        <f t="shared" si="332"/>
        <v>66978.807692307688</v>
      </c>
      <c r="AN364" s="109">
        <f t="shared" si="377"/>
        <v>3.1102338656618217E-3</v>
      </c>
      <c r="AO364" s="615"/>
      <c r="AP364" s="651"/>
      <c r="AQ364" s="126" t="s">
        <v>146</v>
      </c>
      <c r="AR364" s="211">
        <f t="shared" si="327"/>
        <v>28582673</v>
      </c>
      <c r="AS364" s="182">
        <f>IFERROR(AR364/AO362,"-")</f>
        <v>2.2651750993330628E-2</v>
      </c>
      <c r="AT364" s="211">
        <f t="shared" si="328"/>
        <v>548</v>
      </c>
      <c r="AU364" s="182">
        <f>IFERROR(AT364/AP362,"-")</f>
        <v>0.29978118161925604</v>
      </c>
      <c r="AV364" s="214">
        <f t="shared" si="333"/>
        <v>52158.162408759126</v>
      </c>
      <c r="AW364" s="109">
        <f t="shared" si="378"/>
        <v>3.2777079968897664E-2</v>
      </c>
      <c r="AX364" s="121"/>
      <c r="AY364" s="76"/>
      <c r="AZ364" s="76"/>
      <c r="BA364" s="76"/>
      <c r="BB364" s="76"/>
      <c r="BC364" s="76"/>
      <c r="BD364" s="76"/>
      <c r="BE364" s="76"/>
      <c r="BF364" s="76"/>
      <c r="BG364" s="76"/>
      <c r="BH364" s="76"/>
      <c r="BI364" s="76"/>
      <c r="BN364" s="500"/>
      <c r="BO364" s="642"/>
      <c r="BP364" s="641"/>
      <c r="BQ364" s="641"/>
      <c r="BR364" s="400" t="s">
        <v>146</v>
      </c>
      <c r="BS364" s="188">
        <v>2235659</v>
      </c>
      <c r="BT364" s="390">
        <v>1.2491513443024731E-2</v>
      </c>
      <c r="BU364" s="188">
        <v>57</v>
      </c>
      <c r="BV364" s="390">
        <v>0.3352941176470588</v>
      </c>
      <c r="BW364" s="188">
        <v>39222.087719298244</v>
      </c>
      <c r="BX364" s="401">
        <v>3.495217071376012E-3</v>
      </c>
      <c r="CB364" s="159"/>
      <c r="CC364" s="159"/>
      <c r="CD364" s="159"/>
      <c r="CE364" s="159"/>
      <c r="CF364" s="159"/>
      <c r="CG364" s="159"/>
      <c r="CI364" s="76"/>
      <c r="CJ364" s="150"/>
      <c r="CK364" s="150"/>
      <c r="CL364" s="150"/>
    </row>
    <row r="365" spans="2:90" s="14" customFormat="1" ht="13.5" customHeight="1">
      <c r="B365" s="500"/>
      <c r="C365" s="628"/>
      <c r="D365" s="631"/>
      <c r="E365" s="615"/>
      <c r="F365" s="615"/>
      <c r="G365" s="126" t="s">
        <v>147</v>
      </c>
      <c r="H365" s="211">
        <v>1030927</v>
      </c>
      <c r="I365" s="182">
        <f>IFERROR(H365/E362,"-")</f>
        <v>1.141686607360172E-3</v>
      </c>
      <c r="J365" s="211">
        <v>65</v>
      </c>
      <c r="K365" s="182">
        <f>IFERROR(J365/F362,"-")</f>
        <v>4.8183839881393624E-2</v>
      </c>
      <c r="L365" s="214">
        <f t="shared" si="329"/>
        <v>15860.415384615384</v>
      </c>
      <c r="M365" s="109">
        <f t="shared" si="374"/>
        <v>3.8877923320772773E-3</v>
      </c>
      <c r="N365" s="615"/>
      <c r="O365" s="615"/>
      <c r="P365" s="126" t="s">
        <v>147</v>
      </c>
      <c r="Q365" s="211">
        <v>635303</v>
      </c>
      <c r="R365" s="182">
        <f>IFERROR(Q365/N362,"-")</f>
        <v>4.2033440278921291E-3</v>
      </c>
      <c r="S365" s="211">
        <v>15</v>
      </c>
      <c r="T365" s="182">
        <f>IFERROR(S365/O362,"-")</f>
        <v>7.3170731707317069E-2</v>
      </c>
      <c r="U365" s="214">
        <f t="shared" si="330"/>
        <v>42353.533333333333</v>
      </c>
      <c r="V365" s="109">
        <f t="shared" si="375"/>
        <v>8.9718284586398709E-4</v>
      </c>
      <c r="W365" s="615"/>
      <c r="X365" s="615"/>
      <c r="Y365" s="126" t="s">
        <v>147</v>
      </c>
      <c r="Z365" s="211">
        <v>75715</v>
      </c>
      <c r="AA365" s="182">
        <f>IFERROR(Z365/W362,"-")</f>
        <v>1.0219887876161118E-3</v>
      </c>
      <c r="AB365" s="211">
        <v>8</v>
      </c>
      <c r="AC365" s="182">
        <f>IFERROR(AB365/X362,"-")</f>
        <v>7.0175438596491224E-2</v>
      </c>
      <c r="AD365" s="214">
        <f t="shared" si="331"/>
        <v>9464.375</v>
      </c>
      <c r="AE365" s="109">
        <f t="shared" si="376"/>
        <v>4.7849751779412646E-4</v>
      </c>
      <c r="AF365" s="615"/>
      <c r="AG365" s="615"/>
      <c r="AH365" s="126" t="s">
        <v>147</v>
      </c>
      <c r="AI365" s="211">
        <v>93114</v>
      </c>
      <c r="AJ365" s="182">
        <f>IFERROR(AI365/AF362,"-")</f>
        <v>6.9687542893306074E-4</v>
      </c>
      <c r="AK365" s="211">
        <v>7</v>
      </c>
      <c r="AL365" s="182">
        <f>IFERROR(AK365/AG362,"-")</f>
        <v>4.3749999999999997E-2</v>
      </c>
      <c r="AM365" s="214">
        <f t="shared" si="332"/>
        <v>13302</v>
      </c>
      <c r="AN365" s="109">
        <f t="shared" si="377"/>
        <v>4.1868532806986063E-4</v>
      </c>
      <c r="AO365" s="615"/>
      <c r="AP365" s="651"/>
      <c r="AQ365" s="126" t="s">
        <v>147</v>
      </c>
      <c r="AR365" s="211">
        <f t="shared" si="327"/>
        <v>1835059</v>
      </c>
      <c r="AS365" s="182">
        <f>IFERROR(AR365/AO362,"-")</f>
        <v>1.4542831430101133E-3</v>
      </c>
      <c r="AT365" s="211">
        <f t="shared" si="328"/>
        <v>95</v>
      </c>
      <c r="AU365" s="182">
        <f>IFERROR(AT365/AP362,"-")</f>
        <v>5.1969365426695842E-2</v>
      </c>
      <c r="AV365" s="214">
        <f t="shared" si="333"/>
        <v>19316.410526315791</v>
      </c>
      <c r="AW365" s="109">
        <f t="shared" si="378"/>
        <v>5.6821580238052517E-3</v>
      </c>
      <c r="AX365" s="121"/>
      <c r="AY365" s="76"/>
      <c r="AZ365" s="76"/>
      <c r="BA365" s="76"/>
      <c r="BB365" s="76"/>
      <c r="BC365" s="76"/>
      <c r="BD365" s="76"/>
      <c r="BE365" s="76"/>
      <c r="BF365" s="76"/>
      <c r="BG365" s="76"/>
      <c r="BH365" s="76"/>
      <c r="BI365" s="76"/>
      <c r="BN365" s="500"/>
      <c r="BO365" s="642"/>
      <c r="BP365" s="641"/>
      <c r="BQ365" s="641"/>
      <c r="BR365" s="400" t="s">
        <v>147</v>
      </c>
      <c r="BS365" s="188">
        <v>97282</v>
      </c>
      <c r="BT365" s="390">
        <v>5.4355311376392006E-4</v>
      </c>
      <c r="BU365" s="188">
        <v>8</v>
      </c>
      <c r="BV365" s="390">
        <v>4.7058823529411764E-2</v>
      </c>
      <c r="BW365" s="188">
        <v>12160.25</v>
      </c>
      <c r="BX365" s="401">
        <v>4.9055678194751039E-4</v>
      </c>
      <c r="CB365" s="159"/>
      <c r="CC365" s="159"/>
      <c r="CD365" s="159"/>
      <c r="CE365" s="159"/>
      <c r="CF365" s="159"/>
      <c r="CG365" s="159"/>
      <c r="CI365" s="76"/>
      <c r="CJ365" s="150"/>
      <c r="CK365" s="150"/>
      <c r="CL365" s="150"/>
    </row>
    <row r="366" spans="2:90" s="14" customFormat="1" ht="13.5" customHeight="1">
      <c r="B366" s="500"/>
      <c r="C366" s="628"/>
      <c r="D366" s="631"/>
      <c r="E366" s="615"/>
      <c r="F366" s="615"/>
      <c r="G366" s="126" t="s">
        <v>148</v>
      </c>
      <c r="H366" s="211">
        <v>25532329</v>
      </c>
      <c r="I366" s="182">
        <f>IFERROR(H366/E362,"-")</f>
        <v>2.82754434349025E-2</v>
      </c>
      <c r="J366" s="211">
        <v>511</v>
      </c>
      <c r="K366" s="182">
        <f>IFERROR(J366/F362,"-")</f>
        <v>0.37879911045218678</v>
      </c>
      <c r="L366" s="214">
        <f t="shared" si="329"/>
        <v>49965.41878669276</v>
      </c>
      <c r="M366" s="109">
        <f t="shared" si="374"/>
        <v>3.0564028949099827E-2</v>
      </c>
      <c r="N366" s="615"/>
      <c r="O366" s="615"/>
      <c r="P366" s="126" t="s">
        <v>148</v>
      </c>
      <c r="Q366" s="211">
        <v>5892800</v>
      </c>
      <c r="R366" s="182">
        <f>IFERROR(Q366/N362,"-")</f>
        <v>3.8988428651466685E-2</v>
      </c>
      <c r="S366" s="211">
        <v>84</v>
      </c>
      <c r="T366" s="182">
        <f>IFERROR(S366/O362,"-")</f>
        <v>0.40975609756097559</v>
      </c>
      <c r="U366" s="214">
        <f t="shared" si="330"/>
        <v>70152.380952380947</v>
      </c>
      <c r="V366" s="109">
        <f t="shared" si="375"/>
        <v>5.0242239368383278E-3</v>
      </c>
      <c r="W366" s="615"/>
      <c r="X366" s="615"/>
      <c r="Y366" s="126" t="s">
        <v>148</v>
      </c>
      <c r="Z366" s="211">
        <v>1486233</v>
      </c>
      <c r="AA366" s="182">
        <f>IFERROR(Z366/W362,"-")</f>
        <v>2.0060931939312642E-2</v>
      </c>
      <c r="AB366" s="211">
        <v>49</v>
      </c>
      <c r="AC366" s="182">
        <f>IFERROR(AB366/X362,"-")</f>
        <v>0.42982456140350878</v>
      </c>
      <c r="AD366" s="214">
        <f t="shared" si="331"/>
        <v>30331.285714285714</v>
      </c>
      <c r="AE366" s="109">
        <f t="shared" si="376"/>
        <v>2.9307972964890245E-3</v>
      </c>
      <c r="AF366" s="615"/>
      <c r="AG366" s="615"/>
      <c r="AH366" s="126" t="s">
        <v>148</v>
      </c>
      <c r="AI366" s="211">
        <v>3112596</v>
      </c>
      <c r="AJ366" s="182">
        <f>IFERROR(AI366/AF362,"-")</f>
        <v>2.3295011196977137E-2</v>
      </c>
      <c r="AK366" s="211">
        <v>68</v>
      </c>
      <c r="AL366" s="182">
        <f>IFERROR(AK366/AG362,"-")</f>
        <v>0.42499999999999999</v>
      </c>
      <c r="AM366" s="214">
        <f t="shared" si="332"/>
        <v>45773.470588235294</v>
      </c>
      <c r="AN366" s="109">
        <f t="shared" si="377"/>
        <v>4.0672289012500746E-3</v>
      </c>
      <c r="AO366" s="615"/>
      <c r="AP366" s="651"/>
      <c r="AQ366" s="126" t="s">
        <v>148</v>
      </c>
      <c r="AR366" s="211">
        <f t="shared" si="327"/>
        <v>36023958</v>
      </c>
      <c r="AS366" s="182">
        <f>IFERROR(AR366/AO362,"-")</f>
        <v>2.8548964836500799E-2</v>
      </c>
      <c r="AT366" s="211">
        <f t="shared" si="328"/>
        <v>712</v>
      </c>
      <c r="AU366" s="182">
        <f>IFERROR(AT366/AP362,"-")</f>
        <v>0.38949671772428884</v>
      </c>
      <c r="AV366" s="214">
        <f t="shared" si="333"/>
        <v>50595.446629213482</v>
      </c>
      <c r="AW366" s="109">
        <f t="shared" si="378"/>
        <v>4.258627908367725E-2</v>
      </c>
      <c r="AX366" s="121"/>
      <c r="AY366" s="76"/>
      <c r="AZ366" s="76"/>
      <c r="BA366" s="76"/>
      <c r="BB366" s="76"/>
      <c r="BC366" s="76"/>
      <c r="BD366" s="76"/>
      <c r="BE366" s="76"/>
      <c r="BF366" s="76"/>
      <c r="BG366" s="76"/>
      <c r="BH366" s="76"/>
      <c r="BI366" s="76"/>
      <c r="BN366" s="500"/>
      <c r="BO366" s="642"/>
      <c r="BP366" s="641"/>
      <c r="BQ366" s="641"/>
      <c r="BR366" s="400" t="s">
        <v>148</v>
      </c>
      <c r="BS366" s="188">
        <v>3848109</v>
      </c>
      <c r="BT366" s="390">
        <v>2.1500911052948796E-2</v>
      </c>
      <c r="BU366" s="188">
        <v>78</v>
      </c>
      <c r="BV366" s="390">
        <v>0.45882352941176469</v>
      </c>
      <c r="BW366" s="188">
        <v>49334.730769230766</v>
      </c>
      <c r="BX366" s="401">
        <v>4.7829286239882271E-3</v>
      </c>
      <c r="CB366" s="159"/>
      <c r="CC366" s="159"/>
      <c r="CD366" s="159"/>
      <c r="CE366" s="159"/>
      <c r="CF366" s="159"/>
      <c r="CG366" s="159"/>
      <c r="CI366" s="76"/>
      <c r="CJ366" s="150"/>
      <c r="CK366" s="150"/>
      <c r="CL366" s="150"/>
    </row>
    <row r="367" spans="2:90" s="14" customFormat="1" ht="13.5" customHeight="1">
      <c r="B367" s="500"/>
      <c r="C367" s="628"/>
      <c r="D367" s="631"/>
      <c r="E367" s="615"/>
      <c r="F367" s="615"/>
      <c r="G367" s="126" t="s">
        <v>149</v>
      </c>
      <c r="H367" s="211">
        <v>27547863</v>
      </c>
      <c r="I367" s="182">
        <f>IFERROR(H367/E362,"-")</f>
        <v>3.0507520172129363E-2</v>
      </c>
      <c r="J367" s="211">
        <v>510</v>
      </c>
      <c r="K367" s="182">
        <f>IFERROR(J367/F362,"-")</f>
        <v>0.3780578206078577</v>
      </c>
      <c r="L367" s="214">
        <f t="shared" si="329"/>
        <v>54015.417647058821</v>
      </c>
      <c r="M367" s="109">
        <f t="shared" si="374"/>
        <v>3.050421675937556E-2</v>
      </c>
      <c r="N367" s="615"/>
      <c r="O367" s="615"/>
      <c r="P367" s="126" t="s">
        <v>149</v>
      </c>
      <c r="Q367" s="211">
        <v>6248406</v>
      </c>
      <c r="R367" s="182">
        <f>IFERROR(Q367/N362,"-")</f>
        <v>4.134121835399069E-2</v>
      </c>
      <c r="S367" s="211">
        <v>92</v>
      </c>
      <c r="T367" s="182">
        <f>IFERROR(S367/O362,"-")</f>
        <v>0.44878048780487806</v>
      </c>
      <c r="U367" s="214">
        <f t="shared" si="330"/>
        <v>67917.456521739135</v>
      </c>
      <c r="V367" s="109">
        <f t="shared" si="375"/>
        <v>5.5027214546324544E-3</v>
      </c>
      <c r="W367" s="615"/>
      <c r="X367" s="615"/>
      <c r="Y367" s="126" t="s">
        <v>149</v>
      </c>
      <c r="Z367" s="211">
        <v>2750707</v>
      </c>
      <c r="AA367" s="182">
        <f>IFERROR(Z367/W362,"-")</f>
        <v>3.7128596870067386E-2</v>
      </c>
      <c r="AB367" s="211">
        <v>48</v>
      </c>
      <c r="AC367" s="182">
        <f>IFERROR(AB367/X362,"-")</f>
        <v>0.42105263157894735</v>
      </c>
      <c r="AD367" s="214">
        <f t="shared" si="331"/>
        <v>57306.395833333336</v>
      </c>
      <c r="AE367" s="109">
        <f t="shared" si="376"/>
        <v>2.8709851067647589E-3</v>
      </c>
      <c r="AF367" s="615"/>
      <c r="AG367" s="615"/>
      <c r="AH367" s="126" t="s">
        <v>149</v>
      </c>
      <c r="AI367" s="211">
        <v>5672433</v>
      </c>
      <c r="AJ367" s="182">
        <f>IFERROR(AI367/AF362,"-")</f>
        <v>4.2453113172767239E-2</v>
      </c>
      <c r="AK367" s="211">
        <v>71</v>
      </c>
      <c r="AL367" s="182">
        <f>IFERROR(AK367/AG362,"-")</f>
        <v>0.44374999999999998</v>
      </c>
      <c r="AM367" s="214">
        <f t="shared" si="332"/>
        <v>79893.42253521127</v>
      </c>
      <c r="AN367" s="109">
        <f t="shared" si="377"/>
        <v>4.2466654704228718E-3</v>
      </c>
      <c r="AO367" s="615"/>
      <c r="AP367" s="651"/>
      <c r="AQ367" s="126" t="s">
        <v>149</v>
      </c>
      <c r="AR367" s="211">
        <f t="shared" si="327"/>
        <v>42219409</v>
      </c>
      <c r="AS367" s="182">
        <f>IFERROR(AR367/AO362,"-")</f>
        <v>3.3458855991305714E-2</v>
      </c>
      <c r="AT367" s="211">
        <f t="shared" si="328"/>
        <v>721</v>
      </c>
      <c r="AU367" s="182">
        <f>IFERROR(AT367/AP362,"-")</f>
        <v>0.39442013129102843</v>
      </c>
      <c r="AV367" s="214">
        <f t="shared" si="333"/>
        <v>58556.739251040221</v>
      </c>
      <c r="AW367" s="109">
        <f t="shared" si="378"/>
        <v>4.3124588791195649E-2</v>
      </c>
      <c r="AX367" s="121"/>
      <c r="AY367" s="76"/>
      <c r="AZ367" s="76"/>
      <c r="BA367" s="76"/>
      <c r="BB367" s="76"/>
      <c r="BC367" s="76"/>
      <c r="BD367" s="76"/>
      <c r="BE367" s="76"/>
      <c r="BF367" s="76"/>
      <c r="BG367" s="76"/>
      <c r="BH367" s="76"/>
      <c r="BI367" s="76"/>
      <c r="BN367" s="500"/>
      <c r="BO367" s="642"/>
      <c r="BP367" s="641"/>
      <c r="BQ367" s="641"/>
      <c r="BR367" s="400" t="s">
        <v>149</v>
      </c>
      <c r="BS367" s="188">
        <v>5238040</v>
      </c>
      <c r="BT367" s="390">
        <v>2.9267006764046422E-2</v>
      </c>
      <c r="BU367" s="188">
        <v>79</v>
      </c>
      <c r="BV367" s="390">
        <v>0.46470588235294119</v>
      </c>
      <c r="BW367" s="188">
        <v>66304.303797468354</v>
      </c>
      <c r="BX367" s="401">
        <v>4.8442482217316658E-3</v>
      </c>
      <c r="CB367" s="159"/>
      <c r="CC367" s="159"/>
      <c r="CD367" s="159"/>
      <c r="CE367" s="159"/>
      <c r="CF367" s="159"/>
      <c r="CG367" s="159"/>
      <c r="CI367" s="76"/>
      <c r="CJ367" s="150"/>
      <c r="CK367" s="150"/>
      <c r="CL367" s="150"/>
    </row>
    <row r="368" spans="2:90" s="14" customFormat="1" ht="13.5" customHeight="1">
      <c r="B368" s="500"/>
      <c r="C368" s="628"/>
      <c r="D368" s="631"/>
      <c r="E368" s="615"/>
      <c r="F368" s="615"/>
      <c r="G368" s="126" t="s">
        <v>150</v>
      </c>
      <c r="H368" s="211">
        <v>18288980</v>
      </c>
      <c r="I368" s="182">
        <f>IFERROR(H368/E362,"-")</f>
        <v>2.025389142808175E-2</v>
      </c>
      <c r="J368" s="211">
        <v>136</v>
      </c>
      <c r="K368" s="182">
        <f>IFERROR(J368/F362,"-")</f>
        <v>0.10081541882876205</v>
      </c>
      <c r="L368" s="214">
        <f t="shared" si="329"/>
        <v>134477.79411764705</v>
      </c>
      <c r="M368" s="109">
        <f t="shared" si="374"/>
        <v>8.1344578025001491E-3</v>
      </c>
      <c r="N368" s="615"/>
      <c r="O368" s="615"/>
      <c r="P368" s="126" t="s">
        <v>150</v>
      </c>
      <c r="Q368" s="211">
        <v>1611034</v>
      </c>
      <c r="R368" s="182">
        <f>IFERROR(Q368/N362,"-")</f>
        <v>1.0659055824750031E-2</v>
      </c>
      <c r="S368" s="211">
        <v>27</v>
      </c>
      <c r="T368" s="182">
        <f>IFERROR(S368/O362,"-")</f>
        <v>0.13170731707317074</v>
      </c>
      <c r="U368" s="214">
        <f t="shared" si="330"/>
        <v>59667.925925925927</v>
      </c>
      <c r="V368" s="109">
        <f t="shared" si="375"/>
        <v>1.6149291225551767E-3</v>
      </c>
      <c r="W368" s="615"/>
      <c r="X368" s="615"/>
      <c r="Y368" s="126" t="s">
        <v>150</v>
      </c>
      <c r="Z368" s="211">
        <v>3232885</v>
      </c>
      <c r="AA368" s="182">
        <f>IFERROR(Z368/W362,"-")</f>
        <v>4.3636957295810783E-2</v>
      </c>
      <c r="AB368" s="211">
        <v>18</v>
      </c>
      <c r="AC368" s="182">
        <f>IFERROR(AB368/X362,"-")</f>
        <v>0.15789473684210525</v>
      </c>
      <c r="AD368" s="214">
        <f t="shared" si="331"/>
        <v>179604.72222222222</v>
      </c>
      <c r="AE368" s="109">
        <f t="shared" si="376"/>
        <v>1.0766194150367845E-3</v>
      </c>
      <c r="AF368" s="615"/>
      <c r="AG368" s="615"/>
      <c r="AH368" s="126" t="s">
        <v>150</v>
      </c>
      <c r="AI368" s="211">
        <v>3912049</v>
      </c>
      <c r="AJ368" s="182">
        <f>IFERROR(AI368/AF362,"-")</f>
        <v>2.9278205478039301E-2</v>
      </c>
      <c r="AK368" s="211">
        <v>24</v>
      </c>
      <c r="AL368" s="182">
        <f>IFERROR(AK368/AG362,"-")</f>
        <v>0.15</v>
      </c>
      <c r="AM368" s="214">
        <f t="shared" si="332"/>
        <v>163002.04166666666</v>
      </c>
      <c r="AN368" s="109">
        <f t="shared" si="377"/>
        <v>1.4354925533823794E-3</v>
      </c>
      <c r="AO368" s="615"/>
      <c r="AP368" s="651"/>
      <c r="AQ368" s="126" t="s">
        <v>150</v>
      </c>
      <c r="AR368" s="211">
        <f t="shared" si="327"/>
        <v>27044948</v>
      </c>
      <c r="AS368" s="182">
        <f>IFERROR(AR368/AO362,"-")</f>
        <v>2.1433104864740087E-2</v>
      </c>
      <c r="AT368" s="211">
        <f t="shared" si="328"/>
        <v>205</v>
      </c>
      <c r="AU368" s="182">
        <f>IFERROR(AT368/AP362,"-")</f>
        <v>0.11214442013129103</v>
      </c>
      <c r="AV368" s="214">
        <f t="shared" si="333"/>
        <v>131926.57560975611</v>
      </c>
      <c r="AW368" s="109">
        <f t="shared" si="378"/>
        <v>1.226149889347449E-2</v>
      </c>
      <c r="AX368" s="121"/>
      <c r="AY368" s="76"/>
      <c r="AZ368" s="76"/>
      <c r="BA368" s="76"/>
      <c r="BB368" s="76"/>
      <c r="BC368" s="76"/>
      <c r="BD368" s="76"/>
      <c r="BE368" s="76"/>
      <c r="BF368" s="76"/>
      <c r="BG368" s="76"/>
      <c r="BH368" s="76"/>
      <c r="BI368" s="76"/>
      <c r="BN368" s="500"/>
      <c r="BO368" s="642"/>
      <c r="BP368" s="641"/>
      <c r="BQ368" s="641"/>
      <c r="BR368" s="400" t="s">
        <v>150</v>
      </c>
      <c r="BS368" s="188">
        <v>2812258</v>
      </c>
      <c r="BT368" s="390">
        <v>1.5713200721690492E-2</v>
      </c>
      <c r="BU368" s="188">
        <v>32</v>
      </c>
      <c r="BV368" s="390">
        <v>0.18823529411764706</v>
      </c>
      <c r="BW368" s="188">
        <v>87883.0625</v>
      </c>
      <c r="BX368" s="401">
        <v>1.9622271277900416E-3</v>
      </c>
      <c r="CB368" s="159"/>
      <c r="CC368" s="159"/>
      <c r="CD368" s="159"/>
      <c r="CE368" s="159"/>
      <c r="CF368" s="159"/>
      <c r="CG368" s="159"/>
      <c r="CI368" s="76"/>
      <c r="CJ368" s="150"/>
      <c r="CK368" s="150"/>
      <c r="CL368" s="150"/>
    </row>
    <row r="369" spans="2:90" s="14" customFormat="1" ht="13.5" customHeight="1">
      <c r="B369" s="500"/>
      <c r="C369" s="628"/>
      <c r="D369" s="631"/>
      <c r="E369" s="615"/>
      <c r="F369" s="615"/>
      <c r="G369" s="126" t="s">
        <v>160</v>
      </c>
      <c r="H369" s="211">
        <v>3680</v>
      </c>
      <c r="I369" s="182">
        <f>IFERROR(H369/E362,"-")</f>
        <v>4.0753678146807997E-6</v>
      </c>
      <c r="J369" s="211">
        <v>1</v>
      </c>
      <c r="K369" s="182">
        <f>IFERROR(J369/F362,"-")</f>
        <v>7.4128984432913266E-4</v>
      </c>
      <c r="L369" s="214">
        <f t="shared" si="329"/>
        <v>3680</v>
      </c>
      <c r="M369" s="109">
        <f t="shared" si="374"/>
        <v>5.9812189724265808E-5</v>
      </c>
      <c r="N369" s="615"/>
      <c r="O369" s="615"/>
      <c r="P369" s="126" t="s">
        <v>160</v>
      </c>
      <c r="Q369" s="211">
        <v>0</v>
      </c>
      <c r="R369" s="182">
        <f>IFERROR(Q369/N362,"-")</f>
        <v>0</v>
      </c>
      <c r="S369" s="211">
        <v>0</v>
      </c>
      <c r="T369" s="182">
        <f>IFERROR(S369/O362,"-")</f>
        <v>0</v>
      </c>
      <c r="U369" s="214" t="str">
        <f t="shared" si="330"/>
        <v>-</v>
      </c>
      <c r="V369" s="109">
        <f t="shared" si="375"/>
        <v>0</v>
      </c>
      <c r="W369" s="615"/>
      <c r="X369" s="615"/>
      <c r="Y369" s="126" t="s">
        <v>160</v>
      </c>
      <c r="Z369" s="211">
        <v>0</v>
      </c>
      <c r="AA369" s="182">
        <f>IFERROR(Z369/W362,"-")</f>
        <v>0</v>
      </c>
      <c r="AB369" s="211">
        <v>0</v>
      </c>
      <c r="AC369" s="182">
        <f>IFERROR(AB369/X362,"-")</f>
        <v>0</v>
      </c>
      <c r="AD369" s="214" t="str">
        <f t="shared" si="331"/>
        <v>-</v>
      </c>
      <c r="AE369" s="109">
        <f t="shared" si="376"/>
        <v>0</v>
      </c>
      <c r="AF369" s="615"/>
      <c r="AG369" s="615"/>
      <c r="AH369" s="126" t="s">
        <v>160</v>
      </c>
      <c r="AI369" s="211">
        <v>0</v>
      </c>
      <c r="AJ369" s="182">
        <f>IFERROR(AI369/AF362,"-")</f>
        <v>0</v>
      </c>
      <c r="AK369" s="211">
        <v>0</v>
      </c>
      <c r="AL369" s="182">
        <f>IFERROR(AK369/AG362,"-")</f>
        <v>0</v>
      </c>
      <c r="AM369" s="214" t="str">
        <f t="shared" si="332"/>
        <v>-</v>
      </c>
      <c r="AN369" s="109">
        <f t="shared" si="377"/>
        <v>0</v>
      </c>
      <c r="AO369" s="615"/>
      <c r="AP369" s="651"/>
      <c r="AQ369" s="126" t="s">
        <v>160</v>
      </c>
      <c r="AR369" s="211">
        <f t="shared" si="327"/>
        <v>3680</v>
      </c>
      <c r="AS369" s="182">
        <f>IFERROR(AR369/AO362,"-")</f>
        <v>2.9163977650185729E-6</v>
      </c>
      <c r="AT369" s="211">
        <f t="shared" si="328"/>
        <v>1</v>
      </c>
      <c r="AU369" s="182">
        <f>IFERROR(AT369/AP362,"-")</f>
        <v>5.4704595185995622E-4</v>
      </c>
      <c r="AV369" s="214">
        <f t="shared" si="333"/>
        <v>3680</v>
      </c>
      <c r="AW369" s="109">
        <f t="shared" si="378"/>
        <v>5.9812189724265808E-5</v>
      </c>
      <c r="AX369" s="121"/>
      <c r="AY369" s="76"/>
      <c r="AZ369" s="76"/>
      <c r="BA369" s="76"/>
      <c r="BB369" s="76"/>
      <c r="BC369" s="76"/>
      <c r="BD369" s="76"/>
      <c r="BE369" s="76"/>
      <c r="BF369" s="76"/>
      <c r="BG369" s="76"/>
      <c r="BH369" s="76"/>
      <c r="BI369" s="76"/>
      <c r="BN369" s="500"/>
      <c r="BO369" s="642"/>
      <c r="BP369" s="641"/>
      <c r="BQ369" s="641"/>
      <c r="BR369" s="400" t="s">
        <v>160</v>
      </c>
      <c r="BS369" s="188">
        <v>0</v>
      </c>
      <c r="BT369" s="390">
        <v>0</v>
      </c>
      <c r="BU369" s="188">
        <v>0</v>
      </c>
      <c r="BV369" s="390">
        <v>0</v>
      </c>
      <c r="BW369" s="188" t="s">
        <v>418</v>
      </c>
      <c r="BX369" s="401">
        <v>0</v>
      </c>
      <c r="CB369" s="159"/>
      <c r="CC369" s="159"/>
      <c r="CD369" s="159"/>
      <c r="CE369" s="159"/>
      <c r="CF369" s="159"/>
      <c r="CG369" s="159"/>
      <c r="CI369" s="76"/>
      <c r="CJ369" s="150"/>
      <c r="CK369" s="150"/>
      <c r="CL369" s="150"/>
    </row>
    <row r="370" spans="2:90" s="14" customFormat="1" ht="13.5" customHeight="1">
      <c r="B370" s="500"/>
      <c r="C370" s="628"/>
      <c r="D370" s="631"/>
      <c r="E370" s="615"/>
      <c r="F370" s="615"/>
      <c r="G370" s="126" t="s">
        <v>151</v>
      </c>
      <c r="H370" s="211">
        <v>387009</v>
      </c>
      <c r="I370" s="182">
        <f>IFERROR(H370/E362,"-")</f>
        <v>4.2858804961733735E-4</v>
      </c>
      <c r="J370" s="211">
        <v>17</v>
      </c>
      <c r="K370" s="182">
        <f>IFERROR(J370/F362,"-")</f>
        <v>1.2601927353595256E-2</v>
      </c>
      <c r="L370" s="214">
        <f t="shared" si="329"/>
        <v>22765.235294117647</v>
      </c>
      <c r="M370" s="109">
        <f t="shared" si="374"/>
        <v>1.0168072253125186E-3</v>
      </c>
      <c r="N370" s="615"/>
      <c r="O370" s="615"/>
      <c r="P370" s="126" t="s">
        <v>151</v>
      </c>
      <c r="Q370" s="211">
        <v>18656</v>
      </c>
      <c r="R370" s="182">
        <f>IFERROR(Q370/N362,"-")</f>
        <v>1.2343336358297625E-4</v>
      </c>
      <c r="S370" s="211">
        <v>1</v>
      </c>
      <c r="T370" s="182">
        <f>IFERROR(S370/O362,"-")</f>
        <v>4.8780487804878049E-3</v>
      </c>
      <c r="U370" s="214">
        <f t="shared" si="330"/>
        <v>18656</v>
      </c>
      <c r="V370" s="109">
        <f t="shared" si="375"/>
        <v>5.9812189724265808E-5</v>
      </c>
      <c r="W370" s="615"/>
      <c r="X370" s="615"/>
      <c r="Y370" s="126" t="s">
        <v>151</v>
      </c>
      <c r="Z370" s="211">
        <v>0</v>
      </c>
      <c r="AA370" s="182">
        <f>IFERROR(Z370/W362,"-")</f>
        <v>0</v>
      </c>
      <c r="AB370" s="211">
        <v>0</v>
      </c>
      <c r="AC370" s="182">
        <f>IFERROR(AB370/X362,"-")</f>
        <v>0</v>
      </c>
      <c r="AD370" s="214" t="str">
        <f t="shared" si="331"/>
        <v>-</v>
      </c>
      <c r="AE370" s="109">
        <f t="shared" si="376"/>
        <v>0</v>
      </c>
      <c r="AF370" s="615"/>
      <c r="AG370" s="615"/>
      <c r="AH370" s="126" t="s">
        <v>151</v>
      </c>
      <c r="AI370" s="211">
        <v>16467</v>
      </c>
      <c r="AJ370" s="182">
        <f>IFERROR(AI370/AF362,"-")</f>
        <v>1.2324084120798924E-4</v>
      </c>
      <c r="AK370" s="211">
        <v>2</v>
      </c>
      <c r="AL370" s="182">
        <f>IFERROR(AK370/AG362,"-")</f>
        <v>1.2500000000000001E-2</v>
      </c>
      <c r="AM370" s="214">
        <f t="shared" si="332"/>
        <v>8233.5</v>
      </c>
      <c r="AN370" s="109">
        <f t="shared" si="377"/>
        <v>1.1962437944853162E-4</v>
      </c>
      <c r="AO370" s="615"/>
      <c r="AP370" s="651"/>
      <c r="AQ370" s="126" t="s">
        <v>151</v>
      </c>
      <c r="AR370" s="211">
        <f t="shared" si="327"/>
        <v>422132</v>
      </c>
      <c r="AS370" s="182">
        <f>IFERROR(AR370/AO362,"-")</f>
        <v>3.3453935362576633E-4</v>
      </c>
      <c r="AT370" s="211">
        <f t="shared" si="328"/>
        <v>20</v>
      </c>
      <c r="AU370" s="182">
        <f>IFERROR(AT370/AP362,"-")</f>
        <v>1.0940919037199124E-2</v>
      </c>
      <c r="AV370" s="214">
        <f t="shared" si="333"/>
        <v>21106.6</v>
      </c>
      <c r="AW370" s="109">
        <f t="shared" si="378"/>
        <v>1.1962437944853161E-3</v>
      </c>
      <c r="AX370" s="121"/>
      <c r="AY370" s="76"/>
      <c r="AZ370" s="76"/>
      <c r="BA370" s="76"/>
      <c r="BB370" s="76"/>
      <c r="BC370" s="76"/>
      <c r="BD370" s="76"/>
      <c r="BE370" s="76"/>
      <c r="BF370" s="76"/>
      <c r="BG370" s="76"/>
      <c r="BH370" s="76"/>
      <c r="BI370" s="76"/>
      <c r="BN370" s="500"/>
      <c r="BO370" s="642"/>
      <c r="BP370" s="641"/>
      <c r="BQ370" s="641"/>
      <c r="BR370" s="400" t="s">
        <v>151</v>
      </c>
      <c r="BS370" s="188">
        <v>0</v>
      </c>
      <c r="BT370" s="390">
        <v>0</v>
      </c>
      <c r="BU370" s="188">
        <v>0</v>
      </c>
      <c r="BV370" s="390">
        <v>0</v>
      </c>
      <c r="BW370" s="188" t="s">
        <v>418</v>
      </c>
      <c r="BX370" s="401">
        <v>0</v>
      </c>
      <c r="CB370" s="159"/>
      <c r="CC370" s="159"/>
      <c r="CD370" s="159"/>
      <c r="CE370" s="159"/>
      <c r="CF370" s="159"/>
      <c r="CG370" s="159"/>
      <c r="CI370" s="76"/>
      <c r="CJ370" s="150"/>
      <c r="CK370" s="150"/>
      <c r="CL370" s="150"/>
    </row>
    <row r="371" spans="2:90" s="14" customFormat="1" ht="13.5" customHeight="1">
      <c r="B371" s="500"/>
      <c r="C371" s="628"/>
      <c r="D371" s="631"/>
      <c r="E371" s="615"/>
      <c r="F371" s="615"/>
      <c r="G371" s="126" t="s">
        <v>152</v>
      </c>
      <c r="H371" s="211">
        <v>685814</v>
      </c>
      <c r="I371" s="182">
        <f>IFERROR(H371/E362,"-")</f>
        <v>7.5949573436345048E-4</v>
      </c>
      <c r="J371" s="211">
        <v>56</v>
      </c>
      <c r="K371" s="182">
        <f>IFERROR(J371/F362,"-")</f>
        <v>4.1512231282431429E-2</v>
      </c>
      <c r="L371" s="214">
        <f t="shared" si="329"/>
        <v>12246.678571428571</v>
      </c>
      <c r="M371" s="109">
        <f t="shared" si="374"/>
        <v>3.3494826245588851E-3</v>
      </c>
      <c r="N371" s="615"/>
      <c r="O371" s="615"/>
      <c r="P371" s="126" t="s">
        <v>152</v>
      </c>
      <c r="Q371" s="211">
        <v>101267</v>
      </c>
      <c r="R371" s="182">
        <f>IFERROR(Q371/N362,"-")</f>
        <v>6.7001106507060763E-4</v>
      </c>
      <c r="S371" s="211">
        <v>14</v>
      </c>
      <c r="T371" s="182">
        <f>IFERROR(S371/O362,"-")</f>
        <v>6.8292682926829273E-2</v>
      </c>
      <c r="U371" s="214">
        <f t="shared" si="330"/>
        <v>7233.3571428571431</v>
      </c>
      <c r="V371" s="109">
        <f t="shared" si="375"/>
        <v>8.3737065613972126E-4</v>
      </c>
      <c r="W371" s="615"/>
      <c r="X371" s="615"/>
      <c r="Y371" s="126" t="s">
        <v>152</v>
      </c>
      <c r="Z371" s="211">
        <v>38520</v>
      </c>
      <c r="AA371" s="182">
        <f>IFERROR(Z371/W362,"-")</f>
        <v>5.199367113382107E-4</v>
      </c>
      <c r="AB371" s="211">
        <v>3</v>
      </c>
      <c r="AC371" s="182">
        <f>IFERROR(AB371/X362,"-")</f>
        <v>2.6315789473684209E-2</v>
      </c>
      <c r="AD371" s="214">
        <f t="shared" si="331"/>
        <v>12840</v>
      </c>
      <c r="AE371" s="109">
        <f t="shared" si="376"/>
        <v>1.7943656917279743E-4</v>
      </c>
      <c r="AF371" s="615"/>
      <c r="AG371" s="615"/>
      <c r="AH371" s="126" t="s">
        <v>152</v>
      </c>
      <c r="AI371" s="211">
        <v>241685</v>
      </c>
      <c r="AJ371" s="182">
        <f>IFERROR(AI371/AF362,"-")</f>
        <v>1.8087971523260389E-3</v>
      </c>
      <c r="AK371" s="211">
        <v>15</v>
      </c>
      <c r="AL371" s="182">
        <f>IFERROR(AK371/AG362,"-")</f>
        <v>9.375E-2</v>
      </c>
      <c r="AM371" s="214">
        <f t="shared" si="332"/>
        <v>16112.333333333334</v>
      </c>
      <c r="AN371" s="109">
        <f t="shared" si="377"/>
        <v>8.9718284586398709E-4</v>
      </c>
      <c r="AO371" s="615"/>
      <c r="AP371" s="651"/>
      <c r="AQ371" s="126" t="s">
        <v>152</v>
      </c>
      <c r="AR371" s="211">
        <f t="shared" si="327"/>
        <v>1067286</v>
      </c>
      <c r="AS371" s="182">
        <f>IFERROR(AR371/AO362,"-")</f>
        <v>8.4582350680315554E-4</v>
      </c>
      <c r="AT371" s="211">
        <f t="shared" si="328"/>
        <v>88</v>
      </c>
      <c r="AU371" s="182">
        <f>IFERROR(AT371/AP362,"-")</f>
        <v>4.8140043763676151E-2</v>
      </c>
      <c r="AV371" s="214">
        <f t="shared" si="333"/>
        <v>12128.25</v>
      </c>
      <c r="AW371" s="109">
        <f t="shared" si="378"/>
        <v>5.2634726957353911E-3</v>
      </c>
      <c r="AX371" s="121"/>
      <c r="AY371" s="76"/>
      <c r="AZ371" s="76"/>
      <c r="BA371" s="76"/>
      <c r="BB371" s="76"/>
      <c r="BC371" s="76"/>
      <c r="BD371" s="76"/>
      <c r="BE371" s="76"/>
      <c r="BF371" s="76"/>
      <c r="BG371" s="76"/>
      <c r="BH371" s="76"/>
      <c r="BI371" s="76"/>
      <c r="BN371" s="500"/>
      <c r="BO371" s="642"/>
      <c r="BP371" s="641"/>
      <c r="BQ371" s="641"/>
      <c r="BR371" s="400" t="s">
        <v>152</v>
      </c>
      <c r="BS371" s="188">
        <v>132341</v>
      </c>
      <c r="BT371" s="390">
        <v>7.3944165034262196E-4</v>
      </c>
      <c r="BU371" s="188">
        <v>10</v>
      </c>
      <c r="BV371" s="390">
        <v>5.8823529411764705E-2</v>
      </c>
      <c r="BW371" s="188">
        <v>13234.1</v>
      </c>
      <c r="BX371" s="401">
        <v>6.1319597743438807E-4</v>
      </c>
      <c r="CB371" s="159"/>
      <c r="CC371" s="159"/>
      <c r="CD371" s="159"/>
      <c r="CE371" s="159"/>
      <c r="CF371" s="159"/>
      <c r="CG371" s="159"/>
      <c r="CI371" s="76"/>
      <c r="CJ371" s="150"/>
      <c r="CK371" s="150"/>
      <c r="CL371" s="150"/>
    </row>
    <row r="372" spans="2:90" s="14" customFormat="1" ht="13.5" customHeight="1">
      <c r="B372" s="500"/>
      <c r="C372" s="628"/>
      <c r="D372" s="631"/>
      <c r="E372" s="615"/>
      <c r="F372" s="615"/>
      <c r="G372" s="126" t="s">
        <v>153</v>
      </c>
      <c r="H372" s="211">
        <v>89236</v>
      </c>
      <c r="I372" s="182">
        <f>IFERROR(H372/E362,"-")</f>
        <v>9.8823239758384735E-5</v>
      </c>
      <c r="J372" s="211">
        <v>4</v>
      </c>
      <c r="K372" s="182">
        <f>IFERROR(J372/F362,"-")</f>
        <v>2.9651593773165306E-3</v>
      </c>
      <c r="L372" s="214">
        <f t="shared" si="329"/>
        <v>22309</v>
      </c>
      <c r="M372" s="109">
        <f t="shared" si="374"/>
        <v>2.3924875889706323E-4</v>
      </c>
      <c r="N372" s="615"/>
      <c r="O372" s="615"/>
      <c r="P372" s="126" t="s">
        <v>153</v>
      </c>
      <c r="Q372" s="211">
        <v>7532</v>
      </c>
      <c r="R372" s="182">
        <f>IFERROR(Q372/N362,"-")</f>
        <v>4.9833838684979479E-5</v>
      </c>
      <c r="S372" s="211">
        <v>1</v>
      </c>
      <c r="T372" s="182">
        <f>IFERROR(S372/O362,"-")</f>
        <v>4.8780487804878049E-3</v>
      </c>
      <c r="U372" s="214">
        <f t="shared" si="330"/>
        <v>7532</v>
      </c>
      <c r="V372" s="109">
        <f t="shared" si="375"/>
        <v>5.9812189724265808E-5</v>
      </c>
      <c r="W372" s="615"/>
      <c r="X372" s="615"/>
      <c r="Y372" s="126" t="s">
        <v>153</v>
      </c>
      <c r="Z372" s="211">
        <v>15546</v>
      </c>
      <c r="AA372" s="182">
        <f>IFERROR(Z372/W362,"-")</f>
        <v>2.0983738614911278E-4</v>
      </c>
      <c r="AB372" s="211">
        <v>2</v>
      </c>
      <c r="AC372" s="182">
        <f>IFERROR(AB372/X362,"-")</f>
        <v>1.7543859649122806E-2</v>
      </c>
      <c r="AD372" s="214">
        <f t="shared" si="331"/>
        <v>7773</v>
      </c>
      <c r="AE372" s="109">
        <f t="shared" si="376"/>
        <v>1.1962437944853162E-4</v>
      </c>
      <c r="AF372" s="615"/>
      <c r="AG372" s="615"/>
      <c r="AH372" s="126" t="s">
        <v>153</v>
      </c>
      <c r="AI372" s="211">
        <v>11914</v>
      </c>
      <c r="AJ372" s="182">
        <f>IFERROR(AI372/AF362,"-")</f>
        <v>8.9165687869799238E-5</v>
      </c>
      <c r="AK372" s="211">
        <v>2</v>
      </c>
      <c r="AL372" s="182">
        <f>IFERROR(AK372/AG362,"-")</f>
        <v>1.2500000000000001E-2</v>
      </c>
      <c r="AM372" s="214">
        <f t="shared" si="332"/>
        <v>5957</v>
      </c>
      <c r="AN372" s="109">
        <f t="shared" si="377"/>
        <v>1.1962437944853162E-4</v>
      </c>
      <c r="AO372" s="615"/>
      <c r="AP372" s="651"/>
      <c r="AQ372" s="126" t="s">
        <v>153</v>
      </c>
      <c r="AR372" s="211">
        <f t="shared" si="327"/>
        <v>124228</v>
      </c>
      <c r="AS372" s="182">
        <f>IFERROR(AR372/AO362,"-")</f>
        <v>9.8450614552371537E-5</v>
      </c>
      <c r="AT372" s="211">
        <f t="shared" si="328"/>
        <v>9</v>
      </c>
      <c r="AU372" s="182">
        <f>IFERROR(AT372/AP362,"-")</f>
        <v>4.9234135667396064E-3</v>
      </c>
      <c r="AV372" s="214">
        <f t="shared" si="333"/>
        <v>13803.111111111111</v>
      </c>
      <c r="AW372" s="109">
        <f t="shared" si="378"/>
        <v>5.3830970751839223E-4</v>
      </c>
      <c r="AX372" s="121"/>
      <c r="AY372" s="76"/>
      <c r="AZ372" s="76"/>
      <c r="BA372" s="76"/>
      <c r="BB372" s="76"/>
      <c r="BC372" s="76"/>
      <c r="BD372" s="76"/>
      <c r="BE372" s="76"/>
      <c r="BF372" s="76"/>
      <c r="BG372" s="76"/>
      <c r="BH372" s="76"/>
      <c r="BI372" s="76"/>
      <c r="BN372" s="500"/>
      <c r="BO372" s="642"/>
      <c r="BP372" s="641"/>
      <c r="BQ372" s="641"/>
      <c r="BR372" s="400" t="s">
        <v>153</v>
      </c>
      <c r="BS372" s="188">
        <v>98539</v>
      </c>
      <c r="BT372" s="390">
        <v>5.5057647126069496E-4</v>
      </c>
      <c r="BU372" s="188">
        <v>6</v>
      </c>
      <c r="BV372" s="390">
        <v>3.5294117647058823E-2</v>
      </c>
      <c r="BW372" s="188">
        <v>16423.166666666668</v>
      </c>
      <c r="BX372" s="401">
        <v>3.6791758646063282E-4</v>
      </c>
      <c r="CB372" s="159"/>
      <c r="CC372" s="159"/>
      <c r="CD372" s="159"/>
      <c r="CE372" s="159"/>
      <c r="CF372" s="159"/>
      <c r="CG372" s="159"/>
      <c r="CI372" s="76"/>
      <c r="CJ372" s="150"/>
      <c r="CK372" s="150"/>
      <c r="CL372" s="150"/>
    </row>
    <row r="373" spans="2:90" s="14" customFormat="1" ht="13.5" customHeight="1">
      <c r="B373" s="500"/>
      <c r="C373" s="628"/>
      <c r="D373" s="631"/>
      <c r="E373" s="615"/>
      <c r="F373" s="615"/>
      <c r="G373" s="126" t="s">
        <v>154</v>
      </c>
      <c r="H373" s="211">
        <v>1167438</v>
      </c>
      <c r="I373" s="182">
        <f>IFERROR(H373/E362,"-")</f>
        <v>1.2928639268574248E-3</v>
      </c>
      <c r="J373" s="211">
        <v>4</v>
      </c>
      <c r="K373" s="182">
        <f>IFERROR(J373/F362,"-")</f>
        <v>2.9651593773165306E-3</v>
      </c>
      <c r="L373" s="214">
        <f t="shared" si="329"/>
        <v>291859.5</v>
      </c>
      <c r="M373" s="109">
        <f t="shared" si="374"/>
        <v>2.3924875889706323E-4</v>
      </c>
      <c r="N373" s="615"/>
      <c r="O373" s="615"/>
      <c r="P373" s="126" t="s">
        <v>154</v>
      </c>
      <c r="Q373" s="211">
        <v>0</v>
      </c>
      <c r="R373" s="182">
        <f>IFERROR(Q373/N362,"-")</f>
        <v>0</v>
      </c>
      <c r="S373" s="211">
        <v>0</v>
      </c>
      <c r="T373" s="182">
        <f>IFERROR(S373/O362,"-")</f>
        <v>0</v>
      </c>
      <c r="U373" s="214" t="str">
        <f t="shared" si="330"/>
        <v>-</v>
      </c>
      <c r="V373" s="109">
        <f t="shared" si="375"/>
        <v>0</v>
      </c>
      <c r="W373" s="615"/>
      <c r="X373" s="615"/>
      <c r="Y373" s="126" t="s">
        <v>154</v>
      </c>
      <c r="Z373" s="211">
        <v>11870</v>
      </c>
      <c r="AA373" s="182">
        <f>IFERROR(Z373/W362,"-")</f>
        <v>1.6021933446481209E-4</v>
      </c>
      <c r="AB373" s="211">
        <v>1</v>
      </c>
      <c r="AC373" s="182">
        <f>IFERROR(AB373/X362,"-")</f>
        <v>8.771929824561403E-3</v>
      </c>
      <c r="AD373" s="214">
        <f t="shared" si="331"/>
        <v>11870</v>
      </c>
      <c r="AE373" s="109">
        <f t="shared" si="376"/>
        <v>5.9812189724265808E-5</v>
      </c>
      <c r="AF373" s="615"/>
      <c r="AG373" s="615"/>
      <c r="AH373" s="126" t="s">
        <v>154</v>
      </c>
      <c r="AI373" s="211">
        <v>99365</v>
      </c>
      <c r="AJ373" s="182">
        <f>IFERROR(AI373/AF362,"-")</f>
        <v>7.4365860124077561E-4</v>
      </c>
      <c r="AK373" s="211">
        <v>3</v>
      </c>
      <c r="AL373" s="182">
        <f>IFERROR(AK373/AG362,"-")</f>
        <v>1.8749999999999999E-2</v>
      </c>
      <c r="AM373" s="214">
        <f t="shared" si="332"/>
        <v>33121.666666666664</v>
      </c>
      <c r="AN373" s="109">
        <f t="shared" si="377"/>
        <v>1.7943656917279743E-4</v>
      </c>
      <c r="AO373" s="615"/>
      <c r="AP373" s="651"/>
      <c r="AQ373" s="126" t="s">
        <v>154</v>
      </c>
      <c r="AR373" s="211">
        <f t="shared" si="327"/>
        <v>1278673</v>
      </c>
      <c r="AS373" s="182">
        <f>IFERROR(AR373/AO362,"-")</f>
        <v>1.0133475759210853E-3</v>
      </c>
      <c r="AT373" s="211">
        <f t="shared" si="328"/>
        <v>8</v>
      </c>
      <c r="AU373" s="182">
        <f>IFERROR(AT373/AP362,"-")</f>
        <v>4.3763676148796497E-3</v>
      </c>
      <c r="AV373" s="214">
        <f t="shared" si="333"/>
        <v>159834.125</v>
      </c>
      <c r="AW373" s="109">
        <f t="shared" si="378"/>
        <v>4.7849751779412646E-4</v>
      </c>
      <c r="AX373" s="121"/>
      <c r="AY373" s="76"/>
      <c r="AZ373" s="76"/>
      <c r="BA373" s="76"/>
      <c r="BB373" s="76"/>
      <c r="BC373" s="76"/>
      <c r="BD373" s="76"/>
      <c r="BE373" s="76"/>
      <c r="BF373" s="76"/>
      <c r="BG373" s="76"/>
      <c r="BH373" s="76"/>
      <c r="BI373" s="76"/>
      <c r="BN373" s="500"/>
      <c r="BO373" s="642"/>
      <c r="BP373" s="641"/>
      <c r="BQ373" s="641"/>
      <c r="BR373" s="400" t="s">
        <v>154</v>
      </c>
      <c r="BS373" s="188">
        <v>1569096</v>
      </c>
      <c r="BT373" s="390">
        <v>8.7671616187425423E-3</v>
      </c>
      <c r="BU373" s="188">
        <v>2</v>
      </c>
      <c r="BV373" s="390">
        <v>1.1764705882352941E-2</v>
      </c>
      <c r="BW373" s="188">
        <v>784548</v>
      </c>
      <c r="BX373" s="401">
        <v>1.226391954868776E-4</v>
      </c>
      <c r="CB373" s="159"/>
      <c r="CC373" s="159"/>
      <c r="CD373" s="159"/>
      <c r="CE373" s="159"/>
      <c r="CF373" s="159"/>
      <c r="CG373" s="159"/>
      <c r="CI373" s="76"/>
      <c r="CJ373" s="150"/>
      <c r="CK373" s="150"/>
      <c r="CL373" s="150"/>
    </row>
    <row r="374" spans="2:90" s="14" customFormat="1" ht="13.5" customHeight="1">
      <c r="B374" s="500"/>
      <c r="C374" s="628"/>
      <c r="D374" s="631"/>
      <c r="E374" s="615"/>
      <c r="F374" s="615"/>
      <c r="G374" s="126" t="s">
        <v>155</v>
      </c>
      <c r="H374" s="211">
        <v>4335572</v>
      </c>
      <c r="I374" s="182">
        <f>IFERROR(H374/E362,"-")</f>
        <v>4.8013724421280607E-3</v>
      </c>
      <c r="J374" s="211">
        <v>152</v>
      </c>
      <c r="K374" s="182">
        <f>IFERROR(J374/F362,"-")</f>
        <v>0.11267605633802817</v>
      </c>
      <c r="L374" s="214">
        <f t="shared" si="329"/>
        <v>28523.5</v>
      </c>
      <c r="M374" s="109">
        <f t="shared" si="374"/>
        <v>9.0914528380884024E-3</v>
      </c>
      <c r="N374" s="615"/>
      <c r="O374" s="615"/>
      <c r="P374" s="126" t="s">
        <v>155</v>
      </c>
      <c r="Q374" s="211">
        <v>1466742</v>
      </c>
      <c r="R374" s="182">
        <f>IFERROR(Q374/N362,"-")</f>
        <v>9.704379211429125E-3</v>
      </c>
      <c r="S374" s="211">
        <v>21</v>
      </c>
      <c r="T374" s="182">
        <f>IFERROR(S374/O362,"-")</f>
        <v>0.1024390243902439</v>
      </c>
      <c r="U374" s="214">
        <f t="shared" si="330"/>
        <v>69844.857142857145</v>
      </c>
      <c r="V374" s="109">
        <f t="shared" si="375"/>
        <v>1.256055984209582E-3</v>
      </c>
      <c r="W374" s="615"/>
      <c r="X374" s="615"/>
      <c r="Y374" s="126" t="s">
        <v>155</v>
      </c>
      <c r="Z374" s="211">
        <v>2584920</v>
      </c>
      <c r="AA374" s="182">
        <f>IFERROR(Z374/W362,"-")</f>
        <v>3.4890830837808091E-2</v>
      </c>
      <c r="AB374" s="211">
        <v>19</v>
      </c>
      <c r="AC374" s="182">
        <f>IFERROR(AB374/X362,"-")</f>
        <v>0.16666666666666666</v>
      </c>
      <c r="AD374" s="214">
        <f t="shared" si="331"/>
        <v>136048.42105263157</v>
      </c>
      <c r="AE374" s="109">
        <f t="shared" si="376"/>
        <v>1.1364316047610503E-3</v>
      </c>
      <c r="AF374" s="615"/>
      <c r="AG374" s="615"/>
      <c r="AH374" s="126" t="s">
        <v>155</v>
      </c>
      <c r="AI374" s="211">
        <v>2864556</v>
      </c>
      <c r="AJ374" s="182">
        <f>IFERROR(AI374/AF362,"-")</f>
        <v>2.1438652524891775E-2</v>
      </c>
      <c r="AK374" s="211">
        <v>29</v>
      </c>
      <c r="AL374" s="182">
        <f>IFERROR(AK374/AG362,"-")</f>
        <v>0.18124999999999999</v>
      </c>
      <c r="AM374" s="214">
        <f t="shared" si="332"/>
        <v>98777.793103448275</v>
      </c>
      <c r="AN374" s="109">
        <f t="shared" si="377"/>
        <v>1.7345535020037084E-3</v>
      </c>
      <c r="AO374" s="615"/>
      <c r="AP374" s="651"/>
      <c r="AQ374" s="126" t="s">
        <v>155</v>
      </c>
      <c r="AR374" s="211">
        <f t="shared" si="327"/>
        <v>11251790</v>
      </c>
      <c r="AS374" s="182">
        <f>IFERROR(AR374/AO362,"-")</f>
        <v>8.9170367414288937E-3</v>
      </c>
      <c r="AT374" s="211">
        <f t="shared" si="328"/>
        <v>221</v>
      </c>
      <c r="AU374" s="182">
        <f>IFERROR(AT374/AP362,"-")</f>
        <v>0.12089715536105033</v>
      </c>
      <c r="AV374" s="214">
        <f t="shared" si="333"/>
        <v>50913.076923076922</v>
      </c>
      <c r="AW374" s="109">
        <f t="shared" si="378"/>
        <v>1.3218493929062743E-2</v>
      </c>
      <c r="AX374" s="121"/>
      <c r="AY374" s="76"/>
      <c r="AZ374" s="76"/>
      <c r="BA374" s="76"/>
      <c r="BB374" s="76"/>
      <c r="BC374" s="76"/>
      <c r="BD374" s="76"/>
      <c r="BE374" s="76"/>
      <c r="BF374" s="76"/>
      <c r="BG374" s="76"/>
      <c r="BH374" s="76"/>
      <c r="BI374" s="76"/>
      <c r="BN374" s="500"/>
      <c r="BO374" s="642"/>
      <c r="BP374" s="641"/>
      <c r="BQ374" s="641"/>
      <c r="BR374" s="400" t="s">
        <v>155</v>
      </c>
      <c r="BS374" s="188">
        <v>2788728</v>
      </c>
      <c r="BT374" s="390">
        <v>1.5581729280243307E-2</v>
      </c>
      <c r="BU374" s="188">
        <v>47</v>
      </c>
      <c r="BV374" s="390">
        <v>0.27647058823529413</v>
      </c>
      <c r="BW374" s="188">
        <v>59334.638297872341</v>
      </c>
      <c r="BX374" s="401">
        <v>2.8820210939416238E-3</v>
      </c>
      <c r="CB374" s="159"/>
      <c r="CC374" s="159"/>
      <c r="CD374" s="159"/>
      <c r="CE374" s="159"/>
      <c r="CF374" s="159"/>
      <c r="CG374" s="159"/>
      <c r="CI374" s="76"/>
      <c r="CJ374" s="150"/>
      <c r="CK374" s="150"/>
      <c r="CL374" s="150"/>
    </row>
    <row r="375" spans="2:90" s="14" customFormat="1" ht="13.5" customHeight="1">
      <c r="B375" s="500"/>
      <c r="C375" s="628"/>
      <c r="D375" s="631"/>
      <c r="E375" s="615"/>
      <c r="F375" s="615"/>
      <c r="G375" s="126" t="s">
        <v>156</v>
      </c>
      <c r="H375" s="211">
        <v>6845019</v>
      </c>
      <c r="I375" s="182">
        <f>IFERROR(H375/E362,"-")</f>
        <v>7.5804266639887367E-3</v>
      </c>
      <c r="J375" s="211">
        <v>116</v>
      </c>
      <c r="K375" s="182">
        <f>IFERROR(J375/F362,"-")</f>
        <v>8.5989621942179392E-2</v>
      </c>
      <c r="L375" s="214">
        <f t="shared" si="329"/>
        <v>59008.784482758623</v>
      </c>
      <c r="M375" s="109">
        <f t="shared" si="374"/>
        <v>6.9382140080148334E-3</v>
      </c>
      <c r="N375" s="615"/>
      <c r="O375" s="615"/>
      <c r="P375" s="126" t="s">
        <v>156</v>
      </c>
      <c r="Q375" s="211">
        <v>1018847</v>
      </c>
      <c r="R375" s="182">
        <f>IFERROR(Q375/N362,"-")</f>
        <v>6.740979426802348E-3</v>
      </c>
      <c r="S375" s="211">
        <v>19</v>
      </c>
      <c r="T375" s="182">
        <f>IFERROR(S375/O362,"-")</f>
        <v>9.2682926829268292E-2</v>
      </c>
      <c r="U375" s="214">
        <f t="shared" si="330"/>
        <v>53623.526315789473</v>
      </c>
      <c r="V375" s="109">
        <f t="shared" si="375"/>
        <v>1.1364316047610503E-3</v>
      </c>
      <c r="W375" s="615"/>
      <c r="X375" s="615"/>
      <c r="Y375" s="126" t="s">
        <v>156</v>
      </c>
      <c r="Z375" s="211">
        <v>395746</v>
      </c>
      <c r="AA375" s="182">
        <f>IFERROR(Z375/W362,"-")</f>
        <v>5.3417153106243911E-3</v>
      </c>
      <c r="AB375" s="211">
        <v>13</v>
      </c>
      <c r="AC375" s="182">
        <f>IFERROR(AB375/X362,"-")</f>
        <v>0.11403508771929824</v>
      </c>
      <c r="AD375" s="214">
        <f t="shared" si="331"/>
        <v>30442</v>
      </c>
      <c r="AE375" s="109">
        <f t="shared" si="376"/>
        <v>7.7755846641545544E-4</v>
      </c>
      <c r="AF375" s="615"/>
      <c r="AG375" s="615"/>
      <c r="AH375" s="126" t="s">
        <v>156</v>
      </c>
      <c r="AI375" s="211">
        <v>1568602</v>
      </c>
      <c r="AJ375" s="182">
        <f>IFERROR(AI375/AF362,"-")</f>
        <v>1.1739590089301899E-2</v>
      </c>
      <c r="AK375" s="211">
        <v>25</v>
      </c>
      <c r="AL375" s="182">
        <f>IFERROR(AK375/AG362,"-")</f>
        <v>0.15625</v>
      </c>
      <c r="AM375" s="214">
        <f t="shared" si="332"/>
        <v>62744.08</v>
      </c>
      <c r="AN375" s="109">
        <f t="shared" si="377"/>
        <v>1.495304743106645E-3</v>
      </c>
      <c r="AO375" s="615"/>
      <c r="AP375" s="651"/>
      <c r="AQ375" s="126" t="s">
        <v>156</v>
      </c>
      <c r="AR375" s="211">
        <f t="shared" si="327"/>
        <v>9828214</v>
      </c>
      <c r="AS375" s="182">
        <f>IFERROR(AR375/AO362,"-")</f>
        <v>7.7888536260120236E-3</v>
      </c>
      <c r="AT375" s="211">
        <f t="shared" si="328"/>
        <v>173</v>
      </c>
      <c r="AU375" s="182">
        <f>IFERROR(AT375/AP362,"-")</f>
        <v>9.4638949671772429E-2</v>
      </c>
      <c r="AV375" s="214">
        <f t="shared" si="333"/>
        <v>56810.485549132951</v>
      </c>
      <c r="AW375" s="109">
        <f t="shared" si="378"/>
        <v>1.0347508822297985E-2</v>
      </c>
      <c r="AX375" s="121"/>
      <c r="AY375" s="76"/>
      <c r="AZ375" s="76"/>
      <c r="BA375" s="76"/>
      <c r="BB375" s="76"/>
      <c r="BC375" s="76"/>
      <c r="BD375" s="76"/>
      <c r="BE375" s="76"/>
      <c r="BF375" s="76"/>
      <c r="BG375" s="76"/>
      <c r="BH375" s="76"/>
      <c r="BI375" s="76"/>
      <c r="BN375" s="500"/>
      <c r="BO375" s="642"/>
      <c r="BP375" s="641"/>
      <c r="BQ375" s="641"/>
      <c r="BR375" s="400" t="s">
        <v>156</v>
      </c>
      <c r="BS375" s="188">
        <v>1812054</v>
      </c>
      <c r="BT375" s="390">
        <v>1.0124664316197924E-2</v>
      </c>
      <c r="BU375" s="188">
        <v>22</v>
      </c>
      <c r="BV375" s="390">
        <v>0.12941176470588237</v>
      </c>
      <c r="BW375" s="188">
        <v>82366.090909090912</v>
      </c>
      <c r="BX375" s="401">
        <v>1.3490311503556536E-3</v>
      </c>
      <c r="CB375" s="159"/>
      <c r="CC375" s="159"/>
      <c r="CD375" s="159"/>
      <c r="CE375" s="159"/>
      <c r="CF375" s="159"/>
      <c r="CG375" s="159"/>
      <c r="CI375" s="76"/>
      <c r="CJ375" s="150"/>
      <c r="CK375" s="150"/>
      <c r="CL375" s="150"/>
    </row>
    <row r="376" spans="2:90" s="14" customFormat="1" ht="13.5" customHeight="1">
      <c r="B376" s="500"/>
      <c r="C376" s="628"/>
      <c r="D376" s="631"/>
      <c r="E376" s="615"/>
      <c r="F376" s="615"/>
      <c r="G376" s="126" t="s">
        <v>157</v>
      </c>
      <c r="H376" s="211">
        <v>2478535</v>
      </c>
      <c r="I376" s="182">
        <f>IFERROR(H376/E362,"-")</f>
        <v>2.7448211322173574E-3</v>
      </c>
      <c r="J376" s="211">
        <v>68</v>
      </c>
      <c r="K376" s="182">
        <f>IFERROR(J376/F362,"-")</f>
        <v>5.0407709414381024E-2</v>
      </c>
      <c r="L376" s="214">
        <f t="shared" si="329"/>
        <v>36449.044117647056</v>
      </c>
      <c r="M376" s="109">
        <f t="shared" si="374"/>
        <v>4.0672289012500746E-3</v>
      </c>
      <c r="N376" s="615"/>
      <c r="O376" s="615"/>
      <c r="P376" s="126" t="s">
        <v>157</v>
      </c>
      <c r="Q376" s="211">
        <v>253942</v>
      </c>
      <c r="R376" s="182">
        <f>IFERROR(Q376/N362,"-")</f>
        <v>1.6801519733591422E-3</v>
      </c>
      <c r="S376" s="211">
        <v>11</v>
      </c>
      <c r="T376" s="182">
        <f>IFERROR(S376/O362,"-")</f>
        <v>5.3658536585365853E-2</v>
      </c>
      <c r="U376" s="214">
        <f t="shared" si="330"/>
        <v>23085.636363636364</v>
      </c>
      <c r="V376" s="109">
        <f t="shared" si="375"/>
        <v>6.5793408696692389E-4</v>
      </c>
      <c r="W376" s="615"/>
      <c r="X376" s="615"/>
      <c r="Y376" s="126" t="s">
        <v>157</v>
      </c>
      <c r="Z376" s="211">
        <v>113841</v>
      </c>
      <c r="AA376" s="182">
        <f>IFERROR(Z376/W362,"-")</f>
        <v>1.5366073508684644E-3</v>
      </c>
      <c r="AB376" s="211">
        <v>6</v>
      </c>
      <c r="AC376" s="182">
        <f>IFERROR(AB376/X362,"-")</f>
        <v>5.2631578947368418E-2</v>
      </c>
      <c r="AD376" s="214">
        <f t="shared" si="331"/>
        <v>18973.5</v>
      </c>
      <c r="AE376" s="109">
        <f t="shared" si="376"/>
        <v>3.5887313834559486E-4</v>
      </c>
      <c r="AF376" s="615"/>
      <c r="AG376" s="615"/>
      <c r="AH376" s="126" t="s">
        <v>157</v>
      </c>
      <c r="AI376" s="211">
        <v>388358</v>
      </c>
      <c r="AJ376" s="182">
        <f>IFERROR(AI376/AF362,"-")</f>
        <v>2.9065140347271689E-3</v>
      </c>
      <c r="AK376" s="211">
        <v>17</v>
      </c>
      <c r="AL376" s="182">
        <f>IFERROR(AK376/AG362,"-")</f>
        <v>0.10625</v>
      </c>
      <c r="AM376" s="214">
        <f t="shared" si="332"/>
        <v>22844.588235294119</v>
      </c>
      <c r="AN376" s="109">
        <f t="shared" si="377"/>
        <v>1.0168072253125186E-3</v>
      </c>
      <c r="AO376" s="615"/>
      <c r="AP376" s="651"/>
      <c r="AQ376" s="126" t="s">
        <v>157</v>
      </c>
      <c r="AR376" s="211">
        <f t="shared" si="327"/>
        <v>3234676</v>
      </c>
      <c r="AS376" s="182">
        <f>IFERROR(AR376/AO362,"-")</f>
        <v>2.5634787654780482E-3</v>
      </c>
      <c r="AT376" s="211">
        <f t="shared" si="328"/>
        <v>102</v>
      </c>
      <c r="AU376" s="182">
        <f>IFERROR(AT376/AP362,"-")</f>
        <v>5.5798687089715533E-2</v>
      </c>
      <c r="AV376" s="214">
        <f t="shared" si="333"/>
        <v>31712.50980392157</v>
      </c>
      <c r="AW376" s="109">
        <f t="shared" si="378"/>
        <v>6.1008433518751123E-3</v>
      </c>
      <c r="AX376" s="121"/>
      <c r="AY376" s="76"/>
      <c r="AZ376" s="76"/>
      <c r="BA376" s="76"/>
      <c r="BB376" s="76"/>
      <c r="BC376" s="76"/>
      <c r="BD376" s="76"/>
      <c r="BE376" s="76"/>
      <c r="BF376" s="76"/>
      <c r="BG376" s="76"/>
      <c r="BH376" s="76"/>
      <c r="BI376" s="76"/>
      <c r="BN376" s="500"/>
      <c r="BO376" s="642"/>
      <c r="BP376" s="641"/>
      <c r="BQ376" s="641"/>
      <c r="BR376" s="400" t="s">
        <v>157</v>
      </c>
      <c r="BS376" s="188">
        <v>636321</v>
      </c>
      <c r="BT376" s="390">
        <v>3.5553777770129251E-3</v>
      </c>
      <c r="BU376" s="188">
        <v>16</v>
      </c>
      <c r="BV376" s="390">
        <v>9.4117647058823528E-2</v>
      </c>
      <c r="BW376" s="188">
        <v>39770.0625</v>
      </c>
      <c r="BX376" s="401">
        <v>9.8111356389502078E-4</v>
      </c>
      <c r="CB376" s="159"/>
      <c r="CC376" s="159"/>
      <c r="CD376" s="159"/>
      <c r="CE376" s="159"/>
      <c r="CF376" s="159"/>
      <c r="CG376" s="159"/>
      <c r="CI376" s="76"/>
      <c r="CJ376" s="150"/>
      <c r="CK376" s="150"/>
      <c r="CL376" s="150"/>
    </row>
    <row r="377" spans="2:90" s="14" customFormat="1" ht="13.5" customHeight="1">
      <c r="B377" s="500"/>
      <c r="C377" s="628"/>
      <c r="D377" s="631"/>
      <c r="E377" s="615"/>
      <c r="F377" s="615"/>
      <c r="G377" s="127" t="s">
        <v>158</v>
      </c>
      <c r="H377" s="212">
        <v>3728905</v>
      </c>
      <c r="I377" s="183">
        <f>IFERROR(H377/E362,"-")</f>
        <v>4.129527016576714E-3</v>
      </c>
      <c r="J377" s="212">
        <v>101</v>
      </c>
      <c r="K377" s="183">
        <f>IFERROR(J377/F362,"-")</f>
        <v>7.4870274277242396E-2</v>
      </c>
      <c r="L377" s="215">
        <f t="shared" si="329"/>
        <v>36919.851485148516</v>
      </c>
      <c r="M377" s="110">
        <f t="shared" si="374"/>
        <v>6.0410311621508462E-3</v>
      </c>
      <c r="N377" s="615"/>
      <c r="O377" s="615"/>
      <c r="P377" s="127" t="s">
        <v>158</v>
      </c>
      <c r="Q377" s="212">
        <v>98369</v>
      </c>
      <c r="R377" s="183">
        <f>IFERROR(Q377/N362,"-")</f>
        <v>6.5083707881077358E-4</v>
      </c>
      <c r="S377" s="212">
        <v>15</v>
      </c>
      <c r="T377" s="183">
        <f>IFERROR(S377/O362,"-")</f>
        <v>7.3170731707317069E-2</v>
      </c>
      <c r="U377" s="215">
        <f t="shared" si="330"/>
        <v>6557.9333333333334</v>
      </c>
      <c r="V377" s="110">
        <f t="shared" si="375"/>
        <v>8.9718284586398709E-4</v>
      </c>
      <c r="W377" s="615"/>
      <c r="X377" s="615"/>
      <c r="Y377" s="127" t="s">
        <v>158</v>
      </c>
      <c r="Z377" s="212">
        <v>54998</v>
      </c>
      <c r="AA377" s="183">
        <f>IFERROR(Z377/W362,"-")</f>
        <v>7.4235408229955647E-4</v>
      </c>
      <c r="AB377" s="212">
        <v>13</v>
      </c>
      <c r="AC377" s="183">
        <f>IFERROR(AB377/X362,"-")</f>
        <v>0.11403508771929824</v>
      </c>
      <c r="AD377" s="215">
        <f t="shared" si="331"/>
        <v>4230.6153846153848</v>
      </c>
      <c r="AE377" s="110">
        <f t="shared" si="376"/>
        <v>7.7755846641545544E-4</v>
      </c>
      <c r="AF377" s="615"/>
      <c r="AG377" s="615"/>
      <c r="AH377" s="127" t="s">
        <v>158</v>
      </c>
      <c r="AI377" s="212">
        <v>230325</v>
      </c>
      <c r="AJ377" s="183">
        <f>IFERROR(AI377/AF362,"-")</f>
        <v>1.7237776614580753E-3</v>
      </c>
      <c r="AK377" s="212">
        <v>24</v>
      </c>
      <c r="AL377" s="183">
        <f>IFERROR(AK377/AG362,"-")</f>
        <v>0.15</v>
      </c>
      <c r="AM377" s="215">
        <f t="shared" si="332"/>
        <v>9596.875</v>
      </c>
      <c r="AN377" s="110">
        <f t="shared" si="377"/>
        <v>1.4354925533823794E-3</v>
      </c>
      <c r="AO377" s="615"/>
      <c r="AP377" s="651"/>
      <c r="AQ377" s="127" t="s">
        <v>158</v>
      </c>
      <c r="AR377" s="212">
        <f t="shared" si="327"/>
        <v>4112597</v>
      </c>
      <c r="AS377" s="183">
        <f>IFERROR(AR377/AO362,"-")</f>
        <v>3.2592306247886107E-3</v>
      </c>
      <c r="AT377" s="212">
        <f t="shared" si="328"/>
        <v>153</v>
      </c>
      <c r="AU377" s="183">
        <f>IFERROR(AT377/AP362,"-")</f>
        <v>8.3698030634573303E-2</v>
      </c>
      <c r="AV377" s="215">
        <f t="shared" si="333"/>
        <v>26879.718954248365</v>
      </c>
      <c r="AW377" s="110">
        <f t="shared" si="378"/>
        <v>9.1512650278126675E-3</v>
      </c>
      <c r="AX377" s="121"/>
      <c r="AY377" s="76"/>
      <c r="AZ377" s="76"/>
      <c r="BA377" s="76"/>
      <c r="BB377" s="76"/>
      <c r="BC377" s="76"/>
      <c r="BD377" s="76"/>
      <c r="BE377" s="76"/>
      <c r="BF377" s="76"/>
      <c r="BG377" s="76"/>
      <c r="BH377" s="76"/>
      <c r="BI377" s="76"/>
      <c r="BN377" s="500"/>
      <c r="BO377" s="642"/>
      <c r="BP377" s="641"/>
      <c r="BQ377" s="641"/>
      <c r="BR377" s="400" t="s">
        <v>158</v>
      </c>
      <c r="BS377" s="188">
        <v>181604</v>
      </c>
      <c r="BT377" s="390">
        <v>1.0146935678952216E-3</v>
      </c>
      <c r="BU377" s="188">
        <v>20</v>
      </c>
      <c r="BV377" s="390">
        <v>0.11764705882352941</v>
      </c>
      <c r="BW377" s="188">
        <v>9080.2000000000007</v>
      </c>
      <c r="BX377" s="401">
        <v>1.2263919548687761E-3</v>
      </c>
      <c r="CB377" s="159"/>
      <c r="CC377" s="159"/>
      <c r="CD377" s="159"/>
      <c r="CE377" s="159"/>
      <c r="CF377" s="159"/>
      <c r="CG377" s="159"/>
      <c r="CI377" s="76"/>
      <c r="CJ377" s="150"/>
      <c r="CK377" s="150"/>
      <c r="CL377" s="150"/>
    </row>
    <row r="378" spans="2:90" s="14" customFormat="1" ht="13.5" customHeight="1">
      <c r="B378" s="500"/>
      <c r="C378" s="629"/>
      <c r="D378" s="632"/>
      <c r="E378" s="616"/>
      <c r="F378" s="616"/>
      <c r="G378" s="128" t="s">
        <v>81</v>
      </c>
      <c r="H378" s="204">
        <v>153609281</v>
      </c>
      <c r="I378" s="183">
        <f>IFERROR(H378/E362,"-")</f>
        <v>0.17011258690860295</v>
      </c>
      <c r="J378" s="212">
        <v>1052</v>
      </c>
      <c r="K378" s="183">
        <f>IFERROR(J378/F362,"-")</f>
        <v>0.77983691623424756</v>
      </c>
      <c r="L378" s="215">
        <f t="shared" si="329"/>
        <v>146016.42680608365</v>
      </c>
      <c r="M378" s="111">
        <f t="shared" si="374"/>
        <v>6.2922423589927626E-2</v>
      </c>
      <c r="N378" s="616"/>
      <c r="O378" s="616"/>
      <c r="P378" s="128" t="s">
        <v>81</v>
      </c>
      <c r="Q378" s="204">
        <v>23141604</v>
      </c>
      <c r="R378" s="183">
        <f>IFERROR(Q378/N362,"-")</f>
        <v>0.1531113861720228</v>
      </c>
      <c r="S378" s="212">
        <v>171</v>
      </c>
      <c r="T378" s="183">
        <f>IFERROR(S378/O362,"-")</f>
        <v>0.8341463414634146</v>
      </c>
      <c r="U378" s="215">
        <f t="shared" si="330"/>
        <v>135331.01754385966</v>
      </c>
      <c r="V378" s="111">
        <f t="shared" si="375"/>
        <v>1.0227884442849453E-2</v>
      </c>
      <c r="W378" s="616"/>
      <c r="X378" s="616"/>
      <c r="Y378" s="128" t="s">
        <v>81</v>
      </c>
      <c r="Z378" s="204">
        <v>13391875</v>
      </c>
      <c r="AA378" s="183">
        <f>IFERROR(Z378/W362,"-")</f>
        <v>0.18076135633832816</v>
      </c>
      <c r="AB378" s="212">
        <v>98</v>
      </c>
      <c r="AC378" s="183">
        <f>IFERROR(AB378/X362,"-")</f>
        <v>0.85964912280701755</v>
      </c>
      <c r="AD378" s="215">
        <f t="shared" si="331"/>
        <v>136651.78571428571</v>
      </c>
      <c r="AE378" s="111">
        <f t="shared" si="376"/>
        <v>5.861594592978049E-3</v>
      </c>
      <c r="AF378" s="616"/>
      <c r="AG378" s="616"/>
      <c r="AH378" s="128" t="s">
        <v>81</v>
      </c>
      <c r="AI378" s="204">
        <v>24146425</v>
      </c>
      <c r="AJ378" s="183">
        <f>IFERROR(AI378/AF362,"-")</f>
        <v>0.18071450350188997</v>
      </c>
      <c r="AK378" s="212">
        <v>136</v>
      </c>
      <c r="AL378" s="183">
        <f>IFERROR(AK378/AG362,"-")</f>
        <v>0.85</v>
      </c>
      <c r="AM378" s="215">
        <f t="shared" si="332"/>
        <v>177547.24264705883</v>
      </c>
      <c r="AN378" s="111">
        <f t="shared" si="377"/>
        <v>8.1344578025001491E-3</v>
      </c>
      <c r="AO378" s="616"/>
      <c r="AP378" s="652"/>
      <c r="AQ378" s="128" t="s">
        <v>81</v>
      </c>
      <c r="AR378" s="204">
        <f t="shared" si="327"/>
        <v>214289185</v>
      </c>
      <c r="AS378" s="183">
        <f>IFERROR(AR378/AO362,"-")</f>
        <v>0.16982404896784006</v>
      </c>
      <c r="AT378" s="212">
        <f t="shared" si="328"/>
        <v>1457</v>
      </c>
      <c r="AU378" s="183">
        <f>IFERROR(AT378/AP362,"-")</f>
        <v>0.79704595185995619</v>
      </c>
      <c r="AV378" s="215">
        <f t="shared" si="333"/>
        <v>147075.62457103637</v>
      </c>
      <c r="AW378" s="111">
        <f t="shared" si="378"/>
        <v>8.7146360428255285E-2</v>
      </c>
      <c r="AX378" s="121"/>
      <c r="AY378" s="76"/>
      <c r="AZ378" s="76"/>
      <c r="BA378" s="76"/>
      <c r="BB378" s="76"/>
      <c r="BC378" s="76"/>
      <c r="BD378" s="76"/>
      <c r="BE378" s="76"/>
      <c r="BF378" s="76"/>
      <c r="BG378" s="76"/>
      <c r="BH378" s="76"/>
      <c r="BI378" s="76"/>
      <c r="BN378" s="500"/>
      <c r="BO378" s="642"/>
      <c r="BP378" s="641"/>
      <c r="BQ378" s="641"/>
      <c r="BR378" s="128" t="s">
        <v>81</v>
      </c>
      <c r="BS378" s="188">
        <v>34415899</v>
      </c>
      <c r="BT378" s="390">
        <v>0.19229527625289966</v>
      </c>
      <c r="BU378" s="188">
        <v>150</v>
      </c>
      <c r="BV378" s="390">
        <v>0.88235294117647056</v>
      </c>
      <c r="BW378" s="188">
        <v>229439.32666666666</v>
      </c>
      <c r="BX378" s="401">
        <v>9.19793966151582E-3</v>
      </c>
      <c r="CB378" s="159"/>
      <c r="CC378" s="159"/>
      <c r="CD378" s="159"/>
      <c r="CE378" s="159"/>
      <c r="CF378" s="159"/>
      <c r="CG378" s="159"/>
      <c r="CI378" s="76"/>
      <c r="CJ378" s="150"/>
      <c r="CK378" s="150"/>
      <c r="CL378" s="150"/>
    </row>
    <row r="379" spans="2:90" s="14" customFormat="1" ht="13.5" customHeight="1">
      <c r="B379" s="500">
        <v>23</v>
      </c>
      <c r="C379" s="627" t="s">
        <v>139</v>
      </c>
      <c r="D379" s="630">
        <f>BL27</f>
        <v>27596</v>
      </c>
      <c r="E379" s="626">
        <f t="shared" ref="E379" si="379">VLOOKUP(C379,$AY$5:$BI$78,2,0)</f>
        <v>1249757440</v>
      </c>
      <c r="F379" s="626">
        <f t="shared" ref="F379" si="380">VLOOKUP(C379,$AY$5:$BI$78,7,0)</f>
        <v>1929</v>
      </c>
      <c r="G379" s="124" t="s">
        <v>144</v>
      </c>
      <c r="H379" s="210">
        <v>15284827</v>
      </c>
      <c r="I379" s="181">
        <f>IFERROR(H379/E379,"-")</f>
        <v>1.223023485261268E-2</v>
      </c>
      <c r="J379" s="210">
        <v>407</v>
      </c>
      <c r="K379" s="181">
        <f>IFERROR(J379/F379,"-")</f>
        <v>0.21099015033696217</v>
      </c>
      <c r="L379" s="213">
        <f t="shared" si="329"/>
        <v>37554.857493857497</v>
      </c>
      <c r="M379" s="108">
        <f>IFERROR(J379/$BL$27,0)</f>
        <v>1.4748514277431513E-2</v>
      </c>
      <c r="N379" s="626">
        <f t="shared" ref="N379" si="381">VLOOKUP(C379,$AY$5:$BI$78,3,0)</f>
        <v>183509050</v>
      </c>
      <c r="O379" s="626">
        <f t="shared" ref="O379" si="382">VLOOKUP(C379,$AY$5:$BI$78,8,0)</f>
        <v>241</v>
      </c>
      <c r="P379" s="124" t="s">
        <v>144</v>
      </c>
      <c r="Q379" s="210">
        <v>6811821</v>
      </c>
      <c r="R379" s="181">
        <f>IFERROR(Q379/N379,"-")</f>
        <v>3.7119809622468213E-2</v>
      </c>
      <c r="S379" s="210">
        <v>55</v>
      </c>
      <c r="T379" s="181">
        <f>IFERROR(S379/O379,"-")</f>
        <v>0.22821576763485477</v>
      </c>
      <c r="U379" s="213">
        <f t="shared" si="330"/>
        <v>123851.29090909091</v>
      </c>
      <c r="V379" s="108">
        <f>IFERROR(S379/$BL$27,0)</f>
        <v>1.9930424699231772E-3</v>
      </c>
      <c r="W379" s="626">
        <f t="shared" ref="W379" si="383">VLOOKUP(C379,$AY$5:$BI$78,4,0)</f>
        <v>89241960</v>
      </c>
      <c r="X379" s="626">
        <f t="shared" ref="X379" si="384">VLOOKUP(C379,$AY$5:$BI$78,9,0)</f>
        <v>111</v>
      </c>
      <c r="Y379" s="124" t="s">
        <v>144</v>
      </c>
      <c r="Z379" s="210">
        <v>484200</v>
      </c>
      <c r="AA379" s="181">
        <f>IFERROR(Z379/W379,"-")</f>
        <v>5.4256988528714519E-3</v>
      </c>
      <c r="AB379" s="210">
        <v>22</v>
      </c>
      <c r="AC379" s="181">
        <f>IFERROR(AB379/X379,"-")</f>
        <v>0.1981981981981982</v>
      </c>
      <c r="AD379" s="213">
        <f t="shared" si="331"/>
        <v>22009.090909090908</v>
      </c>
      <c r="AE379" s="108">
        <f>IFERROR(AB379/$BL$27,0)</f>
        <v>7.9721698796927096E-4</v>
      </c>
      <c r="AF379" s="626">
        <f t="shared" ref="AF379" si="385">VLOOKUP(C379,$AY$5:$BI$78,5,0)</f>
        <v>230064700</v>
      </c>
      <c r="AG379" s="626">
        <f t="shared" ref="AG379" si="386">VLOOKUP(C379,$AY$5:$BI$78,10,0)</f>
        <v>229</v>
      </c>
      <c r="AH379" s="124" t="s">
        <v>144</v>
      </c>
      <c r="AI379" s="210">
        <v>2772342</v>
      </c>
      <c r="AJ379" s="181">
        <f>IFERROR(AI379/AF379,"-")</f>
        <v>1.2050271075919078E-2</v>
      </c>
      <c r="AK379" s="210">
        <v>57</v>
      </c>
      <c r="AL379" s="181">
        <f>IFERROR(AK379/AG379,"-")</f>
        <v>0.24890829694323144</v>
      </c>
      <c r="AM379" s="213">
        <f t="shared" si="332"/>
        <v>48637.57894736842</v>
      </c>
      <c r="AN379" s="108">
        <f>IFERROR(AK379/$BL$27,0)</f>
        <v>2.0655167415567473E-3</v>
      </c>
      <c r="AO379" s="626">
        <f t="shared" ref="AO379" si="387">VLOOKUP(C379,$AY$5:$BI$78,6,0)</f>
        <v>1752573150</v>
      </c>
      <c r="AP379" s="650">
        <f t="shared" ref="AP379" si="388">VLOOKUP(C379,$AY$5:$BI$78,11,0)</f>
        <v>2510</v>
      </c>
      <c r="AQ379" s="124" t="s">
        <v>144</v>
      </c>
      <c r="AR379" s="210">
        <f t="shared" si="327"/>
        <v>25353190</v>
      </c>
      <c r="AS379" s="181">
        <f>IFERROR(AR379/AO379,"-")</f>
        <v>1.446626635812605E-2</v>
      </c>
      <c r="AT379" s="210">
        <f t="shared" si="328"/>
        <v>541</v>
      </c>
      <c r="AU379" s="181">
        <f>IFERROR(AT379/AP379,"-")</f>
        <v>0.21553784860557768</v>
      </c>
      <c r="AV379" s="213">
        <f t="shared" si="333"/>
        <v>46863.567467652494</v>
      </c>
      <c r="AW379" s="108">
        <f>IFERROR(AT379/$BL$27,0)</f>
        <v>1.9604290476880708E-2</v>
      </c>
      <c r="AX379" s="121"/>
      <c r="AY379" s="76"/>
      <c r="AZ379" s="76"/>
      <c r="BA379" s="76"/>
      <c r="BB379" s="76"/>
      <c r="BC379" s="76"/>
      <c r="BD379" s="76"/>
      <c r="BE379" s="76"/>
      <c r="BF379" s="76"/>
      <c r="BG379" s="76"/>
      <c r="BH379" s="76"/>
      <c r="BI379" s="76"/>
      <c r="BN379" s="500">
        <v>23</v>
      </c>
      <c r="BO379" s="642" t="s">
        <v>139</v>
      </c>
      <c r="BP379" s="641">
        <v>236626040</v>
      </c>
      <c r="BQ379" s="641">
        <v>207</v>
      </c>
      <c r="BR379" s="400" t="s">
        <v>144</v>
      </c>
      <c r="BS379" s="188">
        <v>2956253</v>
      </c>
      <c r="BT379" s="390">
        <v>1.2493354493021986E-2</v>
      </c>
      <c r="BU379" s="188">
        <v>55</v>
      </c>
      <c r="BV379" s="390">
        <v>0.26570048309178745</v>
      </c>
      <c r="BW379" s="188">
        <v>53750.054545454543</v>
      </c>
      <c r="BX379" s="401">
        <v>2.0129561175566374E-3</v>
      </c>
      <c r="CB379" s="159"/>
      <c r="CC379" s="159"/>
      <c r="CD379" s="159"/>
      <c r="CE379" s="159"/>
      <c r="CF379" s="159"/>
      <c r="CG379" s="159"/>
      <c r="CI379" s="76"/>
      <c r="CJ379" s="150"/>
      <c r="CK379" s="150"/>
      <c r="CL379" s="150"/>
    </row>
    <row r="380" spans="2:90" s="14" customFormat="1" ht="13.5" customHeight="1">
      <c r="B380" s="500"/>
      <c r="C380" s="628"/>
      <c r="D380" s="631"/>
      <c r="E380" s="615"/>
      <c r="F380" s="615"/>
      <c r="G380" s="125" t="s">
        <v>145</v>
      </c>
      <c r="H380" s="211">
        <v>26923285</v>
      </c>
      <c r="I380" s="182">
        <f>IFERROR(H380/E379,"-")</f>
        <v>2.1542808338872541E-2</v>
      </c>
      <c r="J380" s="211">
        <v>499</v>
      </c>
      <c r="K380" s="182">
        <f>IFERROR(J380/F379,"-")</f>
        <v>0.25868325557283567</v>
      </c>
      <c r="L380" s="214">
        <f t="shared" si="329"/>
        <v>53954.478957915831</v>
      </c>
      <c r="M380" s="109">
        <f t="shared" ref="M380:M395" si="389">IFERROR(J380/$BL$27,0)</f>
        <v>1.8082330772575737E-2</v>
      </c>
      <c r="N380" s="615"/>
      <c r="O380" s="615"/>
      <c r="P380" s="125" t="s">
        <v>145</v>
      </c>
      <c r="Q380" s="211">
        <v>5921779</v>
      </c>
      <c r="R380" s="182">
        <f>IFERROR(Q380/N379,"-")</f>
        <v>3.2269683702247927E-2</v>
      </c>
      <c r="S380" s="211">
        <v>78</v>
      </c>
      <c r="T380" s="182">
        <f>IFERROR(S380/O379,"-")</f>
        <v>0.32365145228215769</v>
      </c>
      <c r="U380" s="214">
        <f t="shared" si="330"/>
        <v>75920.243589743593</v>
      </c>
      <c r="V380" s="109">
        <f t="shared" ref="V380:V395" si="390">IFERROR(S380/$BL$27,0)</f>
        <v>2.8264965937092332E-3</v>
      </c>
      <c r="W380" s="615"/>
      <c r="X380" s="615"/>
      <c r="Y380" s="125" t="s">
        <v>145</v>
      </c>
      <c r="Z380" s="211">
        <v>9700819</v>
      </c>
      <c r="AA380" s="182">
        <f>IFERROR(Z380/W379,"-")</f>
        <v>0.10870244221440228</v>
      </c>
      <c r="AB380" s="211">
        <v>34</v>
      </c>
      <c r="AC380" s="182">
        <f>IFERROR(AB380/X379,"-")</f>
        <v>0.30630630630630629</v>
      </c>
      <c r="AD380" s="214">
        <f t="shared" si="331"/>
        <v>285318.20588235295</v>
      </c>
      <c r="AE380" s="109">
        <f t="shared" ref="AE380:AE395" si="391">IFERROR(AB380/$BL$27,0)</f>
        <v>1.2320626177706915E-3</v>
      </c>
      <c r="AF380" s="615"/>
      <c r="AG380" s="615"/>
      <c r="AH380" s="125" t="s">
        <v>145</v>
      </c>
      <c r="AI380" s="211">
        <v>10726972</v>
      </c>
      <c r="AJ380" s="182">
        <f>IFERROR(AI380/AF379,"-")</f>
        <v>4.6625892629334267E-2</v>
      </c>
      <c r="AK380" s="211">
        <v>78</v>
      </c>
      <c r="AL380" s="182">
        <f>IFERROR(AK380/AG379,"-")</f>
        <v>0.34061135371179041</v>
      </c>
      <c r="AM380" s="214">
        <f t="shared" si="332"/>
        <v>137525.28205128206</v>
      </c>
      <c r="AN380" s="109">
        <f t="shared" ref="AN380:AN395" si="392">IFERROR(AK380/$BL$27,0)</f>
        <v>2.8264965937092332E-3</v>
      </c>
      <c r="AO380" s="615"/>
      <c r="AP380" s="651"/>
      <c r="AQ380" s="125" t="s">
        <v>145</v>
      </c>
      <c r="AR380" s="211">
        <f t="shared" si="327"/>
        <v>53272855</v>
      </c>
      <c r="AS380" s="182">
        <f>IFERROR(AR380/AO379,"-")</f>
        <v>3.0396936641417793E-2</v>
      </c>
      <c r="AT380" s="211">
        <f t="shared" si="328"/>
        <v>689</v>
      </c>
      <c r="AU380" s="182">
        <f>IFERROR(AT380/AP379,"-")</f>
        <v>0.27450199203187253</v>
      </c>
      <c r="AV380" s="214">
        <f t="shared" si="333"/>
        <v>77319.092888243831</v>
      </c>
      <c r="AW380" s="109">
        <f t="shared" ref="AW380:AW395" si="393">IFERROR(AT380/$BL$27,0)</f>
        <v>2.4967386577764893E-2</v>
      </c>
      <c r="AX380" s="121"/>
      <c r="AY380" s="76"/>
      <c r="AZ380" s="76"/>
      <c r="BA380" s="76"/>
      <c r="BB380" s="76"/>
      <c r="BC380" s="76"/>
      <c r="BD380" s="76"/>
      <c r="BE380" s="76"/>
      <c r="BF380" s="76"/>
      <c r="BG380" s="76"/>
      <c r="BH380" s="76"/>
      <c r="BI380" s="76"/>
      <c r="BN380" s="500"/>
      <c r="BO380" s="642"/>
      <c r="BP380" s="641"/>
      <c r="BQ380" s="641"/>
      <c r="BR380" s="400" t="s">
        <v>145</v>
      </c>
      <c r="BS380" s="188">
        <v>3460459</v>
      </c>
      <c r="BT380" s="390">
        <v>1.462416816002161E-2</v>
      </c>
      <c r="BU380" s="188">
        <v>75</v>
      </c>
      <c r="BV380" s="390">
        <v>0.36231884057971014</v>
      </c>
      <c r="BW380" s="188">
        <v>46139.453333333331</v>
      </c>
      <c r="BX380" s="401">
        <v>2.7449401603045053E-3</v>
      </c>
      <c r="CB380" s="159"/>
      <c r="CC380" s="159"/>
      <c r="CD380" s="159"/>
      <c r="CE380" s="159"/>
      <c r="CF380" s="159"/>
      <c r="CG380" s="159"/>
      <c r="CI380" s="76"/>
      <c r="CJ380" s="150"/>
      <c r="CK380" s="150"/>
      <c r="CL380" s="150"/>
    </row>
    <row r="381" spans="2:90" s="14" customFormat="1" ht="13.5" customHeight="1">
      <c r="B381" s="500"/>
      <c r="C381" s="628"/>
      <c r="D381" s="631"/>
      <c r="E381" s="615"/>
      <c r="F381" s="615"/>
      <c r="G381" s="126" t="s">
        <v>146</v>
      </c>
      <c r="H381" s="211">
        <v>36523131</v>
      </c>
      <c r="I381" s="182">
        <f>IFERROR(H381/E379,"-")</f>
        <v>2.9224175692844846E-2</v>
      </c>
      <c r="J381" s="211">
        <v>658</v>
      </c>
      <c r="K381" s="182">
        <f>IFERROR(J381/F379,"-")</f>
        <v>0.34110938310005184</v>
      </c>
      <c r="L381" s="214">
        <f t="shared" si="329"/>
        <v>55506.278115501518</v>
      </c>
      <c r="M381" s="109">
        <f t="shared" si="389"/>
        <v>2.3844035367444557E-2</v>
      </c>
      <c r="N381" s="615"/>
      <c r="O381" s="615"/>
      <c r="P381" s="126" t="s">
        <v>146</v>
      </c>
      <c r="Q381" s="211">
        <v>4987718</v>
      </c>
      <c r="R381" s="182">
        <f>IFERROR(Q381/N379,"-")</f>
        <v>2.7179684053729232E-2</v>
      </c>
      <c r="S381" s="211">
        <v>96</v>
      </c>
      <c r="T381" s="182">
        <f>IFERROR(S381/O379,"-")</f>
        <v>0.39834024896265557</v>
      </c>
      <c r="U381" s="214">
        <f t="shared" si="330"/>
        <v>51955.395833333336</v>
      </c>
      <c r="V381" s="109">
        <f t="shared" si="390"/>
        <v>3.4787650384113639E-3</v>
      </c>
      <c r="W381" s="615"/>
      <c r="X381" s="615"/>
      <c r="Y381" s="126" t="s">
        <v>146</v>
      </c>
      <c r="Z381" s="211">
        <v>526381</v>
      </c>
      <c r="AA381" s="182">
        <f>IFERROR(Z381/W379,"-")</f>
        <v>5.8983576783835766E-3</v>
      </c>
      <c r="AB381" s="211">
        <v>40</v>
      </c>
      <c r="AC381" s="182">
        <f>IFERROR(AB381/X379,"-")</f>
        <v>0.36036036036036034</v>
      </c>
      <c r="AD381" s="214">
        <f t="shared" si="331"/>
        <v>13159.525</v>
      </c>
      <c r="AE381" s="109">
        <f t="shared" si="391"/>
        <v>1.4494854326714017E-3</v>
      </c>
      <c r="AF381" s="615"/>
      <c r="AG381" s="615"/>
      <c r="AH381" s="126" t="s">
        <v>146</v>
      </c>
      <c r="AI381" s="211">
        <v>6969261</v>
      </c>
      <c r="AJ381" s="182">
        <f>IFERROR(AI381/AF379,"-")</f>
        <v>3.0292613338769484E-2</v>
      </c>
      <c r="AK381" s="211">
        <v>84</v>
      </c>
      <c r="AL381" s="182">
        <f>IFERROR(AK381/AG379,"-")</f>
        <v>0.36681222707423583</v>
      </c>
      <c r="AM381" s="214">
        <f t="shared" si="332"/>
        <v>82967.392857142855</v>
      </c>
      <c r="AN381" s="109">
        <f t="shared" si="392"/>
        <v>3.0439194086099436E-3</v>
      </c>
      <c r="AO381" s="615"/>
      <c r="AP381" s="651"/>
      <c r="AQ381" s="126" t="s">
        <v>146</v>
      </c>
      <c r="AR381" s="211">
        <f t="shared" si="327"/>
        <v>49006491</v>
      </c>
      <c r="AS381" s="182">
        <f>IFERROR(AR381/AO379,"-")</f>
        <v>2.7962593743947294E-2</v>
      </c>
      <c r="AT381" s="211">
        <f t="shared" si="328"/>
        <v>878</v>
      </c>
      <c r="AU381" s="182">
        <f>IFERROR(AT381/AP379,"-")</f>
        <v>0.349800796812749</v>
      </c>
      <c r="AV381" s="214">
        <f t="shared" si="333"/>
        <v>55816.048974943049</v>
      </c>
      <c r="AW381" s="109">
        <f t="shared" si="393"/>
        <v>3.1816205247137269E-2</v>
      </c>
      <c r="AX381" s="121"/>
      <c r="AY381" s="76"/>
      <c r="AZ381" s="76"/>
      <c r="BA381" s="76"/>
      <c r="BB381" s="76"/>
      <c r="BC381" s="76"/>
      <c r="BD381" s="76"/>
      <c r="BE381" s="76"/>
      <c r="BF381" s="76"/>
      <c r="BG381" s="76"/>
      <c r="BH381" s="76"/>
      <c r="BI381" s="76"/>
      <c r="BN381" s="500"/>
      <c r="BO381" s="642"/>
      <c r="BP381" s="641"/>
      <c r="BQ381" s="641"/>
      <c r="BR381" s="400" t="s">
        <v>146</v>
      </c>
      <c r="BS381" s="188">
        <v>5335340</v>
      </c>
      <c r="BT381" s="390">
        <v>2.254756069957474E-2</v>
      </c>
      <c r="BU381" s="188">
        <v>78</v>
      </c>
      <c r="BV381" s="390">
        <v>0.37681159420289856</v>
      </c>
      <c r="BW381" s="188">
        <v>68401.794871794875</v>
      </c>
      <c r="BX381" s="401">
        <v>2.8547377667166858E-3</v>
      </c>
      <c r="CB381" s="159"/>
      <c r="CC381" s="159"/>
      <c r="CD381" s="159"/>
      <c r="CE381" s="159"/>
      <c r="CF381" s="159"/>
      <c r="CG381" s="159"/>
      <c r="CI381" s="76"/>
      <c r="CJ381" s="150"/>
      <c r="CK381" s="150"/>
      <c r="CL381" s="150"/>
    </row>
    <row r="382" spans="2:90" s="14" customFormat="1" ht="13.5" customHeight="1">
      <c r="B382" s="500"/>
      <c r="C382" s="628"/>
      <c r="D382" s="631"/>
      <c r="E382" s="615"/>
      <c r="F382" s="615"/>
      <c r="G382" s="126" t="s">
        <v>147</v>
      </c>
      <c r="H382" s="211">
        <v>11291794</v>
      </c>
      <c r="I382" s="182">
        <f>IFERROR(H382/E379,"-")</f>
        <v>9.0351884602503339E-3</v>
      </c>
      <c r="J382" s="211">
        <v>120</v>
      </c>
      <c r="K382" s="182">
        <f>IFERROR(J382/F379,"-")</f>
        <v>6.2208398133748059E-2</v>
      </c>
      <c r="L382" s="214">
        <f t="shared" si="329"/>
        <v>94098.28333333334</v>
      </c>
      <c r="M382" s="109">
        <f t="shared" si="389"/>
        <v>4.348456298014205E-3</v>
      </c>
      <c r="N382" s="615"/>
      <c r="O382" s="615"/>
      <c r="P382" s="126" t="s">
        <v>147</v>
      </c>
      <c r="Q382" s="211">
        <v>198073</v>
      </c>
      <c r="R382" s="182">
        <f>IFERROR(Q382/N379,"-")</f>
        <v>1.0793636608112788E-3</v>
      </c>
      <c r="S382" s="211">
        <v>15</v>
      </c>
      <c r="T382" s="182">
        <f>IFERROR(S382/O379,"-")</f>
        <v>6.2240663900414939E-2</v>
      </c>
      <c r="U382" s="214">
        <f t="shared" si="330"/>
        <v>13204.866666666667</v>
      </c>
      <c r="V382" s="109">
        <f t="shared" si="390"/>
        <v>5.4355703725177563E-4</v>
      </c>
      <c r="W382" s="615"/>
      <c r="X382" s="615"/>
      <c r="Y382" s="126" t="s">
        <v>147</v>
      </c>
      <c r="Z382" s="211">
        <v>57103</v>
      </c>
      <c r="AA382" s="182">
        <f>IFERROR(Z382/W379,"-")</f>
        <v>6.3986716562478008E-4</v>
      </c>
      <c r="AB382" s="211">
        <v>3</v>
      </c>
      <c r="AC382" s="182">
        <f>IFERROR(AB382/X379,"-")</f>
        <v>2.7027027027027029E-2</v>
      </c>
      <c r="AD382" s="214">
        <f t="shared" si="331"/>
        <v>19034.333333333332</v>
      </c>
      <c r="AE382" s="109">
        <f t="shared" si="391"/>
        <v>1.0871140745035512E-4</v>
      </c>
      <c r="AF382" s="615"/>
      <c r="AG382" s="615"/>
      <c r="AH382" s="126" t="s">
        <v>147</v>
      </c>
      <c r="AI382" s="211">
        <v>256133</v>
      </c>
      <c r="AJ382" s="182">
        <f>IFERROR(AI382/AF379,"-")</f>
        <v>1.1133085605918682E-3</v>
      </c>
      <c r="AK382" s="211">
        <v>19</v>
      </c>
      <c r="AL382" s="182">
        <f>IFERROR(AK382/AG379,"-")</f>
        <v>8.296943231441048E-2</v>
      </c>
      <c r="AM382" s="214">
        <f t="shared" si="332"/>
        <v>13480.684210526315</v>
      </c>
      <c r="AN382" s="109">
        <f t="shared" si="392"/>
        <v>6.8850558051891577E-4</v>
      </c>
      <c r="AO382" s="615"/>
      <c r="AP382" s="651"/>
      <c r="AQ382" s="126" t="s">
        <v>147</v>
      </c>
      <c r="AR382" s="211">
        <f t="shared" si="327"/>
        <v>11803103</v>
      </c>
      <c r="AS382" s="182">
        <f>IFERROR(AR382/AO379,"-")</f>
        <v>6.7347277344743071E-3</v>
      </c>
      <c r="AT382" s="211">
        <f t="shared" si="328"/>
        <v>157</v>
      </c>
      <c r="AU382" s="182">
        <f>IFERROR(AT382/AP379,"-")</f>
        <v>6.2549800796812743E-2</v>
      </c>
      <c r="AV382" s="214">
        <f t="shared" si="333"/>
        <v>75179</v>
      </c>
      <c r="AW382" s="109">
        <f t="shared" si="393"/>
        <v>5.6892303232352519E-3</v>
      </c>
      <c r="AX382" s="121"/>
      <c r="AY382" s="76"/>
      <c r="AZ382" s="76"/>
      <c r="BA382" s="76"/>
      <c r="BB382" s="76"/>
      <c r="BC382" s="76"/>
      <c r="BD382" s="76"/>
      <c r="BE382" s="76"/>
      <c r="BF382" s="76"/>
      <c r="BG382" s="76"/>
      <c r="BH382" s="76"/>
      <c r="BI382" s="76"/>
      <c r="BN382" s="500"/>
      <c r="BO382" s="642"/>
      <c r="BP382" s="641"/>
      <c r="BQ382" s="641"/>
      <c r="BR382" s="400" t="s">
        <v>147</v>
      </c>
      <c r="BS382" s="188">
        <v>242853</v>
      </c>
      <c r="BT382" s="390">
        <v>1.0263156159820788E-3</v>
      </c>
      <c r="BU382" s="188">
        <v>19</v>
      </c>
      <c r="BV382" s="390">
        <v>9.1787439613526575E-2</v>
      </c>
      <c r="BW382" s="188">
        <v>12781.736842105263</v>
      </c>
      <c r="BX382" s="401">
        <v>6.9538484061047474E-4</v>
      </c>
      <c r="CB382" s="159"/>
      <c r="CC382" s="159"/>
      <c r="CD382" s="159"/>
      <c r="CE382" s="159"/>
      <c r="CF382" s="159"/>
      <c r="CG382" s="159"/>
      <c r="CI382" s="76"/>
      <c r="CJ382" s="150"/>
      <c r="CK382" s="150"/>
      <c r="CL382" s="150"/>
    </row>
    <row r="383" spans="2:90" s="14" customFormat="1" ht="13.5" customHeight="1">
      <c r="B383" s="500"/>
      <c r="C383" s="628"/>
      <c r="D383" s="631"/>
      <c r="E383" s="615"/>
      <c r="F383" s="615"/>
      <c r="G383" s="126" t="s">
        <v>148</v>
      </c>
      <c r="H383" s="211">
        <v>34329191</v>
      </c>
      <c r="I383" s="182">
        <f>IFERROR(H383/E379,"-")</f>
        <v>2.746868304300713E-2</v>
      </c>
      <c r="J383" s="211">
        <v>711</v>
      </c>
      <c r="K383" s="182">
        <f>IFERROR(J383/F379,"-")</f>
        <v>0.36858475894245724</v>
      </c>
      <c r="L383" s="214">
        <f t="shared" si="329"/>
        <v>48282.969057665257</v>
      </c>
      <c r="M383" s="109">
        <f t="shared" si="389"/>
        <v>2.5764603565734165E-2</v>
      </c>
      <c r="N383" s="615"/>
      <c r="O383" s="615"/>
      <c r="P383" s="126" t="s">
        <v>148</v>
      </c>
      <c r="Q383" s="211">
        <v>2679486</v>
      </c>
      <c r="R383" s="182">
        <f>IFERROR(Q383/N379,"-")</f>
        <v>1.4601383419509829E-2</v>
      </c>
      <c r="S383" s="211">
        <v>100</v>
      </c>
      <c r="T383" s="182">
        <f>IFERROR(S383/O379,"-")</f>
        <v>0.41493775933609961</v>
      </c>
      <c r="U383" s="214">
        <f t="shared" si="330"/>
        <v>26794.86</v>
      </c>
      <c r="V383" s="109">
        <f t="shared" si="390"/>
        <v>3.6237135816785042E-3</v>
      </c>
      <c r="W383" s="615"/>
      <c r="X383" s="615"/>
      <c r="Y383" s="126" t="s">
        <v>148</v>
      </c>
      <c r="Z383" s="211">
        <v>833792</v>
      </c>
      <c r="AA383" s="182">
        <f>IFERROR(Z383/W379,"-")</f>
        <v>9.3430489424481487E-3</v>
      </c>
      <c r="AB383" s="211">
        <v>43</v>
      </c>
      <c r="AC383" s="182">
        <f>IFERROR(AB383/X379,"-")</f>
        <v>0.38738738738738737</v>
      </c>
      <c r="AD383" s="214">
        <f t="shared" si="331"/>
        <v>19390.511627906977</v>
      </c>
      <c r="AE383" s="109">
        <f t="shared" si="391"/>
        <v>1.5581968401217569E-3</v>
      </c>
      <c r="AF383" s="615"/>
      <c r="AG383" s="615"/>
      <c r="AH383" s="126" t="s">
        <v>148</v>
      </c>
      <c r="AI383" s="211">
        <v>13867748</v>
      </c>
      <c r="AJ383" s="182">
        <f>IFERROR(AI383/AF379,"-")</f>
        <v>6.027760017073458E-2</v>
      </c>
      <c r="AK383" s="211">
        <v>97</v>
      </c>
      <c r="AL383" s="182">
        <f>IFERROR(AK383/AG379,"-")</f>
        <v>0.42358078602620086</v>
      </c>
      <c r="AM383" s="214">
        <f t="shared" si="332"/>
        <v>142966.47422680413</v>
      </c>
      <c r="AN383" s="109">
        <f t="shared" si="392"/>
        <v>3.515002174228149E-3</v>
      </c>
      <c r="AO383" s="615"/>
      <c r="AP383" s="651"/>
      <c r="AQ383" s="126" t="s">
        <v>148</v>
      </c>
      <c r="AR383" s="211">
        <f t="shared" si="327"/>
        <v>51710217</v>
      </c>
      <c r="AS383" s="182">
        <f>IFERROR(AR383/AO379,"-")</f>
        <v>2.9505311661313538E-2</v>
      </c>
      <c r="AT383" s="211">
        <f t="shared" si="328"/>
        <v>951</v>
      </c>
      <c r="AU383" s="182">
        <f>IFERROR(AT383/AP379,"-")</f>
        <v>0.37888446215139443</v>
      </c>
      <c r="AV383" s="214">
        <f t="shared" si="333"/>
        <v>54374.570977917982</v>
      </c>
      <c r="AW383" s="109">
        <f t="shared" si="393"/>
        <v>3.4461516161762573E-2</v>
      </c>
      <c r="AX383" s="121"/>
      <c r="AY383" s="76"/>
      <c r="AZ383" s="76"/>
      <c r="BA383" s="76"/>
      <c r="BB383" s="76"/>
      <c r="BC383" s="76"/>
      <c r="BD383" s="76"/>
      <c r="BE383" s="76"/>
      <c r="BF383" s="76"/>
      <c r="BG383" s="76"/>
      <c r="BH383" s="76"/>
      <c r="BI383" s="76"/>
      <c r="BN383" s="500"/>
      <c r="BO383" s="642"/>
      <c r="BP383" s="641"/>
      <c r="BQ383" s="641"/>
      <c r="BR383" s="400" t="s">
        <v>148</v>
      </c>
      <c r="BS383" s="188">
        <v>3655876</v>
      </c>
      <c r="BT383" s="390">
        <v>1.5450015560417611E-2</v>
      </c>
      <c r="BU383" s="188">
        <v>90</v>
      </c>
      <c r="BV383" s="390">
        <v>0.43478260869565216</v>
      </c>
      <c r="BW383" s="188">
        <v>40620.844444444447</v>
      </c>
      <c r="BX383" s="401">
        <v>3.2939281923654064E-3</v>
      </c>
      <c r="CB383" s="159"/>
      <c r="CC383" s="159"/>
      <c r="CD383" s="159"/>
      <c r="CE383" s="159"/>
      <c r="CF383" s="159"/>
      <c r="CG383" s="159"/>
      <c r="CI383" s="76"/>
      <c r="CJ383" s="150"/>
      <c r="CK383" s="150"/>
      <c r="CL383" s="150"/>
    </row>
    <row r="384" spans="2:90" s="14" customFormat="1" ht="13.5" customHeight="1">
      <c r="B384" s="500"/>
      <c r="C384" s="628"/>
      <c r="D384" s="631"/>
      <c r="E384" s="615"/>
      <c r="F384" s="615"/>
      <c r="G384" s="126" t="s">
        <v>149</v>
      </c>
      <c r="H384" s="211">
        <v>50950905</v>
      </c>
      <c r="I384" s="182">
        <f>IFERROR(H384/E379,"-")</f>
        <v>4.0768635072098471E-2</v>
      </c>
      <c r="J384" s="211">
        <v>884</v>
      </c>
      <c r="K384" s="182">
        <f>IFERROR(J384/F379,"-")</f>
        <v>0.45826853291861069</v>
      </c>
      <c r="L384" s="214">
        <f t="shared" si="329"/>
        <v>57636.770361990952</v>
      </c>
      <c r="M384" s="109">
        <f t="shared" si="389"/>
        <v>3.2033628062037973E-2</v>
      </c>
      <c r="N384" s="615"/>
      <c r="O384" s="615"/>
      <c r="P384" s="126" t="s">
        <v>149</v>
      </c>
      <c r="Q384" s="211">
        <v>7889642</v>
      </c>
      <c r="R384" s="182">
        <f>IFERROR(Q384/N379,"-")</f>
        <v>4.299320387741095E-2</v>
      </c>
      <c r="S384" s="211">
        <v>125</v>
      </c>
      <c r="T384" s="182">
        <f>IFERROR(S384/O379,"-")</f>
        <v>0.51867219917012453</v>
      </c>
      <c r="U384" s="214">
        <f t="shared" si="330"/>
        <v>63117.135999999999</v>
      </c>
      <c r="V384" s="109">
        <f t="shared" si="390"/>
        <v>4.5296419770981299E-3</v>
      </c>
      <c r="W384" s="615"/>
      <c r="X384" s="615"/>
      <c r="Y384" s="126" t="s">
        <v>149</v>
      </c>
      <c r="Z384" s="211">
        <v>3824286</v>
      </c>
      <c r="AA384" s="182">
        <f>IFERROR(Z384/W379,"-")</f>
        <v>4.2853003228526136E-2</v>
      </c>
      <c r="AB384" s="211">
        <v>67</v>
      </c>
      <c r="AC384" s="182">
        <f>IFERROR(AB384/X379,"-")</f>
        <v>0.60360360360360366</v>
      </c>
      <c r="AD384" s="214">
        <f t="shared" si="331"/>
        <v>57078.895522388062</v>
      </c>
      <c r="AE384" s="109">
        <f t="shared" si="391"/>
        <v>2.4278880997245979E-3</v>
      </c>
      <c r="AF384" s="615"/>
      <c r="AG384" s="615"/>
      <c r="AH384" s="126" t="s">
        <v>149</v>
      </c>
      <c r="AI384" s="211">
        <v>7956045</v>
      </c>
      <c r="AJ384" s="182">
        <f>IFERROR(AI384/AF379,"-")</f>
        <v>3.4581771997181661E-2</v>
      </c>
      <c r="AK384" s="211">
        <v>112</v>
      </c>
      <c r="AL384" s="182">
        <f>IFERROR(AK384/AG379,"-")</f>
        <v>0.48908296943231439</v>
      </c>
      <c r="AM384" s="214">
        <f t="shared" si="332"/>
        <v>71036.116071428565</v>
      </c>
      <c r="AN384" s="109">
        <f t="shared" si="392"/>
        <v>4.0585592114799245E-3</v>
      </c>
      <c r="AO384" s="615"/>
      <c r="AP384" s="651"/>
      <c r="AQ384" s="126" t="s">
        <v>149</v>
      </c>
      <c r="AR384" s="211">
        <f t="shared" si="327"/>
        <v>70620878</v>
      </c>
      <c r="AS384" s="182">
        <f>IFERROR(AR384/AO379,"-")</f>
        <v>4.0295538020766776E-2</v>
      </c>
      <c r="AT384" s="211">
        <f t="shared" si="328"/>
        <v>1188</v>
      </c>
      <c r="AU384" s="182">
        <f>IFERROR(AT384/AP379,"-")</f>
        <v>0.47330677290836654</v>
      </c>
      <c r="AV384" s="214">
        <f t="shared" si="333"/>
        <v>59445.183501683503</v>
      </c>
      <c r="AW384" s="109">
        <f t="shared" si="393"/>
        <v>4.3049717350340626E-2</v>
      </c>
      <c r="AX384" s="121"/>
      <c r="AY384" s="76"/>
      <c r="AZ384" s="76"/>
      <c r="BA384" s="76"/>
      <c r="BB384" s="76"/>
      <c r="BC384" s="76"/>
      <c r="BD384" s="76"/>
      <c r="BE384" s="76"/>
      <c r="BF384" s="76"/>
      <c r="BG384" s="76"/>
      <c r="BH384" s="76"/>
      <c r="BI384" s="76"/>
      <c r="BN384" s="500"/>
      <c r="BO384" s="642"/>
      <c r="BP384" s="641"/>
      <c r="BQ384" s="641"/>
      <c r="BR384" s="400" t="s">
        <v>149</v>
      </c>
      <c r="BS384" s="188">
        <v>7562991</v>
      </c>
      <c r="BT384" s="390">
        <v>3.1961786623315003E-2</v>
      </c>
      <c r="BU384" s="188">
        <v>109</v>
      </c>
      <c r="BV384" s="390">
        <v>0.52657004830917875</v>
      </c>
      <c r="BW384" s="188">
        <v>69385.238532110088</v>
      </c>
      <c r="BX384" s="401">
        <v>3.9893130329758811E-3</v>
      </c>
      <c r="CB384" s="159"/>
      <c r="CC384" s="159"/>
      <c r="CD384" s="159"/>
      <c r="CE384" s="159"/>
      <c r="CF384" s="159"/>
      <c r="CG384" s="159"/>
      <c r="CI384" s="76"/>
      <c r="CJ384" s="150"/>
      <c r="CK384" s="150"/>
      <c r="CL384" s="150"/>
    </row>
    <row r="385" spans="2:90" s="14" customFormat="1" ht="13.5" customHeight="1">
      <c r="B385" s="500"/>
      <c r="C385" s="628"/>
      <c r="D385" s="631"/>
      <c r="E385" s="615"/>
      <c r="F385" s="615"/>
      <c r="G385" s="126" t="s">
        <v>150</v>
      </c>
      <c r="H385" s="211">
        <v>13099642</v>
      </c>
      <c r="I385" s="182">
        <f>IFERROR(H385/E379,"-")</f>
        <v>1.048174756215094E-2</v>
      </c>
      <c r="J385" s="211">
        <v>189</v>
      </c>
      <c r="K385" s="182">
        <f>IFERROR(J385/F379,"-")</f>
        <v>9.7978227060653192E-2</v>
      </c>
      <c r="L385" s="214">
        <f t="shared" si="329"/>
        <v>69310.275132275128</v>
      </c>
      <c r="M385" s="109">
        <f t="shared" si="389"/>
        <v>6.8488186693723731E-3</v>
      </c>
      <c r="N385" s="615"/>
      <c r="O385" s="615"/>
      <c r="P385" s="126" t="s">
        <v>150</v>
      </c>
      <c r="Q385" s="211">
        <v>1504833</v>
      </c>
      <c r="R385" s="182">
        <f>IFERROR(Q385/N379,"-")</f>
        <v>8.2003203656713392E-3</v>
      </c>
      <c r="S385" s="211">
        <v>31</v>
      </c>
      <c r="T385" s="182">
        <f>IFERROR(S385/O379,"-")</f>
        <v>0.12863070539419086</v>
      </c>
      <c r="U385" s="214">
        <f t="shared" si="330"/>
        <v>48543</v>
      </c>
      <c r="V385" s="109">
        <f t="shared" si="390"/>
        <v>1.1233512103203363E-3</v>
      </c>
      <c r="W385" s="615"/>
      <c r="X385" s="615"/>
      <c r="Y385" s="126" t="s">
        <v>150</v>
      </c>
      <c r="Z385" s="211">
        <v>685544</v>
      </c>
      <c r="AA385" s="182">
        <f>IFERROR(Z385/W379,"-")</f>
        <v>7.6818572787957593E-3</v>
      </c>
      <c r="AB385" s="211">
        <v>18</v>
      </c>
      <c r="AC385" s="182">
        <f>IFERROR(AB385/X379,"-")</f>
        <v>0.16216216216216217</v>
      </c>
      <c r="AD385" s="214">
        <f t="shared" si="331"/>
        <v>38085.777777777781</v>
      </c>
      <c r="AE385" s="109">
        <f t="shared" si="391"/>
        <v>6.5226844470213071E-4</v>
      </c>
      <c r="AF385" s="615"/>
      <c r="AG385" s="615"/>
      <c r="AH385" s="126" t="s">
        <v>150</v>
      </c>
      <c r="AI385" s="211">
        <v>5677503</v>
      </c>
      <c r="AJ385" s="182">
        <f>IFERROR(AI385/AF379,"-")</f>
        <v>2.4677853664643035E-2</v>
      </c>
      <c r="AK385" s="211">
        <v>39</v>
      </c>
      <c r="AL385" s="182">
        <f>IFERROR(AK385/AG379,"-")</f>
        <v>0.1703056768558952</v>
      </c>
      <c r="AM385" s="214">
        <f t="shared" si="332"/>
        <v>145577</v>
      </c>
      <c r="AN385" s="109">
        <f t="shared" si="392"/>
        <v>1.4132482968546166E-3</v>
      </c>
      <c r="AO385" s="615"/>
      <c r="AP385" s="651"/>
      <c r="AQ385" s="126" t="s">
        <v>150</v>
      </c>
      <c r="AR385" s="211">
        <f t="shared" si="327"/>
        <v>20967522</v>
      </c>
      <c r="AS385" s="182">
        <f>IFERROR(AR385/AO379,"-")</f>
        <v>1.196384983987687E-2</v>
      </c>
      <c r="AT385" s="211">
        <f t="shared" si="328"/>
        <v>277</v>
      </c>
      <c r="AU385" s="182">
        <f>IFERROR(AT385/AP379,"-")</f>
        <v>0.11035856573705179</v>
      </c>
      <c r="AV385" s="214">
        <f t="shared" si="333"/>
        <v>75695.025270758124</v>
      </c>
      <c r="AW385" s="109">
        <f t="shared" si="393"/>
        <v>1.0037686621249457E-2</v>
      </c>
      <c r="AX385" s="121"/>
      <c r="AY385" s="76"/>
      <c r="AZ385" s="76"/>
      <c r="BA385" s="76"/>
      <c r="BB385" s="76"/>
      <c r="BC385" s="76"/>
      <c r="BD385" s="76"/>
      <c r="BE385" s="76"/>
      <c r="BF385" s="76"/>
      <c r="BG385" s="76"/>
      <c r="BH385" s="76"/>
      <c r="BI385" s="76"/>
      <c r="BN385" s="500"/>
      <c r="BO385" s="642"/>
      <c r="BP385" s="641"/>
      <c r="BQ385" s="641"/>
      <c r="BR385" s="400" t="s">
        <v>150</v>
      </c>
      <c r="BS385" s="188">
        <v>2967939</v>
      </c>
      <c r="BT385" s="390">
        <v>1.2542740435498984E-2</v>
      </c>
      <c r="BU385" s="188">
        <v>40</v>
      </c>
      <c r="BV385" s="390">
        <v>0.19323671497584541</v>
      </c>
      <c r="BW385" s="188">
        <v>74198.475000000006</v>
      </c>
      <c r="BX385" s="401">
        <v>1.4639680854957361E-3</v>
      </c>
      <c r="CB385" s="159"/>
      <c r="CC385" s="159"/>
      <c r="CD385" s="159"/>
      <c r="CE385" s="159"/>
      <c r="CF385" s="159"/>
      <c r="CG385" s="159"/>
      <c r="CI385" s="76"/>
      <c r="CJ385" s="150"/>
      <c r="CK385" s="150"/>
      <c r="CL385" s="150"/>
    </row>
    <row r="386" spans="2:90" s="14" customFormat="1" ht="13.5" customHeight="1">
      <c r="B386" s="500"/>
      <c r="C386" s="628"/>
      <c r="D386" s="631"/>
      <c r="E386" s="615"/>
      <c r="F386" s="615"/>
      <c r="G386" s="126" t="s">
        <v>160</v>
      </c>
      <c r="H386" s="211">
        <v>4166</v>
      </c>
      <c r="I386" s="182">
        <f>IFERROR(H386/E379,"-")</f>
        <v>3.3334468486940955E-6</v>
      </c>
      <c r="J386" s="211">
        <v>3</v>
      </c>
      <c r="K386" s="182">
        <f>IFERROR(J386/F379,"-")</f>
        <v>1.5552099533437014E-3</v>
      </c>
      <c r="L386" s="214">
        <f t="shared" si="329"/>
        <v>1388.6666666666667</v>
      </c>
      <c r="M386" s="109">
        <f t="shared" si="389"/>
        <v>1.0871140745035512E-4</v>
      </c>
      <c r="N386" s="615"/>
      <c r="O386" s="615"/>
      <c r="P386" s="126" t="s">
        <v>160</v>
      </c>
      <c r="Q386" s="211">
        <v>0</v>
      </c>
      <c r="R386" s="182">
        <f>IFERROR(Q386/N379,"-")</f>
        <v>0</v>
      </c>
      <c r="S386" s="211">
        <v>0</v>
      </c>
      <c r="T386" s="182">
        <f>IFERROR(S386/O379,"-")</f>
        <v>0</v>
      </c>
      <c r="U386" s="214" t="str">
        <f t="shared" si="330"/>
        <v>-</v>
      </c>
      <c r="V386" s="109">
        <f t="shared" si="390"/>
        <v>0</v>
      </c>
      <c r="W386" s="615"/>
      <c r="X386" s="615"/>
      <c r="Y386" s="126" t="s">
        <v>160</v>
      </c>
      <c r="Z386" s="211">
        <v>0</v>
      </c>
      <c r="AA386" s="182">
        <f>IFERROR(Z386/W379,"-")</f>
        <v>0</v>
      </c>
      <c r="AB386" s="211">
        <v>0</v>
      </c>
      <c r="AC386" s="182">
        <f>IFERROR(AB386/X379,"-")</f>
        <v>0</v>
      </c>
      <c r="AD386" s="214" t="str">
        <f t="shared" si="331"/>
        <v>-</v>
      </c>
      <c r="AE386" s="109">
        <f t="shared" si="391"/>
        <v>0</v>
      </c>
      <c r="AF386" s="615"/>
      <c r="AG386" s="615"/>
      <c r="AH386" s="126" t="s">
        <v>160</v>
      </c>
      <c r="AI386" s="211">
        <v>0</v>
      </c>
      <c r="AJ386" s="182">
        <f>IFERROR(AI386/AF379,"-")</f>
        <v>0</v>
      </c>
      <c r="AK386" s="211">
        <v>0</v>
      </c>
      <c r="AL386" s="182">
        <f>IFERROR(AK386/AG379,"-")</f>
        <v>0</v>
      </c>
      <c r="AM386" s="214" t="str">
        <f t="shared" si="332"/>
        <v>-</v>
      </c>
      <c r="AN386" s="109">
        <f t="shared" si="392"/>
        <v>0</v>
      </c>
      <c r="AO386" s="615"/>
      <c r="AP386" s="651"/>
      <c r="AQ386" s="126" t="s">
        <v>160</v>
      </c>
      <c r="AR386" s="211">
        <f t="shared" si="327"/>
        <v>4166</v>
      </c>
      <c r="AS386" s="182">
        <f>IFERROR(AR386/AO379,"-")</f>
        <v>2.3770762435793337E-6</v>
      </c>
      <c r="AT386" s="211">
        <f t="shared" si="328"/>
        <v>3</v>
      </c>
      <c r="AU386" s="182">
        <f>IFERROR(AT386/AP379,"-")</f>
        <v>1.195219123505976E-3</v>
      </c>
      <c r="AV386" s="214">
        <f t="shared" si="333"/>
        <v>1388.6666666666667</v>
      </c>
      <c r="AW386" s="109">
        <f t="shared" si="393"/>
        <v>1.0871140745035512E-4</v>
      </c>
      <c r="AX386" s="121"/>
      <c r="AY386" s="76"/>
      <c r="AZ386" s="76"/>
      <c r="BA386" s="76"/>
      <c r="BB386" s="76"/>
      <c r="BC386" s="76"/>
      <c r="BD386" s="76"/>
      <c r="BE386" s="76"/>
      <c r="BF386" s="76"/>
      <c r="BG386" s="76"/>
      <c r="BH386" s="76"/>
      <c r="BI386" s="76"/>
      <c r="BN386" s="500"/>
      <c r="BO386" s="642"/>
      <c r="BP386" s="641"/>
      <c r="BQ386" s="641"/>
      <c r="BR386" s="400" t="s">
        <v>160</v>
      </c>
      <c r="BS386" s="188">
        <v>0</v>
      </c>
      <c r="BT386" s="390">
        <v>0</v>
      </c>
      <c r="BU386" s="188">
        <v>0</v>
      </c>
      <c r="BV386" s="390">
        <v>0</v>
      </c>
      <c r="BW386" s="188" t="s">
        <v>418</v>
      </c>
      <c r="BX386" s="401">
        <v>0</v>
      </c>
      <c r="CB386" s="159"/>
      <c r="CC386" s="159"/>
      <c r="CD386" s="159"/>
      <c r="CE386" s="159"/>
      <c r="CF386" s="159"/>
      <c r="CG386" s="159"/>
      <c r="CI386" s="76"/>
      <c r="CJ386" s="150"/>
      <c r="CK386" s="150"/>
      <c r="CL386" s="150"/>
    </row>
    <row r="387" spans="2:90" s="14" customFormat="1" ht="13.5" customHeight="1">
      <c r="B387" s="500"/>
      <c r="C387" s="628"/>
      <c r="D387" s="631"/>
      <c r="E387" s="615"/>
      <c r="F387" s="615"/>
      <c r="G387" s="126" t="s">
        <v>151</v>
      </c>
      <c r="H387" s="211">
        <v>437624</v>
      </c>
      <c r="I387" s="182">
        <f>IFERROR(H387/E379,"-")</f>
        <v>3.5016714923497477E-4</v>
      </c>
      <c r="J387" s="211">
        <v>19</v>
      </c>
      <c r="K387" s="182">
        <f>IFERROR(J387/F379,"-")</f>
        <v>9.8496630378434417E-3</v>
      </c>
      <c r="L387" s="214">
        <f t="shared" si="329"/>
        <v>23032.842105263157</v>
      </c>
      <c r="M387" s="109">
        <f t="shared" si="389"/>
        <v>6.8850558051891577E-4</v>
      </c>
      <c r="N387" s="615"/>
      <c r="O387" s="615"/>
      <c r="P387" s="126" t="s">
        <v>151</v>
      </c>
      <c r="Q387" s="211">
        <v>8549</v>
      </c>
      <c r="R387" s="182">
        <f>IFERROR(Q387/N379,"-")</f>
        <v>4.6586258279904995E-5</v>
      </c>
      <c r="S387" s="211">
        <v>2</v>
      </c>
      <c r="T387" s="182">
        <f>IFERROR(S387/O379,"-")</f>
        <v>8.2987551867219917E-3</v>
      </c>
      <c r="U387" s="214">
        <f t="shared" si="330"/>
        <v>4274.5</v>
      </c>
      <c r="V387" s="109">
        <f t="shared" si="390"/>
        <v>7.2474271633570086E-5</v>
      </c>
      <c r="W387" s="615"/>
      <c r="X387" s="615"/>
      <c r="Y387" s="126" t="s">
        <v>151</v>
      </c>
      <c r="Z387" s="211">
        <v>51760</v>
      </c>
      <c r="AA387" s="182">
        <f>IFERROR(Z387/W379,"-")</f>
        <v>5.7999622599055423E-4</v>
      </c>
      <c r="AB387" s="211">
        <v>1</v>
      </c>
      <c r="AC387" s="182">
        <f>IFERROR(AB387/X379,"-")</f>
        <v>9.0090090090090089E-3</v>
      </c>
      <c r="AD387" s="214">
        <f t="shared" si="331"/>
        <v>51760</v>
      </c>
      <c r="AE387" s="109">
        <f t="shared" si="391"/>
        <v>3.6237135816785043E-5</v>
      </c>
      <c r="AF387" s="615"/>
      <c r="AG387" s="615"/>
      <c r="AH387" s="126" t="s">
        <v>151</v>
      </c>
      <c r="AI387" s="211">
        <v>49624</v>
      </c>
      <c r="AJ387" s="182">
        <f>IFERROR(AI387/AF379,"-")</f>
        <v>2.1569584555996638E-4</v>
      </c>
      <c r="AK387" s="211">
        <v>3</v>
      </c>
      <c r="AL387" s="182">
        <f>IFERROR(AK387/AG379,"-")</f>
        <v>1.3100436681222707E-2</v>
      </c>
      <c r="AM387" s="214">
        <f t="shared" si="332"/>
        <v>16541.333333333332</v>
      </c>
      <c r="AN387" s="109">
        <f t="shared" si="392"/>
        <v>1.0871140745035512E-4</v>
      </c>
      <c r="AO387" s="615"/>
      <c r="AP387" s="651"/>
      <c r="AQ387" s="126" t="s">
        <v>151</v>
      </c>
      <c r="AR387" s="211">
        <f t="shared" si="327"/>
        <v>547557</v>
      </c>
      <c r="AS387" s="182">
        <f>IFERROR(AR387/AO379,"-")</f>
        <v>3.1243032566144241E-4</v>
      </c>
      <c r="AT387" s="211">
        <f t="shared" si="328"/>
        <v>25</v>
      </c>
      <c r="AU387" s="182">
        <f>IFERROR(AT387/AP379,"-")</f>
        <v>9.9601593625498006E-3</v>
      </c>
      <c r="AV387" s="214">
        <f t="shared" si="333"/>
        <v>21902.28</v>
      </c>
      <c r="AW387" s="109">
        <f t="shared" si="393"/>
        <v>9.0592839541962604E-4</v>
      </c>
      <c r="AX387" s="121"/>
      <c r="AY387" s="76"/>
      <c r="AZ387" s="76"/>
      <c r="BA387" s="76"/>
      <c r="BB387" s="76"/>
      <c r="BC387" s="76"/>
      <c r="BD387" s="76"/>
      <c r="BE387" s="76"/>
      <c r="BF387" s="76"/>
      <c r="BG387" s="76"/>
      <c r="BH387" s="76"/>
      <c r="BI387" s="76"/>
      <c r="BN387" s="500"/>
      <c r="BO387" s="642"/>
      <c r="BP387" s="641"/>
      <c r="BQ387" s="641"/>
      <c r="BR387" s="400" t="s">
        <v>151</v>
      </c>
      <c r="BS387" s="188">
        <v>18510</v>
      </c>
      <c r="BT387" s="390">
        <v>7.8224695811162623E-5</v>
      </c>
      <c r="BU387" s="188">
        <v>3</v>
      </c>
      <c r="BV387" s="390">
        <v>1.4492753623188406E-2</v>
      </c>
      <c r="BW387" s="188">
        <v>6170</v>
      </c>
      <c r="BX387" s="401">
        <v>1.0979760641218022E-4</v>
      </c>
      <c r="CB387" s="159"/>
      <c r="CC387" s="159"/>
      <c r="CD387" s="159"/>
      <c r="CE387" s="159"/>
      <c r="CF387" s="159"/>
      <c r="CG387" s="159"/>
      <c r="CI387" s="76"/>
      <c r="CJ387" s="150"/>
      <c r="CK387" s="150"/>
      <c r="CL387" s="150"/>
    </row>
    <row r="388" spans="2:90" s="14" customFormat="1" ht="13.5" customHeight="1">
      <c r="B388" s="500"/>
      <c r="C388" s="628"/>
      <c r="D388" s="631"/>
      <c r="E388" s="615"/>
      <c r="F388" s="615"/>
      <c r="G388" s="126" t="s">
        <v>152</v>
      </c>
      <c r="H388" s="211">
        <v>431140</v>
      </c>
      <c r="I388" s="182">
        <f>IFERROR(H388/E379,"-")</f>
        <v>3.4497894247382914E-4</v>
      </c>
      <c r="J388" s="211">
        <v>42</v>
      </c>
      <c r="K388" s="182">
        <f>IFERROR(J388/F379,"-")</f>
        <v>2.177293934681182E-2</v>
      </c>
      <c r="L388" s="214">
        <f t="shared" si="329"/>
        <v>10265.238095238095</v>
      </c>
      <c r="M388" s="109">
        <f t="shared" si="389"/>
        <v>1.5219597043049718E-3</v>
      </c>
      <c r="N388" s="615"/>
      <c r="O388" s="615"/>
      <c r="P388" s="126" t="s">
        <v>152</v>
      </c>
      <c r="Q388" s="211">
        <v>90227</v>
      </c>
      <c r="R388" s="182">
        <f>IFERROR(Q388/N379,"-")</f>
        <v>4.9167602360755507E-4</v>
      </c>
      <c r="S388" s="211">
        <v>11</v>
      </c>
      <c r="T388" s="182">
        <f>IFERROR(S388/O379,"-")</f>
        <v>4.5643153526970952E-2</v>
      </c>
      <c r="U388" s="214">
        <f t="shared" si="330"/>
        <v>8202.454545454546</v>
      </c>
      <c r="V388" s="109">
        <f t="shared" si="390"/>
        <v>3.9860849398463548E-4</v>
      </c>
      <c r="W388" s="615"/>
      <c r="X388" s="615"/>
      <c r="Y388" s="126" t="s">
        <v>152</v>
      </c>
      <c r="Z388" s="211">
        <v>18007</v>
      </c>
      <c r="AA388" s="182">
        <f>IFERROR(Z388/W379,"-")</f>
        <v>2.0177728055278032E-4</v>
      </c>
      <c r="AB388" s="211">
        <v>2</v>
      </c>
      <c r="AC388" s="182">
        <f>IFERROR(AB388/X379,"-")</f>
        <v>1.8018018018018018E-2</v>
      </c>
      <c r="AD388" s="214">
        <f t="shared" si="331"/>
        <v>9003.5</v>
      </c>
      <c r="AE388" s="109">
        <f t="shared" si="391"/>
        <v>7.2474271633570086E-5</v>
      </c>
      <c r="AF388" s="615"/>
      <c r="AG388" s="615"/>
      <c r="AH388" s="126" t="s">
        <v>152</v>
      </c>
      <c r="AI388" s="211">
        <v>122043</v>
      </c>
      <c r="AJ388" s="182">
        <f>IFERROR(AI388/AF379,"-")</f>
        <v>5.3047251490558956E-4</v>
      </c>
      <c r="AK388" s="211">
        <v>16</v>
      </c>
      <c r="AL388" s="182">
        <f>IFERROR(AK388/AG379,"-")</f>
        <v>6.9868995633187769E-2</v>
      </c>
      <c r="AM388" s="214">
        <f t="shared" si="332"/>
        <v>7627.6875</v>
      </c>
      <c r="AN388" s="109">
        <f t="shared" si="392"/>
        <v>5.7979417306856069E-4</v>
      </c>
      <c r="AO388" s="615"/>
      <c r="AP388" s="651"/>
      <c r="AQ388" s="126" t="s">
        <v>152</v>
      </c>
      <c r="AR388" s="211">
        <f t="shared" si="327"/>
        <v>661417</v>
      </c>
      <c r="AS388" s="182">
        <f>IFERROR(AR388/AO379,"-")</f>
        <v>3.7739765669695443E-4</v>
      </c>
      <c r="AT388" s="211">
        <f t="shared" si="328"/>
        <v>71</v>
      </c>
      <c r="AU388" s="182">
        <f>IFERROR(AT388/AP379,"-")</f>
        <v>2.8286852589641434E-2</v>
      </c>
      <c r="AV388" s="214">
        <f t="shared" si="333"/>
        <v>9315.7323943661977</v>
      </c>
      <c r="AW388" s="109">
        <f t="shared" si="393"/>
        <v>2.5728366429917378E-3</v>
      </c>
      <c r="AX388" s="121"/>
      <c r="AY388" s="76"/>
      <c r="AZ388" s="76"/>
      <c r="BA388" s="76"/>
      <c r="BB388" s="76"/>
      <c r="BC388" s="76"/>
      <c r="BD388" s="76"/>
      <c r="BE388" s="76"/>
      <c r="BF388" s="76"/>
      <c r="BG388" s="76"/>
      <c r="BH388" s="76"/>
      <c r="BI388" s="76"/>
      <c r="BN388" s="500"/>
      <c r="BO388" s="642"/>
      <c r="BP388" s="641"/>
      <c r="BQ388" s="641"/>
      <c r="BR388" s="400" t="s">
        <v>152</v>
      </c>
      <c r="BS388" s="188">
        <v>111300</v>
      </c>
      <c r="BT388" s="390">
        <v>4.7036243348365207E-4</v>
      </c>
      <c r="BU388" s="188">
        <v>13</v>
      </c>
      <c r="BV388" s="390">
        <v>6.280193236714976E-2</v>
      </c>
      <c r="BW388" s="188">
        <v>8561.538461538461</v>
      </c>
      <c r="BX388" s="401">
        <v>4.7578962778611428E-4</v>
      </c>
      <c r="CB388" s="159"/>
      <c r="CC388" s="159"/>
      <c r="CD388" s="159"/>
      <c r="CE388" s="159"/>
      <c r="CF388" s="159"/>
      <c r="CG388" s="159"/>
      <c r="CI388" s="76"/>
      <c r="CJ388" s="150"/>
      <c r="CK388" s="150"/>
      <c r="CL388" s="150"/>
    </row>
    <row r="389" spans="2:90" s="14" customFormat="1" ht="13.5" customHeight="1">
      <c r="B389" s="500"/>
      <c r="C389" s="628"/>
      <c r="D389" s="631"/>
      <c r="E389" s="615"/>
      <c r="F389" s="615"/>
      <c r="G389" s="126" t="s">
        <v>153</v>
      </c>
      <c r="H389" s="211">
        <v>40295</v>
      </c>
      <c r="I389" s="182">
        <f>IFERROR(H389/E379,"-")</f>
        <v>3.2242256545398119E-5</v>
      </c>
      <c r="J389" s="211">
        <v>6</v>
      </c>
      <c r="K389" s="182">
        <f>IFERROR(J389/F379,"-")</f>
        <v>3.1104199066874028E-3</v>
      </c>
      <c r="L389" s="214">
        <f t="shared" si="329"/>
        <v>6715.833333333333</v>
      </c>
      <c r="M389" s="109">
        <f t="shared" si="389"/>
        <v>2.1742281490071024E-4</v>
      </c>
      <c r="N389" s="615"/>
      <c r="O389" s="615"/>
      <c r="P389" s="126" t="s">
        <v>153</v>
      </c>
      <c r="Q389" s="211">
        <v>0</v>
      </c>
      <c r="R389" s="182">
        <f>IFERROR(Q389/N379,"-")</f>
        <v>0</v>
      </c>
      <c r="S389" s="211">
        <v>0</v>
      </c>
      <c r="T389" s="182">
        <f>IFERROR(S389/O379,"-")</f>
        <v>0</v>
      </c>
      <c r="U389" s="214" t="str">
        <f t="shared" si="330"/>
        <v>-</v>
      </c>
      <c r="V389" s="109">
        <f t="shared" si="390"/>
        <v>0</v>
      </c>
      <c r="W389" s="615"/>
      <c r="X389" s="615"/>
      <c r="Y389" s="126" t="s">
        <v>153</v>
      </c>
      <c r="Z389" s="211">
        <v>21986</v>
      </c>
      <c r="AA389" s="182">
        <f>IFERROR(Z389/W379,"-")</f>
        <v>2.4636393015124274E-4</v>
      </c>
      <c r="AB389" s="211">
        <v>1</v>
      </c>
      <c r="AC389" s="182">
        <f>IFERROR(AB389/X379,"-")</f>
        <v>9.0090090090090089E-3</v>
      </c>
      <c r="AD389" s="214">
        <f t="shared" si="331"/>
        <v>21986</v>
      </c>
      <c r="AE389" s="109">
        <f t="shared" si="391"/>
        <v>3.6237135816785043E-5</v>
      </c>
      <c r="AF389" s="615"/>
      <c r="AG389" s="615"/>
      <c r="AH389" s="126" t="s">
        <v>153</v>
      </c>
      <c r="AI389" s="211">
        <v>25581</v>
      </c>
      <c r="AJ389" s="182">
        <f>IFERROR(AI389/AF379,"-")</f>
        <v>1.1119046077038329E-4</v>
      </c>
      <c r="AK389" s="211">
        <v>4</v>
      </c>
      <c r="AL389" s="182">
        <f>IFERROR(AK389/AG379,"-")</f>
        <v>1.7467248908296942E-2</v>
      </c>
      <c r="AM389" s="214">
        <f t="shared" si="332"/>
        <v>6395.25</v>
      </c>
      <c r="AN389" s="109">
        <f t="shared" si="392"/>
        <v>1.4494854326714017E-4</v>
      </c>
      <c r="AO389" s="615"/>
      <c r="AP389" s="651"/>
      <c r="AQ389" s="126" t="s">
        <v>153</v>
      </c>
      <c r="AR389" s="211">
        <f t="shared" ref="AR389:AR452" si="394">SUM(H389,Q389,Z389,AI389)</f>
        <v>87862</v>
      </c>
      <c r="AS389" s="182">
        <f>IFERROR(AR389/AO379,"-")</f>
        <v>5.0133142802056505E-5</v>
      </c>
      <c r="AT389" s="211">
        <f t="shared" ref="AT389:AT452" si="395">SUM(J389,S389,AB389,AK389)</f>
        <v>11</v>
      </c>
      <c r="AU389" s="182">
        <f>IFERROR(AT389/AP379,"-")</f>
        <v>4.3824701195219126E-3</v>
      </c>
      <c r="AV389" s="214">
        <f t="shared" si="333"/>
        <v>7987.454545454545</v>
      </c>
      <c r="AW389" s="109">
        <f t="shared" si="393"/>
        <v>3.9860849398463548E-4</v>
      </c>
      <c r="AX389" s="121"/>
      <c r="AY389" s="76"/>
      <c r="AZ389" s="76"/>
      <c r="BA389" s="76"/>
      <c r="BB389" s="76"/>
      <c r="BC389" s="76"/>
      <c r="BD389" s="76"/>
      <c r="BE389" s="76"/>
      <c r="BF389" s="76"/>
      <c r="BG389" s="76"/>
      <c r="BH389" s="76"/>
      <c r="BI389" s="76"/>
      <c r="BN389" s="500"/>
      <c r="BO389" s="642"/>
      <c r="BP389" s="641"/>
      <c r="BQ389" s="641"/>
      <c r="BR389" s="400" t="s">
        <v>153</v>
      </c>
      <c r="BS389" s="188">
        <v>976603</v>
      </c>
      <c r="BT389" s="390">
        <v>4.1272000325915104E-3</v>
      </c>
      <c r="BU389" s="188">
        <v>4</v>
      </c>
      <c r="BV389" s="390">
        <v>1.932367149758454E-2</v>
      </c>
      <c r="BW389" s="188">
        <v>244150.75</v>
      </c>
      <c r="BX389" s="401">
        <v>1.4639680854957362E-4</v>
      </c>
      <c r="CB389" s="159"/>
      <c r="CC389" s="159"/>
      <c r="CD389" s="159"/>
      <c r="CE389" s="159"/>
      <c r="CF389" s="159"/>
      <c r="CG389" s="159"/>
      <c r="CI389" s="76"/>
      <c r="CJ389" s="150"/>
      <c r="CK389" s="150"/>
      <c r="CL389" s="150"/>
    </row>
    <row r="390" spans="2:90" s="14" customFormat="1" ht="13.5" customHeight="1">
      <c r="B390" s="500"/>
      <c r="C390" s="628"/>
      <c r="D390" s="631"/>
      <c r="E390" s="615"/>
      <c r="F390" s="615"/>
      <c r="G390" s="126" t="s">
        <v>154</v>
      </c>
      <c r="H390" s="211">
        <v>717766</v>
      </c>
      <c r="I390" s="182">
        <f>IFERROR(H390/E379,"-")</f>
        <v>5.743242464713793E-4</v>
      </c>
      <c r="J390" s="211">
        <v>7</v>
      </c>
      <c r="K390" s="182">
        <f>IFERROR(J390/F379,"-")</f>
        <v>3.6288232244686366E-3</v>
      </c>
      <c r="L390" s="214">
        <f t="shared" ref="L390:L453" si="396">IFERROR(H390/J390,"-")</f>
        <v>102538</v>
      </c>
      <c r="M390" s="109">
        <f t="shared" si="389"/>
        <v>2.5365995071749528E-4</v>
      </c>
      <c r="N390" s="615"/>
      <c r="O390" s="615"/>
      <c r="P390" s="126" t="s">
        <v>154</v>
      </c>
      <c r="Q390" s="211">
        <v>174528</v>
      </c>
      <c r="R390" s="182">
        <f>IFERROR(Q390/N379,"-")</f>
        <v>9.5105936192247742E-4</v>
      </c>
      <c r="S390" s="211">
        <v>2</v>
      </c>
      <c r="T390" s="182">
        <f>IFERROR(S390/O379,"-")</f>
        <v>8.2987551867219917E-3</v>
      </c>
      <c r="U390" s="214">
        <f t="shared" ref="U390:U453" si="397">IFERROR(Q390/S390,"-")</f>
        <v>87264</v>
      </c>
      <c r="V390" s="109">
        <f t="shared" si="390"/>
        <v>7.2474271633570086E-5</v>
      </c>
      <c r="W390" s="615"/>
      <c r="X390" s="615"/>
      <c r="Y390" s="126" t="s">
        <v>154</v>
      </c>
      <c r="Z390" s="211">
        <v>0</v>
      </c>
      <c r="AA390" s="182">
        <f>IFERROR(Z390/W379,"-")</f>
        <v>0</v>
      </c>
      <c r="AB390" s="211">
        <v>0</v>
      </c>
      <c r="AC390" s="182">
        <f>IFERROR(AB390/X379,"-")</f>
        <v>0</v>
      </c>
      <c r="AD390" s="214" t="str">
        <f t="shared" ref="AD390:AD453" si="398">IFERROR(Z390/AB390,"-")</f>
        <v>-</v>
      </c>
      <c r="AE390" s="109">
        <f t="shared" si="391"/>
        <v>0</v>
      </c>
      <c r="AF390" s="615"/>
      <c r="AG390" s="615"/>
      <c r="AH390" s="126" t="s">
        <v>154</v>
      </c>
      <c r="AI390" s="211">
        <v>17758</v>
      </c>
      <c r="AJ390" s="182">
        <f>IFERROR(AI390/AF379,"-")</f>
        <v>7.7186982618367793E-5</v>
      </c>
      <c r="AK390" s="211">
        <v>2</v>
      </c>
      <c r="AL390" s="182">
        <f>IFERROR(AK390/AG379,"-")</f>
        <v>8.7336244541484712E-3</v>
      </c>
      <c r="AM390" s="214">
        <f t="shared" ref="AM390:AM453" si="399">IFERROR(AI390/AK390,"-")</f>
        <v>8879</v>
      </c>
      <c r="AN390" s="109">
        <f t="shared" si="392"/>
        <v>7.2474271633570086E-5</v>
      </c>
      <c r="AO390" s="615"/>
      <c r="AP390" s="651"/>
      <c r="AQ390" s="126" t="s">
        <v>154</v>
      </c>
      <c r="AR390" s="211">
        <f t="shared" si="394"/>
        <v>910052</v>
      </c>
      <c r="AS390" s="182">
        <f>IFERROR(AR390/AO379,"-")</f>
        <v>5.1926620010126249E-4</v>
      </c>
      <c r="AT390" s="211">
        <f t="shared" si="395"/>
        <v>11</v>
      </c>
      <c r="AU390" s="182">
        <f>IFERROR(AT390/AP379,"-")</f>
        <v>4.3824701195219126E-3</v>
      </c>
      <c r="AV390" s="214">
        <f t="shared" ref="AV390:AV453" si="400">IFERROR(AR390/AT390,"-")</f>
        <v>82732</v>
      </c>
      <c r="AW390" s="109">
        <f t="shared" si="393"/>
        <v>3.9860849398463548E-4</v>
      </c>
      <c r="AX390" s="121"/>
      <c r="AY390" s="76"/>
      <c r="AZ390" s="76"/>
      <c r="BA390" s="76"/>
      <c r="BB390" s="76"/>
      <c r="BC390" s="76"/>
      <c r="BD390" s="76"/>
      <c r="BE390" s="76"/>
      <c r="BF390" s="76"/>
      <c r="BG390" s="76"/>
      <c r="BH390" s="76"/>
      <c r="BI390" s="76"/>
      <c r="BN390" s="500"/>
      <c r="BO390" s="642"/>
      <c r="BP390" s="641"/>
      <c r="BQ390" s="641"/>
      <c r="BR390" s="400" t="s">
        <v>154</v>
      </c>
      <c r="BS390" s="188">
        <v>3021494</v>
      </c>
      <c r="BT390" s="390">
        <v>1.2769068019732739E-2</v>
      </c>
      <c r="BU390" s="188">
        <v>3</v>
      </c>
      <c r="BV390" s="390">
        <v>1.4492753623188406E-2</v>
      </c>
      <c r="BW390" s="188">
        <v>1007164.6666666666</v>
      </c>
      <c r="BX390" s="401">
        <v>1.0979760641218022E-4</v>
      </c>
      <c r="CB390" s="159"/>
      <c r="CC390" s="159"/>
      <c r="CD390" s="159"/>
      <c r="CE390" s="159"/>
      <c r="CF390" s="159"/>
      <c r="CG390" s="159"/>
      <c r="CI390" s="76"/>
      <c r="CJ390" s="150"/>
      <c r="CK390" s="150"/>
      <c r="CL390" s="150"/>
    </row>
    <row r="391" spans="2:90" s="14" customFormat="1" ht="13.5" customHeight="1">
      <c r="B391" s="500"/>
      <c r="C391" s="628"/>
      <c r="D391" s="631"/>
      <c r="E391" s="615"/>
      <c r="F391" s="615"/>
      <c r="G391" s="126" t="s">
        <v>155</v>
      </c>
      <c r="H391" s="211">
        <v>7456331</v>
      </c>
      <c r="I391" s="182">
        <f>IFERROR(H391/E379,"-")</f>
        <v>5.9662225335501903E-3</v>
      </c>
      <c r="J391" s="211">
        <v>256</v>
      </c>
      <c r="K391" s="182">
        <f>IFERROR(J391/F379,"-")</f>
        <v>0.13271124935199585</v>
      </c>
      <c r="L391" s="214">
        <f t="shared" si="396"/>
        <v>29126.29296875</v>
      </c>
      <c r="M391" s="109">
        <f t="shared" si="389"/>
        <v>9.276706769096971E-3</v>
      </c>
      <c r="N391" s="615"/>
      <c r="O391" s="615"/>
      <c r="P391" s="126" t="s">
        <v>155</v>
      </c>
      <c r="Q391" s="211">
        <v>983647</v>
      </c>
      <c r="R391" s="182">
        <f>IFERROR(Q391/N379,"-")</f>
        <v>5.3602097553226936E-3</v>
      </c>
      <c r="S391" s="211">
        <v>41</v>
      </c>
      <c r="T391" s="182">
        <f>IFERROR(S391/O379,"-")</f>
        <v>0.17012448132780084</v>
      </c>
      <c r="U391" s="214">
        <f t="shared" si="397"/>
        <v>23991.390243902439</v>
      </c>
      <c r="V391" s="109">
        <f t="shared" si="390"/>
        <v>1.4857225684881867E-3</v>
      </c>
      <c r="W391" s="615"/>
      <c r="X391" s="615"/>
      <c r="Y391" s="126" t="s">
        <v>155</v>
      </c>
      <c r="Z391" s="211">
        <v>438439</v>
      </c>
      <c r="AA391" s="182">
        <f>IFERROR(Z391/W379,"-")</f>
        <v>4.9129243687610624E-3</v>
      </c>
      <c r="AB391" s="211">
        <v>18</v>
      </c>
      <c r="AC391" s="182">
        <f>IFERROR(AB391/X379,"-")</f>
        <v>0.16216216216216217</v>
      </c>
      <c r="AD391" s="214">
        <f t="shared" si="398"/>
        <v>24357.722222222223</v>
      </c>
      <c r="AE391" s="109">
        <f t="shared" si="391"/>
        <v>6.5226844470213071E-4</v>
      </c>
      <c r="AF391" s="615"/>
      <c r="AG391" s="615"/>
      <c r="AH391" s="126" t="s">
        <v>155</v>
      </c>
      <c r="AI391" s="211">
        <v>2177097</v>
      </c>
      <c r="AJ391" s="182">
        <f>IFERROR(AI391/AF379,"-")</f>
        <v>9.4629771538180339E-3</v>
      </c>
      <c r="AK391" s="211">
        <v>43</v>
      </c>
      <c r="AL391" s="182">
        <f>IFERROR(AK391/AG379,"-")</f>
        <v>0.18777292576419213</v>
      </c>
      <c r="AM391" s="214">
        <f t="shared" si="399"/>
        <v>50630.162790697672</v>
      </c>
      <c r="AN391" s="109">
        <f t="shared" si="392"/>
        <v>1.5581968401217569E-3</v>
      </c>
      <c r="AO391" s="615"/>
      <c r="AP391" s="651"/>
      <c r="AQ391" s="126" t="s">
        <v>155</v>
      </c>
      <c r="AR391" s="211">
        <f t="shared" si="394"/>
        <v>11055514</v>
      </c>
      <c r="AS391" s="182">
        <f>IFERROR(AR391/AO379,"-")</f>
        <v>6.3081612313871174E-3</v>
      </c>
      <c r="AT391" s="211">
        <f t="shared" si="395"/>
        <v>358</v>
      </c>
      <c r="AU391" s="182">
        <f>IFERROR(AT391/AP379,"-")</f>
        <v>0.14262948207171314</v>
      </c>
      <c r="AV391" s="214">
        <f t="shared" si="400"/>
        <v>30881.324022346369</v>
      </c>
      <c r="AW391" s="109">
        <f t="shared" si="393"/>
        <v>1.2972894622409045E-2</v>
      </c>
      <c r="AX391" s="121"/>
      <c r="AY391" s="76"/>
      <c r="AZ391" s="76"/>
      <c r="BA391" s="76"/>
      <c r="BB391" s="76"/>
      <c r="BC391" s="76"/>
      <c r="BD391" s="76"/>
      <c r="BE391" s="76"/>
      <c r="BF391" s="76"/>
      <c r="BG391" s="76"/>
      <c r="BH391" s="76"/>
      <c r="BI391" s="76"/>
      <c r="BN391" s="500"/>
      <c r="BO391" s="642"/>
      <c r="BP391" s="641"/>
      <c r="BQ391" s="641"/>
      <c r="BR391" s="400" t="s">
        <v>155</v>
      </c>
      <c r="BS391" s="188">
        <v>3310588</v>
      </c>
      <c r="BT391" s="390">
        <v>1.3990801688605363E-2</v>
      </c>
      <c r="BU391" s="188">
        <v>46</v>
      </c>
      <c r="BV391" s="390">
        <v>0.22222222222222221</v>
      </c>
      <c r="BW391" s="188">
        <v>71969.304347826081</v>
      </c>
      <c r="BX391" s="401">
        <v>1.6835632983200966E-3</v>
      </c>
      <c r="CB391" s="159"/>
      <c r="CC391" s="159"/>
      <c r="CD391" s="159"/>
      <c r="CE391" s="159"/>
      <c r="CF391" s="159"/>
      <c r="CG391" s="159"/>
      <c r="CI391" s="76"/>
      <c r="CJ391" s="150"/>
      <c r="CK391" s="150"/>
      <c r="CL391" s="150"/>
    </row>
    <row r="392" spans="2:90" s="14" customFormat="1" ht="13.5" customHeight="1">
      <c r="B392" s="500"/>
      <c r="C392" s="628"/>
      <c r="D392" s="631"/>
      <c r="E392" s="615"/>
      <c r="F392" s="615"/>
      <c r="G392" s="126" t="s">
        <v>156</v>
      </c>
      <c r="H392" s="211">
        <v>8861298</v>
      </c>
      <c r="I392" s="182">
        <f>IFERROR(H392/E379,"-")</f>
        <v>7.0904142807103436E-3</v>
      </c>
      <c r="J392" s="211">
        <v>150</v>
      </c>
      <c r="K392" s="182">
        <f>IFERROR(J392/F379,"-")</f>
        <v>7.7760497667185069E-2</v>
      </c>
      <c r="L392" s="214">
        <f t="shared" si="396"/>
        <v>59075.32</v>
      </c>
      <c r="M392" s="109">
        <f t="shared" si="389"/>
        <v>5.435570372517756E-3</v>
      </c>
      <c r="N392" s="615"/>
      <c r="O392" s="615"/>
      <c r="P392" s="126" t="s">
        <v>156</v>
      </c>
      <c r="Q392" s="211">
        <v>1244711</v>
      </c>
      <c r="R392" s="182">
        <f>IFERROR(Q392/N379,"-")</f>
        <v>6.7828316914070449E-3</v>
      </c>
      <c r="S392" s="211">
        <v>25</v>
      </c>
      <c r="T392" s="182">
        <f>IFERROR(S392/O379,"-")</f>
        <v>0.1037344398340249</v>
      </c>
      <c r="U392" s="214">
        <f t="shared" si="397"/>
        <v>49788.44</v>
      </c>
      <c r="V392" s="109">
        <f t="shared" si="390"/>
        <v>9.0592839541962604E-4</v>
      </c>
      <c r="W392" s="615"/>
      <c r="X392" s="615"/>
      <c r="Y392" s="126" t="s">
        <v>156</v>
      </c>
      <c r="Z392" s="211">
        <v>783541</v>
      </c>
      <c r="AA392" s="182">
        <f>IFERROR(Z392/W379,"-")</f>
        <v>8.7799618027214997E-3</v>
      </c>
      <c r="AB392" s="211">
        <v>14</v>
      </c>
      <c r="AC392" s="182">
        <f>IFERROR(AB392/X379,"-")</f>
        <v>0.12612612612612611</v>
      </c>
      <c r="AD392" s="214">
        <f t="shared" si="398"/>
        <v>55967.214285714283</v>
      </c>
      <c r="AE392" s="109">
        <f t="shared" si="391"/>
        <v>5.0731990143499056E-4</v>
      </c>
      <c r="AF392" s="615"/>
      <c r="AG392" s="615"/>
      <c r="AH392" s="126" t="s">
        <v>156</v>
      </c>
      <c r="AI392" s="211">
        <v>1167332</v>
      </c>
      <c r="AJ392" s="182">
        <f>IFERROR(AI392/AF379,"-")</f>
        <v>5.0739292033936539E-3</v>
      </c>
      <c r="AK392" s="211">
        <v>28</v>
      </c>
      <c r="AL392" s="182">
        <f>IFERROR(AK392/AG379,"-")</f>
        <v>0.1222707423580786</v>
      </c>
      <c r="AM392" s="214">
        <f t="shared" si="399"/>
        <v>41690.428571428572</v>
      </c>
      <c r="AN392" s="109">
        <f t="shared" si="392"/>
        <v>1.0146398028699811E-3</v>
      </c>
      <c r="AO392" s="615"/>
      <c r="AP392" s="651"/>
      <c r="AQ392" s="126" t="s">
        <v>156</v>
      </c>
      <c r="AR392" s="211">
        <f t="shared" si="394"/>
        <v>12056882</v>
      </c>
      <c r="AS392" s="182">
        <f>IFERROR(AR392/AO379,"-")</f>
        <v>6.8795313907439471E-3</v>
      </c>
      <c r="AT392" s="211">
        <f t="shared" si="395"/>
        <v>217</v>
      </c>
      <c r="AU392" s="182">
        <f>IFERROR(AT392/AP379,"-")</f>
        <v>8.6454183266932272E-2</v>
      </c>
      <c r="AV392" s="214">
        <f t="shared" si="400"/>
        <v>55561.66820276498</v>
      </c>
      <c r="AW392" s="109">
        <f t="shared" si="393"/>
        <v>7.8634584722423531E-3</v>
      </c>
      <c r="AX392" s="121"/>
      <c r="AY392" s="76"/>
      <c r="AZ392" s="76"/>
      <c r="BA392" s="76"/>
      <c r="BB392" s="76"/>
      <c r="BC392" s="76"/>
      <c r="BD392" s="76"/>
      <c r="BE392" s="76"/>
      <c r="BF392" s="76"/>
      <c r="BG392" s="76"/>
      <c r="BH392" s="76"/>
      <c r="BI392" s="76"/>
      <c r="BN392" s="500"/>
      <c r="BO392" s="642"/>
      <c r="BP392" s="641"/>
      <c r="BQ392" s="641"/>
      <c r="BR392" s="400" t="s">
        <v>156</v>
      </c>
      <c r="BS392" s="188">
        <v>1528329</v>
      </c>
      <c r="BT392" s="390">
        <v>6.4588369056930509E-3</v>
      </c>
      <c r="BU392" s="188">
        <v>24</v>
      </c>
      <c r="BV392" s="390">
        <v>0.11594202898550725</v>
      </c>
      <c r="BW392" s="188">
        <v>63680.375</v>
      </c>
      <c r="BX392" s="401">
        <v>8.7838085129744172E-4</v>
      </c>
      <c r="CB392" s="159"/>
      <c r="CC392" s="159"/>
      <c r="CD392" s="159"/>
      <c r="CE392" s="159"/>
      <c r="CF392" s="159"/>
      <c r="CG392" s="159"/>
      <c r="CI392" s="76"/>
      <c r="CJ392" s="150"/>
      <c r="CK392" s="150"/>
      <c r="CL392" s="150"/>
    </row>
    <row r="393" spans="2:90" s="14" customFormat="1" ht="13.5" customHeight="1">
      <c r="B393" s="500"/>
      <c r="C393" s="628"/>
      <c r="D393" s="631"/>
      <c r="E393" s="615"/>
      <c r="F393" s="615"/>
      <c r="G393" s="126" t="s">
        <v>157</v>
      </c>
      <c r="H393" s="211">
        <v>3654370</v>
      </c>
      <c r="I393" s="182">
        <f>IFERROR(H393/E379,"-")</f>
        <v>2.9240634086563229E-3</v>
      </c>
      <c r="J393" s="211">
        <v>102</v>
      </c>
      <c r="K393" s="182">
        <f>IFERROR(J393/F379,"-")</f>
        <v>5.2877138413685847E-2</v>
      </c>
      <c r="L393" s="214">
        <f t="shared" si="396"/>
        <v>35827.156862745098</v>
      </c>
      <c r="M393" s="109">
        <f t="shared" si="389"/>
        <v>3.6961878533120743E-3</v>
      </c>
      <c r="N393" s="615"/>
      <c r="O393" s="615"/>
      <c r="P393" s="126" t="s">
        <v>157</v>
      </c>
      <c r="Q393" s="211">
        <v>702806</v>
      </c>
      <c r="R393" s="182">
        <f>IFERROR(Q393/N379,"-")</f>
        <v>3.8298165676297707E-3</v>
      </c>
      <c r="S393" s="211">
        <v>15</v>
      </c>
      <c r="T393" s="182">
        <f>IFERROR(S393/O379,"-")</f>
        <v>6.2240663900414939E-2</v>
      </c>
      <c r="U393" s="214">
        <f t="shared" si="397"/>
        <v>46853.73333333333</v>
      </c>
      <c r="V393" s="109">
        <f t="shared" si="390"/>
        <v>5.4355703725177563E-4</v>
      </c>
      <c r="W393" s="615"/>
      <c r="X393" s="615"/>
      <c r="Y393" s="126" t="s">
        <v>157</v>
      </c>
      <c r="Z393" s="211">
        <v>567793</v>
      </c>
      <c r="AA393" s="182">
        <f>IFERROR(Z393/W379,"-")</f>
        <v>6.3623994811409339E-3</v>
      </c>
      <c r="AB393" s="211">
        <v>10</v>
      </c>
      <c r="AC393" s="182">
        <f>IFERROR(AB393/X379,"-")</f>
        <v>9.0090090090090086E-2</v>
      </c>
      <c r="AD393" s="214">
        <f t="shared" si="398"/>
        <v>56779.3</v>
      </c>
      <c r="AE393" s="109">
        <f t="shared" si="391"/>
        <v>3.6237135816785042E-4</v>
      </c>
      <c r="AF393" s="615"/>
      <c r="AG393" s="615"/>
      <c r="AH393" s="126" t="s">
        <v>157</v>
      </c>
      <c r="AI393" s="211">
        <v>1059217</v>
      </c>
      <c r="AJ393" s="182">
        <f>IFERROR(AI393/AF379,"-")</f>
        <v>4.6039961802049594E-3</v>
      </c>
      <c r="AK393" s="211">
        <v>16</v>
      </c>
      <c r="AL393" s="182">
        <f>IFERROR(AK393/AG379,"-")</f>
        <v>6.9868995633187769E-2</v>
      </c>
      <c r="AM393" s="214">
        <f t="shared" si="399"/>
        <v>66201.0625</v>
      </c>
      <c r="AN393" s="109">
        <f t="shared" si="392"/>
        <v>5.7979417306856069E-4</v>
      </c>
      <c r="AO393" s="615"/>
      <c r="AP393" s="651"/>
      <c r="AQ393" s="126" t="s">
        <v>157</v>
      </c>
      <c r="AR393" s="211">
        <f t="shared" si="394"/>
        <v>5984186</v>
      </c>
      <c r="AS393" s="182">
        <f>IFERROR(AR393/AO379,"-")</f>
        <v>3.4145142529428802E-3</v>
      </c>
      <c r="AT393" s="211">
        <f t="shared" si="395"/>
        <v>143</v>
      </c>
      <c r="AU393" s="182">
        <f>IFERROR(AT393/AP379,"-")</f>
        <v>5.6972111553784857E-2</v>
      </c>
      <c r="AV393" s="214">
        <f t="shared" si="400"/>
        <v>41847.454545454544</v>
      </c>
      <c r="AW393" s="109">
        <f t="shared" si="393"/>
        <v>5.181910421800261E-3</v>
      </c>
      <c r="AX393" s="121"/>
      <c r="AY393" s="76"/>
      <c r="AZ393" s="76"/>
      <c r="BA393" s="76"/>
      <c r="BB393" s="76"/>
      <c r="BC393" s="76"/>
      <c r="BD393" s="76"/>
      <c r="BE393" s="76"/>
      <c r="BF393" s="76"/>
      <c r="BG393" s="76"/>
      <c r="BH393" s="76"/>
      <c r="BI393" s="76"/>
      <c r="BN393" s="500"/>
      <c r="BO393" s="642"/>
      <c r="BP393" s="641"/>
      <c r="BQ393" s="641"/>
      <c r="BR393" s="400" t="s">
        <v>157</v>
      </c>
      <c r="BS393" s="188">
        <v>1032834</v>
      </c>
      <c r="BT393" s="390">
        <v>4.3648366004012066E-3</v>
      </c>
      <c r="BU393" s="188">
        <v>26</v>
      </c>
      <c r="BV393" s="390">
        <v>0.12560386473429952</v>
      </c>
      <c r="BW393" s="188">
        <v>39724.384615384617</v>
      </c>
      <c r="BX393" s="401">
        <v>9.5157925557222856E-4</v>
      </c>
      <c r="CB393" s="159"/>
      <c r="CC393" s="159"/>
      <c r="CD393" s="159"/>
      <c r="CE393" s="159"/>
      <c r="CF393" s="159"/>
      <c r="CG393" s="159"/>
      <c r="CI393" s="76"/>
      <c r="CJ393" s="150"/>
      <c r="CK393" s="150"/>
      <c r="CL393" s="150"/>
    </row>
    <row r="394" spans="2:90" s="14" customFormat="1" ht="13.5" customHeight="1">
      <c r="B394" s="500"/>
      <c r="C394" s="628"/>
      <c r="D394" s="631"/>
      <c r="E394" s="615"/>
      <c r="F394" s="615"/>
      <c r="G394" s="127" t="s">
        <v>158</v>
      </c>
      <c r="H394" s="212">
        <v>2174738</v>
      </c>
      <c r="I394" s="183">
        <f>IFERROR(H394/E379,"-")</f>
        <v>1.7401280683714113E-3</v>
      </c>
      <c r="J394" s="212">
        <v>169</v>
      </c>
      <c r="K394" s="183">
        <f>IFERROR(J394/F379,"-")</f>
        <v>8.7610160705028514E-2</v>
      </c>
      <c r="L394" s="215">
        <f t="shared" si="396"/>
        <v>12868.272189349113</v>
      </c>
      <c r="M394" s="110">
        <f t="shared" si="389"/>
        <v>6.1240759530366718E-3</v>
      </c>
      <c r="N394" s="615"/>
      <c r="O394" s="615"/>
      <c r="P394" s="127" t="s">
        <v>158</v>
      </c>
      <c r="Q394" s="212">
        <v>227696</v>
      </c>
      <c r="R394" s="183">
        <f>IFERROR(Q394/N379,"-")</f>
        <v>1.2407889420167561E-3</v>
      </c>
      <c r="S394" s="212">
        <v>34</v>
      </c>
      <c r="T394" s="183">
        <f>IFERROR(S394/O379,"-")</f>
        <v>0.14107883817427386</v>
      </c>
      <c r="U394" s="215">
        <f t="shared" si="397"/>
        <v>6696.9411764705883</v>
      </c>
      <c r="V394" s="110">
        <f t="shared" si="390"/>
        <v>1.2320626177706915E-3</v>
      </c>
      <c r="W394" s="615"/>
      <c r="X394" s="615"/>
      <c r="Y394" s="127" t="s">
        <v>158</v>
      </c>
      <c r="Z394" s="212">
        <v>81030</v>
      </c>
      <c r="AA394" s="183">
        <f>IFERROR(Z394/W379,"-")</f>
        <v>9.0798095425066868E-4</v>
      </c>
      <c r="AB394" s="212">
        <v>10</v>
      </c>
      <c r="AC394" s="183">
        <f>IFERROR(AB394/X379,"-")</f>
        <v>9.0090090090090086E-2</v>
      </c>
      <c r="AD394" s="215">
        <f t="shared" si="398"/>
        <v>8103</v>
      </c>
      <c r="AE394" s="110">
        <f t="shared" si="391"/>
        <v>3.6237135816785042E-4</v>
      </c>
      <c r="AF394" s="615"/>
      <c r="AG394" s="615"/>
      <c r="AH394" s="127" t="s">
        <v>158</v>
      </c>
      <c r="AI394" s="212">
        <v>556231</v>
      </c>
      <c r="AJ394" s="183">
        <f>IFERROR(AI394/AF379,"-")</f>
        <v>2.4177155382811878E-3</v>
      </c>
      <c r="AK394" s="212">
        <v>30</v>
      </c>
      <c r="AL394" s="183">
        <f>IFERROR(AK394/AG379,"-")</f>
        <v>0.13100436681222707</v>
      </c>
      <c r="AM394" s="215">
        <f t="shared" si="399"/>
        <v>18541.033333333333</v>
      </c>
      <c r="AN394" s="110">
        <f t="shared" si="392"/>
        <v>1.0871140745035513E-3</v>
      </c>
      <c r="AO394" s="615"/>
      <c r="AP394" s="651"/>
      <c r="AQ394" s="127" t="s">
        <v>158</v>
      </c>
      <c r="AR394" s="212">
        <f t="shared" si="394"/>
        <v>3039695</v>
      </c>
      <c r="AS394" s="183">
        <f>IFERROR(AR394/AO379,"-")</f>
        <v>1.7344183322676146E-3</v>
      </c>
      <c r="AT394" s="212">
        <f t="shared" si="395"/>
        <v>243</v>
      </c>
      <c r="AU394" s="183">
        <f>IFERROR(AT394/AP379,"-")</f>
        <v>9.6812749003984067E-2</v>
      </c>
      <c r="AV394" s="215">
        <f t="shared" si="400"/>
        <v>12509.0329218107</v>
      </c>
      <c r="AW394" s="110">
        <f t="shared" si="393"/>
        <v>8.8056240034787656E-3</v>
      </c>
      <c r="AX394" s="121"/>
      <c r="AY394" s="76"/>
      <c r="AZ394" s="76"/>
      <c r="BA394" s="76"/>
      <c r="BB394" s="76"/>
      <c r="BC394" s="76"/>
      <c r="BD394" s="76"/>
      <c r="BE394" s="76"/>
      <c r="BF394" s="76"/>
      <c r="BG394" s="76"/>
      <c r="BH394" s="76"/>
      <c r="BI394" s="76"/>
      <c r="BN394" s="500"/>
      <c r="BO394" s="642"/>
      <c r="BP394" s="641"/>
      <c r="BQ394" s="641"/>
      <c r="BR394" s="400" t="s">
        <v>158</v>
      </c>
      <c r="BS394" s="188">
        <v>301724</v>
      </c>
      <c r="BT394" s="390">
        <v>1.2751090285752151E-3</v>
      </c>
      <c r="BU394" s="188">
        <v>32</v>
      </c>
      <c r="BV394" s="390">
        <v>0.15458937198067632</v>
      </c>
      <c r="BW394" s="188">
        <v>9428.875</v>
      </c>
      <c r="BX394" s="401">
        <v>1.171174468396589E-3</v>
      </c>
      <c r="CB394" s="159"/>
      <c r="CC394" s="159"/>
      <c r="CD394" s="159"/>
      <c r="CE394" s="159"/>
      <c r="CF394" s="159"/>
      <c r="CG394" s="159"/>
      <c r="CI394" s="76"/>
      <c r="CJ394" s="150"/>
      <c r="CK394" s="150"/>
      <c r="CL394" s="150"/>
    </row>
    <row r="395" spans="2:90" s="14" customFormat="1" ht="13.5" customHeight="1">
      <c r="B395" s="500"/>
      <c r="C395" s="629"/>
      <c r="D395" s="632"/>
      <c r="E395" s="616"/>
      <c r="F395" s="616"/>
      <c r="G395" s="128" t="s">
        <v>81</v>
      </c>
      <c r="H395" s="204">
        <v>212180503</v>
      </c>
      <c r="I395" s="183">
        <f>IFERROR(H395/E379,"-")</f>
        <v>0.16977734735469949</v>
      </c>
      <c r="J395" s="212">
        <v>1586</v>
      </c>
      <c r="K395" s="183">
        <f>IFERROR(J395/F379,"-")</f>
        <v>0.82218766200103677</v>
      </c>
      <c r="L395" s="215">
        <f t="shared" si="396"/>
        <v>133783.41929382095</v>
      </c>
      <c r="M395" s="111">
        <f t="shared" si="389"/>
        <v>5.7472097405421078E-2</v>
      </c>
      <c r="N395" s="616"/>
      <c r="O395" s="616"/>
      <c r="P395" s="128" t="s">
        <v>81</v>
      </c>
      <c r="Q395" s="204">
        <v>33425516</v>
      </c>
      <c r="R395" s="183">
        <f>IFERROR(Q395/N379,"-")</f>
        <v>0.18214641730203496</v>
      </c>
      <c r="S395" s="212">
        <v>212</v>
      </c>
      <c r="T395" s="183">
        <f>IFERROR(S395/O379,"-")</f>
        <v>0.8796680497925311</v>
      </c>
      <c r="U395" s="215">
        <f t="shared" si="397"/>
        <v>157667.52830188681</v>
      </c>
      <c r="V395" s="111">
        <f t="shared" si="390"/>
        <v>7.6822727931584291E-3</v>
      </c>
      <c r="W395" s="616"/>
      <c r="X395" s="616"/>
      <c r="Y395" s="128" t="s">
        <v>81</v>
      </c>
      <c r="Z395" s="204">
        <v>18074681</v>
      </c>
      <c r="AA395" s="183">
        <f>IFERROR(Z395/W379,"-")</f>
        <v>0.20253567940462089</v>
      </c>
      <c r="AB395" s="212">
        <v>96</v>
      </c>
      <c r="AC395" s="183">
        <f>IFERROR(AB395/X379,"-")</f>
        <v>0.86486486486486491</v>
      </c>
      <c r="AD395" s="215">
        <f t="shared" si="398"/>
        <v>188277.92708333334</v>
      </c>
      <c r="AE395" s="111">
        <f t="shared" si="391"/>
        <v>3.4787650384113639E-3</v>
      </c>
      <c r="AF395" s="616"/>
      <c r="AG395" s="616"/>
      <c r="AH395" s="128" t="s">
        <v>81</v>
      </c>
      <c r="AI395" s="204">
        <v>53400887</v>
      </c>
      <c r="AJ395" s="183">
        <f>IFERROR(AI395/AF379,"-")</f>
        <v>0.23211247531672613</v>
      </c>
      <c r="AK395" s="212">
        <v>203</v>
      </c>
      <c r="AL395" s="183">
        <f>IFERROR(AK395/AG379,"-")</f>
        <v>0.88646288209606983</v>
      </c>
      <c r="AM395" s="215">
        <f t="shared" si="399"/>
        <v>263058.55665024632</v>
      </c>
      <c r="AN395" s="111">
        <f t="shared" si="392"/>
        <v>7.3561385708073631E-3</v>
      </c>
      <c r="AO395" s="616"/>
      <c r="AP395" s="652"/>
      <c r="AQ395" s="128" t="s">
        <v>81</v>
      </c>
      <c r="AR395" s="204">
        <f t="shared" si="394"/>
        <v>317081587</v>
      </c>
      <c r="AS395" s="183">
        <f>IFERROR(AR395/AO379,"-")</f>
        <v>0.18092345360876949</v>
      </c>
      <c r="AT395" s="212">
        <f t="shared" si="395"/>
        <v>2097</v>
      </c>
      <c r="AU395" s="183">
        <f>IFERROR(AT395/AP379,"-")</f>
        <v>0.83545816733067724</v>
      </c>
      <c r="AV395" s="215">
        <f t="shared" si="400"/>
        <v>151207.24225083453</v>
      </c>
      <c r="AW395" s="111">
        <f t="shared" si="393"/>
        <v>7.5989273807798227E-2</v>
      </c>
      <c r="AX395" s="121"/>
      <c r="AY395" s="76"/>
      <c r="AZ395" s="76"/>
      <c r="BA395" s="76"/>
      <c r="BB395" s="76"/>
      <c r="BC395" s="76"/>
      <c r="BD395" s="76"/>
      <c r="BE395" s="76"/>
      <c r="BF395" s="76"/>
      <c r="BG395" s="76"/>
      <c r="BH395" s="76"/>
      <c r="BI395" s="76"/>
      <c r="BN395" s="500"/>
      <c r="BO395" s="642"/>
      <c r="BP395" s="641"/>
      <c r="BQ395" s="641"/>
      <c r="BR395" s="128" t="s">
        <v>81</v>
      </c>
      <c r="BS395" s="188">
        <v>36483093</v>
      </c>
      <c r="BT395" s="390">
        <v>0.15418038099272591</v>
      </c>
      <c r="BU395" s="188">
        <v>186</v>
      </c>
      <c r="BV395" s="390">
        <v>0.89855072463768115</v>
      </c>
      <c r="BW395" s="188">
        <v>196145.66129032258</v>
      </c>
      <c r="BX395" s="401">
        <v>6.8074515975551737E-3</v>
      </c>
      <c r="CB395" s="159"/>
      <c r="CC395" s="159"/>
      <c r="CD395" s="159"/>
      <c r="CE395" s="159"/>
      <c r="CF395" s="159"/>
      <c r="CG395" s="159"/>
      <c r="CI395" s="76"/>
      <c r="CJ395" s="150"/>
      <c r="CK395" s="150"/>
      <c r="CL395" s="150"/>
    </row>
    <row r="396" spans="2:90" s="14" customFormat="1" ht="13.5" customHeight="1">
      <c r="B396" s="500">
        <v>24</v>
      </c>
      <c r="C396" s="627" t="s">
        <v>140</v>
      </c>
      <c r="D396" s="630">
        <f>BL28</f>
        <v>11860</v>
      </c>
      <c r="E396" s="626">
        <f t="shared" ref="E396" si="401">VLOOKUP(C396,$AY$5:$BI$78,2,0)</f>
        <v>676157700</v>
      </c>
      <c r="F396" s="626">
        <f t="shared" ref="F396" si="402">VLOOKUP(C396,$AY$5:$BI$78,7,0)</f>
        <v>1019</v>
      </c>
      <c r="G396" s="124" t="s">
        <v>144</v>
      </c>
      <c r="H396" s="210">
        <v>13454724</v>
      </c>
      <c r="I396" s="181">
        <f>IFERROR(H396/E396,"-")</f>
        <v>1.989879579867241E-2</v>
      </c>
      <c r="J396" s="210">
        <v>173</v>
      </c>
      <c r="K396" s="181">
        <f>IFERROR(J396/F396,"-")</f>
        <v>0.16977428851815504</v>
      </c>
      <c r="L396" s="213">
        <f t="shared" si="396"/>
        <v>77772.971098265902</v>
      </c>
      <c r="M396" s="108">
        <f>IFERROR(J396/$BL$28,0)</f>
        <v>1.4586846543001686E-2</v>
      </c>
      <c r="N396" s="626">
        <f t="shared" ref="N396" si="403">VLOOKUP(C396,$AY$5:$BI$78,3,0)</f>
        <v>75046910</v>
      </c>
      <c r="O396" s="626">
        <f t="shared" ref="O396" si="404">VLOOKUP(C396,$AY$5:$BI$78,8,0)</f>
        <v>117</v>
      </c>
      <c r="P396" s="124" t="s">
        <v>144</v>
      </c>
      <c r="Q396" s="210">
        <v>375950</v>
      </c>
      <c r="R396" s="181">
        <f>IFERROR(Q396/N396,"-")</f>
        <v>5.0095333705278472E-3</v>
      </c>
      <c r="S396" s="210">
        <v>19</v>
      </c>
      <c r="T396" s="181">
        <f>IFERROR(S396/O396,"-")</f>
        <v>0.1623931623931624</v>
      </c>
      <c r="U396" s="213">
        <f t="shared" si="397"/>
        <v>19786.842105263157</v>
      </c>
      <c r="V396" s="108">
        <f>IFERROR(S396/$BL$28,0)</f>
        <v>1.6020236087689714E-3</v>
      </c>
      <c r="W396" s="626">
        <f t="shared" ref="W396" si="405">VLOOKUP(C396,$AY$5:$BI$78,4,0)</f>
        <v>39618300</v>
      </c>
      <c r="X396" s="626">
        <f t="shared" ref="X396" si="406">VLOOKUP(C396,$AY$5:$BI$78,9,0)</f>
        <v>64</v>
      </c>
      <c r="Y396" s="124" t="s">
        <v>144</v>
      </c>
      <c r="Z396" s="210">
        <v>262920</v>
      </c>
      <c r="AA396" s="181">
        <f>IFERROR(Z396/W396,"-")</f>
        <v>6.6363271518464955E-3</v>
      </c>
      <c r="AB396" s="210">
        <v>13</v>
      </c>
      <c r="AC396" s="181">
        <f>IFERROR(AB396/X396,"-")</f>
        <v>0.203125</v>
      </c>
      <c r="AD396" s="213">
        <f t="shared" si="398"/>
        <v>20224.615384615383</v>
      </c>
      <c r="AE396" s="108">
        <f>IFERROR(AB396/$BL$28,0)</f>
        <v>1.0961214165261383E-3</v>
      </c>
      <c r="AF396" s="626">
        <f t="shared" ref="AF396" si="407">VLOOKUP(C396,$AY$5:$BI$78,5,0)</f>
        <v>107803790</v>
      </c>
      <c r="AG396" s="626">
        <f t="shared" ref="AG396" si="408">VLOOKUP(C396,$AY$5:$BI$78,10,0)</f>
        <v>117</v>
      </c>
      <c r="AH396" s="124" t="s">
        <v>144</v>
      </c>
      <c r="AI396" s="210">
        <v>1969253</v>
      </c>
      <c r="AJ396" s="181">
        <f>IFERROR(AI396/AF396,"-")</f>
        <v>1.8267010835147819E-2</v>
      </c>
      <c r="AK396" s="210">
        <v>27</v>
      </c>
      <c r="AL396" s="181">
        <f>IFERROR(AK396/AG396,"-")</f>
        <v>0.23076923076923078</v>
      </c>
      <c r="AM396" s="213">
        <f t="shared" si="399"/>
        <v>72935.296296296292</v>
      </c>
      <c r="AN396" s="108">
        <f>IFERROR(AK396/$BL$28,0)</f>
        <v>2.2765598650927488E-3</v>
      </c>
      <c r="AO396" s="626">
        <f t="shared" ref="AO396" si="409">VLOOKUP(C396,$AY$5:$BI$78,6,0)</f>
        <v>898626700</v>
      </c>
      <c r="AP396" s="650">
        <f t="shared" ref="AP396" si="410">VLOOKUP(C396,$AY$5:$BI$78,11,0)</f>
        <v>1317</v>
      </c>
      <c r="AQ396" s="124" t="s">
        <v>144</v>
      </c>
      <c r="AR396" s="210">
        <f t="shared" si="394"/>
        <v>16062847</v>
      </c>
      <c r="AS396" s="181">
        <f>IFERROR(AR396/AO396,"-")</f>
        <v>1.7874882862928512E-2</v>
      </c>
      <c r="AT396" s="210">
        <f t="shared" si="395"/>
        <v>232</v>
      </c>
      <c r="AU396" s="181">
        <f>IFERROR(AT396/AP396,"-")</f>
        <v>0.17615793470007593</v>
      </c>
      <c r="AV396" s="213">
        <f t="shared" si="400"/>
        <v>69236.409482758623</v>
      </c>
      <c r="AW396" s="108">
        <f>IFERROR(AT396/$BL$28,0)</f>
        <v>1.9561551433389546E-2</v>
      </c>
      <c r="AX396" s="121"/>
      <c r="AY396" s="76"/>
      <c r="AZ396" s="76"/>
      <c r="BA396" s="76"/>
      <c r="BB396" s="76"/>
      <c r="BC396" s="76"/>
      <c r="BD396" s="76"/>
      <c r="BE396" s="76"/>
      <c r="BF396" s="76"/>
      <c r="BG396" s="76"/>
      <c r="BH396" s="76"/>
      <c r="BI396" s="76"/>
      <c r="BN396" s="500">
        <v>24</v>
      </c>
      <c r="BO396" s="642" t="s">
        <v>140</v>
      </c>
      <c r="BP396" s="641">
        <v>96727090</v>
      </c>
      <c r="BQ396" s="641">
        <v>111</v>
      </c>
      <c r="BR396" s="400" t="s">
        <v>144</v>
      </c>
      <c r="BS396" s="188">
        <v>12057677</v>
      </c>
      <c r="BT396" s="390">
        <v>0.12465667063901126</v>
      </c>
      <c r="BU396" s="188">
        <v>19</v>
      </c>
      <c r="BV396" s="390">
        <v>0.17117117117117117</v>
      </c>
      <c r="BW396" s="188">
        <v>634614.57894736843</v>
      </c>
      <c r="BX396" s="401">
        <v>1.6344086021505377E-3</v>
      </c>
      <c r="CB396" s="159"/>
      <c r="CC396" s="159"/>
      <c r="CD396" s="159"/>
      <c r="CE396" s="159"/>
      <c r="CF396" s="159"/>
      <c r="CG396" s="159"/>
      <c r="CI396" s="76"/>
      <c r="CJ396" s="150"/>
      <c r="CK396" s="150"/>
      <c r="CL396" s="150"/>
    </row>
    <row r="397" spans="2:90" s="14" customFormat="1" ht="13.5" customHeight="1">
      <c r="B397" s="500"/>
      <c r="C397" s="628"/>
      <c r="D397" s="631"/>
      <c r="E397" s="615"/>
      <c r="F397" s="615"/>
      <c r="G397" s="125" t="s">
        <v>145</v>
      </c>
      <c r="H397" s="211">
        <v>14673664</v>
      </c>
      <c r="I397" s="182">
        <f>IFERROR(H397/E396,"-")</f>
        <v>2.1701540927508478E-2</v>
      </c>
      <c r="J397" s="211">
        <v>274</v>
      </c>
      <c r="K397" s="182">
        <f>IFERROR(J397/F396,"-")</f>
        <v>0.26889106967615312</v>
      </c>
      <c r="L397" s="214">
        <f t="shared" si="396"/>
        <v>53553.518248175184</v>
      </c>
      <c r="M397" s="109">
        <f t="shared" ref="M397:M412" si="411">IFERROR(J397/$BL$28,0)</f>
        <v>2.3102866779089376E-2</v>
      </c>
      <c r="N397" s="615"/>
      <c r="O397" s="615"/>
      <c r="P397" s="125" t="s">
        <v>145</v>
      </c>
      <c r="Q397" s="211">
        <v>4278622</v>
      </c>
      <c r="R397" s="182">
        <f>IFERROR(Q397/N396,"-")</f>
        <v>5.7012633831292986E-2</v>
      </c>
      <c r="S397" s="211">
        <v>38</v>
      </c>
      <c r="T397" s="182">
        <f>IFERROR(S397/O396,"-")</f>
        <v>0.3247863247863248</v>
      </c>
      <c r="U397" s="214">
        <f t="shared" si="397"/>
        <v>112595.31578947368</v>
      </c>
      <c r="V397" s="109">
        <f t="shared" ref="V397:V412" si="412">IFERROR(S397/$BL$28,0)</f>
        <v>3.2040472175379428E-3</v>
      </c>
      <c r="W397" s="615"/>
      <c r="X397" s="615"/>
      <c r="Y397" s="125" t="s">
        <v>145</v>
      </c>
      <c r="Z397" s="211">
        <v>1081407</v>
      </c>
      <c r="AA397" s="182">
        <f>IFERROR(Z397/W396,"-")</f>
        <v>2.729564367981463E-2</v>
      </c>
      <c r="AB397" s="211">
        <v>20</v>
      </c>
      <c r="AC397" s="182">
        <f>IFERROR(AB397/X396,"-")</f>
        <v>0.3125</v>
      </c>
      <c r="AD397" s="214">
        <f t="shared" si="398"/>
        <v>54070.35</v>
      </c>
      <c r="AE397" s="109">
        <f t="shared" ref="AE397:AE412" si="413">IFERROR(AB397/$BL$28,0)</f>
        <v>1.6863406408094434E-3</v>
      </c>
      <c r="AF397" s="615"/>
      <c r="AG397" s="615"/>
      <c r="AH397" s="125" t="s">
        <v>145</v>
      </c>
      <c r="AI397" s="211">
        <v>1996573</v>
      </c>
      <c r="AJ397" s="182">
        <f>IFERROR(AI397/AF396,"-")</f>
        <v>1.8520434207368777E-2</v>
      </c>
      <c r="AK397" s="211">
        <v>36</v>
      </c>
      <c r="AL397" s="182">
        <f>IFERROR(AK397/AG396,"-")</f>
        <v>0.30769230769230771</v>
      </c>
      <c r="AM397" s="214">
        <f t="shared" si="399"/>
        <v>55460.361111111109</v>
      </c>
      <c r="AN397" s="109">
        <f t="shared" ref="AN397:AN412" si="414">IFERROR(AK397/$BL$28,0)</f>
        <v>3.0354131534569982E-3</v>
      </c>
      <c r="AO397" s="615"/>
      <c r="AP397" s="651"/>
      <c r="AQ397" s="125" t="s">
        <v>145</v>
      </c>
      <c r="AR397" s="211">
        <f t="shared" si="394"/>
        <v>22030266</v>
      </c>
      <c r="AS397" s="182">
        <f>IFERROR(AR397/AO396,"-")</f>
        <v>2.4515481233753682E-2</v>
      </c>
      <c r="AT397" s="211">
        <f t="shared" si="395"/>
        <v>368</v>
      </c>
      <c r="AU397" s="182">
        <f>IFERROR(AT397/AP396,"-")</f>
        <v>0.27942293090356873</v>
      </c>
      <c r="AV397" s="214">
        <f t="shared" si="400"/>
        <v>59864.853260869568</v>
      </c>
      <c r="AW397" s="109">
        <f t="shared" ref="AW397:AW412" si="415">IFERROR(AT397/$BL$28,0)</f>
        <v>3.102866779089376E-2</v>
      </c>
      <c r="AX397" s="121"/>
      <c r="AY397" s="76"/>
      <c r="AZ397" s="76"/>
      <c r="BA397" s="76"/>
      <c r="BB397" s="76"/>
      <c r="BC397" s="76"/>
      <c r="BD397" s="76"/>
      <c r="BE397" s="76"/>
      <c r="BF397" s="76"/>
      <c r="BG397" s="76"/>
      <c r="BH397" s="76"/>
      <c r="BI397" s="76"/>
      <c r="BN397" s="500"/>
      <c r="BO397" s="642"/>
      <c r="BP397" s="641"/>
      <c r="BQ397" s="641"/>
      <c r="BR397" s="400" t="s">
        <v>145</v>
      </c>
      <c r="BS397" s="188">
        <v>2445220</v>
      </c>
      <c r="BT397" s="390">
        <v>2.5279577830781427E-2</v>
      </c>
      <c r="BU397" s="188">
        <v>41</v>
      </c>
      <c r="BV397" s="390">
        <v>0.36936936936936937</v>
      </c>
      <c r="BW397" s="188">
        <v>59639.512195121948</v>
      </c>
      <c r="BX397" s="401">
        <v>3.5268817204301074E-3</v>
      </c>
      <c r="CB397" s="159"/>
      <c r="CC397" s="159"/>
      <c r="CD397" s="159"/>
      <c r="CE397" s="159"/>
      <c r="CF397" s="159"/>
      <c r="CG397" s="159"/>
      <c r="CI397" s="76"/>
      <c r="CJ397" s="150"/>
      <c r="CK397" s="150"/>
      <c r="CL397" s="150"/>
    </row>
    <row r="398" spans="2:90" s="14" customFormat="1" ht="13.5" customHeight="1">
      <c r="B398" s="500"/>
      <c r="C398" s="628"/>
      <c r="D398" s="631"/>
      <c r="E398" s="615"/>
      <c r="F398" s="615"/>
      <c r="G398" s="126" t="s">
        <v>146</v>
      </c>
      <c r="H398" s="211">
        <v>10964997</v>
      </c>
      <c r="I398" s="182">
        <f>IFERROR(H398/E396,"-")</f>
        <v>1.6216626683390575E-2</v>
      </c>
      <c r="J398" s="211">
        <v>297</v>
      </c>
      <c r="K398" s="182">
        <f>IFERROR(J398/F396,"-")</f>
        <v>0.29146221786064769</v>
      </c>
      <c r="L398" s="214">
        <f t="shared" si="396"/>
        <v>36919.181818181816</v>
      </c>
      <c r="M398" s="109">
        <f t="shared" si="411"/>
        <v>2.5042158516020235E-2</v>
      </c>
      <c r="N398" s="615"/>
      <c r="O398" s="615"/>
      <c r="P398" s="126" t="s">
        <v>146</v>
      </c>
      <c r="Q398" s="211">
        <v>855401</v>
      </c>
      <c r="R398" s="182">
        <f>IFERROR(Q398/N396,"-")</f>
        <v>1.1398217461585028E-2</v>
      </c>
      <c r="S398" s="211">
        <v>41</v>
      </c>
      <c r="T398" s="182">
        <f>IFERROR(S398/O396,"-")</f>
        <v>0.3504273504273504</v>
      </c>
      <c r="U398" s="214">
        <f t="shared" si="397"/>
        <v>20863.439024390245</v>
      </c>
      <c r="V398" s="109">
        <f t="shared" si="412"/>
        <v>3.4569983136593591E-3</v>
      </c>
      <c r="W398" s="615"/>
      <c r="X398" s="615"/>
      <c r="Y398" s="126" t="s">
        <v>146</v>
      </c>
      <c r="Z398" s="211">
        <v>740732</v>
      </c>
      <c r="AA398" s="182">
        <f>IFERROR(Z398/W396,"-")</f>
        <v>1.869671338750022E-2</v>
      </c>
      <c r="AB398" s="211">
        <v>22</v>
      </c>
      <c r="AC398" s="182">
        <f>IFERROR(AB398/X396,"-")</f>
        <v>0.34375</v>
      </c>
      <c r="AD398" s="214">
        <f t="shared" si="398"/>
        <v>33669.63636363636</v>
      </c>
      <c r="AE398" s="109">
        <f t="shared" si="413"/>
        <v>1.8549747048903879E-3</v>
      </c>
      <c r="AF398" s="615"/>
      <c r="AG398" s="615"/>
      <c r="AH398" s="126" t="s">
        <v>146</v>
      </c>
      <c r="AI398" s="211">
        <v>1541618</v>
      </c>
      <c r="AJ398" s="182">
        <f>IFERROR(AI398/AF396,"-")</f>
        <v>1.4300220799287298E-2</v>
      </c>
      <c r="AK398" s="211">
        <v>41</v>
      </c>
      <c r="AL398" s="182">
        <f>IFERROR(AK398/AG396,"-")</f>
        <v>0.3504273504273504</v>
      </c>
      <c r="AM398" s="214">
        <f t="shared" si="399"/>
        <v>37600.439024390245</v>
      </c>
      <c r="AN398" s="109">
        <f t="shared" si="414"/>
        <v>3.4569983136593591E-3</v>
      </c>
      <c r="AO398" s="615"/>
      <c r="AP398" s="651"/>
      <c r="AQ398" s="126" t="s">
        <v>146</v>
      </c>
      <c r="AR398" s="211">
        <f t="shared" si="394"/>
        <v>14102748</v>
      </c>
      <c r="AS398" s="182">
        <f>IFERROR(AR398/AO396,"-")</f>
        <v>1.5693666791783505E-2</v>
      </c>
      <c r="AT398" s="211">
        <f t="shared" si="395"/>
        <v>401</v>
      </c>
      <c r="AU398" s="182">
        <f>IFERROR(AT398/AP396,"-")</f>
        <v>0.30447987851176916</v>
      </c>
      <c r="AV398" s="214">
        <f t="shared" si="400"/>
        <v>35168.947630922696</v>
      </c>
      <c r="AW398" s="109">
        <f t="shared" si="415"/>
        <v>3.3811129848229343E-2</v>
      </c>
      <c r="AX398" s="121"/>
      <c r="AY398" s="76"/>
      <c r="AZ398" s="76"/>
      <c r="BA398" s="76"/>
      <c r="BB398" s="76"/>
      <c r="BC398" s="76"/>
      <c r="BD398" s="76"/>
      <c r="BE398" s="76"/>
      <c r="BF398" s="76"/>
      <c r="BG398" s="76"/>
      <c r="BH398" s="76"/>
      <c r="BI398" s="76"/>
      <c r="BN398" s="500"/>
      <c r="BO398" s="642"/>
      <c r="BP398" s="641"/>
      <c r="BQ398" s="641"/>
      <c r="BR398" s="400" t="s">
        <v>146</v>
      </c>
      <c r="BS398" s="188">
        <v>945100</v>
      </c>
      <c r="BT398" s="390">
        <v>9.7707891346674441E-3</v>
      </c>
      <c r="BU398" s="188">
        <v>36</v>
      </c>
      <c r="BV398" s="390">
        <v>0.32432432432432434</v>
      </c>
      <c r="BW398" s="188">
        <v>26252.777777777777</v>
      </c>
      <c r="BX398" s="401">
        <v>3.096774193548387E-3</v>
      </c>
      <c r="CB398" s="159"/>
      <c r="CC398" s="159"/>
      <c r="CD398" s="159"/>
      <c r="CE398" s="159"/>
      <c r="CF398" s="159"/>
      <c r="CG398" s="159"/>
      <c r="CI398" s="76"/>
      <c r="CJ398" s="150"/>
      <c r="CK398" s="150"/>
      <c r="CL398" s="150"/>
    </row>
    <row r="399" spans="2:90" s="14" customFormat="1" ht="13.5" customHeight="1">
      <c r="B399" s="500"/>
      <c r="C399" s="628"/>
      <c r="D399" s="631"/>
      <c r="E399" s="615"/>
      <c r="F399" s="615"/>
      <c r="G399" s="126" t="s">
        <v>147</v>
      </c>
      <c r="H399" s="211">
        <v>427830</v>
      </c>
      <c r="I399" s="182">
        <f>IFERROR(H399/E396,"-")</f>
        <v>6.3273700794947688E-4</v>
      </c>
      <c r="J399" s="211">
        <v>44</v>
      </c>
      <c r="K399" s="182">
        <f>IFERROR(J399/F396,"-")</f>
        <v>4.3179587831207067E-2</v>
      </c>
      <c r="L399" s="214">
        <f t="shared" si="396"/>
        <v>9723.4090909090901</v>
      </c>
      <c r="M399" s="109">
        <f t="shared" si="411"/>
        <v>3.7099494097807759E-3</v>
      </c>
      <c r="N399" s="615"/>
      <c r="O399" s="615"/>
      <c r="P399" s="126" t="s">
        <v>147</v>
      </c>
      <c r="Q399" s="211">
        <v>94907</v>
      </c>
      <c r="R399" s="182">
        <f>IFERROR(Q399/N396,"-")</f>
        <v>1.2646356792038473E-3</v>
      </c>
      <c r="S399" s="211">
        <v>5</v>
      </c>
      <c r="T399" s="182">
        <f>IFERROR(S399/O396,"-")</f>
        <v>4.2735042735042736E-2</v>
      </c>
      <c r="U399" s="214">
        <f t="shared" si="397"/>
        <v>18981.400000000001</v>
      </c>
      <c r="V399" s="109">
        <f t="shared" si="412"/>
        <v>4.2158516020236085E-4</v>
      </c>
      <c r="W399" s="615"/>
      <c r="X399" s="615"/>
      <c r="Y399" s="126" t="s">
        <v>147</v>
      </c>
      <c r="Z399" s="211">
        <v>21623</v>
      </c>
      <c r="AA399" s="182">
        <f>IFERROR(Z399/W396,"-")</f>
        <v>5.4578313557118805E-4</v>
      </c>
      <c r="AB399" s="211">
        <v>3</v>
      </c>
      <c r="AC399" s="182">
        <f>IFERROR(AB399/X396,"-")</f>
        <v>4.6875E-2</v>
      </c>
      <c r="AD399" s="214">
        <f t="shared" si="398"/>
        <v>7207.666666666667</v>
      </c>
      <c r="AE399" s="109">
        <f t="shared" si="413"/>
        <v>2.529510961214165E-4</v>
      </c>
      <c r="AF399" s="615"/>
      <c r="AG399" s="615"/>
      <c r="AH399" s="126" t="s">
        <v>147</v>
      </c>
      <c r="AI399" s="211">
        <v>62635</v>
      </c>
      <c r="AJ399" s="182">
        <f>IFERROR(AI399/AF396,"-")</f>
        <v>5.8100925765225875E-4</v>
      </c>
      <c r="AK399" s="211">
        <v>6</v>
      </c>
      <c r="AL399" s="182">
        <f>IFERROR(AK399/AG396,"-")</f>
        <v>5.128205128205128E-2</v>
      </c>
      <c r="AM399" s="214">
        <f t="shared" si="399"/>
        <v>10439.166666666666</v>
      </c>
      <c r="AN399" s="109">
        <f t="shared" si="414"/>
        <v>5.05902192242833E-4</v>
      </c>
      <c r="AO399" s="615"/>
      <c r="AP399" s="651"/>
      <c r="AQ399" s="126" t="s">
        <v>147</v>
      </c>
      <c r="AR399" s="211">
        <f t="shared" si="394"/>
        <v>606995</v>
      </c>
      <c r="AS399" s="182">
        <f>IFERROR(AR399/AO396,"-")</f>
        <v>6.7546958041642873E-4</v>
      </c>
      <c r="AT399" s="211">
        <f t="shared" si="395"/>
        <v>58</v>
      </c>
      <c r="AU399" s="182">
        <f>IFERROR(AT399/AP396,"-")</f>
        <v>4.4039483675018982E-2</v>
      </c>
      <c r="AV399" s="214">
        <f t="shared" si="400"/>
        <v>10465.431034482759</v>
      </c>
      <c r="AW399" s="109">
        <f t="shared" si="415"/>
        <v>4.8903878583473866E-3</v>
      </c>
      <c r="AX399" s="121"/>
      <c r="AY399" s="76"/>
      <c r="AZ399" s="76"/>
      <c r="BA399" s="76"/>
      <c r="BB399" s="76"/>
      <c r="BC399" s="76"/>
      <c r="BD399" s="76"/>
      <c r="BE399" s="76"/>
      <c r="BF399" s="76"/>
      <c r="BG399" s="76"/>
      <c r="BH399" s="76"/>
      <c r="BI399" s="76"/>
      <c r="BN399" s="500"/>
      <c r="BO399" s="642"/>
      <c r="BP399" s="641"/>
      <c r="BQ399" s="641"/>
      <c r="BR399" s="400" t="s">
        <v>147</v>
      </c>
      <c r="BS399" s="188">
        <v>48502</v>
      </c>
      <c r="BT399" s="390">
        <v>5.0143139838074321E-4</v>
      </c>
      <c r="BU399" s="188">
        <v>9</v>
      </c>
      <c r="BV399" s="390">
        <v>8.1081081081081086E-2</v>
      </c>
      <c r="BW399" s="188">
        <v>5389.1111111111113</v>
      </c>
      <c r="BX399" s="401">
        <v>7.7419354838709675E-4</v>
      </c>
      <c r="CB399" s="159"/>
      <c r="CC399" s="159"/>
      <c r="CD399" s="159"/>
      <c r="CE399" s="159"/>
      <c r="CF399" s="159"/>
      <c r="CG399" s="159"/>
      <c r="CI399" s="76"/>
      <c r="CJ399" s="150"/>
      <c r="CK399" s="150"/>
      <c r="CL399" s="150"/>
    </row>
    <row r="400" spans="2:90" s="14" customFormat="1" ht="13.5" customHeight="1">
      <c r="B400" s="500"/>
      <c r="C400" s="628"/>
      <c r="D400" s="631"/>
      <c r="E400" s="615"/>
      <c r="F400" s="615"/>
      <c r="G400" s="126" t="s">
        <v>148</v>
      </c>
      <c r="H400" s="211">
        <v>9619171</v>
      </c>
      <c r="I400" s="182">
        <f>IFERROR(H400/E396,"-")</f>
        <v>1.4226224148597288E-2</v>
      </c>
      <c r="J400" s="211">
        <v>293</v>
      </c>
      <c r="K400" s="182">
        <f>IFERROR(J400/F396,"-")</f>
        <v>0.28753680078508342</v>
      </c>
      <c r="L400" s="214">
        <f t="shared" si="396"/>
        <v>32829.935153583618</v>
      </c>
      <c r="M400" s="109">
        <f t="shared" si="411"/>
        <v>2.4704890387858346E-2</v>
      </c>
      <c r="N400" s="615"/>
      <c r="O400" s="615"/>
      <c r="P400" s="126" t="s">
        <v>148</v>
      </c>
      <c r="Q400" s="211">
        <v>3551618</v>
      </c>
      <c r="R400" s="182">
        <f>IFERROR(Q400/N396,"-")</f>
        <v>4.7325306265108051E-2</v>
      </c>
      <c r="S400" s="211">
        <v>34</v>
      </c>
      <c r="T400" s="182">
        <f>IFERROR(S400/O396,"-")</f>
        <v>0.29059829059829062</v>
      </c>
      <c r="U400" s="214">
        <f t="shared" si="397"/>
        <v>104459.35294117648</v>
      </c>
      <c r="V400" s="109">
        <f t="shared" si="412"/>
        <v>2.8667790893760542E-3</v>
      </c>
      <c r="W400" s="615"/>
      <c r="X400" s="615"/>
      <c r="Y400" s="126" t="s">
        <v>148</v>
      </c>
      <c r="Z400" s="211">
        <v>1670277</v>
      </c>
      <c r="AA400" s="182">
        <f>IFERROR(Z400/W396,"-")</f>
        <v>4.215922944699798E-2</v>
      </c>
      <c r="AB400" s="211">
        <v>21</v>
      </c>
      <c r="AC400" s="182">
        <f>IFERROR(AB400/X396,"-")</f>
        <v>0.328125</v>
      </c>
      <c r="AD400" s="214">
        <f t="shared" si="398"/>
        <v>79537</v>
      </c>
      <c r="AE400" s="109">
        <f t="shared" si="413"/>
        <v>1.7706576728499157E-3</v>
      </c>
      <c r="AF400" s="615"/>
      <c r="AG400" s="615"/>
      <c r="AH400" s="126" t="s">
        <v>148</v>
      </c>
      <c r="AI400" s="211">
        <v>1363517</v>
      </c>
      <c r="AJ400" s="182">
        <f>IFERROR(AI400/AF396,"-")</f>
        <v>1.2648136025644368E-2</v>
      </c>
      <c r="AK400" s="211">
        <v>46</v>
      </c>
      <c r="AL400" s="182">
        <f>IFERROR(AK400/AG396,"-")</f>
        <v>0.39316239316239315</v>
      </c>
      <c r="AM400" s="214">
        <f t="shared" si="399"/>
        <v>29641.67391304348</v>
      </c>
      <c r="AN400" s="109">
        <f t="shared" si="414"/>
        <v>3.8785834738617199E-3</v>
      </c>
      <c r="AO400" s="615"/>
      <c r="AP400" s="651"/>
      <c r="AQ400" s="126" t="s">
        <v>148</v>
      </c>
      <c r="AR400" s="211">
        <f t="shared" si="394"/>
        <v>16204583</v>
      </c>
      <c r="AS400" s="182">
        <f>IFERROR(AR400/AO396,"-")</f>
        <v>1.8032607978374113E-2</v>
      </c>
      <c r="AT400" s="211">
        <f t="shared" si="395"/>
        <v>394</v>
      </c>
      <c r="AU400" s="182">
        <f>IFERROR(AT400/AP396,"-")</f>
        <v>0.29916476841306</v>
      </c>
      <c r="AV400" s="214">
        <f t="shared" si="400"/>
        <v>41128.383248730963</v>
      </c>
      <c r="AW400" s="109">
        <f t="shared" si="415"/>
        <v>3.322091062394604E-2</v>
      </c>
      <c r="AX400" s="121"/>
      <c r="AY400" s="76"/>
      <c r="AZ400" s="76"/>
      <c r="BA400" s="76"/>
      <c r="BB400" s="76"/>
      <c r="BC400" s="76"/>
      <c r="BD400" s="76"/>
      <c r="BE400" s="76"/>
      <c r="BF400" s="76"/>
      <c r="BG400" s="76"/>
      <c r="BH400" s="76"/>
      <c r="BI400" s="76"/>
      <c r="BN400" s="500"/>
      <c r="BO400" s="642"/>
      <c r="BP400" s="641"/>
      <c r="BQ400" s="641"/>
      <c r="BR400" s="400" t="s">
        <v>148</v>
      </c>
      <c r="BS400" s="188">
        <v>901153</v>
      </c>
      <c r="BT400" s="390">
        <v>9.3164489906602168E-3</v>
      </c>
      <c r="BU400" s="188">
        <v>45</v>
      </c>
      <c r="BV400" s="390">
        <v>0.40540540540540543</v>
      </c>
      <c r="BW400" s="188">
        <v>20025.62222222222</v>
      </c>
      <c r="BX400" s="401">
        <v>3.8709677419354839E-3</v>
      </c>
      <c r="CB400" s="159"/>
      <c r="CC400" s="159"/>
      <c r="CD400" s="159"/>
      <c r="CE400" s="159"/>
      <c r="CF400" s="159"/>
      <c r="CG400" s="159"/>
      <c r="CI400" s="76"/>
      <c r="CJ400" s="150"/>
      <c r="CK400" s="150"/>
      <c r="CL400" s="150"/>
    </row>
    <row r="401" spans="2:90" s="14" customFormat="1" ht="13.5" customHeight="1">
      <c r="B401" s="500"/>
      <c r="C401" s="628"/>
      <c r="D401" s="631"/>
      <c r="E401" s="615"/>
      <c r="F401" s="615"/>
      <c r="G401" s="126" t="s">
        <v>149</v>
      </c>
      <c r="H401" s="211">
        <v>24413708</v>
      </c>
      <c r="I401" s="182">
        <f>IFERROR(H401/E396,"-")</f>
        <v>3.6106529586219308E-2</v>
      </c>
      <c r="J401" s="211">
        <v>410</v>
      </c>
      <c r="K401" s="182">
        <f>IFERROR(J401/F396,"-")</f>
        <v>0.40235525024533858</v>
      </c>
      <c r="L401" s="214">
        <f t="shared" si="396"/>
        <v>59545.62926829268</v>
      </c>
      <c r="M401" s="109">
        <f t="shared" si="411"/>
        <v>3.4569983136593589E-2</v>
      </c>
      <c r="N401" s="615"/>
      <c r="O401" s="615"/>
      <c r="P401" s="126" t="s">
        <v>149</v>
      </c>
      <c r="Q401" s="211">
        <v>2919629</v>
      </c>
      <c r="R401" s="182">
        <f>IFERROR(Q401/N396,"-")</f>
        <v>3.8904053478017946E-2</v>
      </c>
      <c r="S401" s="211">
        <v>50</v>
      </c>
      <c r="T401" s="182">
        <f>IFERROR(S401/O396,"-")</f>
        <v>0.42735042735042733</v>
      </c>
      <c r="U401" s="214">
        <f t="shared" si="397"/>
        <v>58392.58</v>
      </c>
      <c r="V401" s="109">
        <f t="shared" si="412"/>
        <v>4.2158516020236085E-3</v>
      </c>
      <c r="W401" s="615"/>
      <c r="X401" s="615"/>
      <c r="Y401" s="126" t="s">
        <v>149</v>
      </c>
      <c r="Z401" s="211">
        <v>2922801</v>
      </c>
      <c r="AA401" s="182">
        <f>IFERROR(Z401/W396,"-")</f>
        <v>7.3774013524053272E-2</v>
      </c>
      <c r="AB401" s="211">
        <v>24</v>
      </c>
      <c r="AC401" s="182">
        <f>IFERROR(AB401/X396,"-")</f>
        <v>0.375</v>
      </c>
      <c r="AD401" s="214">
        <f t="shared" si="398"/>
        <v>121783.375</v>
      </c>
      <c r="AE401" s="109">
        <f t="shared" si="413"/>
        <v>2.023608768971332E-3</v>
      </c>
      <c r="AF401" s="615"/>
      <c r="AG401" s="615"/>
      <c r="AH401" s="126" t="s">
        <v>149</v>
      </c>
      <c r="AI401" s="211">
        <v>5673206</v>
      </c>
      <c r="AJ401" s="182">
        <f>IFERROR(AI401/AF396,"-")</f>
        <v>5.2625292672919939E-2</v>
      </c>
      <c r="AK401" s="211">
        <v>54</v>
      </c>
      <c r="AL401" s="182">
        <f>IFERROR(AK401/AG396,"-")</f>
        <v>0.46153846153846156</v>
      </c>
      <c r="AM401" s="214">
        <f t="shared" si="399"/>
        <v>105059.37037037036</v>
      </c>
      <c r="AN401" s="109">
        <f t="shared" si="414"/>
        <v>4.5531197301854976E-3</v>
      </c>
      <c r="AO401" s="615"/>
      <c r="AP401" s="651"/>
      <c r="AQ401" s="126" t="s">
        <v>149</v>
      </c>
      <c r="AR401" s="211">
        <f t="shared" si="394"/>
        <v>35929344</v>
      </c>
      <c r="AS401" s="182">
        <f>IFERROR(AR401/AO396,"-")</f>
        <v>3.998250218917377E-2</v>
      </c>
      <c r="AT401" s="211">
        <f t="shared" si="395"/>
        <v>538</v>
      </c>
      <c r="AU401" s="182">
        <f>IFERROR(AT401/AP396,"-")</f>
        <v>0.40850417615793472</v>
      </c>
      <c r="AV401" s="214">
        <f t="shared" si="400"/>
        <v>66783.167286245356</v>
      </c>
      <c r="AW401" s="109">
        <f t="shared" si="415"/>
        <v>4.5362563237774031E-2</v>
      </c>
      <c r="AX401" s="121"/>
      <c r="AY401" s="76"/>
      <c r="AZ401" s="76"/>
      <c r="BA401" s="76"/>
      <c r="BB401" s="76"/>
      <c r="BC401" s="76"/>
      <c r="BD401" s="76"/>
      <c r="BE401" s="76"/>
      <c r="BF401" s="76"/>
      <c r="BG401" s="76"/>
      <c r="BH401" s="76"/>
      <c r="BI401" s="76"/>
      <c r="BN401" s="500"/>
      <c r="BO401" s="642"/>
      <c r="BP401" s="641"/>
      <c r="BQ401" s="641"/>
      <c r="BR401" s="400" t="s">
        <v>149</v>
      </c>
      <c r="BS401" s="188">
        <v>4214037</v>
      </c>
      <c r="BT401" s="390">
        <v>4.3566254293393919E-2</v>
      </c>
      <c r="BU401" s="188">
        <v>51</v>
      </c>
      <c r="BV401" s="390">
        <v>0.45945945945945948</v>
      </c>
      <c r="BW401" s="188">
        <v>82628.176470588238</v>
      </c>
      <c r="BX401" s="401">
        <v>4.3870967741935487E-3</v>
      </c>
      <c r="CB401" s="159"/>
      <c r="CC401" s="159"/>
      <c r="CD401" s="159"/>
      <c r="CE401" s="159"/>
      <c r="CF401" s="159"/>
      <c r="CG401" s="159"/>
      <c r="CI401" s="76"/>
      <c r="CJ401" s="150"/>
      <c r="CK401" s="150"/>
      <c r="CL401" s="150"/>
    </row>
    <row r="402" spans="2:90" s="14" customFormat="1" ht="13.5" customHeight="1">
      <c r="B402" s="500"/>
      <c r="C402" s="628"/>
      <c r="D402" s="631"/>
      <c r="E402" s="615"/>
      <c r="F402" s="615"/>
      <c r="G402" s="126" t="s">
        <v>150</v>
      </c>
      <c r="H402" s="211">
        <v>19663068</v>
      </c>
      <c r="I402" s="182">
        <f>IFERROR(H402/E396,"-")</f>
        <v>2.9080594660091868E-2</v>
      </c>
      <c r="J402" s="211">
        <v>124</v>
      </c>
      <c r="K402" s="182">
        <f>IFERROR(J402/F396,"-")</f>
        <v>0.12168792934249265</v>
      </c>
      <c r="L402" s="214">
        <f t="shared" si="396"/>
        <v>158573.12903225806</v>
      </c>
      <c r="M402" s="109">
        <f t="shared" si="411"/>
        <v>1.045531197301855E-2</v>
      </c>
      <c r="N402" s="615"/>
      <c r="O402" s="615"/>
      <c r="P402" s="126" t="s">
        <v>150</v>
      </c>
      <c r="Q402" s="211">
        <v>2643231</v>
      </c>
      <c r="R402" s="182">
        <f>IFERROR(Q402/N396,"-")</f>
        <v>3.5221050407005433E-2</v>
      </c>
      <c r="S402" s="211">
        <v>14</v>
      </c>
      <c r="T402" s="182">
        <f>IFERROR(S402/O396,"-")</f>
        <v>0.11965811965811966</v>
      </c>
      <c r="U402" s="214">
        <f t="shared" si="397"/>
        <v>188802.21428571429</v>
      </c>
      <c r="V402" s="109">
        <f t="shared" si="412"/>
        <v>1.1804384485666105E-3</v>
      </c>
      <c r="W402" s="615"/>
      <c r="X402" s="615"/>
      <c r="Y402" s="126" t="s">
        <v>150</v>
      </c>
      <c r="Z402" s="211">
        <v>3450266</v>
      </c>
      <c r="AA402" s="182">
        <f>IFERROR(Z402/W396,"-")</f>
        <v>8.7087684226733603E-2</v>
      </c>
      <c r="AB402" s="211">
        <v>12</v>
      </c>
      <c r="AC402" s="182">
        <f>IFERROR(AB402/X396,"-")</f>
        <v>0.1875</v>
      </c>
      <c r="AD402" s="214">
        <f t="shared" si="398"/>
        <v>287522.16666666669</v>
      </c>
      <c r="AE402" s="109">
        <f t="shared" si="413"/>
        <v>1.011804384485666E-3</v>
      </c>
      <c r="AF402" s="615"/>
      <c r="AG402" s="615"/>
      <c r="AH402" s="126" t="s">
        <v>150</v>
      </c>
      <c r="AI402" s="211">
        <v>875464</v>
      </c>
      <c r="AJ402" s="182">
        <f>IFERROR(AI402/AF396,"-")</f>
        <v>8.1209018718173074E-3</v>
      </c>
      <c r="AK402" s="211">
        <v>22</v>
      </c>
      <c r="AL402" s="182">
        <f>IFERROR(AK402/AG396,"-")</f>
        <v>0.18803418803418803</v>
      </c>
      <c r="AM402" s="214">
        <f t="shared" si="399"/>
        <v>39793.818181818184</v>
      </c>
      <c r="AN402" s="109">
        <f t="shared" si="414"/>
        <v>1.8549747048903879E-3</v>
      </c>
      <c r="AO402" s="615"/>
      <c r="AP402" s="651"/>
      <c r="AQ402" s="126" t="s">
        <v>150</v>
      </c>
      <c r="AR402" s="211">
        <f t="shared" si="394"/>
        <v>26632029</v>
      </c>
      <c r="AS402" s="182">
        <f>IFERROR(AR402/AO396,"-")</f>
        <v>2.9636365133597745E-2</v>
      </c>
      <c r="AT402" s="211">
        <f t="shared" si="395"/>
        <v>172</v>
      </c>
      <c r="AU402" s="182">
        <f>IFERROR(AT402/AP396,"-")</f>
        <v>0.13059984813971146</v>
      </c>
      <c r="AV402" s="214">
        <f t="shared" si="400"/>
        <v>154837.37790697673</v>
      </c>
      <c r="AW402" s="109">
        <f t="shared" si="415"/>
        <v>1.4502529510961214E-2</v>
      </c>
      <c r="AX402" s="121"/>
      <c r="AY402" s="76"/>
      <c r="AZ402" s="76"/>
      <c r="BA402" s="76"/>
      <c r="BB402" s="76"/>
      <c r="BC402" s="76"/>
      <c r="BD402" s="76"/>
      <c r="BE402" s="76"/>
      <c r="BF402" s="76"/>
      <c r="BG402" s="76"/>
      <c r="BH402" s="76"/>
      <c r="BI402" s="76"/>
      <c r="BN402" s="500"/>
      <c r="BO402" s="642"/>
      <c r="BP402" s="641"/>
      <c r="BQ402" s="641"/>
      <c r="BR402" s="400" t="s">
        <v>150</v>
      </c>
      <c r="BS402" s="188">
        <v>435062</v>
      </c>
      <c r="BT402" s="390">
        <v>4.497829925411795E-3</v>
      </c>
      <c r="BU402" s="188">
        <v>27</v>
      </c>
      <c r="BV402" s="390">
        <v>0.24324324324324326</v>
      </c>
      <c r="BW402" s="188">
        <v>16113.407407407407</v>
      </c>
      <c r="BX402" s="401">
        <v>2.3225806451612901E-3</v>
      </c>
      <c r="CB402" s="159"/>
      <c r="CC402" s="159"/>
      <c r="CD402" s="159"/>
      <c r="CE402" s="159"/>
      <c r="CF402" s="159"/>
      <c r="CG402" s="159"/>
      <c r="CI402" s="76"/>
      <c r="CJ402" s="150"/>
      <c r="CK402" s="150"/>
      <c r="CL402" s="150"/>
    </row>
    <row r="403" spans="2:90" s="14" customFormat="1" ht="13.5" customHeight="1">
      <c r="B403" s="500"/>
      <c r="C403" s="628"/>
      <c r="D403" s="631"/>
      <c r="E403" s="615"/>
      <c r="F403" s="615"/>
      <c r="G403" s="126" t="s">
        <v>160</v>
      </c>
      <c r="H403" s="211">
        <v>0</v>
      </c>
      <c r="I403" s="182">
        <f>IFERROR(H403/E396,"-")</f>
        <v>0</v>
      </c>
      <c r="J403" s="211">
        <v>0</v>
      </c>
      <c r="K403" s="182">
        <f>IFERROR(J403/F396,"-")</f>
        <v>0</v>
      </c>
      <c r="L403" s="214" t="str">
        <f t="shared" si="396"/>
        <v>-</v>
      </c>
      <c r="M403" s="109">
        <f t="shared" si="411"/>
        <v>0</v>
      </c>
      <c r="N403" s="615"/>
      <c r="O403" s="615"/>
      <c r="P403" s="126" t="s">
        <v>160</v>
      </c>
      <c r="Q403" s="211">
        <v>0</v>
      </c>
      <c r="R403" s="182">
        <f>IFERROR(Q403/N396,"-")</f>
        <v>0</v>
      </c>
      <c r="S403" s="211">
        <v>0</v>
      </c>
      <c r="T403" s="182">
        <f>IFERROR(S403/O396,"-")</f>
        <v>0</v>
      </c>
      <c r="U403" s="214" t="str">
        <f t="shared" si="397"/>
        <v>-</v>
      </c>
      <c r="V403" s="109">
        <f t="shared" si="412"/>
        <v>0</v>
      </c>
      <c r="W403" s="615"/>
      <c r="X403" s="615"/>
      <c r="Y403" s="126" t="s">
        <v>160</v>
      </c>
      <c r="Z403" s="211">
        <v>0</v>
      </c>
      <c r="AA403" s="182">
        <f>IFERROR(Z403/W396,"-")</f>
        <v>0</v>
      </c>
      <c r="AB403" s="211">
        <v>0</v>
      </c>
      <c r="AC403" s="182">
        <f>IFERROR(AB403/X396,"-")</f>
        <v>0</v>
      </c>
      <c r="AD403" s="214" t="str">
        <f t="shared" si="398"/>
        <v>-</v>
      </c>
      <c r="AE403" s="109">
        <f t="shared" si="413"/>
        <v>0</v>
      </c>
      <c r="AF403" s="615"/>
      <c r="AG403" s="615"/>
      <c r="AH403" s="126" t="s">
        <v>160</v>
      </c>
      <c r="AI403" s="211">
        <v>0</v>
      </c>
      <c r="AJ403" s="182">
        <f>IFERROR(AI403/AF396,"-")</f>
        <v>0</v>
      </c>
      <c r="AK403" s="211">
        <v>0</v>
      </c>
      <c r="AL403" s="182">
        <f>IFERROR(AK403/AG396,"-")</f>
        <v>0</v>
      </c>
      <c r="AM403" s="214" t="str">
        <f t="shared" si="399"/>
        <v>-</v>
      </c>
      <c r="AN403" s="109">
        <f t="shared" si="414"/>
        <v>0</v>
      </c>
      <c r="AO403" s="615"/>
      <c r="AP403" s="651"/>
      <c r="AQ403" s="126" t="s">
        <v>160</v>
      </c>
      <c r="AR403" s="211">
        <f t="shared" si="394"/>
        <v>0</v>
      </c>
      <c r="AS403" s="182">
        <f>IFERROR(AR403/AO396,"-")</f>
        <v>0</v>
      </c>
      <c r="AT403" s="211">
        <f t="shared" si="395"/>
        <v>0</v>
      </c>
      <c r="AU403" s="182">
        <f>IFERROR(AT403/AP396,"-")</f>
        <v>0</v>
      </c>
      <c r="AV403" s="214" t="str">
        <f t="shared" si="400"/>
        <v>-</v>
      </c>
      <c r="AW403" s="109">
        <f t="shared" si="415"/>
        <v>0</v>
      </c>
      <c r="AX403" s="121"/>
      <c r="AY403" s="76"/>
      <c r="AZ403" s="76"/>
      <c r="BA403" s="76"/>
      <c r="BB403" s="76"/>
      <c r="BC403" s="76"/>
      <c r="BD403" s="76"/>
      <c r="BE403" s="76"/>
      <c r="BF403" s="76"/>
      <c r="BG403" s="76"/>
      <c r="BH403" s="76"/>
      <c r="BI403" s="76"/>
      <c r="BN403" s="500"/>
      <c r="BO403" s="642"/>
      <c r="BP403" s="641"/>
      <c r="BQ403" s="641"/>
      <c r="BR403" s="400" t="s">
        <v>160</v>
      </c>
      <c r="BS403" s="188">
        <v>0</v>
      </c>
      <c r="BT403" s="390">
        <v>0</v>
      </c>
      <c r="BU403" s="188">
        <v>0</v>
      </c>
      <c r="BV403" s="390">
        <v>0</v>
      </c>
      <c r="BW403" s="188" t="s">
        <v>418</v>
      </c>
      <c r="BX403" s="401">
        <v>0</v>
      </c>
      <c r="CB403" s="159"/>
      <c r="CC403" s="159"/>
      <c r="CD403" s="159"/>
      <c r="CE403" s="159"/>
      <c r="CF403" s="159"/>
      <c r="CG403" s="159"/>
      <c r="CI403" s="76"/>
      <c r="CJ403" s="150"/>
      <c r="CK403" s="150"/>
      <c r="CL403" s="150"/>
    </row>
    <row r="404" spans="2:90" s="14" customFormat="1" ht="13.5" customHeight="1">
      <c r="B404" s="500"/>
      <c r="C404" s="628"/>
      <c r="D404" s="631"/>
      <c r="E404" s="615"/>
      <c r="F404" s="615"/>
      <c r="G404" s="126" t="s">
        <v>151</v>
      </c>
      <c r="H404" s="211">
        <v>178803</v>
      </c>
      <c r="I404" s="182">
        <f>IFERROR(H404/E396,"-")</f>
        <v>2.6443978971177877E-4</v>
      </c>
      <c r="J404" s="211">
        <v>10</v>
      </c>
      <c r="K404" s="182">
        <f>IFERROR(J404/F396,"-")</f>
        <v>9.8135426889106973E-3</v>
      </c>
      <c r="L404" s="214">
        <f t="shared" si="396"/>
        <v>17880.3</v>
      </c>
      <c r="M404" s="109">
        <f t="shared" si="411"/>
        <v>8.4317032040472171E-4</v>
      </c>
      <c r="N404" s="615"/>
      <c r="O404" s="615"/>
      <c r="P404" s="126" t="s">
        <v>151</v>
      </c>
      <c r="Q404" s="211">
        <v>6986</v>
      </c>
      <c r="R404" s="182">
        <f>IFERROR(Q404/N396,"-")</f>
        <v>9.3088442948550452E-5</v>
      </c>
      <c r="S404" s="211">
        <v>1</v>
      </c>
      <c r="T404" s="182">
        <f>IFERROR(S404/O396,"-")</f>
        <v>8.5470085470085479E-3</v>
      </c>
      <c r="U404" s="214">
        <f t="shared" si="397"/>
        <v>6986</v>
      </c>
      <c r="V404" s="109">
        <f t="shared" si="412"/>
        <v>8.4317032040472176E-5</v>
      </c>
      <c r="W404" s="615"/>
      <c r="X404" s="615"/>
      <c r="Y404" s="126" t="s">
        <v>151</v>
      </c>
      <c r="Z404" s="211">
        <v>43659</v>
      </c>
      <c r="AA404" s="182">
        <f>IFERROR(Z404/W396,"-")</f>
        <v>1.1019907467003885E-3</v>
      </c>
      <c r="AB404" s="211">
        <v>1</v>
      </c>
      <c r="AC404" s="182">
        <f>IFERROR(AB404/X396,"-")</f>
        <v>1.5625E-2</v>
      </c>
      <c r="AD404" s="214">
        <f t="shared" si="398"/>
        <v>43659</v>
      </c>
      <c r="AE404" s="109">
        <f t="shared" si="413"/>
        <v>8.4317032040472176E-5</v>
      </c>
      <c r="AF404" s="615"/>
      <c r="AG404" s="615"/>
      <c r="AH404" s="126" t="s">
        <v>151</v>
      </c>
      <c r="AI404" s="211">
        <v>16777</v>
      </c>
      <c r="AJ404" s="182">
        <f>IFERROR(AI404/AF396,"-")</f>
        <v>1.556253263452055E-4</v>
      </c>
      <c r="AK404" s="211">
        <v>2</v>
      </c>
      <c r="AL404" s="182">
        <f>IFERROR(AK404/AG396,"-")</f>
        <v>1.7094017094017096E-2</v>
      </c>
      <c r="AM404" s="214">
        <f t="shared" si="399"/>
        <v>8388.5</v>
      </c>
      <c r="AN404" s="109">
        <f t="shared" si="414"/>
        <v>1.6863406408094435E-4</v>
      </c>
      <c r="AO404" s="615"/>
      <c r="AP404" s="651"/>
      <c r="AQ404" s="126" t="s">
        <v>151</v>
      </c>
      <c r="AR404" s="211">
        <f t="shared" si="394"/>
        <v>246225</v>
      </c>
      <c r="AS404" s="182">
        <f>IFERROR(AR404/AO396,"-")</f>
        <v>2.7400142906949012E-4</v>
      </c>
      <c r="AT404" s="211">
        <f t="shared" si="395"/>
        <v>14</v>
      </c>
      <c r="AU404" s="182">
        <f>IFERROR(AT404/AP396,"-")</f>
        <v>1.0630220197418374E-2</v>
      </c>
      <c r="AV404" s="214">
        <f t="shared" si="400"/>
        <v>17587.5</v>
      </c>
      <c r="AW404" s="109">
        <f t="shared" si="415"/>
        <v>1.1804384485666105E-3</v>
      </c>
      <c r="AX404" s="121"/>
      <c r="AY404" s="76"/>
      <c r="AZ404" s="76"/>
      <c r="BA404" s="76"/>
      <c r="BB404" s="76"/>
      <c r="BC404" s="76"/>
      <c r="BD404" s="76"/>
      <c r="BE404" s="76"/>
      <c r="BF404" s="76"/>
      <c r="BG404" s="76"/>
      <c r="BH404" s="76"/>
      <c r="BI404" s="76"/>
      <c r="BN404" s="500"/>
      <c r="BO404" s="642"/>
      <c r="BP404" s="641"/>
      <c r="BQ404" s="641"/>
      <c r="BR404" s="400" t="s">
        <v>151</v>
      </c>
      <c r="BS404" s="188">
        <v>270</v>
      </c>
      <c r="BT404" s="390">
        <v>2.7913586566079884E-6</v>
      </c>
      <c r="BU404" s="188">
        <v>1</v>
      </c>
      <c r="BV404" s="390">
        <v>9.0090090090090089E-3</v>
      </c>
      <c r="BW404" s="188">
        <v>270</v>
      </c>
      <c r="BX404" s="401">
        <v>8.6021505376344081E-5</v>
      </c>
      <c r="CB404" s="159"/>
      <c r="CC404" s="159"/>
      <c r="CD404" s="159"/>
      <c r="CE404" s="159"/>
      <c r="CF404" s="159"/>
      <c r="CG404" s="159"/>
      <c r="CI404" s="76"/>
      <c r="CJ404" s="150"/>
      <c r="CK404" s="150"/>
      <c r="CL404" s="150"/>
    </row>
    <row r="405" spans="2:90" s="14" customFormat="1" ht="13.5" customHeight="1">
      <c r="B405" s="500"/>
      <c r="C405" s="628"/>
      <c r="D405" s="631"/>
      <c r="E405" s="615"/>
      <c r="F405" s="615"/>
      <c r="G405" s="126" t="s">
        <v>152</v>
      </c>
      <c r="H405" s="211">
        <v>1030396</v>
      </c>
      <c r="I405" s="182">
        <f>IFERROR(H405/E396,"-")</f>
        <v>1.5238989365942293E-3</v>
      </c>
      <c r="J405" s="211">
        <v>51</v>
      </c>
      <c r="K405" s="182">
        <f>IFERROR(J405/F396,"-")</f>
        <v>5.0049067713444556E-2</v>
      </c>
      <c r="L405" s="214">
        <f t="shared" si="396"/>
        <v>20203.843137254902</v>
      </c>
      <c r="M405" s="109">
        <f t="shared" si="411"/>
        <v>4.3001686340640808E-3</v>
      </c>
      <c r="N405" s="615"/>
      <c r="O405" s="615"/>
      <c r="P405" s="126" t="s">
        <v>152</v>
      </c>
      <c r="Q405" s="211">
        <v>117218</v>
      </c>
      <c r="R405" s="182">
        <f>IFERROR(Q405/N396,"-")</f>
        <v>1.5619297316838228E-3</v>
      </c>
      <c r="S405" s="211">
        <v>7</v>
      </c>
      <c r="T405" s="182">
        <f>IFERROR(S405/O396,"-")</f>
        <v>5.9829059829059832E-2</v>
      </c>
      <c r="U405" s="214">
        <f t="shared" si="397"/>
        <v>16745.428571428572</v>
      </c>
      <c r="V405" s="109">
        <f t="shared" si="412"/>
        <v>5.9021922428330526E-4</v>
      </c>
      <c r="W405" s="615"/>
      <c r="X405" s="615"/>
      <c r="Y405" s="126" t="s">
        <v>152</v>
      </c>
      <c r="Z405" s="211">
        <v>13298</v>
      </c>
      <c r="AA405" s="182">
        <f>IFERROR(Z405/W396,"-")</f>
        <v>3.3565296845144792E-4</v>
      </c>
      <c r="AB405" s="211">
        <v>2</v>
      </c>
      <c r="AC405" s="182">
        <f>IFERROR(AB405/X396,"-")</f>
        <v>3.125E-2</v>
      </c>
      <c r="AD405" s="214">
        <f t="shared" si="398"/>
        <v>6649</v>
      </c>
      <c r="AE405" s="109">
        <f t="shared" si="413"/>
        <v>1.6863406408094435E-4</v>
      </c>
      <c r="AF405" s="615"/>
      <c r="AG405" s="615"/>
      <c r="AH405" s="126" t="s">
        <v>152</v>
      </c>
      <c r="AI405" s="211">
        <v>102056</v>
      </c>
      <c r="AJ405" s="182">
        <f>IFERROR(AI405/AF396,"-")</f>
        <v>9.4668285781047219E-4</v>
      </c>
      <c r="AK405" s="211">
        <v>11</v>
      </c>
      <c r="AL405" s="182">
        <f>IFERROR(AK405/AG396,"-")</f>
        <v>9.4017094017094016E-2</v>
      </c>
      <c r="AM405" s="214">
        <f t="shared" si="399"/>
        <v>9277.818181818182</v>
      </c>
      <c r="AN405" s="109">
        <f t="shared" si="414"/>
        <v>9.2748735244519397E-4</v>
      </c>
      <c r="AO405" s="615"/>
      <c r="AP405" s="651"/>
      <c r="AQ405" s="126" t="s">
        <v>152</v>
      </c>
      <c r="AR405" s="211">
        <f t="shared" si="394"/>
        <v>1262968</v>
      </c>
      <c r="AS405" s="182">
        <f>IFERROR(AR405/AO396,"-")</f>
        <v>1.405442326607923E-3</v>
      </c>
      <c r="AT405" s="211">
        <f t="shared" si="395"/>
        <v>71</v>
      </c>
      <c r="AU405" s="182">
        <f>IFERROR(AT405/AP396,"-")</f>
        <v>5.3910402429764616E-2</v>
      </c>
      <c r="AV405" s="214">
        <f t="shared" si="400"/>
        <v>17788.281690140844</v>
      </c>
      <c r="AW405" s="109">
        <f t="shared" si="415"/>
        <v>5.9865092748735242E-3</v>
      </c>
      <c r="AX405" s="121"/>
      <c r="AY405" s="76"/>
      <c r="AZ405" s="76"/>
      <c r="BA405" s="76"/>
      <c r="BB405" s="76"/>
      <c r="BC405" s="76"/>
      <c r="BD405" s="76"/>
      <c r="BE405" s="76"/>
      <c r="BF405" s="76"/>
      <c r="BG405" s="76"/>
      <c r="BH405" s="76"/>
      <c r="BI405" s="76"/>
      <c r="BN405" s="500"/>
      <c r="BO405" s="642"/>
      <c r="BP405" s="641"/>
      <c r="BQ405" s="641"/>
      <c r="BR405" s="400" t="s">
        <v>152</v>
      </c>
      <c r="BS405" s="188">
        <v>12707</v>
      </c>
      <c r="BT405" s="390">
        <v>1.3136960907228783E-4</v>
      </c>
      <c r="BU405" s="188">
        <v>5</v>
      </c>
      <c r="BV405" s="390">
        <v>4.5045045045045043E-2</v>
      </c>
      <c r="BW405" s="188">
        <v>2541.4</v>
      </c>
      <c r="BX405" s="401">
        <v>4.3010752688172043E-4</v>
      </c>
      <c r="CB405" s="159"/>
      <c r="CC405" s="159"/>
      <c r="CD405" s="159"/>
      <c r="CE405" s="159"/>
      <c r="CF405" s="159"/>
      <c r="CG405" s="159"/>
      <c r="CI405" s="76"/>
      <c r="CJ405" s="150"/>
      <c r="CK405" s="150"/>
      <c r="CL405" s="150"/>
    </row>
    <row r="406" spans="2:90" s="14" customFormat="1" ht="13.5" customHeight="1">
      <c r="B406" s="500"/>
      <c r="C406" s="628"/>
      <c r="D406" s="631"/>
      <c r="E406" s="615"/>
      <c r="F406" s="615"/>
      <c r="G406" s="126" t="s">
        <v>153</v>
      </c>
      <c r="H406" s="211">
        <v>266867</v>
      </c>
      <c r="I406" s="182">
        <f>IFERROR(H406/E396,"-")</f>
        <v>3.9468159572833377E-4</v>
      </c>
      <c r="J406" s="211">
        <v>7</v>
      </c>
      <c r="K406" s="182">
        <f>IFERROR(J406/F396,"-")</f>
        <v>6.8694798822374874E-3</v>
      </c>
      <c r="L406" s="214">
        <f t="shared" si="396"/>
        <v>38123.857142857145</v>
      </c>
      <c r="M406" s="109">
        <f t="shared" si="411"/>
        <v>5.9021922428330526E-4</v>
      </c>
      <c r="N406" s="615"/>
      <c r="O406" s="615"/>
      <c r="P406" s="126" t="s">
        <v>153</v>
      </c>
      <c r="Q406" s="211">
        <v>0</v>
      </c>
      <c r="R406" s="182">
        <f>IFERROR(Q406/N396,"-")</f>
        <v>0</v>
      </c>
      <c r="S406" s="211">
        <v>0</v>
      </c>
      <c r="T406" s="182">
        <f>IFERROR(S406/O396,"-")</f>
        <v>0</v>
      </c>
      <c r="U406" s="214" t="str">
        <f t="shared" si="397"/>
        <v>-</v>
      </c>
      <c r="V406" s="109">
        <f t="shared" si="412"/>
        <v>0</v>
      </c>
      <c r="W406" s="615"/>
      <c r="X406" s="615"/>
      <c r="Y406" s="126" t="s">
        <v>153</v>
      </c>
      <c r="Z406" s="211">
        <v>0</v>
      </c>
      <c r="AA406" s="182">
        <f>IFERROR(Z406/W396,"-")</f>
        <v>0</v>
      </c>
      <c r="AB406" s="211">
        <v>0</v>
      </c>
      <c r="AC406" s="182">
        <f>IFERROR(AB406/X396,"-")</f>
        <v>0</v>
      </c>
      <c r="AD406" s="214" t="str">
        <f t="shared" si="398"/>
        <v>-</v>
      </c>
      <c r="AE406" s="109">
        <f t="shared" si="413"/>
        <v>0</v>
      </c>
      <c r="AF406" s="615"/>
      <c r="AG406" s="615"/>
      <c r="AH406" s="126" t="s">
        <v>153</v>
      </c>
      <c r="AI406" s="211">
        <v>7257</v>
      </c>
      <c r="AJ406" s="182">
        <f>IFERROR(AI406/AF396,"-")</f>
        <v>6.7316742760157135E-5</v>
      </c>
      <c r="AK406" s="211">
        <v>2</v>
      </c>
      <c r="AL406" s="182">
        <f>IFERROR(AK406/AG396,"-")</f>
        <v>1.7094017094017096E-2</v>
      </c>
      <c r="AM406" s="214">
        <f t="shared" si="399"/>
        <v>3628.5</v>
      </c>
      <c r="AN406" s="109">
        <f t="shared" si="414"/>
        <v>1.6863406408094435E-4</v>
      </c>
      <c r="AO406" s="615"/>
      <c r="AP406" s="651"/>
      <c r="AQ406" s="126" t="s">
        <v>153</v>
      </c>
      <c r="AR406" s="211">
        <f t="shared" si="394"/>
        <v>274124</v>
      </c>
      <c r="AS406" s="182">
        <f>IFERROR(AR406/AO396,"-")</f>
        <v>3.0504769110466001E-4</v>
      </c>
      <c r="AT406" s="211">
        <f t="shared" si="395"/>
        <v>9</v>
      </c>
      <c r="AU406" s="182">
        <f>IFERROR(AT406/AP396,"-")</f>
        <v>6.8337129840546698E-3</v>
      </c>
      <c r="AV406" s="214">
        <f t="shared" si="400"/>
        <v>30458.222222222223</v>
      </c>
      <c r="AW406" s="109">
        <f t="shared" si="415"/>
        <v>7.5885328836424956E-4</v>
      </c>
      <c r="AX406" s="121"/>
      <c r="AY406" s="76"/>
      <c r="AZ406" s="76"/>
      <c r="BA406" s="76"/>
      <c r="BB406" s="76"/>
      <c r="BC406" s="76"/>
      <c r="BD406" s="76"/>
      <c r="BE406" s="76"/>
      <c r="BF406" s="76"/>
      <c r="BG406" s="76"/>
      <c r="BH406" s="76"/>
      <c r="BI406" s="76"/>
      <c r="BN406" s="500"/>
      <c r="BO406" s="642"/>
      <c r="BP406" s="641"/>
      <c r="BQ406" s="641"/>
      <c r="BR406" s="400" t="s">
        <v>153</v>
      </c>
      <c r="BS406" s="188">
        <v>36505</v>
      </c>
      <c r="BT406" s="390">
        <v>3.7740202873879492E-4</v>
      </c>
      <c r="BU406" s="188">
        <v>3</v>
      </c>
      <c r="BV406" s="390">
        <v>2.7027027027027029E-2</v>
      </c>
      <c r="BW406" s="188">
        <v>12168.333333333334</v>
      </c>
      <c r="BX406" s="401">
        <v>2.5806451612903227E-4</v>
      </c>
      <c r="CB406" s="159"/>
      <c r="CC406" s="159"/>
      <c r="CD406" s="159"/>
      <c r="CE406" s="159"/>
      <c r="CF406" s="159"/>
      <c r="CG406" s="159"/>
      <c r="CI406" s="76"/>
      <c r="CJ406" s="150"/>
      <c r="CK406" s="150"/>
      <c r="CL406" s="150"/>
    </row>
    <row r="407" spans="2:90" s="14" customFormat="1" ht="13.5" customHeight="1">
      <c r="B407" s="500"/>
      <c r="C407" s="628"/>
      <c r="D407" s="631"/>
      <c r="E407" s="615"/>
      <c r="F407" s="615"/>
      <c r="G407" s="126" t="s">
        <v>154</v>
      </c>
      <c r="H407" s="211">
        <v>2419536</v>
      </c>
      <c r="I407" s="182">
        <f>IFERROR(H407/E396,"-")</f>
        <v>3.578360491938493E-3</v>
      </c>
      <c r="J407" s="211">
        <v>6</v>
      </c>
      <c r="K407" s="182">
        <f>IFERROR(J407/F396,"-")</f>
        <v>5.8881256133464181E-3</v>
      </c>
      <c r="L407" s="214">
        <f t="shared" si="396"/>
        <v>403256</v>
      </c>
      <c r="M407" s="109">
        <f t="shared" si="411"/>
        <v>5.05902192242833E-4</v>
      </c>
      <c r="N407" s="615"/>
      <c r="O407" s="615"/>
      <c r="P407" s="126" t="s">
        <v>154</v>
      </c>
      <c r="Q407" s="211">
        <v>0</v>
      </c>
      <c r="R407" s="182">
        <f>IFERROR(Q407/N396,"-")</f>
        <v>0</v>
      </c>
      <c r="S407" s="211">
        <v>0</v>
      </c>
      <c r="T407" s="182">
        <f>IFERROR(S407/O396,"-")</f>
        <v>0</v>
      </c>
      <c r="U407" s="214" t="str">
        <f t="shared" si="397"/>
        <v>-</v>
      </c>
      <c r="V407" s="109">
        <f t="shared" si="412"/>
        <v>0</v>
      </c>
      <c r="W407" s="615"/>
      <c r="X407" s="615"/>
      <c r="Y407" s="126" t="s">
        <v>154</v>
      </c>
      <c r="Z407" s="211">
        <v>0</v>
      </c>
      <c r="AA407" s="182">
        <f>IFERROR(Z407/W396,"-")</f>
        <v>0</v>
      </c>
      <c r="AB407" s="211">
        <v>0</v>
      </c>
      <c r="AC407" s="182">
        <f>IFERROR(AB407/X396,"-")</f>
        <v>0</v>
      </c>
      <c r="AD407" s="214" t="str">
        <f t="shared" si="398"/>
        <v>-</v>
      </c>
      <c r="AE407" s="109">
        <f t="shared" si="413"/>
        <v>0</v>
      </c>
      <c r="AF407" s="615"/>
      <c r="AG407" s="615"/>
      <c r="AH407" s="126" t="s">
        <v>154</v>
      </c>
      <c r="AI407" s="211">
        <v>9419</v>
      </c>
      <c r="AJ407" s="182">
        <f>IFERROR(AI407/AF396,"-")</f>
        <v>8.737169630121539E-5</v>
      </c>
      <c r="AK407" s="211">
        <v>2</v>
      </c>
      <c r="AL407" s="182">
        <f>IFERROR(AK407/AG396,"-")</f>
        <v>1.7094017094017096E-2</v>
      </c>
      <c r="AM407" s="214">
        <f t="shared" si="399"/>
        <v>4709.5</v>
      </c>
      <c r="AN407" s="109">
        <f t="shared" si="414"/>
        <v>1.6863406408094435E-4</v>
      </c>
      <c r="AO407" s="615"/>
      <c r="AP407" s="651"/>
      <c r="AQ407" s="126" t="s">
        <v>154</v>
      </c>
      <c r="AR407" s="211">
        <f t="shared" si="394"/>
        <v>2428955</v>
      </c>
      <c r="AS407" s="182">
        <f>IFERROR(AR407/AO396,"-")</f>
        <v>2.7029633105715642E-3</v>
      </c>
      <c r="AT407" s="211">
        <f t="shared" si="395"/>
        <v>8</v>
      </c>
      <c r="AU407" s="182">
        <f>IFERROR(AT407/AP396,"-")</f>
        <v>6.0744115413819289E-3</v>
      </c>
      <c r="AV407" s="214">
        <f t="shared" si="400"/>
        <v>303619.375</v>
      </c>
      <c r="AW407" s="109">
        <f t="shared" si="415"/>
        <v>6.7453625632377741E-4</v>
      </c>
      <c r="AX407" s="121"/>
      <c r="AY407" s="76"/>
      <c r="AZ407" s="76"/>
      <c r="BA407" s="76"/>
      <c r="BB407" s="76"/>
      <c r="BC407" s="76"/>
      <c r="BD407" s="76"/>
      <c r="BE407" s="76"/>
      <c r="BF407" s="76"/>
      <c r="BG407" s="76"/>
      <c r="BH407" s="76"/>
      <c r="BI407" s="76"/>
      <c r="BN407" s="500"/>
      <c r="BO407" s="642"/>
      <c r="BP407" s="641"/>
      <c r="BQ407" s="641"/>
      <c r="BR407" s="400" t="s">
        <v>154</v>
      </c>
      <c r="BS407" s="188">
        <v>6675</v>
      </c>
      <c r="BT407" s="390">
        <v>6.9008589010586386E-5</v>
      </c>
      <c r="BU407" s="188">
        <v>2</v>
      </c>
      <c r="BV407" s="390">
        <v>1.8018018018018018E-2</v>
      </c>
      <c r="BW407" s="188">
        <v>3337.5</v>
      </c>
      <c r="BX407" s="401">
        <v>1.7204301075268816E-4</v>
      </c>
      <c r="CB407" s="159"/>
      <c r="CC407" s="159"/>
      <c r="CD407" s="159"/>
      <c r="CE407" s="159"/>
      <c r="CF407" s="159"/>
      <c r="CG407" s="159"/>
      <c r="CI407" s="76"/>
      <c r="CJ407" s="150"/>
      <c r="CK407" s="150"/>
      <c r="CL407" s="150"/>
    </row>
    <row r="408" spans="2:90" s="14" customFormat="1" ht="13.5" customHeight="1">
      <c r="B408" s="500"/>
      <c r="C408" s="628"/>
      <c r="D408" s="631"/>
      <c r="E408" s="615"/>
      <c r="F408" s="615"/>
      <c r="G408" s="126" t="s">
        <v>155</v>
      </c>
      <c r="H408" s="211">
        <v>3753989</v>
      </c>
      <c r="I408" s="182">
        <f>IFERROR(H408/E396,"-")</f>
        <v>5.551942986081501E-3</v>
      </c>
      <c r="J408" s="211">
        <v>111</v>
      </c>
      <c r="K408" s="182">
        <f>IFERROR(J408/F396,"-")</f>
        <v>0.10893032384690873</v>
      </c>
      <c r="L408" s="214">
        <f t="shared" si="396"/>
        <v>33819.720720720718</v>
      </c>
      <c r="M408" s="109">
        <f t="shared" si="411"/>
        <v>9.3591905564924111E-3</v>
      </c>
      <c r="N408" s="615"/>
      <c r="O408" s="615"/>
      <c r="P408" s="126" t="s">
        <v>155</v>
      </c>
      <c r="Q408" s="211">
        <v>832496</v>
      </c>
      <c r="R408" s="182">
        <f>IFERROR(Q408/N396,"-")</f>
        <v>1.1093008359704616E-2</v>
      </c>
      <c r="S408" s="211">
        <v>23</v>
      </c>
      <c r="T408" s="182">
        <f>IFERROR(S408/O396,"-")</f>
        <v>0.19658119658119658</v>
      </c>
      <c r="U408" s="214">
        <f t="shared" si="397"/>
        <v>36195.478260869568</v>
      </c>
      <c r="V408" s="109">
        <f t="shared" si="412"/>
        <v>1.93929173693086E-3</v>
      </c>
      <c r="W408" s="615"/>
      <c r="X408" s="615"/>
      <c r="Y408" s="126" t="s">
        <v>155</v>
      </c>
      <c r="Z408" s="211">
        <v>920841</v>
      </c>
      <c r="AA408" s="182">
        <f>IFERROR(Z408/W396,"-")</f>
        <v>2.3242819606091123E-2</v>
      </c>
      <c r="AB408" s="211">
        <v>14</v>
      </c>
      <c r="AC408" s="182">
        <f>IFERROR(AB408/X396,"-")</f>
        <v>0.21875</v>
      </c>
      <c r="AD408" s="214">
        <f t="shared" si="398"/>
        <v>65774.357142857145</v>
      </c>
      <c r="AE408" s="109">
        <f t="shared" si="413"/>
        <v>1.1804384485666105E-3</v>
      </c>
      <c r="AF408" s="615"/>
      <c r="AG408" s="615"/>
      <c r="AH408" s="126" t="s">
        <v>155</v>
      </c>
      <c r="AI408" s="211">
        <v>429945</v>
      </c>
      <c r="AJ408" s="182">
        <f>IFERROR(AI408/AF396,"-")</f>
        <v>3.9882178539363041E-3</v>
      </c>
      <c r="AK408" s="211">
        <v>18</v>
      </c>
      <c r="AL408" s="182">
        <f>IFERROR(AK408/AG396,"-")</f>
        <v>0.15384615384615385</v>
      </c>
      <c r="AM408" s="214">
        <f t="shared" si="399"/>
        <v>23885.833333333332</v>
      </c>
      <c r="AN408" s="109">
        <f t="shared" si="414"/>
        <v>1.5177065767284991E-3</v>
      </c>
      <c r="AO408" s="615"/>
      <c r="AP408" s="651"/>
      <c r="AQ408" s="126" t="s">
        <v>155</v>
      </c>
      <c r="AR408" s="211">
        <f t="shared" si="394"/>
        <v>5937271</v>
      </c>
      <c r="AS408" s="182">
        <f>IFERROR(AR408/AO396,"-")</f>
        <v>6.6070494010471758E-3</v>
      </c>
      <c r="AT408" s="211">
        <f t="shared" si="395"/>
        <v>166</v>
      </c>
      <c r="AU408" s="182">
        <f>IFERROR(AT408/AP396,"-")</f>
        <v>0.12604403948367501</v>
      </c>
      <c r="AV408" s="214">
        <f t="shared" si="400"/>
        <v>35766.692771084337</v>
      </c>
      <c r="AW408" s="109">
        <f t="shared" si="415"/>
        <v>1.3996627318718381E-2</v>
      </c>
      <c r="AX408" s="121"/>
      <c r="AY408" s="76"/>
      <c r="AZ408" s="76"/>
      <c r="BA408" s="76"/>
      <c r="BB408" s="76"/>
      <c r="BC408" s="76"/>
      <c r="BD408" s="76"/>
      <c r="BE408" s="76"/>
      <c r="BF408" s="76"/>
      <c r="BG408" s="76"/>
      <c r="BH408" s="76"/>
      <c r="BI408" s="76"/>
      <c r="BN408" s="500"/>
      <c r="BO408" s="642"/>
      <c r="BP408" s="641"/>
      <c r="BQ408" s="641"/>
      <c r="BR408" s="400" t="s">
        <v>155</v>
      </c>
      <c r="BS408" s="188">
        <v>516359</v>
      </c>
      <c r="BT408" s="390">
        <v>5.3383080169164604E-3</v>
      </c>
      <c r="BU408" s="188">
        <v>16</v>
      </c>
      <c r="BV408" s="390">
        <v>0.14414414414414414</v>
      </c>
      <c r="BW408" s="188">
        <v>32272.4375</v>
      </c>
      <c r="BX408" s="401">
        <v>1.3763440860215053E-3</v>
      </c>
      <c r="CB408" s="159"/>
      <c r="CC408" s="159"/>
      <c r="CD408" s="159"/>
      <c r="CE408" s="159"/>
      <c r="CF408" s="159"/>
      <c r="CG408" s="159"/>
      <c r="CI408" s="76"/>
      <c r="CJ408" s="150"/>
      <c r="CK408" s="150"/>
      <c r="CL408" s="150"/>
    </row>
    <row r="409" spans="2:90" s="14" customFormat="1" ht="13.5" customHeight="1">
      <c r="B409" s="500"/>
      <c r="C409" s="628"/>
      <c r="D409" s="631"/>
      <c r="E409" s="615"/>
      <c r="F409" s="615"/>
      <c r="G409" s="126" t="s">
        <v>156</v>
      </c>
      <c r="H409" s="211">
        <v>4947411</v>
      </c>
      <c r="I409" s="182">
        <f>IFERROR(H409/E396,"-")</f>
        <v>7.31694839828046E-3</v>
      </c>
      <c r="J409" s="211">
        <v>96</v>
      </c>
      <c r="K409" s="182">
        <f>IFERROR(J409/F396,"-")</f>
        <v>9.4210009813542689E-2</v>
      </c>
      <c r="L409" s="214">
        <f t="shared" si="396"/>
        <v>51535.53125</v>
      </c>
      <c r="M409" s="109">
        <f t="shared" si="411"/>
        <v>8.0944350758853281E-3</v>
      </c>
      <c r="N409" s="615"/>
      <c r="O409" s="615"/>
      <c r="P409" s="126" t="s">
        <v>156</v>
      </c>
      <c r="Q409" s="211">
        <v>520174</v>
      </c>
      <c r="R409" s="182">
        <f>IFERROR(Q409/N396,"-")</f>
        <v>6.9313180249526594E-3</v>
      </c>
      <c r="S409" s="211">
        <v>8</v>
      </c>
      <c r="T409" s="182">
        <f>IFERROR(S409/O396,"-")</f>
        <v>6.8376068376068383E-2</v>
      </c>
      <c r="U409" s="214">
        <f t="shared" si="397"/>
        <v>65021.75</v>
      </c>
      <c r="V409" s="109">
        <f t="shared" si="412"/>
        <v>6.7453625632377741E-4</v>
      </c>
      <c r="W409" s="615"/>
      <c r="X409" s="615"/>
      <c r="Y409" s="126" t="s">
        <v>156</v>
      </c>
      <c r="Z409" s="211">
        <v>238607</v>
      </c>
      <c r="AA409" s="182">
        <f>IFERROR(Z409/W396,"-")</f>
        <v>6.0226461004131929E-3</v>
      </c>
      <c r="AB409" s="211">
        <v>4</v>
      </c>
      <c r="AC409" s="182">
        <f>IFERROR(AB409/X396,"-")</f>
        <v>6.25E-2</v>
      </c>
      <c r="AD409" s="214">
        <f t="shared" si="398"/>
        <v>59651.75</v>
      </c>
      <c r="AE409" s="109">
        <f t="shared" si="413"/>
        <v>3.3726812816188871E-4</v>
      </c>
      <c r="AF409" s="615"/>
      <c r="AG409" s="615"/>
      <c r="AH409" s="126" t="s">
        <v>156</v>
      </c>
      <c r="AI409" s="211">
        <v>763407</v>
      </c>
      <c r="AJ409" s="182">
        <f>IFERROR(AI409/AF396,"-")</f>
        <v>7.0814486206839293E-3</v>
      </c>
      <c r="AK409" s="211">
        <v>16</v>
      </c>
      <c r="AL409" s="182">
        <f>IFERROR(AK409/AG396,"-")</f>
        <v>0.13675213675213677</v>
      </c>
      <c r="AM409" s="214">
        <f t="shared" si="399"/>
        <v>47712.9375</v>
      </c>
      <c r="AN409" s="109">
        <f t="shared" si="414"/>
        <v>1.3490725126475548E-3</v>
      </c>
      <c r="AO409" s="615"/>
      <c r="AP409" s="651"/>
      <c r="AQ409" s="126" t="s">
        <v>156</v>
      </c>
      <c r="AR409" s="211">
        <f t="shared" si="394"/>
        <v>6469599</v>
      </c>
      <c r="AS409" s="182">
        <f>IFERROR(AR409/AO396,"-")</f>
        <v>7.1994288618399613E-3</v>
      </c>
      <c r="AT409" s="211">
        <f t="shared" si="395"/>
        <v>124</v>
      </c>
      <c r="AU409" s="182">
        <f>IFERROR(AT409/AP396,"-")</f>
        <v>9.4153378891419892E-2</v>
      </c>
      <c r="AV409" s="214">
        <f t="shared" si="400"/>
        <v>52174.18548387097</v>
      </c>
      <c r="AW409" s="109">
        <f t="shared" si="415"/>
        <v>1.045531197301855E-2</v>
      </c>
      <c r="AX409" s="121"/>
      <c r="AY409" s="76"/>
      <c r="AZ409" s="76"/>
      <c r="BA409" s="76"/>
      <c r="BB409" s="76"/>
      <c r="BC409" s="76"/>
      <c r="BD409" s="76"/>
      <c r="BE409" s="76"/>
      <c r="BF409" s="76"/>
      <c r="BG409" s="76"/>
      <c r="BH409" s="76"/>
      <c r="BI409" s="76"/>
      <c r="BN409" s="500"/>
      <c r="BO409" s="642"/>
      <c r="BP409" s="641"/>
      <c r="BQ409" s="641"/>
      <c r="BR409" s="400" t="s">
        <v>156</v>
      </c>
      <c r="BS409" s="188">
        <v>127875</v>
      </c>
      <c r="BT409" s="390">
        <v>1.3220184748657278E-3</v>
      </c>
      <c r="BU409" s="188">
        <v>12</v>
      </c>
      <c r="BV409" s="390">
        <v>0.10810810810810811</v>
      </c>
      <c r="BW409" s="188">
        <v>10656.25</v>
      </c>
      <c r="BX409" s="401">
        <v>1.0322580645161291E-3</v>
      </c>
      <c r="CB409" s="159"/>
      <c r="CC409" s="159"/>
      <c r="CD409" s="159"/>
      <c r="CE409" s="159"/>
      <c r="CF409" s="159"/>
      <c r="CG409" s="159"/>
      <c r="CI409" s="76"/>
      <c r="CJ409" s="150"/>
      <c r="CK409" s="150"/>
      <c r="CL409" s="150"/>
    </row>
    <row r="410" spans="2:90" s="14" customFormat="1" ht="13.5" customHeight="1">
      <c r="B410" s="500"/>
      <c r="C410" s="628"/>
      <c r="D410" s="631"/>
      <c r="E410" s="615"/>
      <c r="F410" s="615"/>
      <c r="G410" s="126" t="s">
        <v>157</v>
      </c>
      <c r="H410" s="211">
        <v>2154434</v>
      </c>
      <c r="I410" s="182">
        <f>IFERROR(H410/E396,"-")</f>
        <v>3.1862892340056175E-3</v>
      </c>
      <c r="J410" s="211">
        <v>55</v>
      </c>
      <c r="K410" s="182">
        <f>IFERROR(J410/F396,"-")</f>
        <v>5.3974484789008834E-2</v>
      </c>
      <c r="L410" s="214">
        <f t="shared" si="396"/>
        <v>39171.527272727275</v>
      </c>
      <c r="M410" s="109">
        <f t="shared" si="411"/>
        <v>4.6374367622259698E-3</v>
      </c>
      <c r="N410" s="615"/>
      <c r="O410" s="615"/>
      <c r="P410" s="126" t="s">
        <v>157</v>
      </c>
      <c r="Q410" s="211">
        <v>227974</v>
      </c>
      <c r="R410" s="182">
        <f>IFERROR(Q410/N396,"-")</f>
        <v>3.0377533198901862E-3</v>
      </c>
      <c r="S410" s="211">
        <v>11</v>
      </c>
      <c r="T410" s="182">
        <f>IFERROR(S410/O396,"-")</f>
        <v>9.4017094017094016E-2</v>
      </c>
      <c r="U410" s="214">
        <f t="shared" si="397"/>
        <v>20724.909090909092</v>
      </c>
      <c r="V410" s="109">
        <f t="shared" si="412"/>
        <v>9.2748735244519397E-4</v>
      </c>
      <c r="W410" s="615"/>
      <c r="X410" s="615"/>
      <c r="Y410" s="126" t="s">
        <v>157</v>
      </c>
      <c r="Z410" s="211">
        <v>299757</v>
      </c>
      <c r="AA410" s="182">
        <f>IFERROR(Z410/W396,"-")</f>
        <v>7.5661247453828158E-3</v>
      </c>
      <c r="AB410" s="211">
        <v>5</v>
      </c>
      <c r="AC410" s="182">
        <f>IFERROR(AB410/X396,"-")</f>
        <v>7.8125E-2</v>
      </c>
      <c r="AD410" s="214">
        <f t="shared" si="398"/>
        <v>59951.4</v>
      </c>
      <c r="AE410" s="109">
        <f t="shared" si="413"/>
        <v>4.2158516020236085E-4</v>
      </c>
      <c r="AF410" s="615"/>
      <c r="AG410" s="615"/>
      <c r="AH410" s="126" t="s">
        <v>157</v>
      </c>
      <c r="AI410" s="211">
        <v>1238426</v>
      </c>
      <c r="AJ410" s="182">
        <f>IFERROR(AI410/AF396,"-")</f>
        <v>1.1487777934337929E-2</v>
      </c>
      <c r="AK410" s="211">
        <v>11</v>
      </c>
      <c r="AL410" s="182">
        <f>IFERROR(AK410/AG396,"-")</f>
        <v>9.4017094017094016E-2</v>
      </c>
      <c r="AM410" s="214">
        <f t="shared" si="399"/>
        <v>112584.18181818182</v>
      </c>
      <c r="AN410" s="109">
        <f t="shared" si="414"/>
        <v>9.2748735244519397E-4</v>
      </c>
      <c r="AO410" s="615"/>
      <c r="AP410" s="651"/>
      <c r="AQ410" s="126" t="s">
        <v>157</v>
      </c>
      <c r="AR410" s="211">
        <f t="shared" si="394"/>
        <v>3920591</v>
      </c>
      <c r="AS410" s="182">
        <f>IFERROR(AR410/AO396,"-")</f>
        <v>4.3628694762797501E-3</v>
      </c>
      <c r="AT410" s="211">
        <f t="shared" si="395"/>
        <v>82</v>
      </c>
      <c r="AU410" s="182">
        <f>IFERROR(AT410/AP396,"-")</f>
        <v>6.2262718299164771E-2</v>
      </c>
      <c r="AV410" s="214">
        <f t="shared" si="400"/>
        <v>47812.085365853658</v>
      </c>
      <c r="AW410" s="109">
        <f t="shared" si="415"/>
        <v>6.9139966273187182E-3</v>
      </c>
      <c r="AX410" s="121"/>
      <c r="AY410" s="76"/>
      <c r="AZ410" s="76"/>
      <c r="BA410" s="76"/>
      <c r="BB410" s="76"/>
      <c r="BC410" s="76"/>
      <c r="BD410" s="76"/>
      <c r="BE410" s="76"/>
      <c r="BF410" s="76"/>
      <c r="BG410" s="76"/>
      <c r="BH410" s="76"/>
      <c r="BI410" s="76"/>
      <c r="BN410" s="500"/>
      <c r="BO410" s="642"/>
      <c r="BP410" s="641"/>
      <c r="BQ410" s="641"/>
      <c r="BR410" s="400" t="s">
        <v>157</v>
      </c>
      <c r="BS410" s="188">
        <v>172721</v>
      </c>
      <c r="BT410" s="390">
        <v>1.78565280936292E-3</v>
      </c>
      <c r="BU410" s="188">
        <v>4</v>
      </c>
      <c r="BV410" s="390">
        <v>3.6036036036036036E-2</v>
      </c>
      <c r="BW410" s="188">
        <v>43180.25</v>
      </c>
      <c r="BX410" s="401">
        <v>3.4408602150537632E-4</v>
      </c>
      <c r="CB410" s="159"/>
      <c r="CC410" s="159"/>
      <c r="CD410" s="159"/>
      <c r="CE410" s="159"/>
      <c r="CF410" s="159"/>
      <c r="CG410" s="159"/>
      <c r="CI410" s="76"/>
      <c r="CJ410" s="150"/>
      <c r="CK410" s="150"/>
      <c r="CL410" s="150"/>
    </row>
    <row r="411" spans="2:90" s="14" customFormat="1" ht="13.5" customHeight="1">
      <c r="B411" s="500"/>
      <c r="C411" s="628"/>
      <c r="D411" s="631"/>
      <c r="E411" s="615"/>
      <c r="F411" s="615"/>
      <c r="G411" s="127" t="s">
        <v>158</v>
      </c>
      <c r="H411" s="212">
        <v>981812</v>
      </c>
      <c r="I411" s="183">
        <f>IFERROR(H411/E396,"-")</f>
        <v>1.4520458762800454E-3</v>
      </c>
      <c r="J411" s="212">
        <v>98</v>
      </c>
      <c r="K411" s="183">
        <f>IFERROR(J411/F396,"-")</f>
        <v>9.6172718351324835E-2</v>
      </c>
      <c r="L411" s="215">
        <f t="shared" si="396"/>
        <v>10018.489795918367</v>
      </c>
      <c r="M411" s="110">
        <f t="shared" si="411"/>
        <v>8.2630691399662726E-3</v>
      </c>
      <c r="N411" s="615"/>
      <c r="O411" s="615"/>
      <c r="P411" s="127" t="s">
        <v>158</v>
      </c>
      <c r="Q411" s="212">
        <v>108912</v>
      </c>
      <c r="R411" s="183">
        <f>IFERROR(Q411/N396,"-")</f>
        <v>1.4512522900676391E-3</v>
      </c>
      <c r="S411" s="212">
        <v>10</v>
      </c>
      <c r="T411" s="183">
        <f>IFERROR(S411/O396,"-")</f>
        <v>8.5470085470085472E-2</v>
      </c>
      <c r="U411" s="215">
        <f t="shared" si="397"/>
        <v>10891.2</v>
      </c>
      <c r="V411" s="110">
        <f t="shared" si="412"/>
        <v>8.4317032040472171E-4</v>
      </c>
      <c r="W411" s="615"/>
      <c r="X411" s="615"/>
      <c r="Y411" s="127" t="s">
        <v>158</v>
      </c>
      <c r="Z411" s="212">
        <v>26308</v>
      </c>
      <c r="AA411" s="183">
        <f>IFERROR(Z411/W396,"-")</f>
        <v>6.6403656895929408E-4</v>
      </c>
      <c r="AB411" s="212">
        <v>5</v>
      </c>
      <c r="AC411" s="183">
        <f>IFERROR(AB411/X396,"-")</f>
        <v>7.8125E-2</v>
      </c>
      <c r="AD411" s="215">
        <f t="shared" si="398"/>
        <v>5261.6</v>
      </c>
      <c r="AE411" s="110">
        <f t="shared" si="413"/>
        <v>4.2158516020236085E-4</v>
      </c>
      <c r="AF411" s="615"/>
      <c r="AG411" s="615"/>
      <c r="AH411" s="127" t="s">
        <v>158</v>
      </c>
      <c r="AI411" s="212">
        <v>244512</v>
      </c>
      <c r="AJ411" s="183">
        <f>IFERROR(AI411/AF396,"-")</f>
        <v>2.2681206291541326E-3</v>
      </c>
      <c r="AK411" s="212">
        <v>11</v>
      </c>
      <c r="AL411" s="183">
        <f>IFERROR(AK411/AG396,"-")</f>
        <v>9.4017094017094016E-2</v>
      </c>
      <c r="AM411" s="215">
        <f t="shared" si="399"/>
        <v>22228.363636363636</v>
      </c>
      <c r="AN411" s="110">
        <f t="shared" si="414"/>
        <v>9.2748735244519397E-4</v>
      </c>
      <c r="AO411" s="615"/>
      <c r="AP411" s="651"/>
      <c r="AQ411" s="127" t="s">
        <v>158</v>
      </c>
      <c r="AR411" s="212">
        <f t="shared" si="394"/>
        <v>1361544</v>
      </c>
      <c r="AS411" s="183">
        <f>IFERROR(AR411/AO396,"-")</f>
        <v>1.5151385998212607E-3</v>
      </c>
      <c r="AT411" s="212">
        <f t="shared" si="395"/>
        <v>124</v>
      </c>
      <c r="AU411" s="183">
        <f>IFERROR(AT411/AP396,"-")</f>
        <v>9.4153378891419892E-2</v>
      </c>
      <c r="AV411" s="215">
        <f t="shared" si="400"/>
        <v>10980.193548387097</v>
      </c>
      <c r="AW411" s="110">
        <f t="shared" si="415"/>
        <v>1.045531197301855E-2</v>
      </c>
      <c r="AX411" s="121"/>
      <c r="AY411" s="76"/>
      <c r="AZ411" s="76"/>
      <c r="BA411" s="76"/>
      <c r="BB411" s="76"/>
      <c r="BC411" s="76"/>
      <c r="BD411" s="76"/>
      <c r="BE411" s="76"/>
      <c r="BF411" s="76"/>
      <c r="BG411" s="76"/>
      <c r="BH411" s="76"/>
      <c r="BI411" s="76"/>
      <c r="BN411" s="500"/>
      <c r="BO411" s="642"/>
      <c r="BP411" s="641"/>
      <c r="BQ411" s="641"/>
      <c r="BR411" s="400" t="s">
        <v>158</v>
      </c>
      <c r="BS411" s="188">
        <v>112233</v>
      </c>
      <c r="BT411" s="390">
        <v>1.1603057633595717E-3</v>
      </c>
      <c r="BU411" s="188">
        <v>15</v>
      </c>
      <c r="BV411" s="390">
        <v>0.13513513513513514</v>
      </c>
      <c r="BW411" s="188">
        <v>7482.2</v>
      </c>
      <c r="BX411" s="401">
        <v>1.2903225806451613E-3</v>
      </c>
      <c r="CB411" s="159"/>
      <c r="CC411" s="159"/>
      <c r="CD411" s="159"/>
      <c r="CE411" s="159"/>
      <c r="CF411" s="159"/>
      <c r="CG411" s="159"/>
      <c r="CI411" s="76"/>
      <c r="CJ411" s="150"/>
      <c r="CK411" s="150"/>
      <c r="CL411" s="150"/>
    </row>
    <row r="412" spans="2:90" s="14" customFormat="1" ht="13.5" customHeight="1">
      <c r="B412" s="500"/>
      <c r="C412" s="629"/>
      <c r="D412" s="632"/>
      <c r="E412" s="616"/>
      <c r="F412" s="616"/>
      <c r="G412" s="128" t="s">
        <v>81</v>
      </c>
      <c r="H412" s="204">
        <v>108950410</v>
      </c>
      <c r="I412" s="183">
        <f>IFERROR(H412/E396,"-")</f>
        <v>0.16113165612104988</v>
      </c>
      <c r="J412" s="212">
        <v>813</v>
      </c>
      <c r="K412" s="183">
        <f>IFERROR(J412/F396,"-")</f>
        <v>0.79784102060843964</v>
      </c>
      <c r="L412" s="215">
        <f t="shared" si="396"/>
        <v>134010.34440344403</v>
      </c>
      <c r="M412" s="111">
        <f t="shared" si="411"/>
        <v>6.8549747048903875E-2</v>
      </c>
      <c r="N412" s="616"/>
      <c r="O412" s="616"/>
      <c r="P412" s="128" t="s">
        <v>81</v>
      </c>
      <c r="Q412" s="204">
        <v>16533118</v>
      </c>
      <c r="R412" s="183">
        <f>IFERROR(Q412/N396,"-")</f>
        <v>0.22030378066198861</v>
      </c>
      <c r="S412" s="212">
        <v>92</v>
      </c>
      <c r="T412" s="183">
        <f>IFERROR(S412/O396,"-")</f>
        <v>0.78632478632478631</v>
      </c>
      <c r="U412" s="215">
        <f t="shared" si="397"/>
        <v>179707.80434782608</v>
      </c>
      <c r="V412" s="111">
        <f t="shared" si="412"/>
        <v>7.7571669477234399E-3</v>
      </c>
      <c r="W412" s="616"/>
      <c r="X412" s="616"/>
      <c r="Y412" s="128" t="s">
        <v>81</v>
      </c>
      <c r="Z412" s="204">
        <v>11692496</v>
      </c>
      <c r="AA412" s="183">
        <f>IFERROR(Z412/W396,"-")</f>
        <v>0.29512866528851567</v>
      </c>
      <c r="AB412" s="212">
        <v>56</v>
      </c>
      <c r="AC412" s="183">
        <f>IFERROR(AB412/X396,"-")</f>
        <v>0.875</v>
      </c>
      <c r="AD412" s="215">
        <f t="shared" si="398"/>
        <v>208794.57142857142</v>
      </c>
      <c r="AE412" s="111">
        <f t="shared" si="413"/>
        <v>4.7217537942664421E-3</v>
      </c>
      <c r="AF412" s="616"/>
      <c r="AG412" s="616"/>
      <c r="AH412" s="128" t="s">
        <v>81</v>
      </c>
      <c r="AI412" s="204">
        <v>16294065</v>
      </c>
      <c r="AJ412" s="183">
        <f>IFERROR(AI412/AF396,"-")</f>
        <v>0.1511455673311671</v>
      </c>
      <c r="AK412" s="212">
        <v>100</v>
      </c>
      <c r="AL412" s="183">
        <f>IFERROR(AK412/AG396,"-")</f>
        <v>0.85470085470085466</v>
      </c>
      <c r="AM412" s="215">
        <f t="shared" si="399"/>
        <v>162940.65</v>
      </c>
      <c r="AN412" s="111">
        <f t="shared" si="414"/>
        <v>8.4317032040472171E-3</v>
      </c>
      <c r="AO412" s="616"/>
      <c r="AP412" s="652"/>
      <c r="AQ412" s="128" t="s">
        <v>81</v>
      </c>
      <c r="AR412" s="204">
        <f t="shared" si="394"/>
        <v>153470089</v>
      </c>
      <c r="AS412" s="183">
        <f>IFERROR(AR412/AO396,"-")</f>
        <v>0.17078291686636954</v>
      </c>
      <c r="AT412" s="212">
        <f t="shared" si="395"/>
        <v>1061</v>
      </c>
      <c r="AU412" s="183">
        <f>IFERROR(AT412/AP396,"-")</f>
        <v>0.80561883067577833</v>
      </c>
      <c r="AV412" s="215">
        <f t="shared" si="400"/>
        <v>144646.643732328</v>
      </c>
      <c r="AW412" s="111">
        <f t="shared" si="415"/>
        <v>8.9460370994940974E-2</v>
      </c>
      <c r="AX412" s="121"/>
      <c r="AY412" s="76"/>
      <c r="AZ412" s="76"/>
      <c r="BA412" s="76"/>
      <c r="BB412" s="76"/>
      <c r="BC412" s="76"/>
      <c r="BD412" s="76"/>
      <c r="BE412" s="76"/>
      <c r="BF412" s="76"/>
      <c r="BG412" s="76"/>
      <c r="BH412" s="76"/>
      <c r="BI412" s="76"/>
      <c r="BN412" s="500"/>
      <c r="BO412" s="642"/>
      <c r="BP412" s="641"/>
      <c r="BQ412" s="641"/>
      <c r="BR412" s="128" t="s">
        <v>81</v>
      </c>
      <c r="BS412" s="188">
        <v>22032096</v>
      </c>
      <c r="BT412" s="390">
        <v>0.22777585886228977</v>
      </c>
      <c r="BU412" s="188">
        <v>95</v>
      </c>
      <c r="BV412" s="390">
        <v>0.85585585585585588</v>
      </c>
      <c r="BW412" s="188">
        <v>231916.79999999999</v>
      </c>
      <c r="BX412" s="401">
        <v>8.172043010752689E-3</v>
      </c>
      <c r="CB412" s="159"/>
      <c r="CC412" s="159"/>
      <c r="CD412" s="159"/>
      <c r="CE412" s="159"/>
      <c r="CF412" s="159"/>
      <c r="CG412" s="159"/>
      <c r="CI412" s="76"/>
      <c r="CJ412" s="150"/>
      <c r="CK412" s="150"/>
      <c r="CL412" s="150"/>
    </row>
    <row r="413" spans="2:90" s="14" customFormat="1" ht="13.5" customHeight="1">
      <c r="B413" s="500">
        <v>25</v>
      </c>
      <c r="C413" s="627" t="s">
        <v>141</v>
      </c>
      <c r="D413" s="630">
        <f>BL29</f>
        <v>8143</v>
      </c>
      <c r="E413" s="626">
        <f t="shared" ref="E413" si="416">VLOOKUP(C413,$AY$5:$BI$78,2,0)</f>
        <v>295070740</v>
      </c>
      <c r="F413" s="626">
        <f t="shared" ref="F413" si="417">VLOOKUP(C413,$AY$5:$BI$78,7,0)</f>
        <v>483</v>
      </c>
      <c r="G413" s="124" t="s">
        <v>144</v>
      </c>
      <c r="H413" s="210">
        <v>10803055</v>
      </c>
      <c r="I413" s="181">
        <f>IFERROR(H413/E413,"-")</f>
        <v>3.6611746051133369E-2</v>
      </c>
      <c r="J413" s="210">
        <v>100</v>
      </c>
      <c r="K413" s="181">
        <f>IFERROR(J413/F413,"-")</f>
        <v>0.20703933747412009</v>
      </c>
      <c r="L413" s="213">
        <f t="shared" si="396"/>
        <v>108030.55</v>
      </c>
      <c r="M413" s="108">
        <f>IFERROR(J413/$BL$29,0)</f>
        <v>1.2280486307257768E-2</v>
      </c>
      <c r="N413" s="626">
        <f t="shared" ref="N413" si="418">VLOOKUP(C413,$AY$5:$BI$78,3,0)</f>
        <v>32105580</v>
      </c>
      <c r="O413" s="626">
        <f t="shared" ref="O413" si="419">VLOOKUP(C413,$AY$5:$BI$78,8,0)</f>
        <v>60</v>
      </c>
      <c r="P413" s="124" t="s">
        <v>144</v>
      </c>
      <c r="Q413" s="210">
        <v>3096407</v>
      </c>
      <c r="R413" s="181">
        <f>IFERROR(Q413/N413,"-")</f>
        <v>9.6444512137765462E-2</v>
      </c>
      <c r="S413" s="210">
        <v>14</v>
      </c>
      <c r="T413" s="181">
        <f>IFERROR(S413/O413,"-")</f>
        <v>0.23333333333333334</v>
      </c>
      <c r="U413" s="213">
        <f t="shared" si="397"/>
        <v>221171.92857142858</v>
      </c>
      <c r="V413" s="108">
        <f>IFERROR(S413/$BL$29,0)</f>
        <v>1.7192680830160874E-3</v>
      </c>
      <c r="W413" s="626">
        <f t="shared" ref="W413" si="420">VLOOKUP(C413,$AY$5:$BI$78,4,0)</f>
        <v>23875660</v>
      </c>
      <c r="X413" s="626">
        <f t="shared" ref="X413" si="421">VLOOKUP(C413,$AY$5:$BI$78,9,0)</f>
        <v>39</v>
      </c>
      <c r="Y413" s="124" t="s">
        <v>144</v>
      </c>
      <c r="Z413" s="210">
        <v>766403</v>
      </c>
      <c r="AA413" s="181">
        <f>IFERROR(Z413/W413,"-")</f>
        <v>3.2099761849515365E-2</v>
      </c>
      <c r="AB413" s="210">
        <v>6</v>
      </c>
      <c r="AC413" s="181">
        <f>IFERROR(AB413/X413,"-")</f>
        <v>0.15384615384615385</v>
      </c>
      <c r="AD413" s="213">
        <f t="shared" si="398"/>
        <v>127733.83333333333</v>
      </c>
      <c r="AE413" s="108">
        <f>IFERROR(AB413/$BL$29,0)</f>
        <v>7.368291784354661E-4</v>
      </c>
      <c r="AF413" s="626">
        <f t="shared" ref="AF413" si="422">VLOOKUP(C413,$AY$5:$BI$78,5,0)</f>
        <v>73722060</v>
      </c>
      <c r="AG413" s="626">
        <f t="shared" ref="AG413" si="423">VLOOKUP(C413,$AY$5:$BI$78,10,0)</f>
        <v>78</v>
      </c>
      <c r="AH413" s="124" t="s">
        <v>144</v>
      </c>
      <c r="AI413" s="210">
        <v>913717</v>
      </c>
      <c r="AJ413" s="181">
        <f>IFERROR(AI413/AF413,"-")</f>
        <v>1.2394078515982869E-2</v>
      </c>
      <c r="AK413" s="210">
        <v>24</v>
      </c>
      <c r="AL413" s="181">
        <f>IFERROR(AK413/AG413,"-")</f>
        <v>0.30769230769230771</v>
      </c>
      <c r="AM413" s="213">
        <f t="shared" si="399"/>
        <v>38071.541666666664</v>
      </c>
      <c r="AN413" s="108">
        <f>IFERROR(AK413/$BL$29,0)</f>
        <v>2.9473167137418644E-3</v>
      </c>
      <c r="AO413" s="626">
        <f t="shared" ref="AO413" si="424">VLOOKUP(C413,$AY$5:$BI$78,6,0)</f>
        <v>424774040</v>
      </c>
      <c r="AP413" s="650">
        <f t="shared" ref="AP413" si="425">VLOOKUP(C413,$AY$5:$BI$78,11,0)</f>
        <v>660</v>
      </c>
      <c r="AQ413" s="124" t="s">
        <v>144</v>
      </c>
      <c r="AR413" s="210">
        <f t="shared" si="394"/>
        <v>15579582</v>
      </c>
      <c r="AS413" s="181">
        <f>IFERROR(AR413/AO413,"-")</f>
        <v>3.6677340263072573E-2</v>
      </c>
      <c r="AT413" s="210">
        <f t="shared" si="395"/>
        <v>144</v>
      </c>
      <c r="AU413" s="181">
        <f>IFERROR(AT413/AP413,"-")</f>
        <v>0.21818181818181817</v>
      </c>
      <c r="AV413" s="213">
        <f t="shared" si="400"/>
        <v>108191.54166666667</v>
      </c>
      <c r="AW413" s="108">
        <f>IFERROR(AT413/$BL$29,0)</f>
        <v>1.7683900282451186E-2</v>
      </c>
      <c r="AX413" s="121"/>
      <c r="AY413" s="76"/>
      <c r="AZ413" s="76"/>
      <c r="BA413" s="76"/>
      <c r="BB413" s="76"/>
      <c r="BC413" s="76"/>
      <c r="BD413" s="76"/>
      <c r="BE413" s="76"/>
      <c r="BF413" s="76"/>
      <c r="BG413" s="76"/>
      <c r="BH413" s="76"/>
      <c r="BI413" s="76"/>
      <c r="BN413" s="500">
        <v>25</v>
      </c>
      <c r="BO413" s="642" t="s">
        <v>141</v>
      </c>
      <c r="BP413" s="641">
        <v>62426560</v>
      </c>
      <c r="BQ413" s="641">
        <v>58</v>
      </c>
      <c r="BR413" s="400" t="s">
        <v>144</v>
      </c>
      <c r="BS413" s="188">
        <v>3916851</v>
      </c>
      <c r="BT413" s="390">
        <v>6.2743341936509073E-2</v>
      </c>
      <c r="BU413" s="188">
        <v>12</v>
      </c>
      <c r="BV413" s="390">
        <v>0.20689655172413793</v>
      </c>
      <c r="BW413" s="188">
        <v>326404.25</v>
      </c>
      <c r="BX413" s="401">
        <v>1.4981273408239701E-3</v>
      </c>
      <c r="CB413" s="159"/>
      <c r="CC413" s="159"/>
      <c r="CD413" s="159"/>
      <c r="CE413" s="159"/>
      <c r="CF413" s="159"/>
      <c r="CG413" s="159"/>
      <c r="CI413" s="76"/>
      <c r="CJ413" s="150"/>
      <c r="CK413" s="150"/>
      <c r="CL413" s="150"/>
    </row>
    <row r="414" spans="2:90" s="14" customFormat="1" ht="13.5" customHeight="1">
      <c r="B414" s="500"/>
      <c r="C414" s="628"/>
      <c r="D414" s="631"/>
      <c r="E414" s="615"/>
      <c r="F414" s="615"/>
      <c r="G414" s="125" t="s">
        <v>145</v>
      </c>
      <c r="H414" s="211">
        <v>4420477</v>
      </c>
      <c r="I414" s="182">
        <f>IFERROR(H414/E413,"-")</f>
        <v>1.4981075385516029E-2</v>
      </c>
      <c r="J414" s="211">
        <v>116</v>
      </c>
      <c r="K414" s="182">
        <f>IFERROR(J414/F413,"-")</f>
        <v>0.2401656314699793</v>
      </c>
      <c r="L414" s="214">
        <f t="shared" si="396"/>
        <v>38107.560344827587</v>
      </c>
      <c r="M414" s="109">
        <f t="shared" ref="M414:M429" si="426">IFERROR(J414/$BL$29,0)</f>
        <v>1.424536411641901E-2</v>
      </c>
      <c r="N414" s="615"/>
      <c r="O414" s="615"/>
      <c r="P414" s="125" t="s">
        <v>145</v>
      </c>
      <c r="Q414" s="211">
        <v>763142</v>
      </c>
      <c r="R414" s="182">
        <f>IFERROR(Q414/N413,"-")</f>
        <v>2.3769762141035919E-2</v>
      </c>
      <c r="S414" s="211">
        <v>18</v>
      </c>
      <c r="T414" s="182">
        <f>IFERROR(S414/O413,"-")</f>
        <v>0.3</v>
      </c>
      <c r="U414" s="214">
        <f t="shared" si="397"/>
        <v>42396.777777777781</v>
      </c>
      <c r="V414" s="109">
        <f t="shared" ref="V414:V429" si="427">IFERROR(S414/$BL$29,0)</f>
        <v>2.2104875353063983E-3</v>
      </c>
      <c r="W414" s="615"/>
      <c r="X414" s="615"/>
      <c r="Y414" s="125" t="s">
        <v>145</v>
      </c>
      <c r="Z414" s="211">
        <v>419891</v>
      </c>
      <c r="AA414" s="182">
        <f>IFERROR(Z414/W413,"-")</f>
        <v>1.7586571428810763E-2</v>
      </c>
      <c r="AB414" s="211">
        <v>10</v>
      </c>
      <c r="AC414" s="182">
        <f>IFERROR(AB414/X413,"-")</f>
        <v>0.25641025641025639</v>
      </c>
      <c r="AD414" s="214">
        <f t="shared" si="398"/>
        <v>41989.1</v>
      </c>
      <c r="AE414" s="109">
        <f t="shared" ref="AE414:AE429" si="428">IFERROR(AB414/$BL$29,0)</f>
        <v>1.2280486307257768E-3</v>
      </c>
      <c r="AF414" s="615"/>
      <c r="AG414" s="615"/>
      <c r="AH414" s="125" t="s">
        <v>145</v>
      </c>
      <c r="AI414" s="211">
        <v>2893334</v>
      </c>
      <c r="AJ414" s="182">
        <f>IFERROR(AI414/AF413,"-")</f>
        <v>3.9246515900396704E-2</v>
      </c>
      <c r="AK414" s="211">
        <v>32</v>
      </c>
      <c r="AL414" s="182">
        <f>IFERROR(AK414/AG413,"-")</f>
        <v>0.41025641025641024</v>
      </c>
      <c r="AM414" s="214">
        <f t="shared" si="399"/>
        <v>90416.6875</v>
      </c>
      <c r="AN414" s="109">
        <f t="shared" ref="AN414:AN429" si="429">IFERROR(AK414/$BL$29,0)</f>
        <v>3.9297556183224853E-3</v>
      </c>
      <c r="AO414" s="615"/>
      <c r="AP414" s="651"/>
      <c r="AQ414" s="125" t="s">
        <v>145</v>
      </c>
      <c r="AR414" s="211">
        <f t="shared" si="394"/>
        <v>8496844</v>
      </c>
      <c r="AS414" s="182">
        <f>IFERROR(AR414/AO413,"-")</f>
        <v>2.0003209235667979E-2</v>
      </c>
      <c r="AT414" s="211">
        <f t="shared" si="395"/>
        <v>176</v>
      </c>
      <c r="AU414" s="182">
        <f>IFERROR(AT414/AP413,"-")</f>
        <v>0.26666666666666666</v>
      </c>
      <c r="AV414" s="214">
        <f t="shared" si="400"/>
        <v>48277.522727272728</v>
      </c>
      <c r="AW414" s="109">
        <f t="shared" ref="AW414:AW429" si="430">IFERROR(AT414/$BL$29,0)</f>
        <v>2.161365590077367E-2</v>
      </c>
      <c r="AX414" s="121"/>
      <c r="AY414" s="76"/>
      <c r="AZ414" s="76"/>
      <c r="BA414" s="76"/>
      <c r="BB414" s="76"/>
      <c r="BC414" s="76"/>
      <c r="BD414" s="76"/>
      <c r="BE414" s="76"/>
      <c r="BF414" s="76"/>
      <c r="BG414" s="76"/>
      <c r="BH414" s="76"/>
      <c r="BI414" s="76"/>
      <c r="BN414" s="500"/>
      <c r="BO414" s="642"/>
      <c r="BP414" s="641"/>
      <c r="BQ414" s="641"/>
      <c r="BR414" s="400" t="s">
        <v>145</v>
      </c>
      <c r="BS414" s="188">
        <v>592385</v>
      </c>
      <c r="BT414" s="390">
        <v>9.4893103191974696E-3</v>
      </c>
      <c r="BU414" s="188">
        <v>21</v>
      </c>
      <c r="BV414" s="390">
        <v>0.36206896551724138</v>
      </c>
      <c r="BW414" s="188">
        <v>28208.809523809523</v>
      </c>
      <c r="BX414" s="401">
        <v>2.6217228464419477E-3</v>
      </c>
      <c r="CB414" s="159"/>
      <c r="CC414" s="159"/>
      <c r="CD414" s="159"/>
      <c r="CE414" s="159"/>
      <c r="CF414" s="159"/>
      <c r="CG414" s="159"/>
      <c r="CI414" s="76"/>
      <c r="CJ414" s="150"/>
      <c r="CK414" s="150"/>
      <c r="CL414" s="150"/>
    </row>
    <row r="415" spans="2:90" s="14" customFormat="1" ht="13.5" customHeight="1">
      <c r="B415" s="500"/>
      <c r="C415" s="628"/>
      <c r="D415" s="631"/>
      <c r="E415" s="615"/>
      <c r="F415" s="615"/>
      <c r="G415" s="126" t="s">
        <v>146</v>
      </c>
      <c r="H415" s="211">
        <v>5380624</v>
      </c>
      <c r="I415" s="182">
        <f>IFERROR(H415/E413,"-")</f>
        <v>1.8235030691284401E-2</v>
      </c>
      <c r="J415" s="211">
        <v>127</v>
      </c>
      <c r="K415" s="182">
        <f>IFERROR(J415/F413,"-")</f>
        <v>0.26293995859213248</v>
      </c>
      <c r="L415" s="214">
        <f t="shared" si="396"/>
        <v>42367.118110236217</v>
      </c>
      <c r="M415" s="109">
        <f t="shared" si="426"/>
        <v>1.5596217610217365E-2</v>
      </c>
      <c r="N415" s="615"/>
      <c r="O415" s="615"/>
      <c r="P415" s="126" t="s">
        <v>146</v>
      </c>
      <c r="Q415" s="211">
        <v>442250</v>
      </c>
      <c r="R415" s="182">
        <f>IFERROR(Q415/N413,"-")</f>
        <v>1.377486405789897E-2</v>
      </c>
      <c r="S415" s="211">
        <v>16</v>
      </c>
      <c r="T415" s="182">
        <f>IFERROR(S415/O413,"-")</f>
        <v>0.26666666666666666</v>
      </c>
      <c r="U415" s="214">
        <f t="shared" si="397"/>
        <v>27640.625</v>
      </c>
      <c r="V415" s="109">
        <f t="shared" si="427"/>
        <v>1.9648778091612426E-3</v>
      </c>
      <c r="W415" s="615"/>
      <c r="X415" s="615"/>
      <c r="Y415" s="126" t="s">
        <v>146</v>
      </c>
      <c r="Z415" s="211">
        <v>160034</v>
      </c>
      <c r="AA415" s="182">
        <f>IFERROR(Z415/W413,"-")</f>
        <v>6.7028094720732326E-3</v>
      </c>
      <c r="AB415" s="211">
        <v>8</v>
      </c>
      <c r="AC415" s="182">
        <f>IFERROR(AB415/X413,"-")</f>
        <v>0.20512820512820512</v>
      </c>
      <c r="AD415" s="214">
        <f t="shared" si="398"/>
        <v>20004.25</v>
      </c>
      <c r="AE415" s="109">
        <f t="shared" si="428"/>
        <v>9.8243890458062132E-4</v>
      </c>
      <c r="AF415" s="615"/>
      <c r="AG415" s="615"/>
      <c r="AH415" s="126" t="s">
        <v>146</v>
      </c>
      <c r="AI415" s="211">
        <v>260061</v>
      </c>
      <c r="AJ415" s="182">
        <f>IFERROR(AI415/AF413,"-")</f>
        <v>3.5275872649245016E-3</v>
      </c>
      <c r="AK415" s="211">
        <v>16</v>
      </c>
      <c r="AL415" s="182">
        <f>IFERROR(AK415/AG413,"-")</f>
        <v>0.20512820512820512</v>
      </c>
      <c r="AM415" s="214">
        <f t="shared" si="399"/>
        <v>16253.8125</v>
      </c>
      <c r="AN415" s="109">
        <f t="shared" si="429"/>
        <v>1.9648778091612426E-3</v>
      </c>
      <c r="AO415" s="615"/>
      <c r="AP415" s="651"/>
      <c r="AQ415" s="126" t="s">
        <v>146</v>
      </c>
      <c r="AR415" s="211">
        <f t="shared" si="394"/>
        <v>6242969</v>
      </c>
      <c r="AS415" s="182">
        <f>IFERROR(AR415/AO413,"-")</f>
        <v>1.4697152867439828E-2</v>
      </c>
      <c r="AT415" s="211">
        <f t="shared" si="395"/>
        <v>167</v>
      </c>
      <c r="AU415" s="182">
        <f>IFERROR(AT415/AP413,"-")</f>
        <v>0.25303030303030305</v>
      </c>
      <c r="AV415" s="214">
        <f t="shared" si="400"/>
        <v>37383.047904191619</v>
      </c>
      <c r="AW415" s="109">
        <f t="shared" si="430"/>
        <v>2.0508412133120473E-2</v>
      </c>
      <c r="AX415" s="121"/>
      <c r="AY415" s="76"/>
      <c r="AZ415" s="76"/>
      <c r="BA415" s="76"/>
      <c r="BB415" s="76"/>
      <c r="BC415" s="76"/>
      <c r="BD415" s="76"/>
      <c r="BE415" s="76"/>
      <c r="BF415" s="76"/>
      <c r="BG415" s="76"/>
      <c r="BH415" s="76"/>
      <c r="BI415" s="76"/>
      <c r="BN415" s="500"/>
      <c r="BO415" s="642"/>
      <c r="BP415" s="641"/>
      <c r="BQ415" s="641"/>
      <c r="BR415" s="400" t="s">
        <v>146</v>
      </c>
      <c r="BS415" s="188">
        <v>460546</v>
      </c>
      <c r="BT415" s="390">
        <v>7.3774047456723552E-3</v>
      </c>
      <c r="BU415" s="188">
        <v>16</v>
      </c>
      <c r="BV415" s="390">
        <v>0.27586206896551724</v>
      </c>
      <c r="BW415" s="188">
        <v>28784.125</v>
      </c>
      <c r="BX415" s="401">
        <v>1.9975031210986267E-3</v>
      </c>
      <c r="CB415" s="159"/>
      <c r="CC415" s="159"/>
      <c r="CD415" s="159"/>
      <c r="CE415" s="159"/>
      <c r="CF415" s="159"/>
      <c r="CG415" s="159"/>
      <c r="CI415" s="76"/>
      <c r="CJ415" s="150"/>
      <c r="CK415" s="150"/>
      <c r="CL415" s="150"/>
    </row>
    <row r="416" spans="2:90" s="14" customFormat="1" ht="13.5" customHeight="1">
      <c r="B416" s="500"/>
      <c r="C416" s="628"/>
      <c r="D416" s="631"/>
      <c r="E416" s="615"/>
      <c r="F416" s="615"/>
      <c r="G416" s="126" t="s">
        <v>147</v>
      </c>
      <c r="H416" s="211">
        <v>417147</v>
      </c>
      <c r="I416" s="182">
        <f>IFERROR(H416/E413,"-")</f>
        <v>1.4137186221853104E-3</v>
      </c>
      <c r="J416" s="211">
        <v>23</v>
      </c>
      <c r="K416" s="182">
        <f>IFERROR(J416/F413,"-")</f>
        <v>4.7619047619047616E-2</v>
      </c>
      <c r="L416" s="214">
        <f t="shared" si="396"/>
        <v>18136.82608695652</v>
      </c>
      <c r="M416" s="109">
        <f t="shared" si="426"/>
        <v>2.8245118506692863E-3</v>
      </c>
      <c r="N416" s="615"/>
      <c r="O416" s="615"/>
      <c r="P416" s="126" t="s">
        <v>147</v>
      </c>
      <c r="Q416" s="211">
        <v>36826</v>
      </c>
      <c r="R416" s="182">
        <f>IFERROR(Q416/N413,"-")</f>
        <v>1.1470280244119558E-3</v>
      </c>
      <c r="S416" s="211">
        <v>2</v>
      </c>
      <c r="T416" s="182">
        <f>IFERROR(S416/O413,"-")</f>
        <v>3.3333333333333333E-2</v>
      </c>
      <c r="U416" s="214">
        <f t="shared" si="397"/>
        <v>18413</v>
      </c>
      <c r="V416" s="109">
        <f t="shared" si="427"/>
        <v>2.4560972614515533E-4</v>
      </c>
      <c r="W416" s="615"/>
      <c r="X416" s="615"/>
      <c r="Y416" s="126" t="s">
        <v>147</v>
      </c>
      <c r="Z416" s="211">
        <v>8661</v>
      </c>
      <c r="AA416" s="182">
        <f>IFERROR(Z416/W413,"-")</f>
        <v>3.6275436993155372E-4</v>
      </c>
      <c r="AB416" s="211">
        <v>1</v>
      </c>
      <c r="AC416" s="182">
        <f>IFERROR(AB416/X413,"-")</f>
        <v>2.564102564102564E-2</v>
      </c>
      <c r="AD416" s="214">
        <f t="shared" si="398"/>
        <v>8661</v>
      </c>
      <c r="AE416" s="109">
        <f t="shared" si="428"/>
        <v>1.2280486307257767E-4</v>
      </c>
      <c r="AF416" s="615"/>
      <c r="AG416" s="615"/>
      <c r="AH416" s="126" t="s">
        <v>147</v>
      </c>
      <c r="AI416" s="211">
        <v>65130</v>
      </c>
      <c r="AJ416" s="182">
        <f>IFERROR(AI416/AF413,"-")</f>
        <v>8.834533381188751E-4</v>
      </c>
      <c r="AK416" s="211">
        <v>6</v>
      </c>
      <c r="AL416" s="182">
        <f>IFERROR(AK416/AG413,"-")</f>
        <v>7.6923076923076927E-2</v>
      </c>
      <c r="AM416" s="214">
        <f t="shared" si="399"/>
        <v>10855</v>
      </c>
      <c r="AN416" s="109">
        <f t="shared" si="429"/>
        <v>7.368291784354661E-4</v>
      </c>
      <c r="AO416" s="615"/>
      <c r="AP416" s="651"/>
      <c r="AQ416" s="126" t="s">
        <v>147</v>
      </c>
      <c r="AR416" s="211">
        <f t="shared" si="394"/>
        <v>527764</v>
      </c>
      <c r="AS416" s="182">
        <f>IFERROR(AR416/AO413,"-")</f>
        <v>1.2424582255544619E-3</v>
      </c>
      <c r="AT416" s="211">
        <f t="shared" si="395"/>
        <v>32</v>
      </c>
      <c r="AU416" s="182">
        <f>IFERROR(AT416/AP413,"-")</f>
        <v>4.8484848484848485E-2</v>
      </c>
      <c r="AV416" s="214">
        <f t="shared" si="400"/>
        <v>16492.625</v>
      </c>
      <c r="AW416" s="109">
        <f t="shared" si="430"/>
        <v>3.9297556183224853E-3</v>
      </c>
      <c r="AX416" s="121"/>
      <c r="AY416" s="76"/>
      <c r="AZ416" s="76"/>
      <c r="BA416" s="76"/>
      <c r="BB416" s="76"/>
      <c r="BC416" s="76"/>
      <c r="BD416" s="76"/>
      <c r="BE416" s="76"/>
      <c r="BF416" s="76"/>
      <c r="BG416" s="76"/>
      <c r="BH416" s="76"/>
      <c r="BI416" s="76"/>
      <c r="BN416" s="500"/>
      <c r="BO416" s="642"/>
      <c r="BP416" s="641"/>
      <c r="BQ416" s="641"/>
      <c r="BR416" s="400" t="s">
        <v>147</v>
      </c>
      <c r="BS416" s="188">
        <v>44492</v>
      </c>
      <c r="BT416" s="390">
        <v>7.1270946212637694E-4</v>
      </c>
      <c r="BU416" s="188">
        <v>4</v>
      </c>
      <c r="BV416" s="390">
        <v>6.8965517241379309E-2</v>
      </c>
      <c r="BW416" s="188">
        <v>11123</v>
      </c>
      <c r="BX416" s="401">
        <v>4.9937578027465666E-4</v>
      </c>
      <c r="CB416" s="159"/>
      <c r="CC416" s="159"/>
      <c r="CD416" s="159"/>
      <c r="CE416" s="159"/>
      <c r="CF416" s="159"/>
      <c r="CG416" s="159"/>
      <c r="CI416" s="76"/>
      <c r="CJ416" s="150"/>
      <c r="CK416" s="150"/>
      <c r="CL416" s="150"/>
    </row>
    <row r="417" spans="2:90" s="14" customFormat="1" ht="13.5" customHeight="1">
      <c r="B417" s="500"/>
      <c r="C417" s="628"/>
      <c r="D417" s="631"/>
      <c r="E417" s="615"/>
      <c r="F417" s="615"/>
      <c r="G417" s="126" t="s">
        <v>148</v>
      </c>
      <c r="H417" s="211">
        <v>7168236</v>
      </c>
      <c r="I417" s="182">
        <f>IFERROR(H417/E413,"-")</f>
        <v>2.4293279638638518E-2</v>
      </c>
      <c r="J417" s="211">
        <v>168</v>
      </c>
      <c r="K417" s="182">
        <f>IFERROR(J417/F413,"-")</f>
        <v>0.34782608695652173</v>
      </c>
      <c r="L417" s="214">
        <f t="shared" si="396"/>
        <v>42668.071428571428</v>
      </c>
      <c r="M417" s="109">
        <f t="shared" si="426"/>
        <v>2.0631216996193049E-2</v>
      </c>
      <c r="N417" s="615"/>
      <c r="O417" s="615"/>
      <c r="P417" s="126" t="s">
        <v>148</v>
      </c>
      <c r="Q417" s="211">
        <v>446404</v>
      </c>
      <c r="R417" s="182">
        <f>IFERROR(Q417/N413,"-")</f>
        <v>1.3904249666257392E-2</v>
      </c>
      <c r="S417" s="211">
        <v>21</v>
      </c>
      <c r="T417" s="182">
        <f>IFERROR(S417/O413,"-")</f>
        <v>0.35</v>
      </c>
      <c r="U417" s="214">
        <f t="shared" si="397"/>
        <v>21257.333333333332</v>
      </c>
      <c r="V417" s="109">
        <f t="shared" si="427"/>
        <v>2.5789021245241311E-3</v>
      </c>
      <c r="W417" s="615"/>
      <c r="X417" s="615"/>
      <c r="Y417" s="126" t="s">
        <v>148</v>
      </c>
      <c r="Z417" s="211">
        <v>362472</v>
      </c>
      <c r="AA417" s="182">
        <f>IFERROR(Z417/W413,"-")</f>
        <v>1.5181653617114668E-2</v>
      </c>
      <c r="AB417" s="211">
        <v>11</v>
      </c>
      <c r="AC417" s="182">
        <f>IFERROR(AB417/X413,"-")</f>
        <v>0.28205128205128205</v>
      </c>
      <c r="AD417" s="214">
        <f t="shared" si="398"/>
        <v>32952</v>
      </c>
      <c r="AE417" s="109">
        <f t="shared" si="428"/>
        <v>1.3508534937983544E-3</v>
      </c>
      <c r="AF417" s="615"/>
      <c r="AG417" s="615"/>
      <c r="AH417" s="126" t="s">
        <v>148</v>
      </c>
      <c r="AI417" s="211">
        <v>555530</v>
      </c>
      <c r="AJ417" s="182">
        <f>IFERROR(AI417/AF413,"-")</f>
        <v>7.5354649612341274E-3</v>
      </c>
      <c r="AK417" s="211">
        <v>26</v>
      </c>
      <c r="AL417" s="182">
        <f>IFERROR(AK417/AG413,"-")</f>
        <v>0.33333333333333331</v>
      </c>
      <c r="AM417" s="214">
        <f t="shared" si="399"/>
        <v>21366.538461538461</v>
      </c>
      <c r="AN417" s="109">
        <f t="shared" si="429"/>
        <v>3.1929264398870196E-3</v>
      </c>
      <c r="AO417" s="615"/>
      <c r="AP417" s="651"/>
      <c r="AQ417" s="126" t="s">
        <v>148</v>
      </c>
      <c r="AR417" s="211">
        <f t="shared" si="394"/>
        <v>8532642</v>
      </c>
      <c r="AS417" s="182">
        <f>IFERROR(AR417/AO413,"-")</f>
        <v>2.0087484630652099E-2</v>
      </c>
      <c r="AT417" s="211">
        <f t="shared" si="395"/>
        <v>226</v>
      </c>
      <c r="AU417" s="182">
        <f>IFERROR(AT417/AP413,"-")</f>
        <v>0.34242424242424241</v>
      </c>
      <c r="AV417" s="214">
        <f t="shared" si="400"/>
        <v>37755.053097345131</v>
      </c>
      <c r="AW417" s="109">
        <f t="shared" si="430"/>
        <v>2.7753899054402554E-2</v>
      </c>
      <c r="AX417" s="121"/>
      <c r="AY417" s="76"/>
      <c r="AZ417" s="76"/>
      <c r="BA417" s="76"/>
      <c r="BB417" s="76"/>
      <c r="BC417" s="76"/>
      <c r="BD417" s="76"/>
      <c r="BE417" s="76"/>
      <c r="BF417" s="76"/>
      <c r="BG417" s="76"/>
      <c r="BH417" s="76"/>
      <c r="BI417" s="76"/>
      <c r="BN417" s="500"/>
      <c r="BO417" s="642"/>
      <c r="BP417" s="641"/>
      <c r="BQ417" s="641"/>
      <c r="BR417" s="400" t="s">
        <v>148</v>
      </c>
      <c r="BS417" s="188">
        <v>727713</v>
      </c>
      <c r="BT417" s="390">
        <v>1.1657105565323478E-2</v>
      </c>
      <c r="BU417" s="188">
        <v>23</v>
      </c>
      <c r="BV417" s="390">
        <v>0.39655172413793105</v>
      </c>
      <c r="BW417" s="188">
        <v>31639.695652173912</v>
      </c>
      <c r="BX417" s="401">
        <v>2.8714107365792759E-3</v>
      </c>
      <c r="CB417" s="159"/>
      <c r="CC417" s="159"/>
      <c r="CD417" s="159"/>
      <c r="CE417" s="159"/>
      <c r="CF417" s="159"/>
      <c r="CG417" s="159"/>
      <c r="CI417" s="76"/>
      <c r="CJ417" s="150"/>
      <c r="CK417" s="150"/>
      <c r="CL417" s="150"/>
    </row>
    <row r="418" spans="2:90" s="14" customFormat="1" ht="13.5" customHeight="1">
      <c r="B418" s="500"/>
      <c r="C418" s="628"/>
      <c r="D418" s="631"/>
      <c r="E418" s="615"/>
      <c r="F418" s="615"/>
      <c r="G418" s="126" t="s">
        <v>149</v>
      </c>
      <c r="H418" s="211">
        <v>12220828</v>
      </c>
      <c r="I418" s="182">
        <f>IFERROR(H418/E413,"-")</f>
        <v>4.1416604031968743E-2</v>
      </c>
      <c r="J418" s="211">
        <v>180</v>
      </c>
      <c r="K418" s="182">
        <f>IFERROR(J418/F413,"-")</f>
        <v>0.37267080745341613</v>
      </c>
      <c r="L418" s="214">
        <f t="shared" si="396"/>
        <v>67893.488888888882</v>
      </c>
      <c r="M418" s="109">
        <f t="shared" si="426"/>
        <v>2.210487535306398E-2</v>
      </c>
      <c r="N418" s="615"/>
      <c r="O418" s="615"/>
      <c r="P418" s="126" t="s">
        <v>149</v>
      </c>
      <c r="Q418" s="211">
        <v>1547890</v>
      </c>
      <c r="R418" s="182">
        <f>IFERROR(Q418/N413,"-")</f>
        <v>4.8212491411150339E-2</v>
      </c>
      <c r="S418" s="211">
        <v>24</v>
      </c>
      <c r="T418" s="182">
        <f>IFERROR(S418/O413,"-")</f>
        <v>0.4</v>
      </c>
      <c r="U418" s="214">
        <f t="shared" si="397"/>
        <v>64495.416666666664</v>
      </c>
      <c r="V418" s="109">
        <f t="shared" si="427"/>
        <v>2.9473167137418644E-3</v>
      </c>
      <c r="W418" s="615"/>
      <c r="X418" s="615"/>
      <c r="Y418" s="126" t="s">
        <v>149</v>
      </c>
      <c r="Z418" s="211">
        <v>1170665</v>
      </c>
      <c r="AA418" s="182">
        <f>IFERROR(Z418/W413,"-")</f>
        <v>4.9031733573019549E-2</v>
      </c>
      <c r="AB418" s="211">
        <v>15</v>
      </c>
      <c r="AC418" s="182">
        <f>IFERROR(AB418/X413,"-")</f>
        <v>0.38461538461538464</v>
      </c>
      <c r="AD418" s="214">
        <f t="shared" si="398"/>
        <v>78044.333333333328</v>
      </c>
      <c r="AE418" s="109">
        <f t="shared" si="428"/>
        <v>1.842072946088665E-3</v>
      </c>
      <c r="AF418" s="615"/>
      <c r="AG418" s="615"/>
      <c r="AH418" s="126" t="s">
        <v>149</v>
      </c>
      <c r="AI418" s="211">
        <v>1557193</v>
      </c>
      <c r="AJ418" s="182">
        <f>IFERROR(AI418/AF413,"-")</f>
        <v>2.1122483555125835E-2</v>
      </c>
      <c r="AK418" s="211">
        <v>28</v>
      </c>
      <c r="AL418" s="182">
        <f>IFERROR(AK418/AG413,"-")</f>
        <v>0.35897435897435898</v>
      </c>
      <c r="AM418" s="214">
        <f t="shared" si="399"/>
        <v>55614.035714285717</v>
      </c>
      <c r="AN418" s="109">
        <f t="shared" si="429"/>
        <v>3.4385361660321748E-3</v>
      </c>
      <c r="AO418" s="615"/>
      <c r="AP418" s="651"/>
      <c r="AQ418" s="126" t="s">
        <v>149</v>
      </c>
      <c r="AR418" s="211">
        <f t="shared" si="394"/>
        <v>16496576</v>
      </c>
      <c r="AS418" s="182">
        <f>IFERROR(AR418/AO413,"-")</f>
        <v>3.8836120964454421E-2</v>
      </c>
      <c r="AT418" s="211">
        <f t="shared" si="395"/>
        <v>247</v>
      </c>
      <c r="AU418" s="182">
        <f>IFERROR(AT418/AP413,"-")</f>
        <v>0.37424242424242427</v>
      </c>
      <c r="AV418" s="214">
        <f t="shared" si="400"/>
        <v>66787.757085020246</v>
      </c>
      <c r="AW418" s="109">
        <f t="shared" si="430"/>
        <v>3.0332801178926685E-2</v>
      </c>
      <c r="AX418" s="121"/>
      <c r="AY418" s="76"/>
      <c r="AZ418" s="76"/>
      <c r="BA418" s="76"/>
      <c r="BB418" s="76"/>
      <c r="BC418" s="76"/>
      <c r="BD418" s="76"/>
      <c r="BE418" s="76"/>
      <c r="BF418" s="76"/>
      <c r="BG418" s="76"/>
      <c r="BH418" s="76"/>
      <c r="BI418" s="76"/>
      <c r="BN418" s="500"/>
      <c r="BO418" s="642"/>
      <c r="BP418" s="641"/>
      <c r="BQ418" s="641"/>
      <c r="BR418" s="400" t="s">
        <v>149</v>
      </c>
      <c r="BS418" s="188">
        <v>1176830</v>
      </c>
      <c r="BT418" s="390">
        <v>1.8851431185700446E-2</v>
      </c>
      <c r="BU418" s="188">
        <v>25</v>
      </c>
      <c r="BV418" s="390">
        <v>0.43103448275862066</v>
      </c>
      <c r="BW418" s="188">
        <v>47073.2</v>
      </c>
      <c r="BX418" s="401">
        <v>3.1210986267166041E-3</v>
      </c>
      <c r="CB418" s="159"/>
      <c r="CC418" s="159"/>
      <c r="CD418" s="159"/>
      <c r="CE418" s="159"/>
      <c r="CF418" s="159"/>
      <c r="CG418" s="159"/>
      <c r="CI418" s="76"/>
      <c r="CJ418" s="150"/>
      <c r="CK418" s="150"/>
      <c r="CL418" s="150"/>
    </row>
    <row r="419" spans="2:90" s="14" customFormat="1" ht="13.5" customHeight="1">
      <c r="B419" s="500"/>
      <c r="C419" s="628"/>
      <c r="D419" s="631"/>
      <c r="E419" s="615"/>
      <c r="F419" s="615"/>
      <c r="G419" s="126" t="s">
        <v>150</v>
      </c>
      <c r="H419" s="211">
        <v>2693101</v>
      </c>
      <c r="I419" s="182">
        <f>IFERROR(H419/E413,"-")</f>
        <v>9.1269673163797936E-3</v>
      </c>
      <c r="J419" s="211">
        <v>55</v>
      </c>
      <c r="K419" s="182">
        <f>IFERROR(J419/F413,"-")</f>
        <v>0.11387163561076605</v>
      </c>
      <c r="L419" s="214">
        <f t="shared" si="396"/>
        <v>48965.472727272725</v>
      </c>
      <c r="M419" s="109">
        <f t="shared" si="426"/>
        <v>6.7542674689917721E-3</v>
      </c>
      <c r="N419" s="615"/>
      <c r="O419" s="615"/>
      <c r="P419" s="126" t="s">
        <v>150</v>
      </c>
      <c r="Q419" s="211">
        <v>81492</v>
      </c>
      <c r="R419" s="182">
        <f>IFERROR(Q419/N413,"-")</f>
        <v>2.5382503602177564E-3</v>
      </c>
      <c r="S419" s="211">
        <v>7</v>
      </c>
      <c r="T419" s="182">
        <f>IFERROR(S419/O413,"-")</f>
        <v>0.11666666666666667</v>
      </c>
      <c r="U419" s="214">
        <f t="shared" si="397"/>
        <v>11641.714285714286</v>
      </c>
      <c r="V419" s="109">
        <f t="shared" si="427"/>
        <v>8.5963404150804371E-4</v>
      </c>
      <c r="W419" s="615"/>
      <c r="X419" s="615"/>
      <c r="Y419" s="126" t="s">
        <v>150</v>
      </c>
      <c r="Z419" s="211">
        <v>4590683</v>
      </c>
      <c r="AA419" s="182">
        <f>IFERROR(Z419/W413,"-")</f>
        <v>0.19227460099532326</v>
      </c>
      <c r="AB419" s="211">
        <v>9</v>
      </c>
      <c r="AC419" s="182">
        <f>IFERROR(AB419/X413,"-")</f>
        <v>0.23076923076923078</v>
      </c>
      <c r="AD419" s="214">
        <f t="shared" si="398"/>
        <v>510075.88888888888</v>
      </c>
      <c r="AE419" s="109">
        <f t="shared" si="428"/>
        <v>1.1052437676531991E-3</v>
      </c>
      <c r="AF419" s="615"/>
      <c r="AG419" s="615"/>
      <c r="AH419" s="126" t="s">
        <v>150</v>
      </c>
      <c r="AI419" s="211">
        <v>3448261</v>
      </c>
      <c r="AJ419" s="182">
        <f>IFERROR(AI419/AF413,"-")</f>
        <v>4.6773801491710891E-2</v>
      </c>
      <c r="AK419" s="211">
        <v>12</v>
      </c>
      <c r="AL419" s="182">
        <f>IFERROR(AK419/AG413,"-")</f>
        <v>0.15384615384615385</v>
      </c>
      <c r="AM419" s="214">
        <f t="shared" si="399"/>
        <v>287355.08333333331</v>
      </c>
      <c r="AN419" s="109">
        <f t="shared" si="429"/>
        <v>1.4736583568709322E-3</v>
      </c>
      <c r="AO419" s="615"/>
      <c r="AP419" s="651"/>
      <c r="AQ419" s="126" t="s">
        <v>150</v>
      </c>
      <c r="AR419" s="211">
        <f t="shared" si="394"/>
        <v>10813537</v>
      </c>
      <c r="AS419" s="182">
        <f>IFERROR(AR419/AO413,"-")</f>
        <v>2.5457151289188955E-2</v>
      </c>
      <c r="AT419" s="211">
        <f t="shared" si="395"/>
        <v>83</v>
      </c>
      <c r="AU419" s="182">
        <f>IFERROR(AT419/AP413,"-")</f>
        <v>0.12575757575757576</v>
      </c>
      <c r="AV419" s="214">
        <f t="shared" si="400"/>
        <v>130283.57831325301</v>
      </c>
      <c r="AW419" s="109">
        <f t="shared" si="430"/>
        <v>1.0192803635023947E-2</v>
      </c>
      <c r="AX419" s="121"/>
      <c r="AY419" s="76"/>
      <c r="AZ419" s="76"/>
      <c r="BA419" s="76"/>
      <c r="BB419" s="76"/>
      <c r="BC419" s="76"/>
      <c r="BD419" s="76"/>
      <c r="BE419" s="76"/>
      <c r="BF419" s="76"/>
      <c r="BG419" s="76"/>
      <c r="BH419" s="76"/>
      <c r="BI419" s="76"/>
      <c r="BN419" s="500"/>
      <c r="BO419" s="642"/>
      <c r="BP419" s="641"/>
      <c r="BQ419" s="641"/>
      <c r="BR419" s="400" t="s">
        <v>150</v>
      </c>
      <c r="BS419" s="188">
        <v>670936</v>
      </c>
      <c r="BT419" s="390">
        <v>1.0747604865621299E-2</v>
      </c>
      <c r="BU419" s="188">
        <v>13</v>
      </c>
      <c r="BV419" s="390">
        <v>0.22413793103448276</v>
      </c>
      <c r="BW419" s="188">
        <v>51610.461538461539</v>
      </c>
      <c r="BX419" s="401">
        <v>1.6229712858926342E-3</v>
      </c>
      <c r="CB419" s="159"/>
      <c r="CC419" s="159"/>
      <c r="CD419" s="159"/>
      <c r="CE419" s="159"/>
      <c r="CF419" s="159"/>
      <c r="CG419" s="159"/>
      <c r="CI419" s="76"/>
      <c r="CJ419" s="150"/>
      <c r="CK419" s="150"/>
      <c r="CL419" s="150"/>
    </row>
    <row r="420" spans="2:90" s="14" customFormat="1" ht="13.5" customHeight="1">
      <c r="B420" s="500"/>
      <c r="C420" s="628"/>
      <c r="D420" s="631"/>
      <c r="E420" s="615"/>
      <c r="F420" s="615"/>
      <c r="G420" s="126" t="s">
        <v>160</v>
      </c>
      <c r="H420" s="211">
        <v>0</v>
      </c>
      <c r="I420" s="182">
        <f>IFERROR(H420/E413,"-")</f>
        <v>0</v>
      </c>
      <c r="J420" s="211">
        <v>0</v>
      </c>
      <c r="K420" s="182">
        <f>IFERROR(J420/F413,"-")</f>
        <v>0</v>
      </c>
      <c r="L420" s="214" t="str">
        <f t="shared" si="396"/>
        <v>-</v>
      </c>
      <c r="M420" s="109">
        <f t="shared" si="426"/>
        <v>0</v>
      </c>
      <c r="N420" s="615"/>
      <c r="O420" s="615"/>
      <c r="P420" s="126" t="s">
        <v>160</v>
      </c>
      <c r="Q420" s="211">
        <v>0</v>
      </c>
      <c r="R420" s="182">
        <f>IFERROR(Q420/N413,"-")</f>
        <v>0</v>
      </c>
      <c r="S420" s="211">
        <v>0</v>
      </c>
      <c r="T420" s="182">
        <f>IFERROR(S420/O413,"-")</f>
        <v>0</v>
      </c>
      <c r="U420" s="214" t="str">
        <f t="shared" si="397"/>
        <v>-</v>
      </c>
      <c r="V420" s="109">
        <f t="shared" si="427"/>
        <v>0</v>
      </c>
      <c r="W420" s="615"/>
      <c r="X420" s="615"/>
      <c r="Y420" s="126" t="s">
        <v>160</v>
      </c>
      <c r="Z420" s="211">
        <v>0</v>
      </c>
      <c r="AA420" s="182">
        <f>IFERROR(Z420/W413,"-")</f>
        <v>0</v>
      </c>
      <c r="AB420" s="211">
        <v>0</v>
      </c>
      <c r="AC420" s="182">
        <f>IFERROR(AB420/X413,"-")</f>
        <v>0</v>
      </c>
      <c r="AD420" s="214" t="str">
        <f t="shared" si="398"/>
        <v>-</v>
      </c>
      <c r="AE420" s="109">
        <f t="shared" si="428"/>
        <v>0</v>
      </c>
      <c r="AF420" s="615"/>
      <c r="AG420" s="615"/>
      <c r="AH420" s="126" t="s">
        <v>160</v>
      </c>
      <c r="AI420" s="211">
        <v>0</v>
      </c>
      <c r="AJ420" s="182">
        <f>IFERROR(AI420/AF413,"-")</f>
        <v>0</v>
      </c>
      <c r="AK420" s="211">
        <v>0</v>
      </c>
      <c r="AL420" s="182">
        <f>IFERROR(AK420/AG413,"-")</f>
        <v>0</v>
      </c>
      <c r="AM420" s="214" t="str">
        <f t="shared" si="399"/>
        <v>-</v>
      </c>
      <c r="AN420" s="109">
        <f t="shared" si="429"/>
        <v>0</v>
      </c>
      <c r="AO420" s="615"/>
      <c r="AP420" s="651"/>
      <c r="AQ420" s="126" t="s">
        <v>160</v>
      </c>
      <c r="AR420" s="211">
        <f t="shared" si="394"/>
        <v>0</v>
      </c>
      <c r="AS420" s="182">
        <f>IFERROR(AR420/AO413,"-")</f>
        <v>0</v>
      </c>
      <c r="AT420" s="211">
        <f t="shared" si="395"/>
        <v>0</v>
      </c>
      <c r="AU420" s="182">
        <f>IFERROR(AT420/AP413,"-")</f>
        <v>0</v>
      </c>
      <c r="AV420" s="214" t="str">
        <f t="shared" si="400"/>
        <v>-</v>
      </c>
      <c r="AW420" s="109">
        <f t="shared" si="430"/>
        <v>0</v>
      </c>
      <c r="AX420" s="121"/>
      <c r="AY420" s="76"/>
      <c r="AZ420" s="76"/>
      <c r="BA420" s="76"/>
      <c r="BB420" s="76"/>
      <c r="BC420" s="76"/>
      <c r="BD420" s="76"/>
      <c r="BE420" s="76"/>
      <c r="BF420" s="76"/>
      <c r="BG420" s="76"/>
      <c r="BH420" s="76"/>
      <c r="BI420" s="76"/>
      <c r="BN420" s="500"/>
      <c r="BO420" s="642"/>
      <c r="BP420" s="641"/>
      <c r="BQ420" s="641"/>
      <c r="BR420" s="400" t="s">
        <v>160</v>
      </c>
      <c r="BS420" s="188">
        <v>0</v>
      </c>
      <c r="BT420" s="390">
        <v>0</v>
      </c>
      <c r="BU420" s="188">
        <v>0</v>
      </c>
      <c r="BV420" s="390">
        <v>0</v>
      </c>
      <c r="BW420" s="188" t="s">
        <v>418</v>
      </c>
      <c r="BX420" s="401">
        <v>0</v>
      </c>
      <c r="CB420" s="159"/>
      <c r="CC420" s="159"/>
      <c r="CD420" s="159"/>
      <c r="CE420" s="159"/>
      <c r="CF420" s="159"/>
      <c r="CG420" s="159"/>
      <c r="CI420" s="76"/>
      <c r="CJ420" s="150"/>
      <c r="CK420" s="150"/>
      <c r="CL420" s="150"/>
    </row>
    <row r="421" spans="2:90" s="14" customFormat="1" ht="13.5" customHeight="1">
      <c r="B421" s="500"/>
      <c r="C421" s="628"/>
      <c r="D421" s="631"/>
      <c r="E421" s="615"/>
      <c r="F421" s="615"/>
      <c r="G421" s="126" t="s">
        <v>151</v>
      </c>
      <c r="H421" s="211">
        <v>15599</v>
      </c>
      <c r="I421" s="182">
        <f>IFERROR(H421/E413,"-")</f>
        <v>5.2865289184552833E-5</v>
      </c>
      <c r="J421" s="211">
        <v>3</v>
      </c>
      <c r="K421" s="182">
        <f>IFERROR(J421/F413,"-")</f>
        <v>6.2111801242236021E-3</v>
      </c>
      <c r="L421" s="214">
        <f t="shared" si="396"/>
        <v>5199.666666666667</v>
      </c>
      <c r="M421" s="109">
        <f t="shared" si="426"/>
        <v>3.6841458921773305E-4</v>
      </c>
      <c r="N421" s="615"/>
      <c r="O421" s="615"/>
      <c r="P421" s="126" t="s">
        <v>151</v>
      </c>
      <c r="Q421" s="211">
        <v>44477</v>
      </c>
      <c r="R421" s="182">
        <f>IFERROR(Q421/N413,"-")</f>
        <v>1.3853355086561278E-3</v>
      </c>
      <c r="S421" s="211">
        <v>1</v>
      </c>
      <c r="T421" s="182">
        <f>IFERROR(S421/O413,"-")</f>
        <v>1.6666666666666666E-2</v>
      </c>
      <c r="U421" s="214">
        <f t="shared" si="397"/>
        <v>44477</v>
      </c>
      <c r="V421" s="109">
        <f t="shared" si="427"/>
        <v>1.2280486307257767E-4</v>
      </c>
      <c r="W421" s="615"/>
      <c r="X421" s="615"/>
      <c r="Y421" s="126" t="s">
        <v>151</v>
      </c>
      <c r="Z421" s="211">
        <v>0</v>
      </c>
      <c r="AA421" s="182">
        <f>IFERROR(Z421/W413,"-")</f>
        <v>0</v>
      </c>
      <c r="AB421" s="211">
        <v>0</v>
      </c>
      <c r="AC421" s="182">
        <f>IFERROR(AB421/X413,"-")</f>
        <v>0</v>
      </c>
      <c r="AD421" s="214" t="str">
        <f t="shared" si="398"/>
        <v>-</v>
      </c>
      <c r="AE421" s="109">
        <f t="shared" si="428"/>
        <v>0</v>
      </c>
      <c r="AF421" s="615"/>
      <c r="AG421" s="615"/>
      <c r="AH421" s="126" t="s">
        <v>151</v>
      </c>
      <c r="AI421" s="211">
        <v>0</v>
      </c>
      <c r="AJ421" s="182">
        <f>IFERROR(AI421/AF413,"-")</f>
        <v>0</v>
      </c>
      <c r="AK421" s="211">
        <v>0</v>
      </c>
      <c r="AL421" s="182">
        <f>IFERROR(AK421/AG413,"-")</f>
        <v>0</v>
      </c>
      <c r="AM421" s="214" t="str">
        <f t="shared" si="399"/>
        <v>-</v>
      </c>
      <c r="AN421" s="109">
        <f t="shared" si="429"/>
        <v>0</v>
      </c>
      <c r="AO421" s="615"/>
      <c r="AP421" s="651"/>
      <c r="AQ421" s="126" t="s">
        <v>151</v>
      </c>
      <c r="AR421" s="211">
        <f t="shared" si="394"/>
        <v>60076</v>
      </c>
      <c r="AS421" s="182">
        <f>IFERROR(AR421/AO413,"-")</f>
        <v>1.4143048854868814E-4</v>
      </c>
      <c r="AT421" s="211">
        <f t="shared" si="395"/>
        <v>4</v>
      </c>
      <c r="AU421" s="182">
        <f>IFERROR(AT421/AP413,"-")</f>
        <v>6.0606060606060606E-3</v>
      </c>
      <c r="AV421" s="214">
        <f t="shared" si="400"/>
        <v>15019</v>
      </c>
      <c r="AW421" s="109">
        <f t="shared" si="430"/>
        <v>4.9121945229031066E-4</v>
      </c>
      <c r="AX421" s="121"/>
      <c r="AY421" s="76"/>
      <c r="AZ421" s="76"/>
      <c r="BA421" s="76"/>
      <c r="BB421" s="76"/>
      <c r="BC421" s="76"/>
      <c r="BD421" s="76"/>
      <c r="BE421" s="76"/>
      <c r="BF421" s="76"/>
      <c r="BG421" s="76"/>
      <c r="BH421" s="76"/>
      <c r="BI421" s="76"/>
      <c r="BN421" s="500"/>
      <c r="BO421" s="642"/>
      <c r="BP421" s="641"/>
      <c r="BQ421" s="641"/>
      <c r="BR421" s="400" t="s">
        <v>151</v>
      </c>
      <c r="BS421" s="188">
        <v>21799</v>
      </c>
      <c r="BT421" s="390">
        <v>3.4919431729058914E-4</v>
      </c>
      <c r="BU421" s="188">
        <v>1</v>
      </c>
      <c r="BV421" s="390">
        <v>1.7241379310344827E-2</v>
      </c>
      <c r="BW421" s="188">
        <v>21799</v>
      </c>
      <c r="BX421" s="401">
        <v>1.2484394506866417E-4</v>
      </c>
      <c r="CB421" s="159"/>
      <c r="CC421" s="159"/>
      <c r="CD421" s="159"/>
      <c r="CE421" s="159"/>
      <c r="CF421" s="159"/>
      <c r="CG421" s="159"/>
      <c r="CI421" s="76"/>
      <c r="CJ421" s="150"/>
      <c r="CK421" s="150"/>
      <c r="CL421" s="150"/>
    </row>
    <row r="422" spans="2:90" s="14" customFormat="1" ht="13.5" customHeight="1">
      <c r="B422" s="500"/>
      <c r="C422" s="628"/>
      <c r="D422" s="631"/>
      <c r="E422" s="615"/>
      <c r="F422" s="615"/>
      <c r="G422" s="126" t="s">
        <v>152</v>
      </c>
      <c r="H422" s="211">
        <v>193666</v>
      </c>
      <c r="I422" s="182">
        <f>IFERROR(H422/E413,"-")</f>
        <v>6.5633752773995818E-4</v>
      </c>
      <c r="J422" s="211">
        <v>12</v>
      </c>
      <c r="K422" s="182">
        <f>IFERROR(J422/F413,"-")</f>
        <v>2.4844720496894408E-2</v>
      </c>
      <c r="L422" s="214">
        <f t="shared" si="396"/>
        <v>16138.833333333334</v>
      </c>
      <c r="M422" s="109">
        <f t="shared" si="426"/>
        <v>1.4736583568709322E-3</v>
      </c>
      <c r="N422" s="615"/>
      <c r="O422" s="615"/>
      <c r="P422" s="126" t="s">
        <v>152</v>
      </c>
      <c r="Q422" s="211">
        <v>64745</v>
      </c>
      <c r="R422" s="182">
        <f>IFERROR(Q422/N413,"-")</f>
        <v>2.0166276391829709E-3</v>
      </c>
      <c r="S422" s="211">
        <v>3</v>
      </c>
      <c r="T422" s="182">
        <f>IFERROR(S422/O413,"-")</f>
        <v>0.05</v>
      </c>
      <c r="U422" s="214">
        <f t="shared" si="397"/>
        <v>21581.666666666668</v>
      </c>
      <c r="V422" s="109">
        <f t="shared" si="427"/>
        <v>3.6841458921773305E-4</v>
      </c>
      <c r="W422" s="615"/>
      <c r="X422" s="615"/>
      <c r="Y422" s="126" t="s">
        <v>152</v>
      </c>
      <c r="Z422" s="211">
        <v>79765</v>
      </c>
      <c r="AA422" s="182">
        <f>IFERROR(Z422/W413,"-")</f>
        <v>3.3408500539880365E-3</v>
      </c>
      <c r="AB422" s="211">
        <v>1</v>
      </c>
      <c r="AC422" s="182">
        <f>IFERROR(AB422/X413,"-")</f>
        <v>2.564102564102564E-2</v>
      </c>
      <c r="AD422" s="214">
        <f t="shared" si="398"/>
        <v>79765</v>
      </c>
      <c r="AE422" s="109">
        <f t="shared" si="428"/>
        <v>1.2280486307257767E-4</v>
      </c>
      <c r="AF422" s="615"/>
      <c r="AG422" s="615"/>
      <c r="AH422" s="126" t="s">
        <v>152</v>
      </c>
      <c r="AI422" s="211">
        <v>29223</v>
      </c>
      <c r="AJ422" s="182">
        <f>IFERROR(AI422/AF413,"-")</f>
        <v>3.9639424074693519E-4</v>
      </c>
      <c r="AK422" s="211">
        <v>4</v>
      </c>
      <c r="AL422" s="182">
        <f>IFERROR(AK422/AG413,"-")</f>
        <v>5.128205128205128E-2</v>
      </c>
      <c r="AM422" s="214">
        <f t="shared" si="399"/>
        <v>7305.75</v>
      </c>
      <c r="AN422" s="109">
        <f t="shared" si="429"/>
        <v>4.9121945229031066E-4</v>
      </c>
      <c r="AO422" s="615"/>
      <c r="AP422" s="651"/>
      <c r="AQ422" s="126" t="s">
        <v>152</v>
      </c>
      <c r="AR422" s="211">
        <f t="shared" si="394"/>
        <v>367399</v>
      </c>
      <c r="AS422" s="182">
        <f>IFERROR(AR422/AO413,"-")</f>
        <v>8.6492809212163719E-4</v>
      </c>
      <c r="AT422" s="211">
        <f t="shared" si="395"/>
        <v>20</v>
      </c>
      <c r="AU422" s="182">
        <f>IFERROR(AT422/AP413,"-")</f>
        <v>3.0303030303030304E-2</v>
      </c>
      <c r="AV422" s="214">
        <f t="shared" si="400"/>
        <v>18369.95</v>
      </c>
      <c r="AW422" s="109">
        <f t="shared" si="430"/>
        <v>2.4560972614515535E-3</v>
      </c>
      <c r="AX422" s="121"/>
      <c r="AY422" s="76"/>
      <c r="AZ422" s="76"/>
      <c r="BA422" s="76"/>
      <c r="BB422" s="76"/>
      <c r="BC422" s="76"/>
      <c r="BD422" s="76"/>
      <c r="BE422" s="76"/>
      <c r="BF422" s="76"/>
      <c r="BG422" s="76"/>
      <c r="BH422" s="76"/>
      <c r="BI422" s="76"/>
      <c r="BN422" s="500"/>
      <c r="BO422" s="642"/>
      <c r="BP422" s="641"/>
      <c r="BQ422" s="641"/>
      <c r="BR422" s="400" t="s">
        <v>152</v>
      </c>
      <c r="BS422" s="188">
        <v>55144</v>
      </c>
      <c r="BT422" s="390">
        <v>8.8334196213919205E-4</v>
      </c>
      <c r="BU422" s="188">
        <v>5</v>
      </c>
      <c r="BV422" s="390">
        <v>8.6206896551724144E-2</v>
      </c>
      <c r="BW422" s="188">
        <v>11028.8</v>
      </c>
      <c r="BX422" s="401">
        <v>6.2421972534332086E-4</v>
      </c>
      <c r="CB422" s="159"/>
      <c r="CC422" s="159"/>
      <c r="CD422" s="159"/>
      <c r="CE422" s="159"/>
      <c r="CF422" s="159"/>
      <c r="CG422" s="159"/>
      <c r="CI422" s="76"/>
      <c r="CJ422" s="150"/>
      <c r="CK422" s="150"/>
      <c r="CL422" s="150"/>
    </row>
    <row r="423" spans="2:90" s="14" customFormat="1" ht="13.5" customHeight="1">
      <c r="B423" s="500"/>
      <c r="C423" s="628"/>
      <c r="D423" s="631"/>
      <c r="E423" s="615"/>
      <c r="F423" s="615"/>
      <c r="G423" s="126" t="s">
        <v>153</v>
      </c>
      <c r="H423" s="211">
        <v>157808</v>
      </c>
      <c r="I423" s="182">
        <f>IFERROR(H423/E413,"-")</f>
        <v>5.3481412626680636E-4</v>
      </c>
      <c r="J423" s="211">
        <v>5</v>
      </c>
      <c r="K423" s="182">
        <f>IFERROR(J423/F413,"-")</f>
        <v>1.0351966873706004E-2</v>
      </c>
      <c r="L423" s="214">
        <f t="shared" si="396"/>
        <v>31561.599999999999</v>
      </c>
      <c r="M423" s="109">
        <f t="shared" si="426"/>
        <v>6.1402431536288838E-4</v>
      </c>
      <c r="N423" s="615"/>
      <c r="O423" s="615"/>
      <c r="P423" s="126" t="s">
        <v>153</v>
      </c>
      <c r="Q423" s="211">
        <v>17729</v>
      </c>
      <c r="R423" s="182">
        <f>IFERROR(Q423/N413,"-")</f>
        <v>5.5220930442620875E-4</v>
      </c>
      <c r="S423" s="211">
        <v>3</v>
      </c>
      <c r="T423" s="182">
        <f>IFERROR(S423/O413,"-")</f>
        <v>0.05</v>
      </c>
      <c r="U423" s="214">
        <f t="shared" si="397"/>
        <v>5909.666666666667</v>
      </c>
      <c r="V423" s="109">
        <f t="shared" si="427"/>
        <v>3.6841458921773305E-4</v>
      </c>
      <c r="W423" s="615"/>
      <c r="X423" s="615"/>
      <c r="Y423" s="126" t="s">
        <v>153</v>
      </c>
      <c r="Z423" s="211">
        <v>13196</v>
      </c>
      <c r="AA423" s="182">
        <f>IFERROR(Z423/W413,"-")</f>
        <v>5.5269676314707113E-4</v>
      </c>
      <c r="AB423" s="211">
        <v>1</v>
      </c>
      <c r="AC423" s="182">
        <f>IFERROR(AB423/X413,"-")</f>
        <v>2.564102564102564E-2</v>
      </c>
      <c r="AD423" s="214">
        <f t="shared" si="398"/>
        <v>13196</v>
      </c>
      <c r="AE423" s="109">
        <f t="shared" si="428"/>
        <v>1.2280486307257767E-4</v>
      </c>
      <c r="AF423" s="615"/>
      <c r="AG423" s="615"/>
      <c r="AH423" s="126" t="s">
        <v>153</v>
      </c>
      <c r="AI423" s="211">
        <v>3384</v>
      </c>
      <c r="AJ423" s="182">
        <f>IFERROR(AI423/AF413,"-")</f>
        <v>4.5902135670110138E-5</v>
      </c>
      <c r="AK423" s="211">
        <v>1</v>
      </c>
      <c r="AL423" s="182">
        <f>IFERROR(AK423/AG413,"-")</f>
        <v>1.282051282051282E-2</v>
      </c>
      <c r="AM423" s="214">
        <f t="shared" si="399"/>
        <v>3384</v>
      </c>
      <c r="AN423" s="109">
        <f t="shared" si="429"/>
        <v>1.2280486307257767E-4</v>
      </c>
      <c r="AO423" s="615"/>
      <c r="AP423" s="651"/>
      <c r="AQ423" s="126" t="s">
        <v>153</v>
      </c>
      <c r="AR423" s="211">
        <f t="shared" si="394"/>
        <v>192117</v>
      </c>
      <c r="AS423" s="182">
        <f>IFERROR(AR423/AO413,"-")</f>
        <v>4.5228046422045944E-4</v>
      </c>
      <c r="AT423" s="211">
        <f t="shared" si="395"/>
        <v>10</v>
      </c>
      <c r="AU423" s="182">
        <f>IFERROR(AT423/AP413,"-")</f>
        <v>1.5151515151515152E-2</v>
      </c>
      <c r="AV423" s="214">
        <f t="shared" si="400"/>
        <v>19211.7</v>
      </c>
      <c r="AW423" s="109">
        <f t="shared" si="430"/>
        <v>1.2280486307257768E-3</v>
      </c>
      <c r="AX423" s="121"/>
      <c r="AY423" s="76"/>
      <c r="AZ423" s="76"/>
      <c r="BA423" s="76"/>
      <c r="BB423" s="76"/>
      <c r="BC423" s="76"/>
      <c r="BD423" s="76"/>
      <c r="BE423" s="76"/>
      <c r="BF423" s="76"/>
      <c r="BG423" s="76"/>
      <c r="BH423" s="76"/>
      <c r="BI423" s="76"/>
      <c r="BN423" s="500"/>
      <c r="BO423" s="642"/>
      <c r="BP423" s="641"/>
      <c r="BQ423" s="641"/>
      <c r="BR423" s="400" t="s">
        <v>153</v>
      </c>
      <c r="BS423" s="188">
        <v>7895</v>
      </c>
      <c r="BT423" s="390">
        <v>1.2646860567040694E-4</v>
      </c>
      <c r="BU423" s="188">
        <v>2</v>
      </c>
      <c r="BV423" s="390">
        <v>3.4482758620689655E-2</v>
      </c>
      <c r="BW423" s="188">
        <v>3947.5</v>
      </c>
      <c r="BX423" s="401">
        <v>2.4968789013732833E-4</v>
      </c>
      <c r="CB423" s="159"/>
      <c r="CC423" s="159"/>
      <c r="CD423" s="159"/>
      <c r="CE423" s="159"/>
      <c r="CF423" s="159"/>
      <c r="CG423" s="159"/>
      <c r="CI423" s="76"/>
      <c r="CJ423" s="150"/>
      <c r="CK423" s="150"/>
      <c r="CL423" s="150"/>
    </row>
    <row r="424" spans="2:90" s="14" customFormat="1" ht="13.5" customHeight="1">
      <c r="B424" s="500"/>
      <c r="C424" s="628"/>
      <c r="D424" s="631"/>
      <c r="E424" s="615"/>
      <c r="F424" s="615"/>
      <c r="G424" s="126" t="s">
        <v>154</v>
      </c>
      <c r="H424" s="211">
        <v>75389</v>
      </c>
      <c r="I424" s="182">
        <f>IFERROR(H424/E413,"-")</f>
        <v>2.5549466544869885E-4</v>
      </c>
      <c r="J424" s="211">
        <v>6</v>
      </c>
      <c r="K424" s="182">
        <f>IFERROR(J424/F413,"-")</f>
        <v>1.2422360248447204E-2</v>
      </c>
      <c r="L424" s="214">
        <f t="shared" si="396"/>
        <v>12564.833333333334</v>
      </c>
      <c r="M424" s="109">
        <f t="shared" si="426"/>
        <v>7.368291784354661E-4</v>
      </c>
      <c r="N424" s="615"/>
      <c r="O424" s="615"/>
      <c r="P424" s="126" t="s">
        <v>154</v>
      </c>
      <c r="Q424" s="211">
        <v>0</v>
      </c>
      <c r="R424" s="182">
        <f>IFERROR(Q424/N413,"-")</f>
        <v>0</v>
      </c>
      <c r="S424" s="211">
        <v>0</v>
      </c>
      <c r="T424" s="182">
        <f>IFERROR(S424/O413,"-")</f>
        <v>0</v>
      </c>
      <c r="U424" s="214" t="str">
        <f t="shared" si="397"/>
        <v>-</v>
      </c>
      <c r="V424" s="109">
        <f t="shared" si="427"/>
        <v>0</v>
      </c>
      <c r="W424" s="615"/>
      <c r="X424" s="615"/>
      <c r="Y424" s="126" t="s">
        <v>154</v>
      </c>
      <c r="Z424" s="211">
        <v>0</v>
      </c>
      <c r="AA424" s="182">
        <f>IFERROR(Z424/W413,"-")</f>
        <v>0</v>
      </c>
      <c r="AB424" s="211">
        <v>0</v>
      </c>
      <c r="AC424" s="182">
        <f>IFERROR(AB424/X413,"-")</f>
        <v>0</v>
      </c>
      <c r="AD424" s="214" t="str">
        <f t="shared" si="398"/>
        <v>-</v>
      </c>
      <c r="AE424" s="109">
        <f t="shared" si="428"/>
        <v>0</v>
      </c>
      <c r="AF424" s="615"/>
      <c r="AG424" s="615"/>
      <c r="AH424" s="126" t="s">
        <v>154</v>
      </c>
      <c r="AI424" s="211">
        <v>22221</v>
      </c>
      <c r="AJ424" s="182">
        <f>IFERROR(AI424/AF413,"-")</f>
        <v>3.0141588555718598E-4</v>
      </c>
      <c r="AK424" s="211">
        <v>1</v>
      </c>
      <c r="AL424" s="182">
        <f>IFERROR(AK424/AG413,"-")</f>
        <v>1.282051282051282E-2</v>
      </c>
      <c r="AM424" s="214">
        <f t="shared" si="399"/>
        <v>22221</v>
      </c>
      <c r="AN424" s="109">
        <f t="shared" si="429"/>
        <v>1.2280486307257767E-4</v>
      </c>
      <c r="AO424" s="615"/>
      <c r="AP424" s="651"/>
      <c r="AQ424" s="126" t="s">
        <v>154</v>
      </c>
      <c r="AR424" s="211">
        <f t="shared" si="394"/>
        <v>97610</v>
      </c>
      <c r="AS424" s="182">
        <f>IFERROR(AR424/AO413,"-")</f>
        <v>2.297927622883922E-4</v>
      </c>
      <c r="AT424" s="211">
        <f t="shared" si="395"/>
        <v>7</v>
      </c>
      <c r="AU424" s="182">
        <f>IFERROR(AT424/AP413,"-")</f>
        <v>1.0606060606060607E-2</v>
      </c>
      <c r="AV424" s="214">
        <f t="shared" si="400"/>
        <v>13944.285714285714</v>
      </c>
      <c r="AW424" s="109">
        <f t="shared" si="430"/>
        <v>8.5963404150804371E-4</v>
      </c>
      <c r="AX424" s="121"/>
      <c r="AY424" s="76"/>
      <c r="AZ424" s="76"/>
      <c r="BA424" s="76"/>
      <c r="BB424" s="76"/>
      <c r="BC424" s="76"/>
      <c r="BD424" s="76"/>
      <c r="BE424" s="76"/>
      <c r="BF424" s="76"/>
      <c r="BG424" s="76"/>
      <c r="BH424" s="76"/>
      <c r="BI424" s="76"/>
      <c r="BN424" s="500"/>
      <c r="BO424" s="642"/>
      <c r="BP424" s="641"/>
      <c r="BQ424" s="641"/>
      <c r="BR424" s="400" t="s">
        <v>154</v>
      </c>
      <c r="BS424" s="188">
        <v>843591</v>
      </c>
      <c r="BT424" s="390">
        <v>1.3513334708816247E-2</v>
      </c>
      <c r="BU424" s="188">
        <v>2</v>
      </c>
      <c r="BV424" s="390">
        <v>3.4482758620689655E-2</v>
      </c>
      <c r="BW424" s="188">
        <v>421795.5</v>
      </c>
      <c r="BX424" s="401">
        <v>2.4968789013732833E-4</v>
      </c>
      <c r="CB424" s="159"/>
      <c r="CC424" s="159"/>
      <c r="CD424" s="159"/>
      <c r="CE424" s="159"/>
      <c r="CF424" s="159"/>
      <c r="CG424" s="159"/>
      <c r="CI424" s="76"/>
      <c r="CJ424" s="150"/>
      <c r="CK424" s="150"/>
      <c r="CL424" s="150"/>
    </row>
    <row r="425" spans="2:90" s="14" customFormat="1" ht="13.5" customHeight="1">
      <c r="B425" s="500"/>
      <c r="C425" s="628"/>
      <c r="D425" s="631"/>
      <c r="E425" s="615"/>
      <c r="F425" s="615"/>
      <c r="G425" s="126" t="s">
        <v>155</v>
      </c>
      <c r="H425" s="211">
        <v>2579469</v>
      </c>
      <c r="I425" s="182">
        <f>IFERROR(H425/E413,"-")</f>
        <v>8.741866441925079E-3</v>
      </c>
      <c r="J425" s="211">
        <v>59</v>
      </c>
      <c r="K425" s="182">
        <f>IFERROR(J425/F413,"-")</f>
        <v>0.12215320910973085</v>
      </c>
      <c r="L425" s="214">
        <f t="shared" si="396"/>
        <v>43719.813559322036</v>
      </c>
      <c r="M425" s="109">
        <f t="shared" si="426"/>
        <v>7.2454869212820825E-3</v>
      </c>
      <c r="N425" s="615"/>
      <c r="O425" s="615"/>
      <c r="P425" s="126" t="s">
        <v>155</v>
      </c>
      <c r="Q425" s="211">
        <v>99404</v>
      </c>
      <c r="R425" s="182">
        <f>IFERROR(Q425/N413,"-")</f>
        <v>3.0961596083920614E-3</v>
      </c>
      <c r="S425" s="211">
        <v>7</v>
      </c>
      <c r="T425" s="182">
        <f>IFERROR(S425/O413,"-")</f>
        <v>0.11666666666666667</v>
      </c>
      <c r="U425" s="214">
        <f t="shared" si="397"/>
        <v>14200.571428571429</v>
      </c>
      <c r="V425" s="109">
        <f t="shared" si="427"/>
        <v>8.5963404150804371E-4</v>
      </c>
      <c r="W425" s="615"/>
      <c r="X425" s="615"/>
      <c r="Y425" s="126" t="s">
        <v>155</v>
      </c>
      <c r="Z425" s="211">
        <v>96205</v>
      </c>
      <c r="AA425" s="182">
        <f>IFERROR(Z425/W413,"-")</f>
        <v>4.0294174066811137E-3</v>
      </c>
      <c r="AB425" s="211">
        <v>7</v>
      </c>
      <c r="AC425" s="182">
        <f>IFERROR(AB425/X413,"-")</f>
        <v>0.17948717948717949</v>
      </c>
      <c r="AD425" s="214">
        <f t="shared" si="398"/>
        <v>13743.571428571429</v>
      </c>
      <c r="AE425" s="109">
        <f t="shared" si="428"/>
        <v>8.5963404150804371E-4</v>
      </c>
      <c r="AF425" s="615"/>
      <c r="AG425" s="615"/>
      <c r="AH425" s="126" t="s">
        <v>155</v>
      </c>
      <c r="AI425" s="211">
        <v>328263</v>
      </c>
      <c r="AJ425" s="182">
        <f>IFERROR(AI425/AF413,"-")</f>
        <v>4.4527106269141147E-3</v>
      </c>
      <c r="AK425" s="211">
        <v>9</v>
      </c>
      <c r="AL425" s="182">
        <f>IFERROR(AK425/AG413,"-")</f>
        <v>0.11538461538461539</v>
      </c>
      <c r="AM425" s="214">
        <f t="shared" si="399"/>
        <v>36473.666666666664</v>
      </c>
      <c r="AN425" s="109">
        <f t="shared" si="429"/>
        <v>1.1052437676531991E-3</v>
      </c>
      <c r="AO425" s="615"/>
      <c r="AP425" s="651"/>
      <c r="AQ425" s="126" t="s">
        <v>155</v>
      </c>
      <c r="AR425" s="211">
        <f t="shared" si="394"/>
        <v>3103341</v>
      </c>
      <c r="AS425" s="182">
        <f>IFERROR(AR425/AO413,"-")</f>
        <v>7.3058631360805384E-3</v>
      </c>
      <c r="AT425" s="211">
        <f t="shared" si="395"/>
        <v>82</v>
      </c>
      <c r="AU425" s="182">
        <f>IFERROR(AT425/AP413,"-")</f>
        <v>0.12424242424242424</v>
      </c>
      <c r="AV425" s="214">
        <f t="shared" si="400"/>
        <v>37845.621951219509</v>
      </c>
      <c r="AW425" s="109">
        <f t="shared" si="430"/>
        <v>1.0069998771951369E-2</v>
      </c>
      <c r="AX425" s="121"/>
      <c r="AY425" s="76"/>
      <c r="AZ425" s="76"/>
      <c r="BA425" s="76"/>
      <c r="BB425" s="76"/>
      <c r="BC425" s="76"/>
      <c r="BD425" s="76"/>
      <c r="BE425" s="76"/>
      <c r="BF425" s="76"/>
      <c r="BG425" s="76"/>
      <c r="BH425" s="76"/>
      <c r="BI425" s="76"/>
      <c r="BN425" s="500"/>
      <c r="BO425" s="642"/>
      <c r="BP425" s="641"/>
      <c r="BQ425" s="641"/>
      <c r="BR425" s="400" t="s">
        <v>155</v>
      </c>
      <c r="BS425" s="188">
        <v>514437</v>
      </c>
      <c r="BT425" s="390">
        <v>8.2406751228964077E-3</v>
      </c>
      <c r="BU425" s="188">
        <v>14</v>
      </c>
      <c r="BV425" s="390">
        <v>0.2413793103448276</v>
      </c>
      <c r="BW425" s="188">
        <v>36745.5</v>
      </c>
      <c r="BX425" s="401">
        <v>1.7478152309612985E-3</v>
      </c>
      <c r="CB425" s="159"/>
      <c r="CC425" s="159"/>
      <c r="CD425" s="159"/>
      <c r="CE425" s="159"/>
      <c r="CF425" s="159"/>
      <c r="CG425" s="159"/>
      <c r="CI425" s="76"/>
      <c r="CJ425" s="150"/>
      <c r="CK425" s="150"/>
      <c r="CL425" s="150"/>
    </row>
    <row r="426" spans="2:90" s="14" customFormat="1" ht="13.5" customHeight="1">
      <c r="B426" s="500"/>
      <c r="C426" s="628"/>
      <c r="D426" s="631"/>
      <c r="E426" s="615"/>
      <c r="F426" s="615"/>
      <c r="G426" s="126" t="s">
        <v>156</v>
      </c>
      <c r="H426" s="211">
        <v>3342475</v>
      </c>
      <c r="I426" s="182">
        <f>IFERROR(H426/E413,"-")</f>
        <v>1.1327707382982128E-2</v>
      </c>
      <c r="J426" s="211">
        <v>54</v>
      </c>
      <c r="K426" s="182">
        <f>IFERROR(J426/F413,"-")</f>
        <v>0.11180124223602485</v>
      </c>
      <c r="L426" s="214">
        <f t="shared" si="396"/>
        <v>61897.685185185182</v>
      </c>
      <c r="M426" s="109">
        <f t="shared" si="426"/>
        <v>6.6314626059191945E-3</v>
      </c>
      <c r="N426" s="615"/>
      <c r="O426" s="615"/>
      <c r="P426" s="126" t="s">
        <v>156</v>
      </c>
      <c r="Q426" s="211">
        <v>430708</v>
      </c>
      <c r="R426" s="182">
        <f>IFERROR(Q426/N413,"-")</f>
        <v>1.3415362687732163E-2</v>
      </c>
      <c r="S426" s="211">
        <v>4</v>
      </c>
      <c r="T426" s="182">
        <f>IFERROR(S426/O413,"-")</f>
        <v>6.6666666666666666E-2</v>
      </c>
      <c r="U426" s="214">
        <f t="shared" si="397"/>
        <v>107677</v>
      </c>
      <c r="V426" s="109">
        <f t="shared" si="427"/>
        <v>4.9121945229031066E-4</v>
      </c>
      <c r="W426" s="615"/>
      <c r="X426" s="615"/>
      <c r="Y426" s="126" t="s">
        <v>156</v>
      </c>
      <c r="Z426" s="211">
        <v>119470</v>
      </c>
      <c r="AA426" s="182">
        <f>IFERROR(Z426/W413,"-")</f>
        <v>5.0038407315232333E-3</v>
      </c>
      <c r="AB426" s="211">
        <v>1</v>
      </c>
      <c r="AC426" s="182">
        <f>IFERROR(AB426/X413,"-")</f>
        <v>2.564102564102564E-2</v>
      </c>
      <c r="AD426" s="214">
        <f t="shared" si="398"/>
        <v>119470</v>
      </c>
      <c r="AE426" s="109">
        <f t="shared" si="428"/>
        <v>1.2280486307257767E-4</v>
      </c>
      <c r="AF426" s="615"/>
      <c r="AG426" s="615"/>
      <c r="AH426" s="126" t="s">
        <v>156</v>
      </c>
      <c r="AI426" s="211">
        <v>593171</v>
      </c>
      <c r="AJ426" s="182">
        <f>IFERROR(AI426/AF413,"-")</f>
        <v>8.0460448337987302E-3</v>
      </c>
      <c r="AK426" s="211">
        <v>12</v>
      </c>
      <c r="AL426" s="182">
        <f>IFERROR(AK426/AG413,"-")</f>
        <v>0.15384615384615385</v>
      </c>
      <c r="AM426" s="214">
        <f t="shared" si="399"/>
        <v>49430.916666666664</v>
      </c>
      <c r="AN426" s="109">
        <f t="shared" si="429"/>
        <v>1.4736583568709322E-3</v>
      </c>
      <c r="AO426" s="615"/>
      <c r="AP426" s="651"/>
      <c r="AQ426" s="126" t="s">
        <v>156</v>
      </c>
      <c r="AR426" s="211">
        <f t="shared" si="394"/>
        <v>4485824</v>
      </c>
      <c r="AS426" s="182">
        <f>IFERROR(AR426/AO413,"-")</f>
        <v>1.056049470443156E-2</v>
      </c>
      <c r="AT426" s="211">
        <f t="shared" si="395"/>
        <v>71</v>
      </c>
      <c r="AU426" s="182">
        <f>IFERROR(AT426/AP413,"-")</f>
        <v>0.10757575757575757</v>
      </c>
      <c r="AV426" s="214">
        <f t="shared" si="400"/>
        <v>63180.619718309856</v>
      </c>
      <c r="AW426" s="109">
        <f t="shared" si="430"/>
        <v>8.7191452781530156E-3</v>
      </c>
      <c r="AX426" s="121"/>
      <c r="AY426" s="76"/>
      <c r="AZ426" s="76"/>
      <c r="BA426" s="76"/>
      <c r="BB426" s="76"/>
      <c r="BC426" s="76"/>
      <c r="BD426" s="76"/>
      <c r="BE426" s="76"/>
      <c r="BF426" s="76"/>
      <c r="BG426" s="76"/>
      <c r="BH426" s="76"/>
      <c r="BI426" s="76"/>
      <c r="BN426" s="500"/>
      <c r="BO426" s="642"/>
      <c r="BP426" s="641"/>
      <c r="BQ426" s="641"/>
      <c r="BR426" s="400" t="s">
        <v>156</v>
      </c>
      <c r="BS426" s="188">
        <v>676144</v>
      </c>
      <c r="BT426" s="390">
        <v>1.0831030894542322E-2</v>
      </c>
      <c r="BU426" s="188">
        <v>8</v>
      </c>
      <c r="BV426" s="390">
        <v>0.13793103448275862</v>
      </c>
      <c r="BW426" s="188">
        <v>84518</v>
      </c>
      <c r="BX426" s="401">
        <v>9.9875156054931333E-4</v>
      </c>
      <c r="CB426" s="159"/>
      <c r="CC426" s="159"/>
      <c r="CD426" s="159"/>
      <c r="CE426" s="159"/>
      <c r="CF426" s="159"/>
      <c r="CG426" s="159"/>
      <c r="CI426" s="76"/>
      <c r="CJ426" s="150"/>
      <c r="CK426" s="150"/>
      <c r="CL426" s="150"/>
    </row>
    <row r="427" spans="2:90" s="14" customFormat="1" ht="13.5" customHeight="1">
      <c r="B427" s="500"/>
      <c r="C427" s="628"/>
      <c r="D427" s="631"/>
      <c r="E427" s="615"/>
      <c r="F427" s="615"/>
      <c r="G427" s="126" t="s">
        <v>157</v>
      </c>
      <c r="H427" s="211">
        <v>1054689</v>
      </c>
      <c r="I427" s="182">
        <f>IFERROR(H427/E413,"-")</f>
        <v>3.5743598297818349E-3</v>
      </c>
      <c r="J427" s="211">
        <v>26</v>
      </c>
      <c r="K427" s="182">
        <f>IFERROR(J427/F413,"-")</f>
        <v>5.3830227743271224E-2</v>
      </c>
      <c r="L427" s="214">
        <f t="shared" si="396"/>
        <v>40564.961538461539</v>
      </c>
      <c r="M427" s="109">
        <f t="shared" si="426"/>
        <v>3.1929264398870196E-3</v>
      </c>
      <c r="N427" s="615"/>
      <c r="O427" s="615"/>
      <c r="P427" s="126" t="s">
        <v>157</v>
      </c>
      <c r="Q427" s="211">
        <v>247332</v>
      </c>
      <c r="R427" s="182">
        <f>IFERROR(Q427/N413,"-")</f>
        <v>7.7037075798038843E-3</v>
      </c>
      <c r="S427" s="211">
        <v>8</v>
      </c>
      <c r="T427" s="182">
        <f>IFERROR(S427/O413,"-")</f>
        <v>0.13333333333333333</v>
      </c>
      <c r="U427" s="214">
        <f t="shared" si="397"/>
        <v>30916.5</v>
      </c>
      <c r="V427" s="109">
        <f t="shared" si="427"/>
        <v>9.8243890458062132E-4</v>
      </c>
      <c r="W427" s="615"/>
      <c r="X427" s="615"/>
      <c r="Y427" s="126" t="s">
        <v>157</v>
      </c>
      <c r="Z427" s="211">
        <v>12166</v>
      </c>
      <c r="AA427" s="182">
        <f>IFERROR(Z427/W413,"-")</f>
        <v>5.095565944564464E-4</v>
      </c>
      <c r="AB427" s="211">
        <v>3</v>
      </c>
      <c r="AC427" s="182">
        <f>IFERROR(AB427/X413,"-")</f>
        <v>7.6923076923076927E-2</v>
      </c>
      <c r="AD427" s="214">
        <f t="shared" si="398"/>
        <v>4055.3333333333335</v>
      </c>
      <c r="AE427" s="109">
        <f t="shared" si="428"/>
        <v>3.6841458921773305E-4</v>
      </c>
      <c r="AF427" s="615"/>
      <c r="AG427" s="615"/>
      <c r="AH427" s="126" t="s">
        <v>157</v>
      </c>
      <c r="AI427" s="211">
        <v>265939</v>
      </c>
      <c r="AJ427" s="182">
        <f>IFERROR(AI427/AF413,"-")</f>
        <v>3.6073191660677957E-3</v>
      </c>
      <c r="AK427" s="211">
        <v>8</v>
      </c>
      <c r="AL427" s="182">
        <f>IFERROR(AK427/AG413,"-")</f>
        <v>0.10256410256410256</v>
      </c>
      <c r="AM427" s="214">
        <f t="shared" si="399"/>
        <v>33242.375</v>
      </c>
      <c r="AN427" s="109">
        <f t="shared" si="429"/>
        <v>9.8243890458062132E-4</v>
      </c>
      <c r="AO427" s="615"/>
      <c r="AP427" s="651"/>
      <c r="AQ427" s="126" t="s">
        <v>157</v>
      </c>
      <c r="AR427" s="211">
        <f t="shared" si="394"/>
        <v>1580126</v>
      </c>
      <c r="AS427" s="182">
        <f>IFERROR(AR427/AO413,"-")</f>
        <v>3.7199213021586724E-3</v>
      </c>
      <c r="AT427" s="211">
        <f t="shared" si="395"/>
        <v>45</v>
      </c>
      <c r="AU427" s="182">
        <f>IFERROR(AT427/AP413,"-")</f>
        <v>6.8181818181818177E-2</v>
      </c>
      <c r="AV427" s="214">
        <f t="shared" si="400"/>
        <v>35113.911111111112</v>
      </c>
      <c r="AW427" s="109">
        <f t="shared" si="430"/>
        <v>5.5262188382659951E-3</v>
      </c>
      <c r="AX427" s="121"/>
      <c r="AY427" s="76"/>
      <c r="AZ427" s="76"/>
      <c r="BA427" s="76"/>
      <c r="BB427" s="76"/>
      <c r="BC427" s="76"/>
      <c r="BD427" s="76"/>
      <c r="BE427" s="76"/>
      <c r="BF427" s="76"/>
      <c r="BG427" s="76"/>
      <c r="BH427" s="76"/>
      <c r="BI427" s="76"/>
      <c r="BN427" s="500"/>
      <c r="BO427" s="642"/>
      <c r="BP427" s="641"/>
      <c r="BQ427" s="641"/>
      <c r="BR427" s="400" t="s">
        <v>157</v>
      </c>
      <c r="BS427" s="188">
        <v>457258</v>
      </c>
      <c r="BT427" s="390">
        <v>7.3247348564457176E-3</v>
      </c>
      <c r="BU427" s="188">
        <v>9</v>
      </c>
      <c r="BV427" s="390">
        <v>0.15517241379310345</v>
      </c>
      <c r="BW427" s="188">
        <v>50806.444444444445</v>
      </c>
      <c r="BX427" s="401">
        <v>1.1235955056179776E-3</v>
      </c>
      <c r="CB427" s="159"/>
      <c r="CC427" s="159"/>
      <c r="CD427" s="159"/>
      <c r="CE427" s="159"/>
      <c r="CF427" s="159"/>
      <c r="CG427" s="159"/>
      <c r="CI427" s="76"/>
      <c r="CJ427" s="150"/>
      <c r="CK427" s="150"/>
      <c r="CL427" s="150"/>
    </row>
    <row r="428" spans="2:90" s="14" customFormat="1" ht="13.5" customHeight="1">
      <c r="B428" s="500"/>
      <c r="C428" s="628"/>
      <c r="D428" s="631"/>
      <c r="E428" s="615"/>
      <c r="F428" s="615"/>
      <c r="G428" s="127" t="s">
        <v>158</v>
      </c>
      <c r="H428" s="212">
        <v>207326</v>
      </c>
      <c r="I428" s="183">
        <f>IFERROR(H428/E413,"-")</f>
        <v>7.0263151134538108E-4</v>
      </c>
      <c r="J428" s="212">
        <v>32</v>
      </c>
      <c r="K428" s="183">
        <f>IFERROR(J428/F413,"-")</f>
        <v>6.6252587991718431E-2</v>
      </c>
      <c r="L428" s="215">
        <f t="shared" si="396"/>
        <v>6478.9375</v>
      </c>
      <c r="M428" s="110">
        <f t="shared" si="426"/>
        <v>3.9297556183224853E-3</v>
      </c>
      <c r="N428" s="615"/>
      <c r="O428" s="615"/>
      <c r="P428" s="127" t="s">
        <v>158</v>
      </c>
      <c r="Q428" s="212">
        <v>9788</v>
      </c>
      <c r="R428" s="183">
        <f>IFERROR(Q428/N413,"-")</f>
        <v>3.0486912243915233E-4</v>
      </c>
      <c r="S428" s="212">
        <v>4</v>
      </c>
      <c r="T428" s="183">
        <f>IFERROR(S428/O413,"-")</f>
        <v>6.6666666666666666E-2</v>
      </c>
      <c r="U428" s="215">
        <f t="shared" si="397"/>
        <v>2447</v>
      </c>
      <c r="V428" s="110">
        <f t="shared" si="427"/>
        <v>4.9121945229031066E-4</v>
      </c>
      <c r="W428" s="615"/>
      <c r="X428" s="615"/>
      <c r="Y428" s="127" t="s">
        <v>158</v>
      </c>
      <c r="Z428" s="212">
        <v>15821</v>
      </c>
      <c r="AA428" s="183">
        <f>IFERROR(Z428/W413,"-")</f>
        <v>6.6264136781977968E-4</v>
      </c>
      <c r="AB428" s="212">
        <v>5</v>
      </c>
      <c r="AC428" s="183">
        <f>IFERROR(AB428/X413,"-")</f>
        <v>0.12820512820512819</v>
      </c>
      <c r="AD428" s="215">
        <f t="shared" si="398"/>
        <v>3164.2</v>
      </c>
      <c r="AE428" s="110">
        <f t="shared" si="428"/>
        <v>6.1402431536288838E-4</v>
      </c>
      <c r="AF428" s="615"/>
      <c r="AG428" s="615"/>
      <c r="AH428" s="127" t="s">
        <v>158</v>
      </c>
      <c r="AI428" s="212">
        <v>30529</v>
      </c>
      <c r="AJ428" s="183">
        <f>IFERROR(AI428/AF413,"-")</f>
        <v>4.1410942667635713E-4</v>
      </c>
      <c r="AK428" s="212">
        <v>7</v>
      </c>
      <c r="AL428" s="183">
        <f>IFERROR(AK428/AG413,"-")</f>
        <v>8.9743589743589744E-2</v>
      </c>
      <c r="AM428" s="215">
        <f t="shared" si="399"/>
        <v>4361.2857142857147</v>
      </c>
      <c r="AN428" s="110">
        <f t="shared" si="429"/>
        <v>8.5963404150804371E-4</v>
      </c>
      <c r="AO428" s="615"/>
      <c r="AP428" s="651"/>
      <c r="AQ428" s="127" t="s">
        <v>158</v>
      </c>
      <c r="AR428" s="212">
        <f t="shared" si="394"/>
        <v>263464</v>
      </c>
      <c r="AS428" s="183">
        <f>IFERROR(AR428/AO413,"-")</f>
        <v>6.2024506017363957E-4</v>
      </c>
      <c r="AT428" s="212">
        <f t="shared" si="395"/>
        <v>48</v>
      </c>
      <c r="AU428" s="183">
        <f>IFERROR(AT428/AP413,"-")</f>
        <v>7.2727272727272724E-2</v>
      </c>
      <c r="AV428" s="215">
        <f t="shared" si="400"/>
        <v>5488.833333333333</v>
      </c>
      <c r="AW428" s="110">
        <f t="shared" si="430"/>
        <v>5.8946334274837288E-3</v>
      </c>
      <c r="AX428" s="121"/>
      <c r="AY428" s="76"/>
      <c r="AZ428" s="76"/>
      <c r="BA428" s="76"/>
      <c r="BB428" s="76"/>
      <c r="BC428" s="76"/>
      <c r="BD428" s="76"/>
      <c r="BE428" s="76"/>
      <c r="BF428" s="76"/>
      <c r="BG428" s="76"/>
      <c r="BH428" s="76"/>
      <c r="BI428" s="76"/>
      <c r="BN428" s="500"/>
      <c r="BO428" s="642"/>
      <c r="BP428" s="641"/>
      <c r="BQ428" s="641"/>
      <c r="BR428" s="400" t="s">
        <v>158</v>
      </c>
      <c r="BS428" s="188">
        <v>232640</v>
      </c>
      <c r="BT428" s="390">
        <v>3.7266189263031632E-3</v>
      </c>
      <c r="BU428" s="188">
        <v>13</v>
      </c>
      <c r="BV428" s="390">
        <v>0.22413793103448276</v>
      </c>
      <c r="BW428" s="188">
        <v>17895.384615384617</v>
      </c>
      <c r="BX428" s="401">
        <v>1.6229712858926342E-3</v>
      </c>
      <c r="CB428" s="159"/>
      <c r="CC428" s="159"/>
      <c r="CD428" s="159"/>
      <c r="CE428" s="159"/>
      <c r="CF428" s="159"/>
      <c r="CG428" s="159"/>
      <c r="CI428" s="76"/>
      <c r="CJ428" s="150"/>
      <c r="CK428" s="150"/>
      <c r="CL428" s="150"/>
    </row>
    <row r="429" spans="2:90" s="14" customFormat="1" ht="13.5" customHeight="1">
      <c r="B429" s="500"/>
      <c r="C429" s="629"/>
      <c r="D429" s="632"/>
      <c r="E429" s="616"/>
      <c r="F429" s="616"/>
      <c r="G429" s="128" t="s">
        <v>81</v>
      </c>
      <c r="H429" s="204">
        <v>50729889</v>
      </c>
      <c r="I429" s="183">
        <f>IFERROR(H429/E413,"-")</f>
        <v>0.1719244985117806</v>
      </c>
      <c r="J429" s="212">
        <v>390</v>
      </c>
      <c r="K429" s="183">
        <f>IFERROR(J429/F413,"-")</f>
        <v>0.80745341614906829</v>
      </c>
      <c r="L429" s="215">
        <f t="shared" si="396"/>
        <v>130076.63846153846</v>
      </c>
      <c r="M429" s="111">
        <f t="shared" si="426"/>
        <v>4.7893896598305293E-2</v>
      </c>
      <c r="N429" s="616"/>
      <c r="O429" s="616"/>
      <c r="P429" s="128" t="s">
        <v>81</v>
      </c>
      <c r="Q429" s="204">
        <v>7328594</v>
      </c>
      <c r="R429" s="183">
        <f>IFERROR(Q429/N413,"-")</f>
        <v>0.22826542924937035</v>
      </c>
      <c r="S429" s="212">
        <v>47</v>
      </c>
      <c r="T429" s="183">
        <f>IFERROR(S429/O413,"-")</f>
        <v>0.78333333333333333</v>
      </c>
      <c r="U429" s="215">
        <f t="shared" si="397"/>
        <v>155927.53191489363</v>
      </c>
      <c r="V429" s="111">
        <f t="shared" si="427"/>
        <v>5.7718285644111503E-3</v>
      </c>
      <c r="W429" s="616"/>
      <c r="X429" s="616"/>
      <c r="Y429" s="128" t="s">
        <v>81</v>
      </c>
      <c r="Z429" s="204">
        <v>7815432</v>
      </c>
      <c r="AA429" s="183">
        <f>IFERROR(Z429/W413,"-")</f>
        <v>0.32733888822340407</v>
      </c>
      <c r="AB429" s="212">
        <v>30</v>
      </c>
      <c r="AC429" s="183">
        <f>IFERROR(AB429/X413,"-")</f>
        <v>0.76923076923076927</v>
      </c>
      <c r="AD429" s="215">
        <f t="shared" si="398"/>
        <v>260514.4</v>
      </c>
      <c r="AE429" s="111">
        <f t="shared" si="428"/>
        <v>3.6841458921773301E-3</v>
      </c>
      <c r="AF429" s="616"/>
      <c r="AG429" s="616"/>
      <c r="AH429" s="128" t="s">
        <v>81</v>
      </c>
      <c r="AI429" s="204">
        <v>10965956</v>
      </c>
      <c r="AJ429" s="183">
        <f>IFERROR(AI429/AF413,"-")</f>
        <v>0.14874728134292503</v>
      </c>
      <c r="AK429" s="212">
        <v>68</v>
      </c>
      <c r="AL429" s="183">
        <f>IFERROR(AK429/AG413,"-")</f>
        <v>0.87179487179487181</v>
      </c>
      <c r="AM429" s="215">
        <f t="shared" si="399"/>
        <v>161264.0588235294</v>
      </c>
      <c r="AN429" s="111">
        <f t="shared" si="429"/>
        <v>8.350730688935281E-3</v>
      </c>
      <c r="AO429" s="616"/>
      <c r="AP429" s="652"/>
      <c r="AQ429" s="128" t="s">
        <v>81</v>
      </c>
      <c r="AR429" s="204">
        <f t="shared" si="394"/>
        <v>76839871</v>
      </c>
      <c r="AS429" s="183">
        <f>IFERROR(AR429/AO413,"-")</f>
        <v>0.1808958734860539</v>
      </c>
      <c r="AT429" s="212">
        <f t="shared" si="395"/>
        <v>535</v>
      </c>
      <c r="AU429" s="183">
        <f>IFERROR(AT429/AP413,"-")</f>
        <v>0.81060606060606055</v>
      </c>
      <c r="AV429" s="215">
        <f t="shared" si="400"/>
        <v>143625.92710280375</v>
      </c>
      <c r="AW429" s="111">
        <f t="shared" si="430"/>
        <v>6.5700601743829051E-2</v>
      </c>
      <c r="AX429" s="121"/>
      <c r="AY429" s="76"/>
      <c r="AZ429" s="76"/>
      <c r="BA429" s="76"/>
      <c r="BB429" s="76"/>
      <c r="BC429" s="76"/>
      <c r="BD429" s="76"/>
      <c r="BE429" s="76"/>
      <c r="BF429" s="76"/>
      <c r="BG429" s="76"/>
      <c r="BH429" s="76"/>
      <c r="BI429" s="76"/>
      <c r="BN429" s="500"/>
      <c r="BO429" s="642"/>
      <c r="BP429" s="641"/>
      <c r="BQ429" s="641"/>
      <c r="BR429" s="128" t="s">
        <v>81</v>
      </c>
      <c r="BS429" s="188">
        <v>10398661</v>
      </c>
      <c r="BT429" s="390">
        <v>0.16657430747425456</v>
      </c>
      <c r="BU429" s="188">
        <v>48</v>
      </c>
      <c r="BV429" s="390">
        <v>0.82758620689655171</v>
      </c>
      <c r="BW429" s="188">
        <v>216638.77083333334</v>
      </c>
      <c r="BX429" s="401">
        <v>5.9925093632958804E-3</v>
      </c>
      <c r="CB429" s="159"/>
      <c r="CC429" s="159"/>
      <c r="CD429" s="159"/>
      <c r="CE429" s="159"/>
      <c r="CF429" s="159"/>
      <c r="CG429" s="159"/>
      <c r="CI429" s="76"/>
      <c r="CJ429" s="150"/>
      <c r="CK429" s="150"/>
      <c r="CL429" s="150"/>
    </row>
    <row r="430" spans="2:90" s="14" customFormat="1" ht="13.5" customHeight="1">
      <c r="B430" s="500">
        <v>26</v>
      </c>
      <c r="C430" s="627" t="s">
        <v>35</v>
      </c>
      <c r="D430" s="630">
        <f>BL30</f>
        <v>119416</v>
      </c>
      <c r="E430" s="626">
        <f t="shared" ref="E430" si="431">VLOOKUP(C430,$AY$5:$BI$78,2,0)</f>
        <v>3843516760</v>
      </c>
      <c r="F430" s="626">
        <f t="shared" ref="F430" si="432">VLOOKUP(C430,$AY$5:$BI$78,7,0)</f>
        <v>6407</v>
      </c>
      <c r="G430" s="124" t="s">
        <v>144</v>
      </c>
      <c r="H430" s="210">
        <v>70173875</v>
      </c>
      <c r="I430" s="181">
        <f>IFERROR(H430/E430,"-")</f>
        <v>1.8257725770916111E-2</v>
      </c>
      <c r="J430" s="210">
        <v>1047</v>
      </c>
      <c r="K430" s="181">
        <f>IFERROR(J430/F430,"-")</f>
        <v>0.16341501482753237</v>
      </c>
      <c r="L430" s="213">
        <f t="shared" si="396"/>
        <v>67023.758357211074</v>
      </c>
      <c r="M430" s="108">
        <f>IFERROR(J430/$BL$30,0)</f>
        <v>8.7676693240436795E-3</v>
      </c>
      <c r="N430" s="626">
        <f t="shared" ref="N430" si="433">VLOOKUP(C430,$AY$5:$BI$78,3,0)</f>
        <v>561882390</v>
      </c>
      <c r="O430" s="626">
        <f t="shared" ref="O430" si="434">VLOOKUP(C430,$AY$5:$BI$78,8,0)</f>
        <v>857</v>
      </c>
      <c r="P430" s="124" t="s">
        <v>144</v>
      </c>
      <c r="Q430" s="210">
        <v>9696482</v>
      </c>
      <c r="R430" s="181">
        <f>IFERROR(Q430/N430,"-")</f>
        <v>1.7257138099665306E-2</v>
      </c>
      <c r="S430" s="210">
        <v>171</v>
      </c>
      <c r="T430" s="181">
        <f>IFERROR(S430/O430,"-")</f>
        <v>0.19953325554259044</v>
      </c>
      <c r="U430" s="213">
        <f t="shared" si="397"/>
        <v>56704.573099415204</v>
      </c>
      <c r="V430" s="108">
        <f>IFERROR(S430/$BL$30,0)</f>
        <v>1.4319689153882227E-3</v>
      </c>
      <c r="W430" s="626">
        <f t="shared" ref="W430" si="435">VLOOKUP(C430,$AY$5:$BI$78,4,0)</f>
        <v>298620420</v>
      </c>
      <c r="X430" s="626">
        <f t="shared" ref="X430" si="436">VLOOKUP(C430,$AY$5:$BI$78,9,0)</f>
        <v>486</v>
      </c>
      <c r="Y430" s="124" t="s">
        <v>144</v>
      </c>
      <c r="Z430" s="210">
        <v>4766679</v>
      </c>
      <c r="AA430" s="181">
        <f>IFERROR(Z430/W430,"-")</f>
        <v>1.596233439093013E-2</v>
      </c>
      <c r="AB430" s="210">
        <v>92</v>
      </c>
      <c r="AC430" s="181">
        <f>IFERROR(AB430/X430,"-")</f>
        <v>0.18930041152263374</v>
      </c>
      <c r="AD430" s="213">
        <f t="shared" si="398"/>
        <v>51811.728260869568</v>
      </c>
      <c r="AE430" s="108">
        <f>IFERROR(AB430/$BL$30,0)</f>
        <v>7.7041602465331282E-4</v>
      </c>
      <c r="AF430" s="626">
        <f t="shared" ref="AF430" si="437">VLOOKUP(C430,$AY$5:$BI$78,5,0)</f>
        <v>656381900</v>
      </c>
      <c r="AG430" s="626">
        <f t="shared" ref="AG430" si="438">VLOOKUP(C430,$AY$5:$BI$78,10,0)</f>
        <v>851</v>
      </c>
      <c r="AH430" s="124" t="s">
        <v>144</v>
      </c>
      <c r="AI430" s="210">
        <v>14363700</v>
      </c>
      <c r="AJ430" s="181">
        <f>IFERROR(AI430/AF430,"-")</f>
        <v>2.1883144553498504E-2</v>
      </c>
      <c r="AK430" s="210">
        <v>192</v>
      </c>
      <c r="AL430" s="181">
        <f>IFERROR(AK430/AG430,"-")</f>
        <v>0.22561692126909519</v>
      </c>
      <c r="AM430" s="213">
        <f t="shared" si="399"/>
        <v>74810.9375</v>
      </c>
      <c r="AN430" s="108">
        <f>IFERROR(AK430/$BL$30,0)</f>
        <v>1.6078247471025659E-3</v>
      </c>
      <c r="AO430" s="626">
        <f t="shared" ref="AO430" si="439">VLOOKUP(C430,$AY$5:$BI$78,6,0)</f>
        <v>5360401470</v>
      </c>
      <c r="AP430" s="650">
        <f t="shared" ref="AP430" si="440">VLOOKUP(C430,$AY$5:$BI$78,11,0)</f>
        <v>8601</v>
      </c>
      <c r="AQ430" s="124" t="s">
        <v>144</v>
      </c>
      <c r="AR430" s="210">
        <f t="shared" si="394"/>
        <v>99000736</v>
      </c>
      <c r="AS430" s="181">
        <f>IFERROR(AR430/AO430,"-")</f>
        <v>1.8468903225638433E-2</v>
      </c>
      <c r="AT430" s="210">
        <f t="shared" si="395"/>
        <v>1502</v>
      </c>
      <c r="AU430" s="181">
        <f>IFERROR(AT430/AP430,"-")</f>
        <v>0.1746308568771073</v>
      </c>
      <c r="AV430" s="213">
        <f t="shared" si="400"/>
        <v>65912.607190412789</v>
      </c>
      <c r="AW430" s="108">
        <f>IFERROR(AT430/$BL$30,0)</f>
        <v>1.257787901118778E-2</v>
      </c>
      <c r="AX430" s="121"/>
      <c r="AY430" s="76"/>
      <c r="AZ430" s="76"/>
      <c r="BA430" s="76"/>
      <c r="BB430" s="76"/>
      <c r="BC430" s="76"/>
      <c r="BD430" s="76"/>
      <c r="BE430" s="76"/>
      <c r="BF430" s="76"/>
      <c r="BG430" s="76"/>
      <c r="BH430" s="76"/>
      <c r="BI430" s="76"/>
      <c r="BN430" s="500">
        <v>26</v>
      </c>
      <c r="BO430" s="642" t="s">
        <v>35</v>
      </c>
      <c r="BP430" s="641">
        <v>638778080</v>
      </c>
      <c r="BQ430" s="641">
        <v>789</v>
      </c>
      <c r="BR430" s="400" t="s">
        <v>144</v>
      </c>
      <c r="BS430" s="188">
        <v>14768761</v>
      </c>
      <c r="BT430" s="390">
        <v>2.3120331555522382E-2</v>
      </c>
      <c r="BU430" s="188">
        <v>173</v>
      </c>
      <c r="BV430" s="390">
        <v>0.21926489226869456</v>
      </c>
      <c r="BW430" s="188">
        <v>85368.560693641615</v>
      </c>
      <c r="BX430" s="401">
        <v>1.4946520830093481E-3</v>
      </c>
      <c r="CB430" s="159"/>
      <c r="CC430" s="159"/>
      <c r="CD430" s="159"/>
      <c r="CE430" s="159"/>
      <c r="CF430" s="159"/>
      <c r="CG430" s="159"/>
      <c r="CI430" s="76"/>
      <c r="CJ430" s="150"/>
      <c r="CK430" s="150"/>
      <c r="CL430" s="150"/>
    </row>
    <row r="431" spans="2:90" s="14" customFormat="1" ht="13.5" customHeight="1">
      <c r="B431" s="500"/>
      <c r="C431" s="628"/>
      <c r="D431" s="631"/>
      <c r="E431" s="615"/>
      <c r="F431" s="615"/>
      <c r="G431" s="125" t="s">
        <v>145</v>
      </c>
      <c r="H431" s="211">
        <v>79408682</v>
      </c>
      <c r="I431" s="182">
        <f>IFERROR(H431/E430,"-")</f>
        <v>2.0660422981998394E-2</v>
      </c>
      <c r="J431" s="211">
        <v>1579</v>
      </c>
      <c r="K431" s="182">
        <f>IFERROR(J431/F430,"-")</f>
        <v>0.24644919619166536</v>
      </c>
      <c r="L431" s="214">
        <f t="shared" si="396"/>
        <v>50290.488917036098</v>
      </c>
      <c r="M431" s="109">
        <f t="shared" ref="M431:M446" si="441">IFERROR(J431/$BL$30,0)</f>
        <v>1.3222683727473705E-2</v>
      </c>
      <c r="N431" s="615"/>
      <c r="O431" s="615"/>
      <c r="P431" s="125" t="s">
        <v>145</v>
      </c>
      <c r="Q431" s="211">
        <v>15256402</v>
      </c>
      <c r="R431" s="182">
        <f>IFERROR(Q431/N430,"-")</f>
        <v>2.7152304951219418E-2</v>
      </c>
      <c r="S431" s="211">
        <v>240</v>
      </c>
      <c r="T431" s="182">
        <f>IFERROR(S431/O430,"-")</f>
        <v>0.28004667444574094</v>
      </c>
      <c r="U431" s="214">
        <f t="shared" si="397"/>
        <v>63568.341666666667</v>
      </c>
      <c r="V431" s="109">
        <f t="shared" ref="V431:V446" si="442">IFERROR(S431/$BL$30,0)</f>
        <v>2.0097809338782075E-3</v>
      </c>
      <c r="W431" s="615"/>
      <c r="X431" s="615"/>
      <c r="Y431" s="125" t="s">
        <v>145</v>
      </c>
      <c r="Z431" s="211">
        <v>6223641</v>
      </c>
      <c r="AA431" s="182">
        <f>IFERROR(Z431/W430,"-")</f>
        <v>2.0841310852084394E-2</v>
      </c>
      <c r="AB431" s="211">
        <v>112</v>
      </c>
      <c r="AC431" s="182">
        <f>IFERROR(AB431/X430,"-")</f>
        <v>0.23045267489711935</v>
      </c>
      <c r="AD431" s="214">
        <f t="shared" si="398"/>
        <v>55568.223214285717</v>
      </c>
      <c r="AE431" s="109">
        <f t="shared" ref="AE431:AE446" si="443">IFERROR(AB431/$BL$30,0)</f>
        <v>9.3789776914316337E-4</v>
      </c>
      <c r="AF431" s="615"/>
      <c r="AG431" s="615"/>
      <c r="AH431" s="125" t="s">
        <v>145</v>
      </c>
      <c r="AI431" s="211">
        <v>6713362</v>
      </c>
      <c r="AJ431" s="182">
        <f>IFERROR(AI431/AF430,"-")</f>
        <v>1.0227829256108373E-2</v>
      </c>
      <c r="AK431" s="211">
        <v>242</v>
      </c>
      <c r="AL431" s="182">
        <f>IFERROR(AK431/AG430,"-")</f>
        <v>0.28437132784958874</v>
      </c>
      <c r="AM431" s="214">
        <f t="shared" si="399"/>
        <v>27741.165289256198</v>
      </c>
      <c r="AN431" s="109">
        <f t="shared" ref="AN431:AN446" si="444">IFERROR(AK431/$BL$30,0)</f>
        <v>2.0265291083271923E-3</v>
      </c>
      <c r="AO431" s="615"/>
      <c r="AP431" s="651"/>
      <c r="AQ431" s="125" t="s">
        <v>145</v>
      </c>
      <c r="AR431" s="211">
        <f t="shared" si="394"/>
        <v>107602087</v>
      </c>
      <c r="AS431" s="182">
        <f>IFERROR(AR431/AO430,"-")</f>
        <v>2.0073512702771495E-2</v>
      </c>
      <c r="AT431" s="211">
        <f t="shared" si="395"/>
        <v>2173</v>
      </c>
      <c r="AU431" s="182">
        <f>IFERROR(AT431/AP430,"-")</f>
        <v>0.25264504127427045</v>
      </c>
      <c r="AV431" s="214">
        <f t="shared" si="400"/>
        <v>49517.757478140818</v>
      </c>
      <c r="AW431" s="109">
        <f t="shared" ref="AW431:AW446" si="445">IFERROR(AT431/$BL$30,0)</f>
        <v>1.8196891538822268E-2</v>
      </c>
      <c r="AX431" s="121"/>
      <c r="AY431" s="76"/>
      <c r="AZ431" s="76"/>
      <c r="BA431" s="76"/>
      <c r="BB431" s="76"/>
      <c r="BC431" s="76"/>
      <c r="BD431" s="76"/>
      <c r="BE431" s="76"/>
      <c r="BF431" s="76"/>
      <c r="BG431" s="76"/>
      <c r="BH431" s="76"/>
      <c r="BI431" s="76"/>
      <c r="BN431" s="500"/>
      <c r="BO431" s="642"/>
      <c r="BP431" s="641"/>
      <c r="BQ431" s="641"/>
      <c r="BR431" s="400" t="s">
        <v>145</v>
      </c>
      <c r="BS431" s="188">
        <v>12836121</v>
      </c>
      <c r="BT431" s="390">
        <v>2.0094805069078136E-2</v>
      </c>
      <c r="BU431" s="188">
        <v>236</v>
      </c>
      <c r="BV431" s="390">
        <v>0.29911280101394172</v>
      </c>
      <c r="BW431" s="188">
        <v>54390.343220338982</v>
      </c>
      <c r="BX431" s="401">
        <v>2.0389473502324053E-3</v>
      </c>
      <c r="CB431" s="159"/>
      <c r="CC431" s="159"/>
      <c r="CD431" s="159"/>
      <c r="CE431" s="159"/>
      <c r="CF431" s="159"/>
      <c r="CG431" s="159"/>
      <c r="CI431" s="76"/>
      <c r="CJ431" s="150"/>
      <c r="CK431" s="150"/>
      <c r="CL431" s="150"/>
    </row>
    <row r="432" spans="2:90" s="14" customFormat="1" ht="13.5" customHeight="1">
      <c r="B432" s="500"/>
      <c r="C432" s="628"/>
      <c r="D432" s="631"/>
      <c r="E432" s="615"/>
      <c r="F432" s="615"/>
      <c r="G432" s="126" t="s">
        <v>146</v>
      </c>
      <c r="H432" s="211">
        <v>67788908</v>
      </c>
      <c r="I432" s="182">
        <f>IFERROR(H432/E430,"-")</f>
        <v>1.7637208898238291E-2</v>
      </c>
      <c r="J432" s="211">
        <v>1738</v>
      </c>
      <c r="K432" s="182">
        <f>IFERROR(J432/F430,"-")</f>
        <v>0.27126580302793818</v>
      </c>
      <c r="L432" s="214">
        <f t="shared" si="396"/>
        <v>39003.9746835443</v>
      </c>
      <c r="M432" s="109">
        <f t="shared" si="441"/>
        <v>1.4554163596168018E-2</v>
      </c>
      <c r="N432" s="615"/>
      <c r="O432" s="615"/>
      <c r="P432" s="126" t="s">
        <v>146</v>
      </c>
      <c r="Q432" s="211">
        <v>13084659</v>
      </c>
      <c r="R432" s="182">
        <f>IFERROR(Q432/N430,"-")</f>
        <v>2.3287184707817592E-2</v>
      </c>
      <c r="S432" s="211">
        <v>263</v>
      </c>
      <c r="T432" s="182">
        <f>IFERROR(S432/O430,"-")</f>
        <v>0.30688448074679114</v>
      </c>
      <c r="U432" s="214">
        <f t="shared" si="397"/>
        <v>49751.555133079848</v>
      </c>
      <c r="V432" s="109">
        <f t="shared" si="442"/>
        <v>2.2023849400415354E-3</v>
      </c>
      <c r="W432" s="615"/>
      <c r="X432" s="615"/>
      <c r="Y432" s="126" t="s">
        <v>146</v>
      </c>
      <c r="Z432" s="211">
        <v>4155820</v>
      </c>
      <c r="AA432" s="182">
        <f>IFERROR(Z432/W430,"-")</f>
        <v>1.3916730811643758E-2</v>
      </c>
      <c r="AB432" s="211">
        <v>138</v>
      </c>
      <c r="AC432" s="182">
        <f>IFERROR(AB432/X430,"-")</f>
        <v>0.2839506172839506</v>
      </c>
      <c r="AD432" s="214">
        <f t="shared" si="398"/>
        <v>30114.63768115942</v>
      </c>
      <c r="AE432" s="109">
        <f t="shared" si="443"/>
        <v>1.1556240369799693E-3</v>
      </c>
      <c r="AF432" s="615"/>
      <c r="AG432" s="615"/>
      <c r="AH432" s="126" t="s">
        <v>146</v>
      </c>
      <c r="AI432" s="211">
        <v>8688509</v>
      </c>
      <c r="AJ432" s="182">
        <f>IFERROR(AI432/AF430,"-")</f>
        <v>1.3236972256547599E-2</v>
      </c>
      <c r="AK432" s="211">
        <v>245</v>
      </c>
      <c r="AL432" s="182">
        <f>IFERROR(AK432/AG430,"-")</f>
        <v>0.28789659224441833</v>
      </c>
      <c r="AM432" s="214">
        <f t="shared" si="399"/>
        <v>35463.302040816328</v>
      </c>
      <c r="AN432" s="109">
        <f t="shared" si="444"/>
        <v>2.0516513700006701E-3</v>
      </c>
      <c r="AO432" s="615"/>
      <c r="AP432" s="651"/>
      <c r="AQ432" s="126" t="s">
        <v>146</v>
      </c>
      <c r="AR432" s="211">
        <f t="shared" si="394"/>
        <v>93717896</v>
      </c>
      <c r="AS432" s="182">
        <f>IFERROR(AR432/AO430,"-")</f>
        <v>1.7483372565376153E-2</v>
      </c>
      <c r="AT432" s="211">
        <f t="shared" si="395"/>
        <v>2384</v>
      </c>
      <c r="AU432" s="182">
        <f>IFERROR(AT432/AP430,"-")</f>
        <v>0.27717707243343798</v>
      </c>
      <c r="AV432" s="214">
        <f t="shared" si="400"/>
        <v>39311.197986577179</v>
      </c>
      <c r="AW432" s="109">
        <f t="shared" si="445"/>
        <v>1.9963823943190191E-2</v>
      </c>
      <c r="AX432" s="121"/>
      <c r="AY432" s="76"/>
      <c r="AZ432" s="76"/>
      <c r="BA432" s="76"/>
      <c r="BB432" s="76"/>
      <c r="BC432" s="76"/>
      <c r="BD432" s="76"/>
      <c r="BE432" s="76"/>
      <c r="BF432" s="76"/>
      <c r="BG432" s="76"/>
      <c r="BH432" s="76"/>
      <c r="BI432" s="76"/>
      <c r="BN432" s="500"/>
      <c r="BO432" s="642"/>
      <c r="BP432" s="641"/>
      <c r="BQ432" s="641"/>
      <c r="BR432" s="400" t="s">
        <v>146</v>
      </c>
      <c r="BS432" s="188">
        <v>11745918</v>
      </c>
      <c r="BT432" s="390">
        <v>1.8388104363255546E-2</v>
      </c>
      <c r="BU432" s="188">
        <v>233</v>
      </c>
      <c r="BV432" s="390">
        <v>0.2953105196451204</v>
      </c>
      <c r="BW432" s="188">
        <v>50411.6652360515</v>
      </c>
      <c r="BX432" s="401">
        <v>2.0130285279836885E-3</v>
      </c>
      <c r="CB432" s="159"/>
      <c r="CC432" s="159"/>
      <c r="CD432" s="159"/>
      <c r="CE432" s="159"/>
      <c r="CF432" s="159"/>
      <c r="CG432" s="159"/>
      <c r="CI432" s="76"/>
      <c r="CJ432" s="150"/>
      <c r="CK432" s="150"/>
      <c r="CL432" s="150"/>
    </row>
    <row r="433" spans="2:90" s="14" customFormat="1" ht="13.5" customHeight="1">
      <c r="B433" s="500"/>
      <c r="C433" s="628"/>
      <c r="D433" s="631"/>
      <c r="E433" s="615"/>
      <c r="F433" s="615"/>
      <c r="G433" s="126" t="s">
        <v>147</v>
      </c>
      <c r="H433" s="211">
        <v>18434052</v>
      </c>
      <c r="I433" s="182">
        <f>IFERROR(H433/E430,"-")</f>
        <v>4.7961419582830175E-3</v>
      </c>
      <c r="J433" s="211">
        <v>272</v>
      </c>
      <c r="K433" s="182">
        <f>IFERROR(J433/F430,"-")</f>
        <v>4.2453566411737163E-2</v>
      </c>
      <c r="L433" s="214">
        <f t="shared" si="396"/>
        <v>67772.25</v>
      </c>
      <c r="M433" s="109">
        <f t="shared" si="441"/>
        <v>2.2777517250619681E-3</v>
      </c>
      <c r="N433" s="615"/>
      <c r="O433" s="615"/>
      <c r="P433" s="126" t="s">
        <v>147</v>
      </c>
      <c r="Q433" s="211">
        <v>2663815</v>
      </c>
      <c r="R433" s="182">
        <f>IFERROR(Q433/N430,"-")</f>
        <v>4.7408764670485576E-3</v>
      </c>
      <c r="S433" s="211">
        <v>42</v>
      </c>
      <c r="T433" s="182">
        <f>IFERROR(S433/O430,"-")</f>
        <v>4.9008168028004666E-2</v>
      </c>
      <c r="U433" s="214">
        <f t="shared" si="397"/>
        <v>63424.166666666664</v>
      </c>
      <c r="V433" s="109">
        <f t="shared" si="442"/>
        <v>3.5171166342868628E-4</v>
      </c>
      <c r="W433" s="615"/>
      <c r="X433" s="615"/>
      <c r="Y433" s="126" t="s">
        <v>147</v>
      </c>
      <c r="Z433" s="211">
        <v>359983</v>
      </c>
      <c r="AA433" s="182">
        <f>IFERROR(Z433/W430,"-")</f>
        <v>1.205486885324185E-3</v>
      </c>
      <c r="AB433" s="211">
        <v>19</v>
      </c>
      <c r="AC433" s="182">
        <f>IFERROR(AB433/X430,"-")</f>
        <v>3.9094650205761319E-2</v>
      </c>
      <c r="AD433" s="214">
        <f t="shared" si="398"/>
        <v>18946.473684210527</v>
      </c>
      <c r="AE433" s="109">
        <f t="shared" si="443"/>
        <v>1.5910765726535807E-4</v>
      </c>
      <c r="AF433" s="615"/>
      <c r="AG433" s="615"/>
      <c r="AH433" s="126" t="s">
        <v>147</v>
      </c>
      <c r="AI433" s="211">
        <v>404667</v>
      </c>
      <c r="AJ433" s="182">
        <f>IFERROR(AI433/AF430,"-")</f>
        <v>6.1651151562832555E-4</v>
      </c>
      <c r="AK433" s="211">
        <v>42</v>
      </c>
      <c r="AL433" s="182">
        <f>IFERROR(AK433/AG430,"-")</f>
        <v>4.935370152761457E-2</v>
      </c>
      <c r="AM433" s="214">
        <f t="shared" si="399"/>
        <v>9634.9285714285706</v>
      </c>
      <c r="AN433" s="109">
        <f t="shared" si="444"/>
        <v>3.5171166342868628E-4</v>
      </c>
      <c r="AO433" s="615"/>
      <c r="AP433" s="651"/>
      <c r="AQ433" s="126" t="s">
        <v>147</v>
      </c>
      <c r="AR433" s="211">
        <f t="shared" si="394"/>
        <v>21862517</v>
      </c>
      <c r="AS433" s="182">
        <f>IFERROR(AR433/AO430,"-")</f>
        <v>4.0785223126207377E-3</v>
      </c>
      <c r="AT433" s="211">
        <f t="shared" si="395"/>
        <v>375</v>
      </c>
      <c r="AU433" s="182">
        <f>IFERROR(AT433/AP430,"-")</f>
        <v>4.359958144401814E-2</v>
      </c>
      <c r="AV433" s="214">
        <f t="shared" si="400"/>
        <v>58300.045333333335</v>
      </c>
      <c r="AW433" s="109">
        <f t="shared" si="445"/>
        <v>3.1402827091846987E-3</v>
      </c>
      <c r="AX433" s="121"/>
      <c r="AY433" s="76"/>
      <c r="AZ433" s="76"/>
      <c r="BA433" s="76"/>
      <c r="BB433" s="76"/>
      <c r="BC433" s="76"/>
      <c r="BD433" s="76"/>
      <c r="BE433" s="76"/>
      <c r="BF433" s="76"/>
      <c r="BG433" s="76"/>
      <c r="BH433" s="76"/>
      <c r="BI433" s="76"/>
      <c r="BN433" s="500"/>
      <c r="BO433" s="642"/>
      <c r="BP433" s="641"/>
      <c r="BQ433" s="641"/>
      <c r="BR433" s="400" t="s">
        <v>147</v>
      </c>
      <c r="BS433" s="188">
        <v>3201657</v>
      </c>
      <c r="BT433" s="390">
        <v>5.012158526166083E-3</v>
      </c>
      <c r="BU433" s="188">
        <v>43</v>
      </c>
      <c r="BV433" s="390">
        <v>5.4499366286438533E-2</v>
      </c>
      <c r="BW433" s="188">
        <v>74457.139534883725</v>
      </c>
      <c r="BX433" s="401">
        <v>3.7150311889827726E-4</v>
      </c>
      <c r="CB433" s="159"/>
      <c r="CC433" s="159"/>
      <c r="CD433" s="159"/>
      <c r="CE433" s="159"/>
      <c r="CF433" s="159"/>
      <c r="CG433" s="159"/>
      <c r="CI433" s="76"/>
      <c r="CJ433" s="150"/>
      <c r="CK433" s="150"/>
      <c r="CL433" s="150"/>
    </row>
    <row r="434" spans="2:90" s="14" customFormat="1" ht="13.5" customHeight="1">
      <c r="B434" s="500"/>
      <c r="C434" s="628"/>
      <c r="D434" s="631"/>
      <c r="E434" s="615"/>
      <c r="F434" s="615"/>
      <c r="G434" s="126" t="s">
        <v>148</v>
      </c>
      <c r="H434" s="211">
        <v>83510631</v>
      </c>
      <c r="I434" s="182">
        <f>IFERROR(H434/E430,"-")</f>
        <v>2.1727661465953903E-2</v>
      </c>
      <c r="J434" s="211">
        <v>2053</v>
      </c>
      <c r="K434" s="182">
        <f>IFERROR(J434/F430,"-")</f>
        <v>0.32043077883564852</v>
      </c>
      <c r="L434" s="214">
        <f t="shared" si="396"/>
        <v>40677.365319045297</v>
      </c>
      <c r="M434" s="109">
        <f t="shared" si="441"/>
        <v>1.7192001071883165E-2</v>
      </c>
      <c r="N434" s="615"/>
      <c r="O434" s="615"/>
      <c r="P434" s="126" t="s">
        <v>148</v>
      </c>
      <c r="Q434" s="211">
        <v>18678693</v>
      </c>
      <c r="R434" s="182">
        <f>IFERROR(Q434/N430,"-")</f>
        <v>3.3243065332586773E-2</v>
      </c>
      <c r="S434" s="211">
        <v>322</v>
      </c>
      <c r="T434" s="182">
        <f>IFERROR(S434/O430,"-")</f>
        <v>0.37572928821470247</v>
      </c>
      <c r="U434" s="214">
        <f t="shared" si="397"/>
        <v>58008.363354037268</v>
      </c>
      <c r="V434" s="109">
        <f t="shared" si="442"/>
        <v>2.6964560862865949E-3</v>
      </c>
      <c r="W434" s="615"/>
      <c r="X434" s="615"/>
      <c r="Y434" s="126" t="s">
        <v>148</v>
      </c>
      <c r="Z434" s="211">
        <v>7578519</v>
      </c>
      <c r="AA434" s="182">
        <f>IFERROR(Z434/W430,"-")</f>
        <v>2.537843527244386E-2</v>
      </c>
      <c r="AB434" s="211">
        <v>166</v>
      </c>
      <c r="AC434" s="182">
        <f>IFERROR(AB434/X430,"-")</f>
        <v>0.34156378600823045</v>
      </c>
      <c r="AD434" s="214">
        <f t="shared" si="398"/>
        <v>45653.72891566265</v>
      </c>
      <c r="AE434" s="109">
        <f t="shared" si="443"/>
        <v>1.3900984792657601E-3</v>
      </c>
      <c r="AF434" s="615"/>
      <c r="AG434" s="615"/>
      <c r="AH434" s="126" t="s">
        <v>148</v>
      </c>
      <c r="AI434" s="211">
        <v>11078959</v>
      </c>
      <c r="AJ434" s="182">
        <f>IFERROR(AI434/AF430,"-")</f>
        <v>1.6878830753864479E-2</v>
      </c>
      <c r="AK434" s="211">
        <v>351</v>
      </c>
      <c r="AL434" s="182">
        <f>IFERROR(AK434/AG430,"-")</f>
        <v>0.41245593419506466</v>
      </c>
      <c r="AM434" s="214">
        <f t="shared" si="399"/>
        <v>31563.985754985755</v>
      </c>
      <c r="AN434" s="109">
        <f t="shared" si="444"/>
        <v>2.9393046157968781E-3</v>
      </c>
      <c r="AO434" s="615"/>
      <c r="AP434" s="651"/>
      <c r="AQ434" s="126" t="s">
        <v>148</v>
      </c>
      <c r="AR434" s="211">
        <f t="shared" si="394"/>
        <v>120846802</v>
      </c>
      <c r="AS434" s="182">
        <f>IFERROR(AR434/AO430,"-")</f>
        <v>2.2544356551711789E-2</v>
      </c>
      <c r="AT434" s="211">
        <f t="shared" si="395"/>
        <v>2892</v>
      </c>
      <c r="AU434" s="182">
        <f>IFERROR(AT434/AP430,"-")</f>
        <v>0.33623997209626788</v>
      </c>
      <c r="AV434" s="214">
        <f t="shared" si="400"/>
        <v>41786.58437067773</v>
      </c>
      <c r="AW434" s="109">
        <f t="shared" si="445"/>
        <v>2.4217860253232398E-2</v>
      </c>
      <c r="AX434" s="121"/>
      <c r="AY434" s="76"/>
      <c r="AZ434" s="76"/>
      <c r="BA434" s="76"/>
      <c r="BB434" s="76"/>
      <c r="BC434" s="76"/>
      <c r="BD434" s="76"/>
      <c r="BE434" s="76"/>
      <c r="BF434" s="76"/>
      <c r="BG434" s="76"/>
      <c r="BH434" s="76"/>
      <c r="BI434" s="76"/>
      <c r="BN434" s="500"/>
      <c r="BO434" s="642"/>
      <c r="BP434" s="641"/>
      <c r="BQ434" s="641"/>
      <c r="BR434" s="400" t="s">
        <v>148</v>
      </c>
      <c r="BS434" s="188">
        <v>13606867</v>
      </c>
      <c r="BT434" s="390">
        <v>2.1301399384274427E-2</v>
      </c>
      <c r="BU434" s="188">
        <v>308</v>
      </c>
      <c r="BV434" s="390">
        <v>0.39036755386565275</v>
      </c>
      <c r="BW434" s="188">
        <v>44178.139610389611</v>
      </c>
      <c r="BX434" s="401">
        <v>2.6609990842016138E-3</v>
      </c>
      <c r="CB434" s="159"/>
      <c r="CC434" s="159"/>
      <c r="CD434" s="159"/>
      <c r="CE434" s="159"/>
      <c r="CF434" s="159"/>
      <c r="CG434" s="159"/>
      <c r="CI434" s="76"/>
      <c r="CJ434" s="150"/>
      <c r="CK434" s="150"/>
      <c r="CL434" s="150"/>
    </row>
    <row r="435" spans="2:90" s="14" customFormat="1" ht="13.5" customHeight="1">
      <c r="B435" s="500"/>
      <c r="C435" s="628"/>
      <c r="D435" s="631"/>
      <c r="E435" s="615"/>
      <c r="F435" s="615"/>
      <c r="G435" s="126" t="s">
        <v>149</v>
      </c>
      <c r="H435" s="211">
        <v>135171391</v>
      </c>
      <c r="I435" s="182">
        <f>IFERROR(H435/E430,"-")</f>
        <v>3.516867479459098E-2</v>
      </c>
      <c r="J435" s="211">
        <v>2276</v>
      </c>
      <c r="K435" s="182">
        <f>IFERROR(J435/F430,"-")</f>
        <v>0.35523646012174187</v>
      </c>
      <c r="L435" s="214">
        <f t="shared" si="396"/>
        <v>59389.890597539546</v>
      </c>
      <c r="M435" s="109">
        <f t="shared" si="441"/>
        <v>1.9059422522944999E-2</v>
      </c>
      <c r="N435" s="615"/>
      <c r="O435" s="615"/>
      <c r="P435" s="126" t="s">
        <v>149</v>
      </c>
      <c r="Q435" s="211">
        <v>15313100</v>
      </c>
      <c r="R435" s="182">
        <f>IFERROR(Q435/N430,"-")</f>
        <v>2.7253212189120218E-2</v>
      </c>
      <c r="S435" s="211">
        <v>344</v>
      </c>
      <c r="T435" s="182">
        <f>IFERROR(S435/O430,"-")</f>
        <v>0.40140023337222869</v>
      </c>
      <c r="U435" s="214">
        <f t="shared" si="397"/>
        <v>44514.825581395351</v>
      </c>
      <c r="V435" s="109">
        <f t="shared" si="442"/>
        <v>2.8806860052254303E-3</v>
      </c>
      <c r="W435" s="615"/>
      <c r="X435" s="615"/>
      <c r="Y435" s="126" t="s">
        <v>149</v>
      </c>
      <c r="Z435" s="211">
        <v>11382906</v>
      </c>
      <c r="AA435" s="182">
        <f>IFERROR(Z435/W430,"-")</f>
        <v>3.8118310864340754E-2</v>
      </c>
      <c r="AB435" s="211">
        <v>198</v>
      </c>
      <c r="AC435" s="182">
        <f>IFERROR(AB435/X430,"-")</f>
        <v>0.40740740740740738</v>
      </c>
      <c r="AD435" s="214">
        <f t="shared" si="398"/>
        <v>57489.42424242424</v>
      </c>
      <c r="AE435" s="109">
        <f t="shared" si="443"/>
        <v>1.6580692704495209E-3</v>
      </c>
      <c r="AF435" s="615"/>
      <c r="AG435" s="615"/>
      <c r="AH435" s="126" t="s">
        <v>149</v>
      </c>
      <c r="AI435" s="211">
        <v>19750004</v>
      </c>
      <c r="AJ435" s="182">
        <f>IFERROR(AI435/AF430,"-")</f>
        <v>3.008919654853371E-2</v>
      </c>
      <c r="AK435" s="211">
        <v>319</v>
      </c>
      <c r="AL435" s="182">
        <f>IFERROR(AK435/AG430,"-")</f>
        <v>0.37485311398354876</v>
      </c>
      <c r="AM435" s="214">
        <f t="shared" si="399"/>
        <v>61912.238244514105</v>
      </c>
      <c r="AN435" s="109">
        <f t="shared" si="444"/>
        <v>2.6713338246131171E-3</v>
      </c>
      <c r="AO435" s="615"/>
      <c r="AP435" s="651"/>
      <c r="AQ435" s="126" t="s">
        <v>149</v>
      </c>
      <c r="AR435" s="211">
        <f t="shared" si="394"/>
        <v>181617401</v>
      </c>
      <c r="AS435" s="182">
        <f>IFERROR(AR435/AO430,"-")</f>
        <v>3.3881305722423809E-2</v>
      </c>
      <c r="AT435" s="211">
        <f t="shared" si="395"/>
        <v>3137</v>
      </c>
      <c r="AU435" s="182">
        <f>IFERROR(AT435/AP430,"-")</f>
        <v>0.36472503197302641</v>
      </c>
      <c r="AV435" s="214">
        <f t="shared" si="400"/>
        <v>57895.250557857828</v>
      </c>
      <c r="AW435" s="109">
        <f t="shared" si="445"/>
        <v>2.6269511623233068E-2</v>
      </c>
      <c r="AX435" s="121"/>
      <c r="AY435" s="76"/>
      <c r="AZ435" s="76"/>
      <c r="BA435" s="76"/>
      <c r="BB435" s="76"/>
      <c r="BC435" s="76"/>
      <c r="BD435" s="76"/>
      <c r="BE435" s="76"/>
      <c r="BF435" s="76"/>
      <c r="BG435" s="76"/>
      <c r="BH435" s="76"/>
      <c r="BI435" s="76"/>
      <c r="BN435" s="500"/>
      <c r="BO435" s="642"/>
      <c r="BP435" s="641"/>
      <c r="BQ435" s="641"/>
      <c r="BR435" s="400" t="s">
        <v>149</v>
      </c>
      <c r="BS435" s="188">
        <v>23271113</v>
      </c>
      <c r="BT435" s="390">
        <v>3.6430669317895188E-2</v>
      </c>
      <c r="BU435" s="188">
        <v>331</v>
      </c>
      <c r="BV435" s="390">
        <v>0.41951837769328265</v>
      </c>
      <c r="BW435" s="188">
        <v>70305.477341389735</v>
      </c>
      <c r="BX435" s="401">
        <v>2.8597100547751112E-3</v>
      </c>
      <c r="CB435" s="159"/>
      <c r="CC435" s="159"/>
      <c r="CD435" s="159"/>
      <c r="CE435" s="159"/>
      <c r="CF435" s="159"/>
      <c r="CG435" s="159"/>
      <c r="CI435" s="76"/>
      <c r="CJ435" s="150"/>
      <c r="CK435" s="150"/>
      <c r="CL435" s="150"/>
    </row>
    <row r="436" spans="2:90" s="14" customFormat="1" ht="13.5" customHeight="1">
      <c r="B436" s="500"/>
      <c r="C436" s="628"/>
      <c r="D436" s="631"/>
      <c r="E436" s="615"/>
      <c r="F436" s="615"/>
      <c r="G436" s="126" t="s">
        <v>150</v>
      </c>
      <c r="H436" s="211">
        <v>80303311</v>
      </c>
      <c r="I436" s="182">
        <f>IFERROR(H436/E430,"-")</f>
        <v>2.0893186114271035E-2</v>
      </c>
      <c r="J436" s="211">
        <v>572</v>
      </c>
      <c r="K436" s="182">
        <f>IFERROR(J436/F430,"-")</f>
        <v>8.9277352895270792E-2</v>
      </c>
      <c r="L436" s="214">
        <f t="shared" si="396"/>
        <v>140390.40384615384</v>
      </c>
      <c r="M436" s="109">
        <f t="shared" si="441"/>
        <v>4.7899778924097277E-3</v>
      </c>
      <c r="N436" s="615"/>
      <c r="O436" s="615"/>
      <c r="P436" s="126" t="s">
        <v>150</v>
      </c>
      <c r="Q436" s="211">
        <v>14372831</v>
      </c>
      <c r="R436" s="182">
        <f>IFERROR(Q436/N430,"-")</f>
        <v>2.5579785477882658E-2</v>
      </c>
      <c r="S436" s="211">
        <v>88</v>
      </c>
      <c r="T436" s="182">
        <f>IFERROR(S436/O430,"-")</f>
        <v>0.10268378063010501</v>
      </c>
      <c r="U436" s="214">
        <f t="shared" si="397"/>
        <v>163327.625</v>
      </c>
      <c r="V436" s="109">
        <f t="shared" si="442"/>
        <v>7.3691967575534268E-4</v>
      </c>
      <c r="W436" s="615"/>
      <c r="X436" s="615"/>
      <c r="Y436" s="126" t="s">
        <v>150</v>
      </c>
      <c r="Z436" s="211">
        <v>9495554</v>
      </c>
      <c r="AA436" s="182">
        <f>IFERROR(Z436/W430,"-")</f>
        <v>3.1798073286481883E-2</v>
      </c>
      <c r="AB436" s="211">
        <v>52</v>
      </c>
      <c r="AC436" s="182">
        <f>IFERROR(AB436/X430,"-")</f>
        <v>0.10699588477366255</v>
      </c>
      <c r="AD436" s="214">
        <f t="shared" si="398"/>
        <v>182606.80769230769</v>
      </c>
      <c r="AE436" s="109">
        <f t="shared" si="443"/>
        <v>4.3545253567361155E-4</v>
      </c>
      <c r="AF436" s="615"/>
      <c r="AG436" s="615"/>
      <c r="AH436" s="126" t="s">
        <v>150</v>
      </c>
      <c r="AI436" s="211">
        <v>14382087</v>
      </c>
      <c r="AJ436" s="182">
        <f>IFERROR(AI436/AF430,"-")</f>
        <v>2.1911157208935834E-2</v>
      </c>
      <c r="AK436" s="211">
        <v>121</v>
      </c>
      <c r="AL436" s="182">
        <f>IFERROR(AK436/AG430,"-")</f>
        <v>0.14218566392479437</v>
      </c>
      <c r="AM436" s="214">
        <f t="shared" si="399"/>
        <v>118860.22314049587</v>
      </c>
      <c r="AN436" s="109">
        <f t="shared" si="444"/>
        <v>1.0132645541635961E-3</v>
      </c>
      <c r="AO436" s="615"/>
      <c r="AP436" s="651"/>
      <c r="AQ436" s="126" t="s">
        <v>150</v>
      </c>
      <c r="AR436" s="211">
        <f t="shared" si="394"/>
        <v>118553783</v>
      </c>
      <c r="AS436" s="182">
        <f>IFERROR(AR436/AO430,"-")</f>
        <v>2.2116586539925712E-2</v>
      </c>
      <c r="AT436" s="211">
        <f t="shared" si="395"/>
        <v>833</v>
      </c>
      <c r="AU436" s="182">
        <f>IFERROR(AT436/AP430,"-")</f>
        <v>9.6849203580978954E-2</v>
      </c>
      <c r="AV436" s="214">
        <f t="shared" si="400"/>
        <v>142321.46818727491</v>
      </c>
      <c r="AW436" s="109">
        <f t="shared" si="445"/>
        <v>6.9756146580022774E-3</v>
      </c>
      <c r="AX436" s="121"/>
      <c r="AY436" s="76"/>
      <c r="AZ436" s="76"/>
      <c r="BA436" s="76"/>
      <c r="BB436" s="76"/>
      <c r="BC436" s="76"/>
      <c r="BD436" s="76"/>
      <c r="BE436" s="76"/>
      <c r="BF436" s="76"/>
      <c r="BG436" s="76"/>
      <c r="BH436" s="76"/>
      <c r="BI436" s="76"/>
      <c r="BN436" s="500"/>
      <c r="BO436" s="642"/>
      <c r="BP436" s="641"/>
      <c r="BQ436" s="641"/>
      <c r="BR436" s="400" t="s">
        <v>150</v>
      </c>
      <c r="BS436" s="188">
        <v>17330069</v>
      </c>
      <c r="BT436" s="390">
        <v>2.7130030823850435E-2</v>
      </c>
      <c r="BU436" s="188">
        <v>96</v>
      </c>
      <c r="BV436" s="390">
        <v>0.12167300380228137</v>
      </c>
      <c r="BW436" s="188">
        <v>180521.55208333334</v>
      </c>
      <c r="BX436" s="401">
        <v>8.294023119589446E-4</v>
      </c>
      <c r="CB436" s="159"/>
      <c r="CC436" s="159"/>
      <c r="CD436" s="159"/>
      <c r="CE436" s="159"/>
      <c r="CF436" s="159"/>
      <c r="CG436" s="159"/>
      <c r="CI436" s="76"/>
      <c r="CJ436" s="150"/>
      <c r="CK436" s="150"/>
      <c r="CL436" s="150"/>
    </row>
    <row r="437" spans="2:90" s="14" customFormat="1" ht="13.5" customHeight="1">
      <c r="B437" s="500"/>
      <c r="C437" s="628"/>
      <c r="D437" s="631"/>
      <c r="E437" s="615"/>
      <c r="F437" s="615"/>
      <c r="G437" s="126" t="s">
        <v>160</v>
      </c>
      <c r="H437" s="211">
        <v>34597</v>
      </c>
      <c r="I437" s="182">
        <f>IFERROR(H437/E430,"-")</f>
        <v>9.0013917358330968E-6</v>
      </c>
      <c r="J437" s="211">
        <v>5</v>
      </c>
      <c r="K437" s="182">
        <f>IFERROR(J437/F430,"-")</f>
        <v>7.8039644139222728E-4</v>
      </c>
      <c r="L437" s="214">
        <f t="shared" si="396"/>
        <v>6919.4</v>
      </c>
      <c r="M437" s="109">
        <f t="shared" si="441"/>
        <v>4.1870436122462651E-5</v>
      </c>
      <c r="N437" s="615"/>
      <c r="O437" s="615"/>
      <c r="P437" s="126" t="s">
        <v>160</v>
      </c>
      <c r="Q437" s="211">
        <v>0</v>
      </c>
      <c r="R437" s="182">
        <f>IFERROR(Q437/N430,"-")</f>
        <v>0</v>
      </c>
      <c r="S437" s="211">
        <v>0</v>
      </c>
      <c r="T437" s="182">
        <f>IFERROR(S437/O430,"-")</f>
        <v>0</v>
      </c>
      <c r="U437" s="214" t="str">
        <f t="shared" si="397"/>
        <v>-</v>
      </c>
      <c r="V437" s="109">
        <f t="shared" si="442"/>
        <v>0</v>
      </c>
      <c r="W437" s="615"/>
      <c r="X437" s="615"/>
      <c r="Y437" s="126" t="s">
        <v>160</v>
      </c>
      <c r="Z437" s="211">
        <v>0</v>
      </c>
      <c r="AA437" s="182">
        <f>IFERROR(Z437/W430,"-")</f>
        <v>0</v>
      </c>
      <c r="AB437" s="211">
        <v>0</v>
      </c>
      <c r="AC437" s="182">
        <f>IFERROR(AB437/X430,"-")</f>
        <v>0</v>
      </c>
      <c r="AD437" s="214" t="str">
        <f t="shared" si="398"/>
        <v>-</v>
      </c>
      <c r="AE437" s="109">
        <f t="shared" si="443"/>
        <v>0</v>
      </c>
      <c r="AF437" s="615"/>
      <c r="AG437" s="615"/>
      <c r="AH437" s="126" t="s">
        <v>160</v>
      </c>
      <c r="AI437" s="211">
        <v>0</v>
      </c>
      <c r="AJ437" s="182">
        <f>IFERROR(AI437/AF430,"-")</f>
        <v>0</v>
      </c>
      <c r="AK437" s="211">
        <v>0</v>
      </c>
      <c r="AL437" s="182">
        <f>IFERROR(AK437/AG430,"-")</f>
        <v>0</v>
      </c>
      <c r="AM437" s="214" t="str">
        <f t="shared" si="399"/>
        <v>-</v>
      </c>
      <c r="AN437" s="109">
        <f t="shared" si="444"/>
        <v>0</v>
      </c>
      <c r="AO437" s="615"/>
      <c r="AP437" s="651"/>
      <c r="AQ437" s="126" t="s">
        <v>160</v>
      </c>
      <c r="AR437" s="211">
        <f t="shared" si="394"/>
        <v>34597</v>
      </c>
      <c r="AS437" s="182">
        <f>IFERROR(AR437/AO430,"-")</f>
        <v>6.4541807537411936E-6</v>
      </c>
      <c r="AT437" s="211">
        <f t="shared" si="395"/>
        <v>5</v>
      </c>
      <c r="AU437" s="182">
        <f>IFERROR(AT437/AP430,"-")</f>
        <v>5.8132775258690845E-4</v>
      </c>
      <c r="AV437" s="214">
        <f t="shared" si="400"/>
        <v>6919.4</v>
      </c>
      <c r="AW437" s="109">
        <f t="shared" si="445"/>
        <v>4.1870436122462651E-5</v>
      </c>
      <c r="AX437" s="121"/>
      <c r="AY437" s="76"/>
      <c r="AZ437" s="76"/>
      <c r="BA437" s="76"/>
      <c r="BB437" s="76"/>
      <c r="BC437" s="76"/>
      <c r="BD437" s="76"/>
      <c r="BE437" s="76"/>
      <c r="BF437" s="76"/>
      <c r="BG437" s="76"/>
      <c r="BH437" s="76"/>
      <c r="BI437" s="76"/>
      <c r="BN437" s="500"/>
      <c r="BO437" s="642"/>
      <c r="BP437" s="641"/>
      <c r="BQ437" s="641"/>
      <c r="BR437" s="400" t="s">
        <v>160</v>
      </c>
      <c r="BS437" s="188">
        <v>0</v>
      </c>
      <c r="BT437" s="390">
        <v>0</v>
      </c>
      <c r="BU437" s="188">
        <v>0</v>
      </c>
      <c r="BV437" s="390">
        <v>0</v>
      </c>
      <c r="BW437" s="188" t="s">
        <v>418</v>
      </c>
      <c r="BX437" s="401">
        <v>0</v>
      </c>
      <c r="CB437" s="159"/>
      <c r="CC437" s="159"/>
      <c r="CD437" s="159"/>
      <c r="CE437" s="159"/>
      <c r="CF437" s="159"/>
      <c r="CG437" s="159"/>
      <c r="CI437" s="76"/>
      <c r="CJ437" s="150"/>
      <c r="CK437" s="150"/>
      <c r="CL437" s="150"/>
    </row>
    <row r="438" spans="2:90" s="14" customFormat="1" ht="13.5" customHeight="1">
      <c r="B438" s="500"/>
      <c r="C438" s="628"/>
      <c r="D438" s="631"/>
      <c r="E438" s="615"/>
      <c r="F438" s="615"/>
      <c r="G438" s="126" t="s">
        <v>151</v>
      </c>
      <c r="H438" s="211">
        <v>823927</v>
      </c>
      <c r="I438" s="182">
        <f>IFERROR(H438/E430,"-")</f>
        <v>2.1436799978985911E-4</v>
      </c>
      <c r="J438" s="211">
        <v>54</v>
      </c>
      <c r="K438" s="182">
        <f>IFERROR(J438/F430,"-")</f>
        <v>8.4282815670360545E-3</v>
      </c>
      <c r="L438" s="214">
        <f t="shared" si="396"/>
        <v>15257.907407407407</v>
      </c>
      <c r="M438" s="109">
        <f t="shared" si="441"/>
        <v>4.5220071012259662E-4</v>
      </c>
      <c r="N438" s="615"/>
      <c r="O438" s="615"/>
      <c r="P438" s="126" t="s">
        <v>151</v>
      </c>
      <c r="Q438" s="211">
        <v>87157</v>
      </c>
      <c r="R438" s="182">
        <f>IFERROR(Q438/N430,"-")</f>
        <v>1.5511609110938678E-4</v>
      </c>
      <c r="S438" s="211">
        <v>7</v>
      </c>
      <c r="T438" s="182">
        <f>IFERROR(S438/O430,"-")</f>
        <v>8.1680280046674443E-3</v>
      </c>
      <c r="U438" s="214">
        <f t="shared" si="397"/>
        <v>12451</v>
      </c>
      <c r="V438" s="109">
        <f t="shared" si="442"/>
        <v>5.861861057144771E-5</v>
      </c>
      <c r="W438" s="615"/>
      <c r="X438" s="615"/>
      <c r="Y438" s="126" t="s">
        <v>151</v>
      </c>
      <c r="Z438" s="211">
        <v>68239</v>
      </c>
      <c r="AA438" s="182">
        <f>IFERROR(Z438/W430,"-")</f>
        <v>2.2851417863520518E-4</v>
      </c>
      <c r="AB438" s="211">
        <v>6</v>
      </c>
      <c r="AC438" s="182">
        <f>IFERROR(AB438/X430,"-")</f>
        <v>1.2345679012345678E-2</v>
      </c>
      <c r="AD438" s="214">
        <f t="shared" si="398"/>
        <v>11373.166666666666</v>
      </c>
      <c r="AE438" s="109">
        <f t="shared" si="443"/>
        <v>5.0244523346955184E-5</v>
      </c>
      <c r="AF438" s="615"/>
      <c r="AG438" s="615"/>
      <c r="AH438" s="126" t="s">
        <v>151</v>
      </c>
      <c r="AI438" s="211">
        <v>287349</v>
      </c>
      <c r="AJ438" s="182">
        <f>IFERROR(AI438/AF430,"-")</f>
        <v>4.3777715381853157E-4</v>
      </c>
      <c r="AK438" s="211">
        <v>11</v>
      </c>
      <c r="AL438" s="182">
        <f>IFERROR(AK438/AG430,"-")</f>
        <v>1.2925969447708578E-2</v>
      </c>
      <c r="AM438" s="214">
        <f t="shared" si="399"/>
        <v>26122.636363636364</v>
      </c>
      <c r="AN438" s="109">
        <f t="shared" si="444"/>
        <v>9.2114959469417835E-5</v>
      </c>
      <c r="AO438" s="615"/>
      <c r="AP438" s="651"/>
      <c r="AQ438" s="126" t="s">
        <v>151</v>
      </c>
      <c r="AR438" s="211">
        <f t="shared" si="394"/>
        <v>1266672</v>
      </c>
      <c r="AS438" s="182">
        <f>IFERROR(AR438/AO430,"-")</f>
        <v>2.3630170372294893E-4</v>
      </c>
      <c r="AT438" s="211">
        <f t="shared" si="395"/>
        <v>78</v>
      </c>
      <c r="AU438" s="182">
        <f>IFERROR(AT438/AP430,"-")</f>
        <v>9.068712940355772E-3</v>
      </c>
      <c r="AV438" s="214">
        <f t="shared" si="400"/>
        <v>16239.384615384615</v>
      </c>
      <c r="AW438" s="109">
        <f t="shared" si="445"/>
        <v>6.5317880351041741E-4</v>
      </c>
      <c r="AX438" s="121"/>
      <c r="AY438" s="76"/>
      <c r="AZ438" s="76"/>
      <c r="BA438" s="76"/>
      <c r="BB438" s="76"/>
      <c r="BC438" s="76"/>
      <c r="BD438" s="76"/>
      <c r="BE438" s="76"/>
      <c r="BF438" s="76"/>
      <c r="BG438" s="76"/>
      <c r="BH438" s="76"/>
      <c r="BI438" s="76"/>
      <c r="BN438" s="500"/>
      <c r="BO438" s="642"/>
      <c r="BP438" s="641"/>
      <c r="BQ438" s="641"/>
      <c r="BR438" s="400" t="s">
        <v>151</v>
      </c>
      <c r="BS438" s="188">
        <v>96642</v>
      </c>
      <c r="BT438" s="390">
        <v>1.5129197921130919E-4</v>
      </c>
      <c r="BU438" s="188">
        <v>4</v>
      </c>
      <c r="BV438" s="390">
        <v>5.0697084917617234E-3</v>
      </c>
      <c r="BW438" s="188">
        <v>24160.5</v>
      </c>
      <c r="BX438" s="401">
        <v>3.4558429664956023E-5</v>
      </c>
      <c r="CB438" s="159"/>
      <c r="CC438" s="159"/>
      <c r="CD438" s="159"/>
      <c r="CE438" s="159"/>
      <c r="CF438" s="159"/>
      <c r="CG438" s="159"/>
      <c r="CI438" s="76"/>
      <c r="CJ438" s="150"/>
      <c r="CK438" s="150"/>
      <c r="CL438" s="150"/>
    </row>
    <row r="439" spans="2:90" s="14" customFormat="1" ht="13.5" customHeight="1">
      <c r="B439" s="500"/>
      <c r="C439" s="628"/>
      <c r="D439" s="631"/>
      <c r="E439" s="615"/>
      <c r="F439" s="615"/>
      <c r="G439" s="126" t="s">
        <v>152</v>
      </c>
      <c r="H439" s="211">
        <v>4568110</v>
      </c>
      <c r="I439" s="182">
        <f>IFERROR(H439/E430,"-")</f>
        <v>1.1885235021064408E-3</v>
      </c>
      <c r="J439" s="211">
        <v>249</v>
      </c>
      <c r="K439" s="182">
        <f>IFERROR(J439/F430,"-")</f>
        <v>3.8863742781332915E-2</v>
      </c>
      <c r="L439" s="214">
        <f t="shared" si="396"/>
        <v>18345.823293172693</v>
      </c>
      <c r="M439" s="109">
        <f t="shared" si="441"/>
        <v>2.0851477188986401E-3</v>
      </c>
      <c r="N439" s="615"/>
      <c r="O439" s="615"/>
      <c r="P439" s="126" t="s">
        <v>152</v>
      </c>
      <c r="Q439" s="211">
        <v>299090</v>
      </c>
      <c r="R439" s="182">
        <f>IFERROR(Q439/N430,"-")</f>
        <v>5.3230000676832037E-4</v>
      </c>
      <c r="S439" s="211">
        <v>32</v>
      </c>
      <c r="T439" s="182">
        <f>IFERROR(S439/O430,"-")</f>
        <v>3.7339556592765458E-2</v>
      </c>
      <c r="U439" s="214">
        <f t="shared" si="397"/>
        <v>9346.5625</v>
      </c>
      <c r="V439" s="109">
        <f t="shared" si="442"/>
        <v>2.6797079118376095E-4</v>
      </c>
      <c r="W439" s="615"/>
      <c r="X439" s="615"/>
      <c r="Y439" s="126" t="s">
        <v>152</v>
      </c>
      <c r="Z439" s="211">
        <v>447973</v>
      </c>
      <c r="AA439" s="182">
        <f>IFERROR(Z439/W430,"-")</f>
        <v>1.5001418858094165E-3</v>
      </c>
      <c r="AB439" s="211">
        <v>21</v>
      </c>
      <c r="AC439" s="182">
        <f>IFERROR(AB439/X430,"-")</f>
        <v>4.3209876543209874E-2</v>
      </c>
      <c r="AD439" s="214">
        <f t="shared" si="398"/>
        <v>21332.047619047618</v>
      </c>
      <c r="AE439" s="109">
        <f t="shared" si="443"/>
        <v>1.7585583171434314E-4</v>
      </c>
      <c r="AF439" s="615"/>
      <c r="AG439" s="615"/>
      <c r="AH439" s="126" t="s">
        <v>152</v>
      </c>
      <c r="AI439" s="211">
        <v>626182</v>
      </c>
      <c r="AJ439" s="182">
        <f>IFERROR(AI439/AF430,"-")</f>
        <v>9.5399035226291279E-4</v>
      </c>
      <c r="AK439" s="211">
        <v>54</v>
      </c>
      <c r="AL439" s="182">
        <f>IFERROR(AK439/AG430,"-")</f>
        <v>6.3454759106933017E-2</v>
      </c>
      <c r="AM439" s="214">
        <f t="shared" si="399"/>
        <v>11595.962962962964</v>
      </c>
      <c r="AN439" s="109">
        <f t="shared" si="444"/>
        <v>4.5220071012259662E-4</v>
      </c>
      <c r="AO439" s="615"/>
      <c r="AP439" s="651"/>
      <c r="AQ439" s="126" t="s">
        <v>152</v>
      </c>
      <c r="AR439" s="211">
        <f t="shared" si="394"/>
        <v>5941355</v>
      </c>
      <c r="AS439" s="182">
        <f>IFERROR(AR439/AO430,"-")</f>
        <v>1.1083787349233751E-3</v>
      </c>
      <c r="AT439" s="211">
        <f t="shared" si="395"/>
        <v>356</v>
      </c>
      <c r="AU439" s="182">
        <f>IFERROR(AT439/AP430,"-")</f>
        <v>4.1390535984187883E-2</v>
      </c>
      <c r="AV439" s="214">
        <f t="shared" si="400"/>
        <v>16689.199438202246</v>
      </c>
      <c r="AW439" s="109">
        <f t="shared" si="445"/>
        <v>2.9811750519193408E-3</v>
      </c>
      <c r="AX439" s="121"/>
      <c r="AY439" s="76"/>
      <c r="AZ439" s="76"/>
      <c r="BA439" s="76"/>
      <c r="BB439" s="76"/>
      <c r="BC439" s="76"/>
      <c r="BD439" s="76"/>
      <c r="BE439" s="76"/>
      <c r="BF439" s="76"/>
      <c r="BG439" s="76"/>
      <c r="BH439" s="76"/>
      <c r="BI439" s="76"/>
      <c r="BN439" s="500"/>
      <c r="BO439" s="642"/>
      <c r="BP439" s="641"/>
      <c r="BQ439" s="641"/>
      <c r="BR439" s="400" t="s">
        <v>152</v>
      </c>
      <c r="BS439" s="188">
        <v>583491</v>
      </c>
      <c r="BT439" s="390">
        <v>9.134486894102565E-4</v>
      </c>
      <c r="BU439" s="188">
        <v>47</v>
      </c>
      <c r="BV439" s="390">
        <v>5.9569074778200254E-2</v>
      </c>
      <c r="BW439" s="188">
        <v>12414.702127659575</v>
      </c>
      <c r="BX439" s="401">
        <v>4.0606154856323329E-4</v>
      </c>
      <c r="CB439" s="159"/>
      <c r="CC439" s="159"/>
      <c r="CD439" s="159"/>
      <c r="CE439" s="159"/>
      <c r="CF439" s="159"/>
      <c r="CG439" s="159"/>
      <c r="CI439" s="76"/>
      <c r="CJ439" s="150"/>
      <c r="CK439" s="150"/>
      <c r="CL439" s="150"/>
    </row>
    <row r="440" spans="2:90" s="14" customFormat="1" ht="13.5" customHeight="1">
      <c r="B440" s="500"/>
      <c r="C440" s="628"/>
      <c r="D440" s="631"/>
      <c r="E440" s="615"/>
      <c r="F440" s="615"/>
      <c r="G440" s="126" t="s">
        <v>153</v>
      </c>
      <c r="H440" s="211">
        <v>1668437</v>
      </c>
      <c r="I440" s="182">
        <f>IFERROR(H440/E430,"-")</f>
        <v>4.3409125136740655E-4</v>
      </c>
      <c r="J440" s="211">
        <v>24</v>
      </c>
      <c r="K440" s="182">
        <f>IFERROR(J440/F430,"-")</f>
        <v>3.7459029186826909E-3</v>
      </c>
      <c r="L440" s="214">
        <f t="shared" si="396"/>
        <v>69518.208333333328</v>
      </c>
      <c r="M440" s="109">
        <f t="shared" si="441"/>
        <v>2.0097809338782074E-4</v>
      </c>
      <c r="N440" s="615"/>
      <c r="O440" s="615"/>
      <c r="P440" s="126" t="s">
        <v>153</v>
      </c>
      <c r="Q440" s="211">
        <v>0</v>
      </c>
      <c r="R440" s="182">
        <f>IFERROR(Q440/N430,"-")</f>
        <v>0</v>
      </c>
      <c r="S440" s="211">
        <v>0</v>
      </c>
      <c r="T440" s="182">
        <f>IFERROR(S440/O430,"-")</f>
        <v>0</v>
      </c>
      <c r="U440" s="214" t="str">
        <f t="shared" si="397"/>
        <v>-</v>
      </c>
      <c r="V440" s="109">
        <f t="shared" si="442"/>
        <v>0</v>
      </c>
      <c r="W440" s="615"/>
      <c r="X440" s="615"/>
      <c r="Y440" s="126" t="s">
        <v>153</v>
      </c>
      <c r="Z440" s="211">
        <v>16045</v>
      </c>
      <c r="AA440" s="182">
        <f>IFERROR(Z440/W430,"-")</f>
        <v>5.3730418033703121E-5</v>
      </c>
      <c r="AB440" s="211">
        <v>3</v>
      </c>
      <c r="AC440" s="182">
        <f>IFERROR(AB440/X430,"-")</f>
        <v>6.1728395061728392E-3</v>
      </c>
      <c r="AD440" s="214">
        <f t="shared" si="398"/>
        <v>5348.333333333333</v>
      </c>
      <c r="AE440" s="109">
        <f t="shared" si="443"/>
        <v>2.5122261673477592E-5</v>
      </c>
      <c r="AF440" s="615"/>
      <c r="AG440" s="615"/>
      <c r="AH440" s="126" t="s">
        <v>153</v>
      </c>
      <c r="AI440" s="211">
        <v>2353009</v>
      </c>
      <c r="AJ440" s="182">
        <f>IFERROR(AI440/AF430,"-")</f>
        <v>3.5848170097316822E-3</v>
      </c>
      <c r="AK440" s="211">
        <v>14</v>
      </c>
      <c r="AL440" s="182">
        <f>IFERROR(AK440/AG430,"-")</f>
        <v>1.6451233842538191E-2</v>
      </c>
      <c r="AM440" s="214">
        <f t="shared" si="399"/>
        <v>168072.07142857142</v>
      </c>
      <c r="AN440" s="109">
        <f t="shared" si="444"/>
        <v>1.1723722114289542E-4</v>
      </c>
      <c r="AO440" s="615"/>
      <c r="AP440" s="651"/>
      <c r="AQ440" s="126" t="s">
        <v>153</v>
      </c>
      <c r="AR440" s="211">
        <f t="shared" si="394"/>
        <v>4037491</v>
      </c>
      <c r="AS440" s="182">
        <f>IFERROR(AR440/AO430,"-")</f>
        <v>7.5320683023393019E-4</v>
      </c>
      <c r="AT440" s="211">
        <f t="shared" si="395"/>
        <v>41</v>
      </c>
      <c r="AU440" s="182">
        <f>IFERROR(AT440/AP430,"-")</f>
        <v>4.7668875712126493E-3</v>
      </c>
      <c r="AV440" s="214">
        <f t="shared" si="400"/>
        <v>98475.390243902439</v>
      </c>
      <c r="AW440" s="109">
        <f t="shared" si="445"/>
        <v>3.4333757620419372E-4</v>
      </c>
      <c r="AX440" s="121"/>
      <c r="AY440" s="76"/>
      <c r="AZ440" s="76"/>
      <c r="BA440" s="76"/>
      <c r="BB440" s="76"/>
      <c r="BC440" s="76"/>
      <c r="BD440" s="76"/>
      <c r="BE440" s="76"/>
      <c r="BF440" s="76"/>
      <c r="BG440" s="76"/>
      <c r="BH440" s="76"/>
      <c r="BI440" s="76"/>
      <c r="BN440" s="500"/>
      <c r="BO440" s="642"/>
      <c r="BP440" s="641"/>
      <c r="BQ440" s="641"/>
      <c r="BR440" s="400" t="s">
        <v>153</v>
      </c>
      <c r="BS440" s="188">
        <v>70172</v>
      </c>
      <c r="BT440" s="390">
        <v>1.0985348777152779E-4</v>
      </c>
      <c r="BU440" s="188">
        <v>9</v>
      </c>
      <c r="BV440" s="390">
        <v>1.1406844106463879E-2</v>
      </c>
      <c r="BW440" s="188">
        <v>7796.8888888888887</v>
      </c>
      <c r="BX440" s="401">
        <v>7.7756466746151053E-5</v>
      </c>
      <c r="CB440" s="159"/>
      <c r="CC440" s="159"/>
      <c r="CD440" s="159"/>
      <c r="CE440" s="159"/>
      <c r="CF440" s="159"/>
      <c r="CG440" s="159"/>
      <c r="CI440" s="76"/>
      <c r="CJ440" s="150"/>
      <c r="CK440" s="150"/>
      <c r="CL440" s="150"/>
    </row>
    <row r="441" spans="2:90" s="14" customFormat="1" ht="13.5" customHeight="1">
      <c r="B441" s="500"/>
      <c r="C441" s="628"/>
      <c r="D441" s="631"/>
      <c r="E441" s="615"/>
      <c r="F441" s="615"/>
      <c r="G441" s="126" t="s">
        <v>154</v>
      </c>
      <c r="H441" s="211">
        <v>5576205</v>
      </c>
      <c r="I441" s="182">
        <f>IFERROR(H441/E430,"-")</f>
        <v>1.4508080355034019E-3</v>
      </c>
      <c r="J441" s="211">
        <v>28</v>
      </c>
      <c r="K441" s="182">
        <f>IFERROR(J441/F430,"-")</f>
        <v>4.3702200717964726E-3</v>
      </c>
      <c r="L441" s="214">
        <f t="shared" si="396"/>
        <v>199150.17857142858</v>
      </c>
      <c r="M441" s="109">
        <f t="shared" si="441"/>
        <v>2.3447444228579084E-4</v>
      </c>
      <c r="N441" s="615"/>
      <c r="O441" s="615"/>
      <c r="P441" s="126" t="s">
        <v>154</v>
      </c>
      <c r="Q441" s="211">
        <v>7704</v>
      </c>
      <c r="R441" s="182">
        <f>IFERROR(Q441/N430,"-")</f>
        <v>1.371105437207242E-5</v>
      </c>
      <c r="S441" s="211">
        <v>3</v>
      </c>
      <c r="T441" s="182">
        <f>IFERROR(S441/O430,"-")</f>
        <v>3.5005834305717621E-3</v>
      </c>
      <c r="U441" s="214">
        <f t="shared" si="397"/>
        <v>2568</v>
      </c>
      <c r="V441" s="109">
        <f t="shared" si="442"/>
        <v>2.5122261673477592E-5</v>
      </c>
      <c r="W441" s="615"/>
      <c r="X441" s="615"/>
      <c r="Y441" s="126" t="s">
        <v>154</v>
      </c>
      <c r="Z441" s="211">
        <v>1574150</v>
      </c>
      <c r="AA441" s="182">
        <f>IFERROR(Z441/W430,"-")</f>
        <v>5.2714077624028523E-3</v>
      </c>
      <c r="AB441" s="211">
        <v>3</v>
      </c>
      <c r="AC441" s="182">
        <f>IFERROR(AB441/X430,"-")</f>
        <v>6.1728395061728392E-3</v>
      </c>
      <c r="AD441" s="214">
        <f t="shared" si="398"/>
        <v>524716.66666666663</v>
      </c>
      <c r="AE441" s="109">
        <f t="shared" si="443"/>
        <v>2.5122261673477592E-5</v>
      </c>
      <c r="AF441" s="615"/>
      <c r="AG441" s="615"/>
      <c r="AH441" s="126" t="s">
        <v>154</v>
      </c>
      <c r="AI441" s="211">
        <v>2232009</v>
      </c>
      <c r="AJ441" s="182">
        <f>IFERROR(AI441/AF430,"-")</f>
        <v>3.4004731087191771E-3</v>
      </c>
      <c r="AK441" s="211">
        <v>14</v>
      </c>
      <c r="AL441" s="182">
        <f>IFERROR(AK441/AG430,"-")</f>
        <v>1.6451233842538191E-2</v>
      </c>
      <c r="AM441" s="214">
        <f t="shared" si="399"/>
        <v>159429.21428571429</v>
      </c>
      <c r="AN441" s="109">
        <f t="shared" si="444"/>
        <v>1.1723722114289542E-4</v>
      </c>
      <c r="AO441" s="615"/>
      <c r="AP441" s="651"/>
      <c r="AQ441" s="126" t="s">
        <v>154</v>
      </c>
      <c r="AR441" s="211">
        <f t="shared" si="394"/>
        <v>9390068</v>
      </c>
      <c r="AS441" s="182">
        <f>IFERROR(AR441/AO430,"-")</f>
        <v>1.7517471503864803E-3</v>
      </c>
      <c r="AT441" s="211">
        <f t="shared" si="395"/>
        <v>48</v>
      </c>
      <c r="AU441" s="182">
        <f>IFERROR(AT441/AP430,"-")</f>
        <v>5.5807464248343215E-3</v>
      </c>
      <c r="AV441" s="214">
        <f t="shared" si="400"/>
        <v>195626.41666666666</v>
      </c>
      <c r="AW441" s="109">
        <f t="shared" si="445"/>
        <v>4.0195618677564147E-4</v>
      </c>
      <c r="AX441" s="121"/>
      <c r="AY441" s="76"/>
      <c r="AZ441" s="76"/>
      <c r="BA441" s="76"/>
      <c r="BB441" s="76"/>
      <c r="BC441" s="76"/>
      <c r="BD441" s="76"/>
      <c r="BE441" s="76"/>
      <c r="BF441" s="76"/>
      <c r="BG441" s="76"/>
      <c r="BH441" s="76"/>
      <c r="BI441" s="76"/>
      <c r="BN441" s="500"/>
      <c r="BO441" s="642"/>
      <c r="BP441" s="641"/>
      <c r="BQ441" s="641"/>
      <c r="BR441" s="400" t="s">
        <v>154</v>
      </c>
      <c r="BS441" s="188">
        <v>7003705</v>
      </c>
      <c r="BT441" s="390">
        <v>1.0964222504316366E-2</v>
      </c>
      <c r="BU441" s="188">
        <v>14</v>
      </c>
      <c r="BV441" s="390">
        <v>1.7743979721166033E-2</v>
      </c>
      <c r="BW441" s="188">
        <v>500264.64285714284</v>
      </c>
      <c r="BX441" s="401">
        <v>1.2095450382734609E-4</v>
      </c>
      <c r="CB441" s="159"/>
      <c r="CC441" s="159"/>
      <c r="CD441" s="159"/>
      <c r="CE441" s="159"/>
      <c r="CF441" s="159"/>
      <c r="CG441" s="159"/>
      <c r="CI441" s="76"/>
      <c r="CJ441" s="150"/>
      <c r="CK441" s="150"/>
      <c r="CL441" s="150"/>
    </row>
    <row r="442" spans="2:90" s="14" customFormat="1" ht="13.5" customHeight="1">
      <c r="B442" s="500"/>
      <c r="C442" s="628"/>
      <c r="D442" s="631"/>
      <c r="E442" s="615"/>
      <c r="F442" s="615"/>
      <c r="G442" s="126" t="s">
        <v>155</v>
      </c>
      <c r="H442" s="211">
        <v>20725026</v>
      </c>
      <c r="I442" s="182">
        <f>IFERROR(H442/E430,"-")</f>
        <v>5.3922038836120489E-3</v>
      </c>
      <c r="J442" s="211">
        <v>641</v>
      </c>
      <c r="K442" s="182">
        <f>IFERROR(J442/F430,"-")</f>
        <v>0.10004682378648354</v>
      </c>
      <c r="L442" s="214">
        <f t="shared" si="396"/>
        <v>32332.333853354135</v>
      </c>
      <c r="M442" s="109">
        <f t="shared" si="441"/>
        <v>5.367789910899712E-3</v>
      </c>
      <c r="N442" s="615"/>
      <c r="O442" s="615"/>
      <c r="P442" s="126" t="s">
        <v>155</v>
      </c>
      <c r="Q442" s="211">
        <v>2771505</v>
      </c>
      <c r="R442" s="182">
        <f>IFERROR(Q442/N430,"-")</f>
        <v>4.9325357927661696E-3</v>
      </c>
      <c r="S442" s="211">
        <v>108</v>
      </c>
      <c r="T442" s="182">
        <f>IFERROR(S442/O430,"-")</f>
        <v>0.12602100350058343</v>
      </c>
      <c r="U442" s="214">
        <f t="shared" si="397"/>
        <v>25662.083333333332</v>
      </c>
      <c r="V442" s="109">
        <f t="shared" si="442"/>
        <v>9.0440142024519323E-4</v>
      </c>
      <c r="W442" s="615"/>
      <c r="X442" s="615"/>
      <c r="Y442" s="126" t="s">
        <v>155</v>
      </c>
      <c r="Z442" s="211">
        <v>1661582</v>
      </c>
      <c r="AA442" s="182">
        <f>IFERROR(Z442/W430,"-")</f>
        <v>5.5641941699767217E-3</v>
      </c>
      <c r="AB442" s="211">
        <v>65</v>
      </c>
      <c r="AC442" s="182">
        <f>IFERROR(AB442/X430,"-")</f>
        <v>0.13374485596707819</v>
      </c>
      <c r="AD442" s="214">
        <f t="shared" si="398"/>
        <v>25562.799999999999</v>
      </c>
      <c r="AE442" s="109">
        <f t="shared" si="443"/>
        <v>5.4431566959201451E-4</v>
      </c>
      <c r="AF442" s="615"/>
      <c r="AG442" s="615"/>
      <c r="AH442" s="126" t="s">
        <v>155</v>
      </c>
      <c r="AI442" s="211">
        <v>4913043</v>
      </c>
      <c r="AJ442" s="182">
        <f>IFERROR(AI442/AF430,"-")</f>
        <v>7.4850372930758751E-3</v>
      </c>
      <c r="AK442" s="211">
        <v>159</v>
      </c>
      <c r="AL442" s="182">
        <f>IFERROR(AK442/AG430,"-")</f>
        <v>0.18683901292596944</v>
      </c>
      <c r="AM442" s="214">
        <f t="shared" si="399"/>
        <v>30899.641509433961</v>
      </c>
      <c r="AN442" s="109">
        <f t="shared" si="444"/>
        <v>1.3314798686943122E-3</v>
      </c>
      <c r="AO442" s="615"/>
      <c r="AP442" s="651"/>
      <c r="AQ442" s="126" t="s">
        <v>155</v>
      </c>
      <c r="AR442" s="211">
        <f t="shared" si="394"/>
        <v>30071156</v>
      </c>
      <c r="AS442" s="182">
        <f>IFERROR(AR442/AO430,"-")</f>
        <v>5.6098701129562965E-3</v>
      </c>
      <c r="AT442" s="211">
        <f t="shared" si="395"/>
        <v>973</v>
      </c>
      <c r="AU442" s="182">
        <f>IFERROR(AT442/AP430,"-")</f>
        <v>0.11312638065341239</v>
      </c>
      <c r="AV442" s="214">
        <f t="shared" si="400"/>
        <v>30905.607399794451</v>
      </c>
      <c r="AW442" s="109">
        <f t="shared" si="445"/>
        <v>8.1479868694312313E-3</v>
      </c>
      <c r="AX442" s="121"/>
      <c r="AY442" s="76"/>
      <c r="AZ442" s="76"/>
      <c r="BA442" s="76"/>
      <c r="BB442" s="76"/>
      <c r="BC442" s="76"/>
      <c r="BD442" s="76"/>
      <c r="BE442" s="76"/>
      <c r="BF442" s="76"/>
      <c r="BG442" s="76"/>
      <c r="BH442" s="76"/>
      <c r="BI442" s="76"/>
      <c r="BN442" s="500"/>
      <c r="BO442" s="642"/>
      <c r="BP442" s="641"/>
      <c r="BQ442" s="641"/>
      <c r="BR442" s="400" t="s">
        <v>155</v>
      </c>
      <c r="BS442" s="188">
        <v>6466337</v>
      </c>
      <c r="BT442" s="390">
        <v>1.0122978859888242E-2</v>
      </c>
      <c r="BU442" s="188">
        <v>141</v>
      </c>
      <c r="BV442" s="390">
        <v>0.17870722433460076</v>
      </c>
      <c r="BW442" s="188">
        <v>45860.546099290783</v>
      </c>
      <c r="BX442" s="401">
        <v>1.2181846456896998E-3</v>
      </c>
      <c r="CB442" s="159"/>
      <c r="CC442" s="159"/>
      <c r="CD442" s="159"/>
      <c r="CE442" s="159"/>
      <c r="CF442" s="159"/>
      <c r="CG442" s="159"/>
      <c r="CI442" s="76"/>
      <c r="CJ442" s="150"/>
      <c r="CK442" s="150"/>
      <c r="CL442" s="150"/>
    </row>
    <row r="443" spans="2:90" s="14" customFormat="1" ht="13.5" customHeight="1">
      <c r="B443" s="500"/>
      <c r="C443" s="628"/>
      <c r="D443" s="631"/>
      <c r="E443" s="615"/>
      <c r="F443" s="615"/>
      <c r="G443" s="126" t="s">
        <v>156</v>
      </c>
      <c r="H443" s="211">
        <v>21093469</v>
      </c>
      <c r="I443" s="182">
        <f>IFERROR(H443/E430,"-")</f>
        <v>5.488064789913912E-3</v>
      </c>
      <c r="J443" s="211">
        <v>435</v>
      </c>
      <c r="K443" s="182">
        <f>IFERROR(J443/F430,"-")</f>
        <v>6.7894490401123775E-2</v>
      </c>
      <c r="L443" s="214">
        <f t="shared" si="396"/>
        <v>48490.73333333333</v>
      </c>
      <c r="M443" s="109">
        <f t="shared" si="441"/>
        <v>3.6427279426542508E-3</v>
      </c>
      <c r="N443" s="615"/>
      <c r="O443" s="615"/>
      <c r="P443" s="126" t="s">
        <v>156</v>
      </c>
      <c r="Q443" s="211">
        <v>2372240</v>
      </c>
      <c r="R443" s="182">
        <f>IFERROR(Q443/N430,"-")</f>
        <v>4.2219511453277618E-3</v>
      </c>
      <c r="S443" s="211">
        <v>59</v>
      </c>
      <c r="T443" s="182">
        <f>IFERROR(S443/O430,"-")</f>
        <v>6.8844807467911315E-2</v>
      </c>
      <c r="U443" s="214">
        <f t="shared" si="397"/>
        <v>40207.457627118645</v>
      </c>
      <c r="V443" s="109">
        <f t="shared" si="442"/>
        <v>4.9407114624505926E-4</v>
      </c>
      <c r="W443" s="615"/>
      <c r="X443" s="615"/>
      <c r="Y443" s="126" t="s">
        <v>156</v>
      </c>
      <c r="Z443" s="211">
        <v>1838882</v>
      </c>
      <c r="AA443" s="182">
        <f>IFERROR(Z443/W430,"-")</f>
        <v>6.157924498264385E-3</v>
      </c>
      <c r="AB443" s="211">
        <v>41</v>
      </c>
      <c r="AC443" s="182">
        <f>IFERROR(AB443/X430,"-")</f>
        <v>8.4362139917695478E-2</v>
      </c>
      <c r="AD443" s="214">
        <f t="shared" si="398"/>
        <v>44850.780487804877</v>
      </c>
      <c r="AE443" s="109">
        <f t="shared" si="443"/>
        <v>3.4333757620419372E-4</v>
      </c>
      <c r="AF443" s="615"/>
      <c r="AG443" s="615"/>
      <c r="AH443" s="126" t="s">
        <v>156</v>
      </c>
      <c r="AI443" s="211">
        <v>4878889</v>
      </c>
      <c r="AJ443" s="182">
        <f>IFERROR(AI443/AF430,"-")</f>
        <v>7.4330035608842961E-3</v>
      </c>
      <c r="AK443" s="211">
        <v>88</v>
      </c>
      <c r="AL443" s="182">
        <f>IFERROR(AK443/AG430,"-")</f>
        <v>0.10340775558166862</v>
      </c>
      <c r="AM443" s="214">
        <f t="shared" si="399"/>
        <v>55441.920454545456</v>
      </c>
      <c r="AN443" s="109">
        <f t="shared" si="444"/>
        <v>7.3691967575534268E-4</v>
      </c>
      <c r="AO443" s="615"/>
      <c r="AP443" s="651"/>
      <c r="AQ443" s="126" t="s">
        <v>156</v>
      </c>
      <c r="AR443" s="211">
        <f t="shared" si="394"/>
        <v>30183480</v>
      </c>
      <c r="AS443" s="182">
        <f>IFERROR(AR443/AO430,"-")</f>
        <v>5.6308245135974861E-3</v>
      </c>
      <c r="AT443" s="211">
        <f t="shared" si="395"/>
        <v>623</v>
      </c>
      <c r="AU443" s="182">
        <f>IFERROR(AT443/AP430,"-")</f>
        <v>7.2433437972328804E-2</v>
      </c>
      <c r="AV443" s="214">
        <f t="shared" si="400"/>
        <v>48448.603531300163</v>
      </c>
      <c r="AW443" s="109">
        <f t="shared" si="445"/>
        <v>5.2170563408588467E-3</v>
      </c>
      <c r="AX443" s="121"/>
      <c r="AY443" s="76"/>
      <c r="AZ443" s="76"/>
      <c r="BA443" s="76"/>
      <c r="BB443" s="76"/>
      <c r="BC443" s="76"/>
      <c r="BD443" s="76"/>
      <c r="BE443" s="76"/>
      <c r="BF443" s="76"/>
      <c r="BG443" s="76"/>
      <c r="BH443" s="76"/>
      <c r="BI443" s="76"/>
      <c r="BN443" s="500"/>
      <c r="BO443" s="642"/>
      <c r="BP443" s="641"/>
      <c r="BQ443" s="641"/>
      <c r="BR443" s="400" t="s">
        <v>156</v>
      </c>
      <c r="BS443" s="188">
        <v>5228410</v>
      </c>
      <c r="BT443" s="390">
        <v>8.1850178703690019E-3</v>
      </c>
      <c r="BU443" s="188">
        <v>91</v>
      </c>
      <c r="BV443" s="390">
        <v>0.11533586818757921</v>
      </c>
      <c r="BW443" s="188">
        <v>57455.054945054944</v>
      </c>
      <c r="BX443" s="401">
        <v>7.8620427487774956E-4</v>
      </c>
      <c r="CB443" s="159"/>
      <c r="CC443" s="159"/>
      <c r="CD443" s="159"/>
      <c r="CE443" s="159"/>
      <c r="CF443" s="159"/>
      <c r="CG443" s="159"/>
      <c r="CI443" s="76"/>
      <c r="CJ443" s="150"/>
      <c r="CK443" s="150"/>
      <c r="CL443" s="150"/>
    </row>
    <row r="444" spans="2:90" s="14" customFormat="1" ht="13.5" customHeight="1">
      <c r="B444" s="500"/>
      <c r="C444" s="628"/>
      <c r="D444" s="631"/>
      <c r="E444" s="615"/>
      <c r="F444" s="615"/>
      <c r="G444" s="126" t="s">
        <v>157</v>
      </c>
      <c r="H444" s="211">
        <v>13368290</v>
      </c>
      <c r="I444" s="182">
        <f>IFERROR(H444/E430,"-")</f>
        <v>3.4781401603670905E-3</v>
      </c>
      <c r="J444" s="211">
        <v>267</v>
      </c>
      <c r="K444" s="182">
        <f>IFERROR(J444/F430,"-")</f>
        <v>4.1673169970344932E-2</v>
      </c>
      <c r="L444" s="214">
        <f t="shared" si="396"/>
        <v>50068.501872659173</v>
      </c>
      <c r="M444" s="109">
        <f t="shared" si="441"/>
        <v>2.2358812889395055E-3</v>
      </c>
      <c r="N444" s="615"/>
      <c r="O444" s="615"/>
      <c r="P444" s="126" t="s">
        <v>157</v>
      </c>
      <c r="Q444" s="211">
        <v>2647777</v>
      </c>
      <c r="R444" s="182">
        <f>IFERROR(Q444/N430,"-")</f>
        <v>4.7123331272225849E-3</v>
      </c>
      <c r="S444" s="211">
        <v>60</v>
      </c>
      <c r="T444" s="182">
        <f>IFERROR(S444/O430,"-")</f>
        <v>7.0011668611435235E-2</v>
      </c>
      <c r="U444" s="214">
        <f t="shared" si="397"/>
        <v>44129.616666666669</v>
      </c>
      <c r="V444" s="109">
        <f t="shared" si="442"/>
        <v>5.0244523346955187E-4</v>
      </c>
      <c r="W444" s="615"/>
      <c r="X444" s="615"/>
      <c r="Y444" s="126" t="s">
        <v>157</v>
      </c>
      <c r="Z444" s="211">
        <v>1438770</v>
      </c>
      <c r="AA444" s="182">
        <f>IFERROR(Z444/W430,"-")</f>
        <v>4.8180563137644773E-3</v>
      </c>
      <c r="AB444" s="211">
        <v>35</v>
      </c>
      <c r="AC444" s="182">
        <f>IFERROR(AB444/X430,"-")</f>
        <v>7.2016460905349799E-2</v>
      </c>
      <c r="AD444" s="214">
        <f t="shared" si="398"/>
        <v>41107.714285714283</v>
      </c>
      <c r="AE444" s="109">
        <f t="shared" si="443"/>
        <v>2.9309305285723857E-4</v>
      </c>
      <c r="AF444" s="615"/>
      <c r="AG444" s="615"/>
      <c r="AH444" s="126" t="s">
        <v>157</v>
      </c>
      <c r="AI444" s="211">
        <v>2849687</v>
      </c>
      <c r="AJ444" s="182">
        <f>IFERROR(AI444/AF430,"-")</f>
        <v>4.341507588798533E-3</v>
      </c>
      <c r="AK444" s="211">
        <v>81</v>
      </c>
      <c r="AL444" s="182">
        <f>IFERROR(AK444/AG430,"-")</f>
        <v>9.5182138660399526E-2</v>
      </c>
      <c r="AM444" s="214">
        <f t="shared" si="399"/>
        <v>35181.320987654319</v>
      </c>
      <c r="AN444" s="109">
        <f t="shared" si="444"/>
        <v>6.7830106518389493E-4</v>
      </c>
      <c r="AO444" s="615"/>
      <c r="AP444" s="651"/>
      <c r="AQ444" s="126" t="s">
        <v>157</v>
      </c>
      <c r="AR444" s="211">
        <f t="shared" si="394"/>
        <v>20304524</v>
      </c>
      <c r="AS444" s="182">
        <f>IFERROR(AR444/AO430,"-")</f>
        <v>3.7878737467027818E-3</v>
      </c>
      <c r="AT444" s="211">
        <f t="shared" si="395"/>
        <v>443</v>
      </c>
      <c r="AU444" s="182">
        <f>IFERROR(AT444/AP430,"-")</f>
        <v>5.1505638879200094E-2</v>
      </c>
      <c r="AV444" s="214">
        <f t="shared" si="400"/>
        <v>45834.139954853272</v>
      </c>
      <c r="AW444" s="109">
        <f t="shared" si="445"/>
        <v>3.7097206404501908E-3</v>
      </c>
      <c r="AX444" s="121"/>
      <c r="AY444" s="76"/>
      <c r="AZ444" s="76"/>
      <c r="BA444" s="76"/>
      <c r="BB444" s="76"/>
      <c r="BC444" s="76"/>
      <c r="BD444" s="76"/>
      <c r="BE444" s="76"/>
      <c r="BF444" s="76"/>
      <c r="BG444" s="76"/>
      <c r="BH444" s="76"/>
      <c r="BI444" s="76"/>
      <c r="BN444" s="500"/>
      <c r="BO444" s="642"/>
      <c r="BP444" s="641"/>
      <c r="BQ444" s="641"/>
      <c r="BR444" s="400" t="s">
        <v>157</v>
      </c>
      <c r="BS444" s="188">
        <v>5651265</v>
      </c>
      <c r="BT444" s="390">
        <v>8.8469926832805534E-3</v>
      </c>
      <c r="BU444" s="188">
        <v>78</v>
      </c>
      <c r="BV444" s="390">
        <v>9.8859315589353611E-2</v>
      </c>
      <c r="BW444" s="188">
        <v>72452.11538461539</v>
      </c>
      <c r="BX444" s="401">
        <v>6.7388937846664246E-4</v>
      </c>
      <c r="CB444" s="159"/>
      <c r="CC444" s="159"/>
      <c r="CD444" s="159"/>
      <c r="CE444" s="159"/>
      <c r="CF444" s="159"/>
      <c r="CG444" s="159"/>
      <c r="CI444" s="76"/>
      <c r="CJ444" s="150"/>
      <c r="CK444" s="150"/>
      <c r="CL444" s="150"/>
    </row>
    <row r="445" spans="2:90" s="14" customFormat="1" ht="13.5" customHeight="1">
      <c r="B445" s="500"/>
      <c r="C445" s="628"/>
      <c r="D445" s="631"/>
      <c r="E445" s="615"/>
      <c r="F445" s="615"/>
      <c r="G445" s="127" t="s">
        <v>158</v>
      </c>
      <c r="H445" s="212">
        <v>5659816</v>
      </c>
      <c r="I445" s="183">
        <f>IFERROR(H445/E430,"-")</f>
        <v>1.4725618108141149E-3</v>
      </c>
      <c r="J445" s="212">
        <v>522</v>
      </c>
      <c r="K445" s="183">
        <f>IFERROR(J445/F430,"-")</f>
        <v>8.1473388481348524E-2</v>
      </c>
      <c r="L445" s="215">
        <f t="shared" si="396"/>
        <v>10842.55938697318</v>
      </c>
      <c r="M445" s="110">
        <f t="shared" si="441"/>
        <v>4.3712735311851004E-3</v>
      </c>
      <c r="N445" s="615"/>
      <c r="O445" s="615"/>
      <c r="P445" s="127" t="s">
        <v>158</v>
      </c>
      <c r="Q445" s="212">
        <v>677094</v>
      </c>
      <c r="R445" s="183">
        <f>IFERROR(Q445/N430,"-")</f>
        <v>1.2050457747928352E-3</v>
      </c>
      <c r="S445" s="212">
        <v>76</v>
      </c>
      <c r="T445" s="183">
        <f>IFERROR(S445/O430,"-")</f>
        <v>8.8681446907817971E-2</v>
      </c>
      <c r="U445" s="215">
        <f t="shared" si="397"/>
        <v>8909.1315789473683</v>
      </c>
      <c r="V445" s="110">
        <f t="shared" si="442"/>
        <v>6.3643062906143229E-4</v>
      </c>
      <c r="W445" s="615"/>
      <c r="X445" s="615"/>
      <c r="Y445" s="127" t="s">
        <v>158</v>
      </c>
      <c r="Z445" s="212">
        <v>528409</v>
      </c>
      <c r="AA445" s="183">
        <f>IFERROR(Z445/W430,"-")</f>
        <v>1.769500558602121E-3</v>
      </c>
      <c r="AB445" s="212">
        <v>42</v>
      </c>
      <c r="AC445" s="183">
        <f>IFERROR(AB445/X430,"-")</f>
        <v>8.6419753086419748E-2</v>
      </c>
      <c r="AD445" s="215">
        <f t="shared" si="398"/>
        <v>12581.166666666666</v>
      </c>
      <c r="AE445" s="110">
        <f t="shared" si="443"/>
        <v>3.5171166342868628E-4</v>
      </c>
      <c r="AF445" s="615"/>
      <c r="AG445" s="615"/>
      <c r="AH445" s="127" t="s">
        <v>158</v>
      </c>
      <c r="AI445" s="212">
        <v>824295</v>
      </c>
      <c r="AJ445" s="183">
        <f>IFERROR(AI445/AF430,"-")</f>
        <v>1.255816164339693E-3</v>
      </c>
      <c r="AK445" s="212">
        <v>97</v>
      </c>
      <c r="AL445" s="183">
        <f>IFERROR(AK445/AG430,"-")</f>
        <v>0.11398354876615746</v>
      </c>
      <c r="AM445" s="215">
        <f t="shared" si="399"/>
        <v>8497.8865979381444</v>
      </c>
      <c r="AN445" s="110">
        <f t="shared" si="444"/>
        <v>8.1228646077577545E-4</v>
      </c>
      <c r="AO445" s="615"/>
      <c r="AP445" s="651"/>
      <c r="AQ445" s="127" t="s">
        <v>158</v>
      </c>
      <c r="AR445" s="212">
        <f t="shared" si="394"/>
        <v>7689614</v>
      </c>
      <c r="AS445" s="183">
        <f>IFERROR(AR445/AO430,"-")</f>
        <v>1.4345220303060621E-3</v>
      </c>
      <c r="AT445" s="212">
        <f t="shared" si="395"/>
        <v>737</v>
      </c>
      <c r="AU445" s="183">
        <f>IFERROR(AT445/AP430,"-")</f>
        <v>8.5687710731310318E-2</v>
      </c>
      <c r="AV445" s="215">
        <f t="shared" si="400"/>
        <v>10433.668928086838</v>
      </c>
      <c r="AW445" s="110">
        <f t="shared" si="445"/>
        <v>6.1717022844509951E-3</v>
      </c>
      <c r="AX445" s="121"/>
      <c r="AY445" s="76"/>
      <c r="AZ445" s="76"/>
      <c r="BA445" s="76"/>
      <c r="BB445" s="76"/>
      <c r="BC445" s="76"/>
      <c r="BD445" s="76"/>
      <c r="BE445" s="76"/>
      <c r="BF445" s="76"/>
      <c r="BG445" s="76"/>
      <c r="BH445" s="76"/>
      <c r="BI445" s="76"/>
      <c r="BN445" s="500"/>
      <c r="BO445" s="642"/>
      <c r="BP445" s="641"/>
      <c r="BQ445" s="641"/>
      <c r="BR445" s="400" t="s">
        <v>158</v>
      </c>
      <c r="BS445" s="188">
        <v>1891787</v>
      </c>
      <c r="BT445" s="390">
        <v>2.9615715680162348E-3</v>
      </c>
      <c r="BU445" s="188">
        <v>106</v>
      </c>
      <c r="BV445" s="390">
        <v>0.13434727503168567</v>
      </c>
      <c r="BW445" s="188">
        <v>17847.047169811322</v>
      </c>
      <c r="BX445" s="401">
        <v>9.1579838612133467E-4</v>
      </c>
      <c r="CB445" s="159"/>
      <c r="CC445" s="159"/>
      <c r="CD445" s="159"/>
      <c r="CE445" s="159"/>
      <c r="CF445" s="159"/>
      <c r="CG445" s="159"/>
      <c r="CI445" s="76"/>
      <c r="CJ445" s="150"/>
      <c r="CK445" s="150"/>
      <c r="CL445" s="150"/>
    </row>
    <row r="446" spans="2:90" s="14" customFormat="1" ht="13.5" customHeight="1">
      <c r="B446" s="500"/>
      <c r="C446" s="629"/>
      <c r="D446" s="632"/>
      <c r="E446" s="616"/>
      <c r="F446" s="616"/>
      <c r="G446" s="128" t="s">
        <v>81</v>
      </c>
      <c r="H446" s="204">
        <v>608308727</v>
      </c>
      <c r="I446" s="183">
        <f>IFERROR(H446/E430,"-")</f>
        <v>0.15826878480946185</v>
      </c>
      <c r="J446" s="212">
        <v>4870</v>
      </c>
      <c r="K446" s="183">
        <f>IFERROR(J446/F430,"-")</f>
        <v>0.76010613391602933</v>
      </c>
      <c r="L446" s="215">
        <f t="shared" si="396"/>
        <v>124909.38952772073</v>
      </c>
      <c r="M446" s="111">
        <f t="shared" si="441"/>
        <v>4.078180478327862E-2</v>
      </c>
      <c r="N446" s="616"/>
      <c r="O446" s="616"/>
      <c r="P446" s="128" t="s">
        <v>81</v>
      </c>
      <c r="Q446" s="204">
        <v>97928549</v>
      </c>
      <c r="R446" s="183">
        <f>IFERROR(Q446/N430,"-")</f>
        <v>0.17428656021769964</v>
      </c>
      <c r="S446" s="212">
        <v>702</v>
      </c>
      <c r="T446" s="183">
        <f>IFERROR(S446/O430,"-")</f>
        <v>0.81913652275379234</v>
      </c>
      <c r="U446" s="215">
        <f t="shared" si="397"/>
        <v>139499.35754985755</v>
      </c>
      <c r="V446" s="111">
        <f t="shared" si="442"/>
        <v>5.8786092315937562E-3</v>
      </c>
      <c r="W446" s="616"/>
      <c r="X446" s="616"/>
      <c r="Y446" s="128" t="s">
        <v>81</v>
      </c>
      <c r="Z446" s="204">
        <v>51537152</v>
      </c>
      <c r="AA446" s="183">
        <f>IFERROR(Z446/W430,"-")</f>
        <v>0.17258415214873785</v>
      </c>
      <c r="AB446" s="212">
        <v>396</v>
      </c>
      <c r="AC446" s="183">
        <f>IFERROR(AB446/X430,"-")</f>
        <v>0.81481481481481477</v>
      </c>
      <c r="AD446" s="215">
        <f t="shared" si="398"/>
        <v>130144.32323232324</v>
      </c>
      <c r="AE446" s="111">
        <f t="shared" si="443"/>
        <v>3.3161385408990419E-3</v>
      </c>
      <c r="AF446" s="616"/>
      <c r="AG446" s="616"/>
      <c r="AH446" s="128" t="s">
        <v>81</v>
      </c>
      <c r="AI446" s="204">
        <v>94345751</v>
      </c>
      <c r="AJ446" s="183">
        <f>IFERROR(AI446/AF430,"-")</f>
        <v>0.14373606432474753</v>
      </c>
      <c r="AK446" s="212">
        <v>704</v>
      </c>
      <c r="AL446" s="183">
        <f>IFERROR(AK446/AG430,"-")</f>
        <v>0.82726204465334896</v>
      </c>
      <c r="AM446" s="215">
        <f t="shared" si="399"/>
        <v>134013.85085227274</v>
      </c>
      <c r="AN446" s="111">
        <f t="shared" si="444"/>
        <v>5.8953574060427415E-3</v>
      </c>
      <c r="AO446" s="616"/>
      <c r="AP446" s="652"/>
      <c r="AQ446" s="128" t="s">
        <v>81</v>
      </c>
      <c r="AR446" s="204">
        <f t="shared" si="394"/>
        <v>852120179</v>
      </c>
      <c r="AS446" s="183">
        <f>IFERROR(AR446/AO430,"-")</f>
        <v>0.15896573862405122</v>
      </c>
      <c r="AT446" s="212">
        <f t="shared" si="395"/>
        <v>6672</v>
      </c>
      <c r="AU446" s="183">
        <f>IFERROR(AT446/AP430,"-")</f>
        <v>0.77572375305197072</v>
      </c>
      <c r="AV446" s="215">
        <f t="shared" si="400"/>
        <v>127715.85416666667</v>
      </c>
      <c r="AW446" s="111">
        <f t="shared" si="445"/>
        <v>5.587190996181416E-2</v>
      </c>
      <c r="AX446" s="121"/>
      <c r="AY446" s="76"/>
      <c r="AZ446" s="76"/>
      <c r="BA446" s="76"/>
      <c r="BB446" s="76"/>
      <c r="BC446" s="76"/>
      <c r="BD446" s="76"/>
      <c r="BE446" s="76"/>
      <c r="BF446" s="76"/>
      <c r="BG446" s="76"/>
      <c r="BH446" s="76"/>
      <c r="BI446" s="76"/>
      <c r="BN446" s="500"/>
      <c r="BO446" s="642"/>
      <c r="BP446" s="641"/>
      <c r="BQ446" s="641"/>
      <c r="BR446" s="128" t="s">
        <v>81</v>
      </c>
      <c r="BS446" s="188">
        <v>123752315</v>
      </c>
      <c r="BT446" s="390">
        <v>0.19373287668230568</v>
      </c>
      <c r="BU446" s="188">
        <v>676</v>
      </c>
      <c r="BV446" s="390">
        <v>0.85678073510773134</v>
      </c>
      <c r="BW446" s="188">
        <v>183065.5547337278</v>
      </c>
      <c r="BX446" s="401">
        <v>5.8403746133775681E-3</v>
      </c>
      <c r="CB446" s="159"/>
      <c r="CC446" s="159"/>
      <c r="CD446" s="159"/>
      <c r="CE446" s="159"/>
      <c r="CF446" s="159"/>
      <c r="CG446" s="159"/>
      <c r="CI446" s="76"/>
      <c r="CJ446" s="150"/>
      <c r="CK446" s="150"/>
      <c r="CL446" s="150"/>
    </row>
    <row r="447" spans="2:90" s="14" customFormat="1" ht="13.5" customHeight="1">
      <c r="B447" s="500">
        <v>27</v>
      </c>
      <c r="C447" s="627" t="s">
        <v>36</v>
      </c>
      <c r="D447" s="630">
        <f>BL31</f>
        <v>19396</v>
      </c>
      <c r="E447" s="626">
        <f t="shared" ref="E447" si="446">VLOOKUP(C447,$AY$5:$BI$78,2,0)</f>
        <v>572498950</v>
      </c>
      <c r="F447" s="626">
        <f t="shared" ref="F447" si="447">VLOOKUP(C447,$AY$5:$BI$78,7,0)</f>
        <v>985</v>
      </c>
      <c r="G447" s="124" t="s">
        <v>144</v>
      </c>
      <c r="H447" s="210">
        <v>8144087</v>
      </c>
      <c r="I447" s="181">
        <f>IFERROR(H447/E447,"-")</f>
        <v>1.4225505566429424E-2</v>
      </c>
      <c r="J447" s="210">
        <v>152</v>
      </c>
      <c r="K447" s="181">
        <f>IFERROR(J447/F447,"-")</f>
        <v>0.15431472081218275</v>
      </c>
      <c r="L447" s="213">
        <f t="shared" si="396"/>
        <v>53579.519736842107</v>
      </c>
      <c r="M447" s="108">
        <f>IFERROR(J447/$BL$31,0)</f>
        <v>7.836667354093628E-3</v>
      </c>
      <c r="N447" s="626">
        <f t="shared" ref="N447" si="448">VLOOKUP(C447,$AY$5:$BI$78,3,0)</f>
        <v>88512130</v>
      </c>
      <c r="O447" s="626">
        <f t="shared" ref="O447" si="449">VLOOKUP(C447,$AY$5:$BI$78,8,0)</f>
        <v>129</v>
      </c>
      <c r="P447" s="124" t="s">
        <v>144</v>
      </c>
      <c r="Q447" s="210">
        <v>439160</v>
      </c>
      <c r="R447" s="181">
        <f>IFERROR(Q447/N447,"-")</f>
        <v>4.9615798422204954E-3</v>
      </c>
      <c r="S447" s="210">
        <v>24</v>
      </c>
      <c r="T447" s="181">
        <f>IFERROR(S447/O447,"-")</f>
        <v>0.18604651162790697</v>
      </c>
      <c r="U447" s="213">
        <f t="shared" si="397"/>
        <v>18298.333333333332</v>
      </c>
      <c r="V447" s="108">
        <f>IFERROR(S447/$BL$31,0)</f>
        <v>1.2373685295937306E-3</v>
      </c>
      <c r="W447" s="626">
        <f t="shared" ref="W447" si="450">VLOOKUP(C447,$AY$5:$BI$78,4,0)</f>
        <v>63933990</v>
      </c>
      <c r="X447" s="626">
        <f t="shared" ref="X447" si="451">VLOOKUP(C447,$AY$5:$BI$78,9,0)</f>
        <v>78</v>
      </c>
      <c r="Y447" s="124" t="s">
        <v>144</v>
      </c>
      <c r="Z447" s="210">
        <v>2834890</v>
      </c>
      <c r="AA447" s="181">
        <f>IFERROR(Z447/W447,"-")</f>
        <v>4.4340889720788583E-2</v>
      </c>
      <c r="AB447" s="210">
        <v>18</v>
      </c>
      <c r="AC447" s="181">
        <f>IFERROR(AB447/X447,"-")</f>
        <v>0.23076923076923078</v>
      </c>
      <c r="AD447" s="213">
        <f t="shared" si="398"/>
        <v>157493.88888888888</v>
      </c>
      <c r="AE447" s="108">
        <f>IFERROR(AB447/$BL$31,0)</f>
        <v>9.2802639719529801E-4</v>
      </c>
      <c r="AF447" s="626">
        <f t="shared" ref="AF447" si="452">VLOOKUP(C447,$AY$5:$BI$78,5,0)</f>
        <v>87702890</v>
      </c>
      <c r="AG447" s="626">
        <f t="shared" ref="AG447" si="453">VLOOKUP(C447,$AY$5:$BI$78,10,0)</f>
        <v>134</v>
      </c>
      <c r="AH447" s="124" t="s">
        <v>144</v>
      </c>
      <c r="AI447" s="210">
        <v>680644</v>
      </c>
      <c r="AJ447" s="181">
        <f>IFERROR(AI447/AF447,"-")</f>
        <v>7.7607932874275863E-3</v>
      </c>
      <c r="AK447" s="210">
        <v>29</v>
      </c>
      <c r="AL447" s="181">
        <f>IFERROR(AK447/AG447,"-")</f>
        <v>0.21641791044776118</v>
      </c>
      <c r="AM447" s="213">
        <f t="shared" si="399"/>
        <v>23470.482758620688</v>
      </c>
      <c r="AN447" s="108">
        <f>IFERROR(AK447/$BL$31,0)</f>
        <v>1.4951536399257579E-3</v>
      </c>
      <c r="AO447" s="626">
        <f t="shared" ref="AO447" si="454">VLOOKUP(C447,$AY$5:$BI$78,6,0)</f>
        <v>812647960</v>
      </c>
      <c r="AP447" s="650">
        <f t="shared" ref="AP447" si="455">VLOOKUP(C447,$AY$5:$BI$78,11,0)</f>
        <v>1326</v>
      </c>
      <c r="AQ447" s="124" t="s">
        <v>144</v>
      </c>
      <c r="AR447" s="210">
        <f t="shared" si="394"/>
        <v>12098781</v>
      </c>
      <c r="AS447" s="181">
        <f>IFERROR(AR447/AO447,"-")</f>
        <v>1.4888096193584242E-2</v>
      </c>
      <c r="AT447" s="210">
        <f t="shared" si="395"/>
        <v>223</v>
      </c>
      <c r="AU447" s="181">
        <f>IFERROR(AT447/AP447,"-")</f>
        <v>0.16817496229260936</v>
      </c>
      <c r="AV447" s="213">
        <f t="shared" si="400"/>
        <v>54254.623318385653</v>
      </c>
      <c r="AW447" s="108">
        <f>IFERROR(AT447/$BL$31,0)</f>
        <v>1.1497215920808414E-2</v>
      </c>
      <c r="AX447" s="121"/>
      <c r="AY447" s="76"/>
      <c r="AZ447" s="76"/>
      <c r="BA447" s="76"/>
      <c r="BB447" s="76"/>
      <c r="BC447" s="76"/>
      <c r="BD447" s="76"/>
      <c r="BE447" s="76"/>
      <c r="BF447" s="76"/>
      <c r="BG447" s="76"/>
      <c r="BH447" s="76"/>
      <c r="BI447" s="76"/>
      <c r="BN447" s="500">
        <v>27</v>
      </c>
      <c r="BO447" s="642" t="s">
        <v>36</v>
      </c>
      <c r="BP447" s="641">
        <v>105962960</v>
      </c>
      <c r="BQ447" s="641">
        <v>109</v>
      </c>
      <c r="BR447" s="400" t="s">
        <v>144</v>
      </c>
      <c r="BS447" s="188">
        <v>1087909</v>
      </c>
      <c r="BT447" s="390">
        <v>1.0266880049405944E-2</v>
      </c>
      <c r="BU447" s="188">
        <v>18</v>
      </c>
      <c r="BV447" s="390">
        <v>0.16513761467889909</v>
      </c>
      <c r="BW447" s="188">
        <v>60439.388888888891</v>
      </c>
      <c r="BX447" s="401">
        <v>9.5016891891891897E-4</v>
      </c>
      <c r="CB447" s="159"/>
      <c r="CC447" s="159"/>
      <c r="CD447" s="159"/>
      <c r="CE447" s="159"/>
      <c r="CF447" s="159"/>
      <c r="CG447" s="159"/>
      <c r="CI447" s="76"/>
      <c r="CJ447" s="150"/>
      <c r="CK447" s="150"/>
      <c r="CL447" s="150"/>
    </row>
    <row r="448" spans="2:90" s="14" customFormat="1" ht="13.5" customHeight="1">
      <c r="B448" s="500"/>
      <c r="C448" s="628"/>
      <c r="D448" s="631"/>
      <c r="E448" s="615"/>
      <c r="F448" s="615"/>
      <c r="G448" s="125" t="s">
        <v>145</v>
      </c>
      <c r="H448" s="211">
        <v>19005650</v>
      </c>
      <c r="I448" s="182">
        <f>IFERROR(H448/E447,"-")</f>
        <v>3.3197702808013881E-2</v>
      </c>
      <c r="J448" s="211">
        <v>267</v>
      </c>
      <c r="K448" s="182">
        <f>IFERROR(J448/F447,"-")</f>
        <v>0.27106598984771574</v>
      </c>
      <c r="L448" s="214">
        <f t="shared" si="396"/>
        <v>71182.20973782771</v>
      </c>
      <c r="M448" s="109">
        <f t="shared" ref="M448:M463" si="456">IFERROR(J448/$BL$31,0)</f>
        <v>1.3765724891730254E-2</v>
      </c>
      <c r="N448" s="615"/>
      <c r="O448" s="615"/>
      <c r="P448" s="125" t="s">
        <v>145</v>
      </c>
      <c r="Q448" s="211">
        <v>810499</v>
      </c>
      <c r="R448" s="182">
        <f>IFERROR(Q448/N447,"-")</f>
        <v>9.1569257230619122E-3</v>
      </c>
      <c r="S448" s="211">
        <v>41</v>
      </c>
      <c r="T448" s="182">
        <f>IFERROR(S448/O447,"-")</f>
        <v>0.31782945736434109</v>
      </c>
      <c r="U448" s="214">
        <f t="shared" si="397"/>
        <v>19768.268292682926</v>
      </c>
      <c r="V448" s="109">
        <f t="shared" ref="V448:V463" si="457">IFERROR(S448/$BL$31,0)</f>
        <v>2.1138379047226231E-3</v>
      </c>
      <c r="W448" s="615"/>
      <c r="X448" s="615"/>
      <c r="Y448" s="125" t="s">
        <v>145</v>
      </c>
      <c r="Z448" s="211">
        <v>409105</v>
      </c>
      <c r="AA448" s="182">
        <f>IFERROR(Z448/W447,"-")</f>
        <v>6.3988654548230136E-3</v>
      </c>
      <c r="AB448" s="211">
        <v>14</v>
      </c>
      <c r="AC448" s="182">
        <f>IFERROR(AB448/X447,"-")</f>
        <v>0.17948717948717949</v>
      </c>
      <c r="AD448" s="214">
        <f t="shared" si="398"/>
        <v>29221.785714285714</v>
      </c>
      <c r="AE448" s="109">
        <f t="shared" ref="AE448:AE463" si="458">IFERROR(AB448/$BL$31,0)</f>
        <v>7.2179830892967617E-4</v>
      </c>
      <c r="AF448" s="615"/>
      <c r="AG448" s="615"/>
      <c r="AH448" s="125" t="s">
        <v>145</v>
      </c>
      <c r="AI448" s="211">
        <v>971738</v>
      </c>
      <c r="AJ448" s="182">
        <f>IFERROR(AI448/AF447,"-")</f>
        <v>1.1079885736946639E-2</v>
      </c>
      <c r="AK448" s="211">
        <v>45</v>
      </c>
      <c r="AL448" s="182">
        <f>IFERROR(AK448/AG447,"-")</f>
        <v>0.33582089552238809</v>
      </c>
      <c r="AM448" s="214">
        <f t="shared" si="399"/>
        <v>21594.177777777779</v>
      </c>
      <c r="AN448" s="109">
        <f t="shared" ref="AN448:AN463" si="459">IFERROR(AK448/$BL$31,0)</f>
        <v>2.3200659929882451E-3</v>
      </c>
      <c r="AO448" s="615"/>
      <c r="AP448" s="651"/>
      <c r="AQ448" s="125" t="s">
        <v>145</v>
      </c>
      <c r="AR448" s="211">
        <f t="shared" si="394"/>
        <v>21196992</v>
      </c>
      <c r="AS448" s="182">
        <f>IFERROR(AR448/AO447,"-")</f>
        <v>2.6083855547979228E-2</v>
      </c>
      <c r="AT448" s="211">
        <f t="shared" si="395"/>
        <v>367</v>
      </c>
      <c r="AU448" s="182">
        <f>IFERROR(AT448/AP447,"-")</f>
        <v>0.27677224736048267</v>
      </c>
      <c r="AV448" s="214">
        <f t="shared" si="400"/>
        <v>57757.471389645776</v>
      </c>
      <c r="AW448" s="109">
        <f t="shared" ref="AW448:AW463" si="460">IFERROR(AT448/$BL$31,0)</f>
        <v>1.8921427098370799E-2</v>
      </c>
      <c r="AX448" s="121"/>
      <c r="AY448" s="76"/>
      <c r="AZ448" s="76"/>
      <c r="BA448" s="76"/>
      <c r="BB448" s="76"/>
      <c r="BC448" s="76"/>
      <c r="BD448" s="76"/>
      <c r="BE448" s="76"/>
      <c r="BF448" s="76"/>
      <c r="BG448" s="76"/>
      <c r="BH448" s="76"/>
      <c r="BI448" s="76"/>
      <c r="BN448" s="500"/>
      <c r="BO448" s="642"/>
      <c r="BP448" s="641"/>
      <c r="BQ448" s="641"/>
      <c r="BR448" s="400" t="s">
        <v>145</v>
      </c>
      <c r="BS448" s="188">
        <v>1233571</v>
      </c>
      <c r="BT448" s="390">
        <v>1.1641530210179104E-2</v>
      </c>
      <c r="BU448" s="188">
        <v>33</v>
      </c>
      <c r="BV448" s="390">
        <v>0.30275229357798167</v>
      </c>
      <c r="BW448" s="188">
        <v>37380.939393939392</v>
      </c>
      <c r="BX448" s="401">
        <v>1.7419763513513513E-3</v>
      </c>
      <c r="CB448" s="159"/>
      <c r="CC448" s="159"/>
      <c r="CD448" s="159"/>
      <c r="CE448" s="159"/>
      <c r="CF448" s="159"/>
      <c r="CG448" s="159"/>
      <c r="CI448" s="76"/>
      <c r="CJ448" s="150"/>
      <c r="CK448" s="150"/>
      <c r="CL448" s="150"/>
    </row>
    <row r="449" spans="2:90" s="14" customFormat="1" ht="13.5" customHeight="1">
      <c r="B449" s="500"/>
      <c r="C449" s="628"/>
      <c r="D449" s="631"/>
      <c r="E449" s="615"/>
      <c r="F449" s="615"/>
      <c r="G449" s="126" t="s">
        <v>146</v>
      </c>
      <c r="H449" s="211">
        <v>10728881</v>
      </c>
      <c r="I449" s="182">
        <f>IFERROR(H449/E447,"-")</f>
        <v>1.8740437864558528E-2</v>
      </c>
      <c r="J449" s="211">
        <v>270</v>
      </c>
      <c r="K449" s="182">
        <f>IFERROR(J449/F447,"-")</f>
        <v>0.27411167512690354</v>
      </c>
      <c r="L449" s="214">
        <f t="shared" si="396"/>
        <v>39736.596296296295</v>
      </c>
      <c r="M449" s="109">
        <f t="shared" si="456"/>
        <v>1.392039595792947E-2</v>
      </c>
      <c r="N449" s="615"/>
      <c r="O449" s="615"/>
      <c r="P449" s="126" t="s">
        <v>146</v>
      </c>
      <c r="Q449" s="211">
        <v>717178</v>
      </c>
      <c r="R449" s="182">
        <f>IFERROR(Q449/N447,"-")</f>
        <v>8.1025956555333158E-3</v>
      </c>
      <c r="S449" s="211">
        <v>33</v>
      </c>
      <c r="T449" s="182">
        <f>IFERROR(S449/O447,"-")</f>
        <v>0.2558139534883721</v>
      </c>
      <c r="U449" s="214">
        <f t="shared" si="397"/>
        <v>21732.666666666668</v>
      </c>
      <c r="V449" s="109">
        <f t="shared" si="457"/>
        <v>1.7013817281913797E-3</v>
      </c>
      <c r="W449" s="615"/>
      <c r="X449" s="615"/>
      <c r="Y449" s="126" t="s">
        <v>146</v>
      </c>
      <c r="Z449" s="211">
        <v>412107</v>
      </c>
      <c r="AA449" s="182">
        <f>IFERROR(Z449/W447,"-")</f>
        <v>6.445820134172762E-3</v>
      </c>
      <c r="AB449" s="211">
        <v>20</v>
      </c>
      <c r="AC449" s="182">
        <f>IFERROR(AB449/X447,"-")</f>
        <v>0.25641025641025639</v>
      </c>
      <c r="AD449" s="214">
        <f t="shared" si="398"/>
        <v>20605.349999999999</v>
      </c>
      <c r="AE449" s="109">
        <f t="shared" si="458"/>
        <v>1.0311404413281089E-3</v>
      </c>
      <c r="AF449" s="615"/>
      <c r="AG449" s="615"/>
      <c r="AH449" s="126" t="s">
        <v>146</v>
      </c>
      <c r="AI449" s="211">
        <v>1345082</v>
      </c>
      <c r="AJ449" s="182">
        <f>IFERROR(AI449/AF447,"-")</f>
        <v>1.5336803610462552E-2</v>
      </c>
      <c r="AK449" s="211">
        <v>43</v>
      </c>
      <c r="AL449" s="182">
        <f>IFERROR(AK449/AG447,"-")</f>
        <v>0.32089552238805968</v>
      </c>
      <c r="AM449" s="214">
        <f t="shared" si="399"/>
        <v>31280.976744186046</v>
      </c>
      <c r="AN449" s="109">
        <f t="shared" si="459"/>
        <v>2.2169519488554343E-3</v>
      </c>
      <c r="AO449" s="615"/>
      <c r="AP449" s="651"/>
      <c r="AQ449" s="126" t="s">
        <v>146</v>
      </c>
      <c r="AR449" s="211">
        <f t="shared" si="394"/>
        <v>13203248</v>
      </c>
      <c r="AS449" s="182">
        <f>IFERROR(AR449/AO447,"-")</f>
        <v>1.6247192695838429E-2</v>
      </c>
      <c r="AT449" s="211">
        <f t="shared" si="395"/>
        <v>366</v>
      </c>
      <c r="AU449" s="182">
        <f>IFERROR(AT449/AP447,"-")</f>
        <v>0.27601809954751133</v>
      </c>
      <c r="AV449" s="214">
        <f t="shared" si="400"/>
        <v>36074.448087431694</v>
      </c>
      <c r="AW449" s="109">
        <f t="shared" si="460"/>
        <v>1.8869870076304394E-2</v>
      </c>
      <c r="AX449" s="121"/>
      <c r="AY449" s="76"/>
      <c r="AZ449" s="76"/>
      <c r="BA449" s="76"/>
      <c r="BB449" s="76"/>
      <c r="BC449" s="76"/>
      <c r="BD449" s="76"/>
      <c r="BE449" s="76"/>
      <c r="BF449" s="76"/>
      <c r="BG449" s="76"/>
      <c r="BH449" s="76"/>
      <c r="BI449" s="76"/>
      <c r="BN449" s="500"/>
      <c r="BO449" s="642"/>
      <c r="BP449" s="641"/>
      <c r="BQ449" s="641"/>
      <c r="BR449" s="400" t="s">
        <v>146</v>
      </c>
      <c r="BS449" s="188">
        <v>1370890</v>
      </c>
      <c r="BT449" s="390">
        <v>1.2937445311078512E-2</v>
      </c>
      <c r="BU449" s="188">
        <v>28</v>
      </c>
      <c r="BV449" s="390">
        <v>0.25688073394495414</v>
      </c>
      <c r="BW449" s="188">
        <v>48960.357142857145</v>
      </c>
      <c r="BX449" s="401">
        <v>1.4780405405405406E-3</v>
      </c>
      <c r="CB449" s="159"/>
      <c r="CC449" s="159"/>
      <c r="CD449" s="159"/>
      <c r="CE449" s="159"/>
      <c r="CF449" s="159"/>
      <c r="CG449" s="159"/>
      <c r="CI449" s="76"/>
      <c r="CJ449" s="150"/>
      <c r="CK449" s="150"/>
      <c r="CL449" s="150"/>
    </row>
    <row r="450" spans="2:90" s="14" customFormat="1" ht="13.5" customHeight="1">
      <c r="B450" s="500"/>
      <c r="C450" s="628"/>
      <c r="D450" s="631"/>
      <c r="E450" s="615"/>
      <c r="F450" s="615"/>
      <c r="G450" s="126" t="s">
        <v>147</v>
      </c>
      <c r="H450" s="211">
        <v>485706</v>
      </c>
      <c r="I450" s="182">
        <f>IFERROR(H450/E447,"-")</f>
        <v>8.4839631583603773E-4</v>
      </c>
      <c r="J450" s="211">
        <v>31</v>
      </c>
      <c r="K450" s="182">
        <f>IFERROR(J450/F447,"-")</f>
        <v>3.1472081218274113E-2</v>
      </c>
      <c r="L450" s="214">
        <f t="shared" si="396"/>
        <v>15667.935483870968</v>
      </c>
      <c r="M450" s="109">
        <f t="shared" si="456"/>
        <v>1.5982676840585687E-3</v>
      </c>
      <c r="N450" s="615"/>
      <c r="O450" s="615"/>
      <c r="P450" s="126" t="s">
        <v>147</v>
      </c>
      <c r="Q450" s="211">
        <v>125002</v>
      </c>
      <c r="R450" s="182">
        <f>IFERROR(Q450/N447,"-")</f>
        <v>1.4122584102314564E-3</v>
      </c>
      <c r="S450" s="211">
        <v>5</v>
      </c>
      <c r="T450" s="182">
        <f>IFERROR(S450/O447,"-")</f>
        <v>3.875968992248062E-2</v>
      </c>
      <c r="U450" s="214">
        <f t="shared" si="397"/>
        <v>25000.400000000001</v>
      </c>
      <c r="V450" s="109">
        <f t="shared" si="457"/>
        <v>2.5778511033202722E-4</v>
      </c>
      <c r="W450" s="615"/>
      <c r="X450" s="615"/>
      <c r="Y450" s="126" t="s">
        <v>147</v>
      </c>
      <c r="Z450" s="211">
        <v>77323</v>
      </c>
      <c r="AA450" s="182">
        <f>IFERROR(Z450/W447,"-")</f>
        <v>1.209419277601789E-3</v>
      </c>
      <c r="AB450" s="211">
        <v>1</v>
      </c>
      <c r="AC450" s="182">
        <f>IFERROR(AB450/X447,"-")</f>
        <v>1.282051282051282E-2</v>
      </c>
      <c r="AD450" s="214">
        <f t="shared" si="398"/>
        <v>77323</v>
      </c>
      <c r="AE450" s="109">
        <f t="shared" si="458"/>
        <v>5.1557022066405446E-5</v>
      </c>
      <c r="AF450" s="615"/>
      <c r="AG450" s="615"/>
      <c r="AH450" s="126" t="s">
        <v>147</v>
      </c>
      <c r="AI450" s="211">
        <v>109321</v>
      </c>
      <c r="AJ450" s="182">
        <f>IFERROR(AI450/AF447,"-")</f>
        <v>1.2464925614195839E-3</v>
      </c>
      <c r="AK450" s="211">
        <v>7</v>
      </c>
      <c r="AL450" s="182">
        <f>IFERROR(AK450/AG447,"-")</f>
        <v>5.2238805970149252E-2</v>
      </c>
      <c r="AM450" s="214">
        <f t="shared" si="399"/>
        <v>15617.285714285714</v>
      </c>
      <c r="AN450" s="109">
        <f t="shared" si="459"/>
        <v>3.6089915446483808E-4</v>
      </c>
      <c r="AO450" s="615"/>
      <c r="AP450" s="651"/>
      <c r="AQ450" s="126" t="s">
        <v>147</v>
      </c>
      <c r="AR450" s="211">
        <f t="shared" si="394"/>
        <v>797352</v>
      </c>
      <c r="AS450" s="182">
        <f>IFERROR(AR450/AO447,"-")</f>
        <v>9.8117763071724185E-4</v>
      </c>
      <c r="AT450" s="211">
        <f t="shared" si="395"/>
        <v>44</v>
      </c>
      <c r="AU450" s="182">
        <f>IFERROR(AT450/AP447,"-")</f>
        <v>3.3182503770739065E-2</v>
      </c>
      <c r="AV450" s="214">
        <f t="shared" si="400"/>
        <v>18121.636363636364</v>
      </c>
      <c r="AW450" s="109">
        <f t="shared" si="460"/>
        <v>2.2685089709218397E-3</v>
      </c>
      <c r="AX450" s="121"/>
      <c r="AY450" s="76"/>
      <c r="AZ450" s="76"/>
      <c r="BA450" s="76"/>
      <c r="BB450" s="76"/>
      <c r="BC450" s="76"/>
      <c r="BD450" s="76"/>
      <c r="BE450" s="76"/>
      <c r="BF450" s="76"/>
      <c r="BG450" s="76"/>
      <c r="BH450" s="76"/>
      <c r="BI450" s="76"/>
      <c r="BN450" s="500"/>
      <c r="BO450" s="642"/>
      <c r="BP450" s="641"/>
      <c r="BQ450" s="641"/>
      <c r="BR450" s="400" t="s">
        <v>147</v>
      </c>
      <c r="BS450" s="188">
        <v>222133</v>
      </c>
      <c r="BT450" s="390">
        <v>2.0963268674261269E-3</v>
      </c>
      <c r="BU450" s="188">
        <v>4</v>
      </c>
      <c r="BV450" s="390">
        <v>3.669724770642202E-2</v>
      </c>
      <c r="BW450" s="188">
        <v>55533.25</v>
      </c>
      <c r="BX450" s="401">
        <v>2.1114864864864866E-4</v>
      </c>
      <c r="CB450" s="159"/>
      <c r="CC450" s="159"/>
      <c r="CD450" s="159"/>
      <c r="CE450" s="159"/>
      <c r="CF450" s="159"/>
      <c r="CG450" s="159"/>
      <c r="CI450" s="76"/>
      <c r="CJ450" s="150"/>
      <c r="CK450" s="150"/>
      <c r="CL450" s="150"/>
    </row>
    <row r="451" spans="2:90" s="14" customFormat="1" ht="13.5" customHeight="1">
      <c r="B451" s="500"/>
      <c r="C451" s="628"/>
      <c r="D451" s="631"/>
      <c r="E451" s="615"/>
      <c r="F451" s="615"/>
      <c r="G451" s="126" t="s">
        <v>148</v>
      </c>
      <c r="H451" s="211">
        <v>13308722</v>
      </c>
      <c r="I451" s="182">
        <f>IFERROR(H451/E447,"-")</f>
        <v>2.3246718618435896E-2</v>
      </c>
      <c r="J451" s="211">
        <v>310</v>
      </c>
      <c r="K451" s="182">
        <f>IFERROR(J451/F447,"-")</f>
        <v>0.31472081218274112</v>
      </c>
      <c r="L451" s="214">
        <f t="shared" si="396"/>
        <v>42931.36129032258</v>
      </c>
      <c r="M451" s="109">
        <f t="shared" si="456"/>
        <v>1.5982676840585689E-2</v>
      </c>
      <c r="N451" s="615"/>
      <c r="O451" s="615"/>
      <c r="P451" s="126" t="s">
        <v>148</v>
      </c>
      <c r="Q451" s="211">
        <v>5062433</v>
      </c>
      <c r="R451" s="182">
        <f>IFERROR(Q451/N447,"-")</f>
        <v>5.7194793527169663E-2</v>
      </c>
      <c r="S451" s="211">
        <v>41</v>
      </c>
      <c r="T451" s="182">
        <f>IFERROR(S451/O447,"-")</f>
        <v>0.31782945736434109</v>
      </c>
      <c r="U451" s="214">
        <f t="shared" si="397"/>
        <v>123473.9756097561</v>
      </c>
      <c r="V451" s="109">
        <f t="shared" si="457"/>
        <v>2.1138379047226231E-3</v>
      </c>
      <c r="W451" s="615"/>
      <c r="X451" s="615"/>
      <c r="Y451" s="126" t="s">
        <v>148</v>
      </c>
      <c r="Z451" s="211">
        <v>1074713</v>
      </c>
      <c r="AA451" s="182">
        <f>IFERROR(Z451/W447,"-")</f>
        <v>1.6809728283812726E-2</v>
      </c>
      <c r="AB451" s="211">
        <v>28</v>
      </c>
      <c r="AC451" s="182">
        <f>IFERROR(AB451/X447,"-")</f>
        <v>0.35897435897435898</v>
      </c>
      <c r="AD451" s="214">
        <f t="shared" si="398"/>
        <v>38382.607142857145</v>
      </c>
      <c r="AE451" s="109">
        <f t="shared" si="458"/>
        <v>1.4435966178593523E-3</v>
      </c>
      <c r="AF451" s="615"/>
      <c r="AG451" s="615"/>
      <c r="AH451" s="126" t="s">
        <v>148</v>
      </c>
      <c r="AI451" s="211">
        <v>1221079</v>
      </c>
      <c r="AJ451" s="182">
        <f>IFERROR(AI451/AF447,"-")</f>
        <v>1.3922904935059722E-2</v>
      </c>
      <c r="AK451" s="211">
        <v>57</v>
      </c>
      <c r="AL451" s="182">
        <f>IFERROR(AK451/AG447,"-")</f>
        <v>0.42537313432835822</v>
      </c>
      <c r="AM451" s="214">
        <f t="shared" si="399"/>
        <v>21422.438596491229</v>
      </c>
      <c r="AN451" s="109">
        <f t="shared" si="459"/>
        <v>2.9387502577851105E-3</v>
      </c>
      <c r="AO451" s="615"/>
      <c r="AP451" s="651"/>
      <c r="AQ451" s="126" t="s">
        <v>148</v>
      </c>
      <c r="AR451" s="211">
        <f t="shared" si="394"/>
        <v>20666947</v>
      </c>
      <c r="AS451" s="182">
        <f>IFERROR(AR451/AO447,"-")</f>
        <v>2.5431611247753578E-2</v>
      </c>
      <c r="AT451" s="211">
        <f t="shared" si="395"/>
        <v>436</v>
      </c>
      <c r="AU451" s="182">
        <f>IFERROR(AT451/AP447,"-")</f>
        <v>0.32880844645550528</v>
      </c>
      <c r="AV451" s="214">
        <f t="shared" si="400"/>
        <v>47401.254587155963</v>
      </c>
      <c r="AW451" s="109">
        <f t="shared" si="460"/>
        <v>2.2478861620952775E-2</v>
      </c>
      <c r="AX451" s="121"/>
      <c r="AY451" s="76"/>
      <c r="AZ451" s="76"/>
      <c r="BA451" s="76"/>
      <c r="BB451" s="76"/>
      <c r="BC451" s="76"/>
      <c r="BD451" s="76"/>
      <c r="BE451" s="76"/>
      <c r="BF451" s="76"/>
      <c r="BG451" s="76"/>
      <c r="BH451" s="76"/>
      <c r="BI451" s="76"/>
      <c r="BN451" s="500"/>
      <c r="BO451" s="642"/>
      <c r="BP451" s="641"/>
      <c r="BQ451" s="641"/>
      <c r="BR451" s="400" t="s">
        <v>148</v>
      </c>
      <c r="BS451" s="188">
        <v>2123732</v>
      </c>
      <c r="BT451" s="390">
        <v>2.0042210976363817E-2</v>
      </c>
      <c r="BU451" s="188">
        <v>40</v>
      </c>
      <c r="BV451" s="390">
        <v>0.3669724770642202</v>
      </c>
      <c r="BW451" s="188">
        <v>53093.3</v>
      </c>
      <c r="BX451" s="401">
        <v>2.1114864864864866E-3</v>
      </c>
      <c r="CB451" s="159"/>
      <c r="CC451" s="159"/>
      <c r="CD451" s="159"/>
      <c r="CE451" s="159"/>
      <c r="CF451" s="159"/>
      <c r="CG451" s="159"/>
      <c r="CI451" s="76"/>
      <c r="CJ451" s="150"/>
      <c r="CK451" s="150"/>
      <c r="CL451" s="150"/>
    </row>
    <row r="452" spans="2:90" s="14" customFormat="1" ht="13.5" customHeight="1">
      <c r="B452" s="500"/>
      <c r="C452" s="628"/>
      <c r="D452" s="631"/>
      <c r="E452" s="615"/>
      <c r="F452" s="615"/>
      <c r="G452" s="126" t="s">
        <v>149</v>
      </c>
      <c r="H452" s="211">
        <v>18430279</v>
      </c>
      <c r="I452" s="182">
        <f>IFERROR(H452/E447,"-")</f>
        <v>3.2192686117590262E-2</v>
      </c>
      <c r="J452" s="211">
        <v>364</v>
      </c>
      <c r="K452" s="182">
        <f>IFERROR(J452/F447,"-")</f>
        <v>0.36954314720812181</v>
      </c>
      <c r="L452" s="214">
        <f t="shared" si="396"/>
        <v>50632.634615384617</v>
      </c>
      <c r="M452" s="109">
        <f t="shared" si="456"/>
        <v>1.876675603217158E-2</v>
      </c>
      <c r="N452" s="615"/>
      <c r="O452" s="615"/>
      <c r="P452" s="126" t="s">
        <v>149</v>
      </c>
      <c r="Q452" s="211">
        <v>1554430</v>
      </c>
      <c r="R452" s="182">
        <f>IFERROR(Q452/N447,"-")</f>
        <v>1.7561773736548877E-2</v>
      </c>
      <c r="S452" s="211">
        <v>45</v>
      </c>
      <c r="T452" s="182">
        <f>IFERROR(S452/O447,"-")</f>
        <v>0.34883720930232559</v>
      </c>
      <c r="U452" s="214">
        <f t="shared" si="397"/>
        <v>34542.888888888891</v>
      </c>
      <c r="V452" s="109">
        <f t="shared" si="457"/>
        <v>2.3200659929882451E-3</v>
      </c>
      <c r="W452" s="615"/>
      <c r="X452" s="615"/>
      <c r="Y452" s="126" t="s">
        <v>149</v>
      </c>
      <c r="Z452" s="211">
        <v>3422591</v>
      </c>
      <c r="AA452" s="182">
        <f>IFERROR(Z452/W447,"-")</f>
        <v>5.3533198850877289E-2</v>
      </c>
      <c r="AB452" s="211">
        <v>37</v>
      </c>
      <c r="AC452" s="182">
        <f>IFERROR(AB452/X447,"-")</f>
        <v>0.47435897435897434</v>
      </c>
      <c r="AD452" s="214">
        <f t="shared" si="398"/>
        <v>92502.459459459453</v>
      </c>
      <c r="AE452" s="109">
        <f t="shared" si="458"/>
        <v>1.9076098164570014E-3</v>
      </c>
      <c r="AF452" s="615"/>
      <c r="AG452" s="615"/>
      <c r="AH452" s="126" t="s">
        <v>149</v>
      </c>
      <c r="AI452" s="211">
        <v>3152933</v>
      </c>
      <c r="AJ452" s="182">
        <f>IFERROR(AI452/AF447,"-")</f>
        <v>3.5950160821382283E-2</v>
      </c>
      <c r="AK452" s="211">
        <v>52</v>
      </c>
      <c r="AL452" s="182">
        <f>IFERROR(AK452/AG447,"-")</f>
        <v>0.38805970149253732</v>
      </c>
      <c r="AM452" s="214">
        <f t="shared" si="399"/>
        <v>60633.326923076922</v>
      </c>
      <c r="AN452" s="109">
        <f t="shared" si="459"/>
        <v>2.6809651474530832E-3</v>
      </c>
      <c r="AO452" s="615"/>
      <c r="AP452" s="651"/>
      <c r="AQ452" s="126" t="s">
        <v>149</v>
      </c>
      <c r="AR452" s="211">
        <f t="shared" si="394"/>
        <v>26560233</v>
      </c>
      <c r="AS452" s="182">
        <f>IFERROR(AR452/AO447,"-")</f>
        <v>3.2683565710298464E-2</v>
      </c>
      <c r="AT452" s="211">
        <f t="shared" si="395"/>
        <v>498</v>
      </c>
      <c r="AU452" s="182">
        <f>IFERROR(AT452/AP447,"-")</f>
        <v>0.3755656108597285</v>
      </c>
      <c r="AV452" s="214">
        <f t="shared" si="400"/>
        <v>53333.801204819276</v>
      </c>
      <c r="AW452" s="109">
        <f t="shared" si="460"/>
        <v>2.5675396989069912E-2</v>
      </c>
      <c r="AX452" s="121"/>
      <c r="AY452" s="76"/>
      <c r="AZ452" s="76"/>
      <c r="BA452" s="76"/>
      <c r="BB452" s="76"/>
      <c r="BC452" s="76"/>
      <c r="BD452" s="76"/>
      <c r="BE452" s="76"/>
      <c r="BF452" s="76"/>
      <c r="BG452" s="76"/>
      <c r="BH452" s="76"/>
      <c r="BI452" s="76"/>
      <c r="BN452" s="500"/>
      <c r="BO452" s="642"/>
      <c r="BP452" s="641"/>
      <c r="BQ452" s="641"/>
      <c r="BR452" s="400" t="s">
        <v>149</v>
      </c>
      <c r="BS452" s="188">
        <v>2833771</v>
      </c>
      <c r="BT452" s="390">
        <v>2.6743033603440297E-2</v>
      </c>
      <c r="BU452" s="188">
        <v>51</v>
      </c>
      <c r="BV452" s="390">
        <v>0.46788990825688076</v>
      </c>
      <c r="BW452" s="188">
        <v>55564.137254901958</v>
      </c>
      <c r="BX452" s="401">
        <v>2.6921452702702701E-3</v>
      </c>
      <c r="CB452" s="159"/>
      <c r="CC452" s="159"/>
      <c r="CD452" s="159"/>
      <c r="CE452" s="159"/>
      <c r="CF452" s="159"/>
      <c r="CG452" s="159"/>
      <c r="CI452" s="76"/>
      <c r="CJ452" s="150"/>
      <c r="CK452" s="150"/>
      <c r="CL452" s="150"/>
    </row>
    <row r="453" spans="2:90" s="14" customFormat="1" ht="13.5" customHeight="1">
      <c r="B453" s="500"/>
      <c r="C453" s="628"/>
      <c r="D453" s="631"/>
      <c r="E453" s="615"/>
      <c r="F453" s="615"/>
      <c r="G453" s="126" t="s">
        <v>150</v>
      </c>
      <c r="H453" s="211">
        <v>6456541</v>
      </c>
      <c r="I453" s="182">
        <f>IFERROR(H453/E447,"-")</f>
        <v>1.1277821557576655E-2</v>
      </c>
      <c r="J453" s="211">
        <v>93</v>
      </c>
      <c r="K453" s="182">
        <f>IFERROR(J453/F447,"-")</f>
        <v>9.4416243654822332E-2</v>
      </c>
      <c r="L453" s="214">
        <f t="shared" si="396"/>
        <v>69425.172043010753</v>
      </c>
      <c r="M453" s="109">
        <f t="shared" si="456"/>
        <v>4.7948030521757067E-3</v>
      </c>
      <c r="N453" s="615"/>
      <c r="O453" s="615"/>
      <c r="P453" s="126" t="s">
        <v>150</v>
      </c>
      <c r="Q453" s="211">
        <v>1045185</v>
      </c>
      <c r="R453" s="182">
        <f>IFERROR(Q453/N447,"-")</f>
        <v>1.1808381517877832E-2</v>
      </c>
      <c r="S453" s="211">
        <v>14</v>
      </c>
      <c r="T453" s="182">
        <f>IFERROR(S453/O447,"-")</f>
        <v>0.10852713178294573</v>
      </c>
      <c r="U453" s="214">
        <f t="shared" si="397"/>
        <v>74656.071428571435</v>
      </c>
      <c r="V453" s="109">
        <f t="shared" si="457"/>
        <v>7.2179830892967617E-4</v>
      </c>
      <c r="W453" s="615"/>
      <c r="X453" s="615"/>
      <c r="Y453" s="126" t="s">
        <v>150</v>
      </c>
      <c r="Z453" s="211">
        <v>275016</v>
      </c>
      <c r="AA453" s="182">
        <f>IFERROR(Z453/W447,"-")</f>
        <v>4.3015616575783865E-3</v>
      </c>
      <c r="AB453" s="211">
        <v>11</v>
      </c>
      <c r="AC453" s="182">
        <f>IFERROR(AB453/X447,"-")</f>
        <v>0.14102564102564102</v>
      </c>
      <c r="AD453" s="214">
        <f t="shared" si="398"/>
        <v>25001.454545454544</v>
      </c>
      <c r="AE453" s="109">
        <f t="shared" si="458"/>
        <v>5.6712724273045992E-4</v>
      </c>
      <c r="AF453" s="615"/>
      <c r="AG453" s="615"/>
      <c r="AH453" s="126" t="s">
        <v>150</v>
      </c>
      <c r="AI453" s="211">
        <v>1788679</v>
      </c>
      <c r="AJ453" s="182">
        <f>IFERROR(AI453/AF447,"-")</f>
        <v>2.0394755520599151E-2</v>
      </c>
      <c r="AK453" s="211">
        <v>22</v>
      </c>
      <c r="AL453" s="182">
        <f>IFERROR(AK453/AG447,"-")</f>
        <v>0.16417910447761194</v>
      </c>
      <c r="AM453" s="214">
        <f t="shared" si="399"/>
        <v>81303.590909090912</v>
      </c>
      <c r="AN453" s="109">
        <f t="shared" si="459"/>
        <v>1.1342544854609198E-3</v>
      </c>
      <c r="AO453" s="615"/>
      <c r="AP453" s="651"/>
      <c r="AQ453" s="126" t="s">
        <v>150</v>
      </c>
      <c r="AR453" s="211">
        <f t="shared" ref="AR453:AR516" si="461">SUM(H453,Q453,Z453,AI453)</f>
        <v>9565421</v>
      </c>
      <c r="AS453" s="182">
        <f>IFERROR(AR453/AO447,"-")</f>
        <v>1.1770682350571582E-2</v>
      </c>
      <c r="AT453" s="211">
        <f t="shared" ref="AT453:AT516" si="462">SUM(J453,S453,AB453,AK453)</f>
        <v>140</v>
      </c>
      <c r="AU453" s="182">
        <f>IFERROR(AT453/AP447,"-")</f>
        <v>0.10558069381598793</v>
      </c>
      <c r="AV453" s="214">
        <f t="shared" si="400"/>
        <v>68324.435714285719</v>
      </c>
      <c r="AW453" s="109">
        <f t="shared" si="460"/>
        <v>7.2179830892967626E-3</v>
      </c>
      <c r="AX453" s="121"/>
      <c r="AY453" s="76"/>
      <c r="AZ453" s="76"/>
      <c r="BA453" s="76"/>
      <c r="BB453" s="76"/>
      <c r="BC453" s="76"/>
      <c r="BD453" s="76"/>
      <c r="BE453" s="76"/>
      <c r="BF453" s="76"/>
      <c r="BG453" s="76"/>
      <c r="BH453" s="76"/>
      <c r="BI453" s="76"/>
      <c r="BN453" s="500"/>
      <c r="BO453" s="642"/>
      <c r="BP453" s="641"/>
      <c r="BQ453" s="641"/>
      <c r="BR453" s="400" t="s">
        <v>150</v>
      </c>
      <c r="BS453" s="188">
        <v>4545281</v>
      </c>
      <c r="BT453" s="390">
        <v>4.2894998403215617E-2</v>
      </c>
      <c r="BU453" s="188">
        <v>13</v>
      </c>
      <c r="BV453" s="390">
        <v>0.11926605504587157</v>
      </c>
      <c r="BW453" s="188">
        <v>349637</v>
      </c>
      <c r="BX453" s="401">
        <v>6.8623310810810815E-4</v>
      </c>
      <c r="CB453" s="159"/>
      <c r="CC453" s="159"/>
      <c r="CD453" s="159"/>
      <c r="CE453" s="159"/>
      <c r="CF453" s="159"/>
      <c r="CG453" s="159"/>
      <c r="CI453" s="76"/>
      <c r="CJ453" s="150"/>
      <c r="CK453" s="150"/>
      <c r="CL453" s="150"/>
    </row>
    <row r="454" spans="2:90" s="14" customFormat="1" ht="13.5" customHeight="1">
      <c r="B454" s="500"/>
      <c r="C454" s="628"/>
      <c r="D454" s="631"/>
      <c r="E454" s="615"/>
      <c r="F454" s="615"/>
      <c r="G454" s="126" t="s">
        <v>160</v>
      </c>
      <c r="H454" s="211">
        <v>2956</v>
      </c>
      <c r="I454" s="182">
        <f>IFERROR(H454/E447,"-")</f>
        <v>5.1633282471522438E-6</v>
      </c>
      <c r="J454" s="211">
        <v>2</v>
      </c>
      <c r="K454" s="182">
        <f>IFERROR(J454/F447,"-")</f>
        <v>2.0304568527918783E-3</v>
      </c>
      <c r="L454" s="214">
        <f t="shared" ref="L454:L517" si="463">IFERROR(H454/J454,"-")</f>
        <v>1478</v>
      </c>
      <c r="M454" s="109">
        <f t="shared" si="456"/>
        <v>1.0311404413281089E-4</v>
      </c>
      <c r="N454" s="615"/>
      <c r="O454" s="615"/>
      <c r="P454" s="126" t="s">
        <v>160</v>
      </c>
      <c r="Q454" s="211">
        <v>0</v>
      </c>
      <c r="R454" s="182">
        <f>IFERROR(Q454/N447,"-")</f>
        <v>0</v>
      </c>
      <c r="S454" s="211">
        <v>0</v>
      </c>
      <c r="T454" s="182">
        <f>IFERROR(S454/O447,"-")</f>
        <v>0</v>
      </c>
      <c r="U454" s="214" t="str">
        <f t="shared" ref="U454:U517" si="464">IFERROR(Q454/S454,"-")</f>
        <v>-</v>
      </c>
      <c r="V454" s="109">
        <f t="shared" si="457"/>
        <v>0</v>
      </c>
      <c r="W454" s="615"/>
      <c r="X454" s="615"/>
      <c r="Y454" s="126" t="s">
        <v>160</v>
      </c>
      <c r="Z454" s="211">
        <v>0</v>
      </c>
      <c r="AA454" s="182">
        <f>IFERROR(Z454/W447,"-")</f>
        <v>0</v>
      </c>
      <c r="AB454" s="211">
        <v>0</v>
      </c>
      <c r="AC454" s="182">
        <f>IFERROR(AB454/X447,"-")</f>
        <v>0</v>
      </c>
      <c r="AD454" s="214" t="str">
        <f t="shared" ref="AD454:AD517" si="465">IFERROR(Z454/AB454,"-")</f>
        <v>-</v>
      </c>
      <c r="AE454" s="109">
        <f t="shared" si="458"/>
        <v>0</v>
      </c>
      <c r="AF454" s="615"/>
      <c r="AG454" s="615"/>
      <c r="AH454" s="126" t="s">
        <v>160</v>
      </c>
      <c r="AI454" s="211">
        <v>0</v>
      </c>
      <c r="AJ454" s="182">
        <f>IFERROR(AI454/AF447,"-")</f>
        <v>0</v>
      </c>
      <c r="AK454" s="211">
        <v>0</v>
      </c>
      <c r="AL454" s="182">
        <f>IFERROR(AK454/AG447,"-")</f>
        <v>0</v>
      </c>
      <c r="AM454" s="214" t="str">
        <f t="shared" ref="AM454:AM517" si="466">IFERROR(AI454/AK454,"-")</f>
        <v>-</v>
      </c>
      <c r="AN454" s="109">
        <f t="shared" si="459"/>
        <v>0</v>
      </c>
      <c r="AO454" s="615"/>
      <c r="AP454" s="651"/>
      <c r="AQ454" s="126" t="s">
        <v>160</v>
      </c>
      <c r="AR454" s="211">
        <f t="shared" si="461"/>
        <v>2956</v>
      </c>
      <c r="AS454" s="182">
        <f>IFERROR(AR454/AO447,"-")</f>
        <v>3.6374914421738044E-6</v>
      </c>
      <c r="AT454" s="211">
        <f t="shared" si="462"/>
        <v>2</v>
      </c>
      <c r="AU454" s="182">
        <f>IFERROR(AT454/AP447,"-")</f>
        <v>1.5082956259426848E-3</v>
      </c>
      <c r="AV454" s="214">
        <f t="shared" ref="AV454:AV517" si="467">IFERROR(AR454/AT454,"-")</f>
        <v>1478</v>
      </c>
      <c r="AW454" s="109">
        <f t="shared" si="460"/>
        <v>1.0311404413281089E-4</v>
      </c>
      <c r="AX454" s="121"/>
      <c r="AY454" s="76"/>
      <c r="AZ454" s="76"/>
      <c r="BA454" s="76"/>
      <c r="BB454" s="76"/>
      <c r="BC454" s="76"/>
      <c r="BD454" s="76"/>
      <c r="BE454" s="76"/>
      <c r="BF454" s="76"/>
      <c r="BG454" s="76"/>
      <c r="BH454" s="76"/>
      <c r="BI454" s="76"/>
      <c r="BN454" s="500"/>
      <c r="BO454" s="642"/>
      <c r="BP454" s="641"/>
      <c r="BQ454" s="641"/>
      <c r="BR454" s="400" t="s">
        <v>160</v>
      </c>
      <c r="BS454" s="188">
        <v>0</v>
      </c>
      <c r="BT454" s="390">
        <v>0</v>
      </c>
      <c r="BU454" s="188">
        <v>0</v>
      </c>
      <c r="BV454" s="390">
        <v>0</v>
      </c>
      <c r="BW454" s="188" t="s">
        <v>418</v>
      </c>
      <c r="BX454" s="401">
        <v>0</v>
      </c>
      <c r="CB454" s="159"/>
      <c r="CC454" s="159"/>
      <c r="CD454" s="159"/>
      <c r="CE454" s="159"/>
      <c r="CF454" s="159"/>
      <c r="CG454" s="159"/>
      <c r="CI454" s="76"/>
      <c r="CJ454" s="150"/>
      <c r="CK454" s="150"/>
      <c r="CL454" s="150"/>
    </row>
    <row r="455" spans="2:90" s="14" customFormat="1" ht="13.5" customHeight="1">
      <c r="B455" s="500"/>
      <c r="C455" s="628"/>
      <c r="D455" s="631"/>
      <c r="E455" s="615"/>
      <c r="F455" s="615"/>
      <c r="G455" s="126" t="s">
        <v>151</v>
      </c>
      <c r="H455" s="211">
        <v>148263</v>
      </c>
      <c r="I455" s="182">
        <f>IFERROR(H455/E447,"-")</f>
        <v>2.5897514746533594E-4</v>
      </c>
      <c r="J455" s="211">
        <v>7</v>
      </c>
      <c r="K455" s="182">
        <f>IFERROR(J455/F447,"-")</f>
        <v>7.1065989847715737E-3</v>
      </c>
      <c r="L455" s="214">
        <f t="shared" si="463"/>
        <v>21180.428571428572</v>
      </c>
      <c r="M455" s="109">
        <f t="shared" si="456"/>
        <v>3.6089915446483808E-4</v>
      </c>
      <c r="N455" s="615"/>
      <c r="O455" s="615"/>
      <c r="P455" s="126" t="s">
        <v>151</v>
      </c>
      <c r="Q455" s="211">
        <v>15063</v>
      </c>
      <c r="R455" s="182">
        <f>IFERROR(Q455/N447,"-")</f>
        <v>1.7018006458549806E-4</v>
      </c>
      <c r="S455" s="211">
        <v>1</v>
      </c>
      <c r="T455" s="182">
        <f>IFERROR(S455/O447,"-")</f>
        <v>7.7519379844961239E-3</v>
      </c>
      <c r="U455" s="214">
        <f t="shared" si="464"/>
        <v>15063</v>
      </c>
      <c r="V455" s="109">
        <f t="shared" si="457"/>
        <v>5.1557022066405446E-5</v>
      </c>
      <c r="W455" s="615"/>
      <c r="X455" s="615"/>
      <c r="Y455" s="126" t="s">
        <v>151</v>
      </c>
      <c r="Z455" s="211">
        <v>6382</v>
      </c>
      <c r="AA455" s="182">
        <f>IFERROR(Z455/W447,"-")</f>
        <v>9.9821706732209273E-5</v>
      </c>
      <c r="AB455" s="211">
        <v>1</v>
      </c>
      <c r="AC455" s="182">
        <f>IFERROR(AB455/X447,"-")</f>
        <v>1.282051282051282E-2</v>
      </c>
      <c r="AD455" s="214">
        <f t="shared" si="465"/>
        <v>6382</v>
      </c>
      <c r="AE455" s="109">
        <f t="shared" si="458"/>
        <v>5.1557022066405446E-5</v>
      </c>
      <c r="AF455" s="615"/>
      <c r="AG455" s="615"/>
      <c r="AH455" s="126" t="s">
        <v>151</v>
      </c>
      <c r="AI455" s="211">
        <v>0</v>
      </c>
      <c r="AJ455" s="182">
        <f>IFERROR(AI455/AF447,"-")</f>
        <v>0</v>
      </c>
      <c r="AK455" s="211">
        <v>0</v>
      </c>
      <c r="AL455" s="182">
        <f>IFERROR(AK455/AG447,"-")</f>
        <v>0</v>
      </c>
      <c r="AM455" s="214" t="str">
        <f t="shared" si="466"/>
        <v>-</v>
      </c>
      <c r="AN455" s="109">
        <f t="shared" si="459"/>
        <v>0</v>
      </c>
      <c r="AO455" s="615"/>
      <c r="AP455" s="651"/>
      <c r="AQ455" s="126" t="s">
        <v>151</v>
      </c>
      <c r="AR455" s="211">
        <f t="shared" si="461"/>
        <v>169708</v>
      </c>
      <c r="AS455" s="182">
        <f>IFERROR(AR455/AO447,"-")</f>
        <v>2.0883335509757508E-4</v>
      </c>
      <c r="AT455" s="211">
        <f t="shared" si="462"/>
        <v>9</v>
      </c>
      <c r="AU455" s="182">
        <f>IFERROR(AT455/AP447,"-")</f>
        <v>6.7873303167420816E-3</v>
      </c>
      <c r="AV455" s="214">
        <f t="shared" si="467"/>
        <v>18856.444444444445</v>
      </c>
      <c r="AW455" s="109">
        <f t="shared" si="460"/>
        <v>4.64013198597649E-4</v>
      </c>
      <c r="AX455" s="121"/>
      <c r="AY455" s="76"/>
      <c r="AZ455" s="76"/>
      <c r="BA455" s="76"/>
      <c r="BB455" s="76"/>
      <c r="BC455" s="76"/>
      <c r="BD455" s="76"/>
      <c r="BE455" s="76"/>
      <c r="BF455" s="76"/>
      <c r="BG455" s="76"/>
      <c r="BH455" s="76"/>
      <c r="BI455" s="76"/>
      <c r="BN455" s="500"/>
      <c r="BO455" s="642"/>
      <c r="BP455" s="641"/>
      <c r="BQ455" s="641"/>
      <c r="BR455" s="400" t="s">
        <v>151</v>
      </c>
      <c r="BS455" s="188">
        <v>0</v>
      </c>
      <c r="BT455" s="390">
        <v>0</v>
      </c>
      <c r="BU455" s="188">
        <v>0</v>
      </c>
      <c r="BV455" s="390">
        <v>0</v>
      </c>
      <c r="BW455" s="188" t="s">
        <v>418</v>
      </c>
      <c r="BX455" s="401">
        <v>0</v>
      </c>
      <c r="CB455" s="159"/>
      <c r="CC455" s="159"/>
      <c r="CD455" s="159"/>
      <c r="CE455" s="159"/>
      <c r="CF455" s="159"/>
      <c r="CG455" s="159"/>
      <c r="CI455" s="76"/>
      <c r="CJ455" s="150"/>
      <c r="CK455" s="150"/>
      <c r="CL455" s="150"/>
    </row>
    <row r="456" spans="2:90" s="14" customFormat="1" ht="13.5" customHeight="1">
      <c r="B456" s="500"/>
      <c r="C456" s="628"/>
      <c r="D456" s="631"/>
      <c r="E456" s="615"/>
      <c r="F456" s="615"/>
      <c r="G456" s="126" t="s">
        <v>152</v>
      </c>
      <c r="H456" s="211">
        <v>407266</v>
      </c>
      <c r="I456" s="182">
        <f>IFERROR(H456/E447,"-")</f>
        <v>7.1138296410849311E-4</v>
      </c>
      <c r="J456" s="211">
        <v>29</v>
      </c>
      <c r="K456" s="182">
        <f>IFERROR(J456/F447,"-")</f>
        <v>2.9441624365482234E-2</v>
      </c>
      <c r="L456" s="214">
        <f t="shared" si="463"/>
        <v>14043.655172413793</v>
      </c>
      <c r="M456" s="109">
        <f t="shared" si="456"/>
        <v>1.4951536399257579E-3</v>
      </c>
      <c r="N456" s="615"/>
      <c r="O456" s="615"/>
      <c r="P456" s="126" t="s">
        <v>152</v>
      </c>
      <c r="Q456" s="211">
        <v>70286</v>
      </c>
      <c r="R456" s="182">
        <f>IFERROR(Q456/N447,"-")</f>
        <v>7.9408325164019892E-4</v>
      </c>
      <c r="S456" s="211">
        <v>6</v>
      </c>
      <c r="T456" s="182">
        <f>IFERROR(S456/O447,"-")</f>
        <v>4.6511627906976744E-2</v>
      </c>
      <c r="U456" s="214">
        <f t="shared" si="464"/>
        <v>11714.333333333334</v>
      </c>
      <c r="V456" s="109">
        <f t="shared" si="457"/>
        <v>3.0934213239843265E-4</v>
      </c>
      <c r="W456" s="615"/>
      <c r="X456" s="615"/>
      <c r="Y456" s="126" t="s">
        <v>152</v>
      </c>
      <c r="Z456" s="211">
        <v>44097</v>
      </c>
      <c r="AA456" s="182">
        <f>IFERROR(Z456/W447,"-")</f>
        <v>6.8972701375277843E-4</v>
      </c>
      <c r="AB456" s="211">
        <v>1</v>
      </c>
      <c r="AC456" s="182">
        <f>IFERROR(AB456/X447,"-")</f>
        <v>1.282051282051282E-2</v>
      </c>
      <c r="AD456" s="214">
        <f t="shared" si="465"/>
        <v>44097</v>
      </c>
      <c r="AE456" s="109">
        <f t="shared" si="458"/>
        <v>5.1557022066405446E-5</v>
      </c>
      <c r="AF456" s="615"/>
      <c r="AG456" s="615"/>
      <c r="AH456" s="126" t="s">
        <v>152</v>
      </c>
      <c r="AI456" s="211">
        <v>243455</v>
      </c>
      <c r="AJ456" s="182">
        <f>IFERROR(AI456/AF447,"-")</f>
        <v>2.7759062443666336E-3</v>
      </c>
      <c r="AK456" s="211">
        <v>8</v>
      </c>
      <c r="AL456" s="182">
        <f>IFERROR(AK456/AG447,"-")</f>
        <v>5.9701492537313432E-2</v>
      </c>
      <c r="AM456" s="214">
        <f t="shared" si="466"/>
        <v>30431.875</v>
      </c>
      <c r="AN456" s="109">
        <f t="shared" si="459"/>
        <v>4.1245617653124357E-4</v>
      </c>
      <c r="AO456" s="615"/>
      <c r="AP456" s="651"/>
      <c r="AQ456" s="126" t="s">
        <v>152</v>
      </c>
      <c r="AR456" s="211">
        <f t="shared" si="461"/>
        <v>765104</v>
      </c>
      <c r="AS456" s="182">
        <f>IFERROR(AR456/AO447,"-")</f>
        <v>9.4149501095160571E-4</v>
      </c>
      <c r="AT456" s="211">
        <f t="shared" si="462"/>
        <v>44</v>
      </c>
      <c r="AU456" s="182">
        <f>IFERROR(AT456/AP447,"-")</f>
        <v>3.3182503770739065E-2</v>
      </c>
      <c r="AV456" s="214">
        <f t="shared" si="467"/>
        <v>17388.727272727272</v>
      </c>
      <c r="AW456" s="109">
        <f t="shared" si="460"/>
        <v>2.2685089709218397E-3</v>
      </c>
      <c r="AX456" s="121"/>
      <c r="AY456" s="76"/>
      <c r="AZ456" s="76"/>
      <c r="BA456" s="76"/>
      <c r="BB456" s="76"/>
      <c r="BC456" s="76"/>
      <c r="BD456" s="76"/>
      <c r="BE456" s="76"/>
      <c r="BF456" s="76"/>
      <c r="BG456" s="76"/>
      <c r="BH456" s="76"/>
      <c r="BI456" s="76"/>
      <c r="BN456" s="500"/>
      <c r="BO456" s="642"/>
      <c r="BP456" s="641"/>
      <c r="BQ456" s="641"/>
      <c r="BR456" s="400" t="s">
        <v>152</v>
      </c>
      <c r="BS456" s="188">
        <v>73185</v>
      </c>
      <c r="BT456" s="390">
        <v>6.9066587041358607E-4</v>
      </c>
      <c r="BU456" s="188">
        <v>9</v>
      </c>
      <c r="BV456" s="390">
        <v>8.2568807339449546E-2</v>
      </c>
      <c r="BW456" s="188">
        <v>8131.666666666667</v>
      </c>
      <c r="BX456" s="401">
        <v>4.7508445945945949E-4</v>
      </c>
      <c r="CB456" s="159"/>
      <c r="CC456" s="159"/>
      <c r="CD456" s="159"/>
      <c r="CE456" s="159"/>
      <c r="CF456" s="159"/>
      <c r="CG456" s="159"/>
      <c r="CI456" s="76"/>
      <c r="CJ456" s="150"/>
      <c r="CK456" s="150"/>
      <c r="CL456" s="150"/>
    </row>
    <row r="457" spans="2:90" s="14" customFormat="1" ht="13.5" customHeight="1">
      <c r="B457" s="500"/>
      <c r="C457" s="628"/>
      <c r="D457" s="631"/>
      <c r="E457" s="615"/>
      <c r="F457" s="615"/>
      <c r="G457" s="126" t="s">
        <v>153</v>
      </c>
      <c r="H457" s="211">
        <v>33448</v>
      </c>
      <c r="I457" s="182">
        <f>IFERROR(H457/E447,"-")</f>
        <v>5.8424561302688853E-5</v>
      </c>
      <c r="J457" s="211">
        <v>1</v>
      </c>
      <c r="K457" s="182">
        <f>IFERROR(J457/F447,"-")</f>
        <v>1.0152284263959391E-3</v>
      </c>
      <c r="L457" s="214">
        <f t="shared" si="463"/>
        <v>33448</v>
      </c>
      <c r="M457" s="109">
        <f t="shared" si="456"/>
        <v>5.1557022066405446E-5</v>
      </c>
      <c r="N457" s="615"/>
      <c r="O457" s="615"/>
      <c r="P457" s="126" t="s">
        <v>153</v>
      </c>
      <c r="Q457" s="211">
        <v>0</v>
      </c>
      <c r="R457" s="182">
        <f>IFERROR(Q457/N447,"-")</f>
        <v>0</v>
      </c>
      <c r="S457" s="211">
        <v>0</v>
      </c>
      <c r="T457" s="182">
        <f>IFERROR(S457/O447,"-")</f>
        <v>0</v>
      </c>
      <c r="U457" s="214" t="str">
        <f t="shared" si="464"/>
        <v>-</v>
      </c>
      <c r="V457" s="109">
        <f t="shared" si="457"/>
        <v>0</v>
      </c>
      <c r="W457" s="615"/>
      <c r="X457" s="615"/>
      <c r="Y457" s="126" t="s">
        <v>153</v>
      </c>
      <c r="Z457" s="211">
        <v>0</v>
      </c>
      <c r="AA457" s="182">
        <f>IFERROR(Z457/W447,"-")</f>
        <v>0</v>
      </c>
      <c r="AB457" s="211">
        <v>0</v>
      </c>
      <c r="AC457" s="182">
        <f>IFERROR(AB457/X447,"-")</f>
        <v>0</v>
      </c>
      <c r="AD457" s="214" t="str">
        <f t="shared" si="465"/>
        <v>-</v>
      </c>
      <c r="AE457" s="109">
        <f t="shared" si="458"/>
        <v>0</v>
      </c>
      <c r="AF457" s="615"/>
      <c r="AG457" s="615"/>
      <c r="AH457" s="126" t="s">
        <v>153</v>
      </c>
      <c r="AI457" s="211">
        <v>125413</v>
      </c>
      <c r="AJ457" s="182">
        <f>IFERROR(AI457/AF447,"-")</f>
        <v>1.4299756826713463E-3</v>
      </c>
      <c r="AK457" s="211">
        <v>3</v>
      </c>
      <c r="AL457" s="182">
        <f>IFERROR(AK457/AG447,"-")</f>
        <v>2.2388059701492536E-2</v>
      </c>
      <c r="AM457" s="214">
        <f t="shared" si="466"/>
        <v>41804.333333333336</v>
      </c>
      <c r="AN457" s="109">
        <f t="shared" si="459"/>
        <v>1.5467106619921633E-4</v>
      </c>
      <c r="AO457" s="615"/>
      <c r="AP457" s="651"/>
      <c r="AQ457" s="126" t="s">
        <v>153</v>
      </c>
      <c r="AR457" s="211">
        <f t="shared" si="461"/>
        <v>158861</v>
      </c>
      <c r="AS457" s="182">
        <f>IFERROR(AR457/AO447,"-")</f>
        <v>1.954856319334143E-4</v>
      </c>
      <c r="AT457" s="211">
        <f t="shared" si="462"/>
        <v>4</v>
      </c>
      <c r="AU457" s="182">
        <f>IFERROR(AT457/AP447,"-")</f>
        <v>3.0165912518853697E-3</v>
      </c>
      <c r="AV457" s="214">
        <f t="shared" si="467"/>
        <v>39715.25</v>
      </c>
      <c r="AW457" s="109">
        <f t="shared" si="460"/>
        <v>2.0622808826562179E-4</v>
      </c>
      <c r="AX457" s="121"/>
      <c r="AY457" s="76"/>
      <c r="AZ457" s="76"/>
      <c r="BA457" s="76"/>
      <c r="BB457" s="76"/>
      <c r="BC457" s="76"/>
      <c r="BD457" s="76"/>
      <c r="BE457" s="76"/>
      <c r="BF457" s="76"/>
      <c r="BG457" s="76"/>
      <c r="BH457" s="76"/>
      <c r="BI457" s="76"/>
      <c r="BN457" s="500"/>
      <c r="BO457" s="642"/>
      <c r="BP457" s="641"/>
      <c r="BQ457" s="641"/>
      <c r="BR457" s="400" t="s">
        <v>153</v>
      </c>
      <c r="BS457" s="188">
        <v>6466</v>
      </c>
      <c r="BT457" s="390">
        <v>6.1021322922651459E-5</v>
      </c>
      <c r="BU457" s="188">
        <v>1</v>
      </c>
      <c r="BV457" s="390">
        <v>9.1743119266055051E-3</v>
      </c>
      <c r="BW457" s="188">
        <v>6466</v>
      </c>
      <c r="BX457" s="401">
        <v>5.2787162162162165E-5</v>
      </c>
      <c r="CB457" s="159"/>
      <c r="CC457" s="159"/>
      <c r="CD457" s="159"/>
      <c r="CE457" s="159"/>
      <c r="CF457" s="159"/>
      <c r="CG457" s="159"/>
      <c r="CI457" s="76"/>
      <c r="CJ457" s="150"/>
      <c r="CK457" s="150"/>
      <c r="CL457" s="150"/>
    </row>
    <row r="458" spans="2:90" s="14" customFormat="1" ht="13.5" customHeight="1">
      <c r="B458" s="500"/>
      <c r="C458" s="628"/>
      <c r="D458" s="631"/>
      <c r="E458" s="615"/>
      <c r="F458" s="615"/>
      <c r="G458" s="126" t="s">
        <v>154</v>
      </c>
      <c r="H458" s="211">
        <v>71151</v>
      </c>
      <c r="I458" s="182">
        <f>IFERROR(H458/E447,"-")</f>
        <v>1.2428145064720205E-4</v>
      </c>
      <c r="J458" s="211">
        <v>4</v>
      </c>
      <c r="K458" s="182">
        <f>IFERROR(J458/F447,"-")</f>
        <v>4.0609137055837565E-3</v>
      </c>
      <c r="L458" s="214">
        <f t="shared" si="463"/>
        <v>17787.75</v>
      </c>
      <c r="M458" s="109">
        <f t="shared" si="456"/>
        <v>2.0622808826562179E-4</v>
      </c>
      <c r="N458" s="615"/>
      <c r="O458" s="615"/>
      <c r="P458" s="126" t="s">
        <v>154</v>
      </c>
      <c r="Q458" s="211">
        <v>1858</v>
      </c>
      <c r="R458" s="182">
        <f>IFERROR(Q458/N447,"-")</f>
        <v>2.0991473146110029E-5</v>
      </c>
      <c r="S458" s="211">
        <v>1</v>
      </c>
      <c r="T458" s="182">
        <f>IFERROR(S458/O447,"-")</f>
        <v>7.7519379844961239E-3</v>
      </c>
      <c r="U458" s="214">
        <f t="shared" si="464"/>
        <v>1858</v>
      </c>
      <c r="V458" s="109">
        <f t="shared" si="457"/>
        <v>5.1557022066405446E-5</v>
      </c>
      <c r="W458" s="615"/>
      <c r="X458" s="615"/>
      <c r="Y458" s="126" t="s">
        <v>154</v>
      </c>
      <c r="Z458" s="211">
        <v>1561712</v>
      </c>
      <c r="AA458" s="182">
        <f>IFERROR(Z458/W447,"-")</f>
        <v>2.4426944102816046E-2</v>
      </c>
      <c r="AB458" s="211">
        <v>1</v>
      </c>
      <c r="AC458" s="182">
        <f>IFERROR(AB458/X447,"-")</f>
        <v>1.282051282051282E-2</v>
      </c>
      <c r="AD458" s="214">
        <f t="shared" si="465"/>
        <v>1561712</v>
      </c>
      <c r="AE458" s="109">
        <f t="shared" si="458"/>
        <v>5.1557022066405446E-5</v>
      </c>
      <c r="AF458" s="615"/>
      <c r="AG458" s="615"/>
      <c r="AH458" s="126" t="s">
        <v>154</v>
      </c>
      <c r="AI458" s="211">
        <v>575951</v>
      </c>
      <c r="AJ458" s="182">
        <f>IFERROR(AI458/AF447,"-")</f>
        <v>6.567069796673747E-3</v>
      </c>
      <c r="AK458" s="211">
        <v>2</v>
      </c>
      <c r="AL458" s="182">
        <f>IFERROR(AK458/AG447,"-")</f>
        <v>1.4925373134328358E-2</v>
      </c>
      <c r="AM458" s="214">
        <f t="shared" si="466"/>
        <v>287975.5</v>
      </c>
      <c r="AN458" s="109">
        <f t="shared" si="459"/>
        <v>1.0311404413281089E-4</v>
      </c>
      <c r="AO458" s="615"/>
      <c r="AP458" s="651"/>
      <c r="AQ458" s="126" t="s">
        <v>154</v>
      </c>
      <c r="AR458" s="211">
        <f t="shared" si="461"/>
        <v>2210672</v>
      </c>
      <c r="AS458" s="182">
        <f>IFERROR(AR458/AO447,"-")</f>
        <v>2.7203316919665928E-3</v>
      </c>
      <c r="AT458" s="211">
        <f t="shared" si="462"/>
        <v>8</v>
      </c>
      <c r="AU458" s="182">
        <f>IFERROR(AT458/AP447,"-")</f>
        <v>6.0331825037707393E-3</v>
      </c>
      <c r="AV458" s="214">
        <f t="shared" si="467"/>
        <v>276334</v>
      </c>
      <c r="AW458" s="109">
        <f t="shared" si="460"/>
        <v>4.1245617653124357E-4</v>
      </c>
      <c r="AX458" s="121"/>
      <c r="AY458" s="76"/>
      <c r="AZ458" s="76"/>
      <c r="BA458" s="76"/>
      <c r="BB458" s="76"/>
      <c r="BC458" s="76"/>
      <c r="BD458" s="76"/>
      <c r="BE458" s="76"/>
      <c r="BF458" s="76"/>
      <c r="BG458" s="76"/>
      <c r="BH458" s="76"/>
      <c r="BI458" s="76"/>
      <c r="BN458" s="500"/>
      <c r="BO458" s="642"/>
      <c r="BP458" s="641"/>
      <c r="BQ458" s="641"/>
      <c r="BR458" s="400" t="s">
        <v>154</v>
      </c>
      <c r="BS458" s="188">
        <v>2780287</v>
      </c>
      <c r="BT458" s="390">
        <v>2.6238291191563543E-2</v>
      </c>
      <c r="BU458" s="188">
        <v>1</v>
      </c>
      <c r="BV458" s="390">
        <v>9.1743119266055051E-3</v>
      </c>
      <c r="BW458" s="188">
        <v>2780287</v>
      </c>
      <c r="BX458" s="401">
        <v>5.2787162162162165E-5</v>
      </c>
      <c r="CB458" s="159"/>
      <c r="CC458" s="159"/>
      <c r="CD458" s="159"/>
      <c r="CE458" s="159"/>
      <c r="CF458" s="159"/>
      <c r="CG458" s="159"/>
      <c r="CI458" s="76"/>
      <c r="CJ458" s="150"/>
      <c r="CK458" s="150"/>
      <c r="CL458" s="150"/>
    </row>
    <row r="459" spans="2:90" s="14" customFormat="1" ht="13.5" customHeight="1">
      <c r="B459" s="500"/>
      <c r="C459" s="628"/>
      <c r="D459" s="631"/>
      <c r="E459" s="615"/>
      <c r="F459" s="615"/>
      <c r="G459" s="126" t="s">
        <v>155</v>
      </c>
      <c r="H459" s="211">
        <v>2836974</v>
      </c>
      <c r="I459" s="182">
        <f>IFERROR(H459/E447,"-")</f>
        <v>4.9554221889839276E-3</v>
      </c>
      <c r="J459" s="211">
        <v>100</v>
      </c>
      <c r="K459" s="182">
        <f>IFERROR(J459/F447,"-")</f>
        <v>0.10152284263959391</v>
      </c>
      <c r="L459" s="214">
        <f t="shared" si="463"/>
        <v>28369.74</v>
      </c>
      <c r="M459" s="109">
        <f t="shared" si="456"/>
        <v>5.1557022066405448E-3</v>
      </c>
      <c r="N459" s="615"/>
      <c r="O459" s="615"/>
      <c r="P459" s="126" t="s">
        <v>155</v>
      </c>
      <c r="Q459" s="211">
        <v>676206</v>
      </c>
      <c r="R459" s="182">
        <f>IFERROR(Q459/N447,"-")</f>
        <v>7.63969864921339E-3</v>
      </c>
      <c r="S459" s="211">
        <v>18</v>
      </c>
      <c r="T459" s="182">
        <f>IFERROR(S459/O447,"-")</f>
        <v>0.13953488372093023</v>
      </c>
      <c r="U459" s="214">
        <f t="shared" si="464"/>
        <v>37567</v>
      </c>
      <c r="V459" s="109">
        <f t="shared" si="457"/>
        <v>9.2802639719529801E-4</v>
      </c>
      <c r="W459" s="615"/>
      <c r="X459" s="615"/>
      <c r="Y459" s="126" t="s">
        <v>155</v>
      </c>
      <c r="Z459" s="211">
        <v>464725</v>
      </c>
      <c r="AA459" s="182">
        <f>IFERROR(Z459/W447,"-")</f>
        <v>7.2688252367793717E-3</v>
      </c>
      <c r="AB459" s="211">
        <v>12</v>
      </c>
      <c r="AC459" s="182">
        <f>IFERROR(AB459/X447,"-")</f>
        <v>0.15384615384615385</v>
      </c>
      <c r="AD459" s="214">
        <f t="shared" si="465"/>
        <v>38727.083333333336</v>
      </c>
      <c r="AE459" s="109">
        <f t="shared" si="458"/>
        <v>6.186842647968653E-4</v>
      </c>
      <c r="AF459" s="615"/>
      <c r="AG459" s="615"/>
      <c r="AH459" s="126" t="s">
        <v>155</v>
      </c>
      <c r="AI459" s="211">
        <v>508317</v>
      </c>
      <c r="AJ459" s="182">
        <f>IFERROR(AI459/AF447,"-")</f>
        <v>5.795897945894371E-3</v>
      </c>
      <c r="AK459" s="211">
        <v>26</v>
      </c>
      <c r="AL459" s="182">
        <f>IFERROR(AK459/AG447,"-")</f>
        <v>0.19402985074626866</v>
      </c>
      <c r="AM459" s="214">
        <f t="shared" si="466"/>
        <v>19550.653846153848</v>
      </c>
      <c r="AN459" s="109">
        <f t="shared" si="459"/>
        <v>1.3404825737265416E-3</v>
      </c>
      <c r="AO459" s="615"/>
      <c r="AP459" s="651"/>
      <c r="AQ459" s="126" t="s">
        <v>155</v>
      </c>
      <c r="AR459" s="211">
        <f t="shared" si="461"/>
        <v>4486222</v>
      </c>
      <c r="AS459" s="182">
        <f>IFERROR(AR459/AO447,"-")</f>
        <v>5.5204986917090151E-3</v>
      </c>
      <c r="AT459" s="211">
        <f t="shared" si="462"/>
        <v>156</v>
      </c>
      <c r="AU459" s="182">
        <f>IFERROR(AT459/AP447,"-")</f>
        <v>0.11764705882352941</v>
      </c>
      <c r="AV459" s="214">
        <f t="shared" si="467"/>
        <v>28757.833333333332</v>
      </c>
      <c r="AW459" s="109">
        <f t="shared" si="460"/>
        <v>8.0428954423592495E-3</v>
      </c>
      <c r="AX459" s="121"/>
      <c r="AY459" s="76"/>
      <c r="AZ459" s="76"/>
      <c r="BA459" s="76"/>
      <c r="BB459" s="76"/>
      <c r="BC459" s="76"/>
      <c r="BD459" s="76"/>
      <c r="BE459" s="76"/>
      <c r="BF459" s="76"/>
      <c r="BG459" s="76"/>
      <c r="BH459" s="76"/>
      <c r="BI459" s="76"/>
      <c r="BN459" s="500"/>
      <c r="BO459" s="642"/>
      <c r="BP459" s="641"/>
      <c r="BQ459" s="641"/>
      <c r="BR459" s="400" t="s">
        <v>155</v>
      </c>
      <c r="BS459" s="188">
        <v>796836</v>
      </c>
      <c r="BT459" s="390">
        <v>7.5199484801104083E-3</v>
      </c>
      <c r="BU459" s="188">
        <v>20</v>
      </c>
      <c r="BV459" s="390">
        <v>0.1834862385321101</v>
      </c>
      <c r="BW459" s="188">
        <v>39841.800000000003</v>
      </c>
      <c r="BX459" s="401">
        <v>1.0557432432432433E-3</v>
      </c>
      <c r="CB459" s="159"/>
      <c r="CC459" s="159"/>
      <c r="CD459" s="159"/>
      <c r="CE459" s="159"/>
      <c r="CF459" s="159"/>
      <c r="CG459" s="159"/>
      <c r="CI459" s="76"/>
      <c r="CJ459" s="150"/>
      <c r="CK459" s="150"/>
      <c r="CL459" s="150"/>
    </row>
    <row r="460" spans="2:90" s="14" customFormat="1" ht="13.5" customHeight="1">
      <c r="B460" s="500"/>
      <c r="C460" s="628"/>
      <c r="D460" s="631"/>
      <c r="E460" s="615"/>
      <c r="F460" s="615"/>
      <c r="G460" s="126" t="s">
        <v>156</v>
      </c>
      <c r="H460" s="211">
        <v>3079661</v>
      </c>
      <c r="I460" s="182">
        <f>IFERROR(H460/E447,"-")</f>
        <v>5.3793303900382698E-3</v>
      </c>
      <c r="J460" s="211">
        <v>73</v>
      </c>
      <c r="K460" s="182">
        <f>IFERROR(J460/F447,"-")</f>
        <v>7.4111675126903559E-2</v>
      </c>
      <c r="L460" s="214">
        <f t="shared" si="463"/>
        <v>42187.136986301368</v>
      </c>
      <c r="M460" s="109">
        <f t="shared" si="456"/>
        <v>3.7636626108475974E-3</v>
      </c>
      <c r="N460" s="615"/>
      <c r="O460" s="615"/>
      <c r="P460" s="126" t="s">
        <v>156</v>
      </c>
      <c r="Q460" s="211">
        <v>307584</v>
      </c>
      <c r="R460" s="182">
        <f>IFERROR(Q460/N447,"-")</f>
        <v>3.4750491260350418E-3</v>
      </c>
      <c r="S460" s="211">
        <v>9</v>
      </c>
      <c r="T460" s="182">
        <f>IFERROR(S460/O447,"-")</f>
        <v>6.9767441860465115E-2</v>
      </c>
      <c r="U460" s="214">
        <f t="shared" si="464"/>
        <v>34176</v>
      </c>
      <c r="V460" s="109">
        <f t="shared" si="457"/>
        <v>4.64013198597649E-4</v>
      </c>
      <c r="W460" s="615"/>
      <c r="X460" s="615"/>
      <c r="Y460" s="126" t="s">
        <v>156</v>
      </c>
      <c r="Z460" s="211">
        <v>316831</v>
      </c>
      <c r="AA460" s="182">
        <f>IFERROR(Z460/W447,"-")</f>
        <v>4.9555956072818231E-3</v>
      </c>
      <c r="AB460" s="211">
        <v>11</v>
      </c>
      <c r="AC460" s="182">
        <f>IFERROR(AB460/X447,"-")</f>
        <v>0.14102564102564102</v>
      </c>
      <c r="AD460" s="214">
        <f t="shared" si="465"/>
        <v>28802.81818181818</v>
      </c>
      <c r="AE460" s="109">
        <f t="shared" si="458"/>
        <v>5.6712724273045992E-4</v>
      </c>
      <c r="AF460" s="615"/>
      <c r="AG460" s="615"/>
      <c r="AH460" s="126" t="s">
        <v>156</v>
      </c>
      <c r="AI460" s="211">
        <v>976411</v>
      </c>
      <c r="AJ460" s="182">
        <f>IFERROR(AI460/AF447,"-")</f>
        <v>1.1133167903589038E-2</v>
      </c>
      <c r="AK460" s="211">
        <v>18</v>
      </c>
      <c r="AL460" s="182">
        <f>IFERROR(AK460/AG447,"-")</f>
        <v>0.13432835820895522</v>
      </c>
      <c r="AM460" s="214">
        <f t="shared" si="466"/>
        <v>54245.055555555555</v>
      </c>
      <c r="AN460" s="109">
        <f t="shared" si="459"/>
        <v>9.2802639719529801E-4</v>
      </c>
      <c r="AO460" s="615"/>
      <c r="AP460" s="651"/>
      <c r="AQ460" s="126" t="s">
        <v>156</v>
      </c>
      <c r="AR460" s="211">
        <f t="shared" si="461"/>
        <v>4680487</v>
      </c>
      <c r="AS460" s="182">
        <f>IFERROR(AR460/AO447,"-")</f>
        <v>5.7595505438788035E-3</v>
      </c>
      <c r="AT460" s="211">
        <f t="shared" si="462"/>
        <v>111</v>
      </c>
      <c r="AU460" s="182">
        <f>IFERROR(AT460/AP447,"-")</f>
        <v>8.3710407239818999E-2</v>
      </c>
      <c r="AV460" s="214">
        <f t="shared" si="467"/>
        <v>42166.549549549549</v>
      </c>
      <c r="AW460" s="109">
        <f t="shared" si="460"/>
        <v>5.7228294493710044E-3</v>
      </c>
      <c r="AX460" s="121"/>
      <c r="AY460" s="76"/>
      <c r="AZ460" s="76"/>
      <c r="BA460" s="76"/>
      <c r="BB460" s="76"/>
      <c r="BC460" s="76"/>
      <c r="BD460" s="76"/>
      <c r="BE460" s="76"/>
      <c r="BF460" s="76"/>
      <c r="BG460" s="76"/>
      <c r="BH460" s="76"/>
      <c r="BI460" s="76"/>
      <c r="BN460" s="500"/>
      <c r="BO460" s="642"/>
      <c r="BP460" s="641"/>
      <c r="BQ460" s="641"/>
      <c r="BR460" s="400" t="s">
        <v>156</v>
      </c>
      <c r="BS460" s="188">
        <v>1342983</v>
      </c>
      <c r="BT460" s="390">
        <v>1.2674079697282899E-2</v>
      </c>
      <c r="BU460" s="188">
        <v>16</v>
      </c>
      <c r="BV460" s="390">
        <v>0.14678899082568808</v>
      </c>
      <c r="BW460" s="188">
        <v>83936.4375</v>
      </c>
      <c r="BX460" s="401">
        <v>8.4459459459459464E-4</v>
      </c>
      <c r="CB460" s="159"/>
      <c r="CC460" s="159"/>
      <c r="CD460" s="159"/>
      <c r="CE460" s="159"/>
      <c r="CF460" s="159"/>
      <c r="CG460" s="159"/>
      <c r="CI460" s="76"/>
      <c r="CJ460" s="150"/>
      <c r="CK460" s="150"/>
      <c r="CL460" s="150"/>
    </row>
    <row r="461" spans="2:90" s="14" customFormat="1" ht="13.5" customHeight="1">
      <c r="B461" s="500"/>
      <c r="C461" s="628"/>
      <c r="D461" s="631"/>
      <c r="E461" s="615"/>
      <c r="F461" s="615"/>
      <c r="G461" s="126" t="s">
        <v>157</v>
      </c>
      <c r="H461" s="211">
        <v>2865518</v>
      </c>
      <c r="I461" s="182">
        <f>IFERROR(H461/E447,"-")</f>
        <v>5.0052807957115027E-3</v>
      </c>
      <c r="J461" s="211">
        <v>42</v>
      </c>
      <c r="K461" s="182">
        <f>IFERROR(J461/F447,"-")</f>
        <v>4.2639593908629439E-2</v>
      </c>
      <c r="L461" s="214">
        <f t="shared" si="463"/>
        <v>68226.619047619053</v>
      </c>
      <c r="M461" s="109">
        <f t="shared" si="456"/>
        <v>2.1653949267890285E-3</v>
      </c>
      <c r="N461" s="615"/>
      <c r="O461" s="615"/>
      <c r="P461" s="126" t="s">
        <v>157</v>
      </c>
      <c r="Q461" s="211">
        <v>217770</v>
      </c>
      <c r="R461" s="182">
        <f>IFERROR(Q461/N447,"-")</f>
        <v>2.4603407465168896E-3</v>
      </c>
      <c r="S461" s="211">
        <v>6</v>
      </c>
      <c r="T461" s="182">
        <f>IFERROR(S461/O447,"-")</f>
        <v>4.6511627906976744E-2</v>
      </c>
      <c r="U461" s="214">
        <f t="shared" si="464"/>
        <v>36295</v>
      </c>
      <c r="V461" s="109">
        <f t="shared" si="457"/>
        <v>3.0934213239843265E-4</v>
      </c>
      <c r="W461" s="615"/>
      <c r="X461" s="615"/>
      <c r="Y461" s="126" t="s">
        <v>157</v>
      </c>
      <c r="Z461" s="211">
        <v>129794</v>
      </c>
      <c r="AA461" s="182">
        <f>IFERROR(Z461/W447,"-")</f>
        <v>2.030125133751233E-3</v>
      </c>
      <c r="AB461" s="211">
        <v>7</v>
      </c>
      <c r="AC461" s="182">
        <f>IFERROR(AB461/X447,"-")</f>
        <v>8.9743589743589744E-2</v>
      </c>
      <c r="AD461" s="214">
        <f t="shared" si="465"/>
        <v>18542</v>
      </c>
      <c r="AE461" s="109">
        <f t="shared" si="458"/>
        <v>3.6089915446483808E-4</v>
      </c>
      <c r="AF461" s="615"/>
      <c r="AG461" s="615"/>
      <c r="AH461" s="126" t="s">
        <v>157</v>
      </c>
      <c r="AI461" s="211">
        <v>349174</v>
      </c>
      <c r="AJ461" s="182">
        <f>IFERROR(AI461/AF447,"-")</f>
        <v>3.9813283233882026E-3</v>
      </c>
      <c r="AK461" s="211">
        <v>12</v>
      </c>
      <c r="AL461" s="182">
        <f>IFERROR(AK461/AG447,"-")</f>
        <v>8.9552238805970144E-2</v>
      </c>
      <c r="AM461" s="214">
        <f t="shared" si="466"/>
        <v>29097.833333333332</v>
      </c>
      <c r="AN461" s="109">
        <f t="shared" si="459"/>
        <v>6.186842647968653E-4</v>
      </c>
      <c r="AO461" s="615"/>
      <c r="AP461" s="651"/>
      <c r="AQ461" s="126" t="s">
        <v>157</v>
      </c>
      <c r="AR461" s="211">
        <f t="shared" si="461"/>
        <v>3562256</v>
      </c>
      <c r="AS461" s="182">
        <f>IFERROR(AR461/AO447,"-")</f>
        <v>4.3835168182788523E-3</v>
      </c>
      <c r="AT461" s="211">
        <f t="shared" si="462"/>
        <v>67</v>
      </c>
      <c r="AU461" s="182">
        <f>IFERROR(AT461/AP447,"-")</f>
        <v>5.0527903469079941E-2</v>
      </c>
      <c r="AV461" s="214">
        <f t="shared" si="467"/>
        <v>53168</v>
      </c>
      <c r="AW461" s="109">
        <f t="shared" si="460"/>
        <v>3.4543204784491647E-3</v>
      </c>
      <c r="AX461" s="121"/>
      <c r="AY461" s="76"/>
      <c r="AZ461" s="76"/>
      <c r="BA461" s="76"/>
      <c r="BB461" s="76"/>
      <c r="BC461" s="76"/>
      <c r="BD461" s="76"/>
      <c r="BE461" s="76"/>
      <c r="BF461" s="76"/>
      <c r="BG461" s="76"/>
      <c r="BH461" s="76"/>
      <c r="BI461" s="76"/>
      <c r="BN461" s="500"/>
      <c r="BO461" s="642"/>
      <c r="BP461" s="641"/>
      <c r="BQ461" s="641"/>
      <c r="BR461" s="400" t="s">
        <v>157</v>
      </c>
      <c r="BS461" s="188">
        <v>3083404</v>
      </c>
      <c r="BT461" s="390">
        <v>2.9098885119856976E-2</v>
      </c>
      <c r="BU461" s="188">
        <v>11</v>
      </c>
      <c r="BV461" s="390">
        <v>0.10091743119266056</v>
      </c>
      <c r="BW461" s="188">
        <v>280309.45454545453</v>
      </c>
      <c r="BX461" s="401">
        <v>5.8065878378378382E-4</v>
      </c>
      <c r="CB461" s="159"/>
      <c r="CC461" s="159"/>
      <c r="CD461" s="159"/>
      <c r="CE461" s="159"/>
      <c r="CF461" s="159"/>
      <c r="CG461" s="159"/>
      <c r="CI461" s="76"/>
      <c r="CJ461" s="150"/>
      <c r="CK461" s="150"/>
      <c r="CL461" s="150"/>
    </row>
    <row r="462" spans="2:90" s="14" customFormat="1" ht="13.5" customHeight="1">
      <c r="B462" s="500"/>
      <c r="C462" s="628"/>
      <c r="D462" s="631"/>
      <c r="E462" s="615"/>
      <c r="F462" s="615"/>
      <c r="G462" s="127" t="s">
        <v>158</v>
      </c>
      <c r="H462" s="212">
        <v>954200</v>
      </c>
      <c r="I462" s="183">
        <f>IFERROR(H462/E447,"-")</f>
        <v>1.6667279477106465E-3</v>
      </c>
      <c r="J462" s="212">
        <v>82</v>
      </c>
      <c r="K462" s="183">
        <f>IFERROR(J462/F447,"-")</f>
        <v>8.3248730964466999E-2</v>
      </c>
      <c r="L462" s="215">
        <f t="shared" si="463"/>
        <v>11636.585365853658</v>
      </c>
      <c r="M462" s="110">
        <f t="shared" si="456"/>
        <v>4.2276758094452463E-3</v>
      </c>
      <c r="N462" s="615"/>
      <c r="O462" s="615"/>
      <c r="P462" s="127" t="s">
        <v>158</v>
      </c>
      <c r="Q462" s="212">
        <v>53272</v>
      </c>
      <c r="R462" s="183">
        <f>IFERROR(Q462/N447,"-")</f>
        <v>6.0186101046263377E-4</v>
      </c>
      <c r="S462" s="212">
        <v>11</v>
      </c>
      <c r="T462" s="183">
        <f>IFERROR(S462/O447,"-")</f>
        <v>8.5271317829457363E-2</v>
      </c>
      <c r="U462" s="215">
        <f t="shared" si="464"/>
        <v>4842.909090909091</v>
      </c>
      <c r="V462" s="110">
        <f t="shared" si="457"/>
        <v>5.6712724273045992E-4</v>
      </c>
      <c r="W462" s="615"/>
      <c r="X462" s="615"/>
      <c r="Y462" s="127" t="s">
        <v>158</v>
      </c>
      <c r="Z462" s="212">
        <v>97199</v>
      </c>
      <c r="AA462" s="183">
        <f>IFERROR(Z462/W447,"-")</f>
        <v>1.5203024244224395E-3</v>
      </c>
      <c r="AB462" s="212">
        <v>11</v>
      </c>
      <c r="AC462" s="183">
        <f>IFERROR(AB462/X447,"-")</f>
        <v>0.14102564102564102</v>
      </c>
      <c r="AD462" s="215">
        <f t="shared" si="465"/>
        <v>8836.2727272727279</v>
      </c>
      <c r="AE462" s="110">
        <f t="shared" si="458"/>
        <v>5.6712724273045992E-4</v>
      </c>
      <c r="AF462" s="615"/>
      <c r="AG462" s="615"/>
      <c r="AH462" s="127" t="s">
        <v>158</v>
      </c>
      <c r="AI462" s="212">
        <v>80654</v>
      </c>
      <c r="AJ462" s="183">
        <f>IFERROR(AI462/AF447,"-")</f>
        <v>9.1962762002483617E-4</v>
      </c>
      <c r="AK462" s="212">
        <v>15</v>
      </c>
      <c r="AL462" s="183">
        <f>IFERROR(AK462/AG447,"-")</f>
        <v>0.11194029850746269</v>
      </c>
      <c r="AM462" s="215">
        <f t="shared" si="466"/>
        <v>5376.9333333333334</v>
      </c>
      <c r="AN462" s="110">
        <f t="shared" si="459"/>
        <v>7.7335533099608166E-4</v>
      </c>
      <c r="AO462" s="615"/>
      <c r="AP462" s="651"/>
      <c r="AQ462" s="127" t="s">
        <v>158</v>
      </c>
      <c r="AR462" s="212">
        <f t="shared" si="461"/>
        <v>1185325</v>
      </c>
      <c r="AS462" s="183">
        <f>IFERROR(AR462/AO447,"-")</f>
        <v>1.4585959214122681E-3</v>
      </c>
      <c r="AT462" s="212">
        <f t="shared" si="462"/>
        <v>119</v>
      </c>
      <c r="AU462" s="183">
        <f>IFERROR(AT462/AP447,"-")</f>
        <v>8.9743589743589744E-2</v>
      </c>
      <c r="AV462" s="215">
        <f t="shared" si="467"/>
        <v>9960.7142857142862</v>
      </c>
      <c r="AW462" s="110">
        <f t="shared" si="460"/>
        <v>6.1352856259022483E-3</v>
      </c>
      <c r="AX462" s="121"/>
      <c r="AY462" s="76"/>
      <c r="AZ462" s="76"/>
      <c r="BA462" s="76"/>
      <c r="BB462" s="76"/>
      <c r="BC462" s="76"/>
      <c r="BD462" s="76"/>
      <c r="BE462" s="76"/>
      <c r="BF462" s="76"/>
      <c r="BG462" s="76"/>
      <c r="BH462" s="76"/>
      <c r="BI462" s="76"/>
      <c r="BN462" s="500"/>
      <c r="BO462" s="642"/>
      <c r="BP462" s="641"/>
      <c r="BQ462" s="641"/>
      <c r="BR462" s="400" t="s">
        <v>158</v>
      </c>
      <c r="BS462" s="188">
        <v>312154</v>
      </c>
      <c r="BT462" s="390">
        <v>2.9458784465817111E-3</v>
      </c>
      <c r="BU462" s="188">
        <v>14</v>
      </c>
      <c r="BV462" s="390">
        <v>0.12844036697247707</v>
      </c>
      <c r="BW462" s="188">
        <v>22296.714285714286</v>
      </c>
      <c r="BX462" s="401">
        <v>7.3902027027027031E-4</v>
      </c>
      <c r="CB462" s="159"/>
      <c r="CC462" s="159"/>
      <c r="CD462" s="159"/>
      <c r="CE462" s="159"/>
      <c r="CF462" s="159"/>
      <c r="CG462" s="159"/>
      <c r="CI462" s="76"/>
      <c r="CJ462" s="150"/>
      <c r="CK462" s="150"/>
      <c r="CL462" s="150"/>
    </row>
    <row r="463" spans="2:90" s="14" customFormat="1" ht="13.5" customHeight="1">
      <c r="B463" s="500"/>
      <c r="C463" s="629"/>
      <c r="D463" s="632"/>
      <c r="E463" s="616"/>
      <c r="F463" s="616"/>
      <c r="G463" s="128" t="s">
        <v>81</v>
      </c>
      <c r="H463" s="204">
        <v>86959303</v>
      </c>
      <c r="I463" s="183">
        <f>IFERROR(H463/E447,"-")</f>
        <v>0.1518942576226559</v>
      </c>
      <c r="J463" s="212">
        <v>761</v>
      </c>
      <c r="K463" s="183">
        <f>IFERROR(J463/F447,"-")</f>
        <v>0.7725888324873097</v>
      </c>
      <c r="L463" s="215">
        <f t="shared" si="463"/>
        <v>114269.78055190539</v>
      </c>
      <c r="M463" s="111">
        <f t="shared" si="456"/>
        <v>3.9234893792534545E-2</v>
      </c>
      <c r="N463" s="616"/>
      <c r="O463" s="616"/>
      <c r="P463" s="128" t="s">
        <v>81</v>
      </c>
      <c r="Q463" s="204">
        <v>11095926</v>
      </c>
      <c r="R463" s="183">
        <f>IFERROR(Q463/N447,"-")</f>
        <v>0.12536051273424331</v>
      </c>
      <c r="S463" s="212">
        <v>101</v>
      </c>
      <c r="T463" s="183">
        <f>IFERROR(S463/O447,"-")</f>
        <v>0.78294573643410847</v>
      </c>
      <c r="U463" s="215">
        <f t="shared" si="464"/>
        <v>109860.65346534654</v>
      </c>
      <c r="V463" s="111">
        <f t="shared" si="457"/>
        <v>5.2072592287069498E-3</v>
      </c>
      <c r="W463" s="616"/>
      <c r="X463" s="616"/>
      <c r="Y463" s="128" t="s">
        <v>81</v>
      </c>
      <c r="Z463" s="204">
        <v>11126485</v>
      </c>
      <c r="AA463" s="183">
        <f>IFERROR(Z463/W447,"-")</f>
        <v>0.17403082460519045</v>
      </c>
      <c r="AB463" s="212">
        <v>65</v>
      </c>
      <c r="AC463" s="183">
        <f>IFERROR(AB463/X447,"-")</f>
        <v>0.83333333333333337</v>
      </c>
      <c r="AD463" s="215">
        <f t="shared" si="465"/>
        <v>171176.69230769231</v>
      </c>
      <c r="AE463" s="111">
        <f t="shared" si="458"/>
        <v>3.351206434316354E-3</v>
      </c>
      <c r="AF463" s="616"/>
      <c r="AG463" s="616"/>
      <c r="AH463" s="128" t="s">
        <v>81</v>
      </c>
      <c r="AI463" s="204">
        <v>12128851</v>
      </c>
      <c r="AJ463" s="183">
        <f>IFERROR(AI463/AF447,"-")</f>
        <v>0.1382947699899057</v>
      </c>
      <c r="AK463" s="212">
        <v>110</v>
      </c>
      <c r="AL463" s="183">
        <f>IFERROR(AK463/AG447,"-")</f>
        <v>0.82089552238805974</v>
      </c>
      <c r="AM463" s="215">
        <f t="shared" si="466"/>
        <v>110262.28181818181</v>
      </c>
      <c r="AN463" s="111">
        <f t="shared" si="459"/>
        <v>5.6712724273045986E-3</v>
      </c>
      <c r="AO463" s="616"/>
      <c r="AP463" s="652"/>
      <c r="AQ463" s="128" t="s">
        <v>81</v>
      </c>
      <c r="AR463" s="204">
        <f t="shared" si="461"/>
        <v>121310565</v>
      </c>
      <c r="AS463" s="183">
        <f>IFERROR(AR463/AO447,"-")</f>
        <v>0.14927812653341307</v>
      </c>
      <c r="AT463" s="212">
        <f t="shared" si="462"/>
        <v>1037</v>
      </c>
      <c r="AU463" s="183">
        <f>IFERROR(AT463/AP447,"-")</f>
        <v>0.78205128205128205</v>
      </c>
      <c r="AV463" s="215">
        <f t="shared" si="467"/>
        <v>116982.22275795563</v>
      </c>
      <c r="AW463" s="111">
        <f t="shared" si="460"/>
        <v>5.3464631882862448E-2</v>
      </c>
      <c r="AX463" s="121"/>
      <c r="AY463" s="76"/>
      <c r="AZ463" s="76"/>
      <c r="BA463" s="76"/>
      <c r="BB463" s="76"/>
      <c r="BC463" s="76"/>
      <c r="BD463" s="76"/>
      <c r="BE463" s="76"/>
      <c r="BF463" s="76"/>
      <c r="BG463" s="76"/>
      <c r="BH463" s="76"/>
      <c r="BI463" s="76"/>
      <c r="BN463" s="500"/>
      <c r="BO463" s="642"/>
      <c r="BP463" s="641"/>
      <c r="BQ463" s="641"/>
      <c r="BR463" s="128" t="s">
        <v>81</v>
      </c>
      <c r="BS463" s="188">
        <v>21812602</v>
      </c>
      <c r="BT463" s="390">
        <v>0.20585119554984119</v>
      </c>
      <c r="BU463" s="188">
        <v>96</v>
      </c>
      <c r="BV463" s="390">
        <v>0.88073394495412849</v>
      </c>
      <c r="BW463" s="188">
        <v>227214.60416666666</v>
      </c>
      <c r="BX463" s="401">
        <v>5.0675675675675678E-3</v>
      </c>
      <c r="CB463" s="159"/>
      <c r="CC463" s="159"/>
      <c r="CD463" s="159"/>
      <c r="CE463" s="159"/>
      <c r="CF463" s="159"/>
      <c r="CG463" s="159"/>
      <c r="CI463" s="76"/>
      <c r="CJ463" s="150"/>
      <c r="CK463" s="150"/>
      <c r="CL463" s="150"/>
    </row>
    <row r="464" spans="2:90" s="14" customFormat="1" ht="13.5" customHeight="1">
      <c r="B464" s="500">
        <v>28</v>
      </c>
      <c r="C464" s="627" t="s">
        <v>37</v>
      </c>
      <c r="D464" s="630">
        <f>BL32</f>
        <v>16170</v>
      </c>
      <c r="E464" s="626">
        <f t="shared" ref="E464" si="468">VLOOKUP(C464,$AY$5:$BI$78,2,0)</f>
        <v>315508140</v>
      </c>
      <c r="F464" s="626">
        <f t="shared" ref="F464" si="469">VLOOKUP(C464,$AY$5:$BI$78,7,0)</f>
        <v>523</v>
      </c>
      <c r="G464" s="124" t="s">
        <v>144</v>
      </c>
      <c r="H464" s="210">
        <v>2596641</v>
      </c>
      <c r="I464" s="181">
        <f>IFERROR(H464/E464,"-")</f>
        <v>8.2300285501350299E-3</v>
      </c>
      <c r="J464" s="210">
        <v>106</v>
      </c>
      <c r="K464" s="181">
        <f>IFERROR(J464/F464,"-")</f>
        <v>0.20267686424474188</v>
      </c>
      <c r="L464" s="213">
        <f t="shared" si="463"/>
        <v>24496.613207547169</v>
      </c>
      <c r="M464" s="108">
        <f>IFERROR(J464/$BL$32,0)</f>
        <v>6.5553494124922698E-3</v>
      </c>
      <c r="N464" s="626">
        <f t="shared" ref="N464" si="470">VLOOKUP(C464,$AY$5:$BI$78,3,0)</f>
        <v>65827050</v>
      </c>
      <c r="O464" s="626">
        <f t="shared" ref="O464" si="471">VLOOKUP(C464,$AY$5:$BI$78,8,0)</f>
        <v>88</v>
      </c>
      <c r="P464" s="124" t="s">
        <v>144</v>
      </c>
      <c r="Q464" s="210">
        <v>390763</v>
      </c>
      <c r="R464" s="181">
        <f>IFERROR(Q464/N464,"-")</f>
        <v>5.9362070759664907E-3</v>
      </c>
      <c r="S464" s="210">
        <v>20</v>
      </c>
      <c r="T464" s="181">
        <f>IFERROR(S464/O464,"-")</f>
        <v>0.22727272727272727</v>
      </c>
      <c r="U464" s="213">
        <f t="shared" si="464"/>
        <v>19538.150000000001</v>
      </c>
      <c r="V464" s="108">
        <f>IFERROR(S464/$BL$32,0)</f>
        <v>1.2368583797155227E-3</v>
      </c>
      <c r="W464" s="626">
        <f t="shared" ref="W464" si="472">VLOOKUP(C464,$AY$5:$BI$78,4,0)</f>
        <v>25711460</v>
      </c>
      <c r="X464" s="626">
        <f t="shared" ref="X464" si="473">VLOOKUP(C464,$AY$5:$BI$78,9,0)</f>
        <v>51</v>
      </c>
      <c r="Y464" s="124" t="s">
        <v>144</v>
      </c>
      <c r="Z464" s="210">
        <v>357235</v>
      </c>
      <c r="AA464" s="181">
        <f>IFERROR(Z464/W464,"-")</f>
        <v>1.3893999018336571E-2</v>
      </c>
      <c r="AB464" s="210">
        <v>14</v>
      </c>
      <c r="AC464" s="181">
        <f>IFERROR(AB464/X464,"-")</f>
        <v>0.27450980392156865</v>
      </c>
      <c r="AD464" s="213">
        <f t="shared" si="465"/>
        <v>25516.785714285714</v>
      </c>
      <c r="AE464" s="108">
        <f>IFERROR(AB464/$BL$32,0)</f>
        <v>8.658008658008658E-4</v>
      </c>
      <c r="AF464" s="626">
        <f t="shared" ref="AF464" si="474">VLOOKUP(C464,$AY$5:$BI$78,5,0)</f>
        <v>77566840</v>
      </c>
      <c r="AG464" s="626">
        <f t="shared" ref="AG464" si="475">VLOOKUP(C464,$AY$5:$BI$78,10,0)</f>
        <v>81</v>
      </c>
      <c r="AH464" s="124" t="s">
        <v>144</v>
      </c>
      <c r="AI464" s="210">
        <v>814133</v>
      </c>
      <c r="AJ464" s="181">
        <f>IFERROR(AI464/AF464,"-")</f>
        <v>1.0495889738450091E-2</v>
      </c>
      <c r="AK464" s="210">
        <v>21</v>
      </c>
      <c r="AL464" s="181">
        <f>IFERROR(AK464/AG464,"-")</f>
        <v>0.25925925925925924</v>
      </c>
      <c r="AM464" s="213">
        <f t="shared" si="466"/>
        <v>38768.238095238092</v>
      </c>
      <c r="AN464" s="108">
        <f>IFERROR(AK464/$BL$32,0)</f>
        <v>1.2987012987012987E-3</v>
      </c>
      <c r="AO464" s="626">
        <f t="shared" ref="AO464" si="476">VLOOKUP(C464,$AY$5:$BI$78,6,0)</f>
        <v>484613490</v>
      </c>
      <c r="AP464" s="650">
        <f t="shared" ref="AP464" si="477">VLOOKUP(C464,$AY$5:$BI$78,11,0)</f>
        <v>743</v>
      </c>
      <c r="AQ464" s="124" t="s">
        <v>144</v>
      </c>
      <c r="AR464" s="210">
        <f t="shared" si="461"/>
        <v>4158772</v>
      </c>
      <c r="AS464" s="181">
        <f>IFERROR(AR464/AO464,"-")</f>
        <v>8.5816265659463993E-3</v>
      </c>
      <c r="AT464" s="210">
        <f t="shared" si="462"/>
        <v>161</v>
      </c>
      <c r="AU464" s="181">
        <f>IFERROR(AT464/AP464,"-")</f>
        <v>0.21668909825033647</v>
      </c>
      <c r="AV464" s="213">
        <f t="shared" si="467"/>
        <v>25830.881987577639</v>
      </c>
      <c r="AW464" s="108">
        <f>IFERROR(AT464/$BL$32,0)</f>
        <v>9.9567099567099571E-3</v>
      </c>
      <c r="AX464" s="121"/>
      <c r="AY464" s="76"/>
      <c r="AZ464" s="76"/>
      <c r="BA464" s="76"/>
      <c r="BB464" s="76"/>
      <c r="BC464" s="76"/>
      <c r="BD464" s="76"/>
      <c r="BE464" s="76"/>
      <c r="BF464" s="76"/>
      <c r="BG464" s="76"/>
      <c r="BH464" s="76"/>
      <c r="BI464" s="76"/>
      <c r="BN464" s="500">
        <v>28</v>
      </c>
      <c r="BO464" s="642" t="s">
        <v>37</v>
      </c>
      <c r="BP464" s="641">
        <v>52302520</v>
      </c>
      <c r="BQ464" s="641">
        <v>71</v>
      </c>
      <c r="BR464" s="400" t="s">
        <v>144</v>
      </c>
      <c r="BS464" s="188">
        <v>5123422</v>
      </c>
      <c r="BT464" s="390">
        <v>9.7957459793524285E-2</v>
      </c>
      <c r="BU464" s="188">
        <v>18</v>
      </c>
      <c r="BV464" s="390">
        <v>0.25352112676056338</v>
      </c>
      <c r="BW464" s="188">
        <v>284634.55555555556</v>
      </c>
      <c r="BX464" s="401">
        <v>1.1640690680980404E-3</v>
      </c>
      <c r="CB464" s="159"/>
      <c r="CC464" s="159"/>
      <c r="CD464" s="159"/>
      <c r="CE464" s="159"/>
      <c r="CF464" s="159"/>
      <c r="CG464" s="159"/>
      <c r="CI464" s="76"/>
      <c r="CJ464" s="150"/>
      <c r="CK464" s="150"/>
      <c r="CL464" s="150"/>
    </row>
    <row r="465" spans="2:90" s="14" customFormat="1" ht="13.5" customHeight="1">
      <c r="B465" s="500"/>
      <c r="C465" s="628"/>
      <c r="D465" s="631"/>
      <c r="E465" s="615"/>
      <c r="F465" s="615"/>
      <c r="G465" s="125" t="s">
        <v>145</v>
      </c>
      <c r="H465" s="211">
        <v>7049819</v>
      </c>
      <c r="I465" s="182">
        <f>IFERROR(H465/E464,"-")</f>
        <v>2.2344333176316782E-2</v>
      </c>
      <c r="J465" s="211">
        <v>125</v>
      </c>
      <c r="K465" s="182">
        <f>IFERROR(J465/F464,"-")</f>
        <v>0.23900573613766729</v>
      </c>
      <c r="L465" s="214">
        <f t="shared" si="463"/>
        <v>56398.552000000003</v>
      </c>
      <c r="M465" s="109">
        <f t="shared" ref="M465:M480" si="478">IFERROR(J465/$BL$32,0)</f>
        <v>7.7303648732220164E-3</v>
      </c>
      <c r="N465" s="615"/>
      <c r="O465" s="615"/>
      <c r="P465" s="125" t="s">
        <v>145</v>
      </c>
      <c r="Q465" s="211">
        <v>3828858</v>
      </c>
      <c r="R465" s="182">
        <f>IFERROR(Q465/N464,"-")</f>
        <v>5.8165419838804869E-2</v>
      </c>
      <c r="S465" s="211">
        <v>28</v>
      </c>
      <c r="T465" s="182">
        <f>IFERROR(S465/O464,"-")</f>
        <v>0.31818181818181818</v>
      </c>
      <c r="U465" s="214">
        <f t="shared" si="464"/>
        <v>136744.92857142858</v>
      </c>
      <c r="V465" s="109">
        <f t="shared" ref="V465:V480" si="479">IFERROR(S465/$BL$32,0)</f>
        <v>1.7316017316017316E-3</v>
      </c>
      <c r="W465" s="615"/>
      <c r="X465" s="615"/>
      <c r="Y465" s="125" t="s">
        <v>145</v>
      </c>
      <c r="Z465" s="211">
        <v>333702</v>
      </c>
      <c r="AA465" s="182">
        <f>IFERROR(Z465/W464,"-")</f>
        <v>1.2978726217803268E-2</v>
      </c>
      <c r="AB465" s="211">
        <v>14</v>
      </c>
      <c r="AC465" s="182">
        <f>IFERROR(AB465/X464,"-")</f>
        <v>0.27450980392156865</v>
      </c>
      <c r="AD465" s="214">
        <f t="shared" si="465"/>
        <v>23835.857142857141</v>
      </c>
      <c r="AE465" s="109">
        <f t="shared" ref="AE465:AE480" si="480">IFERROR(AB465/$BL$32,0)</f>
        <v>8.658008658008658E-4</v>
      </c>
      <c r="AF465" s="615"/>
      <c r="AG465" s="615"/>
      <c r="AH465" s="125" t="s">
        <v>145</v>
      </c>
      <c r="AI465" s="211">
        <v>556064</v>
      </c>
      <c r="AJ465" s="182">
        <f>IFERROR(AI465/AF464,"-")</f>
        <v>7.1688365801675048E-3</v>
      </c>
      <c r="AK465" s="211">
        <v>27</v>
      </c>
      <c r="AL465" s="182">
        <f>IFERROR(AK465/AG464,"-")</f>
        <v>0.33333333333333331</v>
      </c>
      <c r="AM465" s="214">
        <f t="shared" si="466"/>
        <v>20594.962962962964</v>
      </c>
      <c r="AN465" s="109">
        <f t="shared" ref="AN465:AN480" si="481">IFERROR(AK465/$BL$32,0)</f>
        <v>1.6697588126159556E-3</v>
      </c>
      <c r="AO465" s="615"/>
      <c r="AP465" s="651"/>
      <c r="AQ465" s="125" t="s">
        <v>145</v>
      </c>
      <c r="AR465" s="211">
        <f t="shared" si="461"/>
        <v>11768443</v>
      </c>
      <c r="AS465" s="182">
        <f>IFERROR(AR465/AO464,"-")</f>
        <v>2.4284183669752983E-2</v>
      </c>
      <c r="AT465" s="211">
        <f t="shared" si="462"/>
        <v>194</v>
      </c>
      <c r="AU465" s="182">
        <f>IFERROR(AT465/AP464,"-")</f>
        <v>0.2611036339165545</v>
      </c>
      <c r="AV465" s="214">
        <f t="shared" si="467"/>
        <v>60662.077319587632</v>
      </c>
      <c r="AW465" s="109">
        <f t="shared" ref="AW465:AW480" si="482">IFERROR(AT465/$BL$32,0)</f>
        <v>1.199752628324057E-2</v>
      </c>
      <c r="AX465" s="121"/>
      <c r="AY465" s="76"/>
      <c r="AZ465" s="76"/>
      <c r="BA465" s="76"/>
      <c r="BB465" s="76"/>
      <c r="BC465" s="76"/>
      <c r="BD465" s="76"/>
      <c r="BE465" s="76"/>
      <c r="BF465" s="76"/>
      <c r="BG465" s="76"/>
      <c r="BH465" s="76"/>
      <c r="BI465" s="76"/>
      <c r="BN465" s="500"/>
      <c r="BO465" s="642"/>
      <c r="BP465" s="641"/>
      <c r="BQ465" s="641"/>
      <c r="BR465" s="400" t="s">
        <v>145</v>
      </c>
      <c r="BS465" s="188">
        <v>1029317</v>
      </c>
      <c r="BT465" s="390">
        <v>1.9680065128793028E-2</v>
      </c>
      <c r="BU465" s="188">
        <v>24</v>
      </c>
      <c r="BV465" s="390">
        <v>0.3380281690140845</v>
      </c>
      <c r="BW465" s="188">
        <v>42888.208333333336</v>
      </c>
      <c r="BX465" s="401">
        <v>1.5520920907973873E-3</v>
      </c>
      <c r="CB465" s="159"/>
      <c r="CC465" s="159"/>
      <c r="CD465" s="159"/>
      <c r="CE465" s="159"/>
      <c r="CF465" s="159"/>
      <c r="CG465" s="159"/>
      <c r="CI465" s="76"/>
      <c r="CJ465" s="150"/>
      <c r="CK465" s="150"/>
      <c r="CL465" s="150"/>
    </row>
    <row r="466" spans="2:90" s="14" customFormat="1" ht="13.5" customHeight="1">
      <c r="B466" s="500"/>
      <c r="C466" s="628"/>
      <c r="D466" s="631"/>
      <c r="E466" s="615"/>
      <c r="F466" s="615"/>
      <c r="G466" s="126" t="s">
        <v>146</v>
      </c>
      <c r="H466" s="211">
        <v>8089463</v>
      </c>
      <c r="I466" s="182">
        <f>IFERROR(H466/E464,"-")</f>
        <v>2.5639474785024565E-2</v>
      </c>
      <c r="J466" s="211">
        <v>144</v>
      </c>
      <c r="K466" s="182">
        <f>IFERROR(J466/F464,"-")</f>
        <v>0.27533460803059273</v>
      </c>
      <c r="L466" s="214">
        <f t="shared" si="463"/>
        <v>56176.826388888891</v>
      </c>
      <c r="M466" s="109">
        <f t="shared" si="478"/>
        <v>8.905380333951763E-3</v>
      </c>
      <c r="N466" s="615"/>
      <c r="O466" s="615"/>
      <c r="P466" s="126" t="s">
        <v>146</v>
      </c>
      <c r="Q466" s="211">
        <v>571480</v>
      </c>
      <c r="R466" s="182">
        <f>IFERROR(Q466/N464,"-")</f>
        <v>8.6815374530683047E-3</v>
      </c>
      <c r="S466" s="211">
        <v>26</v>
      </c>
      <c r="T466" s="182">
        <f>IFERROR(S466/O464,"-")</f>
        <v>0.29545454545454547</v>
      </c>
      <c r="U466" s="214">
        <f t="shared" si="464"/>
        <v>21980</v>
      </c>
      <c r="V466" s="109">
        <f t="shared" si="479"/>
        <v>1.6079158936301793E-3</v>
      </c>
      <c r="W466" s="615"/>
      <c r="X466" s="615"/>
      <c r="Y466" s="126" t="s">
        <v>146</v>
      </c>
      <c r="Z466" s="211">
        <v>625133</v>
      </c>
      <c r="AA466" s="182">
        <f>IFERROR(Z466/W464,"-")</f>
        <v>2.4313399550239465E-2</v>
      </c>
      <c r="AB466" s="211">
        <v>19</v>
      </c>
      <c r="AC466" s="182">
        <f>IFERROR(AB466/X464,"-")</f>
        <v>0.37254901960784315</v>
      </c>
      <c r="AD466" s="214">
        <f t="shared" si="465"/>
        <v>32901.73684210526</v>
      </c>
      <c r="AE466" s="109">
        <f t="shared" si="480"/>
        <v>1.1750154607297464E-3</v>
      </c>
      <c r="AF466" s="615"/>
      <c r="AG466" s="615"/>
      <c r="AH466" s="126" t="s">
        <v>146</v>
      </c>
      <c r="AI466" s="211">
        <v>701082</v>
      </c>
      <c r="AJ466" s="182">
        <f>IFERROR(AI466/AF464,"-")</f>
        <v>9.0384241513512733E-3</v>
      </c>
      <c r="AK466" s="211">
        <v>21</v>
      </c>
      <c r="AL466" s="182">
        <f>IFERROR(AK466/AG464,"-")</f>
        <v>0.25925925925925924</v>
      </c>
      <c r="AM466" s="214">
        <f t="shared" si="466"/>
        <v>33384.857142857145</v>
      </c>
      <c r="AN466" s="109">
        <f t="shared" si="481"/>
        <v>1.2987012987012987E-3</v>
      </c>
      <c r="AO466" s="615"/>
      <c r="AP466" s="651"/>
      <c r="AQ466" s="126" t="s">
        <v>146</v>
      </c>
      <c r="AR466" s="211">
        <f t="shared" si="461"/>
        <v>9987158</v>
      </c>
      <c r="AS466" s="182">
        <f>IFERROR(AR466/AO464,"-")</f>
        <v>2.0608501839269888E-2</v>
      </c>
      <c r="AT466" s="211">
        <f t="shared" si="462"/>
        <v>210</v>
      </c>
      <c r="AU466" s="182">
        <f>IFERROR(AT466/AP464,"-")</f>
        <v>0.28263795423956933</v>
      </c>
      <c r="AV466" s="214">
        <f t="shared" si="467"/>
        <v>47557.89523809524</v>
      </c>
      <c r="AW466" s="109">
        <f t="shared" si="482"/>
        <v>1.2987012987012988E-2</v>
      </c>
      <c r="AX466" s="121"/>
      <c r="AY466" s="76"/>
      <c r="AZ466" s="76"/>
      <c r="BA466" s="76"/>
      <c r="BB466" s="76"/>
      <c r="BC466" s="76"/>
      <c r="BD466" s="76"/>
      <c r="BE466" s="76"/>
      <c r="BF466" s="76"/>
      <c r="BG466" s="76"/>
      <c r="BH466" s="76"/>
      <c r="BI466" s="76"/>
      <c r="BN466" s="500"/>
      <c r="BO466" s="642"/>
      <c r="BP466" s="641"/>
      <c r="BQ466" s="641"/>
      <c r="BR466" s="400" t="s">
        <v>146</v>
      </c>
      <c r="BS466" s="188">
        <v>2261479</v>
      </c>
      <c r="BT466" s="390">
        <v>4.323843287092094E-2</v>
      </c>
      <c r="BU466" s="188">
        <v>17</v>
      </c>
      <c r="BV466" s="390">
        <v>0.23943661971830985</v>
      </c>
      <c r="BW466" s="188">
        <v>133028.17647058822</v>
      </c>
      <c r="BX466" s="401">
        <v>1.0993985643148159E-3</v>
      </c>
      <c r="CB466" s="159"/>
      <c r="CC466" s="159"/>
      <c r="CD466" s="159"/>
      <c r="CE466" s="159"/>
      <c r="CF466" s="159"/>
      <c r="CG466" s="159"/>
      <c r="CI466" s="76"/>
      <c r="CJ466" s="150"/>
      <c r="CK466" s="150"/>
      <c r="CL466" s="150"/>
    </row>
    <row r="467" spans="2:90" s="14" customFormat="1" ht="13.5" customHeight="1">
      <c r="B467" s="500"/>
      <c r="C467" s="628"/>
      <c r="D467" s="631"/>
      <c r="E467" s="615"/>
      <c r="F467" s="615"/>
      <c r="G467" s="126" t="s">
        <v>147</v>
      </c>
      <c r="H467" s="211">
        <v>327539</v>
      </c>
      <c r="I467" s="182">
        <f>IFERROR(H467/E464,"-")</f>
        <v>1.0381316944786275E-3</v>
      </c>
      <c r="J467" s="211">
        <v>21</v>
      </c>
      <c r="K467" s="182">
        <f>IFERROR(J467/F464,"-")</f>
        <v>4.0152963671128104E-2</v>
      </c>
      <c r="L467" s="214">
        <f t="shared" si="463"/>
        <v>15597.095238095239</v>
      </c>
      <c r="M467" s="109">
        <f t="shared" si="478"/>
        <v>1.2987012987012987E-3</v>
      </c>
      <c r="N467" s="615"/>
      <c r="O467" s="615"/>
      <c r="P467" s="126" t="s">
        <v>147</v>
      </c>
      <c r="Q467" s="211">
        <v>31734</v>
      </c>
      <c r="R467" s="182">
        <f>IFERROR(Q467/N464,"-")</f>
        <v>4.820814543565297E-4</v>
      </c>
      <c r="S467" s="211">
        <v>5</v>
      </c>
      <c r="T467" s="182">
        <f>IFERROR(S467/O464,"-")</f>
        <v>5.6818181818181816E-2</v>
      </c>
      <c r="U467" s="214">
        <f t="shared" si="464"/>
        <v>6346.8</v>
      </c>
      <c r="V467" s="109">
        <f t="shared" si="479"/>
        <v>3.0921459492888067E-4</v>
      </c>
      <c r="W467" s="615"/>
      <c r="X467" s="615"/>
      <c r="Y467" s="126" t="s">
        <v>147</v>
      </c>
      <c r="Z467" s="211">
        <v>0</v>
      </c>
      <c r="AA467" s="182">
        <f>IFERROR(Z467/W464,"-")</f>
        <v>0</v>
      </c>
      <c r="AB467" s="211">
        <v>0</v>
      </c>
      <c r="AC467" s="182">
        <f>IFERROR(AB467/X464,"-")</f>
        <v>0</v>
      </c>
      <c r="AD467" s="214" t="str">
        <f t="shared" si="465"/>
        <v>-</v>
      </c>
      <c r="AE467" s="109">
        <f t="shared" si="480"/>
        <v>0</v>
      </c>
      <c r="AF467" s="615"/>
      <c r="AG467" s="615"/>
      <c r="AH467" s="126" t="s">
        <v>147</v>
      </c>
      <c r="AI467" s="211">
        <v>46251</v>
      </c>
      <c r="AJ467" s="182">
        <f>IFERROR(AI467/AF464,"-")</f>
        <v>5.9627284030134523E-4</v>
      </c>
      <c r="AK467" s="211">
        <v>8</v>
      </c>
      <c r="AL467" s="182">
        <f>IFERROR(AK467/AG464,"-")</f>
        <v>9.8765432098765427E-2</v>
      </c>
      <c r="AM467" s="214">
        <f t="shared" si="466"/>
        <v>5781.375</v>
      </c>
      <c r="AN467" s="109">
        <f t="shared" si="481"/>
        <v>4.9474335188620904E-4</v>
      </c>
      <c r="AO467" s="615"/>
      <c r="AP467" s="651"/>
      <c r="AQ467" s="126" t="s">
        <v>147</v>
      </c>
      <c r="AR467" s="211">
        <f t="shared" si="461"/>
        <v>405524</v>
      </c>
      <c r="AS467" s="182">
        <f>IFERROR(AR467/AO464,"-")</f>
        <v>8.3679882704049363E-4</v>
      </c>
      <c r="AT467" s="211">
        <f t="shared" si="462"/>
        <v>34</v>
      </c>
      <c r="AU467" s="182">
        <f>IFERROR(AT467/AP464,"-")</f>
        <v>4.5760430686406457E-2</v>
      </c>
      <c r="AV467" s="214">
        <f t="shared" si="467"/>
        <v>11927.176470588236</v>
      </c>
      <c r="AW467" s="109">
        <f t="shared" si="482"/>
        <v>2.1026592455163882E-3</v>
      </c>
      <c r="AX467" s="121"/>
      <c r="AY467" s="76"/>
      <c r="AZ467" s="76"/>
      <c r="BA467" s="76"/>
      <c r="BB467" s="76"/>
      <c r="BC467" s="76"/>
      <c r="BD467" s="76"/>
      <c r="BE467" s="76"/>
      <c r="BF467" s="76"/>
      <c r="BG467" s="76"/>
      <c r="BH467" s="76"/>
      <c r="BI467" s="76"/>
      <c r="BN467" s="500"/>
      <c r="BO467" s="642"/>
      <c r="BP467" s="641"/>
      <c r="BQ467" s="641"/>
      <c r="BR467" s="400" t="s">
        <v>147</v>
      </c>
      <c r="BS467" s="188">
        <v>171673</v>
      </c>
      <c r="BT467" s="390">
        <v>3.2823083859056888E-3</v>
      </c>
      <c r="BU467" s="188">
        <v>4</v>
      </c>
      <c r="BV467" s="390">
        <v>5.6338028169014086E-2</v>
      </c>
      <c r="BW467" s="188">
        <v>42918.25</v>
      </c>
      <c r="BX467" s="401">
        <v>2.5868201513289791E-4</v>
      </c>
      <c r="CB467" s="159"/>
      <c r="CC467" s="159"/>
      <c r="CD467" s="159"/>
      <c r="CE467" s="159"/>
      <c r="CF467" s="159"/>
      <c r="CG467" s="159"/>
      <c r="CI467" s="76"/>
      <c r="CJ467" s="150"/>
      <c r="CK467" s="150"/>
      <c r="CL467" s="150"/>
    </row>
    <row r="468" spans="2:90" s="14" customFormat="1" ht="13.5" customHeight="1">
      <c r="B468" s="500"/>
      <c r="C468" s="628"/>
      <c r="D468" s="631"/>
      <c r="E468" s="615"/>
      <c r="F468" s="615"/>
      <c r="G468" s="126" t="s">
        <v>148</v>
      </c>
      <c r="H468" s="211">
        <v>8865988</v>
      </c>
      <c r="I468" s="182">
        <f>IFERROR(H468/E464,"-")</f>
        <v>2.8100663266564217E-2</v>
      </c>
      <c r="J468" s="211">
        <v>191</v>
      </c>
      <c r="K468" s="182">
        <f>IFERROR(J468/F464,"-")</f>
        <v>0.36520076481835562</v>
      </c>
      <c r="L468" s="214">
        <f t="shared" si="463"/>
        <v>46418.785340314134</v>
      </c>
      <c r="M468" s="109">
        <f t="shared" si="478"/>
        <v>1.181199752628324E-2</v>
      </c>
      <c r="N468" s="615"/>
      <c r="O468" s="615"/>
      <c r="P468" s="126" t="s">
        <v>148</v>
      </c>
      <c r="Q468" s="211">
        <v>3329456</v>
      </c>
      <c r="R468" s="182">
        <f>IFERROR(Q468/N464,"-")</f>
        <v>5.0578842588267288E-2</v>
      </c>
      <c r="S468" s="211">
        <v>37</v>
      </c>
      <c r="T468" s="182">
        <f>IFERROR(S468/O464,"-")</f>
        <v>0.42045454545454547</v>
      </c>
      <c r="U468" s="214">
        <f t="shared" si="464"/>
        <v>89985.297297297293</v>
      </c>
      <c r="V468" s="109">
        <f t="shared" si="479"/>
        <v>2.2881880024737166E-3</v>
      </c>
      <c r="W468" s="615"/>
      <c r="X468" s="615"/>
      <c r="Y468" s="126" t="s">
        <v>148</v>
      </c>
      <c r="Z468" s="211">
        <v>408165</v>
      </c>
      <c r="AA468" s="182">
        <f>IFERROR(Z468/W464,"-")</f>
        <v>1.5874827800521636E-2</v>
      </c>
      <c r="AB468" s="211">
        <v>13</v>
      </c>
      <c r="AC468" s="182">
        <f>IFERROR(AB468/X464,"-")</f>
        <v>0.25490196078431371</v>
      </c>
      <c r="AD468" s="214">
        <f t="shared" si="465"/>
        <v>31397.307692307691</v>
      </c>
      <c r="AE468" s="109">
        <f t="shared" si="480"/>
        <v>8.0395794681508966E-4</v>
      </c>
      <c r="AF468" s="615"/>
      <c r="AG468" s="615"/>
      <c r="AH468" s="126" t="s">
        <v>148</v>
      </c>
      <c r="AI468" s="211">
        <v>751507</v>
      </c>
      <c r="AJ468" s="182">
        <f>IFERROR(AI468/AF464,"-")</f>
        <v>9.6885086462204732E-3</v>
      </c>
      <c r="AK468" s="211">
        <v>33</v>
      </c>
      <c r="AL468" s="182">
        <f>IFERROR(AK468/AG464,"-")</f>
        <v>0.40740740740740738</v>
      </c>
      <c r="AM468" s="214">
        <f t="shared" si="466"/>
        <v>22772.939393939392</v>
      </c>
      <c r="AN468" s="109">
        <f t="shared" si="481"/>
        <v>2.0408163265306124E-3</v>
      </c>
      <c r="AO468" s="615"/>
      <c r="AP468" s="651"/>
      <c r="AQ468" s="126" t="s">
        <v>148</v>
      </c>
      <c r="AR468" s="211">
        <f t="shared" si="461"/>
        <v>13355116</v>
      </c>
      <c r="AS468" s="182">
        <f>IFERROR(AR468/AO464,"-")</f>
        <v>2.7558283612781807E-2</v>
      </c>
      <c r="AT468" s="211">
        <f t="shared" si="462"/>
        <v>274</v>
      </c>
      <c r="AU468" s="182">
        <f>IFERROR(AT468/AP464,"-")</f>
        <v>0.36877523553162855</v>
      </c>
      <c r="AV468" s="214">
        <f t="shared" si="467"/>
        <v>48741.299270072996</v>
      </c>
      <c r="AW468" s="109">
        <f t="shared" si="482"/>
        <v>1.6944959802102658E-2</v>
      </c>
      <c r="AX468" s="121"/>
      <c r="AY468" s="76"/>
      <c r="AZ468" s="76"/>
      <c r="BA468" s="76"/>
      <c r="BB468" s="76"/>
      <c r="BC468" s="76"/>
      <c r="BD468" s="76"/>
      <c r="BE468" s="76"/>
      <c r="BF468" s="76"/>
      <c r="BG468" s="76"/>
      <c r="BH468" s="76"/>
      <c r="BI468" s="76"/>
      <c r="BN468" s="500"/>
      <c r="BO468" s="642"/>
      <c r="BP468" s="641"/>
      <c r="BQ468" s="641"/>
      <c r="BR468" s="400" t="s">
        <v>148</v>
      </c>
      <c r="BS468" s="188">
        <v>679354</v>
      </c>
      <c r="BT468" s="390">
        <v>1.2988934376393335E-2</v>
      </c>
      <c r="BU468" s="188">
        <v>29</v>
      </c>
      <c r="BV468" s="390">
        <v>0.40845070422535212</v>
      </c>
      <c r="BW468" s="188">
        <v>23426</v>
      </c>
      <c r="BX468" s="401">
        <v>1.8754446097135097E-3</v>
      </c>
      <c r="CB468" s="159"/>
      <c r="CC468" s="159"/>
      <c r="CD468" s="159"/>
      <c r="CE468" s="159"/>
      <c r="CF468" s="159"/>
      <c r="CG468" s="159"/>
      <c r="CI468" s="76"/>
      <c r="CJ468" s="150"/>
      <c r="CK468" s="150"/>
      <c r="CL468" s="150"/>
    </row>
    <row r="469" spans="2:90" s="14" customFormat="1" ht="13.5" customHeight="1">
      <c r="B469" s="500"/>
      <c r="C469" s="628"/>
      <c r="D469" s="631"/>
      <c r="E469" s="615"/>
      <c r="F469" s="615"/>
      <c r="G469" s="126" t="s">
        <v>149</v>
      </c>
      <c r="H469" s="211">
        <v>9643350</v>
      </c>
      <c r="I469" s="182">
        <f>IFERROR(H469/E464,"-")</f>
        <v>3.056450461151335E-2</v>
      </c>
      <c r="J469" s="211">
        <v>188</v>
      </c>
      <c r="K469" s="182">
        <f>IFERROR(J469/F464,"-")</f>
        <v>0.35946462715105165</v>
      </c>
      <c r="L469" s="214">
        <f t="shared" si="463"/>
        <v>51294.414893617024</v>
      </c>
      <c r="M469" s="109">
        <f t="shared" si="478"/>
        <v>1.1626468769325913E-2</v>
      </c>
      <c r="N469" s="615"/>
      <c r="O469" s="615"/>
      <c r="P469" s="126" t="s">
        <v>149</v>
      </c>
      <c r="Q469" s="211">
        <v>1274421</v>
      </c>
      <c r="R469" s="182">
        <f>IFERROR(Q469/N464,"-")</f>
        <v>1.9360141461602792E-2</v>
      </c>
      <c r="S469" s="211">
        <v>33</v>
      </c>
      <c r="T469" s="182">
        <f>IFERROR(S469/O464,"-")</f>
        <v>0.375</v>
      </c>
      <c r="U469" s="214">
        <f t="shared" si="464"/>
        <v>38618.818181818184</v>
      </c>
      <c r="V469" s="109">
        <f t="shared" si="479"/>
        <v>2.0408163265306124E-3</v>
      </c>
      <c r="W469" s="615"/>
      <c r="X469" s="615"/>
      <c r="Y469" s="126" t="s">
        <v>149</v>
      </c>
      <c r="Z469" s="211">
        <v>804202</v>
      </c>
      <c r="AA469" s="182">
        <f>IFERROR(Z469/W464,"-")</f>
        <v>3.1277959322418877E-2</v>
      </c>
      <c r="AB469" s="211">
        <v>22</v>
      </c>
      <c r="AC469" s="182">
        <f>IFERROR(AB469/X464,"-")</f>
        <v>0.43137254901960786</v>
      </c>
      <c r="AD469" s="214">
        <f t="shared" si="465"/>
        <v>36554.63636363636</v>
      </c>
      <c r="AE469" s="109">
        <f t="shared" si="480"/>
        <v>1.3605442176870747E-3</v>
      </c>
      <c r="AF469" s="615"/>
      <c r="AG469" s="615"/>
      <c r="AH469" s="126" t="s">
        <v>149</v>
      </c>
      <c r="AI469" s="211">
        <v>1627283</v>
      </c>
      <c r="AJ469" s="182">
        <f>IFERROR(AI469/AF464,"-")</f>
        <v>2.0979106535730992E-2</v>
      </c>
      <c r="AK469" s="211">
        <v>26</v>
      </c>
      <c r="AL469" s="182">
        <f>IFERROR(AK469/AG464,"-")</f>
        <v>0.32098765432098764</v>
      </c>
      <c r="AM469" s="214">
        <f t="shared" si="466"/>
        <v>62587.807692307695</v>
      </c>
      <c r="AN469" s="109">
        <f t="shared" si="481"/>
        <v>1.6079158936301793E-3</v>
      </c>
      <c r="AO469" s="615"/>
      <c r="AP469" s="651"/>
      <c r="AQ469" s="126" t="s">
        <v>149</v>
      </c>
      <c r="AR469" s="211">
        <f t="shared" si="461"/>
        <v>13349256</v>
      </c>
      <c r="AS469" s="182">
        <f>IFERROR(AR469/AO464,"-")</f>
        <v>2.7546191502015347E-2</v>
      </c>
      <c r="AT469" s="211">
        <f t="shared" si="462"/>
        <v>269</v>
      </c>
      <c r="AU469" s="182">
        <f>IFERROR(AT469/AP464,"-")</f>
        <v>0.36204576043068643</v>
      </c>
      <c r="AV469" s="214">
        <f t="shared" si="467"/>
        <v>49625.486988847581</v>
      </c>
      <c r="AW469" s="109">
        <f t="shared" si="482"/>
        <v>1.6635745207173779E-2</v>
      </c>
      <c r="AX469" s="121"/>
      <c r="AY469" s="76"/>
      <c r="AZ469" s="76"/>
      <c r="BA469" s="76"/>
      <c r="BB469" s="76"/>
      <c r="BC469" s="76"/>
      <c r="BD469" s="76"/>
      <c r="BE469" s="76"/>
      <c r="BF469" s="76"/>
      <c r="BG469" s="76"/>
      <c r="BH469" s="76"/>
      <c r="BI469" s="76"/>
      <c r="BN469" s="500"/>
      <c r="BO469" s="642"/>
      <c r="BP469" s="641"/>
      <c r="BQ469" s="641"/>
      <c r="BR469" s="400" t="s">
        <v>149</v>
      </c>
      <c r="BS469" s="188">
        <v>933268</v>
      </c>
      <c r="BT469" s="390">
        <v>1.7843652657653971E-2</v>
      </c>
      <c r="BU469" s="188">
        <v>24</v>
      </c>
      <c r="BV469" s="390">
        <v>0.3380281690140845</v>
      </c>
      <c r="BW469" s="188">
        <v>38886.166666666664</v>
      </c>
      <c r="BX469" s="401">
        <v>1.5520920907973873E-3</v>
      </c>
      <c r="CB469" s="159"/>
      <c r="CC469" s="159"/>
      <c r="CD469" s="159"/>
      <c r="CE469" s="159"/>
      <c r="CF469" s="159"/>
      <c r="CG469" s="159"/>
      <c r="CI469" s="76"/>
      <c r="CJ469" s="150"/>
      <c r="CK469" s="150"/>
      <c r="CL469" s="150"/>
    </row>
    <row r="470" spans="2:90" s="14" customFormat="1" ht="13.5" customHeight="1">
      <c r="B470" s="500"/>
      <c r="C470" s="628"/>
      <c r="D470" s="631"/>
      <c r="E470" s="615"/>
      <c r="F470" s="615"/>
      <c r="G470" s="126" t="s">
        <v>150</v>
      </c>
      <c r="H470" s="211">
        <v>6446690</v>
      </c>
      <c r="I470" s="182">
        <f>IFERROR(H470/E464,"-")</f>
        <v>2.0432721640715832E-2</v>
      </c>
      <c r="J470" s="211">
        <v>41</v>
      </c>
      <c r="K470" s="182">
        <f>IFERROR(J470/F464,"-")</f>
        <v>7.8393881453154873E-2</v>
      </c>
      <c r="L470" s="214">
        <f t="shared" si="463"/>
        <v>157236.34146341463</v>
      </c>
      <c r="M470" s="109">
        <f t="shared" si="478"/>
        <v>2.5355596784168211E-3</v>
      </c>
      <c r="N470" s="615"/>
      <c r="O470" s="615"/>
      <c r="P470" s="126" t="s">
        <v>150</v>
      </c>
      <c r="Q470" s="211">
        <v>5472861</v>
      </c>
      <c r="R470" s="182">
        <f>IFERROR(Q470/N464,"-")</f>
        <v>8.3140000957053373E-2</v>
      </c>
      <c r="S470" s="211">
        <v>11</v>
      </c>
      <c r="T470" s="182">
        <f>IFERROR(S470/O464,"-")</f>
        <v>0.125</v>
      </c>
      <c r="U470" s="214">
        <f t="shared" si="464"/>
        <v>497532.81818181818</v>
      </c>
      <c r="V470" s="109">
        <f t="shared" si="479"/>
        <v>6.8027210884353737E-4</v>
      </c>
      <c r="W470" s="615"/>
      <c r="X470" s="615"/>
      <c r="Y470" s="126" t="s">
        <v>150</v>
      </c>
      <c r="Z470" s="211">
        <v>74430</v>
      </c>
      <c r="AA470" s="182">
        <f>IFERROR(Z470/W464,"-")</f>
        <v>2.8948181083454615E-3</v>
      </c>
      <c r="AB470" s="211">
        <v>6</v>
      </c>
      <c r="AC470" s="182">
        <f>IFERROR(AB470/X464,"-")</f>
        <v>0.11764705882352941</v>
      </c>
      <c r="AD470" s="214">
        <f t="shared" si="465"/>
        <v>12405</v>
      </c>
      <c r="AE470" s="109">
        <f t="shared" si="480"/>
        <v>3.7105751391465676E-4</v>
      </c>
      <c r="AF470" s="615"/>
      <c r="AG470" s="615"/>
      <c r="AH470" s="126" t="s">
        <v>150</v>
      </c>
      <c r="AI470" s="211">
        <v>77581</v>
      </c>
      <c r="AJ470" s="182">
        <f>IFERROR(AI470/AF464,"-")</f>
        <v>1.0001825522349499E-3</v>
      </c>
      <c r="AK470" s="211">
        <v>10</v>
      </c>
      <c r="AL470" s="182">
        <f>IFERROR(AK470/AG464,"-")</f>
        <v>0.12345679012345678</v>
      </c>
      <c r="AM470" s="214">
        <f t="shared" si="466"/>
        <v>7758.1</v>
      </c>
      <c r="AN470" s="109">
        <f t="shared" si="481"/>
        <v>6.1842918985776133E-4</v>
      </c>
      <c r="AO470" s="615"/>
      <c r="AP470" s="651"/>
      <c r="AQ470" s="126" t="s">
        <v>150</v>
      </c>
      <c r="AR470" s="211">
        <f t="shared" si="461"/>
        <v>12071562</v>
      </c>
      <c r="AS470" s="182">
        <f>IFERROR(AR470/AO464,"-")</f>
        <v>2.4909669765899419E-2</v>
      </c>
      <c r="AT470" s="211">
        <f t="shared" si="462"/>
        <v>68</v>
      </c>
      <c r="AU470" s="182">
        <f>IFERROR(AT470/AP464,"-")</f>
        <v>9.1520861372812914E-2</v>
      </c>
      <c r="AV470" s="214">
        <f t="shared" si="467"/>
        <v>177522.9705882353</v>
      </c>
      <c r="AW470" s="109">
        <f t="shared" si="482"/>
        <v>4.2053184910327765E-3</v>
      </c>
      <c r="AX470" s="121"/>
      <c r="AY470" s="76"/>
      <c r="AZ470" s="76"/>
      <c r="BA470" s="76"/>
      <c r="BB470" s="76"/>
      <c r="BC470" s="76"/>
      <c r="BD470" s="76"/>
      <c r="BE470" s="76"/>
      <c r="BF470" s="76"/>
      <c r="BG470" s="76"/>
      <c r="BH470" s="76"/>
      <c r="BI470" s="76"/>
      <c r="BN470" s="500"/>
      <c r="BO470" s="642"/>
      <c r="BP470" s="641"/>
      <c r="BQ470" s="641"/>
      <c r="BR470" s="400" t="s">
        <v>150</v>
      </c>
      <c r="BS470" s="188">
        <v>132240</v>
      </c>
      <c r="BT470" s="390">
        <v>2.5283676580019473E-3</v>
      </c>
      <c r="BU470" s="188">
        <v>9</v>
      </c>
      <c r="BV470" s="390">
        <v>0.12676056338028169</v>
      </c>
      <c r="BW470" s="188">
        <v>14693.333333333334</v>
      </c>
      <c r="BX470" s="401">
        <v>5.8203453404902022E-4</v>
      </c>
      <c r="CB470" s="159"/>
      <c r="CC470" s="159"/>
      <c r="CD470" s="159"/>
      <c r="CE470" s="159"/>
      <c r="CF470" s="159"/>
      <c r="CG470" s="159"/>
      <c r="CI470" s="76"/>
      <c r="CJ470" s="150"/>
      <c r="CK470" s="150"/>
      <c r="CL470" s="150"/>
    </row>
    <row r="471" spans="2:90" s="14" customFormat="1" ht="13.5" customHeight="1">
      <c r="B471" s="500"/>
      <c r="C471" s="628"/>
      <c r="D471" s="631"/>
      <c r="E471" s="615"/>
      <c r="F471" s="615"/>
      <c r="G471" s="126" t="s">
        <v>160</v>
      </c>
      <c r="H471" s="211">
        <v>0</v>
      </c>
      <c r="I471" s="182">
        <f>IFERROR(H471/E464,"-")</f>
        <v>0</v>
      </c>
      <c r="J471" s="211">
        <v>0</v>
      </c>
      <c r="K471" s="182">
        <f>IFERROR(J471/F464,"-")</f>
        <v>0</v>
      </c>
      <c r="L471" s="214" t="str">
        <f t="shared" si="463"/>
        <v>-</v>
      </c>
      <c r="M471" s="109">
        <f t="shared" si="478"/>
        <v>0</v>
      </c>
      <c r="N471" s="615"/>
      <c r="O471" s="615"/>
      <c r="P471" s="126" t="s">
        <v>160</v>
      </c>
      <c r="Q471" s="211">
        <v>0</v>
      </c>
      <c r="R471" s="182">
        <f>IFERROR(Q471/N464,"-")</f>
        <v>0</v>
      </c>
      <c r="S471" s="211">
        <v>0</v>
      </c>
      <c r="T471" s="182">
        <f>IFERROR(S471/O464,"-")</f>
        <v>0</v>
      </c>
      <c r="U471" s="214" t="str">
        <f t="shared" si="464"/>
        <v>-</v>
      </c>
      <c r="V471" s="109">
        <f t="shared" si="479"/>
        <v>0</v>
      </c>
      <c r="W471" s="615"/>
      <c r="X471" s="615"/>
      <c r="Y471" s="126" t="s">
        <v>160</v>
      </c>
      <c r="Z471" s="211">
        <v>0</v>
      </c>
      <c r="AA471" s="182">
        <f>IFERROR(Z471/W464,"-")</f>
        <v>0</v>
      </c>
      <c r="AB471" s="211">
        <v>0</v>
      </c>
      <c r="AC471" s="182">
        <f>IFERROR(AB471/X464,"-")</f>
        <v>0</v>
      </c>
      <c r="AD471" s="214" t="str">
        <f t="shared" si="465"/>
        <v>-</v>
      </c>
      <c r="AE471" s="109">
        <f t="shared" si="480"/>
        <v>0</v>
      </c>
      <c r="AF471" s="615"/>
      <c r="AG471" s="615"/>
      <c r="AH471" s="126" t="s">
        <v>160</v>
      </c>
      <c r="AI471" s="211">
        <v>0</v>
      </c>
      <c r="AJ471" s="182">
        <f>IFERROR(AI471/AF464,"-")</f>
        <v>0</v>
      </c>
      <c r="AK471" s="211">
        <v>0</v>
      </c>
      <c r="AL471" s="182">
        <f>IFERROR(AK471/AG464,"-")</f>
        <v>0</v>
      </c>
      <c r="AM471" s="214" t="str">
        <f t="shared" si="466"/>
        <v>-</v>
      </c>
      <c r="AN471" s="109">
        <f t="shared" si="481"/>
        <v>0</v>
      </c>
      <c r="AO471" s="615"/>
      <c r="AP471" s="651"/>
      <c r="AQ471" s="126" t="s">
        <v>160</v>
      </c>
      <c r="AR471" s="211">
        <f t="shared" si="461"/>
        <v>0</v>
      </c>
      <c r="AS471" s="182">
        <f>IFERROR(AR471/AO464,"-")</f>
        <v>0</v>
      </c>
      <c r="AT471" s="211">
        <f t="shared" si="462"/>
        <v>0</v>
      </c>
      <c r="AU471" s="182">
        <f>IFERROR(AT471/AP464,"-")</f>
        <v>0</v>
      </c>
      <c r="AV471" s="214" t="str">
        <f t="shared" si="467"/>
        <v>-</v>
      </c>
      <c r="AW471" s="109">
        <f t="shared" si="482"/>
        <v>0</v>
      </c>
      <c r="AX471" s="121"/>
      <c r="AY471" s="76"/>
      <c r="AZ471" s="76"/>
      <c r="BA471" s="76"/>
      <c r="BB471" s="76"/>
      <c r="BC471" s="76"/>
      <c r="BD471" s="76"/>
      <c r="BE471" s="76"/>
      <c r="BF471" s="76"/>
      <c r="BG471" s="76"/>
      <c r="BH471" s="76"/>
      <c r="BI471" s="76"/>
      <c r="BN471" s="500"/>
      <c r="BO471" s="642"/>
      <c r="BP471" s="641"/>
      <c r="BQ471" s="641"/>
      <c r="BR471" s="400" t="s">
        <v>160</v>
      </c>
      <c r="BS471" s="188">
        <v>0</v>
      </c>
      <c r="BT471" s="390">
        <v>0</v>
      </c>
      <c r="BU471" s="188">
        <v>0</v>
      </c>
      <c r="BV471" s="390">
        <v>0</v>
      </c>
      <c r="BW471" s="188" t="s">
        <v>418</v>
      </c>
      <c r="BX471" s="401">
        <v>0</v>
      </c>
      <c r="CB471" s="159"/>
      <c r="CC471" s="159"/>
      <c r="CD471" s="159"/>
      <c r="CE471" s="159"/>
      <c r="CF471" s="159"/>
      <c r="CG471" s="159"/>
      <c r="CI471" s="76"/>
      <c r="CJ471" s="150"/>
      <c r="CK471" s="150"/>
      <c r="CL471" s="150"/>
    </row>
    <row r="472" spans="2:90" s="14" customFormat="1" ht="13.5" customHeight="1">
      <c r="B472" s="500"/>
      <c r="C472" s="628"/>
      <c r="D472" s="631"/>
      <c r="E472" s="615"/>
      <c r="F472" s="615"/>
      <c r="G472" s="126" t="s">
        <v>151</v>
      </c>
      <c r="H472" s="211">
        <v>110454</v>
      </c>
      <c r="I472" s="182">
        <f>IFERROR(H472/E464,"-")</f>
        <v>3.5008288534172207E-4</v>
      </c>
      <c r="J472" s="211">
        <v>9</v>
      </c>
      <c r="K472" s="182">
        <f>IFERROR(J472/F464,"-")</f>
        <v>1.7208413001912046E-2</v>
      </c>
      <c r="L472" s="214">
        <f t="shared" si="463"/>
        <v>12272.666666666666</v>
      </c>
      <c r="M472" s="109">
        <f t="shared" si="478"/>
        <v>5.5658627087198519E-4</v>
      </c>
      <c r="N472" s="615"/>
      <c r="O472" s="615"/>
      <c r="P472" s="126" t="s">
        <v>151</v>
      </c>
      <c r="Q472" s="211">
        <v>42073</v>
      </c>
      <c r="R472" s="182">
        <f>IFERROR(Q472/N464,"-")</f>
        <v>6.3914454620099179E-4</v>
      </c>
      <c r="S472" s="211">
        <v>2</v>
      </c>
      <c r="T472" s="182">
        <f>IFERROR(S472/O464,"-")</f>
        <v>2.2727272727272728E-2</v>
      </c>
      <c r="U472" s="214">
        <f t="shared" si="464"/>
        <v>21036.5</v>
      </c>
      <c r="V472" s="109">
        <f t="shared" si="479"/>
        <v>1.2368583797155226E-4</v>
      </c>
      <c r="W472" s="615"/>
      <c r="X472" s="615"/>
      <c r="Y472" s="126" t="s">
        <v>151</v>
      </c>
      <c r="Z472" s="211">
        <v>10012</v>
      </c>
      <c r="AA472" s="182">
        <f>IFERROR(Z472/W464,"-")</f>
        <v>3.8939834610714446E-4</v>
      </c>
      <c r="AB472" s="211">
        <v>1</v>
      </c>
      <c r="AC472" s="182">
        <f>IFERROR(AB472/X464,"-")</f>
        <v>1.9607843137254902E-2</v>
      </c>
      <c r="AD472" s="214">
        <f t="shared" si="465"/>
        <v>10012</v>
      </c>
      <c r="AE472" s="109">
        <f t="shared" si="480"/>
        <v>6.1842918985776131E-5</v>
      </c>
      <c r="AF472" s="615"/>
      <c r="AG472" s="615"/>
      <c r="AH472" s="126" t="s">
        <v>151</v>
      </c>
      <c r="AI472" s="211">
        <v>0</v>
      </c>
      <c r="AJ472" s="182">
        <f>IFERROR(AI472/AF464,"-")</f>
        <v>0</v>
      </c>
      <c r="AK472" s="211">
        <v>0</v>
      </c>
      <c r="AL472" s="182">
        <f>IFERROR(AK472/AG464,"-")</f>
        <v>0</v>
      </c>
      <c r="AM472" s="214" t="str">
        <f t="shared" si="466"/>
        <v>-</v>
      </c>
      <c r="AN472" s="109">
        <f t="shared" si="481"/>
        <v>0</v>
      </c>
      <c r="AO472" s="615"/>
      <c r="AP472" s="651"/>
      <c r="AQ472" s="126" t="s">
        <v>151</v>
      </c>
      <c r="AR472" s="211">
        <f t="shared" si="461"/>
        <v>162539</v>
      </c>
      <c r="AS472" s="182">
        <f>IFERROR(AR472/AO464,"-")</f>
        <v>3.353992477592813E-4</v>
      </c>
      <c r="AT472" s="211">
        <f t="shared" si="462"/>
        <v>12</v>
      </c>
      <c r="AU472" s="182">
        <f>IFERROR(AT472/AP464,"-")</f>
        <v>1.6150740242261104E-2</v>
      </c>
      <c r="AV472" s="214">
        <f t="shared" si="467"/>
        <v>13544.916666666666</v>
      </c>
      <c r="AW472" s="109">
        <f t="shared" si="482"/>
        <v>7.4211502782931351E-4</v>
      </c>
      <c r="AX472" s="121"/>
      <c r="AY472" s="76"/>
      <c r="AZ472" s="76"/>
      <c r="BA472" s="76"/>
      <c r="BB472" s="76"/>
      <c r="BC472" s="76"/>
      <c r="BD472" s="76"/>
      <c r="BE472" s="76"/>
      <c r="BF472" s="76"/>
      <c r="BG472" s="76"/>
      <c r="BH472" s="76"/>
      <c r="BI472" s="76"/>
      <c r="BN472" s="500"/>
      <c r="BO472" s="642"/>
      <c r="BP472" s="641"/>
      <c r="BQ472" s="641"/>
      <c r="BR472" s="400" t="s">
        <v>151</v>
      </c>
      <c r="BS472" s="188">
        <v>5549</v>
      </c>
      <c r="BT472" s="390">
        <v>1.0609431438485181E-4</v>
      </c>
      <c r="BU472" s="188">
        <v>1</v>
      </c>
      <c r="BV472" s="390">
        <v>1.4084507042253521E-2</v>
      </c>
      <c r="BW472" s="188">
        <v>5549</v>
      </c>
      <c r="BX472" s="401">
        <v>6.4670503783224477E-5</v>
      </c>
      <c r="CB472" s="159"/>
      <c r="CC472" s="159"/>
      <c r="CD472" s="159"/>
      <c r="CE472" s="159"/>
      <c r="CF472" s="159"/>
      <c r="CG472" s="159"/>
      <c r="CI472" s="76"/>
      <c r="CJ472" s="150"/>
      <c r="CK472" s="150"/>
      <c r="CL472" s="150"/>
    </row>
    <row r="473" spans="2:90" s="14" customFormat="1" ht="13.5" customHeight="1">
      <c r="B473" s="500"/>
      <c r="C473" s="628"/>
      <c r="D473" s="631"/>
      <c r="E473" s="615"/>
      <c r="F473" s="615"/>
      <c r="G473" s="126" t="s">
        <v>152</v>
      </c>
      <c r="H473" s="211">
        <v>420620</v>
      </c>
      <c r="I473" s="182">
        <f>IFERROR(H473/E464,"-")</f>
        <v>1.3331510242493268E-3</v>
      </c>
      <c r="J473" s="211">
        <v>29</v>
      </c>
      <c r="K473" s="182">
        <f>IFERROR(J473/F464,"-")</f>
        <v>5.5449330783938815E-2</v>
      </c>
      <c r="L473" s="214">
        <f t="shared" si="463"/>
        <v>14504.137931034482</v>
      </c>
      <c r="M473" s="109">
        <f t="shared" si="478"/>
        <v>1.7934446505875076E-3</v>
      </c>
      <c r="N473" s="615"/>
      <c r="O473" s="615"/>
      <c r="P473" s="126" t="s">
        <v>152</v>
      </c>
      <c r="Q473" s="211">
        <v>23900</v>
      </c>
      <c r="R473" s="182">
        <f>IFERROR(Q473/N464,"-")</f>
        <v>3.6307262743811246E-4</v>
      </c>
      <c r="S473" s="211">
        <v>5</v>
      </c>
      <c r="T473" s="182">
        <f>IFERROR(S473/O464,"-")</f>
        <v>5.6818181818181816E-2</v>
      </c>
      <c r="U473" s="214">
        <f t="shared" si="464"/>
        <v>4780</v>
      </c>
      <c r="V473" s="109">
        <f t="shared" si="479"/>
        <v>3.0921459492888067E-4</v>
      </c>
      <c r="W473" s="615"/>
      <c r="X473" s="615"/>
      <c r="Y473" s="126" t="s">
        <v>152</v>
      </c>
      <c r="Z473" s="211">
        <v>62406</v>
      </c>
      <c r="AA473" s="182">
        <f>IFERROR(Z473/W464,"-")</f>
        <v>2.4271667186538609E-3</v>
      </c>
      <c r="AB473" s="211">
        <v>4</v>
      </c>
      <c r="AC473" s="182">
        <f>IFERROR(AB473/X464,"-")</f>
        <v>7.8431372549019607E-2</v>
      </c>
      <c r="AD473" s="214">
        <f t="shared" si="465"/>
        <v>15601.5</v>
      </c>
      <c r="AE473" s="109">
        <f t="shared" si="480"/>
        <v>2.4737167594310452E-4</v>
      </c>
      <c r="AF473" s="615"/>
      <c r="AG473" s="615"/>
      <c r="AH473" s="126" t="s">
        <v>152</v>
      </c>
      <c r="AI473" s="211">
        <v>29370</v>
      </c>
      <c r="AJ473" s="182">
        <f>IFERROR(AI473/AF464,"-")</f>
        <v>3.7864118223715184E-4</v>
      </c>
      <c r="AK473" s="211">
        <v>5</v>
      </c>
      <c r="AL473" s="182">
        <f>IFERROR(AK473/AG464,"-")</f>
        <v>6.1728395061728392E-2</v>
      </c>
      <c r="AM473" s="214">
        <f t="shared" si="466"/>
        <v>5874</v>
      </c>
      <c r="AN473" s="109">
        <f t="shared" si="481"/>
        <v>3.0921459492888067E-4</v>
      </c>
      <c r="AO473" s="615"/>
      <c r="AP473" s="651"/>
      <c r="AQ473" s="126" t="s">
        <v>152</v>
      </c>
      <c r="AR473" s="211">
        <f t="shared" si="461"/>
        <v>536296</v>
      </c>
      <c r="AS473" s="182">
        <f>IFERROR(AR473/AO464,"-")</f>
        <v>1.1066468661448117E-3</v>
      </c>
      <c r="AT473" s="211">
        <f t="shared" si="462"/>
        <v>43</v>
      </c>
      <c r="AU473" s="182">
        <f>IFERROR(AT473/AP464,"-")</f>
        <v>5.7873485868102287E-2</v>
      </c>
      <c r="AV473" s="214">
        <f t="shared" si="467"/>
        <v>12472</v>
      </c>
      <c r="AW473" s="109">
        <f t="shared" si="482"/>
        <v>2.6592455163883737E-3</v>
      </c>
      <c r="AX473" s="121"/>
      <c r="AY473" s="76"/>
      <c r="AZ473" s="76"/>
      <c r="BA473" s="76"/>
      <c r="BB473" s="76"/>
      <c r="BC473" s="76"/>
      <c r="BD473" s="76"/>
      <c r="BE473" s="76"/>
      <c r="BF473" s="76"/>
      <c r="BG473" s="76"/>
      <c r="BH473" s="76"/>
      <c r="BI473" s="76"/>
      <c r="BN473" s="500"/>
      <c r="BO473" s="642"/>
      <c r="BP473" s="641"/>
      <c r="BQ473" s="641"/>
      <c r="BR473" s="400" t="s">
        <v>152</v>
      </c>
      <c r="BS473" s="188">
        <v>44697</v>
      </c>
      <c r="BT473" s="390">
        <v>8.5458597406014086E-4</v>
      </c>
      <c r="BU473" s="188">
        <v>2</v>
      </c>
      <c r="BV473" s="390">
        <v>2.8169014084507043E-2</v>
      </c>
      <c r="BW473" s="188">
        <v>22348.5</v>
      </c>
      <c r="BX473" s="401">
        <v>1.2934100756644895E-4</v>
      </c>
      <c r="CB473" s="159"/>
      <c r="CC473" s="159"/>
      <c r="CD473" s="159"/>
      <c r="CE473" s="159"/>
      <c r="CF473" s="159"/>
      <c r="CG473" s="159"/>
      <c r="CI473" s="76"/>
      <c r="CJ473" s="150"/>
      <c r="CK473" s="150"/>
      <c r="CL473" s="150"/>
    </row>
    <row r="474" spans="2:90" s="14" customFormat="1" ht="13.5" customHeight="1">
      <c r="B474" s="500"/>
      <c r="C474" s="628"/>
      <c r="D474" s="631"/>
      <c r="E474" s="615"/>
      <c r="F474" s="615"/>
      <c r="G474" s="126" t="s">
        <v>153</v>
      </c>
      <c r="H474" s="211">
        <v>81126</v>
      </c>
      <c r="I474" s="182">
        <f>IFERROR(H474/E464,"-")</f>
        <v>2.5712807282880247E-4</v>
      </c>
      <c r="J474" s="211">
        <v>2</v>
      </c>
      <c r="K474" s="182">
        <f>IFERROR(J474/F464,"-")</f>
        <v>3.8240917782026767E-3</v>
      </c>
      <c r="L474" s="214">
        <f t="shared" si="463"/>
        <v>40563</v>
      </c>
      <c r="M474" s="109">
        <f t="shared" si="478"/>
        <v>1.2368583797155226E-4</v>
      </c>
      <c r="N474" s="615"/>
      <c r="O474" s="615"/>
      <c r="P474" s="126" t="s">
        <v>153</v>
      </c>
      <c r="Q474" s="211">
        <v>0</v>
      </c>
      <c r="R474" s="182">
        <f>IFERROR(Q474/N464,"-")</f>
        <v>0</v>
      </c>
      <c r="S474" s="211">
        <v>0</v>
      </c>
      <c r="T474" s="182">
        <f>IFERROR(S474/O464,"-")</f>
        <v>0</v>
      </c>
      <c r="U474" s="214" t="str">
        <f t="shared" si="464"/>
        <v>-</v>
      </c>
      <c r="V474" s="109">
        <f t="shared" si="479"/>
        <v>0</v>
      </c>
      <c r="W474" s="615"/>
      <c r="X474" s="615"/>
      <c r="Y474" s="126" t="s">
        <v>153</v>
      </c>
      <c r="Z474" s="211">
        <v>3035</v>
      </c>
      <c r="AA474" s="182">
        <f>IFERROR(Z474/W464,"-")</f>
        <v>1.1804074914454489E-4</v>
      </c>
      <c r="AB474" s="211">
        <v>1</v>
      </c>
      <c r="AC474" s="182">
        <f>IFERROR(AB474/X464,"-")</f>
        <v>1.9607843137254902E-2</v>
      </c>
      <c r="AD474" s="214">
        <f t="shared" si="465"/>
        <v>3035</v>
      </c>
      <c r="AE474" s="109">
        <f t="shared" si="480"/>
        <v>6.1842918985776131E-5</v>
      </c>
      <c r="AF474" s="615"/>
      <c r="AG474" s="615"/>
      <c r="AH474" s="126" t="s">
        <v>153</v>
      </c>
      <c r="AI474" s="211">
        <v>8969</v>
      </c>
      <c r="AJ474" s="182">
        <f>IFERROR(AI474/AF464,"-")</f>
        <v>1.1562930757524736E-4</v>
      </c>
      <c r="AK474" s="211">
        <v>1</v>
      </c>
      <c r="AL474" s="182">
        <f>IFERROR(AK474/AG464,"-")</f>
        <v>1.2345679012345678E-2</v>
      </c>
      <c r="AM474" s="214">
        <f t="shared" si="466"/>
        <v>8969</v>
      </c>
      <c r="AN474" s="109">
        <f t="shared" si="481"/>
        <v>6.1842918985776131E-5</v>
      </c>
      <c r="AO474" s="615"/>
      <c r="AP474" s="651"/>
      <c r="AQ474" s="126" t="s">
        <v>153</v>
      </c>
      <c r="AR474" s="211">
        <f t="shared" si="461"/>
        <v>93130</v>
      </c>
      <c r="AS474" s="182">
        <f>IFERROR(AR474/AO464,"-")</f>
        <v>1.9217376718093422E-4</v>
      </c>
      <c r="AT474" s="211">
        <f t="shared" si="462"/>
        <v>4</v>
      </c>
      <c r="AU474" s="182">
        <f>IFERROR(AT474/AP464,"-")</f>
        <v>5.3835800807537013E-3</v>
      </c>
      <c r="AV474" s="214">
        <f t="shared" si="467"/>
        <v>23282.5</v>
      </c>
      <c r="AW474" s="109">
        <f t="shared" si="482"/>
        <v>2.4737167594310452E-4</v>
      </c>
      <c r="AX474" s="121"/>
      <c r="AY474" s="76"/>
      <c r="AZ474" s="76"/>
      <c r="BA474" s="76"/>
      <c r="BB474" s="76"/>
      <c r="BC474" s="76"/>
      <c r="BD474" s="76"/>
      <c r="BE474" s="76"/>
      <c r="BF474" s="76"/>
      <c r="BG474" s="76"/>
      <c r="BH474" s="76"/>
      <c r="BI474" s="76"/>
      <c r="BN474" s="500"/>
      <c r="BO474" s="642"/>
      <c r="BP474" s="641"/>
      <c r="BQ474" s="641"/>
      <c r="BR474" s="400" t="s">
        <v>153</v>
      </c>
      <c r="BS474" s="188">
        <v>0</v>
      </c>
      <c r="BT474" s="390">
        <v>0</v>
      </c>
      <c r="BU474" s="188">
        <v>0</v>
      </c>
      <c r="BV474" s="390">
        <v>0</v>
      </c>
      <c r="BW474" s="188" t="s">
        <v>418</v>
      </c>
      <c r="BX474" s="401">
        <v>0</v>
      </c>
      <c r="CB474" s="159"/>
      <c r="CC474" s="159"/>
      <c r="CD474" s="159"/>
      <c r="CE474" s="159"/>
      <c r="CF474" s="159"/>
      <c r="CG474" s="159"/>
      <c r="CI474" s="76"/>
      <c r="CJ474" s="150"/>
      <c r="CK474" s="150"/>
      <c r="CL474" s="150"/>
    </row>
    <row r="475" spans="2:90" s="14" customFormat="1" ht="13.5" customHeight="1">
      <c r="B475" s="500"/>
      <c r="C475" s="628"/>
      <c r="D475" s="631"/>
      <c r="E475" s="615"/>
      <c r="F475" s="615"/>
      <c r="G475" s="126" t="s">
        <v>154</v>
      </c>
      <c r="H475" s="211">
        <v>1961</v>
      </c>
      <c r="I475" s="182">
        <f>IFERROR(H475/E464,"-")</f>
        <v>6.2153705447979886E-6</v>
      </c>
      <c r="J475" s="211">
        <v>2</v>
      </c>
      <c r="K475" s="182">
        <f>IFERROR(J475/F464,"-")</f>
        <v>3.8240917782026767E-3</v>
      </c>
      <c r="L475" s="214">
        <f t="shared" si="463"/>
        <v>980.5</v>
      </c>
      <c r="M475" s="109">
        <f t="shared" si="478"/>
        <v>1.2368583797155226E-4</v>
      </c>
      <c r="N475" s="615"/>
      <c r="O475" s="615"/>
      <c r="P475" s="126" t="s">
        <v>154</v>
      </c>
      <c r="Q475" s="211">
        <v>0</v>
      </c>
      <c r="R475" s="182">
        <f>IFERROR(Q475/N464,"-")</f>
        <v>0</v>
      </c>
      <c r="S475" s="211">
        <v>0</v>
      </c>
      <c r="T475" s="182">
        <f>IFERROR(S475/O464,"-")</f>
        <v>0</v>
      </c>
      <c r="U475" s="214" t="str">
        <f t="shared" si="464"/>
        <v>-</v>
      </c>
      <c r="V475" s="109">
        <f t="shared" si="479"/>
        <v>0</v>
      </c>
      <c r="W475" s="615"/>
      <c r="X475" s="615"/>
      <c r="Y475" s="126" t="s">
        <v>154</v>
      </c>
      <c r="Z475" s="211">
        <v>0</v>
      </c>
      <c r="AA475" s="182">
        <f>IFERROR(Z475/W464,"-")</f>
        <v>0</v>
      </c>
      <c r="AB475" s="211">
        <v>0</v>
      </c>
      <c r="AC475" s="182">
        <f>IFERROR(AB475/X464,"-")</f>
        <v>0</v>
      </c>
      <c r="AD475" s="214" t="str">
        <f t="shared" si="465"/>
        <v>-</v>
      </c>
      <c r="AE475" s="109">
        <f t="shared" si="480"/>
        <v>0</v>
      </c>
      <c r="AF475" s="615"/>
      <c r="AG475" s="615"/>
      <c r="AH475" s="126" t="s">
        <v>154</v>
      </c>
      <c r="AI475" s="211">
        <v>4605</v>
      </c>
      <c r="AJ475" s="182">
        <f>IFERROR(AI475/AF464,"-")</f>
        <v>5.9368152679676009E-5</v>
      </c>
      <c r="AK475" s="211">
        <v>1</v>
      </c>
      <c r="AL475" s="182">
        <f>IFERROR(AK475/AG464,"-")</f>
        <v>1.2345679012345678E-2</v>
      </c>
      <c r="AM475" s="214">
        <f t="shared" si="466"/>
        <v>4605</v>
      </c>
      <c r="AN475" s="109">
        <f t="shared" si="481"/>
        <v>6.1842918985776131E-5</v>
      </c>
      <c r="AO475" s="615"/>
      <c r="AP475" s="651"/>
      <c r="AQ475" s="126" t="s">
        <v>154</v>
      </c>
      <c r="AR475" s="211">
        <f t="shared" si="461"/>
        <v>6566</v>
      </c>
      <c r="AS475" s="182">
        <f>IFERROR(AR475/AO464,"-")</f>
        <v>1.354894185879968E-5</v>
      </c>
      <c r="AT475" s="211">
        <f t="shared" si="462"/>
        <v>3</v>
      </c>
      <c r="AU475" s="182">
        <f>IFERROR(AT475/AP464,"-")</f>
        <v>4.0376850605652759E-3</v>
      </c>
      <c r="AV475" s="214">
        <f t="shared" si="467"/>
        <v>2188.6666666666665</v>
      </c>
      <c r="AW475" s="109">
        <f t="shared" si="482"/>
        <v>1.8552875695732838E-4</v>
      </c>
      <c r="AX475" s="121"/>
      <c r="AY475" s="76"/>
      <c r="AZ475" s="76"/>
      <c r="BA475" s="76"/>
      <c r="BB475" s="76"/>
      <c r="BC475" s="76"/>
      <c r="BD475" s="76"/>
      <c r="BE475" s="76"/>
      <c r="BF475" s="76"/>
      <c r="BG475" s="76"/>
      <c r="BH475" s="76"/>
      <c r="BI475" s="76"/>
      <c r="BN475" s="500"/>
      <c r="BO475" s="642"/>
      <c r="BP475" s="641"/>
      <c r="BQ475" s="641"/>
      <c r="BR475" s="400" t="s">
        <v>154</v>
      </c>
      <c r="BS475" s="188">
        <v>320940</v>
      </c>
      <c r="BT475" s="390">
        <v>6.1362244113667948E-3</v>
      </c>
      <c r="BU475" s="188">
        <v>1</v>
      </c>
      <c r="BV475" s="390">
        <v>1.4084507042253521E-2</v>
      </c>
      <c r="BW475" s="188">
        <v>320940</v>
      </c>
      <c r="BX475" s="401">
        <v>6.4670503783224477E-5</v>
      </c>
      <c r="CB475" s="159"/>
      <c r="CC475" s="159"/>
      <c r="CD475" s="159"/>
      <c r="CE475" s="159"/>
      <c r="CF475" s="159"/>
      <c r="CG475" s="159"/>
      <c r="CI475" s="76"/>
      <c r="CJ475" s="150"/>
      <c r="CK475" s="150"/>
      <c r="CL475" s="150"/>
    </row>
    <row r="476" spans="2:90" s="14" customFormat="1" ht="13.5" customHeight="1">
      <c r="B476" s="500"/>
      <c r="C476" s="628"/>
      <c r="D476" s="631"/>
      <c r="E476" s="615"/>
      <c r="F476" s="615"/>
      <c r="G476" s="126" t="s">
        <v>155</v>
      </c>
      <c r="H476" s="211">
        <v>2751488</v>
      </c>
      <c r="I476" s="182">
        <f>IFERROR(H476/E464,"-")</f>
        <v>8.7208146198700289E-3</v>
      </c>
      <c r="J476" s="211">
        <v>57</v>
      </c>
      <c r="K476" s="182">
        <f>IFERROR(J476/F464,"-")</f>
        <v>0.10898661567877629</v>
      </c>
      <c r="L476" s="214">
        <f t="shared" si="463"/>
        <v>48271.719298245611</v>
      </c>
      <c r="M476" s="109">
        <f t="shared" si="478"/>
        <v>3.5250463821892395E-3</v>
      </c>
      <c r="N476" s="615"/>
      <c r="O476" s="615"/>
      <c r="P476" s="126" t="s">
        <v>155</v>
      </c>
      <c r="Q476" s="211">
        <v>368120</v>
      </c>
      <c r="R476" s="182">
        <f>IFERROR(Q476/N464,"-")</f>
        <v>5.5922299419463575E-3</v>
      </c>
      <c r="S476" s="211">
        <v>13</v>
      </c>
      <c r="T476" s="182">
        <f>IFERROR(S476/O464,"-")</f>
        <v>0.14772727272727273</v>
      </c>
      <c r="U476" s="214">
        <f t="shared" si="464"/>
        <v>28316.923076923078</v>
      </c>
      <c r="V476" s="109">
        <f t="shared" si="479"/>
        <v>8.0395794681508966E-4</v>
      </c>
      <c r="W476" s="615"/>
      <c r="X476" s="615"/>
      <c r="Y476" s="126" t="s">
        <v>155</v>
      </c>
      <c r="Z476" s="211">
        <v>133899</v>
      </c>
      <c r="AA476" s="182">
        <f>IFERROR(Z476/W464,"-")</f>
        <v>5.2077556078106808E-3</v>
      </c>
      <c r="AB476" s="211">
        <v>7</v>
      </c>
      <c r="AC476" s="182">
        <f>IFERROR(AB476/X464,"-")</f>
        <v>0.13725490196078433</v>
      </c>
      <c r="AD476" s="214">
        <f t="shared" si="465"/>
        <v>19128.428571428572</v>
      </c>
      <c r="AE476" s="109">
        <f t="shared" si="480"/>
        <v>4.329004329004329E-4</v>
      </c>
      <c r="AF476" s="615"/>
      <c r="AG476" s="615"/>
      <c r="AH476" s="126" t="s">
        <v>155</v>
      </c>
      <c r="AI476" s="211">
        <v>570109</v>
      </c>
      <c r="AJ476" s="182">
        <f>IFERROR(AI476/AF464,"-")</f>
        <v>7.349906222813769E-3</v>
      </c>
      <c r="AK476" s="211">
        <v>19</v>
      </c>
      <c r="AL476" s="182">
        <f>IFERROR(AK476/AG464,"-")</f>
        <v>0.23456790123456789</v>
      </c>
      <c r="AM476" s="214">
        <f t="shared" si="466"/>
        <v>30005.736842105263</v>
      </c>
      <c r="AN476" s="109">
        <f t="shared" si="481"/>
        <v>1.1750154607297464E-3</v>
      </c>
      <c r="AO476" s="615"/>
      <c r="AP476" s="651"/>
      <c r="AQ476" s="126" t="s">
        <v>155</v>
      </c>
      <c r="AR476" s="211">
        <f t="shared" si="461"/>
        <v>3823616</v>
      </c>
      <c r="AS476" s="182">
        <f>IFERROR(AR476/AO464,"-")</f>
        <v>7.8900321161096861E-3</v>
      </c>
      <c r="AT476" s="211">
        <f t="shared" si="462"/>
        <v>96</v>
      </c>
      <c r="AU476" s="182">
        <f>IFERROR(AT476/AP464,"-")</f>
        <v>0.12920592193808883</v>
      </c>
      <c r="AV476" s="214">
        <f t="shared" si="467"/>
        <v>39829.333333333336</v>
      </c>
      <c r="AW476" s="109">
        <f t="shared" si="482"/>
        <v>5.9369202226345081E-3</v>
      </c>
      <c r="AX476" s="121"/>
      <c r="AY476" s="76"/>
      <c r="AZ476" s="76"/>
      <c r="BA476" s="76"/>
      <c r="BB476" s="76"/>
      <c r="BC476" s="76"/>
      <c r="BD476" s="76"/>
      <c r="BE476" s="76"/>
      <c r="BF476" s="76"/>
      <c r="BG476" s="76"/>
      <c r="BH476" s="76"/>
      <c r="BI476" s="76"/>
      <c r="BN476" s="500"/>
      <c r="BO476" s="642"/>
      <c r="BP476" s="641"/>
      <c r="BQ476" s="641"/>
      <c r="BR476" s="400" t="s">
        <v>155</v>
      </c>
      <c r="BS476" s="188">
        <v>468614</v>
      </c>
      <c r="BT476" s="390">
        <v>8.9596830133614972E-3</v>
      </c>
      <c r="BU476" s="188">
        <v>13</v>
      </c>
      <c r="BV476" s="390">
        <v>0.18309859154929578</v>
      </c>
      <c r="BW476" s="188">
        <v>36047.230769230766</v>
      </c>
      <c r="BX476" s="401">
        <v>8.4071654918191807E-4</v>
      </c>
      <c r="CB476" s="159"/>
      <c r="CC476" s="159"/>
      <c r="CD476" s="159"/>
      <c r="CE476" s="159"/>
      <c r="CF476" s="159"/>
      <c r="CG476" s="159"/>
      <c r="CI476" s="76"/>
      <c r="CJ476" s="150"/>
      <c r="CK476" s="150"/>
      <c r="CL476" s="150"/>
    </row>
    <row r="477" spans="2:90" s="14" customFormat="1" ht="13.5" customHeight="1">
      <c r="B477" s="500"/>
      <c r="C477" s="628"/>
      <c r="D477" s="631"/>
      <c r="E477" s="615"/>
      <c r="F477" s="615"/>
      <c r="G477" s="126" t="s">
        <v>156</v>
      </c>
      <c r="H477" s="211">
        <v>2089798</v>
      </c>
      <c r="I477" s="182">
        <f>IFERROR(H477/E464,"-")</f>
        <v>6.6235945608249603E-3</v>
      </c>
      <c r="J477" s="211">
        <v>42</v>
      </c>
      <c r="K477" s="182">
        <f>IFERROR(J477/F464,"-")</f>
        <v>8.0305927342256209E-2</v>
      </c>
      <c r="L477" s="214">
        <f t="shared" si="463"/>
        <v>49757.095238095237</v>
      </c>
      <c r="M477" s="109">
        <f t="shared" si="478"/>
        <v>2.5974025974025974E-3</v>
      </c>
      <c r="N477" s="615"/>
      <c r="O477" s="615"/>
      <c r="P477" s="126" t="s">
        <v>156</v>
      </c>
      <c r="Q477" s="211">
        <v>323175</v>
      </c>
      <c r="R477" s="182">
        <f>IFERROR(Q477/N464,"-")</f>
        <v>4.9094559151594977E-3</v>
      </c>
      <c r="S477" s="211">
        <v>5</v>
      </c>
      <c r="T477" s="182">
        <f>IFERROR(S477/O464,"-")</f>
        <v>5.6818181818181816E-2</v>
      </c>
      <c r="U477" s="214">
        <f t="shared" si="464"/>
        <v>64635</v>
      </c>
      <c r="V477" s="109">
        <f t="shared" si="479"/>
        <v>3.0921459492888067E-4</v>
      </c>
      <c r="W477" s="615"/>
      <c r="X477" s="615"/>
      <c r="Y477" s="126" t="s">
        <v>156</v>
      </c>
      <c r="Z477" s="211">
        <v>258277</v>
      </c>
      <c r="AA477" s="182">
        <f>IFERROR(Z477/W464,"-")</f>
        <v>1.0045209412456547E-2</v>
      </c>
      <c r="AB477" s="211">
        <v>5</v>
      </c>
      <c r="AC477" s="182">
        <f>IFERROR(AB477/X464,"-")</f>
        <v>9.8039215686274508E-2</v>
      </c>
      <c r="AD477" s="214">
        <f t="shared" si="465"/>
        <v>51655.4</v>
      </c>
      <c r="AE477" s="109">
        <f t="shared" si="480"/>
        <v>3.0921459492888067E-4</v>
      </c>
      <c r="AF477" s="615"/>
      <c r="AG477" s="615"/>
      <c r="AH477" s="126" t="s">
        <v>156</v>
      </c>
      <c r="AI477" s="211">
        <v>790604</v>
      </c>
      <c r="AJ477" s="182">
        <f>IFERROR(AI477/AF464,"-")</f>
        <v>1.0192551353129766E-2</v>
      </c>
      <c r="AK477" s="211">
        <v>9</v>
      </c>
      <c r="AL477" s="182">
        <f>IFERROR(AK477/AG464,"-")</f>
        <v>0.1111111111111111</v>
      </c>
      <c r="AM477" s="214">
        <f t="shared" si="466"/>
        <v>87844.888888888891</v>
      </c>
      <c r="AN477" s="109">
        <f t="shared" si="481"/>
        <v>5.5658627087198519E-4</v>
      </c>
      <c r="AO477" s="615"/>
      <c r="AP477" s="651"/>
      <c r="AQ477" s="126" t="s">
        <v>156</v>
      </c>
      <c r="AR477" s="211">
        <f t="shared" si="461"/>
        <v>3461854</v>
      </c>
      <c r="AS477" s="182">
        <f>IFERROR(AR477/AO464,"-")</f>
        <v>7.1435361817930405E-3</v>
      </c>
      <c r="AT477" s="211">
        <f t="shared" si="462"/>
        <v>61</v>
      </c>
      <c r="AU477" s="182">
        <f>IFERROR(AT477/AP464,"-")</f>
        <v>8.2099596231493946E-2</v>
      </c>
      <c r="AV477" s="214">
        <f t="shared" si="467"/>
        <v>56751.704918032789</v>
      </c>
      <c r="AW477" s="109">
        <f t="shared" si="482"/>
        <v>3.772418058132344E-3</v>
      </c>
      <c r="AX477" s="121"/>
      <c r="AY477" s="76"/>
      <c r="AZ477" s="76"/>
      <c r="BA477" s="76"/>
      <c r="BB477" s="76"/>
      <c r="BC477" s="76"/>
      <c r="BD477" s="76"/>
      <c r="BE477" s="76"/>
      <c r="BF477" s="76"/>
      <c r="BG477" s="76"/>
      <c r="BH477" s="76"/>
      <c r="BI477" s="76"/>
      <c r="BN477" s="500"/>
      <c r="BO477" s="642"/>
      <c r="BP477" s="641"/>
      <c r="BQ477" s="641"/>
      <c r="BR477" s="400" t="s">
        <v>156</v>
      </c>
      <c r="BS477" s="188">
        <v>404279</v>
      </c>
      <c r="BT477" s="390">
        <v>7.7296275590545156E-3</v>
      </c>
      <c r="BU477" s="188">
        <v>9</v>
      </c>
      <c r="BV477" s="390">
        <v>0.12676056338028169</v>
      </c>
      <c r="BW477" s="188">
        <v>44919.888888888891</v>
      </c>
      <c r="BX477" s="401">
        <v>5.8203453404902022E-4</v>
      </c>
      <c r="CB477" s="159"/>
      <c r="CC477" s="159"/>
      <c r="CD477" s="159"/>
      <c r="CE477" s="159"/>
      <c r="CF477" s="159"/>
      <c r="CG477" s="159"/>
      <c r="CI477" s="76"/>
      <c r="CJ477" s="150"/>
      <c r="CK477" s="150"/>
      <c r="CL477" s="150"/>
    </row>
    <row r="478" spans="2:90" s="14" customFormat="1" ht="13.5" customHeight="1">
      <c r="B478" s="500"/>
      <c r="C478" s="628"/>
      <c r="D478" s="631"/>
      <c r="E478" s="615"/>
      <c r="F478" s="615"/>
      <c r="G478" s="126" t="s">
        <v>157</v>
      </c>
      <c r="H478" s="211">
        <v>1950332</v>
      </c>
      <c r="I478" s="182">
        <f>IFERROR(H478/E464,"-")</f>
        <v>6.1815584219158341E-3</v>
      </c>
      <c r="J478" s="211">
        <v>23</v>
      </c>
      <c r="K478" s="182">
        <f>IFERROR(J478/F464,"-")</f>
        <v>4.3977055449330782E-2</v>
      </c>
      <c r="L478" s="214">
        <f t="shared" si="463"/>
        <v>84797.043478260865</v>
      </c>
      <c r="M478" s="109">
        <f t="shared" si="478"/>
        <v>1.422387136672851E-3</v>
      </c>
      <c r="N478" s="615"/>
      <c r="O478" s="615"/>
      <c r="P478" s="126" t="s">
        <v>157</v>
      </c>
      <c r="Q478" s="211">
        <v>235422</v>
      </c>
      <c r="R478" s="182">
        <f>IFERROR(Q478/N464,"-")</f>
        <v>3.5763717195286741E-3</v>
      </c>
      <c r="S478" s="211">
        <v>9</v>
      </c>
      <c r="T478" s="182">
        <f>IFERROR(S478/O464,"-")</f>
        <v>0.10227272727272728</v>
      </c>
      <c r="U478" s="214">
        <f t="shared" si="464"/>
        <v>26158</v>
      </c>
      <c r="V478" s="109">
        <f t="shared" si="479"/>
        <v>5.5658627087198519E-4</v>
      </c>
      <c r="W478" s="615"/>
      <c r="X478" s="615"/>
      <c r="Y478" s="126" t="s">
        <v>157</v>
      </c>
      <c r="Z478" s="211">
        <v>138600</v>
      </c>
      <c r="AA478" s="182">
        <f>IFERROR(Z478/W464,"-")</f>
        <v>5.390592366205575E-3</v>
      </c>
      <c r="AB478" s="211">
        <v>4</v>
      </c>
      <c r="AC478" s="182">
        <f>IFERROR(AB478/X464,"-")</f>
        <v>7.8431372549019607E-2</v>
      </c>
      <c r="AD478" s="214">
        <f t="shared" si="465"/>
        <v>34650</v>
      </c>
      <c r="AE478" s="109">
        <f t="shared" si="480"/>
        <v>2.4737167594310452E-4</v>
      </c>
      <c r="AF478" s="615"/>
      <c r="AG478" s="615"/>
      <c r="AH478" s="126" t="s">
        <v>157</v>
      </c>
      <c r="AI478" s="211">
        <v>108757</v>
      </c>
      <c r="AJ478" s="182">
        <f>IFERROR(AI478/AF464,"-")</f>
        <v>1.4021068796924046E-3</v>
      </c>
      <c r="AK478" s="211">
        <v>5</v>
      </c>
      <c r="AL478" s="182">
        <f>IFERROR(AK478/AG464,"-")</f>
        <v>6.1728395061728392E-2</v>
      </c>
      <c r="AM478" s="214">
        <f t="shared" si="466"/>
        <v>21751.4</v>
      </c>
      <c r="AN478" s="109">
        <f t="shared" si="481"/>
        <v>3.0921459492888067E-4</v>
      </c>
      <c r="AO478" s="615"/>
      <c r="AP478" s="651"/>
      <c r="AQ478" s="126" t="s">
        <v>157</v>
      </c>
      <c r="AR478" s="211">
        <f t="shared" si="461"/>
        <v>2433111</v>
      </c>
      <c r="AS478" s="182">
        <f>IFERROR(AR478/AO464,"-")</f>
        <v>5.020724866738646E-3</v>
      </c>
      <c r="AT478" s="211">
        <f t="shared" si="462"/>
        <v>41</v>
      </c>
      <c r="AU478" s="182">
        <f>IFERROR(AT478/AP464,"-")</f>
        <v>5.518169582772544E-2</v>
      </c>
      <c r="AV478" s="214">
        <f t="shared" si="467"/>
        <v>59344.170731707316</v>
      </c>
      <c r="AW478" s="109">
        <f t="shared" si="482"/>
        <v>2.5355596784168211E-3</v>
      </c>
      <c r="AX478" s="121"/>
      <c r="AY478" s="76"/>
      <c r="AZ478" s="76"/>
      <c r="BA478" s="76"/>
      <c r="BB478" s="76"/>
      <c r="BC478" s="76"/>
      <c r="BD478" s="76"/>
      <c r="BE478" s="76"/>
      <c r="BF478" s="76"/>
      <c r="BG478" s="76"/>
      <c r="BH478" s="76"/>
      <c r="BI478" s="76"/>
      <c r="BN478" s="500"/>
      <c r="BO478" s="642"/>
      <c r="BP478" s="641"/>
      <c r="BQ478" s="641"/>
      <c r="BR478" s="400" t="s">
        <v>157</v>
      </c>
      <c r="BS478" s="188">
        <v>258062</v>
      </c>
      <c r="BT478" s="390">
        <v>4.9340261234066731E-3</v>
      </c>
      <c r="BU478" s="188">
        <v>7</v>
      </c>
      <c r="BV478" s="390">
        <v>9.8591549295774641E-2</v>
      </c>
      <c r="BW478" s="188">
        <v>36866</v>
      </c>
      <c r="BX478" s="401">
        <v>4.526935264825713E-4</v>
      </c>
      <c r="CB478" s="159"/>
      <c r="CC478" s="159"/>
      <c r="CD478" s="159"/>
      <c r="CE478" s="159"/>
      <c r="CF478" s="159"/>
      <c r="CG478" s="159"/>
      <c r="CI478" s="76"/>
      <c r="CJ478" s="150"/>
      <c r="CK478" s="150"/>
      <c r="CL478" s="150"/>
    </row>
    <row r="479" spans="2:90" s="14" customFormat="1" ht="13.5" customHeight="1">
      <c r="B479" s="500"/>
      <c r="C479" s="628"/>
      <c r="D479" s="631"/>
      <c r="E479" s="615"/>
      <c r="F479" s="615"/>
      <c r="G479" s="127" t="s">
        <v>158</v>
      </c>
      <c r="H479" s="212">
        <v>882564</v>
      </c>
      <c r="I479" s="183">
        <f>IFERROR(H479/E464,"-")</f>
        <v>2.7972780670571604E-3</v>
      </c>
      <c r="J479" s="212">
        <v>42</v>
      </c>
      <c r="K479" s="183">
        <f>IFERROR(J479/F464,"-")</f>
        <v>8.0305927342256209E-2</v>
      </c>
      <c r="L479" s="215">
        <f t="shared" si="463"/>
        <v>21013.428571428572</v>
      </c>
      <c r="M479" s="110">
        <f t="shared" si="478"/>
        <v>2.5974025974025974E-3</v>
      </c>
      <c r="N479" s="615"/>
      <c r="O479" s="615"/>
      <c r="P479" s="127" t="s">
        <v>158</v>
      </c>
      <c r="Q479" s="212">
        <v>69064</v>
      </c>
      <c r="R479" s="183">
        <f>IFERROR(Q479/N464,"-")</f>
        <v>1.0491735540328786E-3</v>
      </c>
      <c r="S479" s="212">
        <v>5</v>
      </c>
      <c r="T479" s="183">
        <f>IFERROR(S479/O464,"-")</f>
        <v>5.6818181818181816E-2</v>
      </c>
      <c r="U479" s="215">
        <f t="shared" si="464"/>
        <v>13812.8</v>
      </c>
      <c r="V479" s="110">
        <f t="shared" si="479"/>
        <v>3.0921459492888067E-4</v>
      </c>
      <c r="W479" s="615"/>
      <c r="X479" s="615"/>
      <c r="Y479" s="127" t="s">
        <v>158</v>
      </c>
      <c r="Z479" s="212">
        <v>22730</v>
      </c>
      <c r="AA479" s="183">
        <f>IFERROR(Z479/W464,"-")</f>
        <v>8.8404159079258826E-4</v>
      </c>
      <c r="AB479" s="212">
        <v>5</v>
      </c>
      <c r="AC479" s="183">
        <f>IFERROR(AB479/X464,"-")</f>
        <v>9.8039215686274508E-2</v>
      </c>
      <c r="AD479" s="215">
        <f t="shared" si="465"/>
        <v>4546</v>
      </c>
      <c r="AE479" s="110">
        <f t="shared" si="480"/>
        <v>3.0921459492888067E-4</v>
      </c>
      <c r="AF479" s="615"/>
      <c r="AG479" s="615"/>
      <c r="AH479" s="127" t="s">
        <v>158</v>
      </c>
      <c r="AI479" s="212">
        <v>290205</v>
      </c>
      <c r="AJ479" s="183">
        <f>IFERROR(AI479/AF464,"-")</f>
        <v>3.7413539084485072E-3</v>
      </c>
      <c r="AK479" s="212">
        <v>15</v>
      </c>
      <c r="AL479" s="183">
        <f>IFERROR(AK479/AG464,"-")</f>
        <v>0.18518518518518517</v>
      </c>
      <c r="AM479" s="215">
        <f t="shared" si="466"/>
        <v>19347</v>
      </c>
      <c r="AN479" s="110">
        <f t="shared" si="481"/>
        <v>9.2764378478664194E-4</v>
      </c>
      <c r="AO479" s="615"/>
      <c r="AP479" s="651"/>
      <c r="AQ479" s="127" t="s">
        <v>158</v>
      </c>
      <c r="AR479" s="212">
        <f t="shared" si="461"/>
        <v>1264563</v>
      </c>
      <c r="AS479" s="183">
        <f>IFERROR(AR479/AO464,"-")</f>
        <v>2.6094259158984615E-3</v>
      </c>
      <c r="AT479" s="212">
        <f t="shared" si="462"/>
        <v>67</v>
      </c>
      <c r="AU479" s="183">
        <f>IFERROR(AT479/AP464,"-")</f>
        <v>9.0174966352624494E-2</v>
      </c>
      <c r="AV479" s="215">
        <f t="shared" si="467"/>
        <v>18874.074626865673</v>
      </c>
      <c r="AW479" s="110">
        <f t="shared" si="482"/>
        <v>4.1434755720470007E-3</v>
      </c>
      <c r="AX479" s="121"/>
      <c r="AY479" s="76"/>
      <c r="AZ479" s="76"/>
      <c r="BA479" s="76"/>
      <c r="BB479" s="76"/>
      <c r="BC479" s="76"/>
      <c r="BD479" s="76"/>
      <c r="BE479" s="76"/>
      <c r="BF479" s="76"/>
      <c r="BG479" s="76"/>
      <c r="BH479" s="76"/>
      <c r="BI479" s="76"/>
      <c r="BN479" s="500"/>
      <c r="BO479" s="642"/>
      <c r="BP479" s="641"/>
      <c r="BQ479" s="641"/>
      <c r="BR479" s="400" t="s">
        <v>158</v>
      </c>
      <c r="BS479" s="188">
        <v>230427</v>
      </c>
      <c r="BT479" s="390">
        <v>4.4056577006232204E-3</v>
      </c>
      <c r="BU479" s="188">
        <v>9</v>
      </c>
      <c r="BV479" s="390">
        <v>0.12676056338028169</v>
      </c>
      <c r="BW479" s="188">
        <v>25603</v>
      </c>
      <c r="BX479" s="401">
        <v>5.8203453404902022E-4</v>
      </c>
      <c r="CB479" s="159"/>
      <c r="CC479" s="159"/>
      <c r="CD479" s="159"/>
      <c r="CE479" s="159"/>
      <c r="CF479" s="159"/>
      <c r="CG479" s="159"/>
      <c r="CI479" s="76"/>
      <c r="CJ479" s="150"/>
      <c r="CK479" s="150"/>
      <c r="CL479" s="150"/>
    </row>
    <row r="480" spans="2:90" s="14" customFormat="1" ht="13.5" customHeight="1">
      <c r="B480" s="500"/>
      <c r="C480" s="629"/>
      <c r="D480" s="632"/>
      <c r="E480" s="616"/>
      <c r="F480" s="616"/>
      <c r="G480" s="128" t="s">
        <v>81</v>
      </c>
      <c r="H480" s="204">
        <v>51307833</v>
      </c>
      <c r="I480" s="183">
        <f>IFERROR(H480/E464,"-")</f>
        <v>0.16261968074738103</v>
      </c>
      <c r="J480" s="212">
        <v>395</v>
      </c>
      <c r="K480" s="183">
        <f>IFERROR(J480/F464,"-")</f>
        <v>0.75525812619502863</v>
      </c>
      <c r="L480" s="215">
        <f t="shared" si="463"/>
        <v>129893.24810126582</v>
      </c>
      <c r="M480" s="111">
        <f t="shared" si="478"/>
        <v>2.442795299938157E-2</v>
      </c>
      <c r="N480" s="616"/>
      <c r="O480" s="616"/>
      <c r="P480" s="128" t="s">
        <v>81</v>
      </c>
      <c r="Q480" s="204">
        <v>15961327</v>
      </c>
      <c r="R480" s="183">
        <f>IFERROR(Q480/N464,"-")</f>
        <v>0.24247367913342616</v>
      </c>
      <c r="S480" s="212">
        <v>71</v>
      </c>
      <c r="T480" s="183">
        <f>IFERROR(S480/O464,"-")</f>
        <v>0.80681818181818177</v>
      </c>
      <c r="U480" s="215">
        <f t="shared" si="464"/>
        <v>224807.42253521126</v>
      </c>
      <c r="V480" s="111">
        <f t="shared" si="479"/>
        <v>4.3908472479901048E-3</v>
      </c>
      <c r="W480" s="616"/>
      <c r="X480" s="616"/>
      <c r="Y480" s="128" t="s">
        <v>81</v>
      </c>
      <c r="Z480" s="204">
        <v>3231826</v>
      </c>
      <c r="AA480" s="183">
        <f>IFERROR(Z480/W464,"-")</f>
        <v>0.1256959348088362</v>
      </c>
      <c r="AB480" s="212">
        <v>45</v>
      </c>
      <c r="AC480" s="183">
        <f>IFERROR(AB480/X464,"-")</f>
        <v>0.88235294117647056</v>
      </c>
      <c r="AD480" s="215">
        <f t="shared" si="465"/>
        <v>71818.35555555555</v>
      </c>
      <c r="AE480" s="111">
        <f t="shared" si="480"/>
        <v>2.7829313543599257E-3</v>
      </c>
      <c r="AF480" s="616"/>
      <c r="AG480" s="616"/>
      <c r="AH480" s="128" t="s">
        <v>81</v>
      </c>
      <c r="AI480" s="204">
        <v>6376520</v>
      </c>
      <c r="AJ480" s="183">
        <f>IFERROR(AI480/AF464,"-")</f>
        <v>8.2206778051033144E-2</v>
      </c>
      <c r="AK480" s="212">
        <v>66</v>
      </c>
      <c r="AL480" s="183">
        <f>IFERROR(AK480/AG464,"-")</f>
        <v>0.81481481481481477</v>
      </c>
      <c r="AM480" s="215">
        <f t="shared" si="466"/>
        <v>96613.939393939392</v>
      </c>
      <c r="AN480" s="111">
        <f t="shared" si="481"/>
        <v>4.0816326530612249E-3</v>
      </c>
      <c r="AO480" s="616"/>
      <c r="AP480" s="652"/>
      <c r="AQ480" s="128" t="s">
        <v>81</v>
      </c>
      <c r="AR480" s="204">
        <f t="shared" si="461"/>
        <v>76877506</v>
      </c>
      <c r="AS480" s="183">
        <f>IFERROR(AR480/AO464,"-")</f>
        <v>0.15863674368618999</v>
      </c>
      <c r="AT480" s="212">
        <f t="shared" si="462"/>
        <v>577</v>
      </c>
      <c r="AU480" s="183">
        <f>IFERROR(AT480/AP464,"-")</f>
        <v>0.77658142664872143</v>
      </c>
      <c r="AV480" s="215">
        <f t="shared" si="467"/>
        <v>133236.57885615251</v>
      </c>
      <c r="AW480" s="111">
        <f t="shared" si="482"/>
        <v>3.5683364254792828E-2</v>
      </c>
      <c r="AX480" s="121"/>
      <c r="AY480" s="76"/>
      <c r="AZ480" s="76"/>
      <c r="BA480" s="76"/>
      <c r="BB480" s="76"/>
      <c r="BC480" s="76"/>
      <c r="BD480" s="76"/>
      <c r="BE480" s="76"/>
      <c r="BF480" s="76"/>
      <c r="BG480" s="76"/>
      <c r="BH480" s="76"/>
      <c r="BI480" s="76"/>
      <c r="BN480" s="500"/>
      <c r="BO480" s="642"/>
      <c r="BP480" s="641"/>
      <c r="BQ480" s="641"/>
      <c r="BR480" s="128" t="s">
        <v>81</v>
      </c>
      <c r="BS480" s="188">
        <v>12063321</v>
      </c>
      <c r="BT480" s="390">
        <v>0.23064511996745091</v>
      </c>
      <c r="BU480" s="188">
        <v>59</v>
      </c>
      <c r="BV480" s="390">
        <v>0.83098591549295775</v>
      </c>
      <c r="BW480" s="188">
        <v>204463.06779661018</v>
      </c>
      <c r="BX480" s="401">
        <v>3.8155597232102439E-3</v>
      </c>
      <c r="CB480" s="159"/>
      <c r="CC480" s="159"/>
      <c r="CD480" s="159"/>
      <c r="CE480" s="159"/>
      <c r="CF480" s="159"/>
      <c r="CG480" s="159"/>
      <c r="CI480" s="76"/>
      <c r="CJ480" s="150"/>
      <c r="CK480" s="150"/>
      <c r="CL480" s="150"/>
    </row>
    <row r="481" spans="2:90" s="14" customFormat="1" ht="13.5" customHeight="1">
      <c r="B481" s="500">
        <v>29</v>
      </c>
      <c r="C481" s="627" t="s">
        <v>38</v>
      </c>
      <c r="D481" s="630">
        <f>BL33</f>
        <v>13842</v>
      </c>
      <c r="E481" s="626">
        <f t="shared" ref="E481" si="483">VLOOKUP(C481,$AY$5:$BI$78,2,0)</f>
        <v>377658540</v>
      </c>
      <c r="F481" s="626">
        <f t="shared" ref="F481" si="484">VLOOKUP(C481,$AY$5:$BI$78,7,0)</f>
        <v>620</v>
      </c>
      <c r="G481" s="124" t="s">
        <v>144</v>
      </c>
      <c r="H481" s="210">
        <v>11776861</v>
      </c>
      <c r="I481" s="181">
        <f>IFERROR(H481/E481,"-")</f>
        <v>3.1183886375242567E-2</v>
      </c>
      <c r="J481" s="210">
        <v>97</v>
      </c>
      <c r="K481" s="181">
        <f>IFERROR(J481/F481,"-")</f>
        <v>0.15645161290322582</v>
      </c>
      <c r="L481" s="213">
        <f t="shared" si="463"/>
        <v>121410.93814432989</v>
      </c>
      <c r="M481" s="108">
        <f>IFERROR(J481/$BL$33,0)</f>
        <v>7.0076578529114286E-3</v>
      </c>
      <c r="N481" s="626">
        <f t="shared" ref="N481" si="485">VLOOKUP(C481,$AY$5:$BI$78,3,0)</f>
        <v>51927770</v>
      </c>
      <c r="O481" s="626">
        <f t="shared" ref="O481" si="486">VLOOKUP(C481,$AY$5:$BI$78,8,0)</f>
        <v>91</v>
      </c>
      <c r="P481" s="124" t="s">
        <v>144</v>
      </c>
      <c r="Q481" s="210">
        <v>666284</v>
      </c>
      <c r="R481" s="181">
        <f>IFERROR(Q481/N481,"-")</f>
        <v>1.2830976566103262E-2</v>
      </c>
      <c r="S481" s="210">
        <v>14</v>
      </c>
      <c r="T481" s="181">
        <f>IFERROR(S481/O481,"-")</f>
        <v>0.15384615384615385</v>
      </c>
      <c r="U481" s="213">
        <f t="shared" si="464"/>
        <v>47591.714285714283</v>
      </c>
      <c r="V481" s="108">
        <f>IFERROR(S481/$BL$33,0)</f>
        <v>1.0114145354717526E-3</v>
      </c>
      <c r="W481" s="626">
        <f t="shared" ref="W481" si="487">VLOOKUP(C481,$AY$5:$BI$78,4,0)</f>
        <v>38159660</v>
      </c>
      <c r="X481" s="626">
        <f t="shared" ref="X481" si="488">VLOOKUP(C481,$AY$5:$BI$78,9,0)</f>
        <v>42</v>
      </c>
      <c r="Y481" s="124" t="s">
        <v>144</v>
      </c>
      <c r="Z481" s="210">
        <v>127911</v>
      </c>
      <c r="AA481" s="181">
        <f>IFERROR(Z481/W481,"-")</f>
        <v>3.3519952745910209E-3</v>
      </c>
      <c r="AB481" s="210">
        <v>7</v>
      </c>
      <c r="AC481" s="181">
        <f>IFERROR(AB481/X481,"-")</f>
        <v>0.16666666666666666</v>
      </c>
      <c r="AD481" s="213">
        <f t="shared" si="465"/>
        <v>18273</v>
      </c>
      <c r="AE481" s="108">
        <f>IFERROR(AB481/$BL$33,0)</f>
        <v>5.0570726773587632E-4</v>
      </c>
      <c r="AF481" s="626">
        <f t="shared" ref="AF481" si="489">VLOOKUP(C481,$AY$5:$BI$78,5,0)</f>
        <v>59880840</v>
      </c>
      <c r="AG481" s="626">
        <f t="shared" ref="AG481" si="490">VLOOKUP(C481,$AY$5:$BI$78,10,0)</f>
        <v>92</v>
      </c>
      <c r="AH481" s="124" t="s">
        <v>144</v>
      </c>
      <c r="AI481" s="210">
        <v>451161</v>
      </c>
      <c r="AJ481" s="181">
        <f>IFERROR(AI481/AF481,"-")</f>
        <v>7.5343131459077728E-3</v>
      </c>
      <c r="AK481" s="210">
        <v>21</v>
      </c>
      <c r="AL481" s="181">
        <f>IFERROR(AK481/AG481,"-")</f>
        <v>0.22826086956521738</v>
      </c>
      <c r="AM481" s="213">
        <f t="shared" si="466"/>
        <v>21483.857142857141</v>
      </c>
      <c r="AN481" s="108">
        <f>IFERROR(AK481/$BL$33,0)</f>
        <v>1.5171218032076291E-3</v>
      </c>
      <c r="AO481" s="626">
        <f t="shared" ref="AO481" si="491">VLOOKUP(C481,$AY$5:$BI$78,6,0)</f>
        <v>527626810</v>
      </c>
      <c r="AP481" s="650">
        <f t="shared" ref="AP481" si="492">VLOOKUP(C481,$AY$5:$BI$78,11,0)</f>
        <v>845</v>
      </c>
      <c r="AQ481" s="124" t="s">
        <v>144</v>
      </c>
      <c r="AR481" s="210">
        <f t="shared" si="461"/>
        <v>13022217</v>
      </c>
      <c r="AS481" s="181">
        <f>IFERROR(AR481/AO481,"-")</f>
        <v>2.468073409688943E-2</v>
      </c>
      <c r="AT481" s="210">
        <f t="shared" si="462"/>
        <v>139</v>
      </c>
      <c r="AU481" s="181">
        <f>IFERROR(AT481/AP481,"-")</f>
        <v>0.16449704142011834</v>
      </c>
      <c r="AV481" s="213">
        <f t="shared" si="467"/>
        <v>93685.014388489202</v>
      </c>
      <c r="AW481" s="108">
        <f>IFERROR(AT481/$BL$33,0)</f>
        <v>1.0041901459326687E-2</v>
      </c>
      <c r="AX481" s="121"/>
      <c r="AY481" s="76"/>
      <c r="AZ481" s="76"/>
      <c r="BA481" s="76"/>
      <c r="BB481" s="76"/>
      <c r="BC481" s="76"/>
      <c r="BD481" s="76"/>
      <c r="BE481" s="76"/>
      <c r="BF481" s="76"/>
      <c r="BG481" s="76"/>
      <c r="BH481" s="76"/>
      <c r="BI481" s="76"/>
      <c r="BN481" s="500">
        <v>29</v>
      </c>
      <c r="BO481" s="642" t="s">
        <v>38</v>
      </c>
      <c r="BP481" s="641">
        <v>66095470</v>
      </c>
      <c r="BQ481" s="641">
        <v>74</v>
      </c>
      <c r="BR481" s="400" t="s">
        <v>144</v>
      </c>
      <c r="BS481" s="188">
        <v>184786</v>
      </c>
      <c r="BT481" s="390">
        <v>2.7957437930315045E-3</v>
      </c>
      <c r="BU481" s="188">
        <v>18</v>
      </c>
      <c r="BV481" s="390">
        <v>0.24324324324324326</v>
      </c>
      <c r="BW481" s="188">
        <v>10265.888888888889</v>
      </c>
      <c r="BX481" s="401">
        <v>1.3311640289897944E-3</v>
      </c>
      <c r="CB481" s="159"/>
      <c r="CC481" s="159"/>
      <c r="CD481" s="159"/>
      <c r="CE481" s="159"/>
      <c r="CF481" s="159"/>
      <c r="CG481" s="159"/>
      <c r="CI481" s="76"/>
      <c r="CJ481" s="150"/>
      <c r="CK481" s="150"/>
      <c r="CL481" s="150"/>
    </row>
    <row r="482" spans="2:90" s="14" customFormat="1" ht="13.5" customHeight="1">
      <c r="B482" s="500"/>
      <c r="C482" s="628"/>
      <c r="D482" s="631"/>
      <c r="E482" s="615"/>
      <c r="F482" s="615"/>
      <c r="G482" s="125" t="s">
        <v>145</v>
      </c>
      <c r="H482" s="211">
        <v>4138710</v>
      </c>
      <c r="I482" s="182">
        <f>IFERROR(H482/E481,"-")</f>
        <v>1.0958867764515533E-2</v>
      </c>
      <c r="J482" s="211">
        <v>138</v>
      </c>
      <c r="K482" s="182">
        <f>IFERROR(J482/F481,"-")</f>
        <v>0.22258064516129034</v>
      </c>
      <c r="L482" s="214">
        <f t="shared" si="463"/>
        <v>29990.652173913044</v>
      </c>
      <c r="M482" s="109">
        <f t="shared" ref="M482:M497" si="493">IFERROR(J482/$BL$33,0)</f>
        <v>9.9696575639358475E-3</v>
      </c>
      <c r="N482" s="615"/>
      <c r="O482" s="615"/>
      <c r="P482" s="125" t="s">
        <v>145</v>
      </c>
      <c r="Q482" s="211">
        <v>787393</v>
      </c>
      <c r="R482" s="182">
        <f>IFERROR(Q482/N481,"-")</f>
        <v>1.5163235394086825E-2</v>
      </c>
      <c r="S482" s="211">
        <v>24</v>
      </c>
      <c r="T482" s="182">
        <f>IFERROR(S482/O481,"-")</f>
        <v>0.26373626373626374</v>
      </c>
      <c r="U482" s="214">
        <f t="shared" si="464"/>
        <v>32808.041666666664</v>
      </c>
      <c r="V482" s="109">
        <f t="shared" ref="V482:V497" si="494">IFERROR(S482/$BL$33,0)</f>
        <v>1.7338534893801473E-3</v>
      </c>
      <c r="W482" s="615"/>
      <c r="X482" s="615"/>
      <c r="Y482" s="125" t="s">
        <v>145</v>
      </c>
      <c r="Z482" s="211">
        <v>960970</v>
      </c>
      <c r="AA482" s="182">
        <f>IFERROR(Z482/W481,"-")</f>
        <v>2.518287636734709E-2</v>
      </c>
      <c r="AB482" s="211">
        <v>12</v>
      </c>
      <c r="AC482" s="182">
        <f>IFERROR(AB482/X481,"-")</f>
        <v>0.2857142857142857</v>
      </c>
      <c r="AD482" s="214">
        <f t="shared" si="465"/>
        <v>80080.833333333328</v>
      </c>
      <c r="AE482" s="109">
        <f t="shared" ref="AE482:AE497" si="495">IFERROR(AB482/$BL$33,0)</f>
        <v>8.6692674469007367E-4</v>
      </c>
      <c r="AF482" s="615"/>
      <c r="AG482" s="615"/>
      <c r="AH482" s="125" t="s">
        <v>145</v>
      </c>
      <c r="AI482" s="211">
        <v>584016</v>
      </c>
      <c r="AJ482" s="182">
        <f>IFERROR(AI482/AF481,"-")</f>
        <v>9.752969397222885E-3</v>
      </c>
      <c r="AK482" s="211">
        <v>29</v>
      </c>
      <c r="AL482" s="182">
        <f>IFERROR(AK482/AG481,"-")</f>
        <v>0.31521739130434784</v>
      </c>
      <c r="AM482" s="214">
        <f t="shared" si="466"/>
        <v>20138.482758620688</v>
      </c>
      <c r="AN482" s="109">
        <f t="shared" ref="AN482:AN497" si="496">IFERROR(AK482/$BL$33,0)</f>
        <v>2.0950729663343449E-3</v>
      </c>
      <c r="AO482" s="615"/>
      <c r="AP482" s="651"/>
      <c r="AQ482" s="125" t="s">
        <v>145</v>
      </c>
      <c r="AR482" s="211">
        <f t="shared" si="461"/>
        <v>6471089</v>
      </c>
      <c r="AS482" s="182">
        <f>IFERROR(AR482/AO481,"-")</f>
        <v>1.2264518931477345E-2</v>
      </c>
      <c r="AT482" s="211">
        <f t="shared" si="462"/>
        <v>203</v>
      </c>
      <c r="AU482" s="182">
        <f>IFERROR(AT482/AP481,"-")</f>
        <v>0.24023668639053256</v>
      </c>
      <c r="AV482" s="214">
        <f t="shared" si="467"/>
        <v>31877.285714285714</v>
      </c>
      <c r="AW482" s="109">
        <f t="shared" ref="AW482:AW497" si="497">IFERROR(AT482/$BL$33,0)</f>
        <v>1.4665510764340414E-2</v>
      </c>
      <c r="AX482" s="121"/>
      <c r="AY482" s="76"/>
      <c r="AZ482" s="76"/>
      <c r="BA482" s="76"/>
      <c r="BB482" s="76"/>
      <c r="BC482" s="76"/>
      <c r="BD482" s="76"/>
      <c r="BE482" s="76"/>
      <c r="BF482" s="76"/>
      <c r="BG482" s="76"/>
      <c r="BH482" s="76"/>
      <c r="BI482" s="76"/>
      <c r="BN482" s="500"/>
      <c r="BO482" s="642"/>
      <c r="BP482" s="641"/>
      <c r="BQ482" s="641"/>
      <c r="BR482" s="400" t="s">
        <v>145</v>
      </c>
      <c r="BS482" s="188">
        <v>1308257</v>
      </c>
      <c r="BT482" s="390">
        <v>1.9793444240581087E-2</v>
      </c>
      <c r="BU482" s="188">
        <v>30</v>
      </c>
      <c r="BV482" s="390">
        <v>0.40540540540540543</v>
      </c>
      <c r="BW482" s="188">
        <v>43608.566666666666</v>
      </c>
      <c r="BX482" s="401">
        <v>2.2186067149829905E-3</v>
      </c>
      <c r="CB482" s="159"/>
      <c r="CC482" s="159"/>
      <c r="CD482" s="159"/>
      <c r="CE482" s="159"/>
      <c r="CF482" s="159"/>
      <c r="CG482" s="159"/>
      <c r="CI482" s="76"/>
      <c r="CJ482" s="150"/>
      <c r="CK482" s="150"/>
      <c r="CL482" s="150"/>
    </row>
    <row r="483" spans="2:90" s="14" customFormat="1" ht="13.5" customHeight="1">
      <c r="B483" s="500"/>
      <c r="C483" s="628"/>
      <c r="D483" s="631"/>
      <c r="E483" s="615"/>
      <c r="F483" s="615"/>
      <c r="G483" s="126" t="s">
        <v>146</v>
      </c>
      <c r="H483" s="211">
        <v>6581050</v>
      </c>
      <c r="I483" s="182">
        <f>IFERROR(H483/E481,"-")</f>
        <v>1.74259266055522E-2</v>
      </c>
      <c r="J483" s="211">
        <v>166</v>
      </c>
      <c r="K483" s="182">
        <f>IFERROR(J483/F481,"-")</f>
        <v>0.26774193548387099</v>
      </c>
      <c r="L483" s="214">
        <f t="shared" si="463"/>
        <v>39644.879518072288</v>
      </c>
      <c r="M483" s="109">
        <f t="shared" si="493"/>
        <v>1.1992486634879352E-2</v>
      </c>
      <c r="N483" s="615"/>
      <c r="O483" s="615"/>
      <c r="P483" s="126" t="s">
        <v>146</v>
      </c>
      <c r="Q483" s="211">
        <v>830468</v>
      </c>
      <c r="R483" s="182">
        <f>IFERROR(Q483/N481,"-")</f>
        <v>1.5992753010576035E-2</v>
      </c>
      <c r="S483" s="211">
        <v>32</v>
      </c>
      <c r="T483" s="182">
        <f>IFERROR(S483/O481,"-")</f>
        <v>0.35164835164835168</v>
      </c>
      <c r="U483" s="214">
        <f t="shared" si="464"/>
        <v>25952.125</v>
      </c>
      <c r="V483" s="109">
        <f t="shared" si="494"/>
        <v>2.311804652506863E-3</v>
      </c>
      <c r="W483" s="615"/>
      <c r="X483" s="615"/>
      <c r="Y483" s="126" t="s">
        <v>146</v>
      </c>
      <c r="Z483" s="211">
        <v>346815</v>
      </c>
      <c r="AA483" s="182">
        <f>IFERROR(Z483/W481,"-")</f>
        <v>9.0885243736448379E-3</v>
      </c>
      <c r="AB483" s="211">
        <v>11</v>
      </c>
      <c r="AC483" s="182">
        <f>IFERROR(AB483/X481,"-")</f>
        <v>0.26190476190476192</v>
      </c>
      <c r="AD483" s="214">
        <f t="shared" si="465"/>
        <v>31528.636363636364</v>
      </c>
      <c r="AE483" s="109">
        <f t="shared" si="495"/>
        <v>7.9468284929923424E-4</v>
      </c>
      <c r="AF483" s="615"/>
      <c r="AG483" s="615"/>
      <c r="AH483" s="126" t="s">
        <v>146</v>
      </c>
      <c r="AI483" s="211">
        <v>395942</v>
      </c>
      <c r="AJ483" s="182">
        <f>IFERROR(AI483/AF481,"-")</f>
        <v>6.612165093208445E-3</v>
      </c>
      <c r="AK483" s="211">
        <v>24</v>
      </c>
      <c r="AL483" s="182">
        <f>IFERROR(AK483/AG481,"-")</f>
        <v>0.2608695652173913</v>
      </c>
      <c r="AM483" s="214">
        <f t="shared" si="466"/>
        <v>16497.583333333332</v>
      </c>
      <c r="AN483" s="109">
        <f t="shared" si="496"/>
        <v>1.7338534893801473E-3</v>
      </c>
      <c r="AO483" s="615"/>
      <c r="AP483" s="651"/>
      <c r="AQ483" s="126" t="s">
        <v>146</v>
      </c>
      <c r="AR483" s="211">
        <f t="shared" si="461"/>
        <v>8154275</v>
      </c>
      <c r="AS483" s="182">
        <f>IFERROR(AR483/AO481,"-")</f>
        <v>1.5454625969442304E-2</v>
      </c>
      <c r="AT483" s="211">
        <f t="shared" si="462"/>
        <v>233</v>
      </c>
      <c r="AU483" s="182">
        <f>IFERROR(AT483/AP481,"-")</f>
        <v>0.2757396449704142</v>
      </c>
      <c r="AV483" s="214">
        <f t="shared" si="467"/>
        <v>34996.888412017164</v>
      </c>
      <c r="AW483" s="109">
        <f t="shared" si="497"/>
        <v>1.6832827626065597E-2</v>
      </c>
      <c r="AX483" s="121"/>
      <c r="AY483" s="76"/>
      <c r="AZ483" s="76"/>
      <c r="BA483" s="76"/>
      <c r="BB483" s="76"/>
      <c r="BC483" s="76"/>
      <c r="BD483" s="76"/>
      <c r="BE483" s="76"/>
      <c r="BF483" s="76"/>
      <c r="BG483" s="76"/>
      <c r="BH483" s="76"/>
      <c r="BI483" s="76"/>
      <c r="BN483" s="500"/>
      <c r="BO483" s="642"/>
      <c r="BP483" s="641"/>
      <c r="BQ483" s="641"/>
      <c r="BR483" s="400" t="s">
        <v>146</v>
      </c>
      <c r="BS483" s="188">
        <v>897827</v>
      </c>
      <c r="BT483" s="390">
        <v>1.3583790235548669E-2</v>
      </c>
      <c r="BU483" s="188">
        <v>22</v>
      </c>
      <c r="BV483" s="390">
        <v>0.29729729729729731</v>
      </c>
      <c r="BW483" s="188">
        <v>40810.318181818184</v>
      </c>
      <c r="BX483" s="401">
        <v>1.6269782576541932E-3</v>
      </c>
      <c r="CB483" s="159"/>
      <c r="CC483" s="159"/>
      <c r="CD483" s="159"/>
      <c r="CE483" s="159"/>
      <c r="CF483" s="159"/>
      <c r="CG483" s="159"/>
      <c r="CI483" s="76"/>
      <c r="CJ483" s="150"/>
      <c r="CK483" s="150"/>
      <c r="CL483" s="150"/>
    </row>
    <row r="484" spans="2:90" s="14" customFormat="1" ht="13.5" customHeight="1">
      <c r="B484" s="500"/>
      <c r="C484" s="628"/>
      <c r="D484" s="631"/>
      <c r="E484" s="615"/>
      <c r="F484" s="615"/>
      <c r="G484" s="126" t="s">
        <v>147</v>
      </c>
      <c r="H484" s="211">
        <v>1803571</v>
      </c>
      <c r="I484" s="182">
        <f>IFERROR(H484/E481,"-")</f>
        <v>4.7756658700211039E-3</v>
      </c>
      <c r="J484" s="211">
        <v>37</v>
      </c>
      <c r="K484" s="182">
        <f>IFERROR(J484/F481,"-")</f>
        <v>5.9677419354838709E-2</v>
      </c>
      <c r="L484" s="214">
        <f t="shared" si="463"/>
        <v>48745.16216216216</v>
      </c>
      <c r="M484" s="109">
        <f t="shared" si="493"/>
        <v>2.6730241294610603E-3</v>
      </c>
      <c r="N484" s="615"/>
      <c r="O484" s="615"/>
      <c r="P484" s="126" t="s">
        <v>147</v>
      </c>
      <c r="Q484" s="211">
        <v>50345</v>
      </c>
      <c r="R484" s="182">
        <f>IFERROR(Q484/N481,"-")</f>
        <v>9.6951977718280602E-4</v>
      </c>
      <c r="S484" s="211">
        <v>9</v>
      </c>
      <c r="T484" s="182">
        <f>IFERROR(S484/O481,"-")</f>
        <v>9.8901098901098897E-2</v>
      </c>
      <c r="U484" s="214">
        <f t="shared" si="464"/>
        <v>5593.8888888888887</v>
      </c>
      <c r="V484" s="109">
        <f t="shared" si="494"/>
        <v>6.5019505851755528E-4</v>
      </c>
      <c r="W484" s="615"/>
      <c r="X484" s="615"/>
      <c r="Y484" s="126" t="s">
        <v>147</v>
      </c>
      <c r="Z484" s="211">
        <v>72618</v>
      </c>
      <c r="AA484" s="182">
        <f>IFERROR(Z484/W481,"-")</f>
        <v>1.9030043768733789E-3</v>
      </c>
      <c r="AB484" s="211">
        <v>3</v>
      </c>
      <c r="AC484" s="182">
        <f>IFERROR(AB484/X481,"-")</f>
        <v>7.1428571428571425E-2</v>
      </c>
      <c r="AD484" s="214">
        <f t="shared" si="465"/>
        <v>24206</v>
      </c>
      <c r="AE484" s="109">
        <f t="shared" si="495"/>
        <v>2.1673168617251842E-4</v>
      </c>
      <c r="AF484" s="615"/>
      <c r="AG484" s="615"/>
      <c r="AH484" s="126" t="s">
        <v>147</v>
      </c>
      <c r="AI484" s="211">
        <v>20196</v>
      </c>
      <c r="AJ484" s="182">
        <f>IFERROR(AI484/AF481,"-")</f>
        <v>3.3726981785826653E-4</v>
      </c>
      <c r="AK484" s="211">
        <v>4</v>
      </c>
      <c r="AL484" s="182">
        <f>IFERROR(AK484/AG481,"-")</f>
        <v>4.3478260869565216E-2</v>
      </c>
      <c r="AM484" s="214">
        <f t="shared" si="466"/>
        <v>5049</v>
      </c>
      <c r="AN484" s="109">
        <f t="shared" si="496"/>
        <v>2.8897558156335787E-4</v>
      </c>
      <c r="AO484" s="615"/>
      <c r="AP484" s="651"/>
      <c r="AQ484" s="126" t="s">
        <v>147</v>
      </c>
      <c r="AR484" s="211">
        <f t="shared" si="461"/>
        <v>1946730</v>
      </c>
      <c r="AS484" s="182">
        <f>IFERROR(AR484/AO481,"-")</f>
        <v>3.6895964403325147E-3</v>
      </c>
      <c r="AT484" s="211">
        <f t="shared" si="462"/>
        <v>53</v>
      </c>
      <c r="AU484" s="182">
        <f>IFERROR(AT484/AP481,"-")</f>
        <v>6.2721893491124267E-2</v>
      </c>
      <c r="AV484" s="214">
        <f t="shared" si="467"/>
        <v>36730.75471698113</v>
      </c>
      <c r="AW484" s="109">
        <f t="shared" si="497"/>
        <v>3.828926455714492E-3</v>
      </c>
      <c r="AX484" s="121"/>
      <c r="AY484" s="76"/>
      <c r="AZ484" s="76"/>
      <c r="BA484" s="76"/>
      <c r="BB484" s="76"/>
      <c r="BC484" s="76"/>
      <c r="BD484" s="76"/>
      <c r="BE484" s="76"/>
      <c r="BF484" s="76"/>
      <c r="BG484" s="76"/>
      <c r="BH484" s="76"/>
      <c r="BI484" s="76"/>
      <c r="BN484" s="500"/>
      <c r="BO484" s="642"/>
      <c r="BP484" s="641"/>
      <c r="BQ484" s="641"/>
      <c r="BR484" s="400" t="s">
        <v>147</v>
      </c>
      <c r="BS484" s="188">
        <v>39476</v>
      </c>
      <c r="BT484" s="390">
        <v>5.9725727043018228E-4</v>
      </c>
      <c r="BU484" s="188">
        <v>5</v>
      </c>
      <c r="BV484" s="390">
        <v>6.7567567567567571E-2</v>
      </c>
      <c r="BW484" s="188">
        <v>7895.2</v>
      </c>
      <c r="BX484" s="401">
        <v>3.6976778583049845E-4</v>
      </c>
      <c r="CB484" s="159"/>
      <c r="CC484" s="159"/>
      <c r="CD484" s="159"/>
      <c r="CE484" s="159"/>
      <c r="CF484" s="159"/>
      <c r="CG484" s="159"/>
      <c r="CI484" s="76"/>
      <c r="CJ484" s="150"/>
      <c r="CK484" s="150"/>
      <c r="CL484" s="150"/>
    </row>
    <row r="485" spans="2:90" s="14" customFormat="1" ht="13.5" customHeight="1">
      <c r="B485" s="500"/>
      <c r="C485" s="628"/>
      <c r="D485" s="631"/>
      <c r="E485" s="615"/>
      <c r="F485" s="615"/>
      <c r="G485" s="126" t="s">
        <v>148</v>
      </c>
      <c r="H485" s="211">
        <v>9757716</v>
      </c>
      <c r="I485" s="182">
        <f>IFERROR(H485/E481,"-")</f>
        <v>2.5837403279692816E-2</v>
      </c>
      <c r="J485" s="211">
        <v>223</v>
      </c>
      <c r="K485" s="182">
        <f>IFERROR(J485/F481,"-")</f>
        <v>0.35967741935483871</v>
      </c>
      <c r="L485" s="214">
        <f t="shared" si="463"/>
        <v>43756.573991031393</v>
      </c>
      <c r="M485" s="109">
        <f t="shared" si="493"/>
        <v>1.6110388672157201E-2</v>
      </c>
      <c r="N485" s="615"/>
      <c r="O485" s="615"/>
      <c r="P485" s="126" t="s">
        <v>148</v>
      </c>
      <c r="Q485" s="211">
        <v>844787</v>
      </c>
      <c r="R485" s="182">
        <f>IFERROR(Q485/N481,"-")</f>
        <v>1.626850142033829E-2</v>
      </c>
      <c r="S485" s="211">
        <v>39</v>
      </c>
      <c r="T485" s="182">
        <f>IFERROR(S485/O481,"-")</f>
        <v>0.42857142857142855</v>
      </c>
      <c r="U485" s="214">
        <f t="shared" si="464"/>
        <v>21661.205128205129</v>
      </c>
      <c r="V485" s="109">
        <f t="shared" si="494"/>
        <v>2.8175119202427396E-3</v>
      </c>
      <c r="W485" s="615"/>
      <c r="X485" s="615"/>
      <c r="Y485" s="126" t="s">
        <v>148</v>
      </c>
      <c r="Z485" s="211">
        <v>479262</v>
      </c>
      <c r="AA485" s="182">
        <f>IFERROR(Z485/W481,"-")</f>
        <v>1.2559388631869362E-2</v>
      </c>
      <c r="AB485" s="211">
        <v>17</v>
      </c>
      <c r="AC485" s="182">
        <f>IFERROR(AB485/X481,"-")</f>
        <v>0.40476190476190477</v>
      </c>
      <c r="AD485" s="214">
        <f t="shared" si="465"/>
        <v>28191.882352941175</v>
      </c>
      <c r="AE485" s="109">
        <f t="shared" si="495"/>
        <v>1.2281462216442711E-3</v>
      </c>
      <c r="AF485" s="615"/>
      <c r="AG485" s="615"/>
      <c r="AH485" s="126" t="s">
        <v>148</v>
      </c>
      <c r="AI485" s="211">
        <v>1785636</v>
      </c>
      <c r="AJ485" s="182">
        <f>IFERROR(AI485/AF481,"-")</f>
        <v>2.9819822166823311E-2</v>
      </c>
      <c r="AK485" s="211">
        <v>41</v>
      </c>
      <c r="AL485" s="182">
        <f>IFERROR(AK485/AG481,"-")</f>
        <v>0.44565217391304346</v>
      </c>
      <c r="AM485" s="214">
        <f t="shared" si="466"/>
        <v>43552.097560975613</v>
      </c>
      <c r="AN485" s="109">
        <f t="shared" si="496"/>
        <v>2.9619997110244185E-3</v>
      </c>
      <c r="AO485" s="615"/>
      <c r="AP485" s="651"/>
      <c r="AQ485" s="126" t="s">
        <v>148</v>
      </c>
      <c r="AR485" s="211">
        <f t="shared" si="461"/>
        <v>12867401</v>
      </c>
      <c r="AS485" s="182">
        <f>IFERROR(AR485/AO481,"-")</f>
        <v>2.4387314586989998E-2</v>
      </c>
      <c r="AT485" s="211">
        <f t="shared" si="462"/>
        <v>320</v>
      </c>
      <c r="AU485" s="182">
        <f>IFERROR(AT485/AP481,"-")</f>
        <v>0.378698224852071</v>
      </c>
      <c r="AV485" s="214">
        <f t="shared" si="467"/>
        <v>40210.628125000003</v>
      </c>
      <c r="AW485" s="109">
        <f t="shared" si="497"/>
        <v>2.3118046525068631E-2</v>
      </c>
      <c r="AX485" s="121"/>
      <c r="AY485" s="76"/>
      <c r="AZ485" s="76"/>
      <c r="BA485" s="76"/>
      <c r="BB485" s="76"/>
      <c r="BC485" s="76"/>
      <c r="BD485" s="76"/>
      <c r="BE485" s="76"/>
      <c r="BF485" s="76"/>
      <c r="BG485" s="76"/>
      <c r="BH485" s="76"/>
      <c r="BI485" s="76"/>
      <c r="BN485" s="500"/>
      <c r="BO485" s="642"/>
      <c r="BP485" s="641"/>
      <c r="BQ485" s="641"/>
      <c r="BR485" s="400" t="s">
        <v>148</v>
      </c>
      <c r="BS485" s="188">
        <v>1123602</v>
      </c>
      <c r="BT485" s="390">
        <v>1.6999682429068134E-2</v>
      </c>
      <c r="BU485" s="188">
        <v>37</v>
      </c>
      <c r="BV485" s="390">
        <v>0.5</v>
      </c>
      <c r="BW485" s="188">
        <v>30367.62162162162</v>
      </c>
      <c r="BX485" s="401">
        <v>2.7362816151456884E-3</v>
      </c>
      <c r="CB485" s="159"/>
      <c r="CC485" s="159"/>
      <c r="CD485" s="159"/>
      <c r="CE485" s="159"/>
      <c r="CF485" s="159"/>
      <c r="CG485" s="159"/>
      <c r="CI485" s="76"/>
      <c r="CJ485" s="150"/>
      <c r="CK485" s="150"/>
      <c r="CL485" s="150"/>
    </row>
    <row r="486" spans="2:90" s="14" customFormat="1" ht="13.5" customHeight="1">
      <c r="B486" s="500"/>
      <c r="C486" s="628"/>
      <c r="D486" s="631"/>
      <c r="E486" s="615"/>
      <c r="F486" s="615"/>
      <c r="G486" s="126" t="s">
        <v>149</v>
      </c>
      <c r="H486" s="211">
        <v>16430849</v>
      </c>
      <c r="I486" s="182">
        <f>IFERROR(H486/E481,"-")</f>
        <v>4.3507155961573118E-2</v>
      </c>
      <c r="J486" s="211">
        <v>234</v>
      </c>
      <c r="K486" s="182">
        <f>IFERROR(J486/F481,"-")</f>
        <v>0.3774193548387097</v>
      </c>
      <c r="L486" s="214">
        <f t="shared" si="463"/>
        <v>70217.303418803422</v>
      </c>
      <c r="M486" s="109">
        <f t="shared" si="493"/>
        <v>1.6905071521456438E-2</v>
      </c>
      <c r="N486" s="615"/>
      <c r="O486" s="615"/>
      <c r="P486" s="126" t="s">
        <v>149</v>
      </c>
      <c r="Q486" s="211">
        <v>1300917</v>
      </c>
      <c r="R486" s="182">
        <f>IFERROR(Q486/N481,"-")</f>
        <v>2.5052433408944769E-2</v>
      </c>
      <c r="S486" s="211">
        <v>33</v>
      </c>
      <c r="T486" s="182">
        <f>IFERROR(S486/O481,"-")</f>
        <v>0.36263736263736263</v>
      </c>
      <c r="U486" s="214">
        <f t="shared" si="464"/>
        <v>39421.727272727272</v>
      </c>
      <c r="V486" s="109">
        <f t="shared" si="494"/>
        <v>2.3840485478977026E-3</v>
      </c>
      <c r="W486" s="615"/>
      <c r="X486" s="615"/>
      <c r="Y486" s="126" t="s">
        <v>149</v>
      </c>
      <c r="Z486" s="211">
        <v>940793</v>
      </c>
      <c r="AA486" s="182">
        <f>IFERROR(Z486/W481,"-")</f>
        <v>2.465412427678863E-2</v>
      </c>
      <c r="AB486" s="211">
        <v>16</v>
      </c>
      <c r="AC486" s="182">
        <f>IFERROR(AB486/X481,"-")</f>
        <v>0.38095238095238093</v>
      </c>
      <c r="AD486" s="214">
        <f t="shared" si="465"/>
        <v>58799.5625</v>
      </c>
      <c r="AE486" s="109">
        <f t="shared" si="495"/>
        <v>1.1559023262534315E-3</v>
      </c>
      <c r="AF486" s="615"/>
      <c r="AG486" s="615"/>
      <c r="AH486" s="126" t="s">
        <v>149</v>
      </c>
      <c r="AI486" s="211">
        <v>3174849</v>
      </c>
      <c r="AJ486" s="182">
        <f>IFERROR(AI486/AF481,"-")</f>
        <v>5.3019446620989286E-2</v>
      </c>
      <c r="AK486" s="211">
        <v>33</v>
      </c>
      <c r="AL486" s="182">
        <f>IFERROR(AK486/AG481,"-")</f>
        <v>0.35869565217391303</v>
      </c>
      <c r="AM486" s="214">
        <f t="shared" si="466"/>
        <v>96207.545454545456</v>
      </c>
      <c r="AN486" s="109">
        <f t="shared" si="496"/>
        <v>2.3840485478977026E-3</v>
      </c>
      <c r="AO486" s="615"/>
      <c r="AP486" s="651"/>
      <c r="AQ486" s="126" t="s">
        <v>149</v>
      </c>
      <c r="AR486" s="211">
        <f t="shared" si="461"/>
        <v>21847408</v>
      </c>
      <c r="AS486" s="182">
        <f>IFERROR(AR486/AO481,"-")</f>
        <v>4.1406933055581463E-2</v>
      </c>
      <c r="AT486" s="211">
        <f t="shared" si="462"/>
        <v>316</v>
      </c>
      <c r="AU486" s="182">
        <f>IFERROR(AT486/AP481,"-")</f>
        <v>0.3739644970414201</v>
      </c>
      <c r="AV486" s="214">
        <f t="shared" si="467"/>
        <v>69137.3670886076</v>
      </c>
      <c r="AW486" s="109">
        <f t="shared" si="497"/>
        <v>2.2829070943505274E-2</v>
      </c>
      <c r="AX486" s="121"/>
      <c r="AY486" s="76"/>
      <c r="AZ486" s="76"/>
      <c r="BA486" s="76"/>
      <c r="BB486" s="76"/>
      <c r="BC486" s="76"/>
      <c r="BD486" s="76"/>
      <c r="BE486" s="76"/>
      <c r="BF486" s="76"/>
      <c r="BG486" s="76"/>
      <c r="BH486" s="76"/>
      <c r="BI486" s="76"/>
      <c r="BN486" s="500"/>
      <c r="BO486" s="642"/>
      <c r="BP486" s="641"/>
      <c r="BQ486" s="641"/>
      <c r="BR486" s="400" t="s">
        <v>149</v>
      </c>
      <c r="BS486" s="188">
        <v>2200832</v>
      </c>
      <c r="BT486" s="390">
        <v>3.3297773659828729E-2</v>
      </c>
      <c r="BU486" s="188">
        <v>32</v>
      </c>
      <c r="BV486" s="390">
        <v>0.43243243243243246</v>
      </c>
      <c r="BW486" s="188">
        <v>68776</v>
      </c>
      <c r="BX486" s="401">
        <v>2.3665138293151901E-3</v>
      </c>
      <c r="CB486" s="159"/>
      <c r="CC486" s="159"/>
      <c r="CD486" s="159"/>
      <c r="CE486" s="159"/>
      <c r="CF486" s="159"/>
      <c r="CG486" s="159"/>
      <c r="CI486" s="76"/>
      <c r="CJ486" s="150"/>
      <c r="CK486" s="150"/>
      <c r="CL486" s="150"/>
    </row>
    <row r="487" spans="2:90" s="14" customFormat="1" ht="13.5" customHeight="1">
      <c r="B487" s="500"/>
      <c r="C487" s="628"/>
      <c r="D487" s="631"/>
      <c r="E487" s="615"/>
      <c r="F487" s="615"/>
      <c r="G487" s="126" t="s">
        <v>150</v>
      </c>
      <c r="H487" s="211">
        <v>9460750</v>
      </c>
      <c r="I487" s="182">
        <f>IFERROR(H487/E481,"-")</f>
        <v>2.50510686187581E-2</v>
      </c>
      <c r="J487" s="211">
        <v>56</v>
      </c>
      <c r="K487" s="182">
        <f>IFERROR(J487/F481,"-")</f>
        <v>9.0322580645161285E-2</v>
      </c>
      <c r="L487" s="214">
        <f t="shared" si="463"/>
        <v>168941.96428571429</v>
      </c>
      <c r="M487" s="109">
        <f t="shared" si="493"/>
        <v>4.0456581418870105E-3</v>
      </c>
      <c r="N487" s="615"/>
      <c r="O487" s="615"/>
      <c r="P487" s="126" t="s">
        <v>150</v>
      </c>
      <c r="Q487" s="211">
        <v>3443923</v>
      </c>
      <c r="R487" s="182">
        <f>IFERROR(Q487/N481,"-")</f>
        <v>6.6321411452870016E-2</v>
      </c>
      <c r="S487" s="211">
        <v>8</v>
      </c>
      <c r="T487" s="182">
        <f>IFERROR(S487/O481,"-")</f>
        <v>8.7912087912087919E-2</v>
      </c>
      <c r="U487" s="214">
        <f t="shared" si="464"/>
        <v>430490.375</v>
      </c>
      <c r="V487" s="109">
        <f t="shared" si="494"/>
        <v>5.7795116312671575E-4</v>
      </c>
      <c r="W487" s="615"/>
      <c r="X487" s="615"/>
      <c r="Y487" s="126" t="s">
        <v>150</v>
      </c>
      <c r="Z487" s="211">
        <v>10444</v>
      </c>
      <c r="AA487" s="182">
        <f>IFERROR(Z487/W481,"-")</f>
        <v>2.7369216602034712E-4</v>
      </c>
      <c r="AB487" s="211">
        <v>4</v>
      </c>
      <c r="AC487" s="182">
        <f>IFERROR(AB487/X481,"-")</f>
        <v>9.5238095238095233E-2</v>
      </c>
      <c r="AD487" s="214">
        <f t="shared" si="465"/>
        <v>2611</v>
      </c>
      <c r="AE487" s="109">
        <f t="shared" si="495"/>
        <v>2.8897558156335787E-4</v>
      </c>
      <c r="AF487" s="615"/>
      <c r="AG487" s="615"/>
      <c r="AH487" s="126" t="s">
        <v>150</v>
      </c>
      <c r="AI487" s="211">
        <v>2839750</v>
      </c>
      <c r="AJ487" s="182">
        <f>IFERROR(AI487/AF481,"-")</f>
        <v>4.7423349438651827E-2</v>
      </c>
      <c r="AK487" s="211">
        <v>12</v>
      </c>
      <c r="AL487" s="182">
        <f>IFERROR(AK487/AG481,"-")</f>
        <v>0.13043478260869565</v>
      </c>
      <c r="AM487" s="214">
        <f t="shared" si="466"/>
        <v>236645.83333333334</v>
      </c>
      <c r="AN487" s="109">
        <f t="shared" si="496"/>
        <v>8.6692674469007367E-4</v>
      </c>
      <c r="AO487" s="615"/>
      <c r="AP487" s="651"/>
      <c r="AQ487" s="126" t="s">
        <v>150</v>
      </c>
      <c r="AR487" s="211">
        <f t="shared" si="461"/>
        <v>15754867</v>
      </c>
      <c r="AS487" s="182">
        <f>IFERROR(AR487/AO481,"-")</f>
        <v>2.9859868189791191E-2</v>
      </c>
      <c r="AT487" s="211">
        <f t="shared" si="462"/>
        <v>80</v>
      </c>
      <c r="AU487" s="182">
        <f>IFERROR(AT487/AP481,"-")</f>
        <v>9.4674556213017749E-2</v>
      </c>
      <c r="AV487" s="214">
        <f t="shared" si="467"/>
        <v>196935.83749999999</v>
      </c>
      <c r="AW487" s="109">
        <f t="shared" si="497"/>
        <v>5.7795116312671577E-3</v>
      </c>
      <c r="AX487" s="121"/>
      <c r="AY487" s="76"/>
      <c r="AZ487" s="76"/>
      <c r="BA487" s="76"/>
      <c r="BB487" s="76"/>
      <c r="BC487" s="76"/>
      <c r="BD487" s="76"/>
      <c r="BE487" s="76"/>
      <c r="BF487" s="76"/>
      <c r="BG487" s="76"/>
      <c r="BH487" s="76"/>
      <c r="BI487" s="76"/>
      <c r="BN487" s="500"/>
      <c r="BO487" s="642"/>
      <c r="BP487" s="641"/>
      <c r="BQ487" s="641"/>
      <c r="BR487" s="400" t="s">
        <v>150</v>
      </c>
      <c r="BS487" s="188">
        <v>2813661</v>
      </c>
      <c r="BT487" s="390">
        <v>4.2569649629543446E-2</v>
      </c>
      <c r="BU487" s="188">
        <v>13</v>
      </c>
      <c r="BV487" s="390">
        <v>0.17567567567567569</v>
      </c>
      <c r="BW487" s="188">
        <v>216435.46153846153</v>
      </c>
      <c r="BX487" s="401">
        <v>9.6139624315929597E-4</v>
      </c>
      <c r="CB487" s="159"/>
      <c r="CC487" s="159"/>
      <c r="CD487" s="159"/>
      <c r="CE487" s="159"/>
      <c r="CF487" s="159"/>
      <c r="CG487" s="159"/>
      <c r="CI487" s="76"/>
      <c r="CJ487" s="150"/>
      <c r="CK487" s="150"/>
      <c r="CL487" s="150"/>
    </row>
    <row r="488" spans="2:90" s="14" customFormat="1" ht="13.5" customHeight="1">
      <c r="B488" s="500"/>
      <c r="C488" s="628"/>
      <c r="D488" s="631"/>
      <c r="E488" s="615"/>
      <c r="F488" s="615"/>
      <c r="G488" s="126" t="s">
        <v>160</v>
      </c>
      <c r="H488" s="211">
        <v>0</v>
      </c>
      <c r="I488" s="182">
        <f>IFERROR(H488/E481,"-")</f>
        <v>0</v>
      </c>
      <c r="J488" s="211">
        <v>0</v>
      </c>
      <c r="K488" s="182">
        <f>IFERROR(J488/F481,"-")</f>
        <v>0</v>
      </c>
      <c r="L488" s="214" t="str">
        <f t="shared" si="463"/>
        <v>-</v>
      </c>
      <c r="M488" s="109">
        <f t="shared" si="493"/>
        <v>0</v>
      </c>
      <c r="N488" s="615"/>
      <c r="O488" s="615"/>
      <c r="P488" s="126" t="s">
        <v>160</v>
      </c>
      <c r="Q488" s="211">
        <v>0</v>
      </c>
      <c r="R488" s="182">
        <f>IFERROR(Q488/N481,"-")</f>
        <v>0</v>
      </c>
      <c r="S488" s="211">
        <v>0</v>
      </c>
      <c r="T488" s="182">
        <f>IFERROR(S488/O481,"-")</f>
        <v>0</v>
      </c>
      <c r="U488" s="214" t="str">
        <f t="shared" si="464"/>
        <v>-</v>
      </c>
      <c r="V488" s="109">
        <f t="shared" si="494"/>
        <v>0</v>
      </c>
      <c r="W488" s="615"/>
      <c r="X488" s="615"/>
      <c r="Y488" s="126" t="s">
        <v>160</v>
      </c>
      <c r="Z488" s="211">
        <v>0</v>
      </c>
      <c r="AA488" s="182">
        <f>IFERROR(Z488/W481,"-")</f>
        <v>0</v>
      </c>
      <c r="AB488" s="211">
        <v>0</v>
      </c>
      <c r="AC488" s="182">
        <f>IFERROR(AB488/X481,"-")</f>
        <v>0</v>
      </c>
      <c r="AD488" s="214" t="str">
        <f t="shared" si="465"/>
        <v>-</v>
      </c>
      <c r="AE488" s="109">
        <f t="shared" si="495"/>
        <v>0</v>
      </c>
      <c r="AF488" s="615"/>
      <c r="AG488" s="615"/>
      <c r="AH488" s="126" t="s">
        <v>160</v>
      </c>
      <c r="AI488" s="211">
        <v>0</v>
      </c>
      <c r="AJ488" s="182">
        <f>IFERROR(AI488/AF481,"-")</f>
        <v>0</v>
      </c>
      <c r="AK488" s="211">
        <v>0</v>
      </c>
      <c r="AL488" s="182">
        <f>IFERROR(AK488/AG481,"-")</f>
        <v>0</v>
      </c>
      <c r="AM488" s="214" t="str">
        <f t="shared" si="466"/>
        <v>-</v>
      </c>
      <c r="AN488" s="109">
        <f t="shared" si="496"/>
        <v>0</v>
      </c>
      <c r="AO488" s="615"/>
      <c r="AP488" s="651"/>
      <c r="AQ488" s="126" t="s">
        <v>160</v>
      </c>
      <c r="AR488" s="211">
        <f t="shared" si="461"/>
        <v>0</v>
      </c>
      <c r="AS488" s="182">
        <f>IFERROR(AR488/AO481,"-")</f>
        <v>0</v>
      </c>
      <c r="AT488" s="211">
        <f t="shared" si="462"/>
        <v>0</v>
      </c>
      <c r="AU488" s="182">
        <f>IFERROR(AT488/AP481,"-")</f>
        <v>0</v>
      </c>
      <c r="AV488" s="214" t="str">
        <f t="shared" si="467"/>
        <v>-</v>
      </c>
      <c r="AW488" s="109">
        <f t="shared" si="497"/>
        <v>0</v>
      </c>
      <c r="AX488" s="121"/>
      <c r="AY488" s="76"/>
      <c r="AZ488" s="76"/>
      <c r="BA488" s="76"/>
      <c r="BB488" s="76"/>
      <c r="BC488" s="76"/>
      <c r="BD488" s="76"/>
      <c r="BE488" s="76"/>
      <c r="BF488" s="76"/>
      <c r="BG488" s="76"/>
      <c r="BH488" s="76"/>
      <c r="BI488" s="76"/>
      <c r="BN488" s="500"/>
      <c r="BO488" s="642"/>
      <c r="BP488" s="641"/>
      <c r="BQ488" s="641"/>
      <c r="BR488" s="400" t="s">
        <v>160</v>
      </c>
      <c r="BS488" s="188">
        <v>0</v>
      </c>
      <c r="BT488" s="390">
        <v>0</v>
      </c>
      <c r="BU488" s="188">
        <v>0</v>
      </c>
      <c r="BV488" s="390">
        <v>0</v>
      </c>
      <c r="BW488" s="188" t="s">
        <v>418</v>
      </c>
      <c r="BX488" s="401">
        <v>0</v>
      </c>
      <c r="CB488" s="159"/>
      <c r="CC488" s="159"/>
      <c r="CD488" s="159"/>
      <c r="CE488" s="159"/>
      <c r="CF488" s="159"/>
      <c r="CG488" s="159"/>
      <c r="CI488" s="76"/>
      <c r="CJ488" s="150"/>
      <c r="CK488" s="150"/>
      <c r="CL488" s="150"/>
    </row>
    <row r="489" spans="2:90" s="14" customFormat="1" ht="13.5" customHeight="1">
      <c r="B489" s="500"/>
      <c r="C489" s="628"/>
      <c r="D489" s="631"/>
      <c r="E489" s="615"/>
      <c r="F489" s="615"/>
      <c r="G489" s="126" t="s">
        <v>151</v>
      </c>
      <c r="H489" s="211">
        <v>51637</v>
      </c>
      <c r="I489" s="182">
        <f>IFERROR(H489/E481,"-")</f>
        <v>1.3672933226930336E-4</v>
      </c>
      <c r="J489" s="211">
        <v>4</v>
      </c>
      <c r="K489" s="182">
        <f>IFERROR(J489/F481,"-")</f>
        <v>6.4516129032258064E-3</v>
      </c>
      <c r="L489" s="214">
        <f t="shared" si="463"/>
        <v>12909.25</v>
      </c>
      <c r="M489" s="109">
        <f t="shared" si="493"/>
        <v>2.8897558156335787E-4</v>
      </c>
      <c r="N489" s="615"/>
      <c r="O489" s="615"/>
      <c r="P489" s="126" t="s">
        <v>151</v>
      </c>
      <c r="Q489" s="211">
        <v>0</v>
      </c>
      <c r="R489" s="182">
        <f>IFERROR(Q489/N481,"-")</f>
        <v>0</v>
      </c>
      <c r="S489" s="211">
        <v>0</v>
      </c>
      <c r="T489" s="182">
        <f>IFERROR(S489/O481,"-")</f>
        <v>0</v>
      </c>
      <c r="U489" s="214" t="str">
        <f t="shared" si="464"/>
        <v>-</v>
      </c>
      <c r="V489" s="109">
        <f t="shared" si="494"/>
        <v>0</v>
      </c>
      <c r="W489" s="615"/>
      <c r="X489" s="615"/>
      <c r="Y489" s="126" t="s">
        <v>151</v>
      </c>
      <c r="Z489" s="211">
        <v>741</v>
      </c>
      <c r="AA489" s="182">
        <f>IFERROR(Z489/W481,"-")</f>
        <v>1.941841200891203E-5</v>
      </c>
      <c r="AB489" s="211">
        <v>1</v>
      </c>
      <c r="AC489" s="182">
        <f>IFERROR(AB489/X481,"-")</f>
        <v>2.3809523809523808E-2</v>
      </c>
      <c r="AD489" s="214">
        <f t="shared" si="465"/>
        <v>741</v>
      </c>
      <c r="AE489" s="109">
        <f t="shared" si="495"/>
        <v>7.2243895390839468E-5</v>
      </c>
      <c r="AF489" s="615"/>
      <c r="AG489" s="615"/>
      <c r="AH489" s="126" t="s">
        <v>151</v>
      </c>
      <c r="AI489" s="211">
        <v>87842</v>
      </c>
      <c r="AJ489" s="182">
        <f>IFERROR(AI489/AF481,"-")</f>
        <v>1.4669466894585981E-3</v>
      </c>
      <c r="AK489" s="211">
        <v>2</v>
      </c>
      <c r="AL489" s="182">
        <f>IFERROR(AK489/AG481,"-")</f>
        <v>2.1739130434782608E-2</v>
      </c>
      <c r="AM489" s="214">
        <f t="shared" si="466"/>
        <v>43921</v>
      </c>
      <c r="AN489" s="109">
        <f t="shared" si="496"/>
        <v>1.4448779078167894E-4</v>
      </c>
      <c r="AO489" s="615"/>
      <c r="AP489" s="651"/>
      <c r="AQ489" s="126" t="s">
        <v>151</v>
      </c>
      <c r="AR489" s="211">
        <f t="shared" si="461"/>
        <v>140220</v>
      </c>
      <c r="AS489" s="182">
        <f>IFERROR(AR489/AO481,"-")</f>
        <v>2.6575601797035293E-4</v>
      </c>
      <c r="AT489" s="211">
        <f t="shared" si="462"/>
        <v>7</v>
      </c>
      <c r="AU489" s="182">
        <f>IFERROR(AT489/AP481,"-")</f>
        <v>8.2840236686390536E-3</v>
      </c>
      <c r="AV489" s="214">
        <f t="shared" si="467"/>
        <v>20031.428571428572</v>
      </c>
      <c r="AW489" s="109">
        <f t="shared" si="497"/>
        <v>5.0570726773587632E-4</v>
      </c>
      <c r="AX489" s="121"/>
      <c r="AY489" s="76"/>
      <c r="AZ489" s="76"/>
      <c r="BA489" s="76"/>
      <c r="BB489" s="76"/>
      <c r="BC489" s="76"/>
      <c r="BD489" s="76"/>
      <c r="BE489" s="76"/>
      <c r="BF489" s="76"/>
      <c r="BG489" s="76"/>
      <c r="BH489" s="76"/>
      <c r="BI489" s="76"/>
      <c r="BN489" s="500"/>
      <c r="BO489" s="642"/>
      <c r="BP489" s="641"/>
      <c r="BQ489" s="641"/>
      <c r="BR489" s="400" t="s">
        <v>151</v>
      </c>
      <c r="BS489" s="188">
        <v>41288</v>
      </c>
      <c r="BT489" s="390">
        <v>6.2467215983183109E-4</v>
      </c>
      <c r="BU489" s="188">
        <v>1</v>
      </c>
      <c r="BV489" s="390">
        <v>1.3513513513513514E-2</v>
      </c>
      <c r="BW489" s="188">
        <v>41288</v>
      </c>
      <c r="BX489" s="401">
        <v>7.395355716609969E-5</v>
      </c>
      <c r="CB489" s="159"/>
      <c r="CC489" s="159"/>
      <c r="CD489" s="159"/>
      <c r="CE489" s="159"/>
      <c r="CF489" s="159"/>
      <c r="CG489" s="159"/>
      <c r="CI489" s="76"/>
      <c r="CJ489" s="150"/>
      <c r="CK489" s="150"/>
      <c r="CL489" s="150"/>
    </row>
    <row r="490" spans="2:90" s="14" customFormat="1" ht="13.5" customHeight="1">
      <c r="B490" s="500"/>
      <c r="C490" s="628"/>
      <c r="D490" s="631"/>
      <c r="E490" s="615"/>
      <c r="F490" s="615"/>
      <c r="G490" s="126" t="s">
        <v>152</v>
      </c>
      <c r="H490" s="211">
        <v>1070119</v>
      </c>
      <c r="I490" s="182">
        <f>IFERROR(H490/E481,"-")</f>
        <v>2.8335622967774012E-3</v>
      </c>
      <c r="J490" s="211">
        <v>14</v>
      </c>
      <c r="K490" s="182">
        <f>IFERROR(J490/F481,"-")</f>
        <v>2.2580645161290321E-2</v>
      </c>
      <c r="L490" s="214">
        <f t="shared" si="463"/>
        <v>76437.071428571435</v>
      </c>
      <c r="M490" s="109">
        <f t="shared" si="493"/>
        <v>1.0114145354717526E-3</v>
      </c>
      <c r="N490" s="615"/>
      <c r="O490" s="615"/>
      <c r="P490" s="126" t="s">
        <v>152</v>
      </c>
      <c r="Q490" s="211">
        <v>82416</v>
      </c>
      <c r="R490" s="182">
        <f>IFERROR(Q490/N481,"-")</f>
        <v>1.5871276582838047E-3</v>
      </c>
      <c r="S490" s="211">
        <v>4</v>
      </c>
      <c r="T490" s="182">
        <f>IFERROR(S490/O481,"-")</f>
        <v>4.3956043956043959E-2</v>
      </c>
      <c r="U490" s="214">
        <f t="shared" si="464"/>
        <v>20604</v>
      </c>
      <c r="V490" s="109">
        <f t="shared" si="494"/>
        <v>2.8897558156335787E-4</v>
      </c>
      <c r="W490" s="615"/>
      <c r="X490" s="615"/>
      <c r="Y490" s="126" t="s">
        <v>152</v>
      </c>
      <c r="Z490" s="211">
        <v>85963</v>
      </c>
      <c r="AA490" s="182">
        <f>IFERROR(Z490/W481,"-")</f>
        <v>2.2527192328233533E-3</v>
      </c>
      <c r="AB490" s="211">
        <v>3</v>
      </c>
      <c r="AC490" s="182">
        <f>IFERROR(AB490/X481,"-")</f>
        <v>7.1428571428571425E-2</v>
      </c>
      <c r="AD490" s="214">
        <f t="shared" si="465"/>
        <v>28654.333333333332</v>
      </c>
      <c r="AE490" s="109">
        <f t="shared" si="495"/>
        <v>2.1673168617251842E-4</v>
      </c>
      <c r="AF490" s="615"/>
      <c r="AG490" s="615"/>
      <c r="AH490" s="126" t="s">
        <v>152</v>
      </c>
      <c r="AI490" s="211">
        <v>32134</v>
      </c>
      <c r="AJ490" s="182">
        <f>IFERROR(AI490/AF481,"-")</f>
        <v>5.3663241865010579E-4</v>
      </c>
      <c r="AK490" s="211">
        <v>3</v>
      </c>
      <c r="AL490" s="182">
        <f>IFERROR(AK490/AG481,"-")</f>
        <v>3.2608695652173912E-2</v>
      </c>
      <c r="AM490" s="214">
        <f t="shared" si="466"/>
        <v>10711.333333333334</v>
      </c>
      <c r="AN490" s="109">
        <f t="shared" si="496"/>
        <v>2.1673168617251842E-4</v>
      </c>
      <c r="AO490" s="615"/>
      <c r="AP490" s="651"/>
      <c r="AQ490" s="126" t="s">
        <v>152</v>
      </c>
      <c r="AR490" s="211">
        <f t="shared" si="461"/>
        <v>1270632</v>
      </c>
      <c r="AS490" s="182">
        <f>IFERROR(AR490/AO481,"-")</f>
        <v>2.4082021154307911E-3</v>
      </c>
      <c r="AT490" s="211">
        <f t="shared" si="462"/>
        <v>24</v>
      </c>
      <c r="AU490" s="182">
        <f>IFERROR(AT490/AP481,"-")</f>
        <v>2.8402366863905324E-2</v>
      </c>
      <c r="AV490" s="214">
        <f t="shared" si="467"/>
        <v>52943</v>
      </c>
      <c r="AW490" s="109">
        <f t="shared" si="497"/>
        <v>1.7338534893801473E-3</v>
      </c>
      <c r="AX490" s="121"/>
      <c r="AY490" s="76"/>
      <c r="AZ490" s="76"/>
      <c r="BA490" s="76"/>
      <c r="BB490" s="76"/>
      <c r="BC490" s="76"/>
      <c r="BD490" s="76"/>
      <c r="BE490" s="76"/>
      <c r="BF490" s="76"/>
      <c r="BG490" s="76"/>
      <c r="BH490" s="76"/>
      <c r="BI490" s="76"/>
      <c r="BN490" s="500"/>
      <c r="BO490" s="642"/>
      <c r="BP490" s="641"/>
      <c r="BQ490" s="641"/>
      <c r="BR490" s="400" t="s">
        <v>152</v>
      </c>
      <c r="BS490" s="188">
        <v>84690</v>
      </c>
      <c r="BT490" s="390">
        <v>1.2813283572989194E-3</v>
      </c>
      <c r="BU490" s="188">
        <v>5</v>
      </c>
      <c r="BV490" s="390">
        <v>6.7567567567567571E-2</v>
      </c>
      <c r="BW490" s="188">
        <v>16938</v>
      </c>
      <c r="BX490" s="401">
        <v>3.6976778583049845E-4</v>
      </c>
      <c r="CB490" s="159"/>
      <c r="CC490" s="159"/>
      <c r="CD490" s="159"/>
      <c r="CE490" s="159"/>
      <c r="CF490" s="159"/>
      <c r="CG490" s="159"/>
      <c r="CI490" s="76"/>
      <c r="CJ490" s="150"/>
      <c r="CK490" s="150"/>
      <c r="CL490" s="150"/>
    </row>
    <row r="491" spans="2:90" s="14" customFormat="1" ht="13.5" customHeight="1">
      <c r="B491" s="500"/>
      <c r="C491" s="628"/>
      <c r="D491" s="631"/>
      <c r="E491" s="615"/>
      <c r="F491" s="615"/>
      <c r="G491" s="126" t="s">
        <v>153</v>
      </c>
      <c r="H491" s="211">
        <v>143030</v>
      </c>
      <c r="I491" s="182">
        <f>IFERROR(H491/E481,"-")</f>
        <v>3.787283613393199E-4</v>
      </c>
      <c r="J491" s="211">
        <v>4</v>
      </c>
      <c r="K491" s="182">
        <f>IFERROR(J491/F481,"-")</f>
        <v>6.4516129032258064E-3</v>
      </c>
      <c r="L491" s="214">
        <f t="shared" si="463"/>
        <v>35757.5</v>
      </c>
      <c r="M491" s="109">
        <f t="shared" si="493"/>
        <v>2.8897558156335787E-4</v>
      </c>
      <c r="N491" s="615"/>
      <c r="O491" s="615"/>
      <c r="P491" s="126" t="s">
        <v>153</v>
      </c>
      <c r="Q491" s="211">
        <v>0</v>
      </c>
      <c r="R491" s="182">
        <f>IFERROR(Q491/N481,"-")</f>
        <v>0</v>
      </c>
      <c r="S491" s="211">
        <v>0</v>
      </c>
      <c r="T491" s="182">
        <f>IFERROR(S491/O481,"-")</f>
        <v>0</v>
      </c>
      <c r="U491" s="214" t="str">
        <f t="shared" si="464"/>
        <v>-</v>
      </c>
      <c r="V491" s="109">
        <f t="shared" si="494"/>
        <v>0</v>
      </c>
      <c r="W491" s="615"/>
      <c r="X491" s="615"/>
      <c r="Y491" s="126" t="s">
        <v>153</v>
      </c>
      <c r="Z491" s="211">
        <v>0</v>
      </c>
      <c r="AA491" s="182">
        <f>IFERROR(Z491/W481,"-")</f>
        <v>0</v>
      </c>
      <c r="AB491" s="211">
        <v>0</v>
      </c>
      <c r="AC491" s="182">
        <f>IFERROR(AB491/X481,"-")</f>
        <v>0</v>
      </c>
      <c r="AD491" s="214" t="str">
        <f t="shared" si="465"/>
        <v>-</v>
      </c>
      <c r="AE491" s="109">
        <f t="shared" si="495"/>
        <v>0</v>
      </c>
      <c r="AF491" s="615"/>
      <c r="AG491" s="615"/>
      <c r="AH491" s="126" t="s">
        <v>153</v>
      </c>
      <c r="AI491" s="211">
        <v>892</v>
      </c>
      <c r="AJ491" s="182">
        <f>IFERROR(AI491/AF481,"-")</f>
        <v>1.4896250620398779E-5</v>
      </c>
      <c r="AK491" s="211">
        <v>1</v>
      </c>
      <c r="AL491" s="182">
        <f>IFERROR(AK491/AG481,"-")</f>
        <v>1.0869565217391304E-2</v>
      </c>
      <c r="AM491" s="214">
        <f t="shared" si="466"/>
        <v>892</v>
      </c>
      <c r="AN491" s="109">
        <f t="shared" si="496"/>
        <v>7.2243895390839468E-5</v>
      </c>
      <c r="AO491" s="615"/>
      <c r="AP491" s="651"/>
      <c r="AQ491" s="126" t="s">
        <v>153</v>
      </c>
      <c r="AR491" s="211">
        <f t="shared" si="461"/>
        <v>143922</v>
      </c>
      <c r="AS491" s="182">
        <f>IFERROR(AR491/AO481,"-")</f>
        <v>2.7277234073833361E-4</v>
      </c>
      <c r="AT491" s="211">
        <f t="shared" si="462"/>
        <v>5</v>
      </c>
      <c r="AU491" s="182">
        <f>IFERROR(AT491/AP481,"-")</f>
        <v>5.9171597633136093E-3</v>
      </c>
      <c r="AV491" s="214">
        <f t="shared" si="467"/>
        <v>28784.400000000001</v>
      </c>
      <c r="AW491" s="109">
        <f t="shared" si="497"/>
        <v>3.6121947695419735E-4</v>
      </c>
      <c r="AX491" s="121"/>
      <c r="AY491" s="76"/>
      <c r="AZ491" s="76"/>
      <c r="BA491" s="76"/>
      <c r="BB491" s="76"/>
      <c r="BC491" s="76"/>
      <c r="BD491" s="76"/>
      <c r="BE491" s="76"/>
      <c r="BF491" s="76"/>
      <c r="BG491" s="76"/>
      <c r="BH491" s="76"/>
      <c r="BI491" s="76"/>
      <c r="BN491" s="500"/>
      <c r="BO491" s="642"/>
      <c r="BP491" s="641"/>
      <c r="BQ491" s="641"/>
      <c r="BR491" s="400" t="s">
        <v>153</v>
      </c>
      <c r="BS491" s="188">
        <v>4789</v>
      </c>
      <c r="BT491" s="390">
        <v>7.245579765148807E-5</v>
      </c>
      <c r="BU491" s="188">
        <v>1</v>
      </c>
      <c r="BV491" s="390">
        <v>1.3513513513513514E-2</v>
      </c>
      <c r="BW491" s="188">
        <v>4789</v>
      </c>
      <c r="BX491" s="401">
        <v>7.395355716609969E-5</v>
      </c>
      <c r="CB491" s="159"/>
      <c r="CC491" s="159"/>
      <c r="CD491" s="159"/>
      <c r="CE491" s="159"/>
      <c r="CF491" s="159"/>
      <c r="CG491" s="159"/>
      <c r="CI491" s="76"/>
      <c r="CJ491" s="150"/>
      <c r="CK491" s="150"/>
      <c r="CL491" s="150"/>
    </row>
    <row r="492" spans="2:90" s="14" customFormat="1" ht="13.5" customHeight="1">
      <c r="B492" s="500"/>
      <c r="C492" s="628"/>
      <c r="D492" s="631"/>
      <c r="E492" s="615"/>
      <c r="F492" s="615"/>
      <c r="G492" s="126" t="s">
        <v>154</v>
      </c>
      <c r="H492" s="211">
        <v>4231</v>
      </c>
      <c r="I492" s="182">
        <f>IFERROR(H492/E481,"-")</f>
        <v>1.1203241955021063E-5</v>
      </c>
      <c r="J492" s="211">
        <v>2</v>
      </c>
      <c r="K492" s="182">
        <f>IFERROR(J492/F481,"-")</f>
        <v>3.2258064516129032E-3</v>
      </c>
      <c r="L492" s="214">
        <f t="shared" si="463"/>
        <v>2115.5</v>
      </c>
      <c r="M492" s="109">
        <f t="shared" si="493"/>
        <v>1.4448779078167894E-4</v>
      </c>
      <c r="N492" s="615"/>
      <c r="O492" s="615"/>
      <c r="P492" s="126" t="s">
        <v>154</v>
      </c>
      <c r="Q492" s="211">
        <v>0</v>
      </c>
      <c r="R492" s="182">
        <f>IFERROR(Q492/N481,"-")</f>
        <v>0</v>
      </c>
      <c r="S492" s="211">
        <v>0</v>
      </c>
      <c r="T492" s="182">
        <f>IFERROR(S492/O481,"-")</f>
        <v>0</v>
      </c>
      <c r="U492" s="214" t="str">
        <f t="shared" si="464"/>
        <v>-</v>
      </c>
      <c r="V492" s="109">
        <f t="shared" si="494"/>
        <v>0</v>
      </c>
      <c r="W492" s="615"/>
      <c r="X492" s="615"/>
      <c r="Y492" s="126" t="s">
        <v>154</v>
      </c>
      <c r="Z492" s="211">
        <v>0</v>
      </c>
      <c r="AA492" s="182">
        <f>IFERROR(Z492/W481,"-")</f>
        <v>0</v>
      </c>
      <c r="AB492" s="211">
        <v>0</v>
      </c>
      <c r="AC492" s="182">
        <f>IFERROR(AB492/X481,"-")</f>
        <v>0</v>
      </c>
      <c r="AD492" s="214" t="str">
        <f t="shared" si="465"/>
        <v>-</v>
      </c>
      <c r="AE492" s="109">
        <f t="shared" si="495"/>
        <v>0</v>
      </c>
      <c r="AF492" s="615"/>
      <c r="AG492" s="615"/>
      <c r="AH492" s="126" t="s">
        <v>154</v>
      </c>
      <c r="AI492" s="211">
        <v>23245</v>
      </c>
      <c r="AJ492" s="182">
        <f>IFERROR(AI492/AF481,"-")</f>
        <v>3.8818760725467446E-4</v>
      </c>
      <c r="AK492" s="211">
        <v>1</v>
      </c>
      <c r="AL492" s="182">
        <f>IFERROR(AK492/AG481,"-")</f>
        <v>1.0869565217391304E-2</v>
      </c>
      <c r="AM492" s="214">
        <f t="shared" si="466"/>
        <v>23245</v>
      </c>
      <c r="AN492" s="109">
        <f t="shared" si="496"/>
        <v>7.2243895390839468E-5</v>
      </c>
      <c r="AO492" s="615"/>
      <c r="AP492" s="651"/>
      <c r="AQ492" s="126" t="s">
        <v>154</v>
      </c>
      <c r="AR492" s="211">
        <f t="shared" si="461"/>
        <v>27476</v>
      </c>
      <c r="AS492" s="182">
        <f>IFERROR(AR492/AO481,"-")</f>
        <v>5.207468513588231E-5</v>
      </c>
      <c r="AT492" s="211">
        <f t="shared" si="462"/>
        <v>3</v>
      </c>
      <c r="AU492" s="182">
        <f>IFERROR(AT492/AP481,"-")</f>
        <v>3.5502958579881655E-3</v>
      </c>
      <c r="AV492" s="214">
        <f t="shared" si="467"/>
        <v>9158.6666666666661</v>
      </c>
      <c r="AW492" s="109">
        <f t="shared" si="497"/>
        <v>2.1673168617251842E-4</v>
      </c>
      <c r="AX492" s="121"/>
      <c r="AY492" s="76"/>
      <c r="AZ492" s="76"/>
      <c r="BA492" s="76"/>
      <c r="BB492" s="76"/>
      <c r="BC492" s="76"/>
      <c r="BD492" s="76"/>
      <c r="BE492" s="76"/>
      <c r="BF492" s="76"/>
      <c r="BG492" s="76"/>
      <c r="BH492" s="76"/>
      <c r="BI492" s="76"/>
      <c r="BN492" s="500"/>
      <c r="BO492" s="642"/>
      <c r="BP492" s="641"/>
      <c r="BQ492" s="641"/>
      <c r="BR492" s="400" t="s">
        <v>154</v>
      </c>
      <c r="BS492" s="188">
        <v>0</v>
      </c>
      <c r="BT492" s="390">
        <v>0</v>
      </c>
      <c r="BU492" s="188">
        <v>0</v>
      </c>
      <c r="BV492" s="390">
        <v>0</v>
      </c>
      <c r="BW492" s="188" t="s">
        <v>418</v>
      </c>
      <c r="BX492" s="401">
        <v>0</v>
      </c>
      <c r="CB492" s="159"/>
      <c r="CC492" s="159"/>
      <c r="CD492" s="159"/>
      <c r="CE492" s="159"/>
      <c r="CF492" s="159"/>
      <c r="CG492" s="159"/>
      <c r="CI492" s="76"/>
      <c r="CJ492" s="150"/>
      <c r="CK492" s="150"/>
      <c r="CL492" s="150"/>
    </row>
    <row r="493" spans="2:90" s="14" customFormat="1" ht="13.5" customHeight="1">
      <c r="B493" s="500"/>
      <c r="C493" s="628"/>
      <c r="D493" s="631"/>
      <c r="E493" s="615"/>
      <c r="F493" s="615"/>
      <c r="G493" s="126" t="s">
        <v>155</v>
      </c>
      <c r="H493" s="211">
        <v>2072666</v>
      </c>
      <c r="I493" s="182">
        <f>IFERROR(H493/E481,"-")</f>
        <v>5.4882010612020051E-3</v>
      </c>
      <c r="J493" s="211">
        <v>75</v>
      </c>
      <c r="K493" s="182">
        <f>IFERROR(J493/F481,"-")</f>
        <v>0.12096774193548387</v>
      </c>
      <c r="L493" s="214">
        <f t="shared" si="463"/>
        <v>27635.546666666665</v>
      </c>
      <c r="M493" s="109">
        <f t="shared" si="493"/>
        <v>5.4182921543129607E-3</v>
      </c>
      <c r="N493" s="615"/>
      <c r="O493" s="615"/>
      <c r="P493" s="126" t="s">
        <v>155</v>
      </c>
      <c r="Q493" s="211">
        <v>78163</v>
      </c>
      <c r="R493" s="182">
        <f>IFERROR(Q493/N481,"-")</f>
        <v>1.5052254314021187E-3</v>
      </c>
      <c r="S493" s="211">
        <v>12</v>
      </c>
      <c r="T493" s="182">
        <f>IFERROR(S493/O481,"-")</f>
        <v>0.13186813186813187</v>
      </c>
      <c r="U493" s="214">
        <f t="shared" si="464"/>
        <v>6513.583333333333</v>
      </c>
      <c r="V493" s="109">
        <f t="shared" si="494"/>
        <v>8.6692674469007367E-4</v>
      </c>
      <c r="W493" s="615"/>
      <c r="X493" s="615"/>
      <c r="Y493" s="126" t="s">
        <v>155</v>
      </c>
      <c r="Z493" s="211">
        <v>160325</v>
      </c>
      <c r="AA493" s="182">
        <f>IFERROR(Z493/W481,"-")</f>
        <v>4.2014263229808654E-3</v>
      </c>
      <c r="AB493" s="211">
        <v>7</v>
      </c>
      <c r="AC493" s="182">
        <f>IFERROR(AB493/X481,"-")</f>
        <v>0.16666666666666666</v>
      </c>
      <c r="AD493" s="214">
        <f t="shared" si="465"/>
        <v>22903.571428571428</v>
      </c>
      <c r="AE493" s="109">
        <f t="shared" si="495"/>
        <v>5.0570726773587632E-4</v>
      </c>
      <c r="AF493" s="615"/>
      <c r="AG493" s="615"/>
      <c r="AH493" s="126" t="s">
        <v>155</v>
      </c>
      <c r="AI493" s="211">
        <v>386965</v>
      </c>
      <c r="AJ493" s="182">
        <f>IFERROR(AI493/AF481,"-")</f>
        <v>6.4622506965500148E-3</v>
      </c>
      <c r="AK493" s="211">
        <v>17</v>
      </c>
      <c r="AL493" s="182">
        <f>IFERROR(AK493/AG481,"-")</f>
        <v>0.18478260869565216</v>
      </c>
      <c r="AM493" s="214">
        <f t="shared" si="466"/>
        <v>22762.647058823528</v>
      </c>
      <c r="AN493" s="109">
        <f t="shared" si="496"/>
        <v>1.2281462216442711E-3</v>
      </c>
      <c r="AO493" s="615"/>
      <c r="AP493" s="651"/>
      <c r="AQ493" s="126" t="s">
        <v>155</v>
      </c>
      <c r="AR493" s="211">
        <f t="shared" si="461"/>
        <v>2698119</v>
      </c>
      <c r="AS493" s="182">
        <f>IFERROR(AR493/AO481,"-")</f>
        <v>5.1136882145924314E-3</v>
      </c>
      <c r="AT493" s="211">
        <f t="shared" si="462"/>
        <v>111</v>
      </c>
      <c r="AU493" s="182">
        <f>IFERROR(AT493/AP481,"-")</f>
        <v>0.13136094674556212</v>
      </c>
      <c r="AV493" s="214">
        <f t="shared" si="467"/>
        <v>24307.37837837838</v>
      </c>
      <c r="AW493" s="109">
        <f t="shared" si="497"/>
        <v>8.0190723883831819E-3</v>
      </c>
      <c r="AX493" s="121"/>
      <c r="AY493" s="76"/>
      <c r="AZ493" s="76"/>
      <c r="BA493" s="76"/>
      <c r="BB493" s="76"/>
      <c r="BC493" s="76"/>
      <c r="BD493" s="76"/>
      <c r="BE493" s="76"/>
      <c r="BF493" s="76"/>
      <c r="BG493" s="76"/>
      <c r="BH493" s="76"/>
      <c r="BI493" s="76"/>
      <c r="BN493" s="500"/>
      <c r="BO493" s="642"/>
      <c r="BP493" s="641"/>
      <c r="BQ493" s="641"/>
      <c r="BR493" s="400" t="s">
        <v>155</v>
      </c>
      <c r="BS493" s="188">
        <v>374095</v>
      </c>
      <c r="BT493" s="390">
        <v>5.6599189021577425E-3</v>
      </c>
      <c r="BU493" s="188">
        <v>8</v>
      </c>
      <c r="BV493" s="390">
        <v>0.10810810810810811</v>
      </c>
      <c r="BW493" s="188">
        <v>46761.875</v>
      </c>
      <c r="BX493" s="401">
        <v>5.9162845732879752E-4</v>
      </c>
      <c r="CB493" s="159"/>
      <c r="CC493" s="159"/>
      <c r="CD493" s="159"/>
      <c r="CE493" s="159"/>
      <c r="CF493" s="159"/>
      <c r="CG493" s="159"/>
      <c r="CI493" s="76"/>
      <c r="CJ493" s="150"/>
      <c r="CK493" s="150"/>
      <c r="CL493" s="150"/>
    </row>
    <row r="494" spans="2:90" s="14" customFormat="1" ht="13.5" customHeight="1">
      <c r="B494" s="500"/>
      <c r="C494" s="628"/>
      <c r="D494" s="631"/>
      <c r="E494" s="615"/>
      <c r="F494" s="615"/>
      <c r="G494" s="126" t="s">
        <v>156</v>
      </c>
      <c r="H494" s="211">
        <v>2426898</v>
      </c>
      <c r="I494" s="182">
        <f>IFERROR(H494/E481,"-")</f>
        <v>6.4261700529796044E-3</v>
      </c>
      <c r="J494" s="211">
        <v>37</v>
      </c>
      <c r="K494" s="182">
        <f>IFERROR(J494/F481,"-")</f>
        <v>5.9677419354838709E-2</v>
      </c>
      <c r="L494" s="214">
        <f t="shared" si="463"/>
        <v>65591.83783783784</v>
      </c>
      <c r="M494" s="109">
        <f t="shared" si="493"/>
        <v>2.6730241294610603E-3</v>
      </c>
      <c r="N494" s="615"/>
      <c r="O494" s="615"/>
      <c r="P494" s="126" t="s">
        <v>156</v>
      </c>
      <c r="Q494" s="211">
        <v>119097</v>
      </c>
      <c r="R494" s="182">
        <f>IFERROR(Q494/N481,"-")</f>
        <v>2.2935127004298471E-3</v>
      </c>
      <c r="S494" s="211">
        <v>5</v>
      </c>
      <c r="T494" s="182">
        <f>IFERROR(S494/O481,"-")</f>
        <v>5.4945054945054944E-2</v>
      </c>
      <c r="U494" s="214">
        <f t="shared" si="464"/>
        <v>23819.4</v>
      </c>
      <c r="V494" s="109">
        <f t="shared" si="494"/>
        <v>3.6121947695419735E-4</v>
      </c>
      <c r="W494" s="615"/>
      <c r="X494" s="615"/>
      <c r="Y494" s="126" t="s">
        <v>156</v>
      </c>
      <c r="Z494" s="211">
        <v>426787</v>
      </c>
      <c r="AA494" s="182">
        <f>IFERROR(Z494/W481,"-")</f>
        <v>1.1184245352290874E-2</v>
      </c>
      <c r="AB494" s="211">
        <v>5</v>
      </c>
      <c r="AC494" s="182">
        <f>IFERROR(AB494/X481,"-")</f>
        <v>0.11904761904761904</v>
      </c>
      <c r="AD494" s="214">
        <f t="shared" si="465"/>
        <v>85357.4</v>
      </c>
      <c r="AE494" s="109">
        <f t="shared" si="495"/>
        <v>3.6121947695419735E-4</v>
      </c>
      <c r="AF494" s="615"/>
      <c r="AG494" s="615"/>
      <c r="AH494" s="126" t="s">
        <v>156</v>
      </c>
      <c r="AI494" s="211">
        <v>798321</v>
      </c>
      <c r="AJ494" s="182">
        <f>IFERROR(AI494/AF481,"-")</f>
        <v>1.3331827008438759E-2</v>
      </c>
      <c r="AK494" s="211">
        <v>11</v>
      </c>
      <c r="AL494" s="182">
        <f>IFERROR(AK494/AG481,"-")</f>
        <v>0.11956521739130435</v>
      </c>
      <c r="AM494" s="214">
        <f t="shared" si="466"/>
        <v>72574.636363636368</v>
      </c>
      <c r="AN494" s="109">
        <f t="shared" si="496"/>
        <v>7.9468284929923424E-4</v>
      </c>
      <c r="AO494" s="615"/>
      <c r="AP494" s="651"/>
      <c r="AQ494" s="126" t="s">
        <v>156</v>
      </c>
      <c r="AR494" s="211">
        <f t="shared" si="461"/>
        <v>3771103</v>
      </c>
      <c r="AS494" s="182">
        <f>IFERROR(AR494/AO481,"-")</f>
        <v>7.1472922310373121E-3</v>
      </c>
      <c r="AT494" s="211">
        <f t="shared" si="462"/>
        <v>58</v>
      </c>
      <c r="AU494" s="182">
        <f>IFERROR(AT494/AP481,"-")</f>
        <v>6.8639053254437865E-2</v>
      </c>
      <c r="AV494" s="214">
        <f t="shared" si="467"/>
        <v>65019.017241379312</v>
      </c>
      <c r="AW494" s="109">
        <f t="shared" si="497"/>
        <v>4.1901459326686898E-3</v>
      </c>
      <c r="AX494" s="121"/>
      <c r="AY494" s="76"/>
      <c r="AZ494" s="76"/>
      <c r="BA494" s="76"/>
      <c r="BB494" s="76"/>
      <c r="BC494" s="76"/>
      <c r="BD494" s="76"/>
      <c r="BE494" s="76"/>
      <c r="BF494" s="76"/>
      <c r="BG494" s="76"/>
      <c r="BH494" s="76"/>
      <c r="BI494" s="76"/>
      <c r="BN494" s="500"/>
      <c r="BO494" s="642"/>
      <c r="BP494" s="641"/>
      <c r="BQ494" s="641"/>
      <c r="BR494" s="400" t="s">
        <v>156</v>
      </c>
      <c r="BS494" s="188">
        <v>253833</v>
      </c>
      <c r="BT494" s="390">
        <v>3.8403993496074693E-3</v>
      </c>
      <c r="BU494" s="188">
        <v>11</v>
      </c>
      <c r="BV494" s="390">
        <v>0.14864864864864866</v>
      </c>
      <c r="BW494" s="188">
        <v>23075.727272727272</v>
      </c>
      <c r="BX494" s="401">
        <v>8.1348912882709659E-4</v>
      </c>
      <c r="CB494" s="159"/>
      <c r="CC494" s="159"/>
      <c r="CD494" s="159"/>
      <c r="CE494" s="159"/>
      <c r="CF494" s="159"/>
      <c r="CG494" s="159"/>
      <c r="CI494" s="76"/>
      <c r="CJ494" s="150"/>
      <c r="CK494" s="150"/>
      <c r="CL494" s="150"/>
    </row>
    <row r="495" spans="2:90" s="14" customFormat="1" ht="13.5" customHeight="1">
      <c r="B495" s="500"/>
      <c r="C495" s="628"/>
      <c r="D495" s="631"/>
      <c r="E495" s="615"/>
      <c r="F495" s="615"/>
      <c r="G495" s="126" t="s">
        <v>157</v>
      </c>
      <c r="H495" s="211">
        <v>528862</v>
      </c>
      <c r="I495" s="182">
        <f>IFERROR(H495/E481,"-")</f>
        <v>1.4003708217481326E-3</v>
      </c>
      <c r="J495" s="211">
        <v>15</v>
      </c>
      <c r="K495" s="182">
        <f>IFERROR(J495/F481,"-")</f>
        <v>2.4193548387096774E-2</v>
      </c>
      <c r="L495" s="214">
        <f t="shared" si="463"/>
        <v>35257.466666666667</v>
      </c>
      <c r="M495" s="109">
        <f t="shared" si="493"/>
        <v>1.0836584308625921E-3</v>
      </c>
      <c r="N495" s="615"/>
      <c r="O495" s="615"/>
      <c r="P495" s="126" t="s">
        <v>157</v>
      </c>
      <c r="Q495" s="211">
        <v>35650</v>
      </c>
      <c r="R495" s="182">
        <f>IFERROR(Q495/N481,"-")</f>
        <v>6.8653054040256306E-4</v>
      </c>
      <c r="S495" s="211">
        <v>3</v>
      </c>
      <c r="T495" s="182">
        <f>IFERROR(S495/O481,"-")</f>
        <v>3.2967032967032968E-2</v>
      </c>
      <c r="U495" s="214">
        <f t="shared" si="464"/>
        <v>11883.333333333334</v>
      </c>
      <c r="V495" s="109">
        <f t="shared" si="494"/>
        <v>2.1673168617251842E-4</v>
      </c>
      <c r="W495" s="615"/>
      <c r="X495" s="615"/>
      <c r="Y495" s="126" t="s">
        <v>157</v>
      </c>
      <c r="Z495" s="211">
        <v>65250</v>
      </c>
      <c r="AA495" s="182">
        <f>IFERROR(Z495/W481,"-")</f>
        <v>1.7099208955216058E-3</v>
      </c>
      <c r="AB495" s="211">
        <v>4</v>
      </c>
      <c r="AC495" s="182">
        <f>IFERROR(AB495/X481,"-")</f>
        <v>9.5238095238095233E-2</v>
      </c>
      <c r="AD495" s="214">
        <f t="shared" si="465"/>
        <v>16312.5</v>
      </c>
      <c r="AE495" s="109">
        <f t="shared" si="495"/>
        <v>2.8897558156335787E-4</v>
      </c>
      <c r="AF495" s="615"/>
      <c r="AG495" s="615"/>
      <c r="AH495" s="126" t="s">
        <v>157</v>
      </c>
      <c r="AI495" s="211">
        <v>271246</v>
      </c>
      <c r="AJ495" s="182">
        <f>IFERROR(AI495/AF481,"-")</f>
        <v>4.5297627755388871E-3</v>
      </c>
      <c r="AK495" s="211">
        <v>7</v>
      </c>
      <c r="AL495" s="182">
        <f>IFERROR(AK495/AG481,"-")</f>
        <v>7.6086956521739135E-2</v>
      </c>
      <c r="AM495" s="214">
        <f t="shared" si="466"/>
        <v>38749.428571428572</v>
      </c>
      <c r="AN495" s="109">
        <f t="shared" si="496"/>
        <v>5.0570726773587632E-4</v>
      </c>
      <c r="AO495" s="615"/>
      <c r="AP495" s="651"/>
      <c r="AQ495" s="126" t="s">
        <v>157</v>
      </c>
      <c r="AR495" s="211">
        <f t="shared" si="461"/>
        <v>901008</v>
      </c>
      <c r="AS495" s="182">
        <f>IFERROR(AR495/AO481,"-")</f>
        <v>1.7076615193227199E-3</v>
      </c>
      <c r="AT495" s="211">
        <f t="shared" si="462"/>
        <v>29</v>
      </c>
      <c r="AU495" s="182">
        <f>IFERROR(AT495/AP481,"-")</f>
        <v>3.4319526627218933E-2</v>
      </c>
      <c r="AV495" s="214">
        <f t="shared" si="467"/>
        <v>31069.241379310344</v>
      </c>
      <c r="AW495" s="109">
        <f t="shared" si="497"/>
        <v>2.0950729663343449E-3</v>
      </c>
      <c r="AX495" s="121"/>
      <c r="AY495" s="76"/>
      <c r="AZ495" s="76"/>
      <c r="BA495" s="76"/>
      <c r="BB495" s="76"/>
      <c r="BC495" s="76"/>
      <c r="BD495" s="76"/>
      <c r="BE495" s="76"/>
      <c r="BF495" s="76"/>
      <c r="BG495" s="76"/>
      <c r="BH495" s="76"/>
      <c r="BI495" s="76"/>
      <c r="BN495" s="500"/>
      <c r="BO495" s="642"/>
      <c r="BP495" s="641"/>
      <c r="BQ495" s="641"/>
      <c r="BR495" s="400" t="s">
        <v>157</v>
      </c>
      <c r="BS495" s="188">
        <v>71711</v>
      </c>
      <c r="BT495" s="390">
        <v>1.0849608906631574E-3</v>
      </c>
      <c r="BU495" s="188">
        <v>4</v>
      </c>
      <c r="BV495" s="390">
        <v>5.4054054054054057E-2</v>
      </c>
      <c r="BW495" s="188">
        <v>17927.75</v>
      </c>
      <c r="BX495" s="401">
        <v>2.9581422866439876E-4</v>
      </c>
      <c r="CB495" s="159"/>
      <c r="CC495" s="159"/>
      <c r="CD495" s="159"/>
      <c r="CE495" s="159"/>
      <c r="CF495" s="159"/>
      <c r="CG495" s="159"/>
      <c r="CI495" s="76"/>
      <c r="CJ495" s="150"/>
      <c r="CK495" s="150"/>
      <c r="CL495" s="150"/>
    </row>
    <row r="496" spans="2:90" s="14" customFormat="1" ht="13.5" customHeight="1">
      <c r="B496" s="500"/>
      <c r="C496" s="628"/>
      <c r="D496" s="631"/>
      <c r="E496" s="615"/>
      <c r="F496" s="615"/>
      <c r="G496" s="127" t="s">
        <v>158</v>
      </c>
      <c r="H496" s="212">
        <v>337524</v>
      </c>
      <c r="I496" s="183">
        <f>IFERROR(H496/E481,"-")</f>
        <v>8.9372796918613302E-4</v>
      </c>
      <c r="J496" s="212">
        <v>45</v>
      </c>
      <c r="K496" s="183">
        <f>IFERROR(J496/F481,"-")</f>
        <v>7.2580645161290328E-2</v>
      </c>
      <c r="L496" s="215">
        <f t="shared" si="463"/>
        <v>7500.5333333333338</v>
      </c>
      <c r="M496" s="110">
        <f t="shared" si="493"/>
        <v>3.2509752925877762E-3</v>
      </c>
      <c r="N496" s="615"/>
      <c r="O496" s="615"/>
      <c r="P496" s="127" t="s">
        <v>158</v>
      </c>
      <c r="Q496" s="212">
        <v>44007</v>
      </c>
      <c r="R496" s="183">
        <f>IFERROR(Q496/N481,"-")</f>
        <v>8.4746562388486927E-4</v>
      </c>
      <c r="S496" s="212">
        <v>6</v>
      </c>
      <c r="T496" s="183">
        <f>IFERROR(S496/O481,"-")</f>
        <v>6.5934065934065936E-2</v>
      </c>
      <c r="U496" s="215">
        <f t="shared" si="464"/>
        <v>7334.5</v>
      </c>
      <c r="V496" s="110">
        <f t="shared" si="494"/>
        <v>4.3346337234503684E-4</v>
      </c>
      <c r="W496" s="615"/>
      <c r="X496" s="615"/>
      <c r="Y496" s="127" t="s">
        <v>158</v>
      </c>
      <c r="Z496" s="212">
        <v>182914</v>
      </c>
      <c r="AA496" s="183">
        <f>IFERROR(Z496/W481,"-")</f>
        <v>4.7933865238841229E-3</v>
      </c>
      <c r="AB496" s="212">
        <v>2</v>
      </c>
      <c r="AC496" s="183">
        <f>IFERROR(AB496/X481,"-")</f>
        <v>4.7619047619047616E-2</v>
      </c>
      <c r="AD496" s="215">
        <f t="shared" si="465"/>
        <v>91457</v>
      </c>
      <c r="AE496" s="110">
        <f t="shared" si="495"/>
        <v>1.4448779078167894E-4</v>
      </c>
      <c r="AF496" s="615"/>
      <c r="AG496" s="615"/>
      <c r="AH496" s="127" t="s">
        <v>158</v>
      </c>
      <c r="AI496" s="212">
        <v>23364</v>
      </c>
      <c r="AJ496" s="183">
        <f>IFERROR(AI496/AF481,"-")</f>
        <v>3.9017488732622988E-4</v>
      </c>
      <c r="AK496" s="212">
        <v>7</v>
      </c>
      <c r="AL496" s="183">
        <f>IFERROR(AK496/AG481,"-")</f>
        <v>7.6086956521739135E-2</v>
      </c>
      <c r="AM496" s="215">
        <f t="shared" si="466"/>
        <v>3337.7142857142858</v>
      </c>
      <c r="AN496" s="110">
        <f t="shared" si="496"/>
        <v>5.0570726773587632E-4</v>
      </c>
      <c r="AO496" s="615"/>
      <c r="AP496" s="651"/>
      <c r="AQ496" s="127" t="s">
        <v>158</v>
      </c>
      <c r="AR496" s="212">
        <f t="shared" si="461"/>
        <v>587809</v>
      </c>
      <c r="AS496" s="183">
        <f>IFERROR(AR496/AO481,"-")</f>
        <v>1.1140620394175951E-3</v>
      </c>
      <c r="AT496" s="212">
        <f t="shared" si="462"/>
        <v>60</v>
      </c>
      <c r="AU496" s="183">
        <f>IFERROR(AT496/AP481,"-")</f>
        <v>7.1005917159763315E-2</v>
      </c>
      <c r="AV496" s="215">
        <f t="shared" si="467"/>
        <v>9796.8166666666675</v>
      </c>
      <c r="AW496" s="110">
        <f t="shared" si="497"/>
        <v>4.3346337234503683E-3</v>
      </c>
      <c r="AX496" s="121"/>
      <c r="AY496" s="76"/>
      <c r="AZ496" s="76"/>
      <c r="BA496" s="76"/>
      <c r="BB496" s="76"/>
      <c r="BC496" s="76"/>
      <c r="BD496" s="76"/>
      <c r="BE496" s="76"/>
      <c r="BF496" s="76"/>
      <c r="BG496" s="76"/>
      <c r="BH496" s="76"/>
      <c r="BI496" s="76"/>
      <c r="BN496" s="500"/>
      <c r="BO496" s="642"/>
      <c r="BP496" s="641"/>
      <c r="BQ496" s="641"/>
      <c r="BR496" s="400" t="s">
        <v>158</v>
      </c>
      <c r="BS496" s="188">
        <v>178590</v>
      </c>
      <c r="BT496" s="390">
        <v>2.7020006060929744E-3</v>
      </c>
      <c r="BU496" s="188">
        <v>10</v>
      </c>
      <c r="BV496" s="390">
        <v>0.13513513513513514</v>
      </c>
      <c r="BW496" s="188">
        <v>17859</v>
      </c>
      <c r="BX496" s="401">
        <v>7.395355716609969E-4</v>
      </c>
      <c r="CB496" s="159"/>
      <c r="CC496" s="159"/>
      <c r="CD496" s="159"/>
      <c r="CE496" s="159"/>
      <c r="CF496" s="159"/>
      <c r="CG496" s="159"/>
      <c r="CI496" s="76"/>
      <c r="CJ496" s="150"/>
      <c r="CK496" s="150"/>
      <c r="CL496" s="150"/>
    </row>
    <row r="497" spans="2:90" s="14" customFormat="1" ht="13.5" customHeight="1">
      <c r="B497" s="500"/>
      <c r="C497" s="629"/>
      <c r="D497" s="632"/>
      <c r="E497" s="616"/>
      <c r="F497" s="616"/>
      <c r="G497" s="128" t="s">
        <v>81</v>
      </c>
      <c r="H497" s="204">
        <v>66584474</v>
      </c>
      <c r="I497" s="183">
        <f>IFERROR(H497/E481,"-")</f>
        <v>0.17630866761281236</v>
      </c>
      <c r="J497" s="212">
        <v>473</v>
      </c>
      <c r="K497" s="183">
        <f>IFERROR(J497/F481,"-")</f>
        <v>0.76290322580645165</v>
      </c>
      <c r="L497" s="215">
        <f t="shared" si="463"/>
        <v>140770.55813953487</v>
      </c>
      <c r="M497" s="111">
        <f t="shared" si="493"/>
        <v>3.417136251986707E-2</v>
      </c>
      <c r="N497" s="616"/>
      <c r="O497" s="616"/>
      <c r="P497" s="128" t="s">
        <v>81</v>
      </c>
      <c r="Q497" s="204">
        <v>8283450</v>
      </c>
      <c r="R497" s="183">
        <f>IFERROR(Q497/N481,"-")</f>
        <v>0.15951869298450522</v>
      </c>
      <c r="S497" s="212">
        <v>74</v>
      </c>
      <c r="T497" s="183">
        <f>IFERROR(S497/O481,"-")</f>
        <v>0.81318681318681318</v>
      </c>
      <c r="U497" s="215">
        <f t="shared" si="464"/>
        <v>111938.51351351352</v>
      </c>
      <c r="V497" s="111">
        <f t="shared" si="494"/>
        <v>5.3460482589221207E-3</v>
      </c>
      <c r="W497" s="616"/>
      <c r="X497" s="616"/>
      <c r="Y497" s="128" t="s">
        <v>81</v>
      </c>
      <c r="Z497" s="204">
        <v>3860793</v>
      </c>
      <c r="AA497" s="183">
        <f>IFERROR(Z497/W481,"-")</f>
        <v>0.1011747222066444</v>
      </c>
      <c r="AB497" s="212">
        <v>31</v>
      </c>
      <c r="AC497" s="183">
        <f>IFERROR(AB497/X481,"-")</f>
        <v>0.73809523809523814</v>
      </c>
      <c r="AD497" s="215">
        <f t="shared" si="465"/>
        <v>124541.70967741935</v>
      </c>
      <c r="AE497" s="111">
        <f t="shared" si="495"/>
        <v>2.2395607571160238E-3</v>
      </c>
      <c r="AF497" s="616"/>
      <c r="AG497" s="616"/>
      <c r="AH497" s="128" t="s">
        <v>81</v>
      </c>
      <c r="AI497" s="204">
        <v>10875559</v>
      </c>
      <c r="AJ497" s="183">
        <f>IFERROR(AI497/AF481,"-")</f>
        <v>0.18162001401449945</v>
      </c>
      <c r="AK497" s="212">
        <v>77</v>
      </c>
      <c r="AL497" s="183">
        <f>IFERROR(AK497/AG481,"-")</f>
        <v>0.83695652173913049</v>
      </c>
      <c r="AM497" s="215">
        <f t="shared" si="466"/>
        <v>141241.02597402598</v>
      </c>
      <c r="AN497" s="111">
        <f t="shared" si="496"/>
        <v>5.5627799450946392E-3</v>
      </c>
      <c r="AO497" s="616"/>
      <c r="AP497" s="652"/>
      <c r="AQ497" s="128" t="s">
        <v>81</v>
      </c>
      <c r="AR497" s="204">
        <f t="shared" si="461"/>
        <v>89604276</v>
      </c>
      <c r="AS497" s="183">
        <f>IFERROR(AR497/AO481,"-")</f>
        <v>0.16982510043414967</v>
      </c>
      <c r="AT497" s="212">
        <f t="shared" si="462"/>
        <v>655</v>
      </c>
      <c r="AU497" s="183">
        <f>IFERROR(AT497/AP481,"-")</f>
        <v>0.7751479289940828</v>
      </c>
      <c r="AV497" s="215">
        <f t="shared" si="467"/>
        <v>136800.42137404581</v>
      </c>
      <c r="AW497" s="111">
        <f t="shared" si="497"/>
        <v>4.7319751480999858E-2</v>
      </c>
      <c r="AX497" s="121"/>
      <c r="AY497" s="76"/>
      <c r="AZ497" s="76"/>
      <c r="BA497" s="76"/>
      <c r="BB497" s="76"/>
      <c r="BC497" s="76"/>
      <c r="BD497" s="76"/>
      <c r="BE497" s="76"/>
      <c r="BF497" s="76"/>
      <c r="BG497" s="76"/>
      <c r="BH497" s="76"/>
      <c r="BI497" s="76"/>
      <c r="BN497" s="500"/>
      <c r="BO497" s="642"/>
      <c r="BP497" s="641"/>
      <c r="BQ497" s="641"/>
      <c r="BR497" s="128" t="s">
        <v>81</v>
      </c>
      <c r="BS497" s="188">
        <v>9577437</v>
      </c>
      <c r="BT497" s="390">
        <v>0.14490307732133534</v>
      </c>
      <c r="BU497" s="188">
        <v>65</v>
      </c>
      <c r="BV497" s="390">
        <v>0.8783783783783784</v>
      </c>
      <c r="BW497" s="188">
        <v>147345.18461538461</v>
      </c>
      <c r="BX497" s="401">
        <v>4.8069812157964797E-3</v>
      </c>
      <c r="CB497" s="159"/>
      <c r="CC497" s="159"/>
      <c r="CD497" s="159"/>
      <c r="CE497" s="159"/>
      <c r="CF497" s="159"/>
      <c r="CG497" s="159"/>
      <c r="CI497" s="76"/>
      <c r="CJ497" s="150"/>
      <c r="CK497" s="150"/>
      <c r="CL497" s="150"/>
    </row>
    <row r="498" spans="2:90" s="14" customFormat="1" ht="13.5" customHeight="1">
      <c r="B498" s="500">
        <v>30</v>
      </c>
      <c r="C498" s="627" t="s">
        <v>39</v>
      </c>
      <c r="D498" s="630">
        <f>BL34</f>
        <v>18501</v>
      </c>
      <c r="E498" s="626">
        <f t="shared" ref="E498" si="498">VLOOKUP(C498,$AY$5:$BI$78,2,0)</f>
        <v>675906230</v>
      </c>
      <c r="F498" s="626">
        <f t="shared" ref="F498" si="499">VLOOKUP(C498,$AY$5:$BI$78,7,0)</f>
        <v>1087</v>
      </c>
      <c r="G498" s="124" t="s">
        <v>144</v>
      </c>
      <c r="H498" s="210">
        <v>9424069</v>
      </c>
      <c r="I498" s="181">
        <f>IFERROR(H498/E498,"-")</f>
        <v>1.3942864530187863E-2</v>
      </c>
      <c r="J498" s="210">
        <v>189</v>
      </c>
      <c r="K498" s="181">
        <f>IFERROR(J498/F498,"-")</f>
        <v>0.17387304507819687</v>
      </c>
      <c r="L498" s="213">
        <f t="shared" si="463"/>
        <v>49862.798941798945</v>
      </c>
      <c r="M498" s="108">
        <f>IFERROR(J498/$BL$34,0)</f>
        <v>1.021566401816118E-2</v>
      </c>
      <c r="N498" s="626">
        <f t="shared" ref="N498" si="500">VLOOKUP(C498,$AY$5:$BI$78,3,0)</f>
        <v>96320070</v>
      </c>
      <c r="O498" s="626">
        <f t="shared" ref="O498" si="501">VLOOKUP(C498,$AY$5:$BI$78,8,0)</f>
        <v>148</v>
      </c>
      <c r="P498" s="124" t="s">
        <v>144</v>
      </c>
      <c r="Q498" s="210">
        <v>4312297</v>
      </c>
      <c r="R498" s="181">
        <f>IFERROR(Q498/N498,"-")</f>
        <v>4.4770492795530567E-2</v>
      </c>
      <c r="S498" s="210">
        <v>39</v>
      </c>
      <c r="T498" s="181">
        <f>IFERROR(S498/O498,"-")</f>
        <v>0.26351351351351349</v>
      </c>
      <c r="U498" s="213">
        <f t="shared" si="464"/>
        <v>110571.71794871795</v>
      </c>
      <c r="V498" s="108">
        <f>IFERROR(S498/$BL$34,0)</f>
        <v>2.1079941624777038E-3</v>
      </c>
      <c r="W498" s="626">
        <f t="shared" ref="W498" si="502">VLOOKUP(C498,$AY$5:$BI$78,4,0)</f>
        <v>45029760</v>
      </c>
      <c r="X498" s="626">
        <f t="shared" ref="X498" si="503">VLOOKUP(C498,$AY$5:$BI$78,9,0)</f>
        <v>71</v>
      </c>
      <c r="Y498" s="124" t="s">
        <v>144</v>
      </c>
      <c r="Z498" s="210">
        <v>194402</v>
      </c>
      <c r="AA498" s="181">
        <f>IFERROR(Z498/W498,"-")</f>
        <v>4.3171893432254584E-3</v>
      </c>
      <c r="AB498" s="210">
        <v>9</v>
      </c>
      <c r="AC498" s="181">
        <f>IFERROR(AB498/X498,"-")</f>
        <v>0.12676056338028169</v>
      </c>
      <c r="AD498" s="213">
        <f t="shared" si="465"/>
        <v>21600.222222222223</v>
      </c>
      <c r="AE498" s="108">
        <f>IFERROR(AB498/$BL$34,0)</f>
        <v>4.864601913410086E-4</v>
      </c>
      <c r="AF498" s="626">
        <f t="shared" ref="AF498" si="504">VLOOKUP(C498,$AY$5:$BI$78,5,0)</f>
        <v>91285080</v>
      </c>
      <c r="AG498" s="626">
        <f t="shared" ref="AG498" si="505">VLOOKUP(C498,$AY$5:$BI$78,10,0)</f>
        <v>119</v>
      </c>
      <c r="AH498" s="124" t="s">
        <v>144</v>
      </c>
      <c r="AI498" s="210">
        <v>1473269</v>
      </c>
      <c r="AJ498" s="181">
        <f>IFERROR(AI498/AF498,"-")</f>
        <v>1.6139209167587956E-2</v>
      </c>
      <c r="AK498" s="210">
        <v>27</v>
      </c>
      <c r="AL498" s="181">
        <f>IFERROR(AK498/AG498,"-")</f>
        <v>0.22689075630252101</v>
      </c>
      <c r="AM498" s="213">
        <f t="shared" si="466"/>
        <v>54565.518518518518</v>
      </c>
      <c r="AN498" s="108">
        <f>IFERROR(AK498/$BL$34,0)</f>
        <v>1.4593805740230259E-3</v>
      </c>
      <c r="AO498" s="626">
        <f t="shared" ref="AO498" si="506">VLOOKUP(C498,$AY$5:$BI$78,6,0)</f>
        <v>908541140</v>
      </c>
      <c r="AP498" s="650">
        <f t="shared" ref="AP498" si="507">VLOOKUP(C498,$AY$5:$BI$78,11,0)</f>
        <v>1425</v>
      </c>
      <c r="AQ498" s="124" t="s">
        <v>144</v>
      </c>
      <c r="AR498" s="210">
        <f t="shared" si="461"/>
        <v>15404037</v>
      </c>
      <c r="AS498" s="181">
        <f>IFERROR(AR498/AO498,"-")</f>
        <v>1.6954693983367665E-2</v>
      </c>
      <c r="AT498" s="210">
        <f t="shared" si="462"/>
        <v>264</v>
      </c>
      <c r="AU498" s="181">
        <f>IFERROR(AT498/AP498,"-")</f>
        <v>0.18526315789473685</v>
      </c>
      <c r="AV498" s="213">
        <f t="shared" si="467"/>
        <v>58348.625</v>
      </c>
      <c r="AW498" s="108">
        <f>IFERROR(AT498/$BL$34,0)</f>
        <v>1.4269498946002919E-2</v>
      </c>
      <c r="AX498" s="121"/>
      <c r="AY498" s="76"/>
      <c r="AZ498" s="76"/>
      <c r="BA498" s="76"/>
      <c r="BB498" s="76"/>
      <c r="BC498" s="76"/>
      <c r="BD498" s="76"/>
      <c r="BE498" s="76"/>
      <c r="BF498" s="76"/>
      <c r="BG498" s="76"/>
      <c r="BH498" s="76"/>
      <c r="BI498" s="76"/>
      <c r="BN498" s="500">
        <v>30</v>
      </c>
      <c r="BO498" s="642" t="s">
        <v>39</v>
      </c>
      <c r="BP498" s="641">
        <v>96745850</v>
      </c>
      <c r="BQ498" s="641">
        <v>119</v>
      </c>
      <c r="BR498" s="400" t="s">
        <v>144</v>
      </c>
      <c r="BS498" s="188">
        <v>4147949</v>
      </c>
      <c r="BT498" s="390">
        <v>4.2874696950825283E-2</v>
      </c>
      <c r="BU498" s="188">
        <v>25</v>
      </c>
      <c r="BV498" s="390">
        <v>0.21008403361344538</v>
      </c>
      <c r="BW498" s="188">
        <v>165917.96</v>
      </c>
      <c r="BX498" s="401">
        <v>1.3936893745122086E-3</v>
      </c>
      <c r="CB498" s="159"/>
      <c r="CC498" s="159"/>
      <c r="CD498" s="159"/>
      <c r="CE498" s="159"/>
      <c r="CF498" s="159"/>
      <c r="CG498" s="159"/>
      <c r="CI498" s="76"/>
      <c r="CJ498" s="150"/>
      <c r="CK498" s="150"/>
      <c r="CL498" s="150"/>
    </row>
    <row r="499" spans="2:90" s="14" customFormat="1" ht="13.5" customHeight="1">
      <c r="B499" s="500"/>
      <c r="C499" s="628"/>
      <c r="D499" s="631"/>
      <c r="E499" s="615"/>
      <c r="F499" s="615"/>
      <c r="G499" s="125" t="s">
        <v>145</v>
      </c>
      <c r="H499" s="211">
        <v>18095529</v>
      </c>
      <c r="I499" s="182">
        <f>IFERROR(H499/E498,"-")</f>
        <v>2.677224768293673E-2</v>
      </c>
      <c r="J499" s="211">
        <v>278</v>
      </c>
      <c r="K499" s="182">
        <f>IFERROR(J499/F498,"-")</f>
        <v>0.25574977000919963</v>
      </c>
      <c r="L499" s="214">
        <f t="shared" si="463"/>
        <v>65091.830935251797</v>
      </c>
      <c r="M499" s="109">
        <f t="shared" ref="M499:M514" si="508">IFERROR(J499/$BL$34,0)</f>
        <v>1.5026214799200042E-2</v>
      </c>
      <c r="N499" s="615"/>
      <c r="O499" s="615"/>
      <c r="P499" s="125" t="s">
        <v>145</v>
      </c>
      <c r="Q499" s="211">
        <v>992712</v>
      </c>
      <c r="R499" s="182">
        <f>IFERROR(Q499/N498,"-")</f>
        <v>1.0306387858729754E-2</v>
      </c>
      <c r="S499" s="211">
        <v>46</v>
      </c>
      <c r="T499" s="182">
        <f>IFERROR(S499/O498,"-")</f>
        <v>0.3108108108108108</v>
      </c>
      <c r="U499" s="214">
        <f t="shared" si="464"/>
        <v>21580.695652173912</v>
      </c>
      <c r="V499" s="109">
        <f t="shared" ref="V499:V514" si="509">IFERROR(S499/$BL$34,0)</f>
        <v>2.4863520890762662E-3</v>
      </c>
      <c r="W499" s="615"/>
      <c r="X499" s="615"/>
      <c r="Y499" s="125" t="s">
        <v>145</v>
      </c>
      <c r="Z499" s="211">
        <v>340520</v>
      </c>
      <c r="AA499" s="182">
        <f>IFERROR(Z499/W498,"-")</f>
        <v>7.5621100356741853E-3</v>
      </c>
      <c r="AB499" s="211">
        <v>14</v>
      </c>
      <c r="AC499" s="182">
        <f>IFERROR(AB499/X498,"-")</f>
        <v>0.19718309859154928</v>
      </c>
      <c r="AD499" s="214">
        <f t="shared" si="465"/>
        <v>24322.857142857141</v>
      </c>
      <c r="AE499" s="109">
        <f t="shared" ref="AE499:AE514" si="510">IFERROR(AB499/$BL$34,0)</f>
        <v>7.5671585319712453E-4</v>
      </c>
      <c r="AF499" s="615"/>
      <c r="AG499" s="615"/>
      <c r="AH499" s="125" t="s">
        <v>145</v>
      </c>
      <c r="AI499" s="211">
        <v>769204</v>
      </c>
      <c r="AJ499" s="182">
        <f>IFERROR(AI499/AF498,"-")</f>
        <v>8.4263934478668364E-3</v>
      </c>
      <c r="AK499" s="211">
        <v>35</v>
      </c>
      <c r="AL499" s="182">
        <f>IFERROR(AK499/AG498,"-")</f>
        <v>0.29411764705882354</v>
      </c>
      <c r="AM499" s="214">
        <f t="shared" si="466"/>
        <v>21977.257142857143</v>
      </c>
      <c r="AN499" s="109">
        <f t="shared" ref="AN499:AN514" si="511">IFERROR(AK499/$BL$34,0)</f>
        <v>1.8917896329928112E-3</v>
      </c>
      <c r="AO499" s="615"/>
      <c r="AP499" s="651"/>
      <c r="AQ499" s="125" t="s">
        <v>145</v>
      </c>
      <c r="AR499" s="211">
        <f t="shared" si="461"/>
        <v>20197965</v>
      </c>
      <c r="AS499" s="182">
        <f>IFERROR(AR499/AO498,"-")</f>
        <v>2.2231205732742051E-2</v>
      </c>
      <c r="AT499" s="211">
        <f t="shared" si="462"/>
        <v>373</v>
      </c>
      <c r="AU499" s="182">
        <f>IFERROR(AT499/AP498,"-")</f>
        <v>0.2617543859649123</v>
      </c>
      <c r="AV499" s="214">
        <f t="shared" si="467"/>
        <v>54150.040214477209</v>
      </c>
      <c r="AW499" s="109">
        <f t="shared" ref="AW499:AW514" si="512">IFERROR(AT499/$BL$34,0)</f>
        <v>2.0161072374466245E-2</v>
      </c>
      <c r="AX499" s="121"/>
      <c r="AY499" s="76"/>
      <c r="AZ499" s="76"/>
      <c r="BA499" s="76"/>
      <c r="BB499" s="76"/>
      <c r="BC499" s="76"/>
      <c r="BD499" s="76"/>
      <c r="BE499" s="76"/>
      <c r="BF499" s="76"/>
      <c r="BG499" s="76"/>
      <c r="BH499" s="76"/>
      <c r="BI499" s="76"/>
      <c r="BN499" s="500"/>
      <c r="BO499" s="642"/>
      <c r="BP499" s="641"/>
      <c r="BQ499" s="641"/>
      <c r="BR499" s="400" t="s">
        <v>145</v>
      </c>
      <c r="BS499" s="188">
        <v>2272205</v>
      </c>
      <c r="BT499" s="390">
        <v>2.3486330421408255E-2</v>
      </c>
      <c r="BU499" s="188">
        <v>36</v>
      </c>
      <c r="BV499" s="390">
        <v>0.30252100840336132</v>
      </c>
      <c r="BW499" s="188">
        <v>63116.805555555555</v>
      </c>
      <c r="BX499" s="401">
        <v>2.0069126992975804E-3</v>
      </c>
      <c r="CB499" s="159"/>
      <c r="CC499" s="159"/>
      <c r="CD499" s="159"/>
      <c r="CE499" s="159"/>
      <c r="CF499" s="159"/>
      <c r="CG499" s="159"/>
      <c r="CI499" s="76"/>
      <c r="CJ499" s="150"/>
      <c r="CK499" s="150"/>
      <c r="CL499" s="150"/>
    </row>
    <row r="500" spans="2:90" s="14" customFormat="1" ht="13.5" customHeight="1">
      <c r="B500" s="500"/>
      <c r="C500" s="628"/>
      <c r="D500" s="631"/>
      <c r="E500" s="615"/>
      <c r="F500" s="615"/>
      <c r="G500" s="126" t="s">
        <v>146</v>
      </c>
      <c r="H500" s="211">
        <v>13413424</v>
      </c>
      <c r="I500" s="182">
        <f>IFERROR(H500/E498,"-")</f>
        <v>1.9845095968415619E-2</v>
      </c>
      <c r="J500" s="211">
        <v>302</v>
      </c>
      <c r="K500" s="182">
        <f>IFERROR(J500/F498,"-")</f>
        <v>0.27782888684452622</v>
      </c>
      <c r="L500" s="214">
        <f t="shared" si="463"/>
        <v>44415.311258278147</v>
      </c>
      <c r="M500" s="109">
        <f t="shared" si="508"/>
        <v>1.6323441976109399E-2</v>
      </c>
      <c r="N500" s="615"/>
      <c r="O500" s="615"/>
      <c r="P500" s="126" t="s">
        <v>146</v>
      </c>
      <c r="Q500" s="211">
        <v>3723289</v>
      </c>
      <c r="R500" s="182">
        <f>IFERROR(Q500/N498,"-")</f>
        <v>3.8655380960582776E-2</v>
      </c>
      <c r="S500" s="211">
        <v>35</v>
      </c>
      <c r="T500" s="182">
        <f>IFERROR(S500/O498,"-")</f>
        <v>0.23648648648648649</v>
      </c>
      <c r="U500" s="214">
        <f t="shared" si="464"/>
        <v>106379.68571428572</v>
      </c>
      <c r="V500" s="109">
        <f t="shared" si="509"/>
        <v>1.8917896329928112E-3</v>
      </c>
      <c r="W500" s="615"/>
      <c r="X500" s="615"/>
      <c r="Y500" s="126" t="s">
        <v>146</v>
      </c>
      <c r="Z500" s="211">
        <v>872104</v>
      </c>
      <c r="AA500" s="182">
        <f>IFERROR(Z500/W498,"-")</f>
        <v>1.9367280660612003E-2</v>
      </c>
      <c r="AB500" s="211">
        <v>22</v>
      </c>
      <c r="AC500" s="182">
        <f>IFERROR(AB500/X498,"-")</f>
        <v>0.30985915492957744</v>
      </c>
      <c r="AD500" s="214">
        <f t="shared" si="465"/>
        <v>39641.090909090912</v>
      </c>
      <c r="AE500" s="109">
        <f t="shared" si="510"/>
        <v>1.1891249121669099E-3</v>
      </c>
      <c r="AF500" s="615"/>
      <c r="AG500" s="615"/>
      <c r="AH500" s="126" t="s">
        <v>146</v>
      </c>
      <c r="AI500" s="211">
        <v>2279775</v>
      </c>
      <c r="AJ500" s="182">
        <f>IFERROR(AI500/AF498,"-")</f>
        <v>2.4974234562756586E-2</v>
      </c>
      <c r="AK500" s="211">
        <v>30</v>
      </c>
      <c r="AL500" s="182">
        <f>IFERROR(AK500/AG498,"-")</f>
        <v>0.25210084033613445</v>
      </c>
      <c r="AM500" s="214">
        <f t="shared" si="466"/>
        <v>75992.5</v>
      </c>
      <c r="AN500" s="109">
        <f t="shared" si="511"/>
        <v>1.6215339711366952E-3</v>
      </c>
      <c r="AO500" s="615"/>
      <c r="AP500" s="651"/>
      <c r="AQ500" s="126" t="s">
        <v>146</v>
      </c>
      <c r="AR500" s="211">
        <f t="shared" si="461"/>
        <v>20288592</v>
      </c>
      <c r="AS500" s="182">
        <f>IFERROR(AR500/AO498,"-")</f>
        <v>2.233095575616972E-2</v>
      </c>
      <c r="AT500" s="211">
        <f t="shared" si="462"/>
        <v>389</v>
      </c>
      <c r="AU500" s="182">
        <f>IFERROR(AT500/AP498,"-")</f>
        <v>0.27298245614035088</v>
      </c>
      <c r="AV500" s="214">
        <f t="shared" si="467"/>
        <v>52155.763496143962</v>
      </c>
      <c r="AW500" s="109">
        <f t="shared" si="512"/>
        <v>2.1025890492405816E-2</v>
      </c>
      <c r="AX500" s="121"/>
      <c r="AY500" s="76"/>
      <c r="AZ500" s="76"/>
      <c r="BA500" s="76"/>
      <c r="BB500" s="76"/>
      <c r="BC500" s="76"/>
      <c r="BD500" s="76"/>
      <c r="BE500" s="76"/>
      <c r="BF500" s="76"/>
      <c r="BG500" s="76"/>
      <c r="BH500" s="76"/>
      <c r="BI500" s="76"/>
      <c r="BN500" s="500"/>
      <c r="BO500" s="642"/>
      <c r="BP500" s="641"/>
      <c r="BQ500" s="641"/>
      <c r="BR500" s="400" t="s">
        <v>146</v>
      </c>
      <c r="BS500" s="188">
        <v>909526</v>
      </c>
      <c r="BT500" s="390">
        <v>9.4011887848419341E-3</v>
      </c>
      <c r="BU500" s="188">
        <v>41</v>
      </c>
      <c r="BV500" s="390">
        <v>0.34453781512605042</v>
      </c>
      <c r="BW500" s="188">
        <v>22183.560975609755</v>
      </c>
      <c r="BX500" s="401">
        <v>2.2856505742000223E-3</v>
      </c>
      <c r="CB500" s="159"/>
      <c r="CC500" s="159"/>
      <c r="CD500" s="159"/>
      <c r="CE500" s="159"/>
      <c r="CF500" s="159"/>
      <c r="CG500" s="159"/>
      <c r="CI500" s="76"/>
      <c r="CJ500" s="150"/>
      <c r="CK500" s="150"/>
      <c r="CL500" s="150"/>
    </row>
    <row r="501" spans="2:90" s="14" customFormat="1" ht="13.5" customHeight="1">
      <c r="B501" s="500"/>
      <c r="C501" s="628"/>
      <c r="D501" s="631"/>
      <c r="E501" s="615"/>
      <c r="F501" s="615"/>
      <c r="G501" s="126" t="s">
        <v>147</v>
      </c>
      <c r="H501" s="211">
        <v>2656269</v>
      </c>
      <c r="I501" s="182">
        <f>IFERROR(H501/E498,"-")</f>
        <v>3.929937145275314E-3</v>
      </c>
      <c r="J501" s="211">
        <v>50</v>
      </c>
      <c r="K501" s="182">
        <f>IFERROR(J501/F498,"-")</f>
        <v>4.5998160073597055E-2</v>
      </c>
      <c r="L501" s="214">
        <f t="shared" si="463"/>
        <v>53125.38</v>
      </c>
      <c r="M501" s="109">
        <f t="shared" si="508"/>
        <v>2.7025566185611589E-3</v>
      </c>
      <c r="N501" s="615"/>
      <c r="O501" s="615"/>
      <c r="P501" s="126" t="s">
        <v>147</v>
      </c>
      <c r="Q501" s="211">
        <v>28009</v>
      </c>
      <c r="R501" s="182">
        <f>IFERROR(Q501/N498,"-")</f>
        <v>2.9079090162621349E-4</v>
      </c>
      <c r="S501" s="211">
        <v>4</v>
      </c>
      <c r="T501" s="182">
        <f>IFERROR(S501/O498,"-")</f>
        <v>2.7027027027027029E-2</v>
      </c>
      <c r="U501" s="214">
        <f t="shared" si="464"/>
        <v>7002.25</v>
      </c>
      <c r="V501" s="109">
        <f t="shared" si="509"/>
        <v>2.162045294848927E-4</v>
      </c>
      <c r="W501" s="615"/>
      <c r="X501" s="615"/>
      <c r="Y501" s="126" t="s">
        <v>147</v>
      </c>
      <c r="Z501" s="211">
        <v>76280</v>
      </c>
      <c r="AA501" s="182">
        <f>IFERROR(Z501/W498,"-")</f>
        <v>1.6939908185164656E-3</v>
      </c>
      <c r="AB501" s="211">
        <v>5</v>
      </c>
      <c r="AC501" s="182">
        <f>IFERROR(AB501/X498,"-")</f>
        <v>7.0422535211267609E-2</v>
      </c>
      <c r="AD501" s="214">
        <f t="shared" si="465"/>
        <v>15256</v>
      </c>
      <c r="AE501" s="109">
        <f t="shared" si="510"/>
        <v>2.7025566185611587E-4</v>
      </c>
      <c r="AF501" s="615"/>
      <c r="AG501" s="615"/>
      <c r="AH501" s="126" t="s">
        <v>147</v>
      </c>
      <c r="AI501" s="211">
        <v>44882</v>
      </c>
      <c r="AJ501" s="182">
        <f>IFERROR(AI501/AF498,"-")</f>
        <v>4.9166851800973386E-4</v>
      </c>
      <c r="AK501" s="211">
        <v>4</v>
      </c>
      <c r="AL501" s="182">
        <f>IFERROR(AK501/AG498,"-")</f>
        <v>3.3613445378151259E-2</v>
      </c>
      <c r="AM501" s="214">
        <f t="shared" si="466"/>
        <v>11220.5</v>
      </c>
      <c r="AN501" s="109">
        <f t="shared" si="511"/>
        <v>2.162045294848927E-4</v>
      </c>
      <c r="AO501" s="615"/>
      <c r="AP501" s="651"/>
      <c r="AQ501" s="126" t="s">
        <v>147</v>
      </c>
      <c r="AR501" s="211">
        <f t="shared" si="461"/>
        <v>2805440</v>
      </c>
      <c r="AS501" s="182">
        <f>IFERROR(AR501/AO498,"-")</f>
        <v>3.0878513657620391E-3</v>
      </c>
      <c r="AT501" s="211">
        <f t="shared" si="462"/>
        <v>63</v>
      </c>
      <c r="AU501" s="182">
        <f>IFERROR(AT501/AP498,"-")</f>
        <v>4.4210526315789471E-2</v>
      </c>
      <c r="AV501" s="214">
        <f t="shared" si="467"/>
        <v>44530.793650793654</v>
      </c>
      <c r="AW501" s="109">
        <f t="shared" si="512"/>
        <v>3.4052213393870601E-3</v>
      </c>
      <c r="AX501" s="121"/>
      <c r="AY501" s="76"/>
      <c r="AZ501" s="76"/>
      <c r="BA501" s="76"/>
      <c r="BB501" s="76"/>
      <c r="BC501" s="76"/>
      <c r="BD501" s="76"/>
      <c r="BE501" s="76"/>
      <c r="BF501" s="76"/>
      <c r="BG501" s="76"/>
      <c r="BH501" s="76"/>
      <c r="BI501" s="76"/>
      <c r="BN501" s="500"/>
      <c r="BO501" s="642"/>
      <c r="BP501" s="641"/>
      <c r="BQ501" s="641"/>
      <c r="BR501" s="400" t="s">
        <v>147</v>
      </c>
      <c r="BS501" s="188">
        <v>57090</v>
      </c>
      <c r="BT501" s="390">
        <v>5.9010283128423601E-4</v>
      </c>
      <c r="BU501" s="188">
        <v>5</v>
      </c>
      <c r="BV501" s="390">
        <v>4.2016806722689079E-2</v>
      </c>
      <c r="BW501" s="188">
        <v>11418</v>
      </c>
      <c r="BX501" s="401">
        <v>2.7873787490244177E-4</v>
      </c>
      <c r="CB501" s="159"/>
      <c r="CC501" s="159"/>
      <c r="CD501" s="159"/>
      <c r="CE501" s="159"/>
      <c r="CF501" s="159"/>
      <c r="CG501" s="159"/>
      <c r="CI501" s="76"/>
      <c r="CJ501" s="150"/>
      <c r="CK501" s="150"/>
      <c r="CL501" s="150"/>
    </row>
    <row r="502" spans="2:90" s="14" customFormat="1" ht="13.5" customHeight="1">
      <c r="B502" s="500"/>
      <c r="C502" s="628"/>
      <c r="D502" s="631"/>
      <c r="E502" s="615"/>
      <c r="F502" s="615"/>
      <c r="G502" s="126" t="s">
        <v>148</v>
      </c>
      <c r="H502" s="211">
        <v>13236051</v>
      </c>
      <c r="I502" s="182">
        <f>IFERROR(H502/E498,"-")</f>
        <v>1.9582673472324705E-2</v>
      </c>
      <c r="J502" s="211">
        <v>348</v>
      </c>
      <c r="K502" s="182">
        <f>IFERROR(J502/F498,"-")</f>
        <v>0.32014719411223552</v>
      </c>
      <c r="L502" s="214">
        <f t="shared" si="463"/>
        <v>38034.629310344826</v>
      </c>
      <c r="M502" s="109">
        <f t="shared" si="508"/>
        <v>1.8809794065185667E-2</v>
      </c>
      <c r="N502" s="615"/>
      <c r="O502" s="615"/>
      <c r="P502" s="126" t="s">
        <v>148</v>
      </c>
      <c r="Q502" s="211">
        <v>2604172</v>
      </c>
      <c r="R502" s="182">
        <f>IFERROR(Q502/N498,"-")</f>
        <v>2.7036649786487905E-2</v>
      </c>
      <c r="S502" s="211">
        <v>49</v>
      </c>
      <c r="T502" s="182">
        <f>IFERROR(S502/O498,"-")</f>
        <v>0.33108108108108109</v>
      </c>
      <c r="U502" s="214">
        <f t="shared" si="464"/>
        <v>53146.367346938772</v>
      </c>
      <c r="V502" s="109">
        <f t="shared" si="509"/>
        <v>2.6485054861899358E-3</v>
      </c>
      <c r="W502" s="615"/>
      <c r="X502" s="615"/>
      <c r="Y502" s="126" t="s">
        <v>148</v>
      </c>
      <c r="Z502" s="211">
        <v>1835096</v>
      </c>
      <c r="AA502" s="182">
        <f>IFERROR(Z502/W498,"-")</f>
        <v>4.0752959820349918E-2</v>
      </c>
      <c r="AB502" s="211">
        <v>29</v>
      </c>
      <c r="AC502" s="182">
        <f>IFERROR(AB502/X498,"-")</f>
        <v>0.40845070422535212</v>
      </c>
      <c r="AD502" s="214">
        <f t="shared" si="465"/>
        <v>63279.172413793101</v>
      </c>
      <c r="AE502" s="109">
        <f t="shared" si="510"/>
        <v>1.567482838765472E-3</v>
      </c>
      <c r="AF502" s="615"/>
      <c r="AG502" s="615"/>
      <c r="AH502" s="126" t="s">
        <v>148</v>
      </c>
      <c r="AI502" s="211">
        <v>2675357</v>
      </c>
      <c r="AJ502" s="182">
        <f>IFERROR(AI502/AF498,"-")</f>
        <v>2.9307713812596756E-2</v>
      </c>
      <c r="AK502" s="211">
        <v>44</v>
      </c>
      <c r="AL502" s="182">
        <f>IFERROR(AK502/AG498,"-")</f>
        <v>0.36974789915966388</v>
      </c>
      <c r="AM502" s="214">
        <f t="shared" si="466"/>
        <v>60803.568181818184</v>
      </c>
      <c r="AN502" s="109">
        <f t="shared" si="511"/>
        <v>2.3782498243338198E-3</v>
      </c>
      <c r="AO502" s="615"/>
      <c r="AP502" s="651"/>
      <c r="AQ502" s="126" t="s">
        <v>148</v>
      </c>
      <c r="AR502" s="211">
        <f t="shared" si="461"/>
        <v>20350676</v>
      </c>
      <c r="AS502" s="182">
        <f>IFERROR(AR502/AO498,"-")</f>
        <v>2.2399289480716306E-2</v>
      </c>
      <c r="AT502" s="211">
        <f t="shared" si="462"/>
        <v>470</v>
      </c>
      <c r="AU502" s="182">
        <f>IFERROR(AT502/AP498,"-")</f>
        <v>0.3298245614035088</v>
      </c>
      <c r="AV502" s="214">
        <f t="shared" si="467"/>
        <v>43299.310638297873</v>
      </c>
      <c r="AW502" s="109">
        <f t="shared" si="512"/>
        <v>2.5404032214474893E-2</v>
      </c>
      <c r="AX502" s="121"/>
      <c r="AY502" s="76"/>
      <c r="AZ502" s="76"/>
      <c r="BA502" s="76"/>
      <c r="BB502" s="76"/>
      <c r="BC502" s="76"/>
      <c r="BD502" s="76"/>
      <c r="BE502" s="76"/>
      <c r="BF502" s="76"/>
      <c r="BG502" s="76"/>
      <c r="BH502" s="76"/>
      <c r="BI502" s="76"/>
      <c r="BN502" s="500"/>
      <c r="BO502" s="642"/>
      <c r="BP502" s="641"/>
      <c r="BQ502" s="641"/>
      <c r="BR502" s="400" t="s">
        <v>148</v>
      </c>
      <c r="BS502" s="188">
        <v>1208875</v>
      </c>
      <c r="BT502" s="390">
        <v>1.2495368018369779E-2</v>
      </c>
      <c r="BU502" s="188">
        <v>40</v>
      </c>
      <c r="BV502" s="390">
        <v>0.33613445378151263</v>
      </c>
      <c r="BW502" s="188">
        <v>30221.875</v>
      </c>
      <c r="BX502" s="401">
        <v>2.2299029992195341E-3</v>
      </c>
      <c r="CB502" s="159"/>
      <c r="CC502" s="159"/>
      <c r="CD502" s="159"/>
      <c r="CE502" s="159"/>
      <c r="CF502" s="159"/>
      <c r="CG502" s="159"/>
      <c r="CI502" s="76"/>
      <c r="CJ502" s="150"/>
      <c r="CK502" s="150"/>
      <c r="CL502" s="150"/>
    </row>
    <row r="503" spans="2:90" s="14" customFormat="1" ht="13.5" customHeight="1">
      <c r="B503" s="500"/>
      <c r="C503" s="628"/>
      <c r="D503" s="631"/>
      <c r="E503" s="615"/>
      <c r="F503" s="615"/>
      <c r="G503" s="126" t="s">
        <v>149</v>
      </c>
      <c r="H503" s="211">
        <v>24982796</v>
      </c>
      <c r="I503" s="182">
        <f>IFERROR(H503/E498,"-")</f>
        <v>3.6961925916853884E-2</v>
      </c>
      <c r="J503" s="211">
        <v>395</v>
      </c>
      <c r="K503" s="182">
        <f>IFERROR(J503/F498,"-")</f>
        <v>0.36338546458141674</v>
      </c>
      <c r="L503" s="214">
        <f t="shared" si="463"/>
        <v>63247.58481012658</v>
      </c>
      <c r="M503" s="109">
        <f t="shared" si="508"/>
        <v>2.1350197286633156E-2</v>
      </c>
      <c r="N503" s="615"/>
      <c r="O503" s="615"/>
      <c r="P503" s="126" t="s">
        <v>149</v>
      </c>
      <c r="Q503" s="211">
        <v>3327742</v>
      </c>
      <c r="R503" s="182">
        <f>IFERROR(Q503/N498,"-")</f>
        <v>3.4548791337049488E-2</v>
      </c>
      <c r="S503" s="211">
        <v>64</v>
      </c>
      <c r="T503" s="182">
        <f>IFERROR(S503/O498,"-")</f>
        <v>0.43243243243243246</v>
      </c>
      <c r="U503" s="214">
        <f t="shared" si="464"/>
        <v>51995.96875</v>
      </c>
      <c r="V503" s="109">
        <f t="shared" si="509"/>
        <v>3.4592724717582833E-3</v>
      </c>
      <c r="W503" s="615"/>
      <c r="X503" s="615"/>
      <c r="Y503" s="126" t="s">
        <v>149</v>
      </c>
      <c r="Z503" s="211">
        <v>2412187</v>
      </c>
      <c r="AA503" s="182">
        <f>IFERROR(Z503/W498,"-")</f>
        <v>5.3568728769595932E-2</v>
      </c>
      <c r="AB503" s="211">
        <v>34</v>
      </c>
      <c r="AC503" s="182">
        <f>IFERROR(AB503/X498,"-")</f>
        <v>0.47887323943661969</v>
      </c>
      <c r="AD503" s="214">
        <f t="shared" si="465"/>
        <v>70946.676470588238</v>
      </c>
      <c r="AE503" s="109">
        <f t="shared" si="510"/>
        <v>1.837738500621588E-3</v>
      </c>
      <c r="AF503" s="615"/>
      <c r="AG503" s="615"/>
      <c r="AH503" s="126" t="s">
        <v>149</v>
      </c>
      <c r="AI503" s="211">
        <v>1829375</v>
      </c>
      <c r="AJ503" s="182">
        <f>IFERROR(AI503/AF498,"-")</f>
        <v>2.0040240968184506E-2</v>
      </c>
      <c r="AK503" s="211">
        <v>39</v>
      </c>
      <c r="AL503" s="182">
        <f>IFERROR(AK503/AG498,"-")</f>
        <v>0.32773109243697479</v>
      </c>
      <c r="AM503" s="214">
        <f t="shared" si="466"/>
        <v>46907.051282051281</v>
      </c>
      <c r="AN503" s="109">
        <f t="shared" si="511"/>
        <v>2.1079941624777038E-3</v>
      </c>
      <c r="AO503" s="615"/>
      <c r="AP503" s="651"/>
      <c r="AQ503" s="126" t="s">
        <v>149</v>
      </c>
      <c r="AR503" s="211">
        <f t="shared" si="461"/>
        <v>32552100</v>
      </c>
      <c r="AS503" s="182">
        <f>IFERROR(AR503/AO498,"-")</f>
        <v>3.5828977430785357E-2</v>
      </c>
      <c r="AT503" s="211">
        <f t="shared" si="462"/>
        <v>532</v>
      </c>
      <c r="AU503" s="182">
        <f>IFERROR(AT503/AP498,"-")</f>
        <v>0.37333333333333335</v>
      </c>
      <c r="AV503" s="214">
        <f t="shared" si="467"/>
        <v>61188.15789473684</v>
      </c>
      <c r="AW503" s="109">
        <f t="shared" si="512"/>
        <v>2.8755202421490732E-2</v>
      </c>
      <c r="AX503" s="121"/>
      <c r="AY503" s="76"/>
      <c r="AZ503" s="76"/>
      <c r="BA503" s="76"/>
      <c r="BB503" s="76"/>
      <c r="BC503" s="76"/>
      <c r="BD503" s="76"/>
      <c r="BE503" s="76"/>
      <c r="BF503" s="76"/>
      <c r="BG503" s="76"/>
      <c r="BH503" s="76"/>
      <c r="BI503" s="76"/>
      <c r="BN503" s="500"/>
      <c r="BO503" s="642"/>
      <c r="BP503" s="641"/>
      <c r="BQ503" s="641"/>
      <c r="BR503" s="400" t="s">
        <v>149</v>
      </c>
      <c r="BS503" s="188">
        <v>2094768</v>
      </c>
      <c r="BT503" s="390">
        <v>2.165227759123518E-2</v>
      </c>
      <c r="BU503" s="188">
        <v>47</v>
      </c>
      <c r="BV503" s="390">
        <v>0.3949579831932773</v>
      </c>
      <c r="BW503" s="188">
        <v>44569.531914893618</v>
      </c>
      <c r="BX503" s="401">
        <v>2.6201360240829526E-3</v>
      </c>
      <c r="CB503" s="159"/>
      <c r="CC503" s="159"/>
      <c r="CD503" s="159"/>
      <c r="CE503" s="159"/>
      <c r="CF503" s="159"/>
      <c r="CG503" s="159"/>
      <c r="CI503" s="76"/>
      <c r="CJ503" s="150"/>
      <c r="CK503" s="150"/>
      <c r="CL503" s="150"/>
    </row>
    <row r="504" spans="2:90" s="14" customFormat="1" ht="13.5" customHeight="1">
      <c r="B504" s="500"/>
      <c r="C504" s="628"/>
      <c r="D504" s="631"/>
      <c r="E504" s="615"/>
      <c r="F504" s="615"/>
      <c r="G504" s="126" t="s">
        <v>150</v>
      </c>
      <c r="H504" s="211">
        <v>26525445</v>
      </c>
      <c r="I504" s="182">
        <f>IFERROR(H504/E498,"-")</f>
        <v>3.9244267655292951E-2</v>
      </c>
      <c r="J504" s="211">
        <v>110</v>
      </c>
      <c r="K504" s="182">
        <f>IFERROR(J504/F498,"-")</f>
        <v>0.10119595216191353</v>
      </c>
      <c r="L504" s="214">
        <f t="shared" si="463"/>
        <v>241140.40909090909</v>
      </c>
      <c r="M504" s="109">
        <f t="shared" si="508"/>
        <v>5.9456245608345499E-3</v>
      </c>
      <c r="N504" s="615"/>
      <c r="O504" s="615"/>
      <c r="P504" s="126" t="s">
        <v>150</v>
      </c>
      <c r="Q504" s="211">
        <v>263273</v>
      </c>
      <c r="R504" s="182">
        <f>IFERROR(Q504/N498,"-")</f>
        <v>2.7333140434802426E-3</v>
      </c>
      <c r="S504" s="211">
        <v>14</v>
      </c>
      <c r="T504" s="182">
        <f>IFERROR(S504/O498,"-")</f>
        <v>9.45945945945946E-2</v>
      </c>
      <c r="U504" s="214">
        <f t="shared" si="464"/>
        <v>18805.214285714286</v>
      </c>
      <c r="V504" s="109">
        <f t="shared" si="509"/>
        <v>7.5671585319712453E-4</v>
      </c>
      <c r="W504" s="615"/>
      <c r="X504" s="615"/>
      <c r="Y504" s="126" t="s">
        <v>150</v>
      </c>
      <c r="Z504" s="211">
        <v>1332160</v>
      </c>
      <c r="AA504" s="182">
        <f>IFERROR(Z504/W498,"-")</f>
        <v>2.9583990676388238E-2</v>
      </c>
      <c r="AB504" s="211">
        <v>13</v>
      </c>
      <c r="AC504" s="182">
        <f>IFERROR(AB504/X498,"-")</f>
        <v>0.18309859154929578</v>
      </c>
      <c r="AD504" s="214">
        <f t="shared" si="465"/>
        <v>102473.84615384616</v>
      </c>
      <c r="AE504" s="109">
        <f t="shared" si="510"/>
        <v>7.0266472082590133E-4</v>
      </c>
      <c r="AF504" s="615"/>
      <c r="AG504" s="615"/>
      <c r="AH504" s="126" t="s">
        <v>150</v>
      </c>
      <c r="AI504" s="211">
        <v>2929474</v>
      </c>
      <c r="AJ504" s="182">
        <f>IFERROR(AI504/AF498,"-")</f>
        <v>3.2091487458848697E-2</v>
      </c>
      <c r="AK504" s="211">
        <v>15</v>
      </c>
      <c r="AL504" s="182">
        <f>IFERROR(AK504/AG498,"-")</f>
        <v>0.12605042016806722</v>
      </c>
      <c r="AM504" s="214">
        <f t="shared" si="466"/>
        <v>195298.26666666666</v>
      </c>
      <c r="AN504" s="109">
        <f t="shared" si="511"/>
        <v>8.1076698556834762E-4</v>
      </c>
      <c r="AO504" s="615"/>
      <c r="AP504" s="651"/>
      <c r="AQ504" s="126" t="s">
        <v>150</v>
      </c>
      <c r="AR504" s="211">
        <f t="shared" si="461"/>
        <v>31050352</v>
      </c>
      <c r="AS504" s="182">
        <f>IFERROR(AR504/AO498,"-")</f>
        <v>3.417605503257673E-2</v>
      </c>
      <c r="AT504" s="211">
        <f t="shared" si="462"/>
        <v>152</v>
      </c>
      <c r="AU504" s="182">
        <f>IFERROR(AT504/AP498,"-")</f>
        <v>0.10666666666666667</v>
      </c>
      <c r="AV504" s="214">
        <f t="shared" si="467"/>
        <v>204278.63157894736</v>
      </c>
      <c r="AW504" s="109">
        <f t="shared" si="512"/>
        <v>8.2157721204259224E-3</v>
      </c>
      <c r="AX504" s="121"/>
      <c r="AY504" s="76"/>
      <c r="AZ504" s="76"/>
      <c r="BA504" s="76"/>
      <c r="BB504" s="76"/>
      <c r="BC504" s="76"/>
      <c r="BD504" s="76"/>
      <c r="BE504" s="76"/>
      <c r="BF504" s="76"/>
      <c r="BG504" s="76"/>
      <c r="BH504" s="76"/>
      <c r="BI504" s="76"/>
      <c r="BN504" s="500"/>
      <c r="BO504" s="642"/>
      <c r="BP504" s="641"/>
      <c r="BQ504" s="641"/>
      <c r="BR504" s="400" t="s">
        <v>150</v>
      </c>
      <c r="BS504" s="188">
        <v>439498</v>
      </c>
      <c r="BT504" s="390">
        <v>4.5428098466239117E-3</v>
      </c>
      <c r="BU504" s="188">
        <v>14</v>
      </c>
      <c r="BV504" s="390">
        <v>0.11764705882352941</v>
      </c>
      <c r="BW504" s="188">
        <v>31392.714285714286</v>
      </c>
      <c r="BX504" s="401">
        <v>7.8046604972683686E-4</v>
      </c>
      <c r="CB504" s="159"/>
      <c r="CC504" s="159"/>
      <c r="CD504" s="159"/>
      <c r="CE504" s="159"/>
      <c r="CF504" s="159"/>
      <c r="CG504" s="159"/>
      <c r="CI504" s="76"/>
      <c r="CJ504" s="150"/>
      <c r="CK504" s="150"/>
      <c r="CL504" s="150"/>
    </row>
    <row r="505" spans="2:90" s="14" customFormat="1" ht="13.5" customHeight="1">
      <c r="B505" s="500"/>
      <c r="C505" s="628"/>
      <c r="D505" s="631"/>
      <c r="E505" s="615"/>
      <c r="F505" s="615"/>
      <c r="G505" s="126" t="s">
        <v>160</v>
      </c>
      <c r="H505" s="211">
        <v>0</v>
      </c>
      <c r="I505" s="182">
        <f>IFERROR(H505/E498,"-")</f>
        <v>0</v>
      </c>
      <c r="J505" s="211">
        <v>0</v>
      </c>
      <c r="K505" s="182">
        <f>IFERROR(J505/F498,"-")</f>
        <v>0</v>
      </c>
      <c r="L505" s="214" t="str">
        <f t="shared" si="463"/>
        <v>-</v>
      </c>
      <c r="M505" s="109">
        <f t="shared" si="508"/>
        <v>0</v>
      </c>
      <c r="N505" s="615"/>
      <c r="O505" s="615"/>
      <c r="P505" s="126" t="s">
        <v>160</v>
      </c>
      <c r="Q505" s="211">
        <v>0</v>
      </c>
      <c r="R505" s="182">
        <f>IFERROR(Q505/N498,"-")</f>
        <v>0</v>
      </c>
      <c r="S505" s="211">
        <v>0</v>
      </c>
      <c r="T505" s="182">
        <f>IFERROR(S505/O498,"-")</f>
        <v>0</v>
      </c>
      <c r="U505" s="214" t="str">
        <f t="shared" si="464"/>
        <v>-</v>
      </c>
      <c r="V505" s="109">
        <f t="shared" si="509"/>
        <v>0</v>
      </c>
      <c r="W505" s="615"/>
      <c r="X505" s="615"/>
      <c r="Y505" s="126" t="s">
        <v>160</v>
      </c>
      <c r="Z505" s="211">
        <v>0</v>
      </c>
      <c r="AA505" s="182">
        <f>IFERROR(Z505/W498,"-")</f>
        <v>0</v>
      </c>
      <c r="AB505" s="211">
        <v>0</v>
      </c>
      <c r="AC505" s="182">
        <f>IFERROR(AB505/X498,"-")</f>
        <v>0</v>
      </c>
      <c r="AD505" s="214" t="str">
        <f t="shared" si="465"/>
        <v>-</v>
      </c>
      <c r="AE505" s="109">
        <f t="shared" si="510"/>
        <v>0</v>
      </c>
      <c r="AF505" s="615"/>
      <c r="AG505" s="615"/>
      <c r="AH505" s="126" t="s">
        <v>160</v>
      </c>
      <c r="AI505" s="211">
        <v>0</v>
      </c>
      <c r="AJ505" s="182">
        <f>IFERROR(AI505/AF498,"-")</f>
        <v>0</v>
      </c>
      <c r="AK505" s="211">
        <v>0</v>
      </c>
      <c r="AL505" s="182">
        <f>IFERROR(AK505/AG498,"-")</f>
        <v>0</v>
      </c>
      <c r="AM505" s="214" t="str">
        <f t="shared" si="466"/>
        <v>-</v>
      </c>
      <c r="AN505" s="109">
        <f t="shared" si="511"/>
        <v>0</v>
      </c>
      <c r="AO505" s="615"/>
      <c r="AP505" s="651"/>
      <c r="AQ505" s="126" t="s">
        <v>160</v>
      </c>
      <c r="AR505" s="211">
        <f t="shared" si="461"/>
        <v>0</v>
      </c>
      <c r="AS505" s="182">
        <f>IFERROR(AR505/AO498,"-")</f>
        <v>0</v>
      </c>
      <c r="AT505" s="211">
        <f t="shared" si="462"/>
        <v>0</v>
      </c>
      <c r="AU505" s="182">
        <f>IFERROR(AT505/AP498,"-")</f>
        <v>0</v>
      </c>
      <c r="AV505" s="214" t="str">
        <f t="shared" si="467"/>
        <v>-</v>
      </c>
      <c r="AW505" s="109">
        <f t="shared" si="512"/>
        <v>0</v>
      </c>
      <c r="AX505" s="121"/>
      <c r="AY505" s="76"/>
      <c r="AZ505" s="76"/>
      <c r="BA505" s="76"/>
      <c r="BB505" s="76"/>
      <c r="BC505" s="76"/>
      <c r="BD505" s="76"/>
      <c r="BE505" s="76"/>
      <c r="BF505" s="76"/>
      <c r="BG505" s="76"/>
      <c r="BH505" s="76"/>
      <c r="BI505" s="76"/>
      <c r="BN505" s="500"/>
      <c r="BO505" s="642"/>
      <c r="BP505" s="641"/>
      <c r="BQ505" s="641"/>
      <c r="BR505" s="400" t="s">
        <v>160</v>
      </c>
      <c r="BS505" s="188">
        <v>0</v>
      </c>
      <c r="BT505" s="390">
        <v>0</v>
      </c>
      <c r="BU505" s="188">
        <v>0</v>
      </c>
      <c r="BV505" s="390">
        <v>0</v>
      </c>
      <c r="BW505" s="188" t="s">
        <v>418</v>
      </c>
      <c r="BX505" s="401">
        <v>0</v>
      </c>
      <c r="CB505" s="159"/>
      <c r="CC505" s="159"/>
      <c r="CD505" s="159"/>
      <c r="CE505" s="159"/>
      <c r="CF505" s="159"/>
      <c r="CG505" s="159"/>
      <c r="CI505" s="76"/>
      <c r="CJ505" s="150"/>
      <c r="CK505" s="150"/>
      <c r="CL505" s="150"/>
    </row>
    <row r="506" spans="2:90" s="14" customFormat="1" ht="13.5" customHeight="1">
      <c r="B506" s="500"/>
      <c r="C506" s="628"/>
      <c r="D506" s="631"/>
      <c r="E506" s="615"/>
      <c r="F506" s="615"/>
      <c r="G506" s="126" t="s">
        <v>151</v>
      </c>
      <c r="H506" s="211">
        <v>130676</v>
      </c>
      <c r="I506" s="182">
        <f>IFERROR(H506/E498,"-")</f>
        <v>1.9333451032105443E-4</v>
      </c>
      <c r="J506" s="211">
        <v>9</v>
      </c>
      <c r="K506" s="182">
        <f>IFERROR(J506/F498,"-")</f>
        <v>8.2796688132474698E-3</v>
      </c>
      <c r="L506" s="214">
        <f t="shared" si="463"/>
        <v>14519.555555555555</v>
      </c>
      <c r="M506" s="109">
        <f t="shared" si="508"/>
        <v>4.864601913410086E-4</v>
      </c>
      <c r="N506" s="615"/>
      <c r="O506" s="615"/>
      <c r="P506" s="126" t="s">
        <v>151</v>
      </c>
      <c r="Q506" s="211">
        <v>2515</v>
      </c>
      <c r="R506" s="182">
        <f>IFERROR(Q506/N498,"-")</f>
        <v>2.6110861422754365E-5</v>
      </c>
      <c r="S506" s="211">
        <v>1</v>
      </c>
      <c r="T506" s="182">
        <f>IFERROR(S506/O498,"-")</f>
        <v>6.7567567567567571E-3</v>
      </c>
      <c r="U506" s="214">
        <f t="shared" si="464"/>
        <v>2515</v>
      </c>
      <c r="V506" s="109">
        <f t="shared" si="509"/>
        <v>5.4051132371223176E-5</v>
      </c>
      <c r="W506" s="615"/>
      <c r="X506" s="615"/>
      <c r="Y506" s="126" t="s">
        <v>151</v>
      </c>
      <c r="Z506" s="211">
        <v>0</v>
      </c>
      <c r="AA506" s="182">
        <f>IFERROR(Z506/W498,"-")</f>
        <v>0</v>
      </c>
      <c r="AB506" s="211">
        <v>0</v>
      </c>
      <c r="AC506" s="182">
        <f>IFERROR(AB506/X498,"-")</f>
        <v>0</v>
      </c>
      <c r="AD506" s="214" t="str">
        <f t="shared" si="465"/>
        <v>-</v>
      </c>
      <c r="AE506" s="109">
        <f t="shared" si="510"/>
        <v>0</v>
      </c>
      <c r="AF506" s="615"/>
      <c r="AG506" s="615"/>
      <c r="AH506" s="126" t="s">
        <v>151</v>
      </c>
      <c r="AI506" s="211">
        <v>87034</v>
      </c>
      <c r="AJ506" s="182">
        <f>IFERROR(AI506/AF498,"-")</f>
        <v>9.5343072493336259E-4</v>
      </c>
      <c r="AK506" s="211">
        <v>3</v>
      </c>
      <c r="AL506" s="182">
        <f>IFERROR(AK506/AG498,"-")</f>
        <v>2.5210084033613446E-2</v>
      </c>
      <c r="AM506" s="214">
        <f t="shared" si="466"/>
        <v>29011.333333333332</v>
      </c>
      <c r="AN506" s="109">
        <f t="shared" si="511"/>
        <v>1.6215339711366953E-4</v>
      </c>
      <c r="AO506" s="615"/>
      <c r="AP506" s="651"/>
      <c r="AQ506" s="126" t="s">
        <v>151</v>
      </c>
      <c r="AR506" s="211">
        <f t="shared" si="461"/>
        <v>220225</v>
      </c>
      <c r="AS506" s="182">
        <f>IFERROR(AR506/AO498,"-")</f>
        <v>2.4239408685444887E-4</v>
      </c>
      <c r="AT506" s="211">
        <f t="shared" si="462"/>
        <v>13</v>
      </c>
      <c r="AU506" s="182">
        <f>IFERROR(AT506/AP498,"-")</f>
        <v>9.1228070175438589E-3</v>
      </c>
      <c r="AV506" s="214">
        <f t="shared" si="467"/>
        <v>16940.384615384617</v>
      </c>
      <c r="AW506" s="109">
        <f t="shared" si="512"/>
        <v>7.0266472082590133E-4</v>
      </c>
      <c r="AX506" s="121"/>
      <c r="AY506" s="76"/>
      <c r="AZ506" s="76"/>
      <c r="BA506" s="76"/>
      <c r="BB506" s="76"/>
      <c r="BC506" s="76"/>
      <c r="BD506" s="76"/>
      <c r="BE506" s="76"/>
      <c r="BF506" s="76"/>
      <c r="BG506" s="76"/>
      <c r="BH506" s="76"/>
      <c r="BI506" s="76"/>
      <c r="BN506" s="500"/>
      <c r="BO506" s="642"/>
      <c r="BP506" s="641"/>
      <c r="BQ506" s="641"/>
      <c r="BR506" s="400" t="s">
        <v>151</v>
      </c>
      <c r="BS506" s="188">
        <v>12464</v>
      </c>
      <c r="BT506" s="390">
        <v>1.2883239952928214E-4</v>
      </c>
      <c r="BU506" s="188">
        <v>1</v>
      </c>
      <c r="BV506" s="390">
        <v>8.4033613445378148E-3</v>
      </c>
      <c r="BW506" s="188">
        <v>12464</v>
      </c>
      <c r="BX506" s="401">
        <v>5.5747574980488352E-5</v>
      </c>
      <c r="CB506" s="159"/>
      <c r="CC506" s="159"/>
      <c r="CD506" s="159"/>
      <c r="CE506" s="159"/>
      <c r="CF506" s="159"/>
      <c r="CG506" s="159"/>
      <c r="CI506" s="76"/>
      <c r="CJ506" s="150"/>
      <c r="CK506" s="150"/>
      <c r="CL506" s="150"/>
    </row>
    <row r="507" spans="2:90" s="14" customFormat="1" ht="13.5" customHeight="1">
      <c r="B507" s="500"/>
      <c r="C507" s="628"/>
      <c r="D507" s="631"/>
      <c r="E507" s="615"/>
      <c r="F507" s="615"/>
      <c r="G507" s="126" t="s">
        <v>152</v>
      </c>
      <c r="H507" s="211">
        <v>898643</v>
      </c>
      <c r="I507" s="182">
        <f>IFERROR(H507/E498,"-")</f>
        <v>1.329537974520519E-3</v>
      </c>
      <c r="J507" s="211">
        <v>57</v>
      </c>
      <c r="K507" s="182">
        <f>IFERROR(J507/F498,"-")</f>
        <v>5.2437902483900643E-2</v>
      </c>
      <c r="L507" s="214">
        <f t="shared" si="463"/>
        <v>15765.666666666666</v>
      </c>
      <c r="M507" s="109">
        <f t="shared" si="508"/>
        <v>3.0809145451597209E-3</v>
      </c>
      <c r="N507" s="615"/>
      <c r="O507" s="615"/>
      <c r="P507" s="126" t="s">
        <v>152</v>
      </c>
      <c r="Q507" s="211">
        <v>24678</v>
      </c>
      <c r="R507" s="182">
        <f>IFERROR(Q507/N498,"-")</f>
        <v>2.5620828556291539E-4</v>
      </c>
      <c r="S507" s="211">
        <v>4</v>
      </c>
      <c r="T507" s="182">
        <f>IFERROR(S507/O498,"-")</f>
        <v>2.7027027027027029E-2</v>
      </c>
      <c r="U507" s="214">
        <f t="shared" si="464"/>
        <v>6169.5</v>
      </c>
      <c r="V507" s="109">
        <f t="shared" si="509"/>
        <v>2.162045294848927E-4</v>
      </c>
      <c r="W507" s="615"/>
      <c r="X507" s="615"/>
      <c r="Y507" s="126" t="s">
        <v>152</v>
      </c>
      <c r="Z507" s="211">
        <v>65076</v>
      </c>
      <c r="AA507" s="182">
        <f>IFERROR(Z507/W498,"-")</f>
        <v>1.4451775892209951E-3</v>
      </c>
      <c r="AB507" s="211">
        <v>1</v>
      </c>
      <c r="AC507" s="182">
        <f>IFERROR(AB507/X498,"-")</f>
        <v>1.4084507042253521E-2</v>
      </c>
      <c r="AD507" s="214">
        <f t="shared" si="465"/>
        <v>65076</v>
      </c>
      <c r="AE507" s="109">
        <f t="shared" si="510"/>
        <v>5.4051132371223176E-5</v>
      </c>
      <c r="AF507" s="615"/>
      <c r="AG507" s="615"/>
      <c r="AH507" s="126" t="s">
        <v>152</v>
      </c>
      <c r="AI507" s="211">
        <v>66203</v>
      </c>
      <c r="AJ507" s="182">
        <f>IFERROR(AI507/AF498,"-")</f>
        <v>7.2523352118440383E-4</v>
      </c>
      <c r="AK507" s="211">
        <v>10</v>
      </c>
      <c r="AL507" s="182">
        <f>IFERROR(AK507/AG498,"-")</f>
        <v>8.4033613445378158E-2</v>
      </c>
      <c r="AM507" s="214">
        <f t="shared" si="466"/>
        <v>6620.3</v>
      </c>
      <c r="AN507" s="109">
        <f t="shared" si="511"/>
        <v>5.4051132371223175E-4</v>
      </c>
      <c r="AO507" s="615"/>
      <c r="AP507" s="651"/>
      <c r="AQ507" s="126" t="s">
        <v>152</v>
      </c>
      <c r="AR507" s="211">
        <f t="shared" si="461"/>
        <v>1054600</v>
      </c>
      <c r="AS507" s="182">
        <f>IFERROR(AR507/AO498,"-")</f>
        <v>1.160761966155985E-3</v>
      </c>
      <c r="AT507" s="211">
        <f t="shared" si="462"/>
        <v>72</v>
      </c>
      <c r="AU507" s="182">
        <f>IFERROR(AT507/AP498,"-")</f>
        <v>5.0526315789473683E-2</v>
      </c>
      <c r="AV507" s="214">
        <f t="shared" si="467"/>
        <v>14647.222222222223</v>
      </c>
      <c r="AW507" s="109">
        <f t="shared" si="512"/>
        <v>3.8916815307280688E-3</v>
      </c>
      <c r="AX507" s="121"/>
      <c r="AY507" s="76"/>
      <c r="AZ507" s="76"/>
      <c r="BA507" s="76"/>
      <c r="BB507" s="76"/>
      <c r="BC507" s="76"/>
      <c r="BD507" s="76"/>
      <c r="BE507" s="76"/>
      <c r="BF507" s="76"/>
      <c r="BG507" s="76"/>
      <c r="BH507" s="76"/>
      <c r="BI507" s="76"/>
      <c r="BN507" s="500"/>
      <c r="BO507" s="642"/>
      <c r="BP507" s="641"/>
      <c r="BQ507" s="641"/>
      <c r="BR507" s="400" t="s">
        <v>152</v>
      </c>
      <c r="BS507" s="188">
        <v>132462</v>
      </c>
      <c r="BT507" s="390">
        <v>1.369175008540418E-3</v>
      </c>
      <c r="BU507" s="188">
        <v>14</v>
      </c>
      <c r="BV507" s="390">
        <v>0.11764705882352941</v>
      </c>
      <c r="BW507" s="188">
        <v>9461.5714285714294</v>
      </c>
      <c r="BX507" s="401">
        <v>7.8046604972683686E-4</v>
      </c>
      <c r="CB507" s="159"/>
      <c r="CC507" s="159"/>
      <c r="CD507" s="159"/>
      <c r="CE507" s="159"/>
      <c r="CF507" s="159"/>
      <c r="CG507" s="159"/>
      <c r="CI507" s="76"/>
      <c r="CJ507" s="150"/>
      <c r="CK507" s="150"/>
      <c r="CL507" s="150"/>
    </row>
    <row r="508" spans="2:90" s="14" customFormat="1" ht="13.5" customHeight="1">
      <c r="B508" s="500"/>
      <c r="C508" s="628"/>
      <c r="D508" s="631"/>
      <c r="E508" s="615"/>
      <c r="F508" s="615"/>
      <c r="G508" s="126" t="s">
        <v>153</v>
      </c>
      <c r="H508" s="211">
        <v>1296811</v>
      </c>
      <c r="I508" s="182">
        <f>IFERROR(H508/E498,"-")</f>
        <v>1.9186256058033376E-3</v>
      </c>
      <c r="J508" s="211">
        <v>9</v>
      </c>
      <c r="K508" s="182">
        <f>IFERROR(J508/F498,"-")</f>
        <v>8.2796688132474698E-3</v>
      </c>
      <c r="L508" s="214">
        <f t="shared" si="463"/>
        <v>144090.11111111112</v>
      </c>
      <c r="M508" s="109">
        <f t="shared" si="508"/>
        <v>4.864601913410086E-4</v>
      </c>
      <c r="N508" s="615"/>
      <c r="O508" s="615"/>
      <c r="P508" s="126" t="s">
        <v>153</v>
      </c>
      <c r="Q508" s="211">
        <v>0</v>
      </c>
      <c r="R508" s="182">
        <f>IFERROR(Q508/N498,"-")</f>
        <v>0</v>
      </c>
      <c r="S508" s="211">
        <v>0</v>
      </c>
      <c r="T508" s="182">
        <f>IFERROR(S508/O498,"-")</f>
        <v>0</v>
      </c>
      <c r="U508" s="214" t="str">
        <f t="shared" si="464"/>
        <v>-</v>
      </c>
      <c r="V508" s="109">
        <f t="shared" si="509"/>
        <v>0</v>
      </c>
      <c r="W508" s="615"/>
      <c r="X508" s="615"/>
      <c r="Y508" s="126" t="s">
        <v>153</v>
      </c>
      <c r="Z508" s="211">
        <v>0</v>
      </c>
      <c r="AA508" s="182">
        <f>IFERROR(Z508/W498,"-")</f>
        <v>0</v>
      </c>
      <c r="AB508" s="211">
        <v>0</v>
      </c>
      <c r="AC508" s="182">
        <f>IFERROR(AB508/X498,"-")</f>
        <v>0</v>
      </c>
      <c r="AD508" s="214" t="str">
        <f t="shared" si="465"/>
        <v>-</v>
      </c>
      <c r="AE508" s="109">
        <f t="shared" si="510"/>
        <v>0</v>
      </c>
      <c r="AF508" s="615"/>
      <c r="AG508" s="615"/>
      <c r="AH508" s="126" t="s">
        <v>153</v>
      </c>
      <c r="AI508" s="211">
        <v>14901</v>
      </c>
      <c r="AJ508" s="182">
        <f>IFERROR(AI508/AF498,"-")</f>
        <v>1.6323587600514783E-4</v>
      </c>
      <c r="AK508" s="211">
        <v>1</v>
      </c>
      <c r="AL508" s="182">
        <f>IFERROR(AK508/AG498,"-")</f>
        <v>8.4033613445378148E-3</v>
      </c>
      <c r="AM508" s="214">
        <f t="shared" si="466"/>
        <v>14901</v>
      </c>
      <c r="AN508" s="109">
        <f t="shared" si="511"/>
        <v>5.4051132371223176E-5</v>
      </c>
      <c r="AO508" s="615"/>
      <c r="AP508" s="651"/>
      <c r="AQ508" s="126" t="s">
        <v>153</v>
      </c>
      <c r="AR508" s="211">
        <f t="shared" si="461"/>
        <v>1311712</v>
      </c>
      <c r="AS508" s="182">
        <f>IFERROR(AR508/AO498,"-")</f>
        <v>1.4437563058509381E-3</v>
      </c>
      <c r="AT508" s="211">
        <f t="shared" si="462"/>
        <v>10</v>
      </c>
      <c r="AU508" s="182">
        <f>IFERROR(AT508/AP498,"-")</f>
        <v>7.0175438596491229E-3</v>
      </c>
      <c r="AV508" s="214">
        <f t="shared" si="467"/>
        <v>131171.20000000001</v>
      </c>
      <c r="AW508" s="109">
        <f t="shared" si="512"/>
        <v>5.4051132371223175E-4</v>
      </c>
      <c r="AX508" s="121"/>
      <c r="AY508" s="76"/>
      <c r="AZ508" s="76"/>
      <c r="BA508" s="76"/>
      <c r="BB508" s="76"/>
      <c r="BC508" s="76"/>
      <c r="BD508" s="76"/>
      <c r="BE508" s="76"/>
      <c r="BF508" s="76"/>
      <c r="BG508" s="76"/>
      <c r="BH508" s="76"/>
      <c r="BI508" s="76"/>
      <c r="BN508" s="500"/>
      <c r="BO508" s="642"/>
      <c r="BP508" s="641"/>
      <c r="BQ508" s="641"/>
      <c r="BR508" s="400" t="s">
        <v>153</v>
      </c>
      <c r="BS508" s="188">
        <v>40945</v>
      </c>
      <c r="BT508" s="390">
        <v>4.2322228808780948E-4</v>
      </c>
      <c r="BU508" s="188">
        <v>3</v>
      </c>
      <c r="BV508" s="390">
        <v>2.5210084033613446E-2</v>
      </c>
      <c r="BW508" s="188">
        <v>13648.333333333334</v>
      </c>
      <c r="BX508" s="401">
        <v>1.6724272494146505E-4</v>
      </c>
      <c r="CB508" s="159"/>
      <c r="CC508" s="159"/>
      <c r="CD508" s="159"/>
      <c r="CE508" s="159"/>
      <c r="CF508" s="159"/>
      <c r="CG508" s="159"/>
      <c r="CI508" s="76"/>
      <c r="CJ508" s="150"/>
      <c r="CK508" s="150"/>
      <c r="CL508" s="150"/>
    </row>
    <row r="509" spans="2:90" s="14" customFormat="1" ht="13.5" customHeight="1">
      <c r="B509" s="500"/>
      <c r="C509" s="628"/>
      <c r="D509" s="631"/>
      <c r="E509" s="615"/>
      <c r="F509" s="615"/>
      <c r="G509" s="126" t="s">
        <v>154</v>
      </c>
      <c r="H509" s="211">
        <v>1398519</v>
      </c>
      <c r="I509" s="182">
        <f>IFERROR(H509/E498,"-")</f>
        <v>2.0691021001537449E-3</v>
      </c>
      <c r="J509" s="211">
        <v>5</v>
      </c>
      <c r="K509" s="182">
        <f>IFERROR(J509/F498,"-")</f>
        <v>4.5998160073597054E-3</v>
      </c>
      <c r="L509" s="214">
        <f t="shared" si="463"/>
        <v>279703.8</v>
      </c>
      <c r="M509" s="109">
        <f t="shared" si="508"/>
        <v>2.7025566185611587E-4</v>
      </c>
      <c r="N509" s="615"/>
      <c r="O509" s="615"/>
      <c r="P509" s="126" t="s">
        <v>154</v>
      </c>
      <c r="Q509" s="211">
        <v>0</v>
      </c>
      <c r="R509" s="182">
        <f>IFERROR(Q509/N498,"-")</f>
        <v>0</v>
      </c>
      <c r="S509" s="211">
        <v>0</v>
      </c>
      <c r="T509" s="182">
        <f>IFERROR(S509/O498,"-")</f>
        <v>0</v>
      </c>
      <c r="U509" s="214" t="str">
        <f t="shared" si="464"/>
        <v>-</v>
      </c>
      <c r="V509" s="109">
        <f t="shared" si="509"/>
        <v>0</v>
      </c>
      <c r="W509" s="615"/>
      <c r="X509" s="615"/>
      <c r="Y509" s="126" t="s">
        <v>154</v>
      </c>
      <c r="Z509" s="211">
        <v>0</v>
      </c>
      <c r="AA509" s="182">
        <f>IFERROR(Z509/W498,"-")</f>
        <v>0</v>
      </c>
      <c r="AB509" s="211">
        <v>0</v>
      </c>
      <c r="AC509" s="182">
        <f>IFERROR(AB509/X498,"-")</f>
        <v>0</v>
      </c>
      <c r="AD509" s="214" t="str">
        <f t="shared" si="465"/>
        <v>-</v>
      </c>
      <c r="AE509" s="109">
        <f t="shared" si="510"/>
        <v>0</v>
      </c>
      <c r="AF509" s="615"/>
      <c r="AG509" s="615"/>
      <c r="AH509" s="126" t="s">
        <v>154</v>
      </c>
      <c r="AI509" s="211">
        <v>2513</v>
      </c>
      <c r="AJ509" s="182">
        <f>IFERROR(AI509/AF498,"-")</f>
        <v>2.7529142769004528E-5</v>
      </c>
      <c r="AK509" s="211">
        <v>1</v>
      </c>
      <c r="AL509" s="182">
        <f>IFERROR(AK509/AG498,"-")</f>
        <v>8.4033613445378148E-3</v>
      </c>
      <c r="AM509" s="214">
        <f t="shared" si="466"/>
        <v>2513</v>
      </c>
      <c r="AN509" s="109">
        <f t="shared" si="511"/>
        <v>5.4051132371223176E-5</v>
      </c>
      <c r="AO509" s="615"/>
      <c r="AP509" s="651"/>
      <c r="AQ509" s="126" t="s">
        <v>154</v>
      </c>
      <c r="AR509" s="211">
        <f t="shared" si="461"/>
        <v>1401032</v>
      </c>
      <c r="AS509" s="182">
        <f>IFERROR(AR509/AO498,"-")</f>
        <v>1.5420677593091711E-3</v>
      </c>
      <c r="AT509" s="211">
        <f t="shared" si="462"/>
        <v>6</v>
      </c>
      <c r="AU509" s="182">
        <f>IFERROR(AT509/AP498,"-")</f>
        <v>4.2105263157894736E-3</v>
      </c>
      <c r="AV509" s="214">
        <f t="shared" si="467"/>
        <v>233505.33333333334</v>
      </c>
      <c r="AW509" s="109">
        <f t="shared" si="512"/>
        <v>3.2430679422733907E-4</v>
      </c>
      <c r="AX509" s="121"/>
      <c r="AY509" s="76"/>
      <c r="AZ509" s="76"/>
      <c r="BA509" s="76"/>
      <c r="BB509" s="76"/>
      <c r="BC509" s="76"/>
      <c r="BD509" s="76"/>
      <c r="BE509" s="76"/>
      <c r="BF509" s="76"/>
      <c r="BG509" s="76"/>
      <c r="BH509" s="76"/>
      <c r="BI509" s="76"/>
      <c r="BN509" s="500"/>
      <c r="BO509" s="642"/>
      <c r="BP509" s="641"/>
      <c r="BQ509" s="641"/>
      <c r="BR509" s="400" t="s">
        <v>154</v>
      </c>
      <c r="BS509" s="188">
        <v>1015556</v>
      </c>
      <c r="BT509" s="390">
        <v>1.0497153107859408E-2</v>
      </c>
      <c r="BU509" s="188">
        <v>4</v>
      </c>
      <c r="BV509" s="390">
        <v>3.3613445378151259E-2</v>
      </c>
      <c r="BW509" s="188">
        <v>253889</v>
      </c>
      <c r="BX509" s="401">
        <v>2.2299029992195341E-4</v>
      </c>
      <c r="CB509" s="159"/>
      <c r="CC509" s="159"/>
      <c r="CD509" s="159"/>
      <c r="CE509" s="159"/>
      <c r="CF509" s="159"/>
      <c r="CG509" s="159"/>
      <c r="CI509" s="76"/>
      <c r="CJ509" s="150"/>
      <c r="CK509" s="150"/>
      <c r="CL509" s="150"/>
    </row>
    <row r="510" spans="2:90" s="14" customFormat="1" ht="13.5" customHeight="1">
      <c r="B510" s="500"/>
      <c r="C510" s="628"/>
      <c r="D510" s="631"/>
      <c r="E510" s="615"/>
      <c r="F510" s="615"/>
      <c r="G510" s="126" t="s">
        <v>155</v>
      </c>
      <c r="H510" s="211">
        <v>3763838</v>
      </c>
      <c r="I510" s="182">
        <f>IFERROR(H510/E498,"-")</f>
        <v>5.5685801268616801E-3</v>
      </c>
      <c r="J510" s="211">
        <v>128</v>
      </c>
      <c r="K510" s="182">
        <f>IFERROR(J510/F498,"-")</f>
        <v>0.11775528978840846</v>
      </c>
      <c r="L510" s="214">
        <f t="shared" si="463"/>
        <v>29404.984375</v>
      </c>
      <c r="M510" s="109">
        <f t="shared" si="508"/>
        <v>6.9185449435165665E-3</v>
      </c>
      <c r="N510" s="615"/>
      <c r="O510" s="615"/>
      <c r="P510" s="126" t="s">
        <v>155</v>
      </c>
      <c r="Q510" s="211">
        <v>576136</v>
      </c>
      <c r="R510" s="182">
        <f>IFERROR(Q510/N498,"-")</f>
        <v>5.9814740583141188E-3</v>
      </c>
      <c r="S510" s="211">
        <v>21</v>
      </c>
      <c r="T510" s="182">
        <f>IFERROR(S510/O498,"-")</f>
        <v>0.14189189189189189</v>
      </c>
      <c r="U510" s="214">
        <f t="shared" si="464"/>
        <v>27435.047619047618</v>
      </c>
      <c r="V510" s="109">
        <f t="shared" si="509"/>
        <v>1.1350737797956867E-3</v>
      </c>
      <c r="W510" s="615"/>
      <c r="X510" s="615"/>
      <c r="Y510" s="126" t="s">
        <v>155</v>
      </c>
      <c r="Z510" s="211">
        <v>124908</v>
      </c>
      <c r="AA510" s="182">
        <f>IFERROR(Z510/W498,"-")</f>
        <v>2.7738988615528932E-3</v>
      </c>
      <c r="AB510" s="211">
        <v>5</v>
      </c>
      <c r="AC510" s="182">
        <f>IFERROR(AB510/X498,"-")</f>
        <v>7.0422535211267609E-2</v>
      </c>
      <c r="AD510" s="214">
        <f t="shared" si="465"/>
        <v>24981.599999999999</v>
      </c>
      <c r="AE510" s="109">
        <f t="shared" si="510"/>
        <v>2.7025566185611587E-4</v>
      </c>
      <c r="AF510" s="615"/>
      <c r="AG510" s="615"/>
      <c r="AH510" s="126" t="s">
        <v>155</v>
      </c>
      <c r="AI510" s="211">
        <v>718661</v>
      </c>
      <c r="AJ510" s="182">
        <f>IFERROR(AI510/AF498,"-")</f>
        <v>7.8727104144510809E-3</v>
      </c>
      <c r="AK510" s="211">
        <v>27</v>
      </c>
      <c r="AL510" s="182">
        <f>IFERROR(AK510/AG498,"-")</f>
        <v>0.22689075630252101</v>
      </c>
      <c r="AM510" s="214">
        <f t="shared" si="466"/>
        <v>26617.074074074073</v>
      </c>
      <c r="AN510" s="109">
        <f t="shared" si="511"/>
        <v>1.4593805740230259E-3</v>
      </c>
      <c r="AO510" s="615"/>
      <c r="AP510" s="651"/>
      <c r="AQ510" s="126" t="s">
        <v>155</v>
      </c>
      <c r="AR510" s="211">
        <f t="shared" si="461"/>
        <v>5183543</v>
      </c>
      <c r="AS510" s="182">
        <f>IFERROR(AR510/AO498,"-")</f>
        <v>5.7053475861313227E-3</v>
      </c>
      <c r="AT510" s="211">
        <f t="shared" si="462"/>
        <v>181</v>
      </c>
      <c r="AU510" s="182">
        <f>IFERROR(AT510/AP498,"-")</f>
        <v>0.12701754385964911</v>
      </c>
      <c r="AV510" s="214">
        <f t="shared" si="467"/>
        <v>28638.3591160221</v>
      </c>
      <c r="AW510" s="109">
        <f t="shared" si="512"/>
        <v>9.7832549591913946E-3</v>
      </c>
      <c r="AX510" s="121"/>
      <c r="AY510" s="76"/>
      <c r="AZ510" s="76"/>
      <c r="BA510" s="76"/>
      <c r="BB510" s="76"/>
      <c r="BC510" s="76"/>
      <c r="BD510" s="76"/>
      <c r="BE510" s="76"/>
      <c r="BF510" s="76"/>
      <c r="BG510" s="76"/>
      <c r="BH510" s="76"/>
      <c r="BI510" s="76"/>
      <c r="BN510" s="500"/>
      <c r="BO510" s="642"/>
      <c r="BP510" s="641"/>
      <c r="BQ510" s="641"/>
      <c r="BR510" s="400" t="s">
        <v>155</v>
      </c>
      <c r="BS510" s="188">
        <v>2349484</v>
      </c>
      <c r="BT510" s="390">
        <v>2.4285114038483303E-2</v>
      </c>
      <c r="BU510" s="188">
        <v>31</v>
      </c>
      <c r="BV510" s="390">
        <v>0.26050420168067229</v>
      </c>
      <c r="BW510" s="188">
        <v>75789.806451612909</v>
      </c>
      <c r="BX510" s="401">
        <v>1.7281748243951388E-3</v>
      </c>
      <c r="CB510" s="159"/>
      <c r="CC510" s="159"/>
      <c r="CD510" s="159"/>
      <c r="CE510" s="159"/>
      <c r="CF510" s="159"/>
      <c r="CG510" s="159"/>
      <c r="CI510" s="76"/>
      <c r="CJ510" s="150"/>
      <c r="CK510" s="150"/>
      <c r="CL510" s="150"/>
    </row>
    <row r="511" spans="2:90" s="14" customFormat="1" ht="13.5" customHeight="1">
      <c r="B511" s="500"/>
      <c r="C511" s="628"/>
      <c r="D511" s="631"/>
      <c r="E511" s="615"/>
      <c r="F511" s="615"/>
      <c r="G511" s="126" t="s">
        <v>156</v>
      </c>
      <c r="H511" s="211">
        <v>4738911</v>
      </c>
      <c r="I511" s="182">
        <f>IFERROR(H511/E498,"-")</f>
        <v>7.0111959169247484E-3</v>
      </c>
      <c r="J511" s="211">
        <v>86</v>
      </c>
      <c r="K511" s="182">
        <f>IFERROR(J511/F498,"-")</f>
        <v>7.9116835326586935E-2</v>
      </c>
      <c r="L511" s="214">
        <f t="shared" si="463"/>
        <v>55103.616279069771</v>
      </c>
      <c r="M511" s="109">
        <f t="shared" si="508"/>
        <v>4.6483973839251931E-3</v>
      </c>
      <c r="N511" s="615"/>
      <c r="O511" s="615"/>
      <c r="P511" s="126" t="s">
        <v>156</v>
      </c>
      <c r="Q511" s="211">
        <v>358730</v>
      </c>
      <c r="R511" s="182">
        <f>IFERROR(Q511/N498,"-")</f>
        <v>3.7243536056400291E-3</v>
      </c>
      <c r="S511" s="211">
        <v>12</v>
      </c>
      <c r="T511" s="182">
        <f>IFERROR(S511/O498,"-")</f>
        <v>8.1081081081081086E-2</v>
      </c>
      <c r="U511" s="214">
        <f t="shared" si="464"/>
        <v>29894.166666666668</v>
      </c>
      <c r="V511" s="109">
        <f t="shared" si="509"/>
        <v>6.4861358845467814E-4</v>
      </c>
      <c r="W511" s="615"/>
      <c r="X511" s="615"/>
      <c r="Y511" s="126" t="s">
        <v>156</v>
      </c>
      <c r="Z511" s="211">
        <v>237833</v>
      </c>
      <c r="AA511" s="182">
        <f>IFERROR(Z511/W498,"-")</f>
        <v>5.2816848235478046E-3</v>
      </c>
      <c r="AB511" s="211">
        <v>8</v>
      </c>
      <c r="AC511" s="182">
        <f>IFERROR(AB511/X498,"-")</f>
        <v>0.11267605633802817</v>
      </c>
      <c r="AD511" s="214">
        <f t="shared" si="465"/>
        <v>29729.125</v>
      </c>
      <c r="AE511" s="109">
        <f t="shared" si="510"/>
        <v>4.3240905896978541E-4</v>
      </c>
      <c r="AF511" s="615"/>
      <c r="AG511" s="615"/>
      <c r="AH511" s="126" t="s">
        <v>156</v>
      </c>
      <c r="AI511" s="211">
        <v>367878</v>
      </c>
      <c r="AJ511" s="182">
        <f>IFERROR(AI511/AF498,"-")</f>
        <v>4.0299904431260834E-3</v>
      </c>
      <c r="AK511" s="211">
        <v>14</v>
      </c>
      <c r="AL511" s="182">
        <f>IFERROR(AK511/AG498,"-")</f>
        <v>0.11764705882352941</v>
      </c>
      <c r="AM511" s="214">
        <f t="shared" si="466"/>
        <v>26277</v>
      </c>
      <c r="AN511" s="109">
        <f t="shared" si="511"/>
        <v>7.5671585319712453E-4</v>
      </c>
      <c r="AO511" s="615"/>
      <c r="AP511" s="651"/>
      <c r="AQ511" s="126" t="s">
        <v>156</v>
      </c>
      <c r="AR511" s="211">
        <f t="shared" si="461"/>
        <v>5703352</v>
      </c>
      <c r="AS511" s="182">
        <f>IFERROR(AR511/AO498,"-")</f>
        <v>6.2774834830264265E-3</v>
      </c>
      <c r="AT511" s="211">
        <f t="shared" si="462"/>
        <v>120</v>
      </c>
      <c r="AU511" s="182">
        <f>IFERROR(AT511/AP498,"-")</f>
        <v>8.4210526315789472E-2</v>
      </c>
      <c r="AV511" s="214">
        <f t="shared" si="467"/>
        <v>47527.933333333334</v>
      </c>
      <c r="AW511" s="109">
        <f t="shared" si="512"/>
        <v>6.486135884546781E-3</v>
      </c>
      <c r="AX511" s="121"/>
      <c r="AY511" s="76"/>
      <c r="AZ511" s="76"/>
      <c r="BA511" s="76"/>
      <c r="BB511" s="76"/>
      <c r="BC511" s="76"/>
      <c r="BD511" s="76"/>
      <c r="BE511" s="76"/>
      <c r="BF511" s="76"/>
      <c r="BG511" s="76"/>
      <c r="BH511" s="76"/>
      <c r="BI511" s="76"/>
      <c r="BN511" s="500"/>
      <c r="BO511" s="642"/>
      <c r="BP511" s="641"/>
      <c r="BQ511" s="641"/>
      <c r="BR511" s="400" t="s">
        <v>156</v>
      </c>
      <c r="BS511" s="188">
        <v>963995</v>
      </c>
      <c r="BT511" s="390">
        <v>9.9642000147809953E-3</v>
      </c>
      <c r="BU511" s="188">
        <v>12</v>
      </c>
      <c r="BV511" s="390">
        <v>0.10084033613445378</v>
      </c>
      <c r="BW511" s="188">
        <v>80332.916666666672</v>
      </c>
      <c r="BX511" s="401">
        <v>6.6897089976586019E-4</v>
      </c>
      <c r="CB511" s="159"/>
      <c r="CC511" s="159"/>
      <c r="CD511" s="159"/>
      <c r="CE511" s="159"/>
      <c r="CF511" s="159"/>
      <c r="CG511" s="159"/>
      <c r="CI511" s="76"/>
      <c r="CJ511" s="150"/>
      <c r="CK511" s="150"/>
      <c r="CL511" s="150"/>
    </row>
    <row r="512" spans="2:90" s="14" customFormat="1" ht="13.5" customHeight="1">
      <c r="B512" s="500"/>
      <c r="C512" s="628"/>
      <c r="D512" s="631"/>
      <c r="E512" s="615"/>
      <c r="F512" s="615"/>
      <c r="G512" s="126" t="s">
        <v>157</v>
      </c>
      <c r="H512" s="211">
        <v>3438629</v>
      </c>
      <c r="I512" s="182">
        <f>IFERROR(H512/E498,"-")</f>
        <v>5.08743498339999E-3</v>
      </c>
      <c r="J512" s="211">
        <v>53</v>
      </c>
      <c r="K512" s="182">
        <f>IFERROR(J512/F498,"-")</f>
        <v>4.875804967801288E-2</v>
      </c>
      <c r="L512" s="214">
        <f t="shared" si="463"/>
        <v>64879.792452830188</v>
      </c>
      <c r="M512" s="109">
        <f t="shared" si="508"/>
        <v>2.8647100156748285E-3</v>
      </c>
      <c r="N512" s="615"/>
      <c r="O512" s="615"/>
      <c r="P512" s="126" t="s">
        <v>157</v>
      </c>
      <c r="Q512" s="211">
        <v>359565</v>
      </c>
      <c r="R512" s="182">
        <f>IFERROR(Q512/N498,"-")</f>
        <v>3.7330226192734289E-3</v>
      </c>
      <c r="S512" s="211">
        <v>10</v>
      </c>
      <c r="T512" s="182">
        <f>IFERROR(S512/O498,"-")</f>
        <v>6.7567567567567571E-2</v>
      </c>
      <c r="U512" s="214">
        <f t="shared" si="464"/>
        <v>35956.5</v>
      </c>
      <c r="V512" s="109">
        <f t="shared" si="509"/>
        <v>5.4051132371223175E-4</v>
      </c>
      <c r="W512" s="615"/>
      <c r="X512" s="615"/>
      <c r="Y512" s="126" t="s">
        <v>157</v>
      </c>
      <c r="Z512" s="211">
        <v>851862</v>
      </c>
      <c r="AA512" s="182">
        <f>IFERROR(Z512/W498,"-")</f>
        <v>1.8917755724214388E-2</v>
      </c>
      <c r="AB512" s="211">
        <v>6</v>
      </c>
      <c r="AC512" s="182">
        <f>IFERROR(AB512/X498,"-")</f>
        <v>8.4507042253521125E-2</v>
      </c>
      <c r="AD512" s="214">
        <f t="shared" si="465"/>
        <v>141977</v>
      </c>
      <c r="AE512" s="109">
        <f t="shared" si="510"/>
        <v>3.2430679422733907E-4</v>
      </c>
      <c r="AF512" s="615"/>
      <c r="AG512" s="615"/>
      <c r="AH512" s="126" t="s">
        <v>157</v>
      </c>
      <c r="AI512" s="211">
        <v>577229</v>
      </c>
      <c r="AJ512" s="182">
        <f>IFERROR(AI512/AF498,"-")</f>
        <v>6.3233663157221311E-3</v>
      </c>
      <c r="AK512" s="211">
        <v>15</v>
      </c>
      <c r="AL512" s="182">
        <f>IFERROR(AK512/AG498,"-")</f>
        <v>0.12605042016806722</v>
      </c>
      <c r="AM512" s="214">
        <f t="shared" si="466"/>
        <v>38481.933333333334</v>
      </c>
      <c r="AN512" s="109">
        <f t="shared" si="511"/>
        <v>8.1076698556834762E-4</v>
      </c>
      <c r="AO512" s="615"/>
      <c r="AP512" s="651"/>
      <c r="AQ512" s="126" t="s">
        <v>157</v>
      </c>
      <c r="AR512" s="211">
        <f t="shared" si="461"/>
        <v>5227285</v>
      </c>
      <c r="AS512" s="182">
        <f>IFERROR(AR512/AO498,"-")</f>
        <v>5.7534929018184027E-3</v>
      </c>
      <c r="AT512" s="211">
        <f t="shared" si="462"/>
        <v>84</v>
      </c>
      <c r="AU512" s="182">
        <f>IFERROR(AT512/AP498,"-")</f>
        <v>5.894736842105263E-2</v>
      </c>
      <c r="AV512" s="214">
        <f t="shared" si="467"/>
        <v>62229.583333333336</v>
      </c>
      <c r="AW512" s="109">
        <f t="shared" si="512"/>
        <v>4.5402951191827468E-3</v>
      </c>
      <c r="AX512" s="121"/>
      <c r="AY512" s="76"/>
      <c r="AZ512" s="76"/>
      <c r="BA512" s="76"/>
      <c r="BB512" s="76"/>
      <c r="BC512" s="76"/>
      <c r="BD512" s="76"/>
      <c r="BE512" s="76"/>
      <c r="BF512" s="76"/>
      <c r="BG512" s="76"/>
      <c r="BH512" s="76"/>
      <c r="BI512" s="76"/>
      <c r="BN512" s="500"/>
      <c r="BO512" s="642"/>
      <c r="BP512" s="641"/>
      <c r="BQ512" s="641"/>
      <c r="BR512" s="400" t="s">
        <v>157</v>
      </c>
      <c r="BS512" s="188">
        <v>356701</v>
      </c>
      <c r="BT512" s="390">
        <v>3.6869901913105315E-3</v>
      </c>
      <c r="BU512" s="188">
        <v>11</v>
      </c>
      <c r="BV512" s="390">
        <v>9.2436974789915971E-2</v>
      </c>
      <c r="BW512" s="188">
        <v>32427.363636363636</v>
      </c>
      <c r="BX512" s="401">
        <v>6.1322332478537186E-4</v>
      </c>
      <c r="CB512" s="159"/>
      <c r="CC512" s="159"/>
      <c r="CD512" s="159"/>
      <c r="CE512" s="159"/>
      <c r="CF512" s="159"/>
      <c r="CG512" s="159"/>
      <c r="CI512" s="76"/>
      <c r="CJ512" s="150"/>
      <c r="CK512" s="150"/>
      <c r="CL512" s="150"/>
    </row>
    <row r="513" spans="2:90" s="14" customFormat="1" ht="13.5" customHeight="1">
      <c r="B513" s="500"/>
      <c r="C513" s="628"/>
      <c r="D513" s="631"/>
      <c r="E513" s="615"/>
      <c r="F513" s="615"/>
      <c r="G513" s="127" t="s">
        <v>158</v>
      </c>
      <c r="H513" s="212">
        <v>947220</v>
      </c>
      <c r="I513" s="183">
        <f>IFERROR(H513/E498,"-")</f>
        <v>1.4014074112025864E-3</v>
      </c>
      <c r="J513" s="212">
        <v>93</v>
      </c>
      <c r="K513" s="183">
        <f>IFERROR(J513/F498,"-")</f>
        <v>8.5556577736890529E-2</v>
      </c>
      <c r="L513" s="215">
        <f t="shared" si="463"/>
        <v>10185.161290322581</v>
      </c>
      <c r="M513" s="110">
        <f t="shared" si="508"/>
        <v>5.0267553105237551E-3</v>
      </c>
      <c r="N513" s="615"/>
      <c r="O513" s="615"/>
      <c r="P513" s="127" t="s">
        <v>158</v>
      </c>
      <c r="Q513" s="212">
        <v>106825</v>
      </c>
      <c r="R513" s="183">
        <f>IFERROR(Q513/N498,"-")</f>
        <v>1.1090627322010874E-3</v>
      </c>
      <c r="S513" s="212">
        <v>7</v>
      </c>
      <c r="T513" s="183">
        <f>IFERROR(S513/O498,"-")</f>
        <v>4.72972972972973E-2</v>
      </c>
      <c r="U513" s="215">
        <f t="shared" si="464"/>
        <v>15260.714285714286</v>
      </c>
      <c r="V513" s="110">
        <f t="shared" si="509"/>
        <v>3.7835792659856227E-4</v>
      </c>
      <c r="W513" s="615"/>
      <c r="X513" s="615"/>
      <c r="Y513" s="127" t="s">
        <v>158</v>
      </c>
      <c r="Z513" s="212">
        <v>42015</v>
      </c>
      <c r="AA513" s="183">
        <f>IFERROR(Z513/W498,"-")</f>
        <v>9.3304960985801395E-4</v>
      </c>
      <c r="AB513" s="212">
        <v>7</v>
      </c>
      <c r="AC513" s="183">
        <f>IFERROR(AB513/X498,"-")</f>
        <v>9.8591549295774641E-2</v>
      </c>
      <c r="AD513" s="215">
        <f t="shared" si="465"/>
        <v>6002.1428571428569</v>
      </c>
      <c r="AE513" s="110">
        <f t="shared" si="510"/>
        <v>3.7835792659856227E-4</v>
      </c>
      <c r="AF513" s="615"/>
      <c r="AG513" s="615"/>
      <c r="AH513" s="127" t="s">
        <v>158</v>
      </c>
      <c r="AI513" s="212">
        <v>177562</v>
      </c>
      <c r="AJ513" s="183">
        <f>IFERROR(AI513/AF498,"-")</f>
        <v>1.9451371461798577E-3</v>
      </c>
      <c r="AK513" s="212">
        <v>15</v>
      </c>
      <c r="AL513" s="183">
        <f>IFERROR(AK513/AG498,"-")</f>
        <v>0.12605042016806722</v>
      </c>
      <c r="AM513" s="215">
        <f t="shared" si="466"/>
        <v>11837.466666666667</v>
      </c>
      <c r="AN513" s="110">
        <f t="shared" si="511"/>
        <v>8.1076698556834762E-4</v>
      </c>
      <c r="AO513" s="615"/>
      <c r="AP513" s="651"/>
      <c r="AQ513" s="127" t="s">
        <v>158</v>
      </c>
      <c r="AR513" s="212">
        <f t="shared" si="461"/>
        <v>1273622</v>
      </c>
      <c r="AS513" s="183">
        <f>IFERROR(AR513/AO498,"-")</f>
        <v>1.4018319522658049E-3</v>
      </c>
      <c r="AT513" s="212">
        <f t="shared" si="462"/>
        <v>122</v>
      </c>
      <c r="AU513" s="183">
        <f>IFERROR(AT513/AP498,"-")</f>
        <v>8.5614035087719295E-2</v>
      </c>
      <c r="AV513" s="215">
        <f t="shared" si="467"/>
        <v>10439.524590163934</v>
      </c>
      <c r="AW513" s="110">
        <f t="shared" si="512"/>
        <v>6.5942381492892273E-3</v>
      </c>
      <c r="AX513" s="121"/>
      <c r="AY513" s="76"/>
      <c r="AZ513" s="76"/>
      <c r="BA513" s="76"/>
      <c r="BB513" s="76"/>
      <c r="BC513" s="76"/>
      <c r="BD513" s="76"/>
      <c r="BE513" s="76"/>
      <c r="BF513" s="76"/>
      <c r="BG513" s="76"/>
      <c r="BH513" s="76"/>
      <c r="BI513" s="76"/>
      <c r="BN513" s="500"/>
      <c r="BO513" s="642"/>
      <c r="BP513" s="641"/>
      <c r="BQ513" s="641"/>
      <c r="BR513" s="400" t="s">
        <v>158</v>
      </c>
      <c r="BS513" s="188">
        <v>426479</v>
      </c>
      <c r="BT513" s="390">
        <v>4.4082407669166169E-3</v>
      </c>
      <c r="BU513" s="188">
        <v>23</v>
      </c>
      <c r="BV513" s="390">
        <v>0.19327731092436976</v>
      </c>
      <c r="BW513" s="188">
        <v>18542.565217391304</v>
      </c>
      <c r="BX513" s="401">
        <v>1.2821942245512319E-3</v>
      </c>
      <c r="CB513" s="159"/>
      <c r="CC513" s="159"/>
      <c r="CD513" s="159"/>
      <c r="CE513" s="159"/>
      <c r="CF513" s="159"/>
      <c r="CG513" s="159"/>
      <c r="CI513" s="76"/>
      <c r="CJ513" s="150"/>
      <c r="CK513" s="150"/>
      <c r="CL513" s="150"/>
    </row>
    <row r="514" spans="2:90" s="14" customFormat="1" ht="13.5" customHeight="1">
      <c r="B514" s="500"/>
      <c r="C514" s="629"/>
      <c r="D514" s="632"/>
      <c r="E514" s="616"/>
      <c r="F514" s="616"/>
      <c r="G514" s="128" t="s">
        <v>81</v>
      </c>
      <c r="H514" s="204">
        <v>124946830</v>
      </c>
      <c r="I514" s="183">
        <f>IFERROR(H514/E498,"-")</f>
        <v>0.18485823100047472</v>
      </c>
      <c r="J514" s="212">
        <v>840</v>
      </c>
      <c r="K514" s="183">
        <f>IFERROR(J514/F498,"-")</f>
        <v>0.77276908923643051</v>
      </c>
      <c r="L514" s="215">
        <f t="shared" si="463"/>
        <v>148746.22619047618</v>
      </c>
      <c r="M514" s="111">
        <f t="shared" si="508"/>
        <v>4.5402951191827468E-2</v>
      </c>
      <c r="N514" s="616"/>
      <c r="O514" s="616"/>
      <c r="P514" s="128" t="s">
        <v>81</v>
      </c>
      <c r="Q514" s="204">
        <v>16679943</v>
      </c>
      <c r="R514" s="183">
        <f>IFERROR(Q514/N498,"-")</f>
        <v>0.17317203984590127</v>
      </c>
      <c r="S514" s="212">
        <v>125</v>
      </c>
      <c r="T514" s="183">
        <f>IFERROR(S514/O498,"-")</f>
        <v>0.84459459459459463</v>
      </c>
      <c r="U514" s="215">
        <f t="shared" si="464"/>
        <v>133439.54399999999</v>
      </c>
      <c r="V514" s="111">
        <f t="shared" si="509"/>
        <v>6.7563915464028974E-3</v>
      </c>
      <c r="W514" s="616"/>
      <c r="X514" s="616"/>
      <c r="Y514" s="128" t="s">
        <v>81</v>
      </c>
      <c r="Z514" s="204">
        <v>8384443</v>
      </c>
      <c r="AA514" s="183">
        <f>IFERROR(Z514/W498,"-")</f>
        <v>0.18619781673275629</v>
      </c>
      <c r="AB514" s="212">
        <v>61</v>
      </c>
      <c r="AC514" s="183">
        <f>IFERROR(AB514/X498,"-")</f>
        <v>0.85915492957746475</v>
      </c>
      <c r="AD514" s="215">
        <f t="shared" si="465"/>
        <v>137449.88524590165</v>
      </c>
      <c r="AE514" s="111">
        <f t="shared" si="510"/>
        <v>3.2971190746446137E-3</v>
      </c>
      <c r="AF514" s="616"/>
      <c r="AG514" s="616"/>
      <c r="AH514" s="128" t="s">
        <v>81</v>
      </c>
      <c r="AI514" s="204">
        <v>14013317</v>
      </c>
      <c r="AJ514" s="183">
        <f>IFERROR(AI514/AF498,"-")</f>
        <v>0.15351158152022215</v>
      </c>
      <c r="AK514" s="212">
        <v>99</v>
      </c>
      <c r="AL514" s="183">
        <f>IFERROR(AK514/AG498,"-")</f>
        <v>0.83193277310924374</v>
      </c>
      <c r="AM514" s="215">
        <f t="shared" si="466"/>
        <v>141548.65656565657</v>
      </c>
      <c r="AN514" s="111">
        <f t="shared" si="511"/>
        <v>5.3510621047510943E-3</v>
      </c>
      <c r="AO514" s="616"/>
      <c r="AP514" s="652"/>
      <c r="AQ514" s="128" t="s">
        <v>81</v>
      </c>
      <c r="AR514" s="204">
        <f t="shared" si="461"/>
        <v>164024533</v>
      </c>
      <c r="AS514" s="183">
        <f>IFERROR(AR514/AO498,"-")</f>
        <v>0.18053616482353238</v>
      </c>
      <c r="AT514" s="212">
        <f t="shared" si="462"/>
        <v>1125</v>
      </c>
      <c r="AU514" s="183">
        <f>IFERROR(AT514/AP498,"-")</f>
        <v>0.78947368421052633</v>
      </c>
      <c r="AV514" s="215">
        <f t="shared" si="467"/>
        <v>145799.5848888889</v>
      </c>
      <c r="AW514" s="111">
        <f t="shared" si="512"/>
        <v>6.0807523917626075E-2</v>
      </c>
      <c r="AX514" s="121"/>
      <c r="AY514" s="76"/>
      <c r="AZ514" s="76"/>
      <c r="BA514" s="76"/>
      <c r="BB514" s="76"/>
      <c r="BC514" s="76"/>
      <c r="BD514" s="76"/>
      <c r="BE514" s="76"/>
      <c r="BF514" s="76"/>
      <c r="BG514" s="76"/>
      <c r="BH514" s="76"/>
      <c r="BI514" s="76"/>
      <c r="BN514" s="500"/>
      <c r="BO514" s="642"/>
      <c r="BP514" s="641"/>
      <c r="BQ514" s="641"/>
      <c r="BR514" s="128" t="s">
        <v>81</v>
      </c>
      <c r="BS514" s="188">
        <v>16427997</v>
      </c>
      <c r="BT514" s="390">
        <v>0.16980570226009695</v>
      </c>
      <c r="BU514" s="188">
        <v>102</v>
      </c>
      <c r="BV514" s="390">
        <v>0.8571428571428571</v>
      </c>
      <c r="BW514" s="188">
        <v>161058.79411764705</v>
      </c>
      <c r="BX514" s="401">
        <v>5.6862526480098118E-3</v>
      </c>
      <c r="CB514" s="159"/>
      <c r="CC514" s="159"/>
      <c r="CD514" s="159"/>
      <c r="CE514" s="159"/>
      <c r="CF514" s="159"/>
      <c r="CG514" s="159"/>
      <c r="CI514" s="76"/>
      <c r="CJ514" s="150"/>
      <c r="CK514" s="150"/>
      <c r="CL514" s="150"/>
    </row>
    <row r="515" spans="2:90" s="14" customFormat="1" ht="13.5" customHeight="1">
      <c r="B515" s="500">
        <v>31</v>
      </c>
      <c r="C515" s="627" t="s">
        <v>40</v>
      </c>
      <c r="D515" s="630">
        <f>BL35</f>
        <v>24836</v>
      </c>
      <c r="E515" s="626">
        <f t="shared" ref="E515" si="513">VLOOKUP(C515,$AY$5:$BI$78,2,0)</f>
        <v>636059760</v>
      </c>
      <c r="F515" s="626">
        <f t="shared" ref="F515" si="514">VLOOKUP(C515,$AY$5:$BI$78,7,0)</f>
        <v>1228</v>
      </c>
      <c r="G515" s="124" t="s">
        <v>144</v>
      </c>
      <c r="H515" s="210">
        <v>8638663</v>
      </c>
      <c r="I515" s="181">
        <f>IFERROR(H515/E515,"-")</f>
        <v>1.3581527308063003E-2</v>
      </c>
      <c r="J515" s="210">
        <v>188</v>
      </c>
      <c r="K515" s="181">
        <f>IFERROR(J515/F515,"-")</f>
        <v>0.15309446254071662</v>
      </c>
      <c r="L515" s="213">
        <f t="shared" si="463"/>
        <v>45950.335106382976</v>
      </c>
      <c r="M515" s="108">
        <f>IFERROR(J515/$BL$35,0)</f>
        <v>7.5696569495893058E-3</v>
      </c>
      <c r="N515" s="626">
        <f t="shared" ref="N515" si="515">VLOOKUP(C515,$AY$5:$BI$78,3,0)</f>
        <v>113714870</v>
      </c>
      <c r="O515" s="626">
        <f t="shared" ref="O515" si="516">VLOOKUP(C515,$AY$5:$BI$78,8,0)</f>
        <v>195</v>
      </c>
      <c r="P515" s="124" t="s">
        <v>144</v>
      </c>
      <c r="Q515" s="210">
        <v>2673849</v>
      </c>
      <c r="R515" s="181">
        <f>IFERROR(Q515/N515,"-")</f>
        <v>2.3513626669933316E-2</v>
      </c>
      <c r="S515" s="210">
        <v>36</v>
      </c>
      <c r="T515" s="181">
        <f>IFERROR(S515/O515,"-")</f>
        <v>0.18461538461538463</v>
      </c>
      <c r="U515" s="213">
        <f t="shared" si="464"/>
        <v>74273.583333333328</v>
      </c>
      <c r="V515" s="108">
        <f>IFERROR(S515/$BL$35,0)</f>
        <v>1.4495087775809308E-3</v>
      </c>
      <c r="W515" s="626">
        <f t="shared" ref="W515" si="517">VLOOKUP(C515,$AY$5:$BI$78,4,0)</f>
        <v>50944000</v>
      </c>
      <c r="X515" s="626">
        <f t="shared" ref="X515" si="518">VLOOKUP(C515,$AY$5:$BI$78,9,0)</f>
        <v>94</v>
      </c>
      <c r="Y515" s="124" t="s">
        <v>144</v>
      </c>
      <c r="Z515" s="210">
        <v>698610</v>
      </c>
      <c r="AA515" s="181">
        <f>IFERROR(Z515/W515,"-")</f>
        <v>1.3713293027638192E-2</v>
      </c>
      <c r="AB515" s="210">
        <v>24</v>
      </c>
      <c r="AC515" s="181">
        <f>IFERROR(AB515/X515,"-")</f>
        <v>0.25531914893617019</v>
      </c>
      <c r="AD515" s="213">
        <f t="shared" si="465"/>
        <v>29108.75</v>
      </c>
      <c r="AE515" s="108">
        <f>IFERROR(AB515/$BL$35,0)</f>
        <v>9.6633918505395391E-4</v>
      </c>
      <c r="AF515" s="626">
        <f t="shared" ref="AF515" si="519">VLOOKUP(C515,$AY$5:$BI$78,5,0)</f>
        <v>136756980</v>
      </c>
      <c r="AG515" s="626">
        <f t="shared" ref="AG515" si="520">VLOOKUP(C515,$AY$5:$BI$78,10,0)</f>
        <v>192</v>
      </c>
      <c r="AH515" s="124" t="s">
        <v>144</v>
      </c>
      <c r="AI515" s="210">
        <v>1949161</v>
      </c>
      <c r="AJ515" s="181">
        <f>IFERROR(AI515/AF515,"-")</f>
        <v>1.4252735034072849E-2</v>
      </c>
      <c r="AK515" s="210">
        <v>39</v>
      </c>
      <c r="AL515" s="181">
        <f>IFERROR(AK515/AG515,"-")</f>
        <v>0.203125</v>
      </c>
      <c r="AM515" s="213">
        <f t="shared" si="466"/>
        <v>49978.48717948718</v>
      </c>
      <c r="AN515" s="108">
        <f>IFERROR(AK515/$BL$35,0)</f>
        <v>1.5703011757126752E-3</v>
      </c>
      <c r="AO515" s="626">
        <f t="shared" ref="AO515" si="521">VLOOKUP(C515,$AY$5:$BI$78,6,0)</f>
        <v>937475610</v>
      </c>
      <c r="AP515" s="650">
        <f t="shared" ref="AP515" si="522">VLOOKUP(C515,$AY$5:$BI$78,11,0)</f>
        <v>1709</v>
      </c>
      <c r="AQ515" s="124" t="s">
        <v>144</v>
      </c>
      <c r="AR515" s="210">
        <f t="shared" si="461"/>
        <v>13960283</v>
      </c>
      <c r="AS515" s="181">
        <f>IFERROR(AR515/AO515,"-")</f>
        <v>1.4891355946849646E-2</v>
      </c>
      <c r="AT515" s="210">
        <f t="shared" si="462"/>
        <v>287</v>
      </c>
      <c r="AU515" s="181">
        <f>IFERROR(AT515/AP515,"-")</f>
        <v>0.16793446459918079</v>
      </c>
      <c r="AV515" s="213">
        <f t="shared" si="467"/>
        <v>48642.101045296164</v>
      </c>
      <c r="AW515" s="108">
        <f>IFERROR(AT515/$BL$35,0)</f>
        <v>1.1555806087936866E-2</v>
      </c>
      <c r="AX515" s="121"/>
      <c r="AY515" s="76"/>
      <c r="AZ515" s="76"/>
      <c r="BA515" s="76"/>
      <c r="BB515" s="76"/>
      <c r="BC515" s="76"/>
      <c r="BD515" s="76"/>
      <c r="BE515" s="76"/>
      <c r="BF515" s="76"/>
      <c r="BG515" s="76"/>
      <c r="BH515" s="76"/>
      <c r="BI515" s="76"/>
      <c r="BN515" s="500">
        <v>31</v>
      </c>
      <c r="BO515" s="642" t="s">
        <v>40</v>
      </c>
      <c r="BP515" s="641">
        <v>145326150</v>
      </c>
      <c r="BQ515" s="641">
        <v>180</v>
      </c>
      <c r="BR515" s="400" t="s">
        <v>144</v>
      </c>
      <c r="BS515" s="188">
        <v>2822892</v>
      </c>
      <c r="BT515" s="390">
        <v>1.9424528895866298E-2</v>
      </c>
      <c r="BU515" s="188">
        <v>40</v>
      </c>
      <c r="BV515" s="390">
        <v>0.22222222222222221</v>
      </c>
      <c r="BW515" s="188">
        <v>70572.3</v>
      </c>
      <c r="BX515" s="401">
        <v>1.6777116013757234E-3</v>
      </c>
      <c r="CB515" s="159"/>
      <c r="CC515" s="159"/>
      <c r="CD515" s="159"/>
      <c r="CE515" s="159"/>
      <c r="CF515" s="159"/>
      <c r="CG515" s="159"/>
      <c r="CI515" s="76"/>
      <c r="CJ515" s="150"/>
      <c r="CK515" s="150"/>
      <c r="CL515" s="150"/>
    </row>
    <row r="516" spans="2:90" s="14" customFormat="1" ht="13.5" customHeight="1">
      <c r="B516" s="500"/>
      <c r="C516" s="628"/>
      <c r="D516" s="631"/>
      <c r="E516" s="615"/>
      <c r="F516" s="615"/>
      <c r="G516" s="125" t="s">
        <v>145</v>
      </c>
      <c r="H516" s="211">
        <v>11420088</v>
      </c>
      <c r="I516" s="182">
        <f>IFERROR(H516/E515,"-")</f>
        <v>1.7954426169012799E-2</v>
      </c>
      <c r="J516" s="211">
        <v>320</v>
      </c>
      <c r="K516" s="182">
        <f>IFERROR(J516/F515,"-")</f>
        <v>0.26058631921824105</v>
      </c>
      <c r="L516" s="214">
        <f t="shared" si="463"/>
        <v>35687.775000000001</v>
      </c>
      <c r="M516" s="109">
        <f t="shared" ref="M516:M531" si="523">IFERROR(J516/$BL$35,0)</f>
        <v>1.2884522467386052E-2</v>
      </c>
      <c r="N516" s="615"/>
      <c r="O516" s="615"/>
      <c r="P516" s="125" t="s">
        <v>145</v>
      </c>
      <c r="Q516" s="211">
        <v>6150639</v>
      </c>
      <c r="R516" s="182">
        <f>IFERROR(Q516/N515,"-")</f>
        <v>5.4088256003810231E-2</v>
      </c>
      <c r="S516" s="211">
        <v>47</v>
      </c>
      <c r="T516" s="182">
        <f>IFERROR(S516/O515,"-")</f>
        <v>0.24102564102564103</v>
      </c>
      <c r="U516" s="214">
        <f t="shared" si="464"/>
        <v>130864.65957446808</v>
      </c>
      <c r="V516" s="109">
        <f t="shared" ref="V516:V531" si="524">IFERROR(S516/$BL$35,0)</f>
        <v>1.8924142373973264E-3</v>
      </c>
      <c r="W516" s="615"/>
      <c r="X516" s="615"/>
      <c r="Y516" s="125" t="s">
        <v>145</v>
      </c>
      <c r="Z516" s="211">
        <v>2136819</v>
      </c>
      <c r="AA516" s="182">
        <f>IFERROR(Z516/W515,"-")</f>
        <v>4.1944468435929645E-2</v>
      </c>
      <c r="AB516" s="211">
        <v>24</v>
      </c>
      <c r="AC516" s="182">
        <f>IFERROR(AB516/X515,"-")</f>
        <v>0.25531914893617019</v>
      </c>
      <c r="AD516" s="214">
        <f t="shared" si="465"/>
        <v>89034.125</v>
      </c>
      <c r="AE516" s="109">
        <f t="shared" ref="AE516:AE531" si="525">IFERROR(AB516/$BL$35,0)</f>
        <v>9.6633918505395391E-4</v>
      </c>
      <c r="AF516" s="615"/>
      <c r="AG516" s="615"/>
      <c r="AH516" s="125" t="s">
        <v>145</v>
      </c>
      <c r="AI516" s="211">
        <v>1005966</v>
      </c>
      <c r="AJ516" s="182">
        <f>IFERROR(AI516/AF515,"-")</f>
        <v>7.3558658578158128E-3</v>
      </c>
      <c r="AK516" s="211">
        <v>48</v>
      </c>
      <c r="AL516" s="182">
        <f>IFERROR(AK516/AG515,"-")</f>
        <v>0.25</v>
      </c>
      <c r="AM516" s="214">
        <f t="shared" si="466"/>
        <v>20957.625</v>
      </c>
      <c r="AN516" s="109">
        <f t="shared" ref="AN516:AN531" si="526">IFERROR(AK516/$BL$35,0)</f>
        <v>1.9326783701079078E-3</v>
      </c>
      <c r="AO516" s="615"/>
      <c r="AP516" s="651"/>
      <c r="AQ516" s="125" t="s">
        <v>145</v>
      </c>
      <c r="AR516" s="211">
        <f t="shared" si="461"/>
        <v>20713512</v>
      </c>
      <c r="AS516" s="182">
        <f>IFERROR(AR516/AO515,"-")</f>
        <v>2.2094987623198004E-2</v>
      </c>
      <c r="AT516" s="211">
        <f t="shared" si="462"/>
        <v>439</v>
      </c>
      <c r="AU516" s="182">
        <f>IFERROR(AT516/AP515,"-")</f>
        <v>0.25687536571094205</v>
      </c>
      <c r="AV516" s="214">
        <f t="shared" si="467"/>
        <v>47183.398633257406</v>
      </c>
      <c r="AW516" s="109">
        <f t="shared" ref="AW516:AW531" si="527">IFERROR(AT516/$BL$35,0)</f>
        <v>1.767595425994524E-2</v>
      </c>
      <c r="AX516" s="121"/>
      <c r="AY516" s="76"/>
      <c r="AZ516" s="76"/>
      <c r="BA516" s="76"/>
      <c r="BB516" s="76"/>
      <c r="BC516" s="76"/>
      <c r="BD516" s="76"/>
      <c r="BE516" s="76"/>
      <c r="BF516" s="76"/>
      <c r="BG516" s="76"/>
      <c r="BH516" s="76"/>
      <c r="BI516" s="76"/>
      <c r="BN516" s="500"/>
      <c r="BO516" s="642"/>
      <c r="BP516" s="641"/>
      <c r="BQ516" s="641"/>
      <c r="BR516" s="400" t="s">
        <v>145</v>
      </c>
      <c r="BS516" s="188">
        <v>4027662</v>
      </c>
      <c r="BT516" s="390">
        <v>2.7714640482803681E-2</v>
      </c>
      <c r="BU516" s="188">
        <v>55</v>
      </c>
      <c r="BV516" s="390">
        <v>0.30555555555555558</v>
      </c>
      <c r="BW516" s="188">
        <v>73230.218181818185</v>
      </c>
      <c r="BX516" s="401">
        <v>2.3068534518916198E-3</v>
      </c>
      <c r="CB516" s="159"/>
      <c r="CC516" s="159"/>
      <c r="CD516" s="159"/>
      <c r="CE516" s="159"/>
      <c r="CF516" s="159"/>
      <c r="CG516" s="159"/>
      <c r="CI516" s="76"/>
      <c r="CJ516" s="150"/>
      <c r="CK516" s="150"/>
      <c r="CL516" s="150"/>
    </row>
    <row r="517" spans="2:90" s="14" customFormat="1" ht="13.5" customHeight="1">
      <c r="B517" s="500"/>
      <c r="C517" s="628"/>
      <c r="D517" s="631"/>
      <c r="E517" s="615"/>
      <c r="F517" s="615"/>
      <c r="G517" s="126" t="s">
        <v>146</v>
      </c>
      <c r="H517" s="211">
        <v>11925099</v>
      </c>
      <c r="I517" s="182">
        <f>IFERROR(H517/E515,"-")</f>
        <v>1.8748394018826154E-2</v>
      </c>
      <c r="J517" s="211">
        <v>313</v>
      </c>
      <c r="K517" s="182">
        <f>IFERROR(J517/F515,"-")</f>
        <v>0.25488599348534202</v>
      </c>
      <c r="L517" s="214">
        <f t="shared" si="463"/>
        <v>38099.357827476037</v>
      </c>
      <c r="M517" s="109">
        <f t="shared" si="523"/>
        <v>1.2602673538411983E-2</v>
      </c>
      <c r="N517" s="615"/>
      <c r="O517" s="615"/>
      <c r="P517" s="126" t="s">
        <v>146</v>
      </c>
      <c r="Q517" s="211">
        <v>1781663</v>
      </c>
      <c r="R517" s="182">
        <f>IFERROR(Q517/N515,"-")</f>
        <v>1.5667810199316942E-2</v>
      </c>
      <c r="S517" s="211">
        <v>71</v>
      </c>
      <c r="T517" s="182">
        <f>IFERROR(S517/O515,"-")</f>
        <v>0.36410256410256409</v>
      </c>
      <c r="U517" s="214">
        <f t="shared" si="464"/>
        <v>25093.845070422536</v>
      </c>
      <c r="V517" s="109">
        <f t="shared" si="524"/>
        <v>2.8587534224512805E-3</v>
      </c>
      <c r="W517" s="615"/>
      <c r="X517" s="615"/>
      <c r="Y517" s="126" t="s">
        <v>146</v>
      </c>
      <c r="Z517" s="211">
        <v>708105</v>
      </c>
      <c r="AA517" s="182">
        <f>IFERROR(Z517/W515,"-")</f>
        <v>1.3899674152010049E-2</v>
      </c>
      <c r="AB517" s="211">
        <v>21</v>
      </c>
      <c r="AC517" s="182">
        <f>IFERROR(AB517/X515,"-")</f>
        <v>0.22340425531914893</v>
      </c>
      <c r="AD517" s="214">
        <f t="shared" si="465"/>
        <v>33719.285714285717</v>
      </c>
      <c r="AE517" s="109">
        <f t="shared" si="525"/>
        <v>8.4554678692220966E-4</v>
      </c>
      <c r="AF517" s="615"/>
      <c r="AG517" s="615"/>
      <c r="AH517" s="126" t="s">
        <v>146</v>
      </c>
      <c r="AI517" s="211">
        <v>1514055</v>
      </c>
      <c r="AJ517" s="182">
        <f>IFERROR(AI517/AF515,"-")</f>
        <v>1.107113508941189E-2</v>
      </c>
      <c r="AK517" s="211">
        <v>55</v>
      </c>
      <c r="AL517" s="182">
        <f>IFERROR(AK517/AG515,"-")</f>
        <v>0.28645833333333331</v>
      </c>
      <c r="AM517" s="214">
        <f t="shared" si="466"/>
        <v>27528.272727272728</v>
      </c>
      <c r="AN517" s="109">
        <f t="shared" si="526"/>
        <v>2.2145272990819779E-3</v>
      </c>
      <c r="AO517" s="615"/>
      <c r="AP517" s="651"/>
      <c r="AQ517" s="126" t="s">
        <v>146</v>
      </c>
      <c r="AR517" s="211">
        <f t="shared" ref="AR517:AR580" si="528">SUM(H517,Q517,Z517,AI517)</f>
        <v>15928922</v>
      </c>
      <c r="AS517" s="182">
        <f>IFERROR(AR517/AO515,"-")</f>
        <v>1.6991292178790657E-2</v>
      </c>
      <c r="AT517" s="211">
        <f t="shared" ref="AT517:AT580" si="529">SUM(J517,S517,AB517,AK517)</f>
        <v>460</v>
      </c>
      <c r="AU517" s="182">
        <f>IFERROR(AT517/AP515,"-")</f>
        <v>0.26916325336454067</v>
      </c>
      <c r="AV517" s="214">
        <f t="shared" si="467"/>
        <v>34628.091304347829</v>
      </c>
      <c r="AW517" s="109">
        <f t="shared" si="527"/>
        <v>1.852150104686745E-2</v>
      </c>
      <c r="AX517" s="121"/>
      <c r="AY517" s="76"/>
      <c r="AZ517" s="76"/>
      <c r="BA517" s="76"/>
      <c r="BB517" s="76"/>
      <c r="BC517" s="76"/>
      <c r="BD517" s="76"/>
      <c r="BE517" s="76"/>
      <c r="BF517" s="76"/>
      <c r="BG517" s="76"/>
      <c r="BH517" s="76"/>
      <c r="BI517" s="76"/>
      <c r="BN517" s="500"/>
      <c r="BO517" s="642"/>
      <c r="BP517" s="641"/>
      <c r="BQ517" s="641"/>
      <c r="BR517" s="400" t="s">
        <v>146</v>
      </c>
      <c r="BS517" s="188">
        <v>2096579</v>
      </c>
      <c r="BT517" s="390">
        <v>1.4426715357146666E-2</v>
      </c>
      <c r="BU517" s="188">
        <v>62</v>
      </c>
      <c r="BV517" s="390">
        <v>0.34444444444444444</v>
      </c>
      <c r="BW517" s="188">
        <v>33815.790322580644</v>
      </c>
      <c r="BX517" s="401">
        <v>2.6004529821323716E-3</v>
      </c>
      <c r="CB517" s="159"/>
      <c r="CC517" s="159"/>
      <c r="CD517" s="159"/>
      <c r="CE517" s="159"/>
      <c r="CF517" s="159"/>
      <c r="CG517" s="159"/>
      <c r="CI517" s="76"/>
      <c r="CJ517" s="150"/>
      <c r="CK517" s="150"/>
      <c r="CL517" s="150"/>
    </row>
    <row r="518" spans="2:90" s="14" customFormat="1" ht="13.5" customHeight="1">
      <c r="B518" s="500"/>
      <c r="C518" s="628"/>
      <c r="D518" s="631"/>
      <c r="E518" s="615"/>
      <c r="F518" s="615"/>
      <c r="G518" s="126" t="s">
        <v>147</v>
      </c>
      <c r="H518" s="211">
        <v>2841040</v>
      </c>
      <c r="I518" s="182">
        <f>IFERROR(H518/E515,"-")</f>
        <v>4.4666243310219778E-3</v>
      </c>
      <c r="J518" s="211">
        <v>52</v>
      </c>
      <c r="K518" s="182">
        <f>IFERROR(J518/F515,"-")</f>
        <v>4.2345276872964167E-2</v>
      </c>
      <c r="L518" s="214">
        <f t="shared" ref="L518:L581" si="530">IFERROR(H518/J518,"-")</f>
        <v>54635.384615384617</v>
      </c>
      <c r="M518" s="109">
        <f t="shared" si="523"/>
        <v>2.0937349009502336E-3</v>
      </c>
      <c r="N518" s="615"/>
      <c r="O518" s="615"/>
      <c r="P518" s="126" t="s">
        <v>147</v>
      </c>
      <c r="Q518" s="211">
        <v>355424</v>
      </c>
      <c r="R518" s="182">
        <f>IFERROR(Q518/N515,"-")</f>
        <v>3.1255718799133307E-3</v>
      </c>
      <c r="S518" s="211">
        <v>11</v>
      </c>
      <c r="T518" s="182">
        <f>IFERROR(S518/O515,"-")</f>
        <v>5.6410256410256411E-2</v>
      </c>
      <c r="U518" s="214">
        <f t="shared" ref="U518:U581" si="531">IFERROR(Q518/S518,"-")</f>
        <v>32311.272727272728</v>
      </c>
      <c r="V518" s="109">
        <f t="shared" si="524"/>
        <v>4.4290545981639557E-4</v>
      </c>
      <c r="W518" s="615"/>
      <c r="X518" s="615"/>
      <c r="Y518" s="126" t="s">
        <v>147</v>
      </c>
      <c r="Z518" s="211">
        <v>39549</v>
      </c>
      <c r="AA518" s="182">
        <f>IFERROR(Z518/W515,"-")</f>
        <v>7.7632302135678395E-4</v>
      </c>
      <c r="AB518" s="211">
        <v>4</v>
      </c>
      <c r="AC518" s="182">
        <f>IFERROR(AB518/X515,"-")</f>
        <v>4.2553191489361701E-2</v>
      </c>
      <c r="AD518" s="214">
        <f t="shared" ref="AD518:AD581" si="532">IFERROR(Z518/AB518,"-")</f>
        <v>9887.25</v>
      </c>
      <c r="AE518" s="109">
        <f t="shared" si="525"/>
        <v>1.6105653084232566E-4</v>
      </c>
      <c r="AF518" s="615"/>
      <c r="AG518" s="615"/>
      <c r="AH518" s="126" t="s">
        <v>147</v>
      </c>
      <c r="AI518" s="211">
        <v>88316</v>
      </c>
      <c r="AJ518" s="182">
        <f>IFERROR(AI518/AF515,"-")</f>
        <v>6.4578787861504399E-4</v>
      </c>
      <c r="AK518" s="211">
        <v>7</v>
      </c>
      <c r="AL518" s="182">
        <f>IFERROR(AK518/AG515,"-")</f>
        <v>3.6458333333333336E-2</v>
      </c>
      <c r="AM518" s="214">
        <f t="shared" ref="AM518:AM581" si="533">IFERROR(AI518/AK518,"-")</f>
        <v>12616.571428571429</v>
      </c>
      <c r="AN518" s="109">
        <f t="shared" si="526"/>
        <v>2.8184892897406989E-4</v>
      </c>
      <c r="AO518" s="615"/>
      <c r="AP518" s="651"/>
      <c r="AQ518" s="126" t="s">
        <v>147</v>
      </c>
      <c r="AR518" s="211">
        <f t="shared" si="528"/>
        <v>3324329</v>
      </c>
      <c r="AS518" s="182">
        <f>IFERROR(AR518/AO515,"-")</f>
        <v>3.5460431871928914E-3</v>
      </c>
      <c r="AT518" s="211">
        <f t="shared" si="529"/>
        <v>74</v>
      </c>
      <c r="AU518" s="182">
        <f>IFERROR(AT518/AP515,"-")</f>
        <v>4.3300175541252192E-2</v>
      </c>
      <c r="AV518" s="214">
        <f t="shared" ref="AV518:AV581" si="534">IFERROR(AR518/AT518,"-")</f>
        <v>44923.364864864867</v>
      </c>
      <c r="AW518" s="109">
        <f t="shared" si="527"/>
        <v>2.9795458205830248E-3</v>
      </c>
      <c r="AX518" s="121"/>
      <c r="AY518" s="76"/>
      <c r="AZ518" s="76"/>
      <c r="BA518" s="76"/>
      <c r="BB518" s="76"/>
      <c r="BC518" s="76"/>
      <c r="BD518" s="76"/>
      <c r="BE518" s="76"/>
      <c r="BF518" s="76"/>
      <c r="BG518" s="76"/>
      <c r="BH518" s="76"/>
      <c r="BI518" s="76"/>
      <c r="BN518" s="500"/>
      <c r="BO518" s="642"/>
      <c r="BP518" s="641"/>
      <c r="BQ518" s="641"/>
      <c r="BR518" s="400" t="s">
        <v>147</v>
      </c>
      <c r="BS518" s="188">
        <v>177296</v>
      </c>
      <c r="BT518" s="390">
        <v>1.219986905316077E-3</v>
      </c>
      <c r="BU518" s="188">
        <v>13</v>
      </c>
      <c r="BV518" s="390">
        <v>7.2222222222222215E-2</v>
      </c>
      <c r="BW518" s="188">
        <v>13638.153846153846</v>
      </c>
      <c r="BX518" s="401">
        <v>5.4525627044711017E-4</v>
      </c>
      <c r="CB518" s="159"/>
      <c r="CC518" s="159"/>
      <c r="CD518" s="159"/>
      <c r="CE518" s="159"/>
      <c r="CF518" s="159"/>
      <c r="CG518" s="159"/>
      <c r="CI518" s="76"/>
      <c r="CJ518" s="150"/>
      <c r="CK518" s="150"/>
      <c r="CL518" s="150"/>
    </row>
    <row r="519" spans="2:90" s="14" customFormat="1" ht="13.5" customHeight="1">
      <c r="B519" s="500"/>
      <c r="C519" s="628"/>
      <c r="D519" s="631"/>
      <c r="E519" s="615"/>
      <c r="F519" s="615"/>
      <c r="G519" s="126" t="s">
        <v>148</v>
      </c>
      <c r="H519" s="211">
        <v>10829858</v>
      </c>
      <c r="I519" s="182">
        <f>IFERROR(H519/E515,"-")</f>
        <v>1.7026478769856468E-2</v>
      </c>
      <c r="J519" s="211">
        <v>381</v>
      </c>
      <c r="K519" s="182">
        <f>IFERROR(J519/F515,"-")</f>
        <v>0.31026058631921827</v>
      </c>
      <c r="L519" s="214">
        <f t="shared" si="530"/>
        <v>28424.824146981628</v>
      </c>
      <c r="M519" s="109">
        <f t="shared" si="523"/>
        <v>1.5340634562731518E-2</v>
      </c>
      <c r="N519" s="615"/>
      <c r="O519" s="615"/>
      <c r="P519" s="126" t="s">
        <v>148</v>
      </c>
      <c r="Q519" s="211">
        <v>2405137</v>
      </c>
      <c r="R519" s="182">
        <f>IFERROR(Q519/N515,"-")</f>
        <v>2.1150593585517883E-2</v>
      </c>
      <c r="S519" s="211">
        <v>74</v>
      </c>
      <c r="T519" s="182">
        <f>IFERROR(S519/O515,"-")</f>
        <v>0.37948717948717947</v>
      </c>
      <c r="U519" s="214">
        <f t="shared" si="531"/>
        <v>32501.85135135135</v>
      </c>
      <c r="V519" s="109">
        <f t="shared" si="524"/>
        <v>2.9795458205830248E-3</v>
      </c>
      <c r="W519" s="615"/>
      <c r="X519" s="615"/>
      <c r="Y519" s="126" t="s">
        <v>148</v>
      </c>
      <c r="Z519" s="211">
        <v>2407133</v>
      </c>
      <c r="AA519" s="182">
        <f>IFERROR(Z519/W515,"-")</f>
        <v>4.7250569252512566E-2</v>
      </c>
      <c r="AB519" s="211">
        <v>29</v>
      </c>
      <c r="AC519" s="182">
        <f>IFERROR(AB519/X515,"-")</f>
        <v>0.30851063829787234</v>
      </c>
      <c r="AD519" s="214">
        <f t="shared" si="532"/>
        <v>83004.586206896551</v>
      </c>
      <c r="AE519" s="109">
        <f t="shared" si="525"/>
        <v>1.1676598486068609E-3</v>
      </c>
      <c r="AF519" s="615"/>
      <c r="AG519" s="615"/>
      <c r="AH519" s="126" t="s">
        <v>148</v>
      </c>
      <c r="AI519" s="211">
        <v>2598563</v>
      </c>
      <c r="AJ519" s="182">
        <f>IFERROR(AI519/AF515,"-")</f>
        <v>1.9001318982036601E-2</v>
      </c>
      <c r="AK519" s="211">
        <v>96</v>
      </c>
      <c r="AL519" s="182">
        <f>IFERROR(AK519/AG515,"-")</f>
        <v>0.5</v>
      </c>
      <c r="AM519" s="214">
        <f t="shared" si="533"/>
        <v>27068.364583333332</v>
      </c>
      <c r="AN519" s="109">
        <f t="shared" si="526"/>
        <v>3.8653567402158156E-3</v>
      </c>
      <c r="AO519" s="615"/>
      <c r="AP519" s="651"/>
      <c r="AQ519" s="126" t="s">
        <v>148</v>
      </c>
      <c r="AR519" s="211">
        <f t="shared" si="528"/>
        <v>18240691</v>
      </c>
      <c r="AS519" s="182">
        <f>IFERROR(AR519/AO515,"-")</f>
        <v>1.9457243266307482E-2</v>
      </c>
      <c r="AT519" s="211">
        <f t="shared" si="529"/>
        <v>580</v>
      </c>
      <c r="AU519" s="182">
        <f>IFERROR(AT519/AP515,"-")</f>
        <v>0.33937975424224692</v>
      </c>
      <c r="AV519" s="214">
        <f t="shared" si="534"/>
        <v>31449.467241379309</v>
      </c>
      <c r="AW519" s="109">
        <f t="shared" si="527"/>
        <v>2.3353196972137221E-2</v>
      </c>
      <c r="AX519" s="121"/>
      <c r="AY519" s="76"/>
      <c r="AZ519" s="76"/>
      <c r="BA519" s="76"/>
      <c r="BB519" s="76"/>
      <c r="BC519" s="76"/>
      <c r="BD519" s="76"/>
      <c r="BE519" s="76"/>
      <c r="BF519" s="76"/>
      <c r="BG519" s="76"/>
      <c r="BH519" s="76"/>
      <c r="BI519" s="76"/>
      <c r="BN519" s="500"/>
      <c r="BO519" s="642"/>
      <c r="BP519" s="641"/>
      <c r="BQ519" s="641"/>
      <c r="BR519" s="400" t="s">
        <v>148</v>
      </c>
      <c r="BS519" s="188">
        <v>5311592</v>
      </c>
      <c r="BT519" s="390">
        <v>3.6549457891783411E-2</v>
      </c>
      <c r="BU519" s="188">
        <v>86</v>
      </c>
      <c r="BV519" s="390">
        <v>0.4777777777777778</v>
      </c>
      <c r="BW519" s="188">
        <v>61762.697674418603</v>
      </c>
      <c r="BX519" s="401">
        <v>3.6070799429578056E-3</v>
      </c>
      <c r="CB519" s="159"/>
      <c r="CC519" s="159"/>
      <c r="CD519" s="159"/>
      <c r="CE519" s="159"/>
      <c r="CF519" s="159"/>
      <c r="CG519" s="159"/>
      <c r="CI519" s="76"/>
      <c r="CJ519" s="150"/>
      <c r="CK519" s="150"/>
      <c r="CL519" s="150"/>
    </row>
    <row r="520" spans="2:90" s="14" customFormat="1" ht="13.5" customHeight="1">
      <c r="B520" s="500"/>
      <c r="C520" s="628"/>
      <c r="D520" s="631"/>
      <c r="E520" s="615"/>
      <c r="F520" s="615"/>
      <c r="G520" s="126" t="s">
        <v>149</v>
      </c>
      <c r="H520" s="211">
        <v>20366729</v>
      </c>
      <c r="I520" s="182">
        <f>IFERROR(H520/E515,"-")</f>
        <v>3.2020150119227792E-2</v>
      </c>
      <c r="J520" s="211">
        <v>426</v>
      </c>
      <c r="K520" s="182">
        <f>IFERROR(J520/F515,"-")</f>
        <v>0.34690553745928338</v>
      </c>
      <c r="L520" s="214">
        <f t="shared" si="530"/>
        <v>47809.223004694839</v>
      </c>
      <c r="M520" s="109">
        <f t="shared" si="523"/>
        <v>1.7152520534707682E-2</v>
      </c>
      <c r="N520" s="615"/>
      <c r="O520" s="615"/>
      <c r="P520" s="126" t="s">
        <v>149</v>
      </c>
      <c r="Q520" s="211">
        <v>3664090</v>
      </c>
      <c r="R520" s="182">
        <f>IFERROR(Q520/N515,"-")</f>
        <v>3.2221731423515677E-2</v>
      </c>
      <c r="S520" s="211">
        <v>83</v>
      </c>
      <c r="T520" s="182">
        <f>IFERROR(S520/O515,"-")</f>
        <v>0.42564102564102563</v>
      </c>
      <c r="U520" s="214">
        <f t="shared" si="531"/>
        <v>44145.662650602411</v>
      </c>
      <c r="V520" s="109">
        <f t="shared" si="524"/>
        <v>3.3419230149782575E-3</v>
      </c>
      <c r="W520" s="615"/>
      <c r="X520" s="615"/>
      <c r="Y520" s="126" t="s">
        <v>149</v>
      </c>
      <c r="Z520" s="211">
        <v>1237759</v>
      </c>
      <c r="AA520" s="182">
        <f>IFERROR(Z520/W515,"-")</f>
        <v>2.4296462782663317E-2</v>
      </c>
      <c r="AB520" s="211">
        <v>30</v>
      </c>
      <c r="AC520" s="182">
        <f>IFERROR(AB520/X515,"-")</f>
        <v>0.31914893617021278</v>
      </c>
      <c r="AD520" s="214">
        <f t="shared" si="532"/>
        <v>41258.633333333331</v>
      </c>
      <c r="AE520" s="109">
        <f t="shared" si="525"/>
        <v>1.2079239813174425E-3</v>
      </c>
      <c r="AF520" s="615"/>
      <c r="AG520" s="615"/>
      <c r="AH520" s="126" t="s">
        <v>149</v>
      </c>
      <c r="AI520" s="211">
        <v>4208900</v>
      </c>
      <c r="AJ520" s="182">
        <f>IFERROR(AI520/AF515,"-")</f>
        <v>3.0776491262091338E-2</v>
      </c>
      <c r="AK520" s="211">
        <v>75</v>
      </c>
      <c r="AL520" s="182">
        <f>IFERROR(AK520/AG515,"-")</f>
        <v>0.390625</v>
      </c>
      <c r="AM520" s="214">
        <f t="shared" si="533"/>
        <v>56118.666666666664</v>
      </c>
      <c r="AN520" s="109">
        <f t="shared" si="526"/>
        <v>3.019809953293606E-3</v>
      </c>
      <c r="AO520" s="615"/>
      <c r="AP520" s="651"/>
      <c r="AQ520" s="126" t="s">
        <v>149</v>
      </c>
      <c r="AR520" s="211">
        <f t="shared" si="528"/>
        <v>29477478</v>
      </c>
      <c r="AS520" s="182">
        <f>IFERROR(AR520/AO515,"-")</f>
        <v>3.1443461233087437E-2</v>
      </c>
      <c r="AT520" s="211">
        <f t="shared" si="529"/>
        <v>614</v>
      </c>
      <c r="AU520" s="182">
        <f>IFERROR(AT520/AP515,"-")</f>
        <v>0.35927442949093036</v>
      </c>
      <c r="AV520" s="214">
        <f t="shared" si="534"/>
        <v>48008.921824104233</v>
      </c>
      <c r="AW520" s="109">
        <f t="shared" si="527"/>
        <v>2.4722177484296989E-2</v>
      </c>
      <c r="AX520" s="121"/>
      <c r="AY520" s="76"/>
      <c r="AZ520" s="76"/>
      <c r="BA520" s="76"/>
      <c r="BB520" s="76"/>
      <c r="BC520" s="76"/>
      <c r="BD520" s="76"/>
      <c r="BE520" s="76"/>
      <c r="BF520" s="76"/>
      <c r="BG520" s="76"/>
      <c r="BH520" s="76"/>
      <c r="BI520" s="76"/>
      <c r="BN520" s="500"/>
      <c r="BO520" s="642"/>
      <c r="BP520" s="641"/>
      <c r="BQ520" s="641"/>
      <c r="BR520" s="400" t="s">
        <v>149</v>
      </c>
      <c r="BS520" s="188">
        <v>6805947</v>
      </c>
      <c r="BT520" s="390">
        <v>4.6832225308383935E-2</v>
      </c>
      <c r="BU520" s="188">
        <v>88</v>
      </c>
      <c r="BV520" s="390">
        <v>0.48888888888888887</v>
      </c>
      <c r="BW520" s="188">
        <v>77340.306818181823</v>
      </c>
      <c r="BX520" s="401">
        <v>3.6909655230265917E-3</v>
      </c>
      <c r="CB520" s="159"/>
      <c r="CC520" s="159"/>
      <c r="CD520" s="159"/>
      <c r="CE520" s="159"/>
      <c r="CF520" s="159"/>
      <c r="CG520" s="159"/>
      <c r="CI520" s="76"/>
      <c r="CJ520" s="150"/>
      <c r="CK520" s="150"/>
      <c r="CL520" s="150"/>
    </row>
    <row r="521" spans="2:90" s="14" customFormat="1" ht="13.5" customHeight="1">
      <c r="B521" s="500"/>
      <c r="C521" s="628"/>
      <c r="D521" s="631"/>
      <c r="E521" s="615"/>
      <c r="F521" s="615"/>
      <c r="G521" s="126" t="s">
        <v>150</v>
      </c>
      <c r="H521" s="211">
        <v>6671903</v>
      </c>
      <c r="I521" s="182">
        <f>IFERROR(H521/E515,"-")</f>
        <v>1.0489427911616354E-2</v>
      </c>
      <c r="J521" s="211">
        <v>89</v>
      </c>
      <c r="K521" s="182">
        <f>IFERROR(J521/F515,"-")</f>
        <v>7.2475570032573294E-2</v>
      </c>
      <c r="L521" s="214">
        <f t="shared" si="530"/>
        <v>74965.202247191017</v>
      </c>
      <c r="M521" s="109">
        <f t="shared" si="523"/>
        <v>3.5835078112417458E-3</v>
      </c>
      <c r="N521" s="615"/>
      <c r="O521" s="615"/>
      <c r="P521" s="126" t="s">
        <v>150</v>
      </c>
      <c r="Q521" s="211">
        <v>432519</v>
      </c>
      <c r="R521" s="182">
        <f>IFERROR(Q521/N515,"-")</f>
        <v>3.8035395019138658E-3</v>
      </c>
      <c r="S521" s="211">
        <v>16</v>
      </c>
      <c r="T521" s="182">
        <f>IFERROR(S521/O515,"-")</f>
        <v>8.2051282051282051E-2</v>
      </c>
      <c r="U521" s="214">
        <f t="shared" si="531"/>
        <v>27032.4375</v>
      </c>
      <c r="V521" s="109">
        <f t="shared" si="524"/>
        <v>6.4422612336930264E-4</v>
      </c>
      <c r="W521" s="615"/>
      <c r="X521" s="615"/>
      <c r="Y521" s="126" t="s">
        <v>150</v>
      </c>
      <c r="Z521" s="211">
        <v>43395</v>
      </c>
      <c r="AA521" s="182">
        <f>IFERROR(Z521/W515,"-")</f>
        <v>8.5181768216080402E-4</v>
      </c>
      <c r="AB521" s="211">
        <v>4</v>
      </c>
      <c r="AC521" s="182">
        <f>IFERROR(AB521/X515,"-")</f>
        <v>4.2553191489361701E-2</v>
      </c>
      <c r="AD521" s="214">
        <f t="shared" si="532"/>
        <v>10848.75</v>
      </c>
      <c r="AE521" s="109">
        <f t="shared" si="525"/>
        <v>1.6105653084232566E-4</v>
      </c>
      <c r="AF521" s="615"/>
      <c r="AG521" s="615"/>
      <c r="AH521" s="126" t="s">
        <v>150</v>
      </c>
      <c r="AI521" s="211">
        <v>4651686</v>
      </c>
      <c r="AJ521" s="182">
        <f>IFERROR(AI521/AF515,"-")</f>
        <v>3.401424921784614E-2</v>
      </c>
      <c r="AK521" s="211">
        <v>20</v>
      </c>
      <c r="AL521" s="182">
        <f>IFERROR(AK521/AG515,"-")</f>
        <v>0.10416666666666667</v>
      </c>
      <c r="AM521" s="214">
        <f t="shared" si="533"/>
        <v>232584.3</v>
      </c>
      <c r="AN521" s="109">
        <f t="shared" si="526"/>
        <v>8.0528265421162828E-4</v>
      </c>
      <c r="AO521" s="615"/>
      <c r="AP521" s="651"/>
      <c r="AQ521" s="126" t="s">
        <v>150</v>
      </c>
      <c r="AR521" s="211">
        <f t="shared" si="528"/>
        <v>11799503</v>
      </c>
      <c r="AS521" s="182">
        <f>IFERROR(AR521/AO515,"-")</f>
        <v>1.2586463982780309E-2</v>
      </c>
      <c r="AT521" s="211">
        <f t="shared" si="529"/>
        <v>129</v>
      </c>
      <c r="AU521" s="182">
        <f>IFERROR(AT521/AP515,"-")</f>
        <v>7.5482738443534231E-2</v>
      </c>
      <c r="AV521" s="214">
        <f t="shared" si="534"/>
        <v>91469.015503875969</v>
      </c>
      <c r="AW521" s="109">
        <f t="shared" si="527"/>
        <v>5.1940731196650023E-3</v>
      </c>
      <c r="AX521" s="121"/>
      <c r="AY521" s="76"/>
      <c r="AZ521" s="76"/>
      <c r="BA521" s="76"/>
      <c r="BB521" s="76"/>
      <c r="BC521" s="76"/>
      <c r="BD521" s="76"/>
      <c r="BE521" s="76"/>
      <c r="BF521" s="76"/>
      <c r="BG521" s="76"/>
      <c r="BH521" s="76"/>
      <c r="BI521" s="76"/>
      <c r="BN521" s="500"/>
      <c r="BO521" s="642"/>
      <c r="BP521" s="641"/>
      <c r="BQ521" s="641"/>
      <c r="BR521" s="400" t="s">
        <v>150</v>
      </c>
      <c r="BS521" s="188">
        <v>2367734</v>
      </c>
      <c r="BT521" s="390">
        <v>1.6292552992011416E-2</v>
      </c>
      <c r="BU521" s="188">
        <v>13</v>
      </c>
      <c r="BV521" s="390">
        <v>7.2222222222222215E-2</v>
      </c>
      <c r="BW521" s="188">
        <v>182133.38461538462</v>
      </c>
      <c r="BX521" s="401">
        <v>5.4525627044711017E-4</v>
      </c>
      <c r="CB521" s="159"/>
      <c r="CC521" s="159"/>
      <c r="CD521" s="159"/>
      <c r="CE521" s="159"/>
      <c r="CF521" s="159"/>
      <c r="CG521" s="159"/>
      <c r="CI521" s="76"/>
      <c r="CJ521" s="150"/>
      <c r="CK521" s="150"/>
      <c r="CL521" s="150"/>
    </row>
    <row r="522" spans="2:90" s="14" customFormat="1" ht="13.5" customHeight="1">
      <c r="B522" s="500"/>
      <c r="C522" s="628"/>
      <c r="D522" s="631"/>
      <c r="E522" s="615"/>
      <c r="F522" s="615"/>
      <c r="G522" s="126" t="s">
        <v>160</v>
      </c>
      <c r="H522" s="211">
        <v>0</v>
      </c>
      <c r="I522" s="182">
        <f>IFERROR(H522/E515,"-")</f>
        <v>0</v>
      </c>
      <c r="J522" s="211">
        <v>0</v>
      </c>
      <c r="K522" s="182">
        <f>IFERROR(J522/F515,"-")</f>
        <v>0</v>
      </c>
      <c r="L522" s="214" t="str">
        <f t="shared" si="530"/>
        <v>-</v>
      </c>
      <c r="M522" s="109">
        <f t="shared" si="523"/>
        <v>0</v>
      </c>
      <c r="N522" s="615"/>
      <c r="O522" s="615"/>
      <c r="P522" s="126" t="s">
        <v>160</v>
      </c>
      <c r="Q522" s="211">
        <v>0</v>
      </c>
      <c r="R522" s="182">
        <f>IFERROR(Q522/N515,"-")</f>
        <v>0</v>
      </c>
      <c r="S522" s="211">
        <v>0</v>
      </c>
      <c r="T522" s="182">
        <f>IFERROR(S522/O515,"-")</f>
        <v>0</v>
      </c>
      <c r="U522" s="214" t="str">
        <f t="shared" si="531"/>
        <v>-</v>
      </c>
      <c r="V522" s="109">
        <f t="shared" si="524"/>
        <v>0</v>
      </c>
      <c r="W522" s="615"/>
      <c r="X522" s="615"/>
      <c r="Y522" s="126" t="s">
        <v>160</v>
      </c>
      <c r="Z522" s="211">
        <v>0</v>
      </c>
      <c r="AA522" s="182">
        <f>IFERROR(Z522/W515,"-")</f>
        <v>0</v>
      </c>
      <c r="AB522" s="211">
        <v>0</v>
      </c>
      <c r="AC522" s="182">
        <f>IFERROR(AB522/X515,"-")</f>
        <v>0</v>
      </c>
      <c r="AD522" s="214" t="str">
        <f t="shared" si="532"/>
        <v>-</v>
      </c>
      <c r="AE522" s="109">
        <f t="shared" si="525"/>
        <v>0</v>
      </c>
      <c r="AF522" s="615"/>
      <c r="AG522" s="615"/>
      <c r="AH522" s="126" t="s">
        <v>160</v>
      </c>
      <c r="AI522" s="211">
        <v>0</v>
      </c>
      <c r="AJ522" s="182">
        <f>IFERROR(AI522/AF515,"-")</f>
        <v>0</v>
      </c>
      <c r="AK522" s="211">
        <v>0</v>
      </c>
      <c r="AL522" s="182">
        <f>IFERROR(AK522/AG515,"-")</f>
        <v>0</v>
      </c>
      <c r="AM522" s="214" t="str">
        <f t="shared" si="533"/>
        <v>-</v>
      </c>
      <c r="AN522" s="109">
        <f t="shared" si="526"/>
        <v>0</v>
      </c>
      <c r="AO522" s="615"/>
      <c r="AP522" s="651"/>
      <c r="AQ522" s="126" t="s">
        <v>160</v>
      </c>
      <c r="AR522" s="211">
        <f t="shared" si="528"/>
        <v>0</v>
      </c>
      <c r="AS522" s="182">
        <f>IFERROR(AR522/AO515,"-")</f>
        <v>0</v>
      </c>
      <c r="AT522" s="211">
        <f t="shared" si="529"/>
        <v>0</v>
      </c>
      <c r="AU522" s="182">
        <f>IFERROR(AT522/AP515,"-")</f>
        <v>0</v>
      </c>
      <c r="AV522" s="214" t="str">
        <f t="shared" si="534"/>
        <v>-</v>
      </c>
      <c r="AW522" s="109">
        <f t="shared" si="527"/>
        <v>0</v>
      </c>
      <c r="AX522" s="121"/>
      <c r="AY522" s="76"/>
      <c r="AZ522" s="76"/>
      <c r="BA522" s="76"/>
      <c r="BB522" s="76"/>
      <c r="BC522" s="76"/>
      <c r="BD522" s="76"/>
      <c r="BE522" s="76"/>
      <c r="BF522" s="76"/>
      <c r="BG522" s="76"/>
      <c r="BH522" s="76"/>
      <c r="BI522" s="76"/>
      <c r="BN522" s="500"/>
      <c r="BO522" s="642"/>
      <c r="BP522" s="641"/>
      <c r="BQ522" s="641"/>
      <c r="BR522" s="400" t="s">
        <v>160</v>
      </c>
      <c r="BS522" s="188">
        <v>0</v>
      </c>
      <c r="BT522" s="390">
        <v>0</v>
      </c>
      <c r="BU522" s="188">
        <v>0</v>
      </c>
      <c r="BV522" s="390">
        <v>0</v>
      </c>
      <c r="BW522" s="188" t="s">
        <v>418</v>
      </c>
      <c r="BX522" s="401">
        <v>0</v>
      </c>
      <c r="CB522" s="159"/>
      <c r="CC522" s="159"/>
      <c r="CD522" s="159"/>
      <c r="CE522" s="159"/>
      <c r="CF522" s="159"/>
      <c r="CG522" s="159"/>
      <c r="CI522" s="76"/>
      <c r="CJ522" s="150"/>
      <c r="CK522" s="150"/>
      <c r="CL522" s="150"/>
    </row>
    <row r="523" spans="2:90" s="14" customFormat="1" ht="13.5" customHeight="1">
      <c r="B523" s="500"/>
      <c r="C523" s="628"/>
      <c r="D523" s="631"/>
      <c r="E523" s="615"/>
      <c r="F523" s="615"/>
      <c r="G523" s="126" t="s">
        <v>151</v>
      </c>
      <c r="H523" s="211">
        <v>93490</v>
      </c>
      <c r="I523" s="182">
        <f>IFERROR(H523/E515,"-")</f>
        <v>1.4698304448626021E-4</v>
      </c>
      <c r="J523" s="211">
        <v>9</v>
      </c>
      <c r="K523" s="182">
        <f>IFERROR(J523/F515,"-")</f>
        <v>7.3289902280130291E-3</v>
      </c>
      <c r="L523" s="214">
        <f t="shared" si="530"/>
        <v>10387.777777777777</v>
      </c>
      <c r="M523" s="109">
        <f t="shared" si="523"/>
        <v>3.623771943952327E-4</v>
      </c>
      <c r="N523" s="615"/>
      <c r="O523" s="615"/>
      <c r="P523" s="126" t="s">
        <v>151</v>
      </c>
      <c r="Q523" s="211">
        <v>4130</v>
      </c>
      <c r="R523" s="182">
        <f>IFERROR(Q523/N515,"-")</f>
        <v>3.6318908863897926E-5</v>
      </c>
      <c r="S523" s="211">
        <v>2</v>
      </c>
      <c r="T523" s="182">
        <f>IFERROR(S523/O515,"-")</f>
        <v>1.0256410256410256E-2</v>
      </c>
      <c r="U523" s="214">
        <f t="shared" si="531"/>
        <v>2065</v>
      </c>
      <c r="V523" s="109">
        <f t="shared" si="524"/>
        <v>8.052826542116283E-5</v>
      </c>
      <c r="W523" s="615"/>
      <c r="X523" s="615"/>
      <c r="Y523" s="126" t="s">
        <v>151</v>
      </c>
      <c r="Z523" s="211">
        <v>0</v>
      </c>
      <c r="AA523" s="182">
        <f>IFERROR(Z523/W515,"-")</f>
        <v>0</v>
      </c>
      <c r="AB523" s="211">
        <v>0</v>
      </c>
      <c r="AC523" s="182">
        <f>IFERROR(AB523/X515,"-")</f>
        <v>0</v>
      </c>
      <c r="AD523" s="214" t="str">
        <f t="shared" si="532"/>
        <v>-</v>
      </c>
      <c r="AE523" s="109">
        <f t="shared" si="525"/>
        <v>0</v>
      </c>
      <c r="AF523" s="615"/>
      <c r="AG523" s="615"/>
      <c r="AH523" s="126" t="s">
        <v>151</v>
      </c>
      <c r="AI523" s="211">
        <v>65156</v>
      </c>
      <c r="AJ523" s="182">
        <f>IFERROR(AI523/AF515,"-")</f>
        <v>4.7643637641018395E-4</v>
      </c>
      <c r="AK523" s="211">
        <v>2</v>
      </c>
      <c r="AL523" s="182">
        <f>IFERROR(AK523/AG515,"-")</f>
        <v>1.0416666666666666E-2</v>
      </c>
      <c r="AM523" s="214">
        <f t="shared" si="533"/>
        <v>32578</v>
      </c>
      <c r="AN523" s="109">
        <f t="shared" si="526"/>
        <v>8.052826542116283E-5</v>
      </c>
      <c r="AO523" s="615"/>
      <c r="AP523" s="651"/>
      <c r="AQ523" s="126" t="s">
        <v>151</v>
      </c>
      <c r="AR523" s="211">
        <f t="shared" si="528"/>
        <v>162776</v>
      </c>
      <c r="AS523" s="182">
        <f>IFERROR(AR523/AO515,"-")</f>
        <v>1.7363225054996365E-4</v>
      </c>
      <c r="AT523" s="211">
        <f t="shared" si="529"/>
        <v>13</v>
      </c>
      <c r="AU523" s="182">
        <f>IFERROR(AT523/AP515,"-")</f>
        <v>7.6067875950848445E-3</v>
      </c>
      <c r="AV523" s="214">
        <f t="shared" si="534"/>
        <v>12521.23076923077</v>
      </c>
      <c r="AW523" s="109">
        <f t="shared" si="527"/>
        <v>5.2343372523755839E-4</v>
      </c>
      <c r="AX523" s="121"/>
      <c r="AY523" s="76"/>
      <c r="AZ523" s="76"/>
      <c r="BA523" s="76"/>
      <c r="BB523" s="76"/>
      <c r="BC523" s="76"/>
      <c r="BD523" s="76"/>
      <c r="BE523" s="76"/>
      <c r="BF523" s="76"/>
      <c r="BG523" s="76"/>
      <c r="BH523" s="76"/>
      <c r="BI523" s="76"/>
      <c r="BN523" s="500"/>
      <c r="BO523" s="642"/>
      <c r="BP523" s="641"/>
      <c r="BQ523" s="641"/>
      <c r="BR523" s="400" t="s">
        <v>151</v>
      </c>
      <c r="BS523" s="188">
        <v>0</v>
      </c>
      <c r="BT523" s="390">
        <v>0</v>
      </c>
      <c r="BU523" s="188">
        <v>0</v>
      </c>
      <c r="BV523" s="390">
        <v>0</v>
      </c>
      <c r="BW523" s="188" t="s">
        <v>418</v>
      </c>
      <c r="BX523" s="401">
        <v>0</v>
      </c>
      <c r="CB523" s="159"/>
      <c r="CC523" s="159"/>
      <c r="CD523" s="159"/>
      <c r="CE523" s="159"/>
      <c r="CF523" s="159"/>
      <c r="CG523" s="159"/>
      <c r="CI523" s="76"/>
      <c r="CJ523" s="150"/>
      <c r="CK523" s="150"/>
      <c r="CL523" s="150"/>
    </row>
    <row r="524" spans="2:90" s="14" customFormat="1" ht="13.5" customHeight="1">
      <c r="B524" s="500"/>
      <c r="C524" s="628"/>
      <c r="D524" s="631"/>
      <c r="E524" s="615"/>
      <c r="F524" s="615"/>
      <c r="G524" s="126" t="s">
        <v>152</v>
      </c>
      <c r="H524" s="211">
        <v>692299</v>
      </c>
      <c r="I524" s="182">
        <f>IFERROR(H524/E515,"-")</f>
        <v>1.0884181700159747E-3</v>
      </c>
      <c r="J524" s="211">
        <v>48</v>
      </c>
      <c r="K524" s="182">
        <f>IFERROR(J524/F515,"-")</f>
        <v>3.9087947882736153E-2</v>
      </c>
      <c r="L524" s="214">
        <f t="shared" si="530"/>
        <v>14422.895833333334</v>
      </c>
      <c r="M524" s="109">
        <f t="shared" si="523"/>
        <v>1.9326783701079078E-3</v>
      </c>
      <c r="N524" s="615"/>
      <c r="O524" s="615"/>
      <c r="P524" s="126" t="s">
        <v>152</v>
      </c>
      <c r="Q524" s="211">
        <v>50094</v>
      </c>
      <c r="R524" s="182">
        <f>IFERROR(Q524/N515,"-")</f>
        <v>4.4052286213755508E-4</v>
      </c>
      <c r="S524" s="211">
        <v>9</v>
      </c>
      <c r="T524" s="182">
        <f>IFERROR(S524/O515,"-")</f>
        <v>4.6153846153846156E-2</v>
      </c>
      <c r="U524" s="214">
        <f t="shared" si="531"/>
        <v>5566</v>
      </c>
      <c r="V524" s="109">
        <f t="shared" si="524"/>
        <v>3.623771943952327E-4</v>
      </c>
      <c r="W524" s="615"/>
      <c r="X524" s="615"/>
      <c r="Y524" s="126" t="s">
        <v>152</v>
      </c>
      <c r="Z524" s="211">
        <v>13591</v>
      </c>
      <c r="AA524" s="182">
        <f>IFERROR(Z524/W515,"-")</f>
        <v>2.6678313442211058E-4</v>
      </c>
      <c r="AB524" s="211">
        <v>2</v>
      </c>
      <c r="AC524" s="182">
        <f>IFERROR(AB524/X515,"-")</f>
        <v>2.1276595744680851E-2</v>
      </c>
      <c r="AD524" s="214">
        <f t="shared" si="532"/>
        <v>6795.5</v>
      </c>
      <c r="AE524" s="109">
        <f t="shared" si="525"/>
        <v>8.052826542116283E-5</v>
      </c>
      <c r="AF524" s="615"/>
      <c r="AG524" s="615"/>
      <c r="AH524" s="126" t="s">
        <v>152</v>
      </c>
      <c r="AI524" s="211">
        <v>88483</v>
      </c>
      <c r="AJ524" s="182">
        <f>IFERROR(AI524/AF515,"-")</f>
        <v>6.4700902286669393E-4</v>
      </c>
      <c r="AK524" s="211">
        <v>12</v>
      </c>
      <c r="AL524" s="182">
        <f>IFERROR(AK524/AG515,"-")</f>
        <v>6.25E-2</v>
      </c>
      <c r="AM524" s="214">
        <f t="shared" si="533"/>
        <v>7373.583333333333</v>
      </c>
      <c r="AN524" s="109">
        <f t="shared" si="526"/>
        <v>4.8316959252697695E-4</v>
      </c>
      <c r="AO524" s="615"/>
      <c r="AP524" s="651"/>
      <c r="AQ524" s="126" t="s">
        <v>152</v>
      </c>
      <c r="AR524" s="211">
        <f t="shared" si="528"/>
        <v>844467</v>
      </c>
      <c r="AS524" s="182">
        <f>IFERROR(AR524/AO515,"-")</f>
        <v>9.0078823490671932E-4</v>
      </c>
      <c r="AT524" s="211">
        <f t="shared" si="529"/>
        <v>71</v>
      </c>
      <c r="AU524" s="182">
        <f>IFERROR(AT524/AP515,"-")</f>
        <v>4.1544763019309539E-2</v>
      </c>
      <c r="AV524" s="214">
        <f t="shared" si="534"/>
        <v>11893.901408450703</v>
      </c>
      <c r="AW524" s="109">
        <f t="shared" si="527"/>
        <v>2.8587534224512805E-3</v>
      </c>
      <c r="AX524" s="121"/>
      <c r="AY524" s="76"/>
      <c r="AZ524" s="76"/>
      <c r="BA524" s="76"/>
      <c r="BB524" s="76"/>
      <c r="BC524" s="76"/>
      <c r="BD524" s="76"/>
      <c r="BE524" s="76"/>
      <c r="BF524" s="76"/>
      <c r="BG524" s="76"/>
      <c r="BH524" s="76"/>
      <c r="BI524" s="76"/>
      <c r="BN524" s="500"/>
      <c r="BO524" s="642"/>
      <c r="BP524" s="641"/>
      <c r="BQ524" s="641"/>
      <c r="BR524" s="400" t="s">
        <v>152</v>
      </c>
      <c r="BS524" s="188">
        <v>57769</v>
      </c>
      <c r="BT524" s="390">
        <v>3.9751276697277125E-4</v>
      </c>
      <c r="BU524" s="188">
        <v>8</v>
      </c>
      <c r="BV524" s="390">
        <v>4.4444444444444446E-2</v>
      </c>
      <c r="BW524" s="188">
        <v>7221.125</v>
      </c>
      <c r="BX524" s="401">
        <v>3.3554232027514471E-4</v>
      </c>
      <c r="CB524" s="159"/>
      <c r="CC524" s="159"/>
      <c r="CD524" s="159"/>
      <c r="CE524" s="159"/>
      <c r="CF524" s="159"/>
      <c r="CG524" s="159"/>
      <c r="CI524" s="76"/>
      <c r="CJ524" s="150"/>
      <c r="CK524" s="150"/>
      <c r="CL524" s="150"/>
    </row>
    <row r="525" spans="2:90" s="14" customFormat="1" ht="13.5" customHeight="1">
      <c r="B525" s="500"/>
      <c r="C525" s="628"/>
      <c r="D525" s="631"/>
      <c r="E525" s="615"/>
      <c r="F525" s="615"/>
      <c r="G525" s="126" t="s">
        <v>153</v>
      </c>
      <c r="H525" s="211">
        <v>20865</v>
      </c>
      <c r="I525" s="182">
        <f>IFERROR(H525/E515,"-")</f>
        <v>3.2803521480434482E-5</v>
      </c>
      <c r="J525" s="211">
        <v>3</v>
      </c>
      <c r="K525" s="182">
        <f>IFERROR(J525/F515,"-")</f>
        <v>2.4429967426710096E-3</v>
      </c>
      <c r="L525" s="214">
        <f t="shared" si="530"/>
        <v>6955</v>
      </c>
      <c r="M525" s="109">
        <f t="shared" si="523"/>
        <v>1.2079239813174424E-4</v>
      </c>
      <c r="N525" s="615"/>
      <c r="O525" s="615"/>
      <c r="P525" s="126" t="s">
        <v>153</v>
      </c>
      <c r="Q525" s="211">
        <v>0</v>
      </c>
      <c r="R525" s="182">
        <f>IFERROR(Q525/N515,"-")</f>
        <v>0</v>
      </c>
      <c r="S525" s="211">
        <v>0</v>
      </c>
      <c r="T525" s="182">
        <f>IFERROR(S525/O515,"-")</f>
        <v>0</v>
      </c>
      <c r="U525" s="214" t="str">
        <f t="shared" si="531"/>
        <v>-</v>
      </c>
      <c r="V525" s="109">
        <f t="shared" si="524"/>
        <v>0</v>
      </c>
      <c r="W525" s="615"/>
      <c r="X525" s="615"/>
      <c r="Y525" s="126" t="s">
        <v>153</v>
      </c>
      <c r="Z525" s="211">
        <v>3600</v>
      </c>
      <c r="AA525" s="182">
        <f>IFERROR(Z525/W515,"-")</f>
        <v>7.066582914572864E-5</v>
      </c>
      <c r="AB525" s="211">
        <v>1</v>
      </c>
      <c r="AC525" s="182">
        <f>IFERROR(AB525/X515,"-")</f>
        <v>1.0638297872340425E-2</v>
      </c>
      <c r="AD525" s="214">
        <f t="shared" si="532"/>
        <v>3600</v>
      </c>
      <c r="AE525" s="109">
        <f t="shared" si="525"/>
        <v>4.0264132710581415E-5</v>
      </c>
      <c r="AF525" s="615"/>
      <c r="AG525" s="615"/>
      <c r="AH525" s="126" t="s">
        <v>153</v>
      </c>
      <c r="AI525" s="211">
        <v>1749460</v>
      </c>
      <c r="AJ525" s="182">
        <f>IFERROR(AI525/AF515,"-")</f>
        <v>1.2792473188571435E-2</v>
      </c>
      <c r="AK525" s="211">
        <v>4</v>
      </c>
      <c r="AL525" s="182">
        <f>IFERROR(AK525/AG515,"-")</f>
        <v>2.0833333333333332E-2</v>
      </c>
      <c r="AM525" s="214">
        <f t="shared" si="533"/>
        <v>437365</v>
      </c>
      <c r="AN525" s="109">
        <f t="shared" si="526"/>
        <v>1.6105653084232566E-4</v>
      </c>
      <c r="AO525" s="615"/>
      <c r="AP525" s="651"/>
      <c r="AQ525" s="126" t="s">
        <v>153</v>
      </c>
      <c r="AR525" s="211">
        <f t="shared" si="528"/>
        <v>1773925</v>
      </c>
      <c r="AS525" s="182">
        <f>IFERROR(AR525/AO515,"-")</f>
        <v>1.8922358950757129E-3</v>
      </c>
      <c r="AT525" s="211">
        <f t="shared" si="529"/>
        <v>8</v>
      </c>
      <c r="AU525" s="182">
        <f>IFERROR(AT525/AP515,"-")</f>
        <v>4.6811000585137508E-3</v>
      </c>
      <c r="AV525" s="214">
        <f t="shared" si="534"/>
        <v>221740.625</v>
      </c>
      <c r="AW525" s="109">
        <f t="shared" si="527"/>
        <v>3.2211306168465132E-4</v>
      </c>
      <c r="AX525" s="121"/>
      <c r="AY525" s="76"/>
      <c r="AZ525" s="76"/>
      <c r="BA525" s="76"/>
      <c r="BB525" s="76"/>
      <c r="BC525" s="76"/>
      <c r="BD525" s="76"/>
      <c r="BE525" s="76"/>
      <c r="BF525" s="76"/>
      <c r="BG525" s="76"/>
      <c r="BH525" s="76"/>
      <c r="BI525" s="76"/>
      <c r="BN525" s="500"/>
      <c r="BO525" s="642"/>
      <c r="BP525" s="641"/>
      <c r="BQ525" s="641"/>
      <c r="BR525" s="400" t="s">
        <v>153</v>
      </c>
      <c r="BS525" s="188">
        <v>2275</v>
      </c>
      <c r="BT525" s="390">
        <v>1.5654443470772467E-5</v>
      </c>
      <c r="BU525" s="188">
        <v>1</v>
      </c>
      <c r="BV525" s="390">
        <v>5.5555555555555558E-3</v>
      </c>
      <c r="BW525" s="188">
        <v>2275</v>
      </c>
      <c r="BX525" s="401">
        <v>4.1942790034393089E-5</v>
      </c>
      <c r="CB525" s="159"/>
      <c r="CC525" s="159"/>
      <c r="CD525" s="159"/>
      <c r="CE525" s="159"/>
      <c r="CF525" s="159"/>
      <c r="CG525" s="159"/>
      <c r="CI525" s="76"/>
      <c r="CJ525" s="150"/>
      <c r="CK525" s="150"/>
      <c r="CL525" s="150"/>
    </row>
    <row r="526" spans="2:90" s="14" customFormat="1" ht="13.5" customHeight="1">
      <c r="B526" s="500"/>
      <c r="C526" s="628"/>
      <c r="D526" s="631"/>
      <c r="E526" s="615"/>
      <c r="F526" s="615"/>
      <c r="G526" s="126" t="s">
        <v>154</v>
      </c>
      <c r="H526" s="211">
        <v>525563</v>
      </c>
      <c r="I526" s="182">
        <f>IFERROR(H526/E515,"-")</f>
        <v>8.2627927916710216E-4</v>
      </c>
      <c r="J526" s="211">
        <v>5</v>
      </c>
      <c r="K526" s="182">
        <f>IFERROR(J526/F515,"-")</f>
        <v>4.0716612377850164E-3</v>
      </c>
      <c r="L526" s="214">
        <f t="shared" si="530"/>
        <v>105112.6</v>
      </c>
      <c r="M526" s="109">
        <f t="shared" si="523"/>
        <v>2.0132066355290707E-4</v>
      </c>
      <c r="N526" s="615"/>
      <c r="O526" s="615"/>
      <c r="P526" s="126" t="s">
        <v>154</v>
      </c>
      <c r="Q526" s="211">
        <v>0</v>
      </c>
      <c r="R526" s="182">
        <f>IFERROR(Q526/N515,"-")</f>
        <v>0</v>
      </c>
      <c r="S526" s="211">
        <v>0</v>
      </c>
      <c r="T526" s="182">
        <f>IFERROR(S526/O515,"-")</f>
        <v>0</v>
      </c>
      <c r="U526" s="214" t="str">
        <f t="shared" si="531"/>
        <v>-</v>
      </c>
      <c r="V526" s="109">
        <f t="shared" si="524"/>
        <v>0</v>
      </c>
      <c r="W526" s="615"/>
      <c r="X526" s="615"/>
      <c r="Y526" s="126" t="s">
        <v>154</v>
      </c>
      <c r="Z526" s="211">
        <v>4574</v>
      </c>
      <c r="AA526" s="182">
        <f>IFERROR(Z526/W515,"-")</f>
        <v>8.9784861809045222E-5</v>
      </c>
      <c r="AB526" s="211">
        <v>1</v>
      </c>
      <c r="AC526" s="182">
        <f>IFERROR(AB526/X515,"-")</f>
        <v>1.0638297872340425E-2</v>
      </c>
      <c r="AD526" s="214">
        <f t="shared" si="532"/>
        <v>4574</v>
      </c>
      <c r="AE526" s="109">
        <f t="shared" si="525"/>
        <v>4.0264132710581415E-5</v>
      </c>
      <c r="AF526" s="615"/>
      <c r="AG526" s="615"/>
      <c r="AH526" s="126" t="s">
        <v>154</v>
      </c>
      <c r="AI526" s="211">
        <v>377197</v>
      </c>
      <c r="AJ526" s="182">
        <f>IFERROR(AI526/AF515,"-")</f>
        <v>2.7581553789795591E-3</v>
      </c>
      <c r="AK526" s="211">
        <v>2</v>
      </c>
      <c r="AL526" s="182">
        <f>IFERROR(AK526/AG515,"-")</f>
        <v>1.0416666666666666E-2</v>
      </c>
      <c r="AM526" s="214">
        <f t="shared" si="533"/>
        <v>188598.5</v>
      </c>
      <c r="AN526" s="109">
        <f t="shared" si="526"/>
        <v>8.052826542116283E-5</v>
      </c>
      <c r="AO526" s="615"/>
      <c r="AP526" s="651"/>
      <c r="AQ526" s="126" t="s">
        <v>154</v>
      </c>
      <c r="AR526" s="211">
        <f t="shared" si="528"/>
        <v>907334</v>
      </c>
      <c r="AS526" s="182">
        <f>IFERROR(AR526/AO515,"-")</f>
        <v>9.6784811286983771E-4</v>
      </c>
      <c r="AT526" s="211">
        <f t="shared" si="529"/>
        <v>8</v>
      </c>
      <c r="AU526" s="182">
        <f>IFERROR(AT526/AP515,"-")</f>
        <v>4.6811000585137508E-3</v>
      </c>
      <c r="AV526" s="214">
        <f t="shared" si="534"/>
        <v>113416.75</v>
      </c>
      <c r="AW526" s="109">
        <f t="shared" si="527"/>
        <v>3.2211306168465132E-4</v>
      </c>
      <c r="AX526" s="121"/>
      <c r="AY526" s="76"/>
      <c r="AZ526" s="76"/>
      <c r="BA526" s="76"/>
      <c r="BB526" s="76"/>
      <c r="BC526" s="76"/>
      <c r="BD526" s="76"/>
      <c r="BE526" s="76"/>
      <c r="BF526" s="76"/>
      <c r="BG526" s="76"/>
      <c r="BH526" s="76"/>
      <c r="BI526" s="76"/>
      <c r="BN526" s="500"/>
      <c r="BO526" s="642"/>
      <c r="BP526" s="641"/>
      <c r="BQ526" s="641"/>
      <c r="BR526" s="400" t="s">
        <v>154</v>
      </c>
      <c r="BS526" s="188">
        <v>20069</v>
      </c>
      <c r="BT526" s="390">
        <v>1.3809627517139895E-4</v>
      </c>
      <c r="BU526" s="188">
        <v>2</v>
      </c>
      <c r="BV526" s="390">
        <v>1.1111111111111112E-2</v>
      </c>
      <c r="BW526" s="188">
        <v>10034.5</v>
      </c>
      <c r="BX526" s="401">
        <v>8.3885580068786177E-5</v>
      </c>
      <c r="CB526" s="159"/>
      <c r="CC526" s="159"/>
      <c r="CD526" s="159"/>
      <c r="CE526" s="159"/>
      <c r="CF526" s="159"/>
      <c r="CG526" s="159"/>
      <c r="CI526" s="76"/>
      <c r="CJ526" s="150"/>
      <c r="CK526" s="150"/>
      <c r="CL526" s="150"/>
    </row>
    <row r="527" spans="2:90" s="14" customFormat="1" ht="13.5" customHeight="1">
      <c r="B527" s="500"/>
      <c r="C527" s="628"/>
      <c r="D527" s="631"/>
      <c r="E527" s="615"/>
      <c r="F527" s="615"/>
      <c r="G527" s="126" t="s">
        <v>155</v>
      </c>
      <c r="H527" s="211">
        <v>2758641</v>
      </c>
      <c r="I527" s="182">
        <f>IFERROR(H527/E515,"-")</f>
        <v>4.3370783273571651E-3</v>
      </c>
      <c r="J527" s="211">
        <v>102</v>
      </c>
      <c r="K527" s="182">
        <f>IFERROR(J527/F515,"-")</f>
        <v>8.3061889250814328E-2</v>
      </c>
      <c r="L527" s="214">
        <f t="shared" si="530"/>
        <v>27045.5</v>
      </c>
      <c r="M527" s="109">
        <f t="shared" si="523"/>
        <v>4.1069415364793039E-3</v>
      </c>
      <c r="N527" s="615"/>
      <c r="O527" s="615"/>
      <c r="P527" s="126" t="s">
        <v>155</v>
      </c>
      <c r="Q527" s="211">
        <v>338423</v>
      </c>
      <c r="R527" s="182">
        <f>IFERROR(Q527/N515,"-")</f>
        <v>2.976066366694171E-3</v>
      </c>
      <c r="S527" s="211">
        <v>21</v>
      </c>
      <c r="T527" s="182">
        <f>IFERROR(S527/O515,"-")</f>
        <v>0.1076923076923077</v>
      </c>
      <c r="U527" s="214">
        <f t="shared" si="531"/>
        <v>16115.380952380952</v>
      </c>
      <c r="V527" s="109">
        <f t="shared" si="524"/>
        <v>8.4554678692220966E-4</v>
      </c>
      <c r="W527" s="615"/>
      <c r="X527" s="615"/>
      <c r="Y527" s="126" t="s">
        <v>155</v>
      </c>
      <c r="Z527" s="211">
        <v>166875</v>
      </c>
      <c r="AA527" s="182">
        <f>IFERROR(Z527/W515,"-")</f>
        <v>3.2756556218592964E-3</v>
      </c>
      <c r="AB527" s="211">
        <v>13</v>
      </c>
      <c r="AC527" s="182">
        <f>IFERROR(AB527/X515,"-")</f>
        <v>0.13829787234042554</v>
      </c>
      <c r="AD527" s="214">
        <f t="shared" si="532"/>
        <v>12836.538461538461</v>
      </c>
      <c r="AE527" s="109">
        <f t="shared" si="525"/>
        <v>5.2343372523755839E-4</v>
      </c>
      <c r="AF527" s="615"/>
      <c r="AG527" s="615"/>
      <c r="AH527" s="126" t="s">
        <v>155</v>
      </c>
      <c r="AI527" s="211">
        <v>1504462</v>
      </c>
      <c r="AJ527" s="182">
        <f>IFERROR(AI527/AF515,"-")</f>
        <v>1.1000988761231786E-2</v>
      </c>
      <c r="AK527" s="211">
        <v>32</v>
      </c>
      <c r="AL527" s="182">
        <f>IFERROR(AK527/AG515,"-")</f>
        <v>0.16666666666666666</v>
      </c>
      <c r="AM527" s="214">
        <f t="shared" si="533"/>
        <v>47014.4375</v>
      </c>
      <c r="AN527" s="109">
        <f t="shared" si="526"/>
        <v>1.2884522467386053E-3</v>
      </c>
      <c r="AO527" s="615"/>
      <c r="AP527" s="651"/>
      <c r="AQ527" s="126" t="s">
        <v>155</v>
      </c>
      <c r="AR527" s="211">
        <f t="shared" si="528"/>
        <v>4768401</v>
      </c>
      <c r="AS527" s="182">
        <f>IFERROR(AR527/AO515,"-")</f>
        <v>5.0864267284777684E-3</v>
      </c>
      <c r="AT527" s="211">
        <f t="shared" si="529"/>
        <v>168</v>
      </c>
      <c r="AU527" s="182">
        <f>IFERROR(AT527/AP515,"-")</f>
        <v>9.830310122878877E-2</v>
      </c>
      <c r="AV527" s="214">
        <f t="shared" si="534"/>
        <v>28383.339285714286</v>
      </c>
      <c r="AW527" s="109">
        <f t="shared" si="527"/>
        <v>6.7643742953776773E-3</v>
      </c>
      <c r="AX527" s="121"/>
      <c r="AY527" s="76"/>
      <c r="AZ527" s="76"/>
      <c r="BA527" s="76"/>
      <c r="BB527" s="76"/>
      <c r="BC527" s="76"/>
      <c r="BD527" s="76"/>
      <c r="BE527" s="76"/>
      <c r="BF527" s="76"/>
      <c r="BG527" s="76"/>
      <c r="BH527" s="76"/>
      <c r="BI527" s="76"/>
      <c r="BN527" s="500"/>
      <c r="BO527" s="642"/>
      <c r="BP527" s="641"/>
      <c r="BQ527" s="641"/>
      <c r="BR527" s="400" t="s">
        <v>155</v>
      </c>
      <c r="BS527" s="188">
        <v>1078369</v>
      </c>
      <c r="BT527" s="390">
        <v>7.4203369455531571E-3</v>
      </c>
      <c r="BU527" s="188">
        <v>37</v>
      </c>
      <c r="BV527" s="390">
        <v>0.20555555555555555</v>
      </c>
      <c r="BW527" s="188">
        <v>29145.108108108107</v>
      </c>
      <c r="BX527" s="401">
        <v>1.5518832312725443E-3</v>
      </c>
      <c r="CB527" s="159"/>
      <c r="CC527" s="159"/>
      <c r="CD527" s="159"/>
      <c r="CE527" s="159"/>
      <c r="CF527" s="159"/>
      <c r="CG527" s="159"/>
      <c r="CI527" s="76"/>
      <c r="CJ527" s="150"/>
      <c r="CK527" s="150"/>
      <c r="CL527" s="150"/>
    </row>
    <row r="528" spans="2:90" s="14" customFormat="1" ht="13.5" customHeight="1">
      <c r="B528" s="500"/>
      <c r="C528" s="628"/>
      <c r="D528" s="631"/>
      <c r="E528" s="615"/>
      <c r="F528" s="615"/>
      <c r="G528" s="126" t="s">
        <v>156</v>
      </c>
      <c r="H528" s="211">
        <v>2687811</v>
      </c>
      <c r="I528" s="182">
        <f>IFERROR(H528/E515,"-")</f>
        <v>4.2257208662280412E-3</v>
      </c>
      <c r="J528" s="211">
        <v>68</v>
      </c>
      <c r="K528" s="182">
        <f>IFERROR(J528/F515,"-")</f>
        <v>5.5374592833876218E-2</v>
      </c>
      <c r="L528" s="214">
        <f t="shared" si="530"/>
        <v>39526.632352941175</v>
      </c>
      <c r="M528" s="109">
        <f t="shared" si="523"/>
        <v>2.7379610243195361E-3</v>
      </c>
      <c r="N528" s="615"/>
      <c r="O528" s="615"/>
      <c r="P528" s="126" t="s">
        <v>156</v>
      </c>
      <c r="Q528" s="211">
        <v>268780</v>
      </c>
      <c r="R528" s="182">
        <f>IFERROR(Q528/N515,"-")</f>
        <v>2.3636310712926109E-3</v>
      </c>
      <c r="S528" s="211">
        <v>11</v>
      </c>
      <c r="T528" s="182">
        <f>IFERROR(S528/O515,"-")</f>
        <v>5.6410256410256411E-2</v>
      </c>
      <c r="U528" s="214">
        <f t="shared" si="531"/>
        <v>24434.545454545456</v>
      </c>
      <c r="V528" s="109">
        <f t="shared" si="524"/>
        <v>4.4290545981639557E-4</v>
      </c>
      <c r="W528" s="615"/>
      <c r="X528" s="615"/>
      <c r="Y528" s="126" t="s">
        <v>156</v>
      </c>
      <c r="Z528" s="211">
        <v>179035</v>
      </c>
      <c r="AA528" s="182">
        <f>IFERROR(Z528/W515,"-")</f>
        <v>3.51434908919598E-3</v>
      </c>
      <c r="AB528" s="211">
        <v>4</v>
      </c>
      <c r="AC528" s="182">
        <f>IFERROR(AB528/X515,"-")</f>
        <v>4.2553191489361701E-2</v>
      </c>
      <c r="AD528" s="214">
        <f t="shared" si="532"/>
        <v>44758.75</v>
      </c>
      <c r="AE528" s="109">
        <f t="shared" si="525"/>
        <v>1.6105653084232566E-4</v>
      </c>
      <c r="AF528" s="615"/>
      <c r="AG528" s="615"/>
      <c r="AH528" s="126" t="s">
        <v>156</v>
      </c>
      <c r="AI528" s="211">
        <v>829160</v>
      </c>
      <c r="AJ528" s="182">
        <f>IFERROR(AI528/AF515,"-")</f>
        <v>6.0630177706468801E-3</v>
      </c>
      <c r="AK528" s="211">
        <v>15</v>
      </c>
      <c r="AL528" s="182">
        <f>IFERROR(AK528/AG515,"-")</f>
        <v>7.8125E-2</v>
      </c>
      <c r="AM528" s="214">
        <f t="shared" si="533"/>
        <v>55277.333333333336</v>
      </c>
      <c r="AN528" s="109">
        <f t="shared" si="526"/>
        <v>6.0396199065872126E-4</v>
      </c>
      <c r="AO528" s="615"/>
      <c r="AP528" s="651"/>
      <c r="AQ528" s="126" t="s">
        <v>156</v>
      </c>
      <c r="AR528" s="211">
        <f t="shared" si="528"/>
        <v>3964786</v>
      </c>
      <c r="AS528" s="182">
        <f>IFERROR(AR528/AO515,"-")</f>
        <v>4.2292150939265503E-3</v>
      </c>
      <c r="AT528" s="211">
        <f t="shared" si="529"/>
        <v>98</v>
      </c>
      <c r="AU528" s="182">
        <f>IFERROR(AT528/AP515,"-")</f>
        <v>5.7343475716793449E-2</v>
      </c>
      <c r="AV528" s="214">
        <f t="shared" si="534"/>
        <v>40457</v>
      </c>
      <c r="AW528" s="109">
        <f t="shared" si="527"/>
        <v>3.9458850056369784E-3</v>
      </c>
      <c r="AX528" s="121"/>
      <c r="AY528" s="76"/>
      <c r="AZ528" s="76"/>
      <c r="BA528" s="76"/>
      <c r="BB528" s="76"/>
      <c r="BC528" s="76"/>
      <c r="BD528" s="76"/>
      <c r="BE528" s="76"/>
      <c r="BF528" s="76"/>
      <c r="BG528" s="76"/>
      <c r="BH528" s="76"/>
      <c r="BI528" s="76"/>
      <c r="BN528" s="500"/>
      <c r="BO528" s="642"/>
      <c r="BP528" s="641"/>
      <c r="BQ528" s="641"/>
      <c r="BR528" s="400" t="s">
        <v>156</v>
      </c>
      <c r="BS528" s="188">
        <v>1137829</v>
      </c>
      <c r="BT528" s="390">
        <v>7.8294856087496988E-3</v>
      </c>
      <c r="BU528" s="188">
        <v>20</v>
      </c>
      <c r="BV528" s="390">
        <v>0.1111111111111111</v>
      </c>
      <c r="BW528" s="188">
        <v>56891.45</v>
      </c>
      <c r="BX528" s="401">
        <v>8.3885580068786172E-4</v>
      </c>
      <c r="CB528" s="159"/>
      <c r="CC528" s="159"/>
      <c r="CD528" s="159"/>
      <c r="CE528" s="159"/>
      <c r="CF528" s="159"/>
      <c r="CG528" s="159"/>
      <c r="CI528" s="76"/>
      <c r="CJ528" s="150"/>
      <c r="CK528" s="150"/>
      <c r="CL528" s="150"/>
    </row>
    <row r="529" spans="2:90" s="14" customFormat="1" ht="13.5" customHeight="1">
      <c r="B529" s="500"/>
      <c r="C529" s="628"/>
      <c r="D529" s="631"/>
      <c r="E529" s="615"/>
      <c r="F529" s="615"/>
      <c r="G529" s="126" t="s">
        <v>157</v>
      </c>
      <c r="H529" s="211">
        <v>1317711</v>
      </c>
      <c r="I529" s="182">
        <f>IFERROR(H529/E515,"-")</f>
        <v>2.0716779819556579E-3</v>
      </c>
      <c r="J529" s="211">
        <v>41</v>
      </c>
      <c r="K529" s="182">
        <f>IFERROR(J529/F515,"-")</f>
        <v>3.3387622149837134E-2</v>
      </c>
      <c r="L529" s="214">
        <f t="shared" si="530"/>
        <v>32139.292682926829</v>
      </c>
      <c r="M529" s="109">
        <f t="shared" si="523"/>
        <v>1.6508294411338379E-3</v>
      </c>
      <c r="N529" s="615"/>
      <c r="O529" s="615"/>
      <c r="P529" s="126" t="s">
        <v>157</v>
      </c>
      <c r="Q529" s="211">
        <v>905061</v>
      </c>
      <c r="R529" s="182">
        <f>IFERROR(Q529/N515,"-")</f>
        <v>7.9590382506702952E-3</v>
      </c>
      <c r="S529" s="211">
        <v>14</v>
      </c>
      <c r="T529" s="182">
        <f>IFERROR(S529/O515,"-")</f>
        <v>7.179487179487179E-2</v>
      </c>
      <c r="U529" s="214">
        <f t="shared" si="531"/>
        <v>64647.214285714283</v>
      </c>
      <c r="V529" s="109">
        <f t="shared" si="524"/>
        <v>5.6369785794813977E-4</v>
      </c>
      <c r="W529" s="615"/>
      <c r="X529" s="615"/>
      <c r="Y529" s="126" t="s">
        <v>157</v>
      </c>
      <c r="Z529" s="211">
        <v>96813</v>
      </c>
      <c r="AA529" s="182">
        <f>IFERROR(Z529/W515,"-")</f>
        <v>1.9003808103015074E-3</v>
      </c>
      <c r="AB529" s="211">
        <v>6</v>
      </c>
      <c r="AC529" s="182">
        <f>IFERROR(AB529/X515,"-")</f>
        <v>6.3829787234042548E-2</v>
      </c>
      <c r="AD529" s="214">
        <f t="shared" si="532"/>
        <v>16135.5</v>
      </c>
      <c r="AE529" s="109">
        <f t="shared" si="525"/>
        <v>2.4158479626348848E-4</v>
      </c>
      <c r="AF529" s="615"/>
      <c r="AG529" s="615"/>
      <c r="AH529" s="126" t="s">
        <v>157</v>
      </c>
      <c r="AI529" s="211">
        <v>653320</v>
      </c>
      <c r="AJ529" s="182">
        <f>IFERROR(AI529/AF515,"-")</f>
        <v>4.7772333083108444E-3</v>
      </c>
      <c r="AK529" s="211">
        <v>15</v>
      </c>
      <c r="AL529" s="182">
        <f>IFERROR(AK529/AG515,"-")</f>
        <v>7.8125E-2</v>
      </c>
      <c r="AM529" s="214">
        <f t="shared" si="533"/>
        <v>43554.666666666664</v>
      </c>
      <c r="AN529" s="109">
        <f t="shared" si="526"/>
        <v>6.0396199065872126E-4</v>
      </c>
      <c r="AO529" s="615"/>
      <c r="AP529" s="651"/>
      <c r="AQ529" s="126" t="s">
        <v>157</v>
      </c>
      <c r="AR529" s="211">
        <f t="shared" si="528"/>
        <v>2972905</v>
      </c>
      <c r="AS529" s="182">
        <f>IFERROR(AR529/AO515,"-")</f>
        <v>3.1711811681159364E-3</v>
      </c>
      <c r="AT529" s="211">
        <f t="shared" si="529"/>
        <v>76</v>
      </c>
      <c r="AU529" s="182">
        <f>IFERROR(AT529/AP515,"-")</f>
        <v>4.4470450555880635E-2</v>
      </c>
      <c r="AV529" s="214">
        <f t="shared" si="534"/>
        <v>39117.17105263158</v>
      </c>
      <c r="AW529" s="109">
        <f t="shared" si="527"/>
        <v>3.0600740860041876E-3</v>
      </c>
      <c r="AX529" s="121"/>
      <c r="AY529" s="76"/>
      <c r="AZ529" s="76"/>
      <c r="BA529" s="76"/>
      <c r="BB529" s="76"/>
      <c r="BC529" s="76"/>
      <c r="BD529" s="76"/>
      <c r="BE529" s="76"/>
      <c r="BF529" s="76"/>
      <c r="BG529" s="76"/>
      <c r="BH529" s="76"/>
      <c r="BI529" s="76"/>
      <c r="BN529" s="500"/>
      <c r="BO529" s="642"/>
      <c r="BP529" s="641"/>
      <c r="BQ529" s="641"/>
      <c r="BR529" s="400" t="s">
        <v>157</v>
      </c>
      <c r="BS529" s="188">
        <v>867539</v>
      </c>
      <c r="BT529" s="390">
        <v>5.9696001029408679E-3</v>
      </c>
      <c r="BU529" s="188">
        <v>23</v>
      </c>
      <c r="BV529" s="390">
        <v>0.12777777777777777</v>
      </c>
      <c r="BW529" s="188">
        <v>37719.086956521736</v>
      </c>
      <c r="BX529" s="401">
        <v>9.6468417079104097E-4</v>
      </c>
      <c r="CB529" s="159"/>
      <c r="CC529" s="159"/>
      <c r="CD529" s="159"/>
      <c r="CE529" s="159"/>
      <c r="CF529" s="159"/>
      <c r="CG529" s="159"/>
      <c r="CI529" s="76"/>
      <c r="CJ529" s="150"/>
      <c r="CK529" s="150"/>
      <c r="CL529" s="150"/>
    </row>
    <row r="530" spans="2:90" s="14" customFormat="1" ht="13.5" customHeight="1">
      <c r="B530" s="500"/>
      <c r="C530" s="628"/>
      <c r="D530" s="631"/>
      <c r="E530" s="615"/>
      <c r="F530" s="615"/>
      <c r="G530" s="127" t="s">
        <v>158</v>
      </c>
      <c r="H530" s="212">
        <v>802627</v>
      </c>
      <c r="I530" s="183">
        <f>IFERROR(H530/E515,"-")</f>
        <v>1.2618735698670829E-3</v>
      </c>
      <c r="J530" s="212">
        <v>114</v>
      </c>
      <c r="K530" s="183">
        <f>IFERROR(J530/F515,"-")</f>
        <v>9.2833876221498371E-2</v>
      </c>
      <c r="L530" s="215">
        <f t="shared" si="530"/>
        <v>7040.5877192982452</v>
      </c>
      <c r="M530" s="110">
        <f t="shared" si="523"/>
        <v>4.5901111290062814E-3</v>
      </c>
      <c r="N530" s="615"/>
      <c r="O530" s="615"/>
      <c r="P530" s="127" t="s">
        <v>158</v>
      </c>
      <c r="Q530" s="212">
        <v>154392</v>
      </c>
      <c r="R530" s="183">
        <f>IFERROR(Q530/N515,"-")</f>
        <v>1.3577116167832757E-3</v>
      </c>
      <c r="S530" s="212">
        <v>24</v>
      </c>
      <c r="T530" s="183">
        <f>IFERROR(S530/O515,"-")</f>
        <v>0.12307692307692308</v>
      </c>
      <c r="U530" s="215">
        <f t="shared" si="531"/>
        <v>6433</v>
      </c>
      <c r="V530" s="110">
        <f t="shared" si="524"/>
        <v>9.6633918505395391E-4</v>
      </c>
      <c r="W530" s="615"/>
      <c r="X530" s="615"/>
      <c r="Y530" s="127" t="s">
        <v>158</v>
      </c>
      <c r="Z530" s="212">
        <v>33065</v>
      </c>
      <c r="AA530" s="183">
        <f>IFERROR(Z530/W515,"-")</f>
        <v>6.4904601130653266E-4</v>
      </c>
      <c r="AB530" s="212">
        <v>9</v>
      </c>
      <c r="AC530" s="183">
        <f>IFERROR(AB530/X515,"-")</f>
        <v>9.5744680851063829E-2</v>
      </c>
      <c r="AD530" s="215">
        <f t="shared" si="532"/>
        <v>3673.8888888888887</v>
      </c>
      <c r="AE530" s="110">
        <f t="shared" si="525"/>
        <v>3.623771943952327E-4</v>
      </c>
      <c r="AF530" s="615"/>
      <c r="AG530" s="615"/>
      <c r="AH530" s="127" t="s">
        <v>158</v>
      </c>
      <c r="AI530" s="212">
        <v>146084</v>
      </c>
      <c r="AJ530" s="183">
        <f>IFERROR(AI530/AF515,"-")</f>
        <v>1.0682014183115186E-3</v>
      </c>
      <c r="AK530" s="212">
        <v>24</v>
      </c>
      <c r="AL530" s="183">
        <f>IFERROR(AK530/AG515,"-")</f>
        <v>0.125</v>
      </c>
      <c r="AM530" s="215">
        <f t="shared" si="533"/>
        <v>6086.833333333333</v>
      </c>
      <c r="AN530" s="110">
        <f t="shared" si="526"/>
        <v>9.6633918505395391E-4</v>
      </c>
      <c r="AO530" s="615"/>
      <c r="AP530" s="651"/>
      <c r="AQ530" s="127" t="s">
        <v>158</v>
      </c>
      <c r="AR530" s="212">
        <f t="shared" si="528"/>
        <v>1136168</v>
      </c>
      <c r="AS530" s="183">
        <f>IFERROR(AR530/AO515,"-")</f>
        <v>1.2119440632700834E-3</v>
      </c>
      <c r="AT530" s="212">
        <f t="shared" si="529"/>
        <v>171</v>
      </c>
      <c r="AU530" s="183">
        <f>IFERROR(AT530/AP515,"-")</f>
        <v>0.10005851375073142</v>
      </c>
      <c r="AV530" s="215">
        <f t="shared" si="534"/>
        <v>6644.2573099415204</v>
      </c>
      <c r="AW530" s="110">
        <f t="shared" si="527"/>
        <v>6.8851666935094216E-3</v>
      </c>
      <c r="AX530" s="121"/>
      <c r="AY530" s="76"/>
      <c r="AZ530" s="76"/>
      <c r="BA530" s="76"/>
      <c r="BB530" s="76"/>
      <c r="BC530" s="76"/>
      <c r="BD530" s="76"/>
      <c r="BE530" s="76"/>
      <c r="BF530" s="76"/>
      <c r="BG530" s="76"/>
      <c r="BH530" s="76"/>
      <c r="BI530" s="76"/>
      <c r="BN530" s="500"/>
      <c r="BO530" s="642"/>
      <c r="BP530" s="641"/>
      <c r="BQ530" s="641"/>
      <c r="BR530" s="400" t="s">
        <v>158</v>
      </c>
      <c r="BS530" s="188">
        <v>576041</v>
      </c>
      <c r="BT530" s="390">
        <v>3.9637807786141723E-3</v>
      </c>
      <c r="BU530" s="188">
        <v>28</v>
      </c>
      <c r="BV530" s="390">
        <v>0.15555555555555556</v>
      </c>
      <c r="BW530" s="188">
        <v>20572.892857142859</v>
      </c>
      <c r="BX530" s="401">
        <v>1.1743981209630064E-3</v>
      </c>
      <c r="CB530" s="159"/>
      <c r="CC530" s="159"/>
      <c r="CD530" s="159"/>
      <c r="CE530" s="159"/>
      <c r="CF530" s="159"/>
      <c r="CG530" s="159"/>
      <c r="CI530" s="76"/>
      <c r="CJ530" s="150"/>
      <c r="CK530" s="150"/>
      <c r="CL530" s="150"/>
    </row>
    <row r="531" spans="2:90" s="14" customFormat="1" ht="13.5" customHeight="1">
      <c r="B531" s="500"/>
      <c r="C531" s="629"/>
      <c r="D531" s="632"/>
      <c r="E531" s="616"/>
      <c r="F531" s="616"/>
      <c r="G531" s="128" t="s">
        <v>81</v>
      </c>
      <c r="H531" s="204">
        <v>81592387</v>
      </c>
      <c r="I531" s="183">
        <f>IFERROR(H531/E515,"-")</f>
        <v>0.12827786338818226</v>
      </c>
      <c r="J531" s="212">
        <v>907</v>
      </c>
      <c r="K531" s="183">
        <f>IFERROR(J531/F515,"-")</f>
        <v>0.73859934853420195</v>
      </c>
      <c r="L531" s="215">
        <f t="shared" si="530"/>
        <v>89958.530319735393</v>
      </c>
      <c r="M531" s="111">
        <f t="shared" si="523"/>
        <v>3.6519568368497346E-2</v>
      </c>
      <c r="N531" s="616"/>
      <c r="O531" s="616"/>
      <c r="P531" s="128" t="s">
        <v>81</v>
      </c>
      <c r="Q531" s="204">
        <v>19184201</v>
      </c>
      <c r="R531" s="183">
        <f>IFERROR(Q531/N515,"-")</f>
        <v>0.16870441834036304</v>
      </c>
      <c r="S531" s="212">
        <v>158</v>
      </c>
      <c r="T531" s="183">
        <f>IFERROR(S531/O515,"-")</f>
        <v>0.81025641025641026</v>
      </c>
      <c r="U531" s="215">
        <f t="shared" si="531"/>
        <v>121418.99367088608</v>
      </c>
      <c r="V531" s="111">
        <f t="shared" si="524"/>
        <v>6.361732968271863E-3</v>
      </c>
      <c r="W531" s="616"/>
      <c r="X531" s="616"/>
      <c r="Y531" s="128" t="s">
        <v>81</v>
      </c>
      <c r="Z531" s="204">
        <v>7768923</v>
      </c>
      <c r="AA531" s="183">
        <f>IFERROR(Z531/W515,"-")</f>
        <v>0.15249927371231156</v>
      </c>
      <c r="AB531" s="212">
        <v>76</v>
      </c>
      <c r="AC531" s="183">
        <f>IFERROR(AB531/X515,"-")</f>
        <v>0.80851063829787229</v>
      </c>
      <c r="AD531" s="215">
        <f t="shared" si="532"/>
        <v>102222.67105263157</v>
      </c>
      <c r="AE531" s="111">
        <f t="shared" si="525"/>
        <v>3.0600740860041876E-3</v>
      </c>
      <c r="AF531" s="616"/>
      <c r="AG531" s="616"/>
      <c r="AH531" s="128" t="s">
        <v>81</v>
      </c>
      <c r="AI531" s="204">
        <v>21429969</v>
      </c>
      <c r="AJ531" s="183">
        <f>IFERROR(AI531/AF515,"-")</f>
        <v>0.15670109854721859</v>
      </c>
      <c r="AK531" s="212">
        <v>163</v>
      </c>
      <c r="AL531" s="183">
        <f>IFERROR(AK531/AG515,"-")</f>
        <v>0.84895833333333337</v>
      </c>
      <c r="AM531" s="215">
        <f t="shared" si="533"/>
        <v>131472.20245398773</v>
      </c>
      <c r="AN531" s="111">
        <f t="shared" si="526"/>
        <v>6.5630536318247706E-3</v>
      </c>
      <c r="AO531" s="616"/>
      <c r="AP531" s="652"/>
      <c r="AQ531" s="128" t="s">
        <v>81</v>
      </c>
      <c r="AR531" s="204">
        <f t="shared" si="528"/>
        <v>129975480</v>
      </c>
      <c r="AS531" s="183">
        <f>IFERROR(AR531/AO515,"-")</f>
        <v>0.13864411896539899</v>
      </c>
      <c r="AT531" s="212">
        <f t="shared" si="529"/>
        <v>1304</v>
      </c>
      <c r="AU531" s="183">
        <f>IFERROR(AT531/AP515,"-")</f>
        <v>0.76301930953774133</v>
      </c>
      <c r="AV531" s="215">
        <f t="shared" si="534"/>
        <v>99674.447852760743</v>
      </c>
      <c r="AW531" s="111">
        <f t="shared" si="527"/>
        <v>5.2504429054598165E-2</v>
      </c>
      <c r="AX531" s="121"/>
      <c r="AY531" s="76"/>
      <c r="AZ531" s="76"/>
      <c r="BA531" s="76"/>
      <c r="BB531" s="76"/>
      <c r="BC531" s="76"/>
      <c r="BD531" s="76"/>
      <c r="BE531" s="76"/>
      <c r="BF531" s="76"/>
      <c r="BG531" s="76"/>
      <c r="BH531" s="76"/>
      <c r="BI531" s="76"/>
      <c r="BN531" s="500"/>
      <c r="BO531" s="642"/>
      <c r="BP531" s="641"/>
      <c r="BQ531" s="641"/>
      <c r="BR531" s="128" t="s">
        <v>81</v>
      </c>
      <c r="BS531" s="188">
        <v>27349593</v>
      </c>
      <c r="BT531" s="390">
        <v>0.18819457475478432</v>
      </c>
      <c r="BU531" s="188">
        <v>159</v>
      </c>
      <c r="BV531" s="390">
        <v>0.8833333333333333</v>
      </c>
      <c r="BW531" s="188">
        <v>172010.01886792452</v>
      </c>
      <c r="BX531" s="401">
        <v>6.6689036154685011E-3</v>
      </c>
      <c r="CB531" s="159"/>
      <c r="CC531" s="159"/>
      <c r="CD531" s="159"/>
      <c r="CE531" s="159"/>
      <c r="CF531" s="159"/>
      <c r="CG531" s="159"/>
      <c r="CI531" s="76"/>
      <c r="CJ531" s="150"/>
      <c r="CK531" s="150"/>
      <c r="CL531" s="150"/>
    </row>
    <row r="532" spans="2:90" s="14" customFormat="1" ht="13.5" customHeight="1">
      <c r="B532" s="500">
        <v>32</v>
      </c>
      <c r="C532" s="627" t="s">
        <v>41</v>
      </c>
      <c r="D532" s="630">
        <f>BL36</f>
        <v>20695</v>
      </c>
      <c r="E532" s="626">
        <f t="shared" ref="E532" si="535">VLOOKUP(C532,$AY$5:$BI$78,2,0)</f>
        <v>1060420080</v>
      </c>
      <c r="F532" s="626">
        <f t="shared" ref="F532" si="536">VLOOKUP(C532,$AY$5:$BI$78,7,0)</f>
        <v>1628</v>
      </c>
      <c r="G532" s="124" t="s">
        <v>144</v>
      </c>
      <c r="H532" s="210">
        <v>27228865</v>
      </c>
      <c r="I532" s="181">
        <f>IFERROR(H532/E532,"-")</f>
        <v>2.5677432475627961E-2</v>
      </c>
      <c r="J532" s="210">
        <v>270</v>
      </c>
      <c r="K532" s="181">
        <f>IFERROR(J532/F532,"-")</f>
        <v>0.16584766584766586</v>
      </c>
      <c r="L532" s="213">
        <f t="shared" si="530"/>
        <v>100847.64814814815</v>
      </c>
      <c r="M532" s="108">
        <f>IFERROR(J532/$BL$36,0)</f>
        <v>1.3046629620681325E-2</v>
      </c>
      <c r="N532" s="626">
        <f t="shared" ref="N532" si="537">VLOOKUP(C532,$AY$5:$BI$78,3,0)</f>
        <v>117982370</v>
      </c>
      <c r="O532" s="626">
        <f t="shared" ref="O532" si="538">VLOOKUP(C532,$AY$5:$BI$78,8,0)</f>
        <v>171</v>
      </c>
      <c r="P532" s="124" t="s">
        <v>144</v>
      </c>
      <c r="Q532" s="210">
        <v>776745</v>
      </c>
      <c r="R532" s="181">
        <f>IFERROR(Q532/N532,"-")</f>
        <v>6.5835683755123752E-3</v>
      </c>
      <c r="S532" s="210">
        <v>28</v>
      </c>
      <c r="T532" s="181">
        <f>IFERROR(S532/O532,"-")</f>
        <v>0.16374269005847952</v>
      </c>
      <c r="U532" s="213">
        <f t="shared" si="531"/>
        <v>27740.892857142859</v>
      </c>
      <c r="V532" s="108">
        <f>IFERROR(S532/$BL$36,0)</f>
        <v>1.3529838125151002E-3</v>
      </c>
      <c r="W532" s="626">
        <f t="shared" ref="W532" si="539">VLOOKUP(C532,$AY$5:$BI$78,4,0)</f>
        <v>67552090</v>
      </c>
      <c r="X532" s="626">
        <f t="shared" ref="X532" si="540">VLOOKUP(C532,$AY$5:$BI$78,9,0)</f>
        <v>128</v>
      </c>
      <c r="Y532" s="124" t="s">
        <v>144</v>
      </c>
      <c r="Z532" s="210">
        <v>434749</v>
      </c>
      <c r="AA532" s="181">
        <f>IFERROR(Z532/W532,"-")</f>
        <v>6.4357594265403188E-3</v>
      </c>
      <c r="AB532" s="210">
        <v>16</v>
      </c>
      <c r="AC532" s="181">
        <f>IFERROR(AB532/X532,"-")</f>
        <v>0.125</v>
      </c>
      <c r="AD532" s="213">
        <f t="shared" si="532"/>
        <v>27171.8125</v>
      </c>
      <c r="AE532" s="108">
        <f>IFERROR(AB532/$BL$36,0)</f>
        <v>7.7313360715148584E-4</v>
      </c>
      <c r="AF532" s="626">
        <f t="shared" ref="AF532" si="541">VLOOKUP(C532,$AY$5:$BI$78,5,0)</f>
        <v>171794220</v>
      </c>
      <c r="AG532" s="626">
        <f t="shared" ref="AG532" si="542">VLOOKUP(C532,$AY$5:$BI$78,10,0)</f>
        <v>202</v>
      </c>
      <c r="AH532" s="124" t="s">
        <v>144</v>
      </c>
      <c r="AI532" s="210">
        <v>8805340</v>
      </c>
      <c r="AJ532" s="181">
        <f>IFERROR(AI532/AF532,"-")</f>
        <v>5.1255158642706369E-2</v>
      </c>
      <c r="AK532" s="210">
        <v>45</v>
      </c>
      <c r="AL532" s="181">
        <f>IFERROR(AK532/AG532,"-")</f>
        <v>0.22277227722772278</v>
      </c>
      <c r="AM532" s="213">
        <f t="shared" si="533"/>
        <v>195674.22222222222</v>
      </c>
      <c r="AN532" s="108">
        <f>IFERROR(AK532/$BL$36,0)</f>
        <v>2.1744382701135538E-3</v>
      </c>
      <c r="AO532" s="626">
        <f t="shared" ref="AO532" si="543">VLOOKUP(C532,$AY$5:$BI$78,6,0)</f>
        <v>1417748760</v>
      </c>
      <c r="AP532" s="650">
        <f t="shared" ref="AP532" si="544">VLOOKUP(C532,$AY$5:$BI$78,11,0)</f>
        <v>2129</v>
      </c>
      <c r="AQ532" s="124" t="s">
        <v>144</v>
      </c>
      <c r="AR532" s="210">
        <f t="shared" si="528"/>
        <v>37245699</v>
      </c>
      <c r="AS532" s="181">
        <f>IFERROR(AR532/AO532,"-")</f>
        <v>2.6271015042185611E-2</v>
      </c>
      <c r="AT532" s="210">
        <f t="shared" si="529"/>
        <v>359</v>
      </c>
      <c r="AU532" s="181">
        <f>IFERROR(AT532/AP532,"-")</f>
        <v>0.16862376702677312</v>
      </c>
      <c r="AV532" s="213">
        <f t="shared" si="534"/>
        <v>103748.46518105849</v>
      </c>
      <c r="AW532" s="108">
        <f>IFERROR(AT532/$BL$36,0)</f>
        <v>1.7347185310461463E-2</v>
      </c>
      <c r="AX532" s="121"/>
      <c r="AY532" s="76"/>
      <c r="AZ532" s="76"/>
      <c r="BA532" s="76"/>
      <c r="BB532" s="76"/>
      <c r="BC532" s="76"/>
      <c r="BD532" s="76"/>
      <c r="BE532" s="76"/>
      <c r="BF532" s="76"/>
      <c r="BG532" s="76"/>
      <c r="BH532" s="76"/>
      <c r="BI532" s="76"/>
      <c r="BN532" s="500">
        <v>32</v>
      </c>
      <c r="BO532" s="642" t="s">
        <v>41</v>
      </c>
      <c r="BP532" s="641">
        <v>136344950</v>
      </c>
      <c r="BQ532" s="641">
        <v>189</v>
      </c>
      <c r="BR532" s="400" t="s">
        <v>144</v>
      </c>
      <c r="BS532" s="188">
        <v>792203</v>
      </c>
      <c r="BT532" s="390">
        <v>5.8102848693699326E-3</v>
      </c>
      <c r="BU532" s="188">
        <v>43</v>
      </c>
      <c r="BV532" s="390">
        <v>0.2275132275132275</v>
      </c>
      <c r="BW532" s="188">
        <v>18423.325581395347</v>
      </c>
      <c r="BX532" s="401">
        <v>2.1192705766387384E-3</v>
      </c>
      <c r="CB532" s="159"/>
      <c r="CC532" s="159"/>
      <c r="CD532" s="159"/>
      <c r="CE532" s="159"/>
      <c r="CF532" s="159"/>
      <c r="CG532" s="159"/>
      <c r="CI532" s="76"/>
      <c r="CJ532" s="150"/>
      <c r="CK532" s="150"/>
      <c r="CL532" s="150"/>
    </row>
    <row r="533" spans="2:90" s="14" customFormat="1" ht="13.5" customHeight="1">
      <c r="B533" s="500"/>
      <c r="C533" s="628"/>
      <c r="D533" s="631"/>
      <c r="E533" s="615"/>
      <c r="F533" s="615"/>
      <c r="G533" s="125" t="s">
        <v>145</v>
      </c>
      <c r="H533" s="211">
        <v>16040489</v>
      </c>
      <c r="I533" s="182">
        <f>IFERROR(H533/E532,"-")</f>
        <v>1.5126542115271903E-2</v>
      </c>
      <c r="J533" s="211">
        <v>373</v>
      </c>
      <c r="K533" s="182">
        <f>IFERROR(J533/F532,"-")</f>
        <v>0.22911547911547911</v>
      </c>
      <c r="L533" s="214">
        <f t="shared" si="530"/>
        <v>43003.991957104561</v>
      </c>
      <c r="M533" s="109">
        <f t="shared" ref="M533:M548" si="545">IFERROR(J533/$BL$36,0)</f>
        <v>1.8023677216719013E-2</v>
      </c>
      <c r="N533" s="615"/>
      <c r="O533" s="615"/>
      <c r="P533" s="125" t="s">
        <v>145</v>
      </c>
      <c r="Q533" s="211">
        <v>2407925</v>
      </c>
      <c r="R533" s="182">
        <f>IFERROR(Q533/N532,"-")</f>
        <v>2.0409193339648968E-2</v>
      </c>
      <c r="S533" s="211">
        <v>44</v>
      </c>
      <c r="T533" s="182">
        <f>IFERROR(S533/O532,"-")</f>
        <v>0.25730994152046782</v>
      </c>
      <c r="U533" s="214">
        <f t="shared" si="531"/>
        <v>54725.568181818184</v>
      </c>
      <c r="V533" s="109">
        <f t="shared" ref="V533:V548" si="546">IFERROR(S533/$BL$36,0)</f>
        <v>2.1261174196665861E-3</v>
      </c>
      <c r="W533" s="615"/>
      <c r="X533" s="615"/>
      <c r="Y533" s="125" t="s">
        <v>145</v>
      </c>
      <c r="Z533" s="211">
        <v>1347167</v>
      </c>
      <c r="AA533" s="182">
        <f>IFERROR(Z533/W532,"-")</f>
        <v>1.9942639820618429E-2</v>
      </c>
      <c r="AB533" s="211">
        <v>28</v>
      </c>
      <c r="AC533" s="182">
        <f>IFERROR(AB533/X532,"-")</f>
        <v>0.21875</v>
      </c>
      <c r="AD533" s="214">
        <f t="shared" si="532"/>
        <v>48113.107142857145</v>
      </c>
      <c r="AE533" s="109">
        <f t="shared" ref="AE533:AE548" si="547">IFERROR(AB533/$BL$36,0)</f>
        <v>1.3529838125151002E-3</v>
      </c>
      <c r="AF533" s="615"/>
      <c r="AG533" s="615"/>
      <c r="AH533" s="125" t="s">
        <v>145</v>
      </c>
      <c r="AI533" s="211">
        <v>2691127</v>
      </c>
      <c r="AJ533" s="182">
        <f>IFERROR(AI533/AF532,"-")</f>
        <v>1.5664828537304689E-2</v>
      </c>
      <c r="AK533" s="211">
        <v>45</v>
      </c>
      <c r="AL533" s="182">
        <f>IFERROR(AK533/AG532,"-")</f>
        <v>0.22277227722772278</v>
      </c>
      <c r="AM533" s="214">
        <f t="shared" si="533"/>
        <v>59802.822222222225</v>
      </c>
      <c r="AN533" s="109">
        <f t="shared" ref="AN533:AN548" si="548">IFERROR(AK533/$BL$36,0)</f>
        <v>2.1744382701135538E-3</v>
      </c>
      <c r="AO533" s="615"/>
      <c r="AP533" s="651"/>
      <c r="AQ533" s="125" t="s">
        <v>145</v>
      </c>
      <c r="AR533" s="211">
        <f t="shared" si="528"/>
        <v>22486708</v>
      </c>
      <c r="AS533" s="182">
        <f>IFERROR(AR533/AO532,"-")</f>
        <v>1.5860855346471966E-2</v>
      </c>
      <c r="AT533" s="211">
        <f t="shared" si="529"/>
        <v>490</v>
      </c>
      <c r="AU533" s="182">
        <f>IFERROR(AT533/AP532,"-")</f>
        <v>0.23015500234852043</v>
      </c>
      <c r="AV533" s="214">
        <f t="shared" si="534"/>
        <v>45891.240816326528</v>
      </c>
      <c r="AW533" s="109">
        <f t="shared" ref="AW533:AW548" si="549">IFERROR(AT533/$BL$36,0)</f>
        <v>2.3677216719014255E-2</v>
      </c>
      <c r="AX533" s="121"/>
      <c r="AY533" s="76"/>
      <c r="AZ533" s="76"/>
      <c r="BA533" s="76"/>
      <c r="BB533" s="76"/>
      <c r="BC533" s="76"/>
      <c r="BD533" s="76"/>
      <c r="BE533" s="76"/>
      <c r="BF533" s="76"/>
      <c r="BG533" s="76"/>
      <c r="BH533" s="76"/>
      <c r="BI533" s="76"/>
      <c r="BN533" s="500"/>
      <c r="BO533" s="642"/>
      <c r="BP533" s="641"/>
      <c r="BQ533" s="641"/>
      <c r="BR533" s="400" t="s">
        <v>145</v>
      </c>
      <c r="BS533" s="188">
        <v>2579598</v>
      </c>
      <c r="BT533" s="390">
        <v>1.8919644621968032E-2</v>
      </c>
      <c r="BU533" s="188">
        <v>50</v>
      </c>
      <c r="BV533" s="390">
        <v>0.26455026455026454</v>
      </c>
      <c r="BW533" s="188">
        <v>51591.96</v>
      </c>
      <c r="BX533" s="401">
        <v>2.4642681123706258E-3</v>
      </c>
      <c r="CB533" s="159"/>
      <c r="CC533" s="159"/>
      <c r="CD533" s="159"/>
      <c r="CE533" s="159"/>
      <c r="CF533" s="159"/>
      <c r="CG533" s="159"/>
      <c r="CI533" s="76"/>
      <c r="CJ533" s="150"/>
      <c r="CK533" s="150"/>
      <c r="CL533" s="150"/>
    </row>
    <row r="534" spans="2:90" s="14" customFormat="1" ht="13.5" customHeight="1">
      <c r="B534" s="500"/>
      <c r="C534" s="628"/>
      <c r="D534" s="631"/>
      <c r="E534" s="615"/>
      <c r="F534" s="615"/>
      <c r="G534" s="126" t="s">
        <v>146</v>
      </c>
      <c r="H534" s="211">
        <v>13023420</v>
      </c>
      <c r="I534" s="182">
        <f>IFERROR(H534/E532,"-")</f>
        <v>1.2281378149685735E-2</v>
      </c>
      <c r="J534" s="211">
        <v>431</v>
      </c>
      <c r="K534" s="182">
        <f>IFERROR(J534/F532,"-")</f>
        <v>0.26474201474201475</v>
      </c>
      <c r="L534" s="214">
        <f t="shared" si="530"/>
        <v>30216.751740139211</v>
      </c>
      <c r="M534" s="109">
        <f t="shared" si="545"/>
        <v>2.0826286542643152E-2</v>
      </c>
      <c r="N534" s="615"/>
      <c r="O534" s="615"/>
      <c r="P534" s="126" t="s">
        <v>146</v>
      </c>
      <c r="Q534" s="211">
        <v>5278129</v>
      </c>
      <c r="R534" s="182">
        <f>IFERROR(Q534/N532,"-")</f>
        <v>4.4736590729614945E-2</v>
      </c>
      <c r="S534" s="211">
        <v>55</v>
      </c>
      <c r="T534" s="182">
        <f>IFERROR(S534/O532,"-")</f>
        <v>0.32163742690058478</v>
      </c>
      <c r="U534" s="214">
        <f t="shared" si="531"/>
        <v>95965.981818181812</v>
      </c>
      <c r="V534" s="109">
        <f t="shared" si="546"/>
        <v>2.6576467745832327E-3</v>
      </c>
      <c r="W534" s="615"/>
      <c r="X534" s="615"/>
      <c r="Y534" s="126" t="s">
        <v>146</v>
      </c>
      <c r="Z534" s="211">
        <v>947410</v>
      </c>
      <c r="AA534" s="182">
        <f>IFERROR(Z534/W532,"-")</f>
        <v>1.4024880651361047E-2</v>
      </c>
      <c r="AB534" s="211">
        <v>36</v>
      </c>
      <c r="AC534" s="182">
        <f>IFERROR(AB534/X532,"-")</f>
        <v>0.28125</v>
      </c>
      <c r="AD534" s="214">
        <f t="shared" si="532"/>
        <v>26316.944444444445</v>
      </c>
      <c r="AE534" s="109">
        <f t="shared" si="547"/>
        <v>1.7395506160908431E-3</v>
      </c>
      <c r="AF534" s="615"/>
      <c r="AG534" s="615"/>
      <c r="AH534" s="126" t="s">
        <v>146</v>
      </c>
      <c r="AI534" s="211">
        <v>2178026</v>
      </c>
      <c r="AJ534" s="182">
        <f>IFERROR(AI534/AF532,"-")</f>
        <v>1.2678109892172157E-2</v>
      </c>
      <c r="AK534" s="211">
        <v>64</v>
      </c>
      <c r="AL534" s="182">
        <f>IFERROR(AK534/AG532,"-")</f>
        <v>0.31683168316831684</v>
      </c>
      <c r="AM534" s="214">
        <f t="shared" si="533"/>
        <v>34031.65625</v>
      </c>
      <c r="AN534" s="109">
        <f t="shared" si="548"/>
        <v>3.0925344286059434E-3</v>
      </c>
      <c r="AO534" s="615"/>
      <c r="AP534" s="651"/>
      <c r="AQ534" s="126" t="s">
        <v>146</v>
      </c>
      <c r="AR534" s="211">
        <f t="shared" si="528"/>
        <v>21426985</v>
      </c>
      <c r="AS534" s="182">
        <f>IFERROR(AR534/AO532,"-")</f>
        <v>1.5113386521318488E-2</v>
      </c>
      <c r="AT534" s="211">
        <f t="shared" si="529"/>
        <v>586</v>
      </c>
      <c r="AU534" s="182">
        <f>IFERROR(AT534/AP532,"-")</f>
        <v>0.27524659464537343</v>
      </c>
      <c r="AV534" s="214">
        <f t="shared" si="534"/>
        <v>36564.820819112625</v>
      </c>
      <c r="AW534" s="109">
        <f t="shared" si="549"/>
        <v>2.831601836192317E-2</v>
      </c>
      <c r="AX534" s="121"/>
      <c r="AY534" s="76"/>
      <c r="AZ534" s="76"/>
      <c r="BA534" s="76"/>
      <c r="BB534" s="76"/>
      <c r="BC534" s="76"/>
      <c r="BD534" s="76"/>
      <c r="BE534" s="76"/>
      <c r="BF534" s="76"/>
      <c r="BG534" s="76"/>
      <c r="BH534" s="76"/>
      <c r="BI534" s="76"/>
      <c r="BN534" s="500"/>
      <c r="BO534" s="642"/>
      <c r="BP534" s="641"/>
      <c r="BQ534" s="641"/>
      <c r="BR534" s="400" t="s">
        <v>146</v>
      </c>
      <c r="BS534" s="188">
        <v>3592334</v>
      </c>
      <c r="BT534" s="390">
        <v>2.6347393137772981E-2</v>
      </c>
      <c r="BU534" s="188">
        <v>51</v>
      </c>
      <c r="BV534" s="390">
        <v>0.26984126984126983</v>
      </c>
      <c r="BW534" s="188">
        <v>70437.921568627455</v>
      </c>
      <c r="BX534" s="401">
        <v>2.5135534746180384E-3</v>
      </c>
      <c r="CB534" s="159"/>
      <c r="CC534" s="159"/>
      <c r="CD534" s="159"/>
      <c r="CE534" s="159"/>
      <c r="CF534" s="159"/>
      <c r="CG534" s="159"/>
      <c r="CI534" s="76"/>
      <c r="CJ534" s="150"/>
      <c r="CK534" s="150"/>
      <c r="CL534" s="150"/>
    </row>
    <row r="535" spans="2:90" s="14" customFormat="1" ht="13.5" customHeight="1">
      <c r="B535" s="500"/>
      <c r="C535" s="628"/>
      <c r="D535" s="631"/>
      <c r="E535" s="615"/>
      <c r="F535" s="615"/>
      <c r="G535" s="126" t="s">
        <v>147</v>
      </c>
      <c r="H535" s="211">
        <v>8987310</v>
      </c>
      <c r="I535" s="182">
        <f>IFERROR(H535/E532,"-")</f>
        <v>8.4752355877681981E-3</v>
      </c>
      <c r="J535" s="211">
        <v>69</v>
      </c>
      <c r="K535" s="182">
        <f>IFERROR(J535/F532,"-")</f>
        <v>4.238329238329238E-2</v>
      </c>
      <c r="L535" s="214">
        <f t="shared" si="530"/>
        <v>130250.86956521739</v>
      </c>
      <c r="M535" s="109">
        <f t="shared" si="545"/>
        <v>3.334138680840783E-3</v>
      </c>
      <c r="N535" s="615"/>
      <c r="O535" s="615"/>
      <c r="P535" s="126" t="s">
        <v>147</v>
      </c>
      <c r="Q535" s="211">
        <v>2049129</v>
      </c>
      <c r="R535" s="182">
        <f>IFERROR(Q535/N532,"-")</f>
        <v>1.736809491112952E-2</v>
      </c>
      <c r="S535" s="211">
        <v>6</v>
      </c>
      <c r="T535" s="182">
        <f>IFERROR(S535/O532,"-")</f>
        <v>3.5087719298245612E-2</v>
      </c>
      <c r="U535" s="214">
        <f t="shared" si="531"/>
        <v>341521.5</v>
      </c>
      <c r="V535" s="109">
        <f t="shared" si="546"/>
        <v>2.8992510268180719E-4</v>
      </c>
      <c r="W535" s="615"/>
      <c r="X535" s="615"/>
      <c r="Y535" s="126" t="s">
        <v>147</v>
      </c>
      <c r="Z535" s="211">
        <v>88774</v>
      </c>
      <c r="AA535" s="182">
        <f>IFERROR(Z535/W532,"-")</f>
        <v>1.3141562311395547E-3</v>
      </c>
      <c r="AB535" s="211">
        <v>5</v>
      </c>
      <c r="AC535" s="182">
        <f>IFERROR(AB535/X532,"-")</f>
        <v>3.90625E-2</v>
      </c>
      <c r="AD535" s="214">
        <f t="shared" si="532"/>
        <v>17754.8</v>
      </c>
      <c r="AE535" s="109">
        <f t="shared" si="547"/>
        <v>2.4160425223483932E-4</v>
      </c>
      <c r="AF535" s="615"/>
      <c r="AG535" s="615"/>
      <c r="AH535" s="126" t="s">
        <v>147</v>
      </c>
      <c r="AI535" s="211">
        <v>95701</v>
      </c>
      <c r="AJ535" s="182">
        <f>IFERROR(AI535/AF532,"-")</f>
        <v>5.5706763591929927E-4</v>
      </c>
      <c r="AK535" s="211">
        <v>12</v>
      </c>
      <c r="AL535" s="182">
        <f>IFERROR(AK535/AG532,"-")</f>
        <v>5.9405940594059403E-2</v>
      </c>
      <c r="AM535" s="214">
        <f t="shared" si="533"/>
        <v>7975.083333333333</v>
      </c>
      <c r="AN535" s="109">
        <f t="shared" si="548"/>
        <v>5.7985020536361438E-4</v>
      </c>
      <c r="AO535" s="615"/>
      <c r="AP535" s="651"/>
      <c r="AQ535" s="126" t="s">
        <v>147</v>
      </c>
      <c r="AR535" s="211">
        <f t="shared" si="528"/>
        <v>11220914</v>
      </c>
      <c r="AS535" s="182">
        <f>IFERROR(AR535/AO532,"-")</f>
        <v>7.9145997630779095E-3</v>
      </c>
      <c r="AT535" s="211">
        <f t="shared" si="529"/>
        <v>92</v>
      </c>
      <c r="AU535" s="182">
        <f>IFERROR(AT535/AP532,"-")</f>
        <v>4.3212775951150778E-2</v>
      </c>
      <c r="AV535" s="214">
        <f t="shared" si="534"/>
        <v>121966.45652173914</v>
      </c>
      <c r="AW535" s="109">
        <f t="shared" si="549"/>
        <v>4.445518241121044E-3</v>
      </c>
      <c r="AX535" s="121"/>
      <c r="AY535" s="76"/>
      <c r="AZ535" s="76"/>
      <c r="BA535" s="76"/>
      <c r="BB535" s="76"/>
      <c r="BC535" s="76"/>
      <c r="BD535" s="76"/>
      <c r="BE535" s="76"/>
      <c r="BF535" s="76"/>
      <c r="BG535" s="76"/>
      <c r="BH535" s="76"/>
      <c r="BI535" s="76"/>
      <c r="BN535" s="500"/>
      <c r="BO535" s="642"/>
      <c r="BP535" s="641"/>
      <c r="BQ535" s="641"/>
      <c r="BR535" s="400" t="s">
        <v>147</v>
      </c>
      <c r="BS535" s="188">
        <v>2500205</v>
      </c>
      <c r="BT535" s="390">
        <v>1.8337349494792436E-2</v>
      </c>
      <c r="BU535" s="188">
        <v>10</v>
      </c>
      <c r="BV535" s="390">
        <v>5.2910052910052907E-2</v>
      </c>
      <c r="BW535" s="188">
        <v>250020.5</v>
      </c>
      <c r="BX535" s="401">
        <v>4.9285362247412522E-4</v>
      </c>
      <c r="CB535" s="159"/>
      <c r="CC535" s="159"/>
      <c r="CD535" s="159"/>
      <c r="CE535" s="159"/>
      <c r="CF535" s="159"/>
      <c r="CG535" s="159"/>
      <c r="CI535" s="76"/>
      <c r="CJ535" s="150"/>
      <c r="CK535" s="150"/>
      <c r="CL535" s="150"/>
    </row>
    <row r="536" spans="2:90" s="14" customFormat="1" ht="13.5" customHeight="1">
      <c r="B536" s="500"/>
      <c r="C536" s="628"/>
      <c r="D536" s="631"/>
      <c r="E536" s="615"/>
      <c r="F536" s="615"/>
      <c r="G536" s="126" t="s">
        <v>148</v>
      </c>
      <c r="H536" s="211">
        <v>22137580</v>
      </c>
      <c r="I536" s="182">
        <f>IFERROR(H536/E532,"-")</f>
        <v>2.0876236142189988E-2</v>
      </c>
      <c r="J536" s="211">
        <v>495</v>
      </c>
      <c r="K536" s="182">
        <f>IFERROR(J536/F532,"-")</f>
        <v>0.30405405405405406</v>
      </c>
      <c r="L536" s="214">
        <f t="shared" si="530"/>
        <v>44722.383838383837</v>
      </c>
      <c r="M536" s="109">
        <f t="shared" si="545"/>
        <v>2.3918820971249095E-2</v>
      </c>
      <c r="N536" s="615"/>
      <c r="O536" s="615"/>
      <c r="P536" s="126" t="s">
        <v>148</v>
      </c>
      <c r="Q536" s="211">
        <v>4197617</v>
      </c>
      <c r="R536" s="182">
        <f>IFERROR(Q536/N532,"-")</f>
        <v>3.5578341069093626E-2</v>
      </c>
      <c r="S536" s="211">
        <v>67</v>
      </c>
      <c r="T536" s="182">
        <f>IFERROR(S536/O532,"-")</f>
        <v>0.391812865497076</v>
      </c>
      <c r="U536" s="214">
        <f t="shared" si="531"/>
        <v>62651</v>
      </c>
      <c r="V536" s="109">
        <f t="shared" si="546"/>
        <v>3.2374969799468471E-3</v>
      </c>
      <c r="W536" s="615"/>
      <c r="X536" s="615"/>
      <c r="Y536" s="126" t="s">
        <v>148</v>
      </c>
      <c r="Z536" s="211">
        <v>1236723</v>
      </c>
      <c r="AA536" s="182">
        <f>IFERROR(Z536/W532,"-")</f>
        <v>1.8307694106873672E-2</v>
      </c>
      <c r="AB536" s="211">
        <v>43</v>
      </c>
      <c r="AC536" s="182">
        <f>IFERROR(AB536/X532,"-")</f>
        <v>0.3359375</v>
      </c>
      <c r="AD536" s="214">
        <f t="shared" si="532"/>
        <v>28761</v>
      </c>
      <c r="AE536" s="109">
        <f t="shared" si="547"/>
        <v>2.0777965692196183E-3</v>
      </c>
      <c r="AF536" s="615"/>
      <c r="AG536" s="615"/>
      <c r="AH536" s="126" t="s">
        <v>148</v>
      </c>
      <c r="AI536" s="211">
        <v>1826782</v>
      </c>
      <c r="AJ536" s="182">
        <f>IFERROR(AI536/AF532,"-")</f>
        <v>1.0633547508175769E-2</v>
      </c>
      <c r="AK536" s="211">
        <v>71</v>
      </c>
      <c r="AL536" s="182">
        <f>IFERROR(AK536/AG532,"-")</f>
        <v>0.35148514851485146</v>
      </c>
      <c r="AM536" s="214">
        <f t="shared" si="533"/>
        <v>25729.323943661973</v>
      </c>
      <c r="AN536" s="109">
        <f t="shared" si="548"/>
        <v>3.4307803817347185E-3</v>
      </c>
      <c r="AO536" s="615"/>
      <c r="AP536" s="651"/>
      <c r="AQ536" s="126" t="s">
        <v>148</v>
      </c>
      <c r="AR536" s="211">
        <f t="shared" si="528"/>
        <v>29398702</v>
      </c>
      <c r="AS536" s="182">
        <f>IFERROR(AR536/AO532,"-")</f>
        <v>2.073618600802021E-2</v>
      </c>
      <c r="AT536" s="211">
        <f t="shared" si="529"/>
        <v>676</v>
      </c>
      <c r="AU536" s="182">
        <f>IFERROR(AT536/AP532,"-")</f>
        <v>0.31751996242367309</v>
      </c>
      <c r="AV536" s="214">
        <f t="shared" si="534"/>
        <v>43489.204142011833</v>
      </c>
      <c r="AW536" s="109">
        <f t="shared" si="549"/>
        <v>3.2664894902150278E-2</v>
      </c>
      <c r="AX536" s="121"/>
      <c r="AY536" s="76"/>
      <c r="AZ536" s="76"/>
      <c r="BA536" s="76"/>
      <c r="BB536" s="76"/>
      <c r="BC536" s="76"/>
      <c r="BD536" s="76"/>
      <c r="BE536" s="76"/>
      <c r="BF536" s="76"/>
      <c r="BG536" s="76"/>
      <c r="BH536" s="76"/>
      <c r="BI536" s="76"/>
      <c r="BN536" s="500"/>
      <c r="BO536" s="642"/>
      <c r="BP536" s="641"/>
      <c r="BQ536" s="641"/>
      <c r="BR536" s="400" t="s">
        <v>148</v>
      </c>
      <c r="BS536" s="188">
        <v>2637112</v>
      </c>
      <c r="BT536" s="390">
        <v>1.9341471759680134E-2</v>
      </c>
      <c r="BU536" s="188">
        <v>65</v>
      </c>
      <c r="BV536" s="390">
        <v>0.3439153439153439</v>
      </c>
      <c r="BW536" s="188">
        <v>40570.953846153847</v>
      </c>
      <c r="BX536" s="401">
        <v>3.2035485460818135E-3</v>
      </c>
      <c r="CB536" s="159"/>
      <c r="CC536" s="159"/>
      <c r="CD536" s="159"/>
      <c r="CE536" s="159"/>
      <c r="CF536" s="159"/>
      <c r="CG536" s="159"/>
      <c r="CI536" s="76"/>
      <c r="CJ536" s="150"/>
      <c r="CK536" s="150"/>
      <c r="CL536" s="150"/>
    </row>
    <row r="537" spans="2:90" s="14" customFormat="1" ht="13.5" customHeight="1">
      <c r="B537" s="500"/>
      <c r="C537" s="628"/>
      <c r="D537" s="631"/>
      <c r="E537" s="615"/>
      <c r="F537" s="615"/>
      <c r="G537" s="126" t="s">
        <v>149</v>
      </c>
      <c r="H537" s="211">
        <v>37167183</v>
      </c>
      <c r="I537" s="182">
        <f>IFERROR(H537/E532,"-")</f>
        <v>3.5049490009657305E-2</v>
      </c>
      <c r="J537" s="211">
        <v>553</v>
      </c>
      <c r="K537" s="182">
        <f>IFERROR(J537/F532,"-")</f>
        <v>0.33968058968058967</v>
      </c>
      <c r="L537" s="214">
        <f t="shared" si="530"/>
        <v>67210.095840867987</v>
      </c>
      <c r="M537" s="109">
        <f t="shared" si="545"/>
        <v>2.6721430297173231E-2</v>
      </c>
      <c r="N537" s="615"/>
      <c r="O537" s="615"/>
      <c r="P537" s="126" t="s">
        <v>149</v>
      </c>
      <c r="Q537" s="211">
        <v>3655505</v>
      </c>
      <c r="R537" s="182">
        <f>IFERROR(Q537/N532,"-")</f>
        <v>3.0983485074931112E-2</v>
      </c>
      <c r="S537" s="211">
        <v>70</v>
      </c>
      <c r="T537" s="182">
        <f>IFERROR(S537/O532,"-")</f>
        <v>0.40935672514619881</v>
      </c>
      <c r="U537" s="214">
        <f t="shared" si="531"/>
        <v>52221.5</v>
      </c>
      <c r="V537" s="109">
        <f t="shared" si="546"/>
        <v>3.3824595312877508E-3</v>
      </c>
      <c r="W537" s="615"/>
      <c r="X537" s="615"/>
      <c r="Y537" s="126" t="s">
        <v>149</v>
      </c>
      <c r="Z537" s="211">
        <v>2159822</v>
      </c>
      <c r="AA537" s="182">
        <f>IFERROR(Z537/W532,"-")</f>
        <v>3.1972689520042979E-2</v>
      </c>
      <c r="AB537" s="211">
        <v>47</v>
      </c>
      <c r="AC537" s="182">
        <f>IFERROR(AB537/X532,"-")</f>
        <v>0.3671875</v>
      </c>
      <c r="AD537" s="214">
        <f t="shared" si="532"/>
        <v>45953.659574468082</v>
      </c>
      <c r="AE537" s="109">
        <f t="shared" si="547"/>
        <v>2.2710799710074898E-3</v>
      </c>
      <c r="AF537" s="615"/>
      <c r="AG537" s="615"/>
      <c r="AH537" s="126" t="s">
        <v>149</v>
      </c>
      <c r="AI537" s="211">
        <v>5235256</v>
      </c>
      <c r="AJ537" s="182">
        <f>IFERROR(AI537/AF532,"-")</f>
        <v>3.0473993828197481E-2</v>
      </c>
      <c r="AK537" s="211">
        <v>83</v>
      </c>
      <c r="AL537" s="182">
        <f>IFERROR(AK537/AG532,"-")</f>
        <v>0.41089108910891087</v>
      </c>
      <c r="AM537" s="214">
        <f t="shared" si="533"/>
        <v>63075.373493975902</v>
      </c>
      <c r="AN537" s="109">
        <f t="shared" si="548"/>
        <v>4.0106305870983329E-3</v>
      </c>
      <c r="AO537" s="615"/>
      <c r="AP537" s="651"/>
      <c r="AQ537" s="126" t="s">
        <v>149</v>
      </c>
      <c r="AR537" s="211">
        <f t="shared" si="528"/>
        <v>48217766</v>
      </c>
      <c r="AS537" s="182">
        <f>IFERROR(AR537/AO532,"-")</f>
        <v>3.4010092168939722E-2</v>
      </c>
      <c r="AT537" s="211">
        <f t="shared" si="529"/>
        <v>753</v>
      </c>
      <c r="AU537" s="182">
        <f>IFERROR(AT537/AP532,"-")</f>
        <v>0.35368717707844061</v>
      </c>
      <c r="AV537" s="214">
        <f t="shared" si="534"/>
        <v>64034.217795484728</v>
      </c>
      <c r="AW537" s="109">
        <f t="shared" si="549"/>
        <v>3.6385600386566803E-2</v>
      </c>
      <c r="AX537" s="121"/>
      <c r="AY537" s="76"/>
      <c r="AZ537" s="76"/>
      <c r="BA537" s="76"/>
      <c r="BB537" s="76"/>
      <c r="BC537" s="76"/>
      <c r="BD537" s="76"/>
      <c r="BE537" s="76"/>
      <c r="BF537" s="76"/>
      <c r="BG537" s="76"/>
      <c r="BH537" s="76"/>
      <c r="BI537" s="76"/>
      <c r="BN537" s="500"/>
      <c r="BO537" s="642"/>
      <c r="BP537" s="641"/>
      <c r="BQ537" s="641"/>
      <c r="BR537" s="400" t="s">
        <v>149</v>
      </c>
      <c r="BS537" s="188">
        <v>7062714</v>
      </c>
      <c r="BT537" s="390">
        <v>5.1800334372486843E-2</v>
      </c>
      <c r="BU537" s="188">
        <v>71</v>
      </c>
      <c r="BV537" s="390">
        <v>0.37566137566137564</v>
      </c>
      <c r="BW537" s="188">
        <v>99474.84507042254</v>
      </c>
      <c r="BX537" s="401">
        <v>3.4992607195662886E-3</v>
      </c>
      <c r="CB537" s="159"/>
      <c r="CC537" s="159"/>
      <c r="CD537" s="159"/>
      <c r="CE537" s="159"/>
      <c r="CF537" s="159"/>
      <c r="CG537" s="159"/>
      <c r="CI537" s="76"/>
      <c r="CJ537" s="150"/>
      <c r="CK537" s="150"/>
      <c r="CL537" s="150"/>
    </row>
    <row r="538" spans="2:90" s="14" customFormat="1" ht="13.5" customHeight="1">
      <c r="B538" s="500"/>
      <c r="C538" s="628"/>
      <c r="D538" s="631"/>
      <c r="E538" s="615"/>
      <c r="F538" s="615"/>
      <c r="G538" s="126" t="s">
        <v>150</v>
      </c>
      <c r="H538" s="211">
        <v>23156965</v>
      </c>
      <c r="I538" s="182">
        <f>IFERROR(H538/E532,"-")</f>
        <v>2.1837539138263019E-2</v>
      </c>
      <c r="J538" s="211">
        <v>156</v>
      </c>
      <c r="K538" s="182">
        <f>IFERROR(J538/F532,"-")</f>
        <v>9.5823095823095825E-2</v>
      </c>
      <c r="L538" s="214">
        <f t="shared" si="530"/>
        <v>148442.08333333334</v>
      </c>
      <c r="M538" s="109">
        <f t="shared" si="545"/>
        <v>7.5380526697269874E-3</v>
      </c>
      <c r="N538" s="615"/>
      <c r="O538" s="615"/>
      <c r="P538" s="126" t="s">
        <v>150</v>
      </c>
      <c r="Q538" s="211">
        <v>353610</v>
      </c>
      <c r="R538" s="182">
        <f>IFERROR(Q538/N532,"-")</f>
        <v>2.9971427086945279E-3</v>
      </c>
      <c r="S538" s="211">
        <v>20</v>
      </c>
      <c r="T538" s="182">
        <f>IFERROR(S538/O532,"-")</f>
        <v>0.11695906432748537</v>
      </c>
      <c r="U538" s="214">
        <f t="shared" si="531"/>
        <v>17680.5</v>
      </c>
      <c r="V538" s="109">
        <f t="shared" si="546"/>
        <v>9.664170089393573E-4</v>
      </c>
      <c r="W538" s="615"/>
      <c r="X538" s="615"/>
      <c r="Y538" s="126" t="s">
        <v>150</v>
      </c>
      <c r="Z538" s="211">
        <v>7740777</v>
      </c>
      <c r="AA538" s="182">
        <f>IFERROR(Z538/W532,"-")</f>
        <v>0.11458974844449668</v>
      </c>
      <c r="AB538" s="211">
        <v>12</v>
      </c>
      <c r="AC538" s="182">
        <f>IFERROR(AB538/X532,"-")</f>
        <v>9.375E-2</v>
      </c>
      <c r="AD538" s="214">
        <f t="shared" si="532"/>
        <v>645064.75</v>
      </c>
      <c r="AE538" s="109">
        <f t="shared" si="547"/>
        <v>5.7985020536361438E-4</v>
      </c>
      <c r="AF538" s="615"/>
      <c r="AG538" s="615"/>
      <c r="AH538" s="126" t="s">
        <v>150</v>
      </c>
      <c r="AI538" s="211">
        <v>2054239</v>
      </c>
      <c r="AJ538" s="182">
        <f>IFERROR(AI538/AF532,"-")</f>
        <v>1.1957555964339195E-2</v>
      </c>
      <c r="AK538" s="211">
        <v>40</v>
      </c>
      <c r="AL538" s="182">
        <f>IFERROR(AK538/AG532,"-")</f>
        <v>0.19801980198019803</v>
      </c>
      <c r="AM538" s="214">
        <f t="shared" si="533"/>
        <v>51355.974999999999</v>
      </c>
      <c r="AN538" s="109">
        <f t="shared" si="548"/>
        <v>1.9328340178787146E-3</v>
      </c>
      <c r="AO538" s="615"/>
      <c r="AP538" s="651"/>
      <c r="AQ538" s="126" t="s">
        <v>150</v>
      </c>
      <c r="AR538" s="211">
        <f t="shared" si="528"/>
        <v>33305591</v>
      </c>
      <c r="AS538" s="182">
        <f>IFERROR(AR538/AO532,"-")</f>
        <v>2.3491885120745935E-2</v>
      </c>
      <c r="AT538" s="211">
        <f t="shared" si="529"/>
        <v>228</v>
      </c>
      <c r="AU538" s="182">
        <f>IFERROR(AT538/AP532,"-")</f>
        <v>0.10709253170502583</v>
      </c>
      <c r="AV538" s="214">
        <f t="shared" si="534"/>
        <v>146077.15350877194</v>
      </c>
      <c r="AW538" s="109">
        <f t="shared" si="549"/>
        <v>1.1017153901908673E-2</v>
      </c>
      <c r="AX538" s="121"/>
      <c r="AY538" s="76"/>
      <c r="AZ538" s="76"/>
      <c r="BA538" s="76"/>
      <c r="BB538" s="76"/>
      <c r="BC538" s="76"/>
      <c r="BD538" s="76"/>
      <c r="BE538" s="76"/>
      <c r="BF538" s="76"/>
      <c r="BG538" s="76"/>
      <c r="BH538" s="76"/>
      <c r="BI538" s="76"/>
      <c r="BN538" s="500"/>
      <c r="BO538" s="642"/>
      <c r="BP538" s="641"/>
      <c r="BQ538" s="641"/>
      <c r="BR538" s="400" t="s">
        <v>150</v>
      </c>
      <c r="BS538" s="188">
        <v>5499714</v>
      </c>
      <c r="BT538" s="390">
        <v>4.0336763481155703E-2</v>
      </c>
      <c r="BU538" s="188">
        <v>27</v>
      </c>
      <c r="BV538" s="390">
        <v>0.14285714285714285</v>
      </c>
      <c r="BW538" s="188">
        <v>203693.11111111112</v>
      </c>
      <c r="BX538" s="401">
        <v>1.330704780680138E-3</v>
      </c>
      <c r="CB538" s="159"/>
      <c r="CC538" s="159"/>
      <c r="CD538" s="159"/>
      <c r="CE538" s="159"/>
      <c r="CF538" s="159"/>
      <c r="CG538" s="159"/>
      <c r="CI538" s="76"/>
      <c r="CJ538" s="150"/>
      <c r="CK538" s="150"/>
      <c r="CL538" s="150"/>
    </row>
    <row r="539" spans="2:90" s="14" customFormat="1" ht="13.5" customHeight="1">
      <c r="B539" s="500"/>
      <c r="C539" s="628"/>
      <c r="D539" s="631"/>
      <c r="E539" s="615"/>
      <c r="F539" s="615"/>
      <c r="G539" s="126" t="s">
        <v>160</v>
      </c>
      <c r="H539" s="211">
        <v>31641</v>
      </c>
      <c r="I539" s="182">
        <f>IFERROR(H539/E532,"-")</f>
        <v>2.9838175074919366E-5</v>
      </c>
      <c r="J539" s="211">
        <v>3</v>
      </c>
      <c r="K539" s="182">
        <f>IFERROR(J539/F532,"-")</f>
        <v>1.8427518427518428E-3</v>
      </c>
      <c r="L539" s="214">
        <f t="shared" si="530"/>
        <v>10547</v>
      </c>
      <c r="M539" s="109">
        <f t="shared" si="545"/>
        <v>1.4496255134090359E-4</v>
      </c>
      <c r="N539" s="615"/>
      <c r="O539" s="615"/>
      <c r="P539" s="126" t="s">
        <v>160</v>
      </c>
      <c r="Q539" s="211">
        <v>0</v>
      </c>
      <c r="R539" s="182">
        <f>IFERROR(Q539/N532,"-")</f>
        <v>0</v>
      </c>
      <c r="S539" s="211">
        <v>0</v>
      </c>
      <c r="T539" s="182">
        <f>IFERROR(S539/O532,"-")</f>
        <v>0</v>
      </c>
      <c r="U539" s="214" t="str">
        <f t="shared" si="531"/>
        <v>-</v>
      </c>
      <c r="V539" s="109">
        <f t="shared" si="546"/>
        <v>0</v>
      </c>
      <c r="W539" s="615"/>
      <c r="X539" s="615"/>
      <c r="Y539" s="126" t="s">
        <v>160</v>
      </c>
      <c r="Z539" s="211">
        <v>0</v>
      </c>
      <c r="AA539" s="182">
        <f>IFERROR(Z539/W532,"-")</f>
        <v>0</v>
      </c>
      <c r="AB539" s="211">
        <v>0</v>
      </c>
      <c r="AC539" s="182">
        <f>IFERROR(AB539/X532,"-")</f>
        <v>0</v>
      </c>
      <c r="AD539" s="214" t="str">
        <f t="shared" si="532"/>
        <v>-</v>
      </c>
      <c r="AE539" s="109">
        <f t="shared" si="547"/>
        <v>0</v>
      </c>
      <c r="AF539" s="615"/>
      <c r="AG539" s="615"/>
      <c r="AH539" s="126" t="s">
        <v>160</v>
      </c>
      <c r="AI539" s="211">
        <v>0</v>
      </c>
      <c r="AJ539" s="182">
        <f>IFERROR(AI539/AF532,"-")</f>
        <v>0</v>
      </c>
      <c r="AK539" s="211">
        <v>0</v>
      </c>
      <c r="AL539" s="182">
        <f>IFERROR(AK539/AG532,"-")</f>
        <v>0</v>
      </c>
      <c r="AM539" s="214" t="str">
        <f t="shared" si="533"/>
        <v>-</v>
      </c>
      <c r="AN539" s="109">
        <f t="shared" si="548"/>
        <v>0</v>
      </c>
      <c r="AO539" s="615"/>
      <c r="AP539" s="651"/>
      <c r="AQ539" s="126" t="s">
        <v>160</v>
      </c>
      <c r="AR539" s="211">
        <f t="shared" si="528"/>
        <v>31641</v>
      </c>
      <c r="AS539" s="182">
        <f>IFERROR(AR539/AO532,"-")</f>
        <v>2.2317776529037486E-5</v>
      </c>
      <c r="AT539" s="211">
        <f t="shared" si="529"/>
        <v>3</v>
      </c>
      <c r="AU539" s="182">
        <f>IFERROR(AT539/AP532,"-")</f>
        <v>1.4091122592766556E-3</v>
      </c>
      <c r="AV539" s="214">
        <f t="shared" si="534"/>
        <v>10547</v>
      </c>
      <c r="AW539" s="109">
        <f t="shared" si="549"/>
        <v>1.4496255134090359E-4</v>
      </c>
      <c r="AX539" s="121"/>
      <c r="AY539" s="76"/>
      <c r="AZ539" s="76"/>
      <c r="BA539" s="76"/>
      <c r="BB539" s="76"/>
      <c r="BC539" s="76"/>
      <c r="BD539" s="76"/>
      <c r="BE539" s="76"/>
      <c r="BF539" s="76"/>
      <c r="BG539" s="76"/>
      <c r="BH539" s="76"/>
      <c r="BI539" s="76"/>
      <c r="BN539" s="500"/>
      <c r="BO539" s="642"/>
      <c r="BP539" s="641"/>
      <c r="BQ539" s="641"/>
      <c r="BR539" s="400" t="s">
        <v>160</v>
      </c>
      <c r="BS539" s="188">
        <v>0</v>
      </c>
      <c r="BT539" s="390">
        <v>0</v>
      </c>
      <c r="BU539" s="188">
        <v>0</v>
      </c>
      <c r="BV539" s="390">
        <v>0</v>
      </c>
      <c r="BW539" s="188" t="s">
        <v>418</v>
      </c>
      <c r="BX539" s="401">
        <v>0</v>
      </c>
      <c r="CB539" s="159"/>
      <c r="CC539" s="159"/>
      <c r="CD539" s="159"/>
      <c r="CE539" s="159"/>
      <c r="CF539" s="159"/>
      <c r="CG539" s="159"/>
      <c r="CI539" s="76"/>
      <c r="CJ539" s="150"/>
      <c r="CK539" s="150"/>
      <c r="CL539" s="150"/>
    </row>
    <row r="540" spans="2:90" s="14" customFormat="1" ht="13.5" customHeight="1">
      <c r="B540" s="500"/>
      <c r="C540" s="628"/>
      <c r="D540" s="631"/>
      <c r="E540" s="615"/>
      <c r="F540" s="615"/>
      <c r="G540" s="126" t="s">
        <v>151</v>
      </c>
      <c r="H540" s="211">
        <v>282048</v>
      </c>
      <c r="I540" s="182">
        <f>IFERROR(H540/E532,"-")</f>
        <v>2.6597761143866682E-4</v>
      </c>
      <c r="J540" s="211">
        <v>14</v>
      </c>
      <c r="K540" s="182">
        <f>IFERROR(J540/F532,"-")</f>
        <v>8.5995085995085995E-3</v>
      </c>
      <c r="L540" s="214">
        <f t="shared" si="530"/>
        <v>20146.285714285714</v>
      </c>
      <c r="M540" s="109">
        <f t="shared" si="545"/>
        <v>6.7649190625755011E-4</v>
      </c>
      <c r="N540" s="615"/>
      <c r="O540" s="615"/>
      <c r="P540" s="126" t="s">
        <v>151</v>
      </c>
      <c r="Q540" s="211">
        <v>23376</v>
      </c>
      <c r="R540" s="182">
        <f>IFERROR(Q540/N532,"-")</f>
        <v>1.9813129707430018E-4</v>
      </c>
      <c r="S540" s="211">
        <v>1</v>
      </c>
      <c r="T540" s="182">
        <f>IFERROR(S540/O532,"-")</f>
        <v>5.8479532163742687E-3</v>
      </c>
      <c r="U540" s="214">
        <f t="shared" si="531"/>
        <v>23376</v>
      </c>
      <c r="V540" s="109">
        <f t="shared" si="546"/>
        <v>4.8320850446967865E-5</v>
      </c>
      <c r="W540" s="615"/>
      <c r="X540" s="615"/>
      <c r="Y540" s="126" t="s">
        <v>151</v>
      </c>
      <c r="Z540" s="211">
        <v>51104</v>
      </c>
      <c r="AA540" s="182">
        <f>IFERROR(Z540/W532,"-")</f>
        <v>7.5651249280370158E-4</v>
      </c>
      <c r="AB540" s="211">
        <v>3</v>
      </c>
      <c r="AC540" s="182">
        <f>IFERROR(AB540/X532,"-")</f>
        <v>2.34375E-2</v>
      </c>
      <c r="AD540" s="214">
        <f t="shared" si="532"/>
        <v>17034.666666666668</v>
      </c>
      <c r="AE540" s="109">
        <f t="shared" si="547"/>
        <v>1.4496255134090359E-4</v>
      </c>
      <c r="AF540" s="615"/>
      <c r="AG540" s="615"/>
      <c r="AH540" s="126" t="s">
        <v>151</v>
      </c>
      <c r="AI540" s="211">
        <v>46563</v>
      </c>
      <c r="AJ540" s="182">
        <f>IFERROR(AI540/AF532,"-")</f>
        <v>2.7103938654047849E-4</v>
      </c>
      <c r="AK540" s="211">
        <v>3</v>
      </c>
      <c r="AL540" s="182">
        <f>IFERROR(AK540/AG532,"-")</f>
        <v>1.4851485148514851E-2</v>
      </c>
      <c r="AM540" s="214">
        <f t="shared" si="533"/>
        <v>15521</v>
      </c>
      <c r="AN540" s="109">
        <f t="shared" si="548"/>
        <v>1.4496255134090359E-4</v>
      </c>
      <c r="AO540" s="615"/>
      <c r="AP540" s="651"/>
      <c r="AQ540" s="126" t="s">
        <v>151</v>
      </c>
      <c r="AR540" s="211">
        <f t="shared" si="528"/>
        <v>403091</v>
      </c>
      <c r="AS540" s="182">
        <f>IFERROR(AR540/AO532,"-")</f>
        <v>2.8431765300926799E-4</v>
      </c>
      <c r="AT540" s="211">
        <f t="shared" si="529"/>
        <v>21</v>
      </c>
      <c r="AU540" s="182">
        <f>IFERROR(AT540/AP532,"-")</f>
        <v>9.8637858149365903E-3</v>
      </c>
      <c r="AV540" s="214">
        <f t="shared" si="534"/>
        <v>19194.809523809523</v>
      </c>
      <c r="AW540" s="109">
        <f t="shared" si="549"/>
        <v>1.0147378593863253E-3</v>
      </c>
      <c r="AX540" s="121"/>
      <c r="AY540" s="76"/>
      <c r="AZ540" s="76"/>
      <c r="BA540" s="76"/>
      <c r="BB540" s="76"/>
      <c r="BC540" s="76"/>
      <c r="BD540" s="76"/>
      <c r="BE540" s="76"/>
      <c r="BF540" s="76"/>
      <c r="BG540" s="76"/>
      <c r="BH540" s="76"/>
      <c r="BI540" s="76"/>
      <c r="BN540" s="500"/>
      <c r="BO540" s="642"/>
      <c r="BP540" s="641"/>
      <c r="BQ540" s="641"/>
      <c r="BR540" s="400" t="s">
        <v>151</v>
      </c>
      <c r="BS540" s="188">
        <v>37341</v>
      </c>
      <c r="BT540" s="390">
        <v>2.7387152952859639E-4</v>
      </c>
      <c r="BU540" s="188">
        <v>1</v>
      </c>
      <c r="BV540" s="390">
        <v>5.2910052910052907E-3</v>
      </c>
      <c r="BW540" s="188">
        <v>37341</v>
      </c>
      <c r="BX540" s="401">
        <v>4.928536224741252E-5</v>
      </c>
      <c r="CB540" s="159"/>
      <c r="CC540" s="159"/>
      <c r="CD540" s="159"/>
      <c r="CE540" s="159"/>
      <c r="CF540" s="159"/>
      <c r="CG540" s="159"/>
      <c r="CI540" s="76"/>
      <c r="CJ540" s="150"/>
      <c r="CK540" s="150"/>
      <c r="CL540" s="150"/>
    </row>
    <row r="541" spans="2:90" s="14" customFormat="1" ht="13.5" customHeight="1">
      <c r="B541" s="500"/>
      <c r="C541" s="628"/>
      <c r="D541" s="631"/>
      <c r="E541" s="615"/>
      <c r="F541" s="615"/>
      <c r="G541" s="126" t="s">
        <v>152</v>
      </c>
      <c r="H541" s="211">
        <v>956006</v>
      </c>
      <c r="I541" s="182">
        <f>IFERROR(H541/E532,"-")</f>
        <v>9.0153517274022194E-4</v>
      </c>
      <c r="J541" s="211">
        <v>63</v>
      </c>
      <c r="K541" s="182">
        <f>IFERROR(J541/F532,"-")</f>
        <v>3.8697788697788699E-2</v>
      </c>
      <c r="L541" s="214">
        <f t="shared" si="530"/>
        <v>15174.698412698413</v>
      </c>
      <c r="M541" s="109">
        <f t="shared" si="545"/>
        <v>3.0442135781589756E-3</v>
      </c>
      <c r="N541" s="615"/>
      <c r="O541" s="615"/>
      <c r="P541" s="126" t="s">
        <v>152</v>
      </c>
      <c r="Q541" s="211">
        <v>47716</v>
      </c>
      <c r="R541" s="182">
        <f>IFERROR(Q541/N532,"-")</f>
        <v>4.0443330643383414E-4</v>
      </c>
      <c r="S541" s="211">
        <v>4</v>
      </c>
      <c r="T541" s="182">
        <f>IFERROR(S541/O532,"-")</f>
        <v>2.3391812865497075E-2</v>
      </c>
      <c r="U541" s="214">
        <f t="shared" si="531"/>
        <v>11929</v>
      </c>
      <c r="V541" s="109">
        <f t="shared" si="546"/>
        <v>1.9328340178787146E-4</v>
      </c>
      <c r="W541" s="615"/>
      <c r="X541" s="615"/>
      <c r="Y541" s="126" t="s">
        <v>152</v>
      </c>
      <c r="Z541" s="211">
        <v>170885</v>
      </c>
      <c r="AA541" s="182">
        <f>IFERROR(Z541/W532,"-")</f>
        <v>2.5296774681582762E-3</v>
      </c>
      <c r="AB541" s="211">
        <v>9</v>
      </c>
      <c r="AC541" s="182">
        <f>IFERROR(AB541/X532,"-")</f>
        <v>7.03125E-2</v>
      </c>
      <c r="AD541" s="214">
        <f t="shared" si="532"/>
        <v>18987.222222222223</v>
      </c>
      <c r="AE541" s="109">
        <f t="shared" si="547"/>
        <v>4.3488765402271078E-4</v>
      </c>
      <c r="AF541" s="615"/>
      <c r="AG541" s="615"/>
      <c r="AH541" s="126" t="s">
        <v>152</v>
      </c>
      <c r="AI541" s="211">
        <v>166537</v>
      </c>
      <c r="AJ541" s="182">
        <f>IFERROR(AI541/AF532,"-")</f>
        <v>9.6939815553747971E-4</v>
      </c>
      <c r="AK541" s="211">
        <v>16</v>
      </c>
      <c r="AL541" s="182">
        <f>IFERROR(AK541/AG532,"-")</f>
        <v>7.9207920792079209E-2</v>
      </c>
      <c r="AM541" s="214">
        <f t="shared" si="533"/>
        <v>10408.5625</v>
      </c>
      <c r="AN541" s="109">
        <f t="shared" si="548"/>
        <v>7.7313360715148584E-4</v>
      </c>
      <c r="AO541" s="615"/>
      <c r="AP541" s="651"/>
      <c r="AQ541" s="126" t="s">
        <v>152</v>
      </c>
      <c r="AR541" s="211">
        <f t="shared" si="528"/>
        <v>1341144</v>
      </c>
      <c r="AS541" s="182">
        <f>IFERROR(AR541/AO532,"-")</f>
        <v>9.45967323575723E-4</v>
      </c>
      <c r="AT541" s="211">
        <f t="shared" si="529"/>
        <v>92</v>
      </c>
      <c r="AU541" s="182">
        <f>IFERROR(AT541/AP532,"-")</f>
        <v>4.3212775951150778E-2</v>
      </c>
      <c r="AV541" s="214">
        <f t="shared" si="534"/>
        <v>14577.652173913044</v>
      </c>
      <c r="AW541" s="109">
        <f t="shared" si="549"/>
        <v>4.445518241121044E-3</v>
      </c>
      <c r="AX541" s="121"/>
      <c r="AY541" s="76"/>
      <c r="AZ541" s="76"/>
      <c r="BA541" s="76"/>
      <c r="BB541" s="76"/>
      <c r="BC541" s="76"/>
      <c r="BD541" s="76"/>
      <c r="BE541" s="76"/>
      <c r="BF541" s="76"/>
      <c r="BG541" s="76"/>
      <c r="BH541" s="76"/>
      <c r="BI541" s="76"/>
      <c r="BN541" s="500"/>
      <c r="BO541" s="642"/>
      <c r="BP541" s="641"/>
      <c r="BQ541" s="641"/>
      <c r="BR541" s="400" t="s">
        <v>152</v>
      </c>
      <c r="BS541" s="188">
        <v>164226</v>
      </c>
      <c r="BT541" s="390">
        <v>1.2044890551501908E-3</v>
      </c>
      <c r="BU541" s="188">
        <v>7</v>
      </c>
      <c r="BV541" s="390">
        <v>3.7037037037037035E-2</v>
      </c>
      <c r="BW541" s="188">
        <v>23460.857142857141</v>
      </c>
      <c r="BX541" s="401">
        <v>3.4499753573188761E-4</v>
      </c>
      <c r="CB541" s="159"/>
      <c r="CC541" s="159"/>
      <c r="CD541" s="159"/>
      <c r="CE541" s="159"/>
      <c r="CF541" s="159"/>
      <c r="CG541" s="159"/>
      <c r="CI541" s="76"/>
      <c r="CJ541" s="150"/>
      <c r="CK541" s="150"/>
      <c r="CL541" s="150"/>
    </row>
    <row r="542" spans="2:90" s="14" customFormat="1" ht="13.5" customHeight="1">
      <c r="B542" s="500"/>
      <c r="C542" s="628"/>
      <c r="D542" s="631"/>
      <c r="E542" s="615"/>
      <c r="F542" s="615"/>
      <c r="G542" s="126" t="s">
        <v>153</v>
      </c>
      <c r="H542" s="211">
        <v>44385</v>
      </c>
      <c r="I542" s="182">
        <f>IFERROR(H542/E532,"-")</f>
        <v>4.1856053876309095E-5</v>
      </c>
      <c r="J542" s="211">
        <v>3</v>
      </c>
      <c r="K542" s="182">
        <f>IFERROR(J542/F532,"-")</f>
        <v>1.8427518427518428E-3</v>
      </c>
      <c r="L542" s="214">
        <f t="shared" si="530"/>
        <v>14795</v>
      </c>
      <c r="M542" s="109">
        <f t="shared" si="545"/>
        <v>1.4496255134090359E-4</v>
      </c>
      <c r="N542" s="615"/>
      <c r="O542" s="615"/>
      <c r="P542" s="126" t="s">
        <v>153</v>
      </c>
      <c r="Q542" s="211">
        <v>0</v>
      </c>
      <c r="R542" s="182">
        <f>IFERROR(Q542/N532,"-")</f>
        <v>0</v>
      </c>
      <c r="S542" s="211">
        <v>0</v>
      </c>
      <c r="T542" s="182">
        <f>IFERROR(S542/O532,"-")</f>
        <v>0</v>
      </c>
      <c r="U542" s="214" t="str">
        <f t="shared" si="531"/>
        <v>-</v>
      </c>
      <c r="V542" s="109">
        <f t="shared" si="546"/>
        <v>0</v>
      </c>
      <c r="W542" s="615"/>
      <c r="X542" s="615"/>
      <c r="Y542" s="126" t="s">
        <v>153</v>
      </c>
      <c r="Z542" s="211">
        <v>9410</v>
      </c>
      <c r="AA542" s="182">
        <f>IFERROR(Z542/W532,"-")</f>
        <v>1.3929990915158952E-4</v>
      </c>
      <c r="AB542" s="211">
        <v>1</v>
      </c>
      <c r="AC542" s="182">
        <f>IFERROR(AB542/X532,"-")</f>
        <v>7.8125E-3</v>
      </c>
      <c r="AD542" s="214">
        <f t="shared" si="532"/>
        <v>9410</v>
      </c>
      <c r="AE542" s="109">
        <f t="shared" si="547"/>
        <v>4.8320850446967865E-5</v>
      </c>
      <c r="AF542" s="615"/>
      <c r="AG542" s="615"/>
      <c r="AH542" s="126" t="s">
        <v>153</v>
      </c>
      <c r="AI542" s="211">
        <v>453374</v>
      </c>
      <c r="AJ542" s="182">
        <f>IFERROR(AI542/AF532,"-")</f>
        <v>2.6390526992118826E-3</v>
      </c>
      <c r="AK542" s="211">
        <v>4</v>
      </c>
      <c r="AL542" s="182">
        <f>IFERROR(AK542/AG532,"-")</f>
        <v>1.9801980198019802E-2</v>
      </c>
      <c r="AM542" s="214">
        <f t="shared" si="533"/>
        <v>113343.5</v>
      </c>
      <c r="AN542" s="109">
        <f t="shared" si="548"/>
        <v>1.9328340178787146E-4</v>
      </c>
      <c r="AO542" s="615"/>
      <c r="AP542" s="651"/>
      <c r="AQ542" s="126" t="s">
        <v>153</v>
      </c>
      <c r="AR542" s="211">
        <f t="shared" si="528"/>
        <v>507169</v>
      </c>
      <c r="AS542" s="182">
        <f>IFERROR(AR542/AO532,"-")</f>
        <v>3.5772840316220769E-4</v>
      </c>
      <c r="AT542" s="211">
        <f t="shared" si="529"/>
        <v>8</v>
      </c>
      <c r="AU542" s="182">
        <f>IFERROR(AT542/AP532,"-")</f>
        <v>3.7576326914044154E-3</v>
      </c>
      <c r="AV542" s="214">
        <f t="shared" si="534"/>
        <v>63396.125</v>
      </c>
      <c r="AW542" s="109">
        <f t="shared" si="549"/>
        <v>3.8656680357574292E-4</v>
      </c>
      <c r="AX542" s="121"/>
      <c r="AY542" s="76"/>
      <c r="AZ542" s="76"/>
      <c r="BA542" s="76"/>
      <c r="BB542" s="76"/>
      <c r="BC542" s="76"/>
      <c r="BD542" s="76"/>
      <c r="BE542" s="76"/>
      <c r="BF542" s="76"/>
      <c r="BG542" s="76"/>
      <c r="BH542" s="76"/>
      <c r="BI542" s="76"/>
      <c r="BN542" s="500"/>
      <c r="BO542" s="642"/>
      <c r="BP542" s="641"/>
      <c r="BQ542" s="641"/>
      <c r="BR542" s="400" t="s">
        <v>153</v>
      </c>
      <c r="BS542" s="188">
        <v>7453</v>
      </c>
      <c r="BT542" s="390">
        <v>5.46628239623103E-5</v>
      </c>
      <c r="BU542" s="188">
        <v>2</v>
      </c>
      <c r="BV542" s="390">
        <v>1.0582010582010581E-2</v>
      </c>
      <c r="BW542" s="188">
        <v>3726.5</v>
      </c>
      <c r="BX542" s="401">
        <v>9.857072449482504E-5</v>
      </c>
      <c r="CB542" s="159"/>
      <c r="CC542" s="159"/>
      <c r="CD542" s="159"/>
      <c r="CE542" s="159"/>
      <c r="CF542" s="159"/>
      <c r="CG542" s="159"/>
      <c r="CI542" s="76"/>
      <c r="CJ542" s="150"/>
      <c r="CK542" s="150"/>
      <c r="CL542" s="150"/>
    </row>
    <row r="543" spans="2:90" s="14" customFormat="1" ht="13.5" customHeight="1">
      <c r="B543" s="500"/>
      <c r="C543" s="628"/>
      <c r="D543" s="631"/>
      <c r="E543" s="615"/>
      <c r="F543" s="615"/>
      <c r="G543" s="126" t="s">
        <v>154</v>
      </c>
      <c r="H543" s="211">
        <v>3574780</v>
      </c>
      <c r="I543" s="182">
        <f>IFERROR(H543/E532,"-")</f>
        <v>3.3710979897702427E-3</v>
      </c>
      <c r="J543" s="211">
        <v>10</v>
      </c>
      <c r="K543" s="182">
        <f>IFERROR(J543/F532,"-")</f>
        <v>6.1425061425061421E-3</v>
      </c>
      <c r="L543" s="214">
        <f t="shared" si="530"/>
        <v>357478</v>
      </c>
      <c r="M543" s="109">
        <f t="shared" si="545"/>
        <v>4.8320850446967865E-4</v>
      </c>
      <c r="N543" s="615"/>
      <c r="O543" s="615"/>
      <c r="P543" s="126" t="s">
        <v>154</v>
      </c>
      <c r="Q543" s="211">
        <v>4496</v>
      </c>
      <c r="R543" s="182">
        <f>IFERROR(Q543/N532,"-")</f>
        <v>3.8107388417438979E-5</v>
      </c>
      <c r="S543" s="211">
        <v>1</v>
      </c>
      <c r="T543" s="182">
        <f>IFERROR(S543/O532,"-")</f>
        <v>5.8479532163742687E-3</v>
      </c>
      <c r="U543" s="214">
        <f t="shared" si="531"/>
        <v>4496</v>
      </c>
      <c r="V543" s="109">
        <f t="shared" si="546"/>
        <v>4.8320850446967865E-5</v>
      </c>
      <c r="W543" s="615"/>
      <c r="X543" s="615"/>
      <c r="Y543" s="126" t="s">
        <v>154</v>
      </c>
      <c r="Z543" s="211">
        <v>7864</v>
      </c>
      <c r="AA543" s="182">
        <f>IFERROR(Z543/W532,"-")</f>
        <v>1.1641386669161531E-4</v>
      </c>
      <c r="AB543" s="211">
        <v>1</v>
      </c>
      <c r="AC543" s="182">
        <f>IFERROR(AB543/X532,"-")</f>
        <v>7.8125E-3</v>
      </c>
      <c r="AD543" s="214">
        <f t="shared" si="532"/>
        <v>7864</v>
      </c>
      <c r="AE543" s="109">
        <f t="shared" si="547"/>
        <v>4.8320850446967865E-5</v>
      </c>
      <c r="AF543" s="615"/>
      <c r="AG543" s="615"/>
      <c r="AH543" s="126" t="s">
        <v>154</v>
      </c>
      <c r="AI543" s="211">
        <v>1248498</v>
      </c>
      <c r="AJ543" s="182">
        <f>IFERROR(AI543/AF532,"-")</f>
        <v>7.2674039906581254E-3</v>
      </c>
      <c r="AK543" s="211">
        <v>7</v>
      </c>
      <c r="AL543" s="182">
        <f>IFERROR(AK543/AG532,"-")</f>
        <v>3.4653465346534656E-2</v>
      </c>
      <c r="AM543" s="214">
        <f t="shared" si="533"/>
        <v>178356.85714285713</v>
      </c>
      <c r="AN543" s="109">
        <f t="shared" si="548"/>
        <v>3.3824595312877505E-4</v>
      </c>
      <c r="AO543" s="615"/>
      <c r="AP543" s="651"/>
      <c r="AQ543" s="126" t="s">
        <v>154</v>
      </c>
      <c r="AR543" s="211">
        <f t="shared" si="528"/>
        <v>4835638</v>
      </c>
      <c r="AS543" s="182">
        <f>IFERROR(AR543/AO532,"-")</f>
        <v>3.4107862665314552E-3</v>
      </c>
      <c r="AT543" s="211">
        <f t="shared" si="529"/>
        <v>19</v>
      </c>
      <c r="AU543" s="182">
        <f>IFERROR(AT543/AP532,"-")</f>
        <v>8.9243776420854862E-3</v>
      </c>
      <c r="AV543" s="214">
        <f t="shared" si="534"/>
        <v>254507.26315789475</v>
      </c>
      <c r="AW543" s="109">
        <f t="shared" si="549"/>
        <v>9.1809615849238943E-4</v>
      </c>
      <c r="AX543" s="121"/>
      <c r="AY543" s="76"/>
      <c r="AZ543" s="76"/>
      <c r="BA543" s="76"/>
      <c r="BB543" s="76"/>
      <c r="BC543" s="76"/>
      <c r="BD543" s="76"/>
      <c r="BE543" s="76"/>
      <c r="BF543" s="76"/>
      <c r="BG543" s="76"/>
      <c r="BH543" s="76"/>
      <c r="BI543" s="76"/>
      <c r="BN543" s="500"/>
      <c r="BO543" s="642"/>
      <c r="BP543" s="641"/>
      <c r="BQ543" s="641"/>
      <c r="BR543" s="400" t="s">
        <v>154</v>
      </c>
      <c r="BS543" s="188">
        <v>2866853</v>
      </c>
      <c r="BT543" s="390">
        <v>2.102646999393817E-2</v>
      </c>
      <c r="BU543" s="188">
        <v>6</v>
      </c>
      <c r="BV543" s="390">
        <v>3.1746031746031744E-2</v>
      </c>
      <c r="BW543" s="188">
        <v>477808.83333333331</v>
      </c>
      <c r="BX543" s="401">
        <v>2.9571217348447511E-4</v>
      </c>
      <c r="CB543" s="159"/>
      <c r="CC543" s="159"/>
      <c r="CD543" s="159"/>
      <c r="CE543" s="159"/>
      <c r="CF543" s="159"/>
      <c r="CG543" s="159"/>
      <c r="CI543" s="76"/>
      <c r="CJ543" s="150"/>
      <c r="CK543" s="150"/>
      <c r="CL543" s="150"/>
    </row>
    <row r="544" spans="2:90" s="14" customFormat="1" ht="13.5" customHeight="1">
      <c r="B544" s="500"/>
      <c r="C544" s="628"/>
      <c r="D544" s="631"/>
      <c r="E544" s="615"/>
      <c r="F544" s="615"/>
      <c r="G544" s="126" t="s">
        <v>155</v>
      </c>
      <c r="H544" s="211">
        <v>5764224</v>
      </c>
      <c r="I544" s="182">
        <f>IFERROR(H544/E532,"-")</f>
        <v>5.435792954807118E-3</v>
      </c>
      <c r="J544" s="211">
        <v>153</v>
      </c>
      <c r="K544" s="182">
        <f>IFERROR(J544/F532,"-")</f>
        <v>9.3980343980343981E-2</v>
      </c>
      <c r="L544" s="214">
        <f t="shared" si="530"/>
        <v>37674.666666666664</v>
      </c>
      <c r="M544" s="109">
        <f t="shared" si="545"/>
        <v>7.3930901183860837E-3</v>
      </c>
      <c r="N544" s="615"/>
      <c r="O544" s="615"/>
      <c r="P544" s="126" t="s">
        <v>155</v>
      </c>
      <c r="Q544" s="211">
        <v>640559</v>
      </c>
      <c r="R544" s="182">
        <f>IFERROR(Q544/N532,"-")</f>
        <v>5.4292772725280901E-3</v>
      </c>
      <c r="S544" s="211">
        <v>19</v>
      </c>
      <c r="T544" s="182">
        <f>IFERROR(S544/O532,"-")</f>
        <v>0.1111111111111111</v>
      </c>
      <c r="U544" s="214">
        <f t="shared" si="531"/>
        <v>33713.631578947367</v>
      </c>
      <c r="V544" s="109">
        <f t="shared" si="546"/>
        <v>9.1809615849238943E-4</v>
      </c>
      <c r="W544" s="615"/>
      <c r="X544" s="615"/>
      <c r="Y544" s="126" t="s">
        <v>155</v>
      </c>
      <c r="Z544" s="211">
        <v>609953</v>
      </c>
      <c r="AA544" s="182">
        <f>IFERROR(Z544/W532,"-")</f>
        <v>9.0293727403548876E-3</v>
      </c>
      <c r="AB544" s="211">
        <v>20</v>
      </c>
      <c r="AC544" s="182">
        <f>IFERROR(AB544/X532,"-")</f>
        <v>0.15625</v>
      </c>
      <c r="AD544" s="214">
        <f t="shared" si="532"/>
        <v>30497.65</v>
      </c>
      <c r="AE544" s="109">
        <f t="shared" si="547"/>
        <v>9.664170089393573E-4</v>
      </c>
      <c r="AF544" s="615"/>
      <c r="AG544" s="615"/>
      <c r="AH544" s="126" t="s">
        <v>155</v>
      </c>
      <c r="AI544" s="211">
        <v>1009958</v>
      </c>
      <c r="AJ544" s="182">
        <f>IFERROR(AI544/AF532,"-")</f>
        <v>5.8788823046549525E-3</v>
      </c>
      <c r="AK544" s="211">
        <v>31</v>
      </c>
      <c r="AL544" s="182">
        <f>IFERROR(AK544/AG532,"-")</f>
        <v>0.15346534653465346</v>
      </c>
      <c r="AM544" s="214">
        <f t="shared" si="533"/>
        <v>32579.290322580644</v>
      </c>
      <c r="AN544" s="109">
        <f t="shared" si="548"/>
        <v>1.4979463638560039E-3</v>
      </c>
      <c r="AO544" s="615"/>
      <c r="AP544" s="651"/>
      <c r="AQ544" s="126" t="s">
        <v>155</v>
      </c>
      <c r="AR544" s="211">
        <f t="shared" si="528"/>
        <v>8024694</v>
      </c>
      <c r="AS544" s="182">
        <f>IFERROR(AR544/AO532,"-")</f>
        <v>5.6601664740655458E-3</v>
      </c>
      <c r="AT544" s="211">
        <f t="shared" si="529"/>
        <v>223</v>
      </c>
      <c r="AU544" s="182">
        <f>IFERROR(AT544/AP532,"-")</f>
        <v>0.10474401127289808</v>
      </c>
      <c r="AV544" s="214">
        <f t="shared" si="534"/>
        <v>35985.174887892375</v>
      </c>
      <c r="AW544" s="109">
        <f t="shared" si="549"/>
        <v>1.0775549649673834E-2</v>
      </c>
      <c r="AX544" s="121"/>
      <c r="AY544" s="76"/>
      <c r="AZ544" s="76"/>
      <c r="BA544" s="76"/>
      <c r="BB544" s="76"/>
      <c r="BC544" s="76"/>
      <c r="BD544" s="76"/>
      <c r="BE544" s="76"/>
      <c r="BF544" s="76"/>
      <c r="BG544" s="76"/>
      <c r="BH544" s="76"/>
      <c r="BI544" s="76"/>
      <c r="BN544" s="500"/>
      <c r="BO544" s="642"/>
      <c r="BP544" s="641"/>
      <c r="BQ544" s="641"/>
      <c r="BR544" s="400" t="s">
        <v>155</v>
      </c>
      <c r="BS544" s="188">
        <v>1277161</v>
      </c>
      <c r="BT544" s="390">
        <v>9.3671309425101545E-3</v>
      </c>
      <c r="BU544" s="188">
        <v>28</v>
      </c>
      <c r="BV544" s="390">
        <v>0.14814814814814814</v>
      </c>
      <c r="BW544" s="188">
        <v>45612.892857142855</v>
      </c>
      <c r="BX544" s="401">
        <v>1.3799901429275504E-3</v>
      </c>
      <c r="CB544" s="159"/>
      <c r="CC544" s="159"/>
      <c r="CD544" s="159"/>
      <c r="CE544" s="159"/>
      <c r="CF544" s="159"/>
      <c r="CG544" s="159"/>
      <c r="CI544" s="76"/>
      <c r="CJ544" s="150"/>
      <c r="CK544" s="150"/>
      <c r="CL544" s="150"/>
    </row>
    <row r="545" spans="2:90" s="14" customFormat="1" ht="13.5" customHeight="1">
      <c r="B545" s="500"/>
      <c r="C545" s="628"/>
      <c r="D545" s="631"/>
      <c r="E545" s="615"/>
      <c r="F545" s="615"/>
      <c r="G545" s="126" t="s">
        <v>156</v>
      </c>
      <c r="H545" s="211">
        <v>5475291</v>
      </c>
      <c r="I545" s="182">
        <f>IFERROR(H545/E532,"-")</f>
        <v>5.1633226334227844E-3</v>
      </c>
      <c r="J545" s="211">
        <v>111</v>
      </c>
      <c r="K545" s="182">
        <f>IFERROR(J545/F532,"-")</f>
        <v>6.8181818181818177E-2</v>
      </c>
      <c r="L545" s="214">
        <f t="shared" si="530"/>
        <v>49326.945945945947</v>
      </c>
      <c r="M545" s="109">
        <f t="shared" si="545"/>
        <v>5.3636143996134335E-3</v>
      </c>
      <c r="N545" s="615"/>
      <c r="O545" s="615"/>
      <c r="P545" s="126" t="s">
        <v>156</v>
      </c>
      <c r="Q545" s="211">
        <v>953644</v>
      </c>
      <c r="R545" s="182">
        <f>IFERROR(Q545/N532,"-")</f>
        <v>8.0829364590658762E-3</v>
      </c>
      <c r="S545" s="211">
        <v>14</v>
      </c>
      <c r="T545" s="182">
        <f>IFERROR(S545/O532,"-")</f>
        <v>8.1871345029239762E-2</v>
      </c>
      <c r="U545" s="214">
        <f t="shared" si="531"/>
        <v>68117.428571428565</v>
      </c>
      <c r="V545" s="109">
        <f t="shared" si="546"/>
        <v>6.7649190625755011E-4</v>
      </c>
      <c r="W545" s="615"/>
      <c r="X545" s="615"/>
      <c r="Y545" s="126" t="s">
        <v>156</v>
      </c>
      <c r="Z545" s="211">
        <v>370694</v>
      </c>
      <c r="AA545" s="182">
        <f>IFERROR(Z545/W532,"-")</f>
        <v>5.487528217113638E-3</v>
      </c>
      <c r="AB545" s="211">
        <v>6</v>
      </c>
      <c r="AC545" s="182">
        <f>IFERROR(AB545/X532,"-")</f>
        <v>4.6875E-2</v>
      </c>
      <c r="AD545" s="214">
        <f t="shared" si="532"/>
        <v>61782.333333333336</v>
      </c>
      <c r="AE545" s="109">
        <f t="shared" si="547"/>
        <v>2.8992510268180719E-4</v>
      </c>
      <c r="AF545" s="615"/>
      <c r="AG545" s="615"/>
      <c r="AH545" s="126" t="s">
        <v>156</v>
      </c>
      <c r="AI545" s="211">
        <v>985579</v>
      </c>
      <c r="AJ545" s="182">
        <f>IFERROR(AI545/AF532,"-")</f>
        <v>5.7369741543108962E-3</v>
      </c>
      <c r="AK545" s="211">
        <v>19</v>
      </c>
      <c r="AL545" s="182">
        <f>IFERROR(AK545/AG532,"-")</f>
        <v>9.405940594059406E-2</v>
      </c>
      <c r="AM545" s="214">
        <f t="shared" si="533"/>
        <v>51872.57894736842</v>
      </c>
      <c r="AN545" s="109">
        <f t="shared" si="548"/>
        <v>9.1809615849238943E-4</v>
      </c>
      <c r="AO545" s="615"/>
      <c r="AP545" s="651"/>
      <c r="AQ545" s="126" t="s">
        <v>156</v>
      </c>
      <c r="AR545" s="211">
        <f t="shared" si="528"/>
        <v>7785208</v>
      </c>
      <c r="AS545" s="182">
        <f>IFERROR(AR545/AO532,"-")</f>
        <v>5.4912465590870978E-3</v>
      </c>
      <c r="AT545" s="211">
        <f t="shared" si="529"/>
        <v>150</v>
      </c>
      <c r="AU545" s="182">
        <f>IFERROR(AT545/AP532,"-")</f>
        <v>7.0455612963832792E-2</v>
      </c>
      <c r="AV545" s="214">
        <f t="shared" si="534"/>
        <v>51901.386666666665</v>
      </c>
      <c r="AW545" s="109">
        <f t="shared" si="549"/>
        <v>7.24812756704518E-3</v>
      </c>
      <c r="AX545" s="121"/>
      <c r="AY545" s="76"/>
      <c r="AZ545" s="76"/>
      <c r="BA545" s="76"/>
      <c r="BB545" s="76"/>
      <c r="BC545" s="76"/>
      <c r="BD545" s="76"/>
      <c r="BE545" s="76"/>
      <c r="BF545" s="76"/>
      <c r="BG545" s="76"/>
      <c r="BH545" s="76"/>
      <c r="BI545" s="76"/>
      <c r="BN545" s="500"/>
      <c r="BO545" s="642"/>
      <c r="BP545" s="641"/>
      <c r="BQ545" s="641"/>
      <c r="BR545" s="400" t="s">
        <v>156</v>
      </c>
      <c r="BS545" s="188">
        <v>947469</v>
      </c>
      <c r="BT545" s="390">
        <v>6.9490582526158832E-3</v>
      </c>
      <c r="BU545" s="188">
        <v>15</v>
      </c>
      <c r="BV545" s="390">
        <v>7.9365079365079361E-2</v>
      </c>
      <c r="BW545" s="188">
        <v>63164.6</v>
      </c>
      <c r="BX545" s="401">
        <v>7.3928043371118777E-4</v>
      </c>
      <c r="CB545" s="159"/>
      <c r="CC545" s="159"/>
      <c r="CD545" s="159"/>
      <c r="CE545" s="159"/>
      <c r="CF545" s="159"/>
      <c r="CG545" s="159"/>
      <c r="CI545" s="76"/>
      <c r="CJ545" s="150"/>
      <c r="CK545" s="150"/>
      <c r="CL545" s="150"/>
    </row>
    <row r="546" spans="2:90" s="14" customFormat="1" ht="13.5" customHeight="1">
      <c r="B546" s="500"/>
      <c r="C546" s="628"/>
      <c r="D546" s="631"/>
      <c r="E546" s="615"/>
      <c r="F546" s="615"/>
      <c r="G546" s="126" t="s">
        <v>157</v>
      </c>
      <c r="H546" s="211">
        <v>2854194</v>
      </c>
      <c r="I546" s="182">
        <f>IFERROR(H546/E532,"-")</f>
        <v>2.6915691751140738E-3</v>
      </c>
      <c r="J546" s="211">
        <v>71</v>
      </c>
      <c r="K546" s="182">
        <f>IFERROR(J546/F532,"-")</f>
        <v>4.3611793611793612E-2</v>
      </c>
      <c r="L546" s="214">
        <f t="shared" si="530"/>
        <v>40199.915492957749</v>
      </c>
      <c r="M546" s="109">
        <f t="shared" si="545"/>
        <v>3.4307803817347185E-3</v>
      </c>
      <c r="N546" s="615"/>
      <c r="O546" s="615"/>
      <c r="P546" s="126" t="s">
        <v>157</v>
      </c>
      <c r="Q546" s="211">
        <v>720584</v>
      </c>
      <c r="R546" s="182">
        <f>IFERROR(Q546/N532,"-")</f>
        <v>6.1075565781565496E-3</v>
      </c>
      <c r="S546" s="211">
        <v>13</v>
      </c>
      <c r="T546" s="182">
        <f>IFERROR(S546/O532,"-")</f>
        <v>7.6023391812865493E-2</v>
      </c>
      <c r="U546" s="214">
        <f t="shared" si="531"/>
        <v>55429.538461538461</v>
      </c>
      <c r="V546" s="109">
        <f t="shared" si="546"/>
        <v>6.2817105581058224E-4</v>
      </c>
      <c r="W546" s="615"/>
      <c r="X546" s="615"/>
      <c r="Y546" s="126" t="s">
        <v>157</v>
      </c>
      <c r="Z546" s="211">
        <v>156451</v>
      </c>
      <c r="AA546" s="182">
        <f>IFERROR(Z546/W532,"-")</f>
        <v>2.3160053227072618E-3</v>
      </c>
      <c r="AB546" s="211">
        <v>8</v>
      </c>
      <c r="AC546" s="182">
        <f>IFERROR(AB546/X532,"-")</f>
        <v>6.25E-2</v>
      </c>
      <c r="AD546" s="214">
        <f t="shared" si="532"/>
        <v>19556.375</v>
      </c>
      <c r="AE546" s="109">
        <f t="shared" si="547"/>
        <v>3.8656680357574292E-4</v>
      </c>
      <c r="AF546" s="615"/>
      <c r="AG546" s="615"/>
      <c r="AH546" s="126" t="s">
        <v>157</v>
      </c>
      <c r="AI546" s="211">
        <v>591555</v>
      </c>
      <c r="AJ546" s="182">
        <f>IFERROR(AI546/AF532,"-")</f>
        <v>3.4433929150817764E-3</v>
      </c>
      <c r="AK546" s="211">
        <v>23</v>
      </c>
      <c r="AL546" s="182">
        <f>IFERROR(AK546/AG532,"-")</f>
        <v>0.11386138613861387</v>
      </c>
      <c r="AM546" s="214">
        <f t="shared" si="533"/>
        <v>25719.782608695652</v>
      </c>
      <c r="AN546" s="109">
        <f t="shared" si="548"/>
        <v>1.111379560280261E-3</v>
      </c>
      <c r="AO546" s="615"/>
      <c r="AP546" s="651"/>
      <c r="AQ546" s="126" t="s">
        <v>157</v>
      </c>
      <c r="AR546" s="211">
        <f t="shared" si="528"/>
        <v>4322784</v>
      </c>
      <c r="AS546" s="182">
        <f>IFERROR(AR546/AO532,"-")</f>
        <v>3.0490479850604842E-3</v>
      </c>
      <c r="AT546" s="211">
        <f t="shared" si="529"/>
        <v>115</v>
      </c>
      <c r="AU546" s="182">
        <f>IFERROR(AT546/AP532,"-")</f>
        <v>5.4015969938938466E-2</v>
      </c>
      <c r="AV546" s="214">
        <f t="shared" si="534"/>
        <v>37589.426086956519</v>
      </c>
      <c r="AW546" s="109">
        <f t="shared" si="549"/>
        <v>5.5568978014013046E-3</v>
      </c>
      <c r="AX546" s="121"/>
      <c r="AY546" s="76"/>
      <c r="AZ546" s="76"/>
      <c r="BA546" s="76"/>
      <c r="BB546" s="76"/>
      <c r="BC546" s="76"/>
      <c r="BD546" s="76"/>
      <c r="BE546" s="76"/>
      <c r="BF546" s="76"/>
      <c r="BG546" s="76"/>
      <c r="BH546" s="76"/>
      <c r="BI546" s="76"/>
      <c r="BN546" s="500"/>
      <c r="BO546" s="642"/>
      <c r="BP546" s="641"/>
      <c r="BQ546" s="641"/>
      <c r="BR546" s="400" t="s">
        <v>157</v>
      </c>
      <c r="BS546" s="188">
        <v>829670</v>
      </c>
      <c r="BT546" s="390">
        <v>6.0850805255346823E-3</v>
      </c>
      <c r="BU546" s="188">
        <v>14</v>
      </c>
      <c r="BV546" s="390">
        <v>7.407407407407407E-2</v>
      </c>
      <c r="BW546" s="188">
        <v>59262.142857142855</v>
      </c>
      <c r="BX546" s="401">
        <v>6.8999507146377522E-4</v>
      </c>
      <c r="CB546" s="159"/>
      <c r="CC546" s="159"/>
      <c r="CD546" s="159"/>
      <c r="CE546" s="159"/>
      <c r="CF546" s="159"/>
      <c r="CG546" s="159"/>
      <c r="CI546" s="76"/>
      <c r="CJ546" s="150"/>
      <c r="CK546" s="150"/>
      <c r="CL546" s="150"/>
    </row>
    <row r="547" spans="2:90" s="14" customFormat="1" ht="13.5" customHeight="1">
      <c r="B547" s="500"/>
      <c r="C547" s="628"/>
      <c r="D547" s="631"/>
      <c r="E547" s="615"/>
      <c r="F547" s="615"/>
      <c r="G547" s="127" t="s">
        <v>158</v>
      </c>
      <c r="H547" s="212">
        <v>1093668</v>
      </c>
      <c r="I547" s="183">
        <f>IFERROR(H547/E532,"-")</f>
        <v>1.0313535367983601E-3</v>
      </c>
      <c r="J547" s="212">
        <v>121</v>
      </c>
      <c r="K547" s="183">
        <f>IFERROR(J547/F532,"-")</f>
        <v>7.4324324324324328E-2</v>
      </c>
      <c r="L547" s="215">
        <f t="shared" si="530"/>
        <v>9038.5785123966944</v>
      </c>
      <c r="M547" s="110">
        <f t="shared" si="545"/>
        <v>5.846822904083112E-3</v>
      </c>
      <c r="N547" s="615"/>
      <c r="O547" s="615"/>
      <c r="P547" s="127" t="s">
        <v>158</v>
      </c>
      <c r="Q547" s="212">
        <v>172355</v>
      </c>
      <c r="R547" s="183">
        <f>IFERROR(Q547/N532,"-")</f>
        <v>1.4608538546903237E-3</v>
      </c>
      <c r="S547" s="212">
        <v>18</v>
      </c>
      <c r="T547" s="183">
        <f>IFERROR(S547/O532,"-")</f>
        <v>0.10526315789473684</v>
      </c>
      <c r="U547" s="215">
        <f t="shared" si="531"/>
        <v>9575.2777777777774</v>
      </c>
      <c r="V547" s="110">
        <f t="shared" si="546"/>
        <v>8.6977530804542157E-4</v>
      </c>
      <c r="W547" s="615"/>
      <c r="X547" s="615"/>
      <c r="Y547" s="127" t="s">
        <v>158</v>
      </c>
      <c r="Z547" s="212">
        <v>150486</v>
      </c>
      <c r="AA547" s="183">
        <f>IFERROR(Z547/W532,"-")</f>
        <v>2.2277030954926781E-3</v>
      </c>
      <c r="AB547" s="212">
        <v>8</v>
      </c>
      <c r="AC547" s="183">
        <f>IFERROR(AB547/X532,"-")</f>
        <v>6.25E-2</v>
      </c>
      <c r="AD547" s="215">
        <f t="shared" si="532"/>
        <v>18810.75</v>
      </c>
      <c r="AE547" s="110">
        <f t="shared" si="547"/>
        <v>3.8656680357574292E-4</v>
      </c>
      <c r="AF547" s="615"/>
      <c r="AG547" s="615"/>
      <c r="AH547" s="127" t="s">
        <v>158</v>
      </c>
      <c r="AI547" s="212">
        <v>89532</v>
      </c>
      <c r="AJ547" s="183">
        <f>IFERROR(AI547/AF532,"-")</f>
        <v>5.2115839520095613E-4</v>
      </c>
      <c r="AK547" s="212">
        <v>18</v>
      </c>
      <c r="AL547" s="183">
        <f>IFERROR(AK547/AG532,"-")</f>
        <v>8.9108910891089105E-2</v>
      </c>
      <c r="AM547" s="215">
        <f t="shared" si="533"/>
        <v>4974</v>
      </c>
      <c r="AN547" s="110">
        <f t="shared" si="548"/>
        <v>8.6977530804542157E-4</v>
      </c>
      <c r="AO547" s="615"/>
      <c r="AP547" s="651"/>
      <c r="AQ547" s="127" t="s">
        <v>158</v>
      </c>
      <c r="AR547" s="212">
        <f t="shared" si="528"/>
        <v>1506041</v>
      </c>
      <c r="AS547" s="183">
        <f>IFERROR(AR547/AO532,"-")</f>
        <v>1.0622763655247351E-3</v>
      </c>
      <c r="AT547" s="212">
        <f t="shared" si="529"/>
        <v>165</v>
      </c>
      <c r="AU547" s="183">
        <f>IFERROR(AT547/AP532,"-")</f>
        <v>7.7501174260216063E-2</v>
      </c>
      <c r="AV547" s="215">
        <f t="shared" si="534"/>
        <v>9127.5212121212116</v>
      </c>
      <c r="AW547" s="110">
        <f t="shared" si="549"/>
        <v>7.9729403237496985E-3</v>
      </c>
      <c r="AX547" s="121"/>
      <c r="AY547" s="76"/>
      <c r="AZ547" s="76"/>
      <c r="BA547" s="76"/>
      <c r="BB547" s="76"/>
      <c r="BC547" s="76"/>
      <c r="BD547" s="76"/>
      <c r="BE547" s="76"/>
      <c r="BF547" s="76"/>
      <c r="BG547" s="76"/>
      <c r="BH547" s="76"/>
      <c r="BI547" s="76"/>
      <c r="BN547" s="500"/>
      <c r="BO547" s="642"/>
      <c r="BP547" s="641"/>
      <c r="BQ547" s="641"/>
      <c r="BR547" s="400" t="s">
        <v>158</v>
      </c>
      <c r="BS547" s="188">
        <v>102666</v>
      </c>
      <c r="BT547" s="390">
        <v>7.5298718434382796E-4</v>
      </c>
      <c r="BU547" s="188">
        <v>16</v>
      </c>
      <c r="BV547" s="390">
        <v>8.4656084656084651E-2</v>
      </c>
      <c r="BW547" s="188">
        <v>6416.625</v>
      </c>
      <c r="BX547" s="401">
        <v>7.8856579595860032E-4</v>
      </c>
      <c r="CB547" s="159"/>
      <c r="CC547" s="159"/>
      <c r="CD547" s="159"/>
      <c r="CE547" s="159"/>
      <c r="CF547" s="159"/>
      <c r="CG547" s="159"/>
      <c r="CI547" s="76"/>
      <c r="CJ547" s="150"/>
      <c r="CK547" s="150"/>
      <c r="CL547" s="150"/>
    </row>
    <row r="548" spans="2:90" s="14" customFormat="1" ht="13.5" customHeight="1">
      <c r="B548" s="500"/>
      <c r="C548" s="629"/>
      <c r="D548" s="632"/>
      <c r="E548" s="616"/>
      <c r="F548" s="616"/>
      <c r="G548" s="128" t="s">
        <v>81</v>
      </c>
      <c r="H548" s="204">
        <v>167818049</v>
      </c>
      <c r="I548" s="183">
        <f>IFERROR(H548/E532,"-")</f>
        <v>0.1582561969215068</v>
      </c>
      <c r="J548" s="212">
        <v>1244</v>
      </c>
      <c r="K548" s="183">
        <f>IFERROR(J548/F532,"-")</f>
        <v>0.76412776412776418</v>
      </c>
      <c r="L548" s="215">
        <f t="shared" si="530"/>
        <v>134901.96864951769</v>
      </c>
      <c r="M548" s="111">
        <f t="shared" si="545"/>
        <v>6.011113795602803E-2</v>
      </c>
      <c r="N548" s="616"/>
      <c r="O548" s="616"/>
      <c r="P548" s="128" t="s">
        <v>81</v>
      </c>
      <c r="Q548" s="204">
        <v>21281390</v>
      </c>
      <c r="R548" s="183">
        <f>IFERROR(Q548/N532,"-")</f>
        <v>0.18037771236499148</v>
      </c>
      <c r="S548" s="212">
        <v>142</v>
      </c>
      <c r="T548" s="183">
        <f>IFERROR(S548/O532,"-")</f>
        <v>0.83040935672514615</v>
      </c>
      <c r="U548" s="215">
        <f t="shared" si="531"/>
        <v>149868.94366197183</v>
      </c>
      <c r="V548" s="111">
        <f t="shared" si="546"/>
        <v>6.861560763469437E-3</v>
      </c>
      <c r="W548" s="616"/>
      <c r="X548" s="616"/>
      <c r="Y548" s="128" t="s">
        <v>81</v>
      </c>
      <c r="Z548" s="204">
        <v>15482269</v>
      </c>
      <c r="AA548" s="183">
        <f>IFERROR(Z548/W532,"-")</f>
        <v>0.22919008131354632</v>
      </c>
      <c r="AB548" s="212">
        <v>102</v>
      </c>
      <c r="AC548" s="183">
        <f>IFERROR(AB548/X532,"-")</f>
        <v>0.796875</v>
      </c>
      <c r="AD548" s="215">
        <f t="shared" si="532"/>
        <v>151786.95098039217</v>
      </c>
      <c r="AE548" s="111">
        <f t="shared" si="547"/>
        <v>4.9287267455907224E-3</v>
      </c>
      <c r="AF548" s="616"/>
      <c r="AG548" s="616"/>
      <c r="AH548" s="128" t="s">
        <v>81</v>
      </c>
      <c r="AI548" s="204">
        <v>27478067</v>
      </c>
      <c r="AJ548" s="183">
        <f>IFERROR(AI548/AF532,"-")</f>
        <v>0.15994756401001151</v>
      </c>
      <c r="AK548" s="212">
        <v>164</v>
      </c>
      <c r="AL548" s="183">
        <f>IFERROR(AK548/AG532,"-")</f>
        <v>0.81188118811881194</v>
      </c>
      <c r="AM548" s="215">
        <f t="shared" si="533"/>
        <v>167549.18902439025</v>
      </c>
      <c r="AN548" s="111">
        <f t="shared" si="548"/>
        <v>7.9246194733027294E-3</v>
      </c>
      <c r="AO548" s="616"/>
      <c r="AP548" s="652"/>
      <c r="AQ548" s="128" t="s">
        <v>81</v>
      </c>
      <c r="AR548" s="204">
        <f t="shared" si="528"/>
        <v>232059775</v>
      </c>
      <c r="AS548" s="183">
        <f>IFERROR(AR548/AO532,"-")</f>
        <v>0.16368187477730539</v>
      </c>
      <c r="AT548" s="212">
        <f t="shared" si="529"/>
        <v>1652</v>
      </c>
      <c r="AU548" s="183">
        <f>IFERROR(AT548/AP532,"-")</f>
        <v>0.77595115077501176</v>
      </c>
      <c r="AV548" s="215">
        <f t="shared" si="534"/>
        <v>140472.01876513317</v>
      </c>
      <c r="AW548" s="111">
        <f t="shared" si="549"/>
        <v>7.9826044938390919E-2</v>
      </c>
      <c r="AX548" s="121"/>
      <c r="AY548" s="76"/>
      <c r="AZ548" s="76"/>
      <c r="BA548" s="76"/>
      <c r="BB548" s="76"/>
      <c r="BC548" s="76"/>
      <c r="BD548" s="76"/>
      <c r="BE548" s="76"/>
      <c r="BF548" s="76"/>
      <c r="BG548" s="76"/>
      <c r="BH548" s="76"/>
      <c r="BI548" s="76"/>
      <c r="BN548" s="500"/>
      <c r="BO548" s="642"/>
      <c r="BP548" s="641"/>
      <c r="BQ548" s="641"/>
      <c r="BR548" s="128" t="s">
        <v>81</v>
      </c>
      <c r="BS548" s="188">
        <v>30896719</v>
      </c>
      <c r="BT548" s="390">
        <v>0.22660699204480989</v>
      </c>
      <c r="BU548" s="188">
        <v>161</v>
      </c>
      <c r="BV548" s="390">
        <v>0.85185185185185186</v>
      </c>
      <c r="BW548" s="188">
        <v>191905.08695652173</v>
      </c>
      <c r="BX548" s="401">
        <v>7.9349433218334157E-3</v>
      </c>
      <c r="CB548" s="159"/>
      <c r="CC548" s="159"/>
      <c r="CD548" s="159"/>
      <c r="CE548" s="159"/>
      <c r="CF548" s="159"/>
      <c r="CG548" s="159"/>
      <c r="CI548" s="76"/>
      <c r="CJ548" s="150"/>
      <c r="CK548" s="150"/>
      <c r="CL548" s="150"/>
    </row>
    <row r="549" spans="2:90" s="14" customFormat="1" ht="13.5" customHeight="1">
      <c r="B549" s="500">
        <v>33</v>
      </c>
      <c r="C549" s="627" t="s">
        <v>42</v>
      </c>
      <c r="D549" s="630">
        <f>BL37</f>
        <v>5976</v>
      </c>
      <c r="E549" s="626">
        <f t="shared" ref="E549" si="550">VLOOKUP(C549,$AY$5:$BI$78,2,0)</f>
        <v>205465060</v>
      </c>
      <c r="F549" s="626">
        <f t="shared" ref="F549" si="551">VLOOKUP(C549,$AY$5:$BI$78,7,0)</f>
        <v>336</v>
      </c>
      <c r="G549" s="124" t="s">
        <v>144</v>
      </c>
      <c r="H549" s="210">
        <v>2364689</v>
      </c>
      <c r="I549" s="181">
        <f>IFERROR(H549/E549,"-")</f>
        <v>1.1508959236183515E-2</v>
      </c>
      <c r="J549" s="210">
        <v>45</v>
      </c>
      <c r="K549" s="181">
        <f>IFERROR(J549/F549,"-")</f>
        <v>0.13392857142857142</v>
      </c>
      <c r="L549" s="213">
        <f t="shared" si="530"/>
        <v>52548.644444444442</v>
      </c>
      <c r="M549" s="108">
        <f>IFERROR(J549/$BL$37,0)</f>
        <v>7.5301204819277108E-3</v>
      </c>
      <c r="N549" s="626">
        <f t="shared" ref="N549" si="552">VLOOKUP(C549,$AY$5:$BI$78,3,0)</f>
        <v>27598130</v>
      </c>
      <c r="O549" s="626">
        <f t="shared" ref="O549" si="553">VLOOKUP(C549,$AY$5:$BI$78,8,0)</f>
        <v>35</v>
      </c>
      <c r="P549" s="124" t="s">
        <v>144</v>
      </c>
      <c r="Q549" s="210">
        <v>437384</v>
      </c>
      <c r="R549" s="181">
        <f>IFERROR(Q549/N549,"-")</f>
        <v>1.5848320157923743E-2</v>
      </c>
      <c r="S549" s="210">
        <v>10</v>
      </c>
      <c r="T549" s="181">
        <f>IFERROR(S549/O549,"-")</f>
        <v>0.2857142857142857</v>
      </c>
      <c r="U549" s="213">
        <f t="shared" si="531"/>
        <v>43738.400000000001</v>
      </c>
      <c r="V549" s="108">
        <f>IFERROR(S549/$BL$37,0)</f>
        <v>1.6733601070950468E-3</v>
      </c>
      <c r="W549" s="626">
        <f t="shared" ref="W549" si="554">VLOOKUP(C549,$AY$5:$BI$78,4,0)</f>
        <v>7289460</v>
      </c>
      <c r="X549" s="626">
        <f t="shared" ref="X549" si="555">VLOOKUP(C549,$AY$5:$BI$78,9,0)</f>
        <v>22</v>
      </c>
      <c r="Y549" s="124" t="s">
        <v>144</v>
      </c>
      <c r="Z549" s="210">
        <v>118882</v>
      </c>
      <c r="AA549" s="181">
        <f>IFERROR(Z549/W549,"-")</f>
        <v>1.6308752637369573E-2</v>
      </c>
      <c r="AB549" s="210">
        <v>4</v>
      </c>
      <c r="AC549" s="181">
        <f>IFERROR(AB549/X549,"-")</f>
        <v>0.18181818181818182</v>
      </c>
      <c r="AD549" s="213">
        <f t="shared" si="532"/>
        <v>29720.5</v>
      </c>
      <c r="AE549" s="108">
        <f>IFERROR(AB549/$BL$37,0)</f>
        <v>6.6934404283801872E-4</v>
      </c>
      <c r="AF549" s="626">
        <f t="shared" ref="AF549" si="556">VLOOKUP(C549,$AY$5:$BI$78,5,0)</f>
        <v>31395050</v>
      </c>
      <c r="AG549" s="626">
        <f t="shared" ref="AG549" si="557">VLOOKUP(C549,$AY$5:$BI$78,10,0)</f>
        <v>31</v>
      </c>
      <c r="AH549" s="124" t="s">
        <v>144</v>
      </c>
      <c r="AI549" s="210">
        <v>189992</v>
      </c>
      <c r="AJ549" s="181">
        <f>IFERROR(AI549/AF549,"-")</f>
        <v>6.0516546398237938E-3</v>
      </c>
      <c r="AK549" s="210">
        <v>10</v>
      </c>
      <c r="AL549" s="181">
        <f>IFERROR(AK549/AG549,"-")</f>
        <v>0.32258064516129031</v>
      </c>
      <c r="AM549" s="213">
        <f t="shared" si="533"/>
        <v>18999.2</v>
      </c>
      <c r="AN549" s="108">
        <f>IFERROR(AK549/$BL$37,0)</f>
        <v>1.6733601070950468E-3</v>
      </c>
      <c r="AO549" s="626">
        <f t="shared" ref="AO549" si="558">VLOOKUP(C549,$AY$5:$BI$78,6,0)</f>
        <v>271747700</v>
      </c>
      <c r="AP549" s="650">
        <f t="shared" ref="AP549" si="559">VLOOKUP(C549,$AY$5:$BI$78,11,0)</f>
        <v>424</v>
      </c>
      <c r="AQ549" s="124" t="s">
        <v>144</v>
      </c>
      <c r="AR549" s="210">
        <f t="shared" si="528"/>
        <v>3110947</v>
      </c>
      <c r="AS549" s="181">
        <f>IFERROR(AR549/AO549,"-")</f>
        <v>1.1447923938270682E-2</v>
      </c>
      <c r="AT549" s="210">
        <f t="shared" si="529"/>
        <v>69</v>
      </c>
      <c r="AU549" s="181">
        <f>IFERROR(AT549/AP549,"-")</f>
        <v>0.16273584905660377</v>
      </c>
      <c r="AV549" s="213">
        <f t="shared" si="534"/>
        <v>45086.188405797104</v>
      </c>
      <c r="AW549" s="108">
        <f>IFERROR(AT549/$BL$37,0)</f>
        <v>1.1546184738955823E-2</v>
      </c>
      <c r="AX549" s="121"/>
      <c r="AY549" s="76"/>
      <c r="AZ549" s="76"/>
      <c r="BA549" s="76"/>
      <c r="BB549" s="76"/>
      <c r="BC549" s="76"/>
      <c r="BD549" s="76"/>
      <c r="BE549" s="76"/>
      <c r="BF549" s="76"/>
      <c r="BG549" s="76"/>
      <c r="BH549" s="76"/>
      <c r="BI549" s="76"/>
      <c r="BN549" s="500">
        <v>33</v>
      </c>
      <c r="BO549" s="642" t="s">
        <v>42</v>
      </c>
      <c r="BP549" s="641">
        <v>36000180</v>
      </c>
      <c r="BQ549" s="641">
        <v>47</v>
      </c>
      <c r="BR549" s="400" t="s">
        <v>144</v>
      </c>
      <c r="BS549" s="188">
        <v>609600</v>
      </c>
      <c r="BT549" s="390">
        <v>1.6933248667089999E-2</v>
      </c>
      <c r="BU549" s="188">
        <v>11</v>
      </c>
      <c r="BV549" s="390">
        <v>0.23404255319148937</v>
      </c>
      <c r="BW549" s="188">
        <v>55418.181818181816</v>
      </c>
      <c r="BX549" s="401">
        <v>1.9140421089263965E-3</v>
      </c>
      <c r="CB549" s="159"/>
      <c r="CC549" s="159"/>
      <c r="CD549" s="159"/>
      <c r="CE549" s="159"/>
      <c r="CF549" s="159"/>
      <c r="CG549" s="159"/>
      <c r="CI549" s="76"/>
      <c r="CJ549" s="150"/>
      <c r="CK549" s="150"/>
      <c r="CL549" s="150"/>
    </row>
    <row r="550" spans="2:90" s="14" customFormat="1" ht="13.5" customHeight="1">
      <c r="B550" s="500"/>
      <c r="C550" s="628"/>
      <c r="D550" s="631"/>
      <c r="E550" s="615"/>
      <c r="F550" s="615"/>
      <c r="G550" s="125" t="s">
        <v>145</v>
      </c>
      <c r="H550" s="211">
        <v>3658397</v>
      </c>
      <c r="I550" s="182">
        <f>IFERROR(H550/E549,"-")</f>
        <v>1.7805445850501297E-2</v>
      </c>
      <c r="J550" s="211">
        <v>78</v>
      </c>
      <c r="K550" s="182">
        <f>IFERROR(J550/F549,"-")</f>
        <v>0.23214285714285715</v>
      </c>
      <c r="L550" s="214">
        <f t="shared" si="530"/>
        <v>46902.525641025641</v>
      </c>
      <c r="M550" s="109">
        <f t="shared" ref="M550:M565" si="560">IFERROR(J550/$BL$37,0)</f>
        <v>1.3052208835341365E-2</v>
      </c>
      <c r="N550" s="615"/>
      <c r="O550" s="615"/>
      <c r="P550" s="125" t="s">
        <v>145</v>
      </c>
      <c r="Q550" s="211">
        <v>278376</v>
      </c>
      <c r="R550" s="182">
        <f>IFERROR(Q550/N549,"-")</f>
        <v>1.0086770371760695E-2</v>
      </c>
      <c r="S550" s="211">
        <v>10</v>
      </c>
      <c r="T550" s="182">
        <f>IFERROR(S550/O549,"-")</f>
        <v>0.2857142857142857</v>
      </c>
      <c r="U550" s="214">
        <f t="shared" si="531"/>
        <v>27837.599999999999</v>
      </c>
      <c r="V550" s="109">
        <f t="shared" ref="V550:V565" si="561">IFERROR(S550/$BL$37,0)</f>
        <v>1.6733601070950468E-3</v>
      </c>
      <c r="W550" s="615"/>
      <c r="X550" s="615"/>
      <c r="Y550" s="125" t="s">
        <v>145</v>
      </c>
      <c r="Z550" s="211">
        <v>695358</v>
      </c>
      <c r="AA550" s="182">
        <f>IFERROR(Z550/W549,"-")</f>
        <v>9.5392251277872431E-2</v>
      </c>
      <c r="AB550" s="211">
        <v>6</v>
      </c>
      <c r="AC550" s="182">
        <f>IFERROR(AB550/X549,"-")</f>
        <v>0.27272727272727271</v>
      </c>
      <c r="AD550" s="214">
        <f t="shared" si="532"/>
        <v>115893</v>
      </c>
      <c r="AE550" s="109">
        <f t="shared" ref="AE550:AE565" si="562">IFERROR(AB550/$BL$37,0)</f>
        <v>1.004016064257028E-3</v>
      </c>
      <c r="AF550" s="615"/>
      <c r="AG550" s="615"/>
      <c r="AH550" s="125" t="s">
        <v>145</v>
      </c>
      <c r="AI550" s="211">
        <v>135247</v>
      </c>
      <c r="AJ550" s="182">
        <f>IFERROR(AI550/AF549,"-")</f>
        <v>4.3079084123134057E-3</v>
      </c>
      <c r="AK550" s="211">
        <v>13</v>
      </c>
      <c r="AL550" s="182">
        <f>IFERROR(AK550/AG549,"-")</f>
        <v>0.41935483870967744</v>
      </c>
      <c r="AM550" s="214">
        <f t="shared" si="533"/>
        <v>10403.615384615385</v>
      </c>
      <c r="AN550" s="109">
        <f t="shared" ref="AN550:AN565" si="563">IFERROR(AK550/$BL$37,0)</f>
        <v>2.1753681392235611E-3</v>
      </c>
      <c r="AO550" s="615"/>
      <c r="AP550" s="651"/>
      <c r="AQ550" s="125" t="s">
        <v>145</v>
      </c>
      <c r="AR550" s="211">
        <f t="shared" si="528"/>
        <v>4767378</v>
      </c>
      <c r="AS550" s="182">
        <f>IFERROR(AR550/AO549,"-")</f>
        <v>1.7543397791407251E-2</v>
      </c>
      <c r="AT550" s="211">
        <f t="shared" si="529"/>
        <v>107</v>
      </c>
      <c r="AU550" s="182">
        <f>IFERROR(AT550/AP549,"-")</f>
        <v>0.25235849056603776</v>
      </c>
      <c r="AV550" s="214">
        <f t="shared" si="534"/>
        <v>44554.93457943925</v>
      </c>
      <c r="AW550" s="109">
        <f t="shared" ref="AW550:AW565" si="564">IFERROR(AT550/$BL$37,0)</f>
        <v>1.7904953145917002E-2</v>
      </c>
      <c r="AX550" s="121"/>
      <c r="AY550" s="76"/>
      <c r="AZ550" s="76"/>
      <c r="BA550" s="76"/>
      <c r="BB550" s="76"/>
      <c r="BC550" s="76"/>
      <c r="BD550" s="76"/>
      <c r="BE550" s="76"/>
      <c r="BF550" s="76"/>
      <c r="BG550" s="76"/>
      <c r="BH550" s="76"/>
      <c r="BI550" s="76"/>
      <c r="BN550" s="500"/>
      <c r="BO550" s="642"/>
      <c r="BP550" s="641"/>
      <c r="BQ550" s="641"/>
      <c r="BR550" s="400" t="s">
        <v>145</v>
      </c>
      <c r="BS550" s="188">
        <v>385511</v>
      </c>
      <c r="BT550" s="390">
        <v>1.070858534596216E-2</v>
      </c>
      <c r="BU550" s="188">
        <v>8</v>
      </c>
      <c r="BV550" s="390">
        <v>0.1702127659574468</v>
      </c>
      <c r="BW550" s="188">
        <v>48188.875</v>
      </c>
      <c r="BX550" s="401">
        <v>1.3920306246737429E-3</v>
      </c>
      <c r="CB550" s="159"/>
      <c r="CC550" s="159"/>
      <c r="CD550" s="159"/>
      <c r="CE550" s="159"/>
      <c r="CF550" s="159"/>
      <c r="CG550" s="159"/>
      <c r="CI550" s="76"/>
      <c r="CJ550" s="150"/>
      <c r="CK550" s="150"/>
      <c r="CL550" s="150"/>
    </row>
    <row r="551" spans="2:90" s="14" customFormat="1" ht="13.5" customHeight="1">
      <c r="B551" s="500"/>
      <c r="C551" s="628"/>
      <c r="D551" s="631"/>
      <c r="E551" s="615"/>
      <c r="F551" s="615"/>
      <c r="G551" s="126" t="s">
        <v>146</v>
      </c>
      <c r="H551" s="211">
        <v>4027571</v>
      </c>
      <c r="I551" s="182">
        <f>IFERROR(H551/E549,"-")</f>
        <v>1.9602218498853283E-2</v>
      </c>
      <c r="J551" s="211">
        <v>112</v>
      </c>
      <c r="K551" s="182">
        <f>IFERROR(J551/F549,"-")</f>
        <v>0.33333333333333331</v>
      </c>
      <c r="L551" s="214">
        <f t="shared" si="530"/>
        <v>35960.455357142855</v>
      </c>
      <c r="M551" s="109">
        <f t="shared" si="560"/>
        <v>1.8741633199464525E-2</v>
      </c>
      <c r="N551" s="615"/>
      <c r="O551" s="615"/>
      <c r="P551" s="126" t="s">
        <v>146</v>
      </c>
      <c r="Q551" s="211">
        <v>182452</v>
      </c>
      <c r="R551" s="182">
        <f>IFERROR(Q551/N549,"-")</f>
        <v>6.6110276312199411E-3</v>
      </c>
      <c r="S551" s="211">
        <v>11</v>
      </c>
      <c r="T551" s="182">
        <f>IFERROR(S551/O549,"-")</f>
        <v>0.31428571428571428</v>
      </c>
      <c r="U551" s="214">
        <f t="shared" si="531"/>
        <v>16586.545454545456</v>
      </c>
      <c r="V551" s="109">
        <f t="shared" si="561"/>
        <v>1.8406961178045514E-3</v>
      </c>
      <c r="W551" s="615"/>
      <c r="X551" s="615"/>
      <c r="Y551" s="126" t="s">
        <v>146</v>
      </c>
      <c r="Z551" s="211">
        <v>244146</v>
      </c>
      <c r="AA551" s="182">
        <f>IFERROR(Z551/W549,"-")</f>
        <v>3.3493015943567836E-2</v>
      </c>
      <c r="AB551" s="211">
        <v>9</v>
      </c>
      <c r="AC551" s="182">
        <f>IFERROR(AB551/X549,"-")</f>
        <v>0.40909090909090912</v>
      </c>
      <c r="AD551" s="214">
        <f t="shared" si="532"/>
        <v>27127.333333333332</v>
      </c>
      <c r="AE551" s="109">
        <f t="shared" si="562"/>
        <v>1.5060240963855422E-3</v>
      </c>
      <c r="AF551" s="615"/>
      <c r="AG551" s="615"/>
      <c r="AH551" s="126" t="s">
        <v>146</v>
      </c>
      <c r="AI551" s="211">
        <v>274547</v>
      </c>
      <c r="AJ551" s="182">
        <f>IFERROR(AI551/AF549,"-")</f>
        <v>8.7449136089925005E-3</v>
      </c>
      <c r="AK551" s="211">
        <v>8</v>
      </c>
      <c r="AL551" s="182">
        <f>IFERROR(AK551/AG549,"-")</f>
        <v>0.25806451612903225</v>
      </c>
      <c r="AM551" s="214">
        <f t="shared" si="533"/>
        <v>34318.375</v>
      </c>
      <c r="AN551" s="109">
        <f t="shared" si="563"/>
        <v>1.3386880856760374E-3</v>
      </c>
      <c r="AO551" s="615"/>
      <c r="AP551" s="651"/>
      <c r="AQ551" s="126" t="s">
        <v>146</v>
      </c>
      <c r="AR551" s="211">
        <f t="shared" si="528"/>
        <v>4728716</v>
      </c>
      <c r="AS551" s="182">
        <f>IFERROR(AR551/AO549,"-")</f>
        <v>1.7401126118086741E-2</v>
      </c>
      <c r="AT551" s="211">
        <f t="shared" si="529"/>
        <v>140</v>
      </c>
      <c r="AU551" s="182">
        <f>IFERROR(AT551/AP549,"-")</f>
        <v>0.330188679245283</v>
      </c>
      <c r="AV551" s="214">
        <f t="shared" si="534"/>
        <v>33776.542857142857</v>
      </c>
      <c r="AW551" s="109">
        <f t="shared" si="564"/>
        <v>2.3427041499330656E-2</v>
      </c>
      <c r="AX551" s="121"/>
      <c r="AY551" s="76"/>
      <c r="AZ551" s="76"/>
      <c r="BA551" s="76"/>
      <c r="BB551" s="76"/>
      <c r="BC551" s="76"/>
      <c r="BD551" s="76"/>
      <c r="BE551" s="76"/>
      <c r="BF551" s="76"/>
      <c r="BG551" s="76"/>
      <c r="BH551" s="76"/>
      <c r="BI551" s="76"/>
      <c r="BN551" s="500"/>
      <c r="BO551" s="642"/>
      <c r="BP551" s="641"/>
      <c r="BQ551" s="641"/>
      <c r="BR551" s="400" t="s">
        <v>146</v>
      </c>
      <c r="BS551" s="188">
        <v>617283</v>
      </c>
      <c r="BT551" s="390">
        <v>1.7146664266678668E-2</v>
      </c>
      <c r="BU551" s="188">
        <v>12</v>
      </c>
      <c r="BV551" s="390">
        <v>0.25531914893617019</v>
      </c>
      <c r="BW551" s="188">
        <v>51440.25</v>
      </c>
      <c r="BX551" s="401">
        <v>2.0880459370106142E-3</v>
      </c>
      <c r="CB551" s="159"/>
      <c r="CC551" s="159"/>
      <c r="CD551" s="159"/>
      <c r="CE551" s="159"/>
      <c r="CF551" s="159"/>
      <c r="CG551" s="159"/>
      <c r="CI551" s="76"/>
      <c r="CJ551" s="150"/>
      <c r="CK551" s="150"/>
      <c r="CL551" s="150"/>
    </row>
    <row r="552" spans="2:90" s="14" customFormat="1" ht="13.5" customHeight="1">
      <c r="B552" s="500"/>
      <c r="C552" s="628"/>
      <c r="D552" s="631"/>
      <c r="E552" s="615"/>
      <c r="F552" s="615"/>
      <c r="G552" s="126" t="s">
        <v>147</v>
      </c>
      <c r="H552" s="211">
        <v>1332617</v>
      </c>
      <c r="I552" s="182">
        <f>IFERROR(H552/E549,"-")</f>
        <v>6.4858570114062217E-3</v>
      </c>
      <c r="J552" s="211">
        <v>12</v>
      </c>
      <c r="K552" s="182">
        <f>IFERROR(J552/F549,"-")</f>
        <v>3.5714285714285712E-2</v>
      </c>
      <c r="L552" s="214">
        <f t="shared" si="530"/>
        <v>111051.41666666667</v>
      </c>
      <c r="M552" s="109">
        <f t="shared" si="560"/>
        <v>2.008032128514056E-3</v>
      </c>
      <c r="N552" s="615"/>
      <c r="O552" s="615"/>
      <c r="P552" s="126" t="s">
        <v>147</v>
      </c>
      <c r="Q552" s="211">
        <v>24172</v>
      </c>
      <c r="R552" s="182">
        <f>IFERROR(Q552/N549,"-")</f>
        <v>8.7585644389674233E-4</v>
      </c>
      <c r="S552" s="211">
        <v>2</v>
      </c>
      <c r="T552" s="182">
        <f>IFERROR(S552/O549,"-")</f>
        <v>5.7142857142857141E-2</v>
      </c>
      <c r="U552" s="214">
        <f t="shared" si="531"/>
        <v>12086</v>
      </c>
      <c r="V552" s="109">
        <f t="shared" si="561"/>
        <v>3.3467202141900936E-4</v>
      </c>
      <c r="W552" s="615"/>
      <c r="X552" s="615"/>
      <c r="Y552" s="126" t="s">
        <v>147</v>
      </c>
      <c r="Z552" s="211">
        <v>5439</v>
      </c>
      <c r="AA552" s="182">
        <f>IFERROR(Z552/W549,"-")</f>
        <v>7.4614580503905639E-4</v>
      </c>
      <c r="AB552" s="211">
        <v>1</v>
      </c>
      <c r="AC552" s="182">
        <f>IFERROR(AB552/X549,"-")</f>
        <v>4.5454545454545456E-2</v>
      </c>
      <c r="AD552" s="214">
        <f t="shared" si="532"/>
        <v>5439</v>
      </c>
      <c r="AE552" s="109">
        <f t="shared" si="562"/>
        <v>1.6733601070950468E-4</v>
      </c>
      <c r="AF552" s="615"/>
      <c r="AG552" s="615"/>
      <c r="AH552" s="126" t="s">
        <v>147</v>
      </c>
      <c r="AI552" s="211">
        <v>0</v>
      </c>
      <c r="AJ552" s="182">
        <f>IFERROR(AI552/AF549,"-")</f>
        <v>0</v>
      </c>
      <c r="AK552" s="211">
        <v>0</v>
      </c>
      <c r="AL552" s="182">
        <f>IFERROR(AK552/AG549,"-")</f>
        <v>0</v>
      </c>
      <c r="AM552" s="214" t="str">
        <f t="shared" si="533"/>
        <v>-</v>
      </c>
      <c r="AN552" s="109">
        <f t="shared" si="563"/>
        <v>0</v>
      </c>
      <c r="AO552" s="615"/>
      <c r="AP552" s="651"/>
      <c r="AQ552" s="126" t="s">
        <v>147</v>
      </c>
      <c r="AR552" s="211">
        <f t="shared" si="528"/>
        <v>1362228</v>
      </c>
      <c r="AS552" s="182">
        <f>IFERROR(AR552/AO549,"-")</f>
        <v>5.0128409550476418E-3</v>
      </c>
      <c r="AT552" s="211">
        <f t="shared" si="529"/>
        <v>15</v>
      </c>
      <c r="AU552" s="182">
        <f>IFERROR(AT552/AP549,"-")</f>
        <v>3.5377358490566037E-2</v>
      </c>
      <c r="AV552" s="214">
        <f t="shared" si="534"/>
        <v>90815.2</v>
      </c>
      <c r="AW552" s="109">
        <f t="shared" si="564"/>
        <v>2.5100401606425703E-3</v>
      </c>
      <c r="AX552" s="121"/>
      <c r="AY552" s="76"/>
      <c r="AZ552" s="76"/>
      <c r="BA552" s="76"/>
      <c r="BB552" s="76"/>
      <c r="BC552" s="76"/>
      <c r="BD552" s="76"/>
      <c r="BE552" s="76"/>
      <c r="BF552" s="76"/>
      <c r="BG552" s="76"/>
      <c r="BH552" s="76"/>
      <c r="BI552" s="76"/>
      <c r="BN552" s="500"/>
      <c r="BO552" s="642"/>
      <c r="BP552" s="641"/>
      <c r="BQ552" s="641"/>
      <c r="BR552" s="400" t="s">
        <v>147</v>
      </c>
      <c r="BS552" s="188">
        <v>33784</v>
      </c>
      <c r="BT552" s="390">
        <v>9.3843975224568318E-4</v>
      </c>
      <c r="BU552" s="188">
        <v>2</v>
      </c>
      <c r="BV552" s="390">
        <v>4.2553191489361701E-2</v>
      </c>
      <c r="BW552" s="188">
        <v>16892</v>
      </c>
      <c r="BX552" s="401">
        <v>3.4800765616843573E-4</v>
      </c>
      <c r="CB552" s="159"/>
      <c r="CC552" s="159"/>
      <c r="CD552" s="159"/>
      <c r="CE552" s="159"/>
      <c r="CF552" s="159"/>
      <c r="CG552" s="159"/>
      <c r="CI552" s="76"/>
      <c r="CJ552" s="150"/>
      <c r="CK552" s="150"/>
      <c r="CL552" s="150"/>
    </row>
    <row r="553" spans="2:90" s="14" customFormat="1" ht="13.5" customHeight="1">
      <c r="B553" s="500"/>
      <c r="C553" s="628"/>
      <c r="D553" s="631"/>
      <c r="E553" s="615"/>
      <c r="F553" s="615"/>
      <c r="G553" s="126" t="s">
        <v>148</v>
      </c>
      <c r="H553" s="211">
        <v>5374716</v>
      </c>
      <c r="I553" s="182">
        <f>IFERROR(H553/E549,"-")</f>
        <v>2.6158783396067437E-2</v>
      </c>
      <c r="J553" s="211">
        <v>105</v>
      </c>
      <c r="K553" s="182">
        <f>IFERROR(J553/F549,"-")</f>
        <v>0.3125</v>
      </c>
      <c r="L553" s="214">
        <f t="shared" si="530"/>
        <v>51187.771428571432</v>
      </c>
      <c r="M553" s="109">
        <f t="shared" si="560"/>
        <v>1.7570281124497992E-2</v>
      </c>
      <c r="N553" s="615"/>
      <c r="O553" s="615"/>
      <c r="P553" s="126" t="s">
        <v>148</v>
      </c>
      <c r="Q553" s="211">
        <v>235091</v>
      </c>
      <c r="R553" s="182">
        <f>IFERROR(Q553/N549,"-")</f>
        <v>8.5183670053007223E-3</v>
      </c>
      <c r="S553" s="211">
        <v>15</v>
      </c>
      <c r="T553" s="182">
        <f>IFERROR(S553/O549,"-")</f>
        <v>0.42857142857142855</v>
      </c>
      <c r="U553" s="214">
        <f t="shared" si="531"/>
        <v>15672.733333333334</v>
      </c>
      <c r="V553" s="109">
        <f t="shared" si="561"/>
        <v>2.5100401606425703E-3</v>
      </c>
      <c r="W553" s="615"/>
      <c r="X553" s="615"/>
      <c r="Y553" s="126" t="s">
        <v>148</v>
      </c>
      <c r="Z553" s="211">
        <v>137427</v>
      </c>
      <c r="AA553" s="182">
        <f>IFERROR(Z553/W549,"-")</f>
        <v>1.8852836835650377E-2</v>
      </c>
      <c r="AB553" s="211">
        <v>7</v>
      </c>
      <c r="AC553" s="182">
        <f>IFERROR(AB553/X549,"-")</f>
        <v>0.31818181818181818</v>
      </c>
      <c r="AD553" s="214">
        <f t="shared" si="532"/>
        <v>19632.428571428572</v>
      </c>
      <c r="AE553" s="109">
        <f t="shared" si="562"/>
        <v>1.1713520749665328E-3</v>
      </c>
      <c r="AF553" s="615"/>
      <c r="AG553" s="615"/>
      <c r="AH553" s="126" t="s">
        <v>148</v>
      </c>
      <c r="AI553" s="211">
        <v>220035</v>
      </c>
      <c r="AJ553" s="182">
        <f>IFERROR(AI553/AF549,"-")</f>
        <v>7.0085889336057756E-3</v>
      </c>
      <c r="AK553" s="211">
        <v>9</v>
      </c>
      <c r="AL553" s="182">
        <f>IFERROR(AK553/AG549,"-")</f>
        <v>0.29032258064516131</v>
      </c>
      <c r="AM553" s="214">
        <f t="shared" si="533"/>
        <v>24448.333333333332</v>
      </c>
      <c r="AN553" s="109">
        <f t="shared" si="563"/>
        <v>1.5060240963855422E-3</v>
      </c>
      <c r="AO553" s="615"/>
      <c r="AP553" s="651"/>
      <c r="AQ553" s="126" t="s">
        <v>148</v>
      </c>
      <c r="AR553" s="211">
        <f t="shared" si="528"/>
        <v>5967269</v>
      </c>
      <c r="AS553" s="182">
        <f>IFERROR(AR553/AO549,"-")</f>
        <v>2.1958857425472229E-2</v>
      </c>
      <c r="AT553" s="211">
        <f t="shared" si="529"/>
        <v>136</v>
      </c>
      <c r="AU553" s="182">
        <f>IFERROR(AT553/AP549,"-")</f>
        <v>0.32075471698113206</v>
      </c>
      <c r="AV553" s="214">
        <f t="shared" si="534"/>
        <v>43876.977941176468</v>
      </c>
      <c r="AW553" s="109">
        <f t="shared" si="564"/>
        <v>2.2757697456492636E-2</v>
      </c>
      <c r="AX553" s="121"/>
      <c r="AY553" s="76"/>
      <c r="AZ553" s="76"/>
      <c r="BA553" s="76"/>
      <c r="BB553" s="76"/>
      <c r="BC553" s="76"/>
      <c r="BD553" s="76"/>
      <c r="BE553" s="76"/>
      <c r="BF553" s="76"/>
      <c r="BG553" s="76"/>
      <c r="BH553" s="76"/>
      <c r="BI553" s="76"/>
      <c r="BN553" s="500"/>
      <c r="BO553" s="642"/>
      <c r="BP553" s="641"/>
      <c r="BQ553" s="641"/>
      <c r="BR553" s="400" t="s">
        <v>148</v>
      </c>
      <c r="BS553" s="188">
        <v>522600</v>
      </c>
      <c r="BT553" s="390">
        <v>1.4516594083696249E-2</v>
      </c>
      <c r="BU553" s="188">
        <v>11</v>
      </c>
      <c r="BV553" s="390">
        <v>0.23404255319148937</v>
      </c>
      <c r="BW553" s="188">
        <v>47509.090909090912</v>
      </c>
      <c r="BX553" s="401">
        <v>1.9140421089263965E-3</v>
      </c>
      <c r="CB553" s="159"/>
      <c r="CC553" s="159"/>
      <c r="CD553" s="159"/>
      <c r="CE553" s="159"/>
      <c r="CF553" s="159"/>
      <c r="CG553" s="159"/>
      <c r="CI553" s="76"/>
      <c r="CJ553" s="150"/>
      <c r="CK553" s="150"/>
      <c r="CL553" s="150"/>
    </row>
    <row r="554" spans="2:90" s="14" customFormat="1" ht="13.5" customHeight="1">
      <c r="B554" s="500"/>
      <c r="C554" s="628"/>
      <c r="D554" s="631"/>
      <c r="E554" s="615"/>
      <c r="F554" s="615"/>
      <c r="G554" s="126" t="s">
        <v>149</v>
      </c>
      <c r="H554" s="211">
        <v>8150205</v>
      </c>
      <c r="I554" s="182">
        <f>IFERROR(H554/E549,"-")</f>
        <v>3.966710933722746E-2</v>
      </c>
      <c r="J554" s="211">
        <v>116</v>
      </c>
      <c r="K554" s="182">
        <f>IFERROR(J554/F549,"-")</f>
        <v>0.34523809523809523</v>
      </c>
      <c r="L554" s="214">
        <f t="shared" si="530"/>
        <v>70260.387931034478</v>
      </c>
      <c r="M554" s="109">
        <f t="shared" si="560"/>
        <v>1.9410977242302542E-2</v>
      </c>
      <c r="N554" s="615"/>
      <c r="O554" s="615"/>
      <c r="P554" s="126" t="s">
        <v>149</v>
      </c>
      <c r="Q554" s="211">
        <v>535995</v>
      </c>
      <c r="R554" s="182">
        <f>IFERROR(Q554/N549,"-")</f>
        <v>1.9421424567534106E-2</v>
      </c>
      <c r="S554" s="211">
        <v>16</v>
      </c>
      <c r="T554" s="182">
        <f>IFERROR(S554/O549,"-")</f>
        <v>0.45714285714285713</v>
      </c>
      <c r="U554" s="214">
        <f t="shared" si="531"/>
        <v>33499.6875</v>
      </c>
      <c r="V554" s="109">
        <f t="shared" si="561"/>
        <v>2.6773761713520749E-3</v>
      </c>
      <c r="W554" s="615"/>
      <c r="X554" s="615"/>
      <c r="Y554" s="126" t="s">
        <v>149</v>
      </c>
      <c r="Z554" s="211">
        <v>405552</v>
      </c>
      <c r="AA554" s="182">
        <f>IFERROR(Z554/W549,"-")</f>
        <v>5.5635396860672807E-2</v>
      </c>
      <c r="AB554" s="211">
        <v>12</v>
      </c>
      <c r="AC554" s="182">
        <f>IFERROR(AB554/X549,"-")</f>
        <v>0.54545454545454541</v>
      </c>
      <c r="AD554" s="214">
        <f t="shared" si="532"/>
        <v>33796</v>
      </c>
      <c r="AE554" s="109">
        <f t="shared" si="562"/>
        <v>2.008032128514056E-3</v>
      </c>
      <c r="AF554" s="615"/>
      <c r="AG554" s="615"/>
      <c r="AH554" s="126" t="s">
        <v>149</v>
      </c>
      <c r="AI554" s="211">
        <v>521408</v>
      </c>
      <c r="AJ554" s="182">
        <f>IFERROR(AI554/AF549,"-")</f>
        <v>1.6607968453625652E-2</v>
      </c>
      <c r="AK554" s="211">
        <v>11</v>
      </c>
      <c r="AL554" s="182">
        <f>IFERROR(AK554/AG549,"-")</f>
        <v>0.35483870967741937</v>
      </c>
      <c r="AM554" s="214">
        <f t="shared" si="533"/>
        <v>47400.727272727272</v>
      </c>
      <c r="AN554" s="109">
        <f t="shared" si="563"/>
        <v>1.8406961178045514E-3</v>
      </c>
      <c r="AO554" s="615"/>
      <c r="AP554" s="651"/>
      <c r="AQ554" s="126" t="s">
        <v>149</v>
      </c>
      <c r="AR554" s="211">
        <f t="shared" si="528"/>
        <v>9613160</v>
      </c>
      <c r="AS554" s="182">
        <f>IFERROR(AR554/AO549,"-")</f>
        <v>3.5375313204122794E-2</v>
      </c>
      <c r="AT554" s="211">
        <f t="shared" si="529"/>
        <v>155</v>
      </c>
      <c r="AU554" s="182">
        <f>IFERROR(AT554/AP549,"-")</f>
        <v>0.36556603773584906</v>
      </c>
      <c r="AV554" s="214">
        <f t="shared" si="534"/>
        <v>62020.387096774197</v>
      </c>
      <c r="AW554" s="109">
        <f t="shared" si="564"/>
        <v>2.5937081659973226E-2</v>
      </c>
      <c r="AX554" s="121"/>
      <c r="AY554" s="76"/>
      <c r="AZ554" s="76"/>
      <c r="BA554" s="76"/>
      <c r="BB554" s="76"/>
      <c r="BC554" s="76"/>
      <c r="BD554" s="76"/>
      <c r="BE554" s="76"/>
      <c r="BF554" s="76"/>
      <c r="BG554" s="76"/>
      <c r="BH554" s="76"/>
      <c r="BI554" s="76"/>
      <c r="BN554" s="500"/>
      <c r="BO554" s="642"/>
      <c r="BP554" s="641"/>
      <c r="BQ554" s="641"/>
      <c r="BR554" s="400" t="s">
        <v>149</v>
      </c>
      <c r="BS554" s="188">
        <v>1339813</v>
      </c>
      <c r="BT554" s="390">
        <v>3.7216841693569307E-2</v>
      </c>
      <c r="BU554" s="188">
        <v>18</v>
      </c>
      <c r="BV554" s="390">
        <v>0.38297872340425532</v>
      </c>
      <c r="BW554" s="188">
        <v>74434.055555555562</v>
      </c>
      <c r="BX554" s="401">
        <v>3.1320689055159214E-3</v>
      </c>
      <c r="CB554" s="159"/>
      <c r="CC554" s="159"/>
      <c r="CD554" s="159"/>
      <c r="CE554" s="159"/>
      <c r="CF554" s="159"/>
      <c r="CG554" s="159"/>
      <c r="CI554" s="76"/>
      <c r="CJ554" s="150"/>
      <c r="CK554" s="150"/>
      <c r="CL554" s="150"/>
    </row>
    <row r="555" spans="2:90" s="14" customFormat="1" ht="13.5" customHeight="1">
      <c r="B555" s="500"/>
      <c r="C555" s="628"/>
      <c r="D555" s="631"/>
      <c r="E555" s="615"/>
      <c r="F555" s="615"/>
      <c r="G555" s="126" t="s">
        <v>150</v>
      </c>
      <c r="H555" s="211">
        <v>1585017</v>
      </c>
      <c r="I555" s="182">
        <f>IFERROR(H555/E549,"-")</f>
        <v>7.7142897191376479E-3</v>
      </c>
      <c r="J555" s="211">
        <v>27</v>
      </c>
      <c r="K555" s="182">
        <f>IFERROR(J555/F549,"-")</f>
        <v>8.0357142857142863E-2</v>
      </c>
      <c r="L555" s="214">
        <f t="shared" si="530"/>
        <v>58704.333333333336</v>
      </c>
      <c r="M555" s="109">
        <f t="shared" si="560"/>
        <v>4.5180722891566263E-3</v>
      </c>
      <c r="N555" s="615"/>
      <c r="O555" s="615"/>
      <c r="P555" s="126" t="s">
        <v>150</v>
      </c>
      <c r="Q555" s="211">
        <v>3361460</v>
      </c>
      <c r="R555" s="182">
        <f>IFERROR(Q555/N549,"-")</f>
        <v>0.12180028139587719</v>
      </c>
      <c r="S555" s="211">
        <v>5</v>
      </c>
      <c r="T555" s="182">
        <f>IFERROR(S555/O549,"-")</f>
        <v>0.14285714285714285</v>
      </c>
      <c r="U555" s="214">
        <f t="shared" si="531"/>
        <v>672292</v>
      </c>
      <c r="V555" s="109">
        <f t="shared" si="561"/>
        <v>8.3668005354752342E-4</v>
      </c>
      <c r="W555" s="615"/>
      <c r="X555" s="615"/>
      <c r="Y555" s="126" t="s">
        <v>150</v>
      </c>
      <c r="Z555" s="211">
        <v>19332</v>
      </c>
      <c r="AA555" s="182">
        <f>IFERROR(Z555/W549,"-")</f>
        <v>2.6520482998740645E-3</v>
      </c>
      <c r="AB555" s="211">
        <v>2</v>
      </c>
      <c r="AC555" s="182">
        <f>IFERROR(AB555/X549,"-")</f>
        <v>9.0909090909090912E-2</v>
      </c>
      <c r="AD555" s="214">
        <f t="shared" si="532"/>
        <v>9666</v>
      </c>
      <c r="AE555" s="109">
        <f t="shared" si="562"/>
        <v>3.3467202141900936E-4</v>
      </c>
      <c r="AF555" s="615"/>
      <c r="AG555" s="615"/>
      <c r="AH555" s="126" t="s">
        <v>150</v>
      </c>
      <c r="AI555" s="211">
        <v>40678</v>
      </c>
      <c r="AJ555" s="182">
        <f>IFERROR(AI555/AF549,"-")</f>
        <v>1.2956819626023849E-3</v>
      </c>
      <c r="AK555" s="211">
        <v>2</v>
      </c>
      <c r="AL555" s="182">
        <f>IFERROR(AK555/AG549,"-")</f>
        <v>6.4516129032258063E-2</v>
      </c>
      <c r="AM555" s="214">
        <f t="shared" si="533"/>
        <v>20339</v>
      </c>
      <c r="AN555" s="109">
        <f t="shared" si="563"/>
        <v>3.3467202141900936E-4</v>
      </c>
      <c r="AO555" s="615"/>
      <c r="AP555" s="651"/>
      <c r="AQ555" s="126" t="s">
        <v>150</v>
      </c>
      <c r="AR555" s="211">
        <f t="shared" si="528"/>
        <v>5006487</v>
      </c>
      <c r="AS555" s="182">
        <f>IFERROR(AR555/AO549,"-")</f>
        <v>1.842329116308988E-2</v>
      </c>
      <c r="AT555" s="211">
        <f t="shared" si="529"/>
        <v>36</v>
      </c>
      <c r="AU555" s="182">
        <f>IFERROR(AT555/AP549,"-")</f>
        <v>8.4905660377358486E-2</v>
      </c>
      <c r="AV555" s="214">
        <f t="shared" si="534"/>
        <v>139069.08333333334</v>
      </c>
      <c r="AW555" s="109">
        <f t="shared" si="564"/>
        <v>6.024096385542169E-3</v>
      </c>
      <c r="AX555" s="121"/>
      <c r="AY555" s="76"/>
      <c r="AZ555" s="76"/>
      <c r="BA555" s="76"/>
      <c r="BB555" s="76"/>
      <c r="BC555" s="76"/>
      <c r="BD555" s="76"/>
      <c r="BE555" s="76"/>
      <c r="BF555" s="76"/>
      <c r="BG555" s="76"/>
      <c r="BH555" s="76"/>
      <c r="BI555" s="76"/>
      <c r="BN555" s="500"/>
      <c r="BO555" s="642"/>
      <c r="BP555" s="641"/>
      <c r="BQ555" s="641"/>
      <c r="BR555" s="400" t="s">
        <v>150</v>
      </c>
      <c r="BS555" s="188">
        <v>1531941</v>
      </c>
      <c r="BT555" s="390">
        <v>4.2553703898147173E-2</v>
      </c>
      <c r="BU555" s="188">
        <v>7</v>
      </c>
      <c r="BV555" s="390">
        <v>0.14893617021276595</v>
      </c>
      <c r="BW555" s="188">
        <v>218848.71428571429</v>
      </c>
      <c r="BX555" s="401">
        <v>1.2180267965895249E-3</v>
      </c>
      <c r="CB555" s="159"/>
      <c r="CC555" s="159"/>
      <c r="CD555" s="159"/>
      <c r="CE555" s="159"/>
      <c r="CF555" s="159"/>
      <c r="CG555" s="159"/>
      <c r="CI555" s="76"/>
      <c r="CJ555" s="150"/>
      <c r="CK555" s="150"/>
      <c r="CL555" s="150"/>
    </row>
    <row r="556" spans="2:90" s="14" customFormat="1" ht="13.5" customHeight="1">
      <c r="B556" s="500"/>
      <c r="C556" s="628"/>
      <c r="D556" s="631"/>
      <c r="E556" s="615"/>
      <c r="F556" s="615"/>
      <c r="G556" s="126" t="s">
        <v>160</v>
      </c>
      <c r="H556" s="211">
        <v>0</v>
      </c>
      <c r="I556" s="182">
        <f>IFERROR(H556/E549,"-")</f>
        <v>0</v>
      </c>
      <c r="J556" s="211">
        <v>0</v>
      </c>
      <c r="K556" s="182">
        <f>IFERROR(J556/F549,"-")</f>
        <v>0</v>
      </c>
      <c r="L556" s="214" t="str">
        <f t="shared" si="530"/>
        <v>-</v>
      </c>
      <c r="M556" s="109">
        <f t="shared" si="560"/>
        <v>0</v>
      </c>
      <c r="N556" s="615"/>
      <c r="O556" s="615"/>
      <c r="P556" s="126" t="s">
        <v>160</v>
      </c>
      <c r="Q556" s="211">
        <v>0</v>
      </c>
      <c r="R556" s="182">
        <f>IFERROR(Q556/N549,"-")</f>
        <v>0</v>
      </c>
      <c r="S556" s="211">
        <v>0</v>
      </c>
      <c r="T556" s="182">
        <f>IFERROR(S556/O549,"-")</f>
        <v>0</v>
      </c>
      <c r="U556" s="214" t="str">
        <f t="shared" si="531"/>
        <v>-</v>
      </c>
      <c r="V556" s="109">
        <f t="shared" si="561"/>
        <v>0</v>
      </c>
      <c r="W556" s="615"/>
      <c r="X556" s="615"/>
      <c r="Y556" s="126" t="s">
        <v>160</v>
      </c>
      <c r="Z556" s="211">
        <v>0</v>
      </c>
      <c r="AA556" s="182">
        <f>IFERROR(Z556/W549,"-")</f>
        <v>0</v>
      </c>
      <c r="AB556" s="211">
        <v>0</v>
      </c>
      <c r="AC556" s="182">
        <f>IFERROR(AB556/X549,"-")</f>
        <v>0</v>
      </c>
      <c r="AD556" s="214" t="str">
        <f t="shared" si="532"/>
        <v>-</v>
      </c>
      <c r="AE556" s="109">
        <f t="shared" si="562"/>
        <v>0</v>
      </c>
      <c r="AF556" s="615"/>
      <c r="AG556" s="615"/>
      <c r="AH556" s="126" t="s">
        <v>160</v>
      </c>
      <c r="AI556" s="211">
        <v>0</v>
      </c>
      <c r="AJ556" s="182">
        <f>IFERROR(AI556/AF549,"-")</f>
        <v>0</v>
      </c>
      <c r="AK556" s="211">
        <v>0</v>
      </c>
      <c r="AL556" s="182">
        <f>IFERROR(AK556/AG549,"-")</f>
        <v>0</v>
      </c>
      <c r="AM556" s="214" t="str">
        <f t="shared" si="533"/>
        <v>-</v>
      </c>
      <c r="AN556" s="109">
        <f t="shared" si="563"/>
        <v>0</v>
      </c>
      <c r="AO556" s="615"/>
      <c r="AP556" s="651"/>
      <c r="AQ556" s="126" t="s">
        <v>160</v>
      </c>
      <c r="AR556" s="211">
        <f t="shared" si="528"/>
        <v>0</v>
      </c>
      <c r="AS556" s="182">
        <f>IFERROR(AR556/AO549,"-")</f>
        <v>0</v>
      </c>
      <c r="AT556" s="211">
        <f t="shared" si="529"/>
        <v>0</v>
      </c>
      <c r="AU556" s="182">
        <f>IFERROR(AT556/AP549,"-")</f>
        <v>0</v>
      </c>
      <c r="AV556" s="214" t="str">
        <f t="shared" si="534"/>
        <v>-</v>
      </c>
      <c r="AW556" s="109">
        <f t="shared" si="564"/>
        <v>0</v>
      </c>
      <c r="AX556" s="121"/>
      <c r="AY556" s="76"/>
      <c r="AZ556" s="76"/>
      <c r="BA556" s="76"/>
      <c r="BB556" s="76"/>
      <c r="BC556" s="76"/>
      <c r="BD556" s="76"/>
      <c r="BE556" s="76"/>
      <c r="BF556" s="76"/>
      <c r="BG556" s="76"/>
      <c r="BH556" s="76"/>
      <c r="BI556" s="76"/>
      <c r="BN556" s="500"/>
      <c r="BO556" s="642"/>
      <c r="BP556" s="641"/>
      <c r="BQ556" s="641"/>
      <c r="BR556" s="400" t="s">
        <v>160</v>
      </c>
      <c r="BS556" s="188">
        <v>0</v>
      </c>
      <c r="BT556" s="390">
        <v>0</v>
      </c>
      <c r="BU556" s="188">
        <v>0</v>
      </c>
      <c r="BV556" s="390">
        <v>0</v>
      </c>
      <c r="BW556" s="188" t="s">
        <v>418</v>
      </c>
      <c r="BX556" s="401">
        <v>0</v>
      </c>
      <c r="CB556" s="159"/>
      <c r="CC556" s="159"/>
      <c r="CD556" s="159"/>
      <c r="CE556" s="159"/>
      <c r="CF556" s="159"/>
      <c r="CG556" s="159"/>
      <c r="CI556" s="76"/>
      <c r="CJ556" s="150"/>
      <c r="CK556" s="150"/>
      <c r="CL556" s="150"/>
    </row>
    <row r="557" spans="2:90" s="14" customFormat="1" ht="13.5" customHeight="1">
      <c r="B557" s="500"/>
      <c r="C557" s="628"/>
      <c r="D557" s="631"/>
      <c r="E557" s="615"/>
      <c r="F557" s="615"/>
      <c r="G557" s="126" t="s">
        <v>151</v>
      </c>
      <c r="H557" s="211">
        <v>7359</v>
      </c>
      <c r="I557" s="182">
        <f>IFERROR(H557/E549,"-")</f>
        <v>3.5816308622010967E-5</v>
      </c>
      <c r="J557" s="211">
        <v>2</v>
      </c>
      <c r="K557" s="182">
        <f>IFERROR(J557/F549,"-")</f>
        <v>5.9523809523809521E-3</v>
      </c>
      <c r="L557" s="214">
        <f t="shared" si="530"/>
        <v>3679.5</v>
      </c>
      <c r="M557" s="109">
        <f t="shared" si="560"/>
        <v>3.3467202141900936E-4</v>
      </c>
      <c r="N557" s="615"/>
      <c r="O557" s="615"/>
      <c r="P557" s="126" t="s">
        <v>151</v>
      </c>
      <c r="Q557" s="211">
        <v>0</v>
      </c>
      <c r="R557" s="182">
        <f>IFERROR(Q557/N549,"-")</f>
        <v>0</v>
      </c>
      <c r="S557" s="211">
        <v>0</v>
      </c>
      <c r="T557" s="182">
        <f>IFERROR(S557/O549,"-")</f>
        <v>0</v>
      </c>
      <c r="U557" s="214" t="str">
        <f t="shared" si="531"/>
        <v>-</v>
      </c>
      <c r="V557" s="109">
        <f t="shared" si="561"/>
        <v>0</v>
      </c>
      <c r="W557" s="615"/>
      <c r="X557" s="615"/>
      <c r="Y557" s="126" t="s">
        <v>151</v>
      </c>
      <c r="Z557" s="211">
        <v>0</v>
      </c>
      <c r="AA557" s="182">
        <f>IFERROR(Z557/W549,"-")</f>
        <v>0</v>
      </c>
      <c r="AB557" s="211">
        <v>0</v>
      </c>
      <c r="AC557" s="182">
        <f>IFERROR(AB557/X549,"-")</f>
        <v>0</v>
      </c>
      <c r="AD557" s="214" t="str">
        <f t="shared" si="532"/>
        <v>-</v>
      </c>
      <c r="AE557" s="109">
        <f t="shared" si="562"/>
        <v>0</v>
      </c>
      <c r="AF557" s="615"/>
      <c r="AG557" s="615"/>
      <c r="AH557" s="126" t="s">
        <v>151</v>
      </c>
      <c r="AI557" s="211">
        <v>754</v>
      </c>
      <c r="AJ557" s="182">
        <f>IFERROR(AI557/AF549,"-")</f>
        <v>2.4016524898033287E-5</v>
      </c>
      <c r="AK557" s="211">
        <v>1</v>
      </c>
      <c r="AL557" s="182">
        <f>IFERROR(AK557/AG549,"-")</f>
        <v>3.2258064516129031E-2</v>
      </c>
      <c r="AM557" s="214">
        <f t="shared" si="533"/>
        <v>754</v>
      </c>
      <c r="AN557" s="109">
        <f t="shared" si="563"/>
        <v>1.6733601070950468E-4</v>
      </c>
      <c r="AO557" s="615"/>
      <c r="AP557" s="651"/>
      <c r="AQ557" s="126" t="s">
        <v>151</v>
      </c>
      <c r="AR557" s="211">
        <f t="shared" si="528"/>
        <v>8113</v>
      </c>
      <c r="AS557" s="182">
        <f>IFERROR(AR557/AO549,"-")</f>
        <v>2.9854898495921032E-5</v>
      </c>
      <c r="AT557" s="211">
        <f t="shared" si="529"/>
        <v>3</v>
      </c>
      <c r="AU557" s="182">
        <f>IFERROR(AT557/AP549,"-")</f>
        <v>7.0754716981132077E-3</v>
      </c>
      <c r="AV557" s="214">
        <f t="shared" si="534"/>
        <v>2704.3333333333335</v>
      </c>
      <c r="AW557" s="109">
        <f t="shared" si="564"/>
        <v>5.0200803212851401E-4</v>
      </c>
      <c r="AX557" s="121"/>
      <c r="AY557" s="76"/>
      <c r="AZ557" s="76"/>
      <c r="BA557" s="76"/>
      <c r="BB557" s="76"/>
      <c r="BC557" s="76"/>
      <c r="BD557" s="76"/>
      <c r="BE557" s="76"/>
      <c r="BF557" s="76"/>
      <c r="BG557" s="76"/>
      <c r="BH557" s="76"/>
      <c r="BI557" s="76"/>
      <c r="BN557" s="500"/>
      <c r="BO557" s="642"/>
      <c r="BP557" s="641"/>
      <c r="BQ557" s="641"/>
      <c r="BR557" s="400" t="s">
        <v>151</v>
      </c>
      <c r="BS557" s="188">
        <v>0</v>
      </c>
      <c r="BT557" s="390">
        <v>0</v>
      </c>
      <c r="BU557" s="188">
        <v>0</v>
      </c>
      <c r="BV557" s="390">
        <v>0</v>
      </c>
      <c r="BW557" s="188" t="s">
        <v>418</v>
      </c>
      <c r="BX557" s="401">
        <v>0</v>
      </c>
      <c r="CB557" s="159"/>
      <c r="CC557" s="159"/>
      <c r="CD557" s="159"/>
      <c r="CE557" s="159"/>
      <c r="CF557" s="159"/>
      <c r="CG557" s="159"/>
      <c r="CI557" s="76"/>
      <c r="CJ557" s="150"/>
      <c r="CK557" s="150"/>
      <c r="CL557" s="150"/>
    </row>
    <row r="558" spans="2:90" s="14" customFormat="1" ht="13.5" customHeight="1">
      <c r="B558" s="500"/>
      <c r="C558" s="628"/>
      <c r="D558" s="631"/>
      <c r="E558" s="615"/>
      <c r="F558" s="615"/>
      <c r="G558" s="126" t="s">
        <v>152</v>
      </c>
      <c r="H558" s="211">
        <v>123157</v>
      </c>
      <c r="I558" s="182">
        <f>IFERROR(H558/E549,"-")</f>
        <v>5.9940604986560733E-4</v>
      </c>
      <c r="J558" s="211">
        <v>9</v>
      </c>
      <c r="K558" s="182">
        <f>IFERROR(J558/F549,"-")</f>
        <v>2.6785714285714284E-2</v>
      </c>
      <c r="L558" s="214">
        <f t="shared" si="530"/>
        <v>13684.111111111111</v>
      </c>
      <c r="M558" s="109">
        <f t="shared" si="560"/>
        <v>1.5060240963855422E-3</v>
      </c>
      <c r="N558" s="615"/>
      <c r="O558" s="615"/>
      <c r="P558" s="126" t="s">
        <v>152</v>
      </c>
      <c r="Q558" s="211">
        <v>0</v>
      </c>
      <c r="R558" s="182">
        <f>IFERROR(Q558/N549,"-")</f>
        <v>0</v>
      </c>
      <c r="S558" s="211">
        <v>0</v>
      </c>
      <c r="T558" s="182">
        <f>IFERROR(S558/O549,"-")</f>
        <v>0</v>
      </c>
      <c r="U558" s="214" t="str">
        <f t="shared" si="531"/>
        <v>-</v>
      </c>
      <c r="V558" s="109">
        <f t="shared" si="561"/>
        <v>0</v>
      </c>
      <c r="W558" s="615"/>
      <c r="X558" s="615"/>
      <c r="Y558" s="126" t="s">
        <v>152</v>
      </c>
      <c r="Z558" s="211">
        <v>5955</v>
      </c>
      <c r="AA558" s="182">
        <f>IFERROR(Z558/W549,"-")</f>
        <v>8.1693294153476392E-4</v>
      </c>
      <c r="AB558" s="211">
        <v>1</v>
      </c>
      <c r="AC558" s="182">
        <f>IFERROR(AB558/X549,"-")</f>
        <v>4.5454545454545456E-2</v>
      </c>
      <c r="AD558" s="214">
        <f t="shared" si="532"/>
        <v>5955</v>
      </c>
      <c r="AE558" s="109">
        <f t="shared" si="562"/>
        <v>1.6733601070950468E-4</v>
      </c>
      <c r="AF558" s="615"/>
      <c r="AG558" s="615"/>
      <c r="AH558" s="126" t="s">
        <v>152</v>
      </c>
      <c r="AI558" s="211">
        <v>0</v>
      </c>
      <c r="AJ558" s="182">
        <f>IFERROR(AI558/AF549,"-")</f>
        <v>0</v>
      </c>
      <c r="AK558" s="211">
        <v>0</v>
      </c>
      <c r="AL558" s="182">
        <f>IFERROR(AK558/AG549,"-")</f>
        <v>0</v>
      </c>
      <c r="AM558" s="214" t="str">
        <f t="shared" si="533"/>
        <v>-</v>
      </c>
      <c r="AN558" s="109">
        <f t="shared" si="563"/>
        <v>0</v>
      </c>
      <c r="AO558" s="615"/>
      <c r="AP558" s="651"/>
      <c r="AQ558" s="126" t="s">
        <v>152</v>
      </c>
      <c r="AR558" s="211">
        <f t="shared" si="528"/>
        <v>129112</v>
      </c>
      <c r="AS558" s="182">
        <f>IFERROR(AR558/AO549,"-")</f>
        <v>4.7511717670471542E-4</v>
      </c>
      <c r="AT558" s="211">
        <f t="shared" si="529"/>
        <v>10</v>
      </c>
      <c r="AU558" s="182">
        <f>IFERROR(AT558/AP549,"-")</f>
        <v>2.358490566037736E-2</v>
      </c>
      <c r="AV558" s="214">
        <f t="shared" si="534"/>
        <v>12911.2</v>
      </c>
      <c r="AW558" s="109">
        <f t="shared" si="564"/>
        <v>1.6733601070950468E-3</v>
      </c>
      <c r="AX558" s="121"/>
      <c r="AY558" s="76"/>
      <c r="AZ558" s="76"/>
      <c r="BA558" s="76"/>
      <c r="BB558" s="76"/>
      <c r="BC558" s="76"/>
      <c r="BD558" s="76"/>
      <c r="BE558" s="76"/>
      <c r="BF558" s="76"/>
      <c r="BG558" s="76"/>
      <c r="BH558" s="76"/>
      <c r="BI558" s="76"/>
      <c r="BN558" s="500"/>
      <c r="BO558" s="642"/>
      <c r="BP558" s="641"/>
      <c r="BQ558" s="641"/>
      <c r="BR558" s="400" t="s">
        <v>152</v>
      </c>
      <c r="BS558" s="188">
        <v>26462</v>
      </c>
      <c r="BT558" s="390">
        <v>7.3505188029615403E-4</v>
      </c>
      <c r="BU558" s="188">
        <v>2</v>
      </c>
      <c r="BV558" s="390">
        <v>4.2553191489361701E-2</v>
      </c>
      <c r="BW558" s="188">
        <v>13231</v>
      </c>
      <c r="BX558" s="401">
        <v>3.4800765616843573E-4</v>
      </c>
      <c r="CB558" s="159"/>
      <c r="CC558" s="159"/>
      <c r="CD558" s="159"/>
      <c r="CE558" s="159"/>
      <c r="CF558" s="159"/>
      <c r="CG558" s="159"/>
      <c r="CI558" s="76"/>
      <c r="CJ558" s="150"/>
      <c r="CK558" s="150"/>
      <c r="CL558" s="150"/>
    </row>
    <row r="559" spans="2:90" s="14" customFormat="1" ht="13.5" customHeight="1">
      <c r="B559" s="500"/>
      <c r="C559" s="628"/>
      <c r="D559" s="631"/>
      <c r="E559" s="615"/>
      <c r="F559" s="615"/>
      <c r="G559" s="126" t="s">
        <v>153</v>
      </c>
      <c r="H559" s="211">
        <v>48772</v>
      </c>
      <c r="I559" s="182">
        <f>IFERROR(H559/E549,"-")</f>
        <v>2.373736926365972E-4</v>
      </c>
      <c r="J559" s="211">
        <v>2</v>
      </c>
      <c r="K559" s="182">
        <f>IFERROR(J559/F549,"-")</f>
        <v>5.9523809523809521E-3</v>
      </c>
      <c r="L559" s="214">
        <f t="shared" si="530"/>
        <v>24386</v>
      </c>
      <c r="M559" s="109">
        <f t="shared" si="560"/>
        <v>3.3467202141900936E-4</v>
      </c>
      <c r="N559" s="615"/>
      <c r="O559" s="615"/>
      <c r="P559" s="126" t="s">
        <v>153</v>
      </c>
      <c r="Q559" s="211">
        <v>0</v>
      </c>
      <c r="R559" s="182">
        <f>IFERROR(Q559/N549,"-")</f>
        <v>0</v>
      </c>
      <c r="S559" s="211">
        <v>0</v>
      </c>
      <c r="T559" s="182">
        <f>IFERROR(S559/O549,"-")</f>
        <v>0</v>
      </c>
      <c r="U559" s="214" t="str">
        <f t="shared" si="531"/>
        <v>-</v>
      </c>
      <c r="V559" s="109">
        <f t="shared" si="561"/>
        <v>0</v>
      </c>
      <c r="W559" s="615"/>
      <c r="X559" s="615"/>
      <c r="Y559" s="126" t="s">
        <v>153</v>
      </c>
      <c r="Z559" s="211">
        <v>0</v>
      </c>
      <c r="AA559" s="182">
        <f>IFERROR(Z559/W549,"-")</f>
        <v>0</v>
      </c>
      <c r="AB559" s="211">
        <v>0</v>
      </c>
      <c r="AC559" s="182">
        <f>IFERROR(AB559/X549,"-")</f>
        <v>0</v>
      </c>
      <c r="AD559" s="214" t="str">
        <f t="shared" si="532"/>
        <v>-</v>
      </c>
      <c r="AE559" s="109">
        <f t="shared" si="562"/>
        <v>0</v>
      </c>
      <c r="AF559" s="615"/>
      <c r="AG559" s="615"/>
      <c r="AH559" s="126" t="s">
        <v>153</v>
      </c>
      <c r="AI559" s="211">
        <v>0</v>
      </c>
      <c r="AJ559" s="182">
        <f>IFERROR(AI559/AF549,"-")</f>
        <v>0</v>
      </c>
      <c r="AK559" s="211">
        <v>0</v>
      </c>
      <c r="AL559" s="182">
        <f>IFERROR(AK559/AG549,"-")</f>
        <v>0</v>
      </c>
      <c r="AM559" s="214" t="str">
        <f t="shared" si="533"/>
        <v>-</v>
      </c>
      <c r="AN559" s="109">
        <f t="shared" si="563"/>
        <v>0</v>
      </c>
      <c r="AO559" s="615"/>
      <c r="AP559" s="651"/>
      <c r="AQ559" s="126" t="s">
        <v>153</v>
      </c>
      <c r="AR559" s="211">
        <f t="shared" si="528"/>
        <v>48772</v>
      </c>
      <c r="AS559" s="182">
        <f>IFERROR(AR559/AO549,"-")</f>
        <v>1.7947530006693708E-4</v>
      </c>
      <c r="AT559" s="211">
        <f t="shared" si="529"/>
        <v>2</v>
      </c>
      <c r="AU559" s="182">
        <f>IFERROR(AT559/AP549,"-")</f>
        <v>4.7169811320754715E-3</v>
      </c>
      <c r="AV559" s="214">
        <f t="shared" si="534"/>
        <v>24386</v>
      </c>
      <c r="AW559" s="109">
        <f t="shared" si="564"/>
        <v>3.3467202141900936E-4</v>
      </c>
      <c r="AX559" s="121"/>
      <c r="AY559" s="76"/>
      <c r="AZ559" s="76"/>
      <c r="BA559" s="76"/>
      <c r="BB559" s="76"/>
      <c r="BC559" s="76"/>
      <c r="BD559" s="76"/>
      <c r="BE559" s="76"/>
      <c r="BF559" s="76"/>
      <c r="BG559" s="76"/>
      <c r="BH559" s="76"/>
      <c r="BI559" s="76"/>
      <c r="BN559" s="500"/>
      <c r="BO559" s="642"/>
      <c r="BP559" s="641"/>
      <c r="BQ559" s="641"/>
      <c r="BR559" s="400" t="s">
        <v>153</v>
      </c>
      <c r="BS559" s="188">
        <v>8244</v>
      </c>
      <c r="BT559" s="390">
        <v>2.2899885500572497E-4</v>
      </c>
      <c r="BU559" s="188">
        <v>1</v>
      </c>
      <c r="BV559" s="390">
        <v>2.1276595744680851E-2</v>
      </c>
      <c r="BW559" s="188">
        <v>8244</v>
      </c>
      <c r="BX559" s="401">
        <v>1.7400382808421786E-4</v>
      </c>
      <c r="CB559" s="159"/>
      <c r="CC559" s="159"/>
      <c r="CD559" s="159"/>
      <c r="CE559" s="159"/>
      <c r="CF559" s="159"/>
      <c r="CG559" s="159"/>
      <c r="CI559" s="76"/>
      <c r="CJ559" s="150"/>
      <c r="CK559" s="150"/>
      <c r="CL559" s="150"/>
    </row>
    <row r="560" spans="2:90" s="14" customFormat="1" ht="13.5" customHeight="1">
      <c r="B560" s="500"/>
      <c r="C560" s="628"/>
      <c r="D560" s="631"/>
      <c r="E560" s="615"/>
      <c r="F560" s="615"/>
      <c r="G560" s="126" t="s">
        <v>154</v>
      </c>
      <c r="H560" s="211">
        <v>0</v>
      </c>
      <c r="I560" s="182">
        <f>IFERROR(H560/E549,"-")</f>
        <v>0</v>
      </c>
      <c r="J560" s="211">
        <v>0</v>
      </c>
      <c r="K560" s="182">
        <f>IFERROR(J560/F549,"-")</f>
        <v>0</v>
      </c>
      <c r="L560" s="214" t="str">
        <f t="shared" si="530"/>
        <v>-</v>
      </c>
      <c r="M560" s="109">
        <f t="shared" si="560"/>
        <v>0</v>
      </c>
      <c r="N560" s="615"/>
      <c r="O560" s="615"/>
      <c r="P560" s="126" t="s">
        <v>154</v>
      </c>
      <c r="Q560" s="211">
        <v>1350</v>
      </c>
      <c r="R560" s="182">
        <f>IFERROR(Q560/N549,"-")</f>
        <v>4.8916357738730848E-5</v>
      </c>
      <c r="S560" s="211">
        <v>1</v>
      </c>
      <c r="T560" s="182">
        <f>IFERROR(S560/O549,"-")</f>
        <v>2.8571428571428571E-2</v>
      </c>
      <c r="U560" s="214">
        <f t="shared" si="531"/>
        <v>1350</v>
      </c>
      <c r="V560" s="109">
        <f t="shared" si="561"/>
        <v>1.6733601070950468E-4</v>
      </c>
      <c r="W560" s="615"/>
      <c r="X560" s="615"/>
      <c r="Y560" s="126" t="s">
        <v>154</v>
      </c>
      <c r="Z560" s="211">
        <v>0</v>
      </c>
      <c r="AA560" s="182">
        <f>IFERROR(Z560/W549,"-")</f>
        <v>0</v>
      </c>
      <c r="AB560" s="211">
        <v>0</v>
      </c>
      <c r="AC560" s="182">
        <f>IFERROR(AB560/X549,"-")</f>
        <v>0</v>
      </c>
      <c r="AD560" s="214" t="str">
        <f t="shared" si="532"/>
        <v>-</v>
      </c>
      <c r="AE560" s="109">
        <f t="shared" si="562"/>
        <v>0</v>
      </c>
      <c r="AF560" s="615"/>
      <c r="AG560" s="615"/>
      <c r="AH560" s="126" t="s">
        <v>154</v>
      </c>
      <c r="AI560" s="211">
        <v>0</v>
      </c>
      <c r="AJ560" s="182">
        <f>IFERROR(AI560/AF549,"-")</f>
        <v>0</v>
      </c>
      <c r="AK560" s="211">
        <v>0</v>
      </c>
      <c r="AL560" s="182">
        <f>IFERROR(AK560/AG549,"-")</f>
        <v>0</v>
      </c>
      <c r="AM560" s="214" t="str">
        <f t="shared" si="533"/>
        <v>-</v>
      </c>
      <c r="AN560" s="109">
        <f t="shared" si="563"/>
        <v>0</v>
      </c>
      <c r="AO560" s="615"/>
      <c r="AP560" s="651"/>
      <c r="AQ560" s="126" t="s">
        <v>154</v>
      </c>
      <c r="AR560" s="211">
        <f t="shared" si="528"/>
        <v>1350</v>
      </c>
      <c r="AS560" s="182">
        <f>IFERROR(AR560/AO549,"-")</f>
        <v>4.9678433340926162E-6</v>
      </c>
      <c r="AT560" s="211">
        <f t="shared" si="529"/>
        <v>1</v>
      </c>
      <c r="AU560" s="182">
        <f>IFERROR(AT560/AP549,"-")</f>
        <v>2.3584905660377358E-3</v>
      </c>
      <c r="AV560" s="214">
        <f t="shared" si="534"/>
        <v>1350</v>
      </c>
      <c r="AW560" s="109">
        <f t="shared" si="564"/>
        <v>1.6733601070950468E-4</v>
      </c>
      <c r="AX560" s="121"/>
      <c r="AY560" s="76"/>
      <c r="AZ560" s="76"/>
      <c r="BA560" s="76"/>
      <c r="BB560" s="76"/>
      <c r="BC560" s="76"/>
      <c r="BD560" s="76"/>
      <c r="BE560" s="76"/>
      <c r="BF560" s="76"/>
      <c r="BG560" s="76"/>
      <c r="BH560" s="76"/>
      <c r="BI560" s="76"/>
      <c r="BN560" s="500"/>
      <c r="BO560" s="642"/>
      <c r="BP560" s="641"/>
      <c r="BQ560" s="641"/>
      <c r="BR560" s="400" t="s">
        <v>154</v>
      </c>
      <c r="BS560" s="188">
        <v>0</v>
      </c>
      <c r="BT560" s="390">
        <v>0</v>
      </c>
      <c r="BU560" s="188">
        <v>0</v>
      </c>
      <c r="BV560" s="390">
        <v>0</v>
      </c>
      <c r="BW560" s="188" t="s">
        <v>418</v>
      </c>
      <c r="BX560" s="401">
        <v>0</v>
      </c>
      <c r="CB560" s="159"/>
      <c r="CC560" s="159"/>
      <c r="CD560" s="159"/>
      <c r="CE560" s="159"/>
      <c r="CF560" s="159"/>
      <c r="CG560" s="159"/>
      <c r="CI560" s="76"/>
      <c r="CJ560" s="150"/>
      <c r="CK560" s="150"/>
      <c r="CL560" s="150"/>
    </row>
    <row r="561" spans="2:90" s="14" customFormat="1" ht="13.5" customHeight="1">
      <c r="B561" s="500"/>
      <c r="C561" s="628"/>
      <c r="D561" s="631"/>
      <c r="E561" s="615"/>
      <c r="F561" s="615"/>
      <c r="G561" s="126" t="s">
        <v>155</v>
      </c>
      <c r="H561" s="211">
        <v>777195</v>
      </c>
      <c r="I561" s="182">
        <f>IFERROR(H561/E549,"-")</f>
        <v>3.7826139393237956E-3</v>
      </c>
      <c r="J561" s="211">
        <v>26</v>
      </c>
      <c r="K561" s="182">
        <f>IFERROR(J561/F549,"-")</f>
        <v>7.7380952380952384E-2</v>
      </c>
      <c r="L561" s="214">
        <f t="shared" si="530"/>
        <v>29892.115384615383</v>
      </c>
      <c r="M561" s="109">
        <f t="shared" si="560"/>
        <v>4.3507362784471221E-3</v>
      </c>
      <c r="N561" s="615"/>
      <c r="O561" s="615"/>
      <c r="P561" s="126" t="s">
        <v>155</v>
      </c>
      <c r="Q561" s="211">
        <v>93898</v>
      </c>
      <c r="R561" s="182">
        <f>IFERROR(Q561/N549,"-")</f>
        <v>3.4023319695935922E-3</v>
      </c>
      <c r="S561" s="211">
        <v>4</v>
      </c>
      <c r="T561" s="182">
        <f>IFERROR(S561/O549,"-")</f>
        <v>0.11428571428571428</v>
      </c>
      <c r="U561" s="214">
        <f t="shared" si="531"/>
        <v>23474.5</v>
      </c>
      <c r="V561" s="109">
        <f t="shared" si="561"/>
        <v>6.6934404283801872E-4</v>
      </c>
      <c r="W561" s="615"/>
      <c r="X561" s="615"/>
      <c r="Y561" s="126" t="s">
        <v>155</v>
      </c>
      <c r="Z561" s="211">
        <v>897</v>
      </c>
      <c r="AA561" s="182">
        <f>IFERROR(Z561/W549,"-")</f>
        <v>1.2305438262916595E-4</v>
      </c>
      <c r="AB561" s="211">
        <v>1</v>
      </c>
      <c r="AC561" s="182">
        <f>IFERROR(AB561/X549,"-")</f>
        <v>4.5454545454545456E-2</v>
      </c>
      <c r="AD561" s="214">
        <f t="shared" si="532"/>
        <v>897</v>
      </c>
      <c r="AE561" s="109">
        <f t="shared" si="562"/>
        <v>1.6733601070950468E-4</v>
      </c>
      <c r="AF561" s="615"/>
      <c r="AG561" s="615"/>
      <c r="AH561" s="126" t="s">
        <v>155</v>
      </c>
      <c r="AI561" s="211">
        <v>214571</v>
      </c>
      <c r="AJ561" s="182">
        <f>IFERROR(AI561/AF549,"-")</f>
        <v>6.8345487584826267E-3</v>
      </c>
      <c r="AK561" s="211">
        <v>7</v>
      </c>
      <c r="AL561" s="182">
        <f>IFERROR(AK561/AG549,"-")</f>
        <v>0.22580645161290322</v>
      </c>
      <c r="AM561" s="214">
        <f t="shared" si="533"/>
        <v>30653</v>
      </c>
      <c r="AN561" s="109">
        <f t="shared" si="563"/>
        <v>1.1713520749665328E-3</v>
      </c>
      <c r="AO561" s="615"/>
      <c r="AP561" s="651"/>
      <c r="AQ561" s="126" t="s">
        <v>155</v>
      </c>
      <c r="AR561" s="211">
        <f t="shared" si="528"/>
        <v>1086561</v>
      </c>
      <c r="AS561" s="182">
        <f>IFERROR(AR561/AO549,"-")</f>
        <v>3.998418385877783E-3</v>
      </c>
      <c r="AT561" s="211">
        <f t="shared" si="529"/>
        <v>38</v>
      </c>
      <c r="AU561" s="182">
        <f>IFERROR(AT561/AP549,"-")</f>
        <v>8.9622641509433956E-2</v>
      </c>
      <c r="AV561" s="214">
        <f t="shared" si="534"/>
        <v>28593.71052631579</v>
      </c>
      <c r="AW561" s="109">
        <f t="shared" si="564"/>
        <v>6.3587684069611782E-3</v>
      </c>
      <c r="AX561" s="121"/>
      <c r="AY561" s="76"/>
      <c r="AZ561" s="76"/>
      <c r="BA561" s="76"/>
      <c r="BB561" s="76"/>
      <c r="BC561" s="76"/>
      <c r="BD561" s="76"/>
      <c r="BE561" s="76"/>
      <c r="BF561" s="76"/>
      <c r="BG561" s="76"/>
      <c r="BH561" s="76"/>
      <c r="BI561" s="76"/>
      <c r="BN561" s="500"/>
      <c r="BO561" s="642"/>
      <c r="BP561" s="641"/>
      <c r="BQ561" s="641"/>
      <c r="BR561" s="400" t="s">
        <v>155</v>
      </c>
      <c r="BS561" s="188">
        <v>121778</v>
      </c>
      <c r="BT561" s="390">
        <v>3.3827053086956786E-3</v>
      </c>
      <c r="BU561" s="188">
        <v>4</v>
      </c>
      <c r="BV561" s="390">
        <v>8.5106382978723402E-2</v>
      </c>
      <c r="BW561" s="188">
        <v>30444.5</v>
      </c>
      <c r="BX561" s="401">
        <v>6.9601531233687145E-4</v>
      </c>
      <c r="CB561" s="159"/>
      <c r="CC561" s="159"/>
      <c r="CD561" s="159"/>
      <c r="CE561" s="159"/>
      <c r="CF561" s="159"/>
      <c r="CG561" s="159"/>
      <c r="CI561" s="76"/>
      <c r="CJ561" s="150"/>
      <c r="CK561" s="150"/>
      <c r="CL561" s="150"/>
    </row>
    <row r="562" spans="2:90" s="14" customFormat="1" ht="13.5" customHeight="1">
      <c r="B562" s="500"/>
      <c r="C562" s="628"/>
      <c r="D562" s="631"/>
      <c r="E562" s="615"/>
      <c r="F562" s="615"/>
      <c r="G562" s="126" t="s">
        <v>156</v>
      </c>
      <c r="H562" s="211">
        <v>595099</v>
      </c>
      <c r="I562" s="182">
        <f>IFERROR(H562/E549,"-")</f>
        <v>2.8963513309756901E-3</v>
      </c>
      <c r="J562" s="211">
        <v>18</v>
      </c>
      <c r="K562" s="182">
        <f>IFERROR(J562/F549,"-")</f>
        <v>5.3571428571428568E-2</v>
      </c>
      <c r="L562" s="214">
        <f t="shared" si="530"/>
        <v>33061.055555555555</v>
      </c>
      <c r="M562" s="109">
        <f t="shared" si="560"/>
        <v>3.0120481927710845E-3</v>
      </c>
      <c r="N562" s="615"/>
      <c r="O562" s="615"/>
      <c r="P562" s="126" t="s">
        <v>156</v>
      </c>
      <c r="Q562" s="211">
        <v>41230</v>
      </c>
      <c r="R562" s="182">
        <f>IFERROR(Q562/N549,"-")</f>
        <v>1.4939417996799058E-3</v>
      </c>
      <c r="S562" s="211">
        <v>3</v>
      </c>
      <c r="T562" s="182">
        <f>IFERROR(S562/O549,"-")</f>
        <v>8.5714285714285715E-2</v>
      </c>
      <c r="U562" s="214">
        <f t="shared" si="531"/>
        <v>13743.333333333334</v>
      </c>
      <c r="V562" s="109">
        <f t="shared" si="561"/>
        <v>5.0200803212851401E-4</v>
      </c>
      <c r="W562" s="615"/>
      <c r="X562" s="615"/>
      <c r="Y562" s="126" t="s">
        <v>156</v>
      </c>
      <c r="Z562" s="211">
        <v>49425</v>
      </c>
      <c r="AA562" s="182">
        <f>IFERROR(Z562/W549,"-")</f>
        <v>6.7803376381789593E-3</v>
      </c>
      <c r="AB562" s="211">
        <v>2</v>
      </c>
      <c r="AC562" s="182">
        <f>IFERROR(AB562/X549,"-")</f>
        <v>9.0909090909090912E-2</v>
      </c>
      <c r="AD562" s="214">
        <f t="shared" si="532"/>
        <v>24712.5</v>
      </c>
      <c r="AE562" s="109">
        <f t="shared" si="562"/>
        <v>3.3467202141900936E-4</v>
      </c>
      <c r="AF562" s="615"/>
      <c r="AG562" s="615"/>
      <c r="AH562" s="126" t="s">
        <v>156</v>
      </c>
      <c r="AI562" s="211">
        <v>130936</v>
      </c>
      <c r="AJ562" s="182">
        <f>IFERROR(AI562/AF549,"-")</f>
        <v>4.1705937719481254E-3</v>
      </c>
      <c r="AK562" s="211">
        <v>2</v>
      </c>
      <c r="AL562" s="182">
        <f>IFERROR(AK562/AG549,"-")</f>
        <v>6.4516129032258063E-2</v>
      </c>
      <c r="AM562" s="214">
        <f t="shared" si="533"/>
        <v>65468</v>
      </c>
      <c r="AN562" s="109">
        <f t="shared" si="563"/>
        <v>3.3467202141900936E-4</v>
      </c>
      <c r="AO562" s="615"/>
      <c r="AP562" s="651"/>
      <c r="AQ562" s="126" t="s">
        <v>156</v>
      </c>
      <c r="AR562" s="211">
        <f t="shared" si="528"/>
        <v>816690</v>
      </c>
      <c r="AS562" s="182">
        <f>IFERROR(AR562/AO549,"-")</f>
        <v>3.0053244240889621E-3</v>
      </c>
      <c r="AT562" s="211">
        <f t="shared" si="529"/>
        <v>25</v>
      </c>
      <c r="AU562" s="182">
        <f>IFERROR(AT562/AP549,"-")</f>
        <v>5.8962264150943397E-2</v>
      </c>
      <c r="AV562" s="214">
        <f t="shared" si="534"/>
        <v>32667.599999999999</v>
      </c>
      <c r="AW562" s="109">
        <f t="shared" si="564"/>
        <v>4.1834002677376171E-3</v>
      </c>
      <c r="AX562" s="121"/>
      <c r="AY562" s="76"/>
      <c r="AZ562" s="76"/>
      <c r="BA562" s="76"/>
      <c r="BB562" s="76"/>
      <c r="BC562" s="76"/>
      <c r="BD562" s="76"/>
      <c r="BE562" s="76"/>
      <c r="BF562" s="76"/>
      <c r="BG562" s="76"/>
      <c r="BH562" s="76"/>
      <c r="BI562" s="76"/>
      <c r="BN562" s="500"/>
      <c r="BO562" s="642"/>
      <c r="BP562" s="641"/>
      <c r="BQ562" s="641"/>
      <c r="BR562" s="400" t="s">
        <v>156</v>
      </c>
      <c r="BS562" s="188">
        <v>178022</v>
      </c>
      <c r="BT562" s="390">
        <v>4.9450308304014035E-3</v>
      </c>
      <c r="BU562" s="188">
        <v>8</v>
      </c>
      <c r="BV562" s="390">
        <v>0.1702127659574468</v>
      </c>
      <c r="BW562" s="188">
        <v>22252.75</v>
      </c>
      <c r="BX562" s="401">
        <v>1.3920306246737429E-3</v>
      </c>
      <c r="CB562" s="159"/>
      <c r="CC562" s="159"/>
      <c r="CD562" s="159"/>
      <c r="CE562" s="159"/>
      <c r="CF562" s="159"/>
      <c r="CG562" s="159"/>
      <c r="CI562" s="76"/>
      <c r="CJ562" s="150"/>
      <c r="CK562" s="150"/>
      <c r="CL562" s="150"/>
    </row>
    <row r="563" spans="2:90" s="14" customFormat="1" ht="13.5" customHeight="1">
      <c r="B563" s="500"/>
      <c r="C563" s="628"/>
      <c r="D563" s="631"/>
      <c r="E563" s="615"/>
      <c r="F563" s="615"/>
      <c r="G563" s="126" t="s">
        <v>157</v>
      </c>
      <c r="H563" s="211">
        <v>413044</v>
      </c>
      <c r="I563" s="182">
        <f>IFERROR(H563/E549,"-")</f>
        <v>2.0102882699374776E-3</v>
      </c>
      <c r="J563" s="211">
        <v>22</v>
      </c>
      <c r="K563" s="182">
        <f>IFERROR(J563/F549,"-")</f>
        <v>6.5476190476190479E-2</v>
      </c>
      <c r="L563" s="214">
        <f t="shared" si="530"/>
        <v>18774.727272727272</v>
      </c>
      <c r="M563" s="109">
        <f t="shared" si="560"/>
        <v>3.6813922356091029E-3</v>
      </c>
      <c r="N563" s="615"/>
      <c r="O563" s="615"/>
      <c r="P563" s="126" t="s">
        <v>157</v>
      </c>
      <c r="Q563" s="211">
        <v>173725</v>
      </c>
      <c r="R563" s="182">
        <f>IFERROR(Q563/N549,"-")</f>
        <v>6.2948105541933454E-3</v>
      </c>
      <c r="S563" s="211">
        <v>5</v>
      </c>
      <c r="T563" s="182">
        <f>IFERROR(S563/O549,"-")</f>
        <v>0.14285714285714285</v>
      </c>
      <c r="U563" s="214">
        <f t="shared" si="531"/>
        <v>34745</v>
      </c>
      <c r="V563" s="109">
        <f t="shared" si="561"/>
        <v>8.3668005354752342E-4</v>
      </c>
      <c r="W563" s="615"/>
      <c r="X563" s="615"/>
      <c r="Y563" s="126" t="s">
        <v>157</v>
      </c>
      <c r="Z563" s="211">
        <v>0</v>
      </c>
      <c r="AA563" s="182">
        <f>IFERROR(Z563/W549,"-")</f>
        <v>0</v>
      </c>
      <c r="AB563" s="211">
        <v>0</v>
      </c>
      <c r="AC563" s="182">
        <f>IFERROR(AB563/X549,"-")</f>
        <v>0</v>
      </c>
      <c r="AD563" s="214" t="str">
        <f t="shared" si="532"/>
        <v>-</v>
      </c>
      <c r="AE563" s="109">
        <f t="shared" si="562"/>
        <v>0</v>
      </c>
      <c r="AF563" s="615"/>
      <c r="AG563" s="615"/>
      <c r="AH563" s="126" t="s">
        <v>157</v>
      </c>
      <c r="AI563" s="211">
        <v>298406</v>
      </c>
      <c r="AJ563" s="182">
        <f>IFERROR(AI563/AF549,"-")</f>
        <v>9.5048741760245647E-3</v>
      </c>
      <c r="AK563" s="211">
        <v>4</v>
      </c>
      <c r="AL563" s="182">
        <f>IFERROR(AK563/AG549,"-")</f>
        <v>0.12903225806451613</v>
      </c>
      <c r="AM563" s="214">
        <f t="shared" si="533"/>
        <v>74601.5</v>
      </c>
      <c r="AN563" s="109">
        <f t="shared" si="563"/>
        <v>6.6934404283801872E-4</v>
      </c>
      <c r="AO563" s="615"/>
      <c r="AP563" s="651"/>
      <c r="AQ563" s="126" t="s">
        <v>157</v>
      </c>
      <c r="AR563" s="211">
        <f t="shared" si="528"/>
        <v>885175</v>
      </c>
      <c r="AS563" s="182">
        <f>IFERROR(AR563/AO549,"-")</f>
        <v>3.2573412764855046E-3</v>
      </c>
      <c r="AT563" s="211">
        <f t="shared" si="529"/>
        <v>31</v>
      </c>
      <c r="AU563" s="182">
        <f>IFERROR(AT563/AP549,"-")</f>
        <v>7.3113207547169809E-2</v>
      </c>
      <c r="AV563" s="214">
        <f t="shared" si="534"/>
        <v>28554.032258064515</v>
      </c>
      <c r="AW563" s="109">
        <f t="shared" si="564"/>
        <v>5.1874163319946456E-3</v>
      </c>
      <c r="AX563" s="121"/>
      <c r="AY563" s="76"/>
      <c r="AZ563" s="76"/>
      <c r="BA563" s="76"/>
      <c r="BB563" s="76"/>
      <c r="BC563" s="76"/>
      <c r="BD563" s="76"/>
      <c r="BE563" s="76"/>
      <c r="BF563" s="76"/>
      <c r="BG563" s="76"/>
      <c r="BH563" s="76"/>
      <c r="BI563" s="76"/>
      <c r="BN563" s="500"/>
      <c r="BO563" s="642"/>
      <c r="BP563" s="641"/>
      <c r="BQ563" s="641"/>
      <c r="BR563" s="400" t="s">
        <v>157</v>
      </c>
      <c r="BS563" s="188">
        <v>184178</v>
      </c>
      <c r="BT563" s="390">
        <v>5.1160299754056783E-3</v>
      </c>
      <c r="BU563" s="188">
        <v>8</v>
      </c>
      <c r="BV563" s="390">
        <v>0.1702127659574468</v>
      </c>
      <c r="BW563" s="188">
        <v>23022.25</v>
      </c>
      <c r="BX563" s="401">
        <v>1.3920306246737429E-3</v>
      </c>
      <c r="CB563" s="159"/>
      <c r="CC563" s="159"/>
      <c r="CD563" s="159"/>
      <c r="CE563" s="159"/>
      <c r="CF563" s="159"/>
      <c r="CG563" s="159"/>
      <c r="CI563" s="76"/>
      <c r="CJ563" s="150"/>
      <c r="CK563" s="150"/>
      <c r="CL563" s="150"/>
    </row>
    <row r="564" spans="2:90" s="14" customFormat="1" ht="13.5" customHeight="1">
      <c r="B564" s="500"/>
      <c r="C564" s="628"/>
      <c r="D564" s="631"/>
      <c r="E564" s="615"/>
      <c r="F564" s="615"/>
      <c r="G564" s="127" t="s">
        <v>158</v>
      </c>
      <c r="H564" s="212">
        <v>642013</v>
      </c>
      <c r="I564" s="183">
        <f>IFERROR(H564/E549,"-")</f>
        <v>3.1246821235688441E-3</v>
      </c>
      <c r="J564" s="212">
        <v>25</v>
      </c>
      <c r="K564" s="183">
        <f>IFERROR(J564/F549,"-")</f>
        <v>7.4404761904761904E-2</v>
      </c>
      <c r="L564" s="215">
        <f t="shared" si="530"/>
        <v>25680.52</v>
      </c>
      <c r="M564" s="110">
        <f t="shared" si="560"/>
        <v>4.1834002677376171E-3</v>
      </c>
      <c r="N564" s="615"/>
      <c r="O564" s="615"/>
      <c r="P564" s="127" t="s">
        <v>158</v>
      </c>
      <c r="Q564" s="212">
        <v>77179</v>
      </c>
      <c r="R564" s="183">
        <f>IFERROR(Q564/N549,"-")</f>
        <v>2.7965300547537096E-3</v>
      </c>
      <c r="S564" s="212">
        <v>5</v>
      </c>
      <c r="T564" s="183">
        <f>IFERROR(S564/O549,"-")</f>
        <v>0.14285714285714285</v>
      </c>
      <c r="U564" s="215">
        <f t="shared" si="531"/>
        <v>15435.8</v>
      </c>
      <c r="V564" s="110">
        <f t="shared" si="561"/>
        <v>8.3668005354752342E-4</v>
      </c>
      <c r="W564" s="615"/>
      <c r="X564" s="615"/>
      <c r="Y564" s="127" t="s">
        <v>158</v>
      </c>
      <c r="Z564" s="212">
        <v>0</v>
      </c>
      <c r="AA564" s="183">
        <f>IFERROR(Z564/W549,"-")</f>
        <v>0</v>
      </c>
      <c r="AB564" s="212">
        <v>0</v>
      </c>
      <c r="AC564" s="183">
        <f>IFERROR(AB564/X549,"-")</f>
        <v>0</v>
      </c>
      <c r="AD564" s="215" t="str">
        <f t="shared" si="532"/>
        <v>-</v>
      </c>
      <c r="AE564" s="110">
        <f t="shared" si="562"/>
        <v>0</v>
      </c>
      <c r="AF564" s="615"/>
      <c r="AG564" s="615"/>
      <c r="AH564" s="127" t="s">
        <v>158</v>
      </c>
      <c r="AI564" s="212">
        <v>16894</v>
      </c>
      <c r="AJ564" s="183">
        <f>IFERROR(AI564/AF549,"-")</f>
        <v>5.3811030719810925E-4</v>
      </c>
      <c r="AK564" s="212">
        <v>3</v>
      </c>
      <c r="AL564" s="183">
        <f>IFERROR(AK564/AG549,"-")</f>
        <v>9.6774193548387094E-2</v>
      </c>
      <c r="AM564" s="215">
        <f t="shared" si="533"/>
        <v>5631.333333333333</v>
      </c>
      <c r="AN564" s="110">
        <f t="shared" si="563"/>
        <v>5.0200803212851401E-4</v>
      </c>
      <c r="AO564" s="615"/>
      <c r="AP564" s="651"/>
      <c r="AQ564" s="127" t="s">
        <v>158</v>
      </c>
      <c r="AR564" s="212">
        <f t="shared" si="528"/>
        <v>736086</v>
      </c>
      <c r="AS564" s="183">
        <f>IFERROR(AR564/AO549,"-")</f>
        <v>2.708711058088072E-3</v>
      </c>
      <c r="AT564" s="212">
        <f t="shared" si="529"/>
        <v>33</v>
      </c>
      <c r="AU564" s="183">
        <f>IFERROR(AT564/AP549,"-")</f>
        <v>7.783018867924528E-2</v>
      </c>
      <c r="AV564" s="215">
        <f t="shared" si="534"/>
        <v>22305.636363636364</v>
      </c>
      <c r="AW564" s="110">
        <f t="shared" si="564"/>
        <v>5.5220883534136548E-3</v>
      </c>
      <c r="AX564" s="121"/>
      <c r="AY564" s="76"/>
      <c r="AZ564" s="76"/>
      <c r="BA564" s="76"/>
      <c r="BB564" s="76"/>
      <c r="BC564" s="76"/>
      <c r="BD564" s="76"/>
      <c r="BE564" s="76"/>
      <c r="BF564" s="76"/>
      <c r="BG564" s="76"/>
      <c r="BH564" s="76"/>
      <c r="BI564" s="76"/>
      <c r="BN564" s="500"/>
      <c r="BO564" s="642"/>
      <c r="BP564" s="641"/>
      <c r="BQ564" s="641"/>
      <c r="BR564" s="400" t="s">
        <v>158</v>
      </c>
      <c r="BS564" s="188">
        <v>65430</v>
      </c>
      <c r="BT564" s="390">
        <v>1.8174909125454372E-3</v>
      </c>
      <c r="BU564" s="188">
        <v>6</v>
      </c>
      <c r="BV564" s="390">
        <v>0.1276595744680851</v>
      </c>
      <c r="BW564" s="188">
        <v>10905</v>
      </c>
      <c r="BX564" s="401">
        <v>1.0440229685053071E-3</v>
      </c>
      <c r="CB564" s="159"/>
      <c r="CC564" s="159"/>
      <c r="CD564" s="159"/>
      <c r="CE564" s="159"/>
      <c r="CF564" s="159"/>
      <c r="CG564" s="159"/>
      <c r="CI564" s="76"/>
      <c r="CJ564" s="150"/>
      <c r="CK564" s="150"/>
      <c r="CL564" s="150"/>
    </row>
    <row r="565" spans="2:90" s="14" customFormat="1" ht="13.5" customHeight="1">
      <c r="B565" s="500"/>
      <c r="C565" s="629"/>
      <c r="D565" s="632"/>
      <c r="E565" s="616"/>
      <c r="F565" s="616"/>
      <c r="G565" s="128" t="s">
        <v>81</v>
      </c>
      <c r="H565" s="204">
        <v>29099851</v>
      </c>
      <c r="I565" s="183">
        <f>IFERROR(H565/E549,"-")</f>
        <v>0.14162919476430688</v>
      </c>
      <c r="J565" s="212">
        <v>250</v>
      </c>
      <c r="K565" s="183">
        <f>IFERROR(J565/F549,"-")</f>
        <v>0.74404761904761907</v>
      </c>
      <c r="L565" s="215">
        <f t="shared" si="530"/>
        <v>116399.40399999999</v>
      </c>
      <c r="M565" s="111">
        <f t="shared" si="560"/>
        <v>4.1834002677376171E-2</v>
      </c>
      <c r="N565" s="616"/>
      <c r="O565" s="616"/>
      <c r="P565" s="128" t="s">
        <v>81</v>
      </c>
      <c r="Q565" s="204">
        <v>5442312</v>
      </c>
      <c r="R565" s="183">
        <f>IFERROR(Q565/N549,"-")</f>
        <v>0.19719857830947241</v>
      </c>
      <c r="S565" s="212">
        <v>31</v>
      </c>
      <c r="T565" s="183">
        <f>IFERROR(S565/O549,"-")</f>
        <v>0.88571428571428568</v>
      </c>
      <c r="U565" s="215">
        <f t="shared" si="531"/>
        <v>175558.45161290321</v>
      </c>
      <c r="V565" s="111">
        <f t="shared" si="561"/>
        <v>5.1874163319946456E-3</v>
      </c>
      <c r="W565" s="616"/>
      <c r="X565" s="616"/>
      <c r="Y565" s="128" t="s">
        <v>81</v>
      </c>
      <c r="Z565" s="204">
        <v>1682413</v>
      </c>
      <c r="AA565" s="183">
        <f>IFERROR(Z565/W549,"-")</f>
        <v>0.23080077262238904</v>
      </c>
      <c r="AB565" s="212">
        <v>16</v>
      </c>
      <c r="AC565" s="183">
        <f>IFERROR(AB565/X549,"-")</f>
        <v>0.72727272727272729</v>
      </c>
      <c r="AD565" s="215">
        <f t="shared" si="532"/>
        <v>105150.8125</v>
      </c>
      <c r="AE565" s="111">
        <f t="shared" si="562"/>
        <v>2.6773761713520749E-3</v>
      </c>
      <c r="AF565" s="616"/>
      <c r="AG565" s="616"/>
      <c r="AH565" s="128" t="s">
        <v>81</v>
      </c>
      <c r="AI565" s="204">
        <v>2043468</v>
      </c>
      <c r="AJ565" s="183">
        <f>IFERROR(AI565/AF549,"-")</f>
        <v>6.5088859549514974E-2</v>
      </c>
      <c r="AK565" s="212">
        <v>25</v>
      </c>
      <c r="AL565" s="183">
        <f>IFERROR(AK565/AG549,"-")</f>
        <v>0.80645161290322576</v>
      </c>
      <c r="AM565" s="215">
        <f t="shared" si="533"/>
        <v>81738.720000000001</v>
      </c>
      <c r="AN565" s="111">
        <f t="shared" si="563"/>
        <v>4.1834002677376171E-3</v>
      </c>
      <c r="AO565" s="616"/>
      <c r="AP565" s="652"/>
      <c r="AQ565" s="128" t="s">
        <v>81</v>
      </c>
      <c r="AR565" s="204">
        <f t="shared" si="528"/>
        <v>38268044</v>
      </c>
      <c r="AS565" s="183">
        <f>IFERROR(AR565/AO549,"-")</f>
        <v>0.14082196095863922</v>
      </c>
      <c r="AT565" s="212">
        <f t="shared" si="529"/>
        <v>322</v>
      </c>
      <c r="AU565" s="183">
        <f>IFERROR(AT565/AP549,"-")</f>
        <v>0.75943396226415094</v>
      </c>
      <c r="AV565" s="215">
        <f t="shared" si="534"/>
        <v>118844.85714285714</v>
      </c>
      <c r="AW565" s="111">
        <f t="shared" si="564"/>
        <v>5.3882195448460506E-2</v>
      </c>
      <c r="AX565" s="121"/>
      <c r="AY565" s="76"/>
      <c r="AZ565" s="76"/>
      <c r="BA565" s="76"/>
      <c r="BB565" s="76"/>
      <c r="BC565" s="76"/>
      <c r="BD565" s="76"/>
      <c r="BE565" s="76"/>
      <c r="BF565" s="76"/>
      <c r="BG565" s="76"/>
      <c r="BH565" s="76"/>
      <c r="BI565" s="76"/>
      <c r="BN565" s="500"/>
      <c r="BO565" s="642"/>
      <c r="BP565" s="641"/>
      <c r="BQ565" s="641"/>
      <c r="BR565" s="128" t="s">
        <v>81</v>
      </c>
      <c r="BS565" s="188">
        <v>5624646</v>
      </c>
      <c r="BT565" s="390">
        <v>0.15623938546973931</v>
      </c>
      <c r="BU565" s="188">
        <v>34</v>
      </c>
      <c r="BV565" s="390">
        <v>0.72340425531914898</v>
      </c>
      <c r="BW565" s="188">
        <v>165430.76470588235</v>
      </c>
      <c r="BX565" s="401">
        <v>5.9161301548634072E-3</v>
      </c>
      <c r="CB565" s="159"/>
      <c r="CC565" s="159"/>
      <c r="CD565" s="159"/>
      <c r="CE565" s="159"/>
      <c r="CF565" s="159"/>
      <c r="CG565" s="159"/>
      <c r="CI565" s="76"/>
      <c r="CJ565" s="150"/>
      <c r="CK565" s="150"/>
      <c r="CL565" s="150"/>
    </row>
    <row r="566" spans="2:90" s="14" customFormat="1" ht="13.5" customHeight="1">
      <c r="B566" s="500">
        <v>34</v>
      </c>
      <c r="C566" s="627" t="s">
        <v>44</v>
      </c>
      <c r="D566" s="630">
        <f>BL38</f>
        <v>26498</v>
      </c>
      <c r="E566" s="626">
        <f t="shared" ref="E566" si="565">VLOOKUP(C566,$AY$5:$BI$78,2,0)</f>
        <v>823520060</v>
      </c>
      <c r="F566" s="626">
        <f t="shared" ref="F566" si="566">VLOOKUP(C566,$AY$5:$BI$78,7,0)</f>
        <v>1503</v>
      </c>
      <c r="G566" s="124" t="s">
        <v>144</v>
      </c>
      <c r="H566" s="210">
        <v>17821260</v>
      </c>
      <c r="I566" s="181">
        <f>IFERROR(H566/E566,"-")</f>
        <v>2.1640347170170937E-2</v>
      </c>
      <c r="J566" s="210">
        <v>232</v>
      </c>
      <c r="K566" s="181">
        <f>IFERROR(J566/F566,"-")</f>
        <v>0.15435795076513639</v>
      </c>
      <c r="L566" s="213">
        <f t="shared" si="530"/>
        <v>76815.775862068971</v>
      </c>
      <c r="M566" s="108">
        <f>IFERROR(J566/$BL$38,0)</f>
        <v>8.7553777643595739E-3</v>
      </c>
      <c r="N566" s="626">
        <f t="shared" ref="N566" si="567">VLOOKUP(C566,$AY$5:$BI$78,3,0)</f>
        <v>131899900</v>
      </c>
      <c r="O566" s="626">
        <f t="shared" ref="O566" si="568">VLOOKUP(C566,$AY$5:$BI$78,8,0)</f>
        <v>205</v>
      </c>
      <c r="P566" s="124" t="s">
        <v>144</v>
      </c>
      <c r="Q566" s="210">
        <v>1522744</v>
      </c>
      <c r="R566" s="181">
        <f>IFERROR(Q566/N566,"-")</f>
        <v>1.1544694120313965E-2</v>
      </c>
      <c r="S566" s="210">
        <v>40</v>
      </c>
      <c r="T566" s="181">
        <f>IFERROR(S566/O566,"-")</f>
        <v>0.1951219512195122</v>
      </c>
      <c r="U566" s="213">
        <f t="shared" si="531"/>
        <v>38068.6</v>
      </c>
      <c r="V566" s="108">
        <f>IFERROR(S566/$BL$38,0)</f>
        <v>1.5095478904068231E-3</v>
      </c>
      <c r="W566" s="626">
        <f t="shared" ref="W566" si="569">VLOOKUP(C566,$AY$5:$BI$78,4,0)</f>
        <v>79439010</v>
      </c>
      <c r="X566" s="626">
        <f t="shared" ref="X566" si="570">VLOOKUP(C566,$AY$5:$BI$78,9,0)</f>
        <v>104</v>
      </c>
      <c r="Y566" s="124" t="s">
        <v>144</v>
      </c>
      <c r="Z566" s="210">
        <v>4256526</v>
      </c>
      <c r="AA566" s="181">
        <f>IFERROR(Z566/W566,"-")</f>
        <v>5.3582314281106977E-2</v>
      </c>
      <c r="AB566" s="210">
        <v>16</v>
      </c>
      <c r="AC566" s="181">
        <f>IFERROR(AB566/X566,"-")</f>
        <v>0.15384615384615385</v>
      </c>
      <c r="AD566" s="213">
        <f t="shared" si="532"/>
        <v>266032.875</v>
      </c>
      <c r="AE566" s="108">
        <f>IFERROR(AB566/$BL$38,0)</f>
        <v>6.0381915616272925E-4</v>
      </c>
      <c r="AF566" s="626">
        <f t="shared" ref="AF566" si="571">VLOOKUP(C566,$AY$5:$BI$78,5,0)</f>
        <v>172438120</v>
      </c>
      <c r="AG566" s="626">
        <f t="shared" ref="AG566" si="572">VLOOKUP(C566,$AY$5:$BI$78,10,0)</f>
        <v>185</v>
      </c>
      <c r="AH566" s="124" t="s">
        <v>144</v>
      </c>
      <c r="AI566" s="210">
        <v>1849518</v>
      </c>
      <c r="AJ566" s="181">
        <f>IFERROR(AI566/AF566,"-")</f>
        <v>1.0725691047895907E-2</v>
      </c>
      <c r="AK566" s="210">
        <v>41</v>
      </c>
      <c r="AL566" s="181">
        <f>IFERROR(AK566/AG566,"-")</f>
        <v>0.22162162162162163</v>
      </c>
      <c r="AM566" s="213">
        <f t="shared" si="533"/>
        <v>45110.195121951219</v>
      </c>
      <c r="AN566" s="108">
        <f>IFERROR(AK566/$BL$38,0)</f>
        <v>1.5472865876669938E-3</v>
      </c>
      <c r="AO566" s="626">
        <f t="shared" ref="AO566" si="573">VLOOKUP(C566,$AY$5:$BI$78,6,0)</f>
        <v>1207297090</v>
      </c>
      <c r="AP566" s="650">
        <f t="shared" ref="AP566" si="574">VLOOKUP(C566,$AY$5:$BI$78,11,0)</f>
        <v>1997</v>
      </c>
      <c r="AQ566" s="124" t="s">
        <v>144</v>
      </c>
      <c r="AR566" s="210">
        <f t="shared" si="528"/>
        <v>25450048</v>
      </c>
      <c r="AS566" s="181">
        <f>IFERROR(AR566/AO566,"-")</f>
        <v>2.1080186650661106E-2</v>
      </c>
      <c r="AT566" s="210">
        <f t="shared" si="529"/>
        <v>329</v>
      </c>
      <c r="AU566" s="181">
        <f>IFERROR(AT566/AP566,"-")</f>
        <v>0.16474712068102154</v>
      </c>
      <c r="AV566" s="213">
        <f t="shared" si="534"/>
        <v>77355.768996960483</v>
      </c>
      <c r="AW566" s="108">
        <f>IFERROR(AT566/$BL$38,0)</f>
        <v>1.2416031398596121E-2</v>
      </c>
      <c r="AX566" s="121"/>
      <c r="AY566" s="76"/>
      <c r="AZ566" s="76"/>
      <c r="BA566" s="76"/>
      <c r="BB566" s="76"/>
      <c r="BC566" s="76"/>
      <c r="BD566" s="76"/>
      <c r="BE566" s="76"/>
      <c r="BF566" s="76"/>
      <c r="BG566" s="76"/>
      <c r="BH566" s="76"/>
      <c r="BI566" s="76"/>
      <c r="BN566" s="500">
        <v>34</v>
      </c>
      <c r="BO566" s="642" t="s">
        <v>44</v>
      </c>
      <c r="BP566" s="641">
        <v>139806250</v>
      </c>
      <c r="BQ566" s="641">
        <v>185</v>
      </c>
      <c r="BR566" s="400" t="s">
        <v>144</v>
      </c>
      <c r="BS566" s="188">
        <v>1128237</v>
      </c>
      <c r="BT566" s="390">
        <v>8.070004023425276E-3</v>
      </c>
      <c r="BU566" s="188">
        <v>35</v>
      </c>
      <c r="BV566" s="390">
        <v>0.1891891891891892</v>
      </c>
      <c r="BW566" s="188">
        <v>32235.342857142856</v>
      </c>
      <c r="BX566" s="401">
        <v>1.3529707371757703E-3</v>
      </c>
      <c r="CB566" s="159"/>
      <c r="CC566" s="159"/>
      <c r="CD566" s="159"/>
      <c r="CE566" s="159"/>
      <c r="CF566" s="159"/>
      <c r="CG566" s="159"/>
      <c r="CI566" s="76"/>
      <c r="CJ566" s="150"/>
      <c r="CK566" s="150"/>
      <c r="CL566" s="150"/>
    </row>
    <row r="567" spans="2:90" s="14" customFormat="1" ht="13.5" customHeight="1">
      <c r="B567" s="500"/>
      <c r="C567" s="628"/>
      <c r="D567" s="631"/>
      <c r="E567" s="615"/>
      <c r="F567" s="615"/>
      <c r="G567" s="125" t="s">
        <v>145</v>
      </c>
      <c r="H567" s="211">
        <v>23399814</v>
      </c>
      <c r="I567" s="182">
        <f>IFERROR(H567/E566,"-")</f>
        <v>2.8414382522752392E-2</v>
      </c>
      <c r="J567" s="211">
        <v>386</v>
      </c>
      <c r="K567" s="182">
        <f>IFERROR(J567/F566,"-")</f>
        <v>0.25681969394544246</v>
      </c>
      <c r="L567" s="214">
        <f t="shared" si="530"/>
        <v>60621.279792746114</v>
      </c>
      <c r="M567" s="109">
        <f t="shared" ref="M567:M582" si="575">IFERROR(J567/$BL$38,0)</f>
        <v>1.4567137142425843E-2</v>
      </c>
      <c r="N567" s="615"/>
      <c r="O567" s="615"/>
      <c r="P567" s="125" t="s">
        <v>145</v>
      </c>
      <c r="Q567" s="211">
        <v>1476908</v>
      </c>
      <c r="R567" s="182">
        <f>IFERROR(Q567/N566,"-")</f>
        <v>1.1197188170726437E-2</v>
      </c>
      <c r="S567" s="211">
        <v>66</v>
      </c>
      <c r="T567" s="182">
        <f>IFERROR(S567/O566,"-")</f>
        <v>0.32195121951219513</v>
      </c>
      <c r="U567" s="214">
        <f t="shared" si="531"/>
        <v>22377.39393939394</v>
      </c>
      <c r="V567" s="109">
        <f t="shared" ref="V567:V582" si="576">IFERROR(S567/$BL$38,0)</f>
        <v>2.4907540191712583E-3</v>
      </c>
      <c r="W567" s="615"/>
      <c r="X567" s="615"/>
      <c r="Y567" s="125" t="s">
        <v>145</v>
      </c>
      <c r="Z567" s="211">
        <v>2647792</v>
      </c>
      <c r="AA567" s="182">
        <f>IFERROR(Z567/W566,"-")</f>
        <v>3.3331130385436579E-2</v>
      </c>
      <c r="AB567" s="211">
        <v>30</v>
      </c>
      <c r="AC567" s="182">
        <f>IFERROR(AB567/X566,"-")</f>
        <v>0.28846153846153844</v>
      </c>
      <c r="AD567" s="214">
        <f t="shared" si="532"/>
        <v>88259.733333333337</v>
      </c>
      <c r="AE567" s="109">
        <f t="shared" ref="AE567:AE582" si="577">IFERROR(AB567/$BL$38,0)</f>
        <v>1.1321609178051174E-3</v>
      </c>
      <c r="AF567" s="615"/>
      <c r="AG567" s="615"/>
      <c r="AH567" s="125" t="s">
        <v>145</v>
      </c>
      <c r="AI567" s="211">
        <v>7787376</v>
      </c>
      <c r="AJ567" s="182">
        <f>IFERROR(AI567/AF566,"-")</f>
        <v>4.5160408846953333E-2</v>
      </c>
      <c r="AK567" s="211">
        <v>64</v>
      </c>
      <c r="AL567" s="182">
        <f>IFERROR(AK567/AG566,"-")</f>
        <v>0.34594594594594597</v>
      </c>
      <c r="AM567" s="214">
        <f t="shared" si="533"/>
        <v>121677.75</v>
      </c>
      <c r="AN567" s="109">
        <f t="shared" ref="AN567:AN582" si="578">IFERROR(AK567/$BL$38,0)</f>
        <v>2.415276624650917E-3</v>
      </c>
      <c r="AO567" s="615"/>
      <c r="AP567" s="651"/>
      <c r="AQ567" s="125" t="s">
        <v>145</v>
      </c>
      <c r="AR567" s="211">
        <f t="shared" si="528"/>
        <v>35311890</v>
      </c>
      <c r="AS567" s="182">
        <f>IFERROR(AR567/AO566,"-")</f>
        <v>2.9248716237690923E-2</v>
      </c>
      <c r="AT567" s="211">
        <f t="shared" si="529"/>
        <v>546</v>
      </c>
      <c r="AU567" s="182">
        <f>IFERROR(AT567/AP566,"-")</f>
        <v>0.27341011517275915</v>
      </c>
      <c r="AV567" s="214">
        <f t="shared" si="534"/>
        <v>64673.791208791212</v>
      </c>
      <c r="AW567" s="109">
        <f t="shared" ref="AW567:AW582" si="579">IFERROR(AT567/$BL$38,0)</f>
        <v>2.0605328704053134E-2</v>
      </c>
      <c r="AX567" s="121"/>
      <c r="AY567" s="76"/>
      <c r="AZ567" s="76"/>
      <c r="BA567" s="76"/>
      <c r="BB567" s="76"/>
      <c r="BC567" s="76"/>
      <c r="BD567" s="76"/>
      <c r="BE567" s="76"/>
      <c r="BF567" s="76"/>
      <c r="BG567" s="76"/>
      <c r="BH567" s="76"/>
      <c r="BI567" s="76"/>
      <c r="BN567" s="500"/>
      <c r="BO567" s="642"/>
      <c r="BP567" s="641"/>
      <c r="BQ567" s="641"/>
      <c r="BR567" s="400" t="s">
        <v>145</v>
      </c>
      <c r="BS567" s="188">
        <v>3704087</v>
      </c>
      <c r="BT567" s="390">
        <v>2.649443068532344E-2</v>
      </c>
      <c r="BU567" s="188">
        <v>57</v>
      </c>
      <c r="BV567" s="390">
        <v>0.30810810810810813</v>
      </c>
      <c r="BW567" s="188">
        <v>64983.982456140351</v>
      </c>
      <c r="BX567" s="401">
        <v>2.2034094862576829E-3</v>
      </c>
      <c r="CB567" s="159"/>
      <c r="CC567" s="159"/>
      <c r="CD567" s="159"/>
      <c r="CE567" s="159"/>
      <c r="CF567" s="159"/>
      <c r="CG567" s="159"/>
      <c r="CI567" s="76"/>
      <c r="CJ567" s="150"/>
      <c r="CK567" s="150"/>
      <c r="CL567" s="150"/>
    </row>
    <row r="568" spans="2:90" s="14" customFormat="1" ht="13.5" customHeight="1">
      <c r="B568" s="500"/>
      <c r="C568" s="628"/>
      <c r="D568" s="631"/>
      <c r="E568" s="615"/>
      <c r="F568" s="615"/>
      <c r="G568" s="126" t="s">
        <v>146</v>
      </c>
      <c r="H568" s="211">
        <v>12800616</v>
      </c>
      <c r="I568" s="182">
        <f>IFERROR(H568/E566,"-")</f>
        <v>1.554378165360052E-2</v>
      </c>
      <c r="J568" s="211">
        <v>417</v>
      </c>
      <c r="K568" s="182">
        <f>IFERROR(J568/F566,"-")</f>
        <v>0.27744510978043913</v>
      </c>
      <c r="L568" s="214">
        <f t="shared" si="530"/>
        <v>30696.920863309351</v>
      </c>
      <c r="M568" s="109">
        <f t="shared" si="575"/>
        <v>1.5737036757491132E-2</v>
      </c>
      <c r="N568" s="615"/>
      <c r="O568" s="615"/>
      <c r="P568" s="126" t="s">
        <v>146</v>
      </c>
      <c r="Q568" s="211">
        <v>1308434</v>
      </c>
      <c r="R568" s="182">
        <f>IFERROR(Q568/N566,"-")</f>
        <v>9.9199013797584383E-3</v>
      </c>
      <c r="S568" s="211">
        <v>56</v>
      </c>
      <c r="T568" s="182">
        <f>IFERROR(S568/O566,"-")</f>
        <v>0.27317073170731709</v>
      </c>
      <c r="U568" s="214">
        <f t="shared" si="531"/>
        <v>23364.892857142859</v>
      </c>
      <c r="V568" s="109">
        <f t="shared" si="576"/>
        <v>2.1133670465695526E-3</v>
      </c>
      <c r="W568" s="615"/>
      <c r="X568" s="615"/>
      <c r="Y568" s="126" t="s">
        <v>146</v>
      </c>
      <c r="Z568" s="211">
        <v>835659</v>
      </c>
      <c r="AA568" s="182">
        <f>IFERROR(Z568/W566,"-")</f>
        <v>1.0519504208322837E-2</v>
      </c>
      <c r="AB568" s="211">
        <v>38</v>
      </c>
      <c r="AC568" s="182">
        <f>IFERROR(AB568/X566,"-")</f>
        <v>0.36538461538461536</v>
      </c>
      <c r="AD568" s="214">
        <f t="shared" si="532"/>
        <v>21991.026315789473</v>
      </c>
      <c r="AE568" s="109">
        <f t="shared" si="577"/>
        <v>1.434070495886482E-3</v>
      </c>
      <c r="AF568" s="615"/>
      <c r="AG568" s="615"/>
      <c r="AH568" s="126" t="s">
        <v>146</v>
      </c>
      <c r="AI568" s="211">
        <v>1217802</v>
      </c>
      <c r="AJ568" s="182">
        <f>IFERROR(AI568/AF566,"-")</f>
        <v>7.0622551440481952E-3</v>
      </c>
      <c r="AK568" s="211">
        <v>50</v>
      </c>
      <c r="AL568" s="182">
        <f>IFERROR(AK568/AG566,"-")</f>
        <v>0.27027027027027029</v>
      </c>
      <c r="AM568" s="214">
        <f t="shared" si="533"/>
        <v>24356.04</v>
      </c>
      <c r="AN568" s="109">
        <f t="shared" si="578"/>
        <v>1.8869348630085288E-3</v>
      </c>
      <c r="AO568" s="615"/>
      <c r="AP568" s="651"/>
      <c r="AQ568" s="126" t="s">
        <v>146</v>
      </c>
      <c r="AR568" s="211">
        <f t="shared" si="528"/>
        <v>16162511</v>
      </c>
      <c r="AS568" s="182">
        <f>IFERROR(AR568/AO566,"-")</f>
        <v>1.3387351906894765E-2</v>
      </c>
      <c r="AT568" s="211">
        <f t="shared" si="529"/>
        <v>561</v>
      </c>
      <c r="AU568" s="182">
        <f>IFERROR(AT568/AP566,"-")</f>
        <v>0.28092138207310968</v>
      </c>
      <c r="AV568" s="214">
        <f t="shared" si="534"/>
        <v>28810.180035650625</v>
      </c>
      <c r="AW568" s="109">
        <f t="shared" si="579"/>
        <v>2.1171409162955696E-2</v>
      </c>
      <c r="AX568" s="121"/>
      <c r="AY568" s="76"/>
      <c r="AZ568" s="76"/>
      <c r="BA568" s="76"/>
      <c r="BB568" s="76"/>
      <c r="BC568" s="76"/>
      <c r="BD568" s="76"/>
      <c r="BE568" s="76"/>
      <c r="BF568" s="76"/>
      <c r="BG568" s="76"/>
      <c r="BH568" s="76"/>
      <c r="BI568" s="76"/>
      <c r="BN568" s="500"/>
      <c r="BO568" s="642"/>
      <c r="BP568" s="641"/>
      <c r="BQ568" s="641"/>
      <c r="BR568" s="400" t="s">
        <v>146</v>
      </c>
      <c r="BS568" s="188">
        <v>953914</v>
      </c>
      <c r="BT568" s="390">
        <v>6.823114131163664E-3</v>
      </c>
      <c r="BU568" s="188">
        <v>55</v>
      </c>
      <c r="BV568" s="390">
        <v>0.29729729729729731</v>
      </c>
      <c r="BW568" s="188">
        <v>17343.890909090907</v>
      </c>
      <c r="BX568" s="401">
        <v>2.1260968727047818E-3</v>
      </c>
      <c r="CB568" s="159"/>
      <c r="CC568" s="159"/>
      <c r="CD568" s="159"/>
      <c r="CE568" s="159"/>
      <c r="CF568" s="159"/>
      <c r="CG568" s="159"/>
      <c r="CI568" s="76"/>
      <c r="CJ568" s="150"/>
      <c r="CK568" s="150"/>
      <c r="CL568" s="150"/>
    </row>
    <row r="569" spans="2:90" s="14" customFormat="1" ht="13.5" customHeight="1">
      <c r="B569" s="500"/>
      <c r="C569" s="628"/>
      <c r="D569" s="631"/>
      <c r="E569" s="615"/>
      <c r="F569" s="615"/>
      <c r="G569" s="126" t="s">
        <v>147</v>
      </c>
      <c r="H569" s="211">
        <v>2661576</v>
      </c>
      <c r="I569" s="182">
        <f>IFERROR(H569/E566,"-")</f>
        <v>3.231950415391217E-3</v>
      </c>
      <c r="J569" s="211">
        <v>63</v>
      </c>
      <c r="K569" s="182">
        <f>IFERROR(J569/F566,"-")</f>
        <v>4.1916167664670656E-2</v>
      </c>
      <c r="L569" s="214">
        <f t="shared" si="530"/>
        <v>42247.238095238092</v>
      </c>
      <c r="M569" s="109">
        <f t="shared" si="575"/>
        <v>2.3775379273907465E-3</v>
      </c>
      <c r="N569" s="615"/>
      <c r="O569" s="615"/>
      <c r="P569" s="126" t="s">
        <v>147</v>
      </c>
      <c r="Q569" s="211">
        <v>59303</v>
      </c>
      <c r="R569" s="182">
        <f>IFERROR(Q569/N566,"-")</f>
        <v>4.4960610280978224E-4</v>
      </c>
      <c r="S569" s="211">
        <v>7</v>
      </c>
      <c r="T569" s="182">
        <f>IFERROR(S569/O566,"-")</f>
        <v>3.4146341463414637E-2</v>
      </c>
      <c r="U569" s="214">
        <f t="shared" si="531"/>
        <v>8471.8571428571431</v>
      </c>
      <c r="V569" s="109">
        <f t="shared" si="576"/>
        <v>2.6417088082119407E-4</v>
      </c>
      <c r="W569" s="615"/>
      <c r="X569" s="615"/>
      <c r="Y569" s="126" t="s">
        <v>147</v>
      </c>
      <c r="Z569" s="211">
        <v>30529</v>
      </c>
      <c r="AA569" s="182">
        <f>IFERROR(Z569/W566,"-")</f>
        <v>3.843074076577742E-4</v>
      </c>
      <c r="AB569" s="211">
        <v>4</v>
      </c>
      <c r="AC569" s="182">
        <f>IFERROR(AB569/X566,"-")</f>
        <v>3.8461538461538464E-2</v>
      </c>
      <c r="AD569" s="214">
        <f t="shared" si="532"/>
        <v>7632.25</v>
      </c>
      <c r="AE569" s="109">
        <f t="shared" si="577"/>
        <v>1.5095478904068231E-4</v>
      </c>
      <c r="AF569" s="615"/>
      <c r="AG569" s="615"/>
      <c r="AH569" s="126" t="s">
        <v>147</v>
      </c>
      <c r="AI569" s="211">
        <v>1438671</v>
      </c>
      <c r="AJ569" s="182">
        <f>IFERROR(AI569/AF566,"-")</f>
        <v>8.3431146198995904E-3</v>
      </c>
      <c r="AK569" s="211">
        <v>13</v>
      </c>
      <c r="AL569" s="182">
        <f>IFERROR(AK569/AG566,"-")</f>
        <v>7.0270270270270274E-2</v>
      </c>
      <c r="AM569" s="214">
        <f t="shared" si="533"/>
        <v>110667</v>
      </c>
      <c r="AN569" s="109">
        <f t="shared" si="578"/>
        <v>4.9060306438221749E-4</v>
      </c>
      <c r="AO569" s="615"/>
      <c r="AP569" s="651"/>
      <c r="AQ569" s="126" t="s">
        <v>147</v>
      </c>
      <c r="AR569" s="211">
        <f t="shared" si="528"/>
        <v>4190079</v>
      </c>
      <c r="AS569" s="182">
        <f>IFERROR(AR569/AO566,"-")</f>
        <v>3.4706279297003857E-3</v>
      </c>
      <c r="AT569" s="211">
        <f t="shared" si="529"/>
        <v>87</v>
      </c>
      <c r="AU569" s="182">
        <f>IFERROR(AT569/AP566,"-")</f>
        <v>4.3565348022033053E-2</v>
      </c>
      <c r="AV569" s="214">
        <f t="shared" si="534"/>
        <v>48161.827586206899</v>
      </c>
      <c r="AW569" s="109">
        <f t="shared" si="579"/>
        <v>3.2832666616348402E-3</v>
      </c>
      <c r="AX569" s="121"/>
      <c r="AY569" s="76"/>
      <c r="AZ569" s="76"/>
      <c r="BA569" s="76"/>
      <c r="BB569" s="76"/>
      <c r="BC569" s="76"/>
      <c r="BD569" s="76"/>
      <c r="BE569" s="76"/>
      <c r="BF569" s="76"/>
      <c r="BG569" s="76"/>
      <c r="BH569" s="76"/>
      <c r="BI569" s="76"/>
      <c r="BN569" s="500"/>
      <c r="BO569" s="642"/>
      <c r="BP569" s="641"/>
      <c r="BQ569" s="641"/>
      <c r="BR569" s="400" t="s">
        <v>147</v>
      </c>
      <c r="BS569" s="188">
        <v>68052</v>
      </c>
      <c r="BT569" s="390">
        <v>4.8675935446376684E-4</v>
      </c>
      <c r="BU569" s="188">
        <v>8</v>
      </c>
      <c r="BV569" s="390">
        <v>4.3243243243243246E-2</v>
      </c>
      <c r="BW569" s="188">
        <v>8506.5</v>
      </c>
      <c r="BX569" s="401">
        <v>3.0925045421160464E-4</v>
      </c>
      <c r="CB569" s="159"/>
      <c r="CC569" s="159"/>
      <c r="CD569" s="159"/>
      <c r="CE569" s="159"/>
      <c r="CF569" s="159"/>
      <c r="CG569" s="159"/>
      <c r="CI569" s="76"/>
      <c r="CJ569" s="150"/>
      <c r="CK569" s="150"/>
      <c r="CL569" s="150"/>
    </row>
    <row r="570" spans="2:90" s="14" customFormat="1" ht="13.5" customHeight="1">
      <c r="B570" s="500"/>
      <c r="C570" s="628"/>
      <c r="D570" s="631"/>
      <c r="E570" s="615"/>
      <c r="F570" s="615"/>
      <c r="G570" s="126" t="s">
        <v>148</v>
      </c>
      <c r="H570" s="211">
        <v>15373201</v>
      </c>
      <c r="I570" s="182">
        <f>IFERROR(H570/E566,"-")</f>
        <v>1.8667670341873638E-2</v>
      </c>
      <c r="J570" s="211">
        <v>420</v>
      </c>
      <c r="K570" s="182">
        <f>IFERROR(J570/F566,"-")</f>
        <v>0.27944111776447106</v>
      </c>
      <c r="L570" s="214">
        <f t="shared" si="530"/>
        <v>36602.859523809522</v>
      </c>
      <c r="M570" s="109">
        <f t="shared" si="575"/>
        <v>1.5850252849271645E-2</v>
      </c>
      <c r="N570" s="615"/>
      <c r="O570" s="615"/>
      <c r="P570" s="126" t="s">
        <v>148</v>
      </c>
      <c r="Q570" s="211">
        <v>3773936</v>
      </c>
      <c r="R570" s="182">
        <f>IFERROR(Q570/N566,"-")</f>
        <v>2.8612121768098384E-2</v>
      </c>
      <c r="S570" s="211">
        <v>69</v>
      </c>
      <c r="T570" s="182">
        <f>IFERROR(S570/O566,"-")</f>
        <v>0.33658536585365856</v>
      </c>
      <c r="U570" s="214">
        <f t="shared" si="531"/>
        <v>54694.72463768116</v>
      </c>
      <c r="V570" s="109">
        <f t="shared" si="576"/>
        <v>2.6039701109517701E-3</v>
      </c>
      <c r="W570" s="615"/>
      <c r="X570" s="615"/>
      <c r="Y570" s="126" t="s">
        <v>148</v>
      </c>
      <c r="Z570" s="211">
        <v>855525</v>
      </c>
      <c r="AA570" s="182">
        <f>IFERROR(Z570/W566,"-")</f>
        <v>1.0769582853562751E-2</v>
      </c>
      <c r="AB570" s="211">
        <v>37</v>
      </c>
      <c r="AC570" s="182">
        <f>IFERROR(AB570/X566,"-")</f>
        <v>0.35576923076923078</v>
      </c>
      <c r="AD570" s="214">
        <f t="shared" si="532"/>
        <v>23122.297297297297</v>
      </c>
      <c r="AE570" s="109">
        <f t="shared" si="577"/>
        <v>1.3963317986263114E-3</v>
      </c>
      <c r="AF570" s="615"/>
      <c r="AG570" s="615"/>
      <c r="AH570" s="126" t="s">
        <v>148</v>
      </c>
      <c r="AI570" s="211">
        <v>1620671</v>
      </c>
      <c r="AJ570" s="182">
        <f>IFERROR(AI570/AF566,"-")</f>
        <v>9.3985656999739965E-3</v>
      </c>
      <c r="AK570" s="211">
        <v>72</v>
      </c>
      <c r="AL570" s="182">
        <f>IFERROR(AK570/AG566,"-")</f>
        <v>0.38918918918918921</v>
      </c>
      <c r="AM570" s="214">
        <f t="shared" si="533"/>
        <v>22509.319444444445</v>
      </c>
      <c r="AN570" s="109">
        <f t="shared" si="578"/>
        <v>2.7171862027322818E-3</v>
      </c>
      <c r="AO570" s="615"/>
      <c r="AP570" s="651"/>
      <c r="AQ570" s="126" t="s">
        <v>148</v>
      </c>
      <c r="AR570" s="211">
        <f t="shared" si="528"/>
        <v>21623333</v>
      </c>
      <c r="AS570" s="182">
        <f>IFERROR(AR570/AO566,"-")</f>
        <v>1.7910531864199226E-2</v>
      </c>
      <c r="AT570" s="211">
        <f t="shared" si="529"/>
        <v>598</v>
      </c>
      <c r="AU570" s="182">
        <f>IFERROR(AT570/AP566,"-")</f>
        <v>0.29944917376064095</v>
      </c>
      <c r="AV570" s="214">
        <f t="shared" si="534"/>
        <v>36159.419732441471</v>
      </c>
      <c r="AW570" s="109">
        <f t="shared" si="579"/>
        <v>2.2567740961582008E-2</v>
      </c>
      <c r="AX570" s="121"/>
      <c r="AY570" s="76"/>
      <c r="AZ570" s="76"/>
      <c r="BA570" s="76"/>
      <c r="BB570" s="76"/>
      <c r="BC570" s="76"/>
      <c r="BD570" s="76"/>
      <c r="BE570" s="76"/>
      <c r="BF570" s="76"/>
      <c r="BG570" s="76"/>
      <c r="BH570" s="76"/>
      <c r="BI570" s="76"/>
      <c r="BN570" s="500"/>
      <c r="BO570" s="642"/>
      <c r="BP570" s="641"/>
      <c r="BQ570" s="641"/>
      <c r="BR570" s="400" t="s">
        <v>148</v>
      </c>
      <c r="BS570" s="188">
        <v>1592291</v>
      </c>
      <c r="BT570" s="390">
        <v>1.1389269077741517E-2</v>
      </c>
      <c r="BU570" s="188">
        <v>63</v>
      </c>
      <c r="BV570" s="390">
        <v>0.34054054054054056</v>
      </c>
      <c r="BW570" s="188">
        <v>25274.460317460318</v>
      </c>
      <c r="BX570" s="401">
        <v>2.4353473269163864E-3</v>
      </c>
      <c r="CB570" s="159"/>
      <c r="CC570" s="159"/>
      <c r="CD570" s="159"/>
      <c r="CE570" s="159"/>
      <c r="CF570" s="159"/>
      <c r="CG570" s="159"/>
      <c r="CI570" s="76"/>
      <c r="CJ570" s="150"/>
      <c r="CK570" s="150"/>
      <c r="CL570" s="150"/>
    </row>
    <row r="571" spans="2:90" s="14" customFormat="1" ht="13.5" customHeight="1">
      <c r="B571" s="500"/>
      <c r="C571" s="628"/>
      <c r="D571" s="631"/>
      <c r="E571" s="615"/>
      <c r="F571" s="615"/>
      <c r="G571" s="126" t="s">
        <v>149</v>
      </c>
      <c r="H571" s="211">
        <v>23108598</v>
      </c>
      <c r="I571" s="182">
        <f>IFERROR(H571/E566,"-")</f>
        <v>2.8060759078534166E-2</v>
      </c>
      <c r="J571" s="211">
        <v>490</v>
      </c>
      <c r="K571" s="182">
        <f>IFERROR(J571/F566,"-")</f>
        <v>0.32601463739188291</v>
      </c>
      <c r="L571" s="214">
        <f t="shared" si="530"/>
        <v>47160.404081632652</v>
      </c>
      <c r="M571" s="109">
        <f t="shared" si="575"/>
        <v>1.8491961657483583E-2</v>
      </c>
      <c r="N571" s="615"/>
      <c r="O571" s="615"/>
      <c r="P571" s="126" t="s">
        <v>149</v>
      </c>
      <c r="Q571" s="211">
        <v>2940652</v>
      </c>
      <c r="R571" s="182">
        <f>IFERROR(Q571/N566,"-")</f>
        <v>2.2294573384816819E-2</v>
      </c>
      <c r="S571" s="211">
        <v>61</v>
      </c>
      <c r="T571" s="182">
        <f>IFERROR(S571/O566,"-")</f>
        <v>0.29756097560975608</v>
      </c>
      <c r="U571" s="214">
        <f t="shared" si="531"/>
        <v>48207.409836065577</v>
      </c>
      <c r="V571" s="109">
        <f t="shared" si="576"/>
        <v>2.3020605328704052E-3</v>
      </c>
      <c r="W571" s="615"/>
      <c r="X571" s="615"/>
      <c r="Y571" s="126" t="s">
        <v>149</v>
      </c>
      <c r="Z571" s="211">
        <v>2809378</v>
      </c>
      <c r="AA571" s="182">
        <f>IFERROR(Z571/W566,"-")</f>
        <v>3.5365219178839211E-2</v>
      </c>
      <c r="AB571" s="211">
        <v>44</v>
      </c>
      <c r="AC571" s="182">
        <f>IFERROR(AB571/X566,"-")</f>
        <v>0.42307692307692307</v>
      </c>
      <c r="AD571" s="214">
        <f t="shared" si="532"/>
        <v>63849.5</v>
      </c>
      <c r="AE571" s="109">
        <f t="shared" si="577"/>
        <v>1.6605026794475055E-3</v>
      </c>
      <c r="AF571" s="615"/>
      <c r="AG571" s="615"/>
      <c r="AH571" s="126" t="s">
        <v>149</v>
      </c>
      <c r="AI571" s="211">
        <v>4009422</v>
      </c>
      <c r="AJ571" s="182">
        <f>IFERROR(AI571/AF566,"-")</f>
        <v>2.3251366925132331E-2</v>
      </c>
      <c r="AK571" s="211">
        <v>71</v>
      </c>
      <c r="AL571" s="182">
        <f>IFERROR(AK571/AG566,"-")</f>
        <v>0.38378378378378381</v>
      </c>
      <c r="AM571" s="214">
        <f t="shared" si="533"/>
        <v>56470.732394366198</v>
      </c>
      <c r="AN571" s="109">
        <f t="shared" si="578"/>
        <v>2.6794475054721109E-3</v>
      </c>
      <c r="AO571" s="615"/>
      <c r="AP571" s="651"/>
      <c r="AQ571" s="126" t="s">
        <v>149</v>
      </c>
      <c r="AR571" s="211">
        <f t="shared" si="528"/>
        <v>32868050</v>
      </c>
      <c r="AS571" s="182">
        <f>IFERROR(AR571/AO566,"-")</f>
        <v>2.7224492026233577E-2</v>
      </c>
      <c r="AT571" s="211">
        <f t="shared" si="529"/>
        <v>666</v>
      </c>
      <c r="AU571" s="182">
        <f>IFERROR(AT571/AP566,"-")</f>
        <v>0.33350025037556336</v>
      </c>
      <c r="AV571" s="214">
        <f t="shared" si="534"/>
        <v>49351.426426426427</v>
      </c>
      <c r="AW571" s="109">
        <f t="shared" si="579"/>
        <v>2.5133972375273605E-2</v>
      </c>
      <c r="AX571" s="121"/>
      <c r="AY571" s="76"/>
      <c r="AZ571" s="76"/>
      <c r="BA571" s="76"/>
      <c r="BB571" s="76"/>
      <c r="BC571" s="76"/>
      <c r="BD571" s="76"/>
      <c r="BE571" s="76"/>
      <c r="BF571" s="76"/>
      <c r="BG571" s="76"/>
      <c r="BH571" s="76"/>
      <c r="BI571" s="76"/>
      <c r="BN571" s="500"/>
      <c r="BO571" s="642"/>
      <c r="BP571" s="641"/>
      <c r="BQ571" s="641"/>
      <c r="BR571" s="400" t="s">
        <v>149</v>
      </c>
      <c r="BS571" s="188">
        <v>5814909</v>
      </c>
      <c r="BT571" s="390">
        <v>4.1592625508516251E-2</v>
      </c>
      <c r="BU571" s="188">
        <v>70</v>
      </c>
      <c r="BV571" s="390">
        <v>0.3783783783783784</v>
      </c>
      <c r="BW571" s="188">
        <v>83070.128571428577</v>
      </c>
      <c r="BX571" s="401">
        <v>2.7059414743515406E-3</v>
      </c>
      <c r="CB571" s="159"/>
      <c r="CC571" s="159"/>
      <c r="CD571" s="159"/>
      <c r="CE571" s="159"/>
      <c r="CF571" s="159"/>
      <c r="CG571" s="159"/>
      <c r="CI571" s="76"/>
      <c r="CJ571" s="150"/>
      <c r="CK571" s="150"/>
      <c r="CL571" s="150"/>
    </row>
    <row r="572" spans="2:90" s="14" customFormat="1" ht="13.5" customHeight="1">
      <c r="B572" s="500"/>
      <c r="C572" s="628"/>
      <c r="D572" s="631"/>
      <c r="E572" s="615"/>
      <c r="F572" s="615"/>
      <c r="G572" s="126" t="s">
        <v>150</v>
      </c>
      <c r="H572" s="211">
        <v>19640900</v>
      </c>
      <c r="I572" s="182">
        <f>IFERROR(H572/E566,"-")</f>
        <v>2.3849935118763228E-2</v>
      </c>
      <c r="J572" s="211">
        <v>150</v>
      </c>
      <c r="K572" s="182">
        <f>IFERROR(J572/F566,"-")</f>
        <v>9.9800399201596807E-2</v>
      </c>
      <c r="L572" s="214">
        <f t="shared" si="530"/>
        <v>130939.33333333333</v>
      </c>
      <c r="M572" s="109">
        <f t="shared" si="575"/>
        <v>5.6608045890255872E-3</v>
      </c>
      <c r="N572" s="615"/>
      <c r="O572" s="615"/>
      <c r="P572" s="126" t="s">
        <v>150</v>
      </c>
      <c r="Q572" s="211">
        <v>261406</v>
      </c>
      <c r="R572" s="182">
        <f>IFERROR(Q572/N566,"-")</f>
        <v>1.9818513888183388E-3</v>
      </c>
      <c r="S572" s="211">
        <v>21</v>
      </c>
      <c r="T572" s="182">
        <f>IFERROR(S572/O566,"-")</f>
        <v>0.1024390243902439</v>
      </c>
      <c r="U572" s="214">
        <f t="shared" si="531"/>
        <v>12447.904761904761</v>
      </c>
      <c r="V572" s="109">
        <f t="shared" si="576"/>
        <v>7.9251264246358211E-4</v>
      </c>
      <c r="W572" s="615"/>
      <c r="X572" s="615"/>
      <c r="Y572" s="126" t="s">
        <v>150</v>
      </c>
      <c r="Z572" s="211">
        <v>229141</v>
      </c>
      <c r="AA572" s="182">
        <f>IFERROR(Z572/W566,"-")</f>
        <v>2.8844896229195203E-3</v>
      </c>
      <c r="AB572" s="211">
        <v>16</v>
      </c>
      <c r="AC572" s="182">
        <f>IFERROR(AB572/X566,"-")</f>
        <v>0.15384615384615385</v>
      </c>
      <c r="AD572" s="214">
        <f t="shared" si="532"/>
        <v>14321.3125</v>
      </c>
      <c r="AE572" s="109">
        <f t="shared" si="577"/>
        <v>6.0381915616272925E-4</v>
      </c>
      <c r="AF572" s="615"/>
      <c r="AG572" s="615"/>
      <c r="AH572" s="126" t="s">
        <v>150</v>
      </c>
      <c r="AI572" s="211">
        <v>3327682</v>
      </c>
      <c r="AJ572" s="182">
        <f>IFERROR(AI572/AF566,"-")</f>
        <v>1.9297832752989883E-2</v>
      </c>
      <c r="AK572" s="211">
        <v>21</v>
      </c>
      <c r="AL572" s="182">
        <f>IFERROR(AK572/AG566,"-")</f>
        <v>0.11351351351351352</v>
      </c>
      <c r="AM572" s="214">
        <f t="shared" si="533"/>
        <v>158461.04761904763</v>
      </c>
      <c r="AN572" s="109">
        <f t="shared" si="578"/>
        <v>7.9251264246358211E-4</v>
      </c>
      <c r="AO572" s="615"/>
      <c r="AP572" s="651"/>
      <c r="AQ572" s="126" t="s">
        <v>150</v>
      </c>
      <c r="AR572" s="211">
        <f t="shared" si="528"/>
        <v>23459129</v>
      </c>
      <c r="AS572" s="182">
        <f>IFERROR(AR572/AO566,"-")</f>
        <v>1.943111533549708E-2</v>
      </c>
      <c r="AT572" s="211">
        <f t="shared" si="529"/>
        <v>208</v>
      </c>
      <c r="AU572" s="182">
        <f>IFERROR(AT572/AP566,"-")</f>
        <v>0.10415623435152729</v>
      </c>
      <c r="AV572" s="214">
        <f t="shared" si="534"/>
        <v>112784.27403846153</v>
      </c>
      <c r="AW572" s="109">
        <f t="shared" si="579"/>
        <v>7.8496490301154798E-3</v>
      </c>
      <c r="AX572" s="121"/>
      <c r="AY572" s="76"/>
      <c r="AZ572" s="76"/>
      <c r="BA572" s="76"/>
      <c r="BB572" s="76"/>
      <c r="BC572" s="76"/>
      <c r="BD572" s="76"/>
      <c r="BE572" s="76"/>
      <c r="BF572" s="76"/>
      <c r="BG572" s="76"/>
      <c r="BH572" s="76"/>
      <c r="BI572" s="76"/>
      <c r="BN572" s="500"/>
      <c r="BO572" s="642"/>
      <c r="BP572" s="641"/>
      <c r="BQ572" s="641"/>
      <c r="BR572" s="400" t="s">
        <v>150</v>
      </c>
      <c r="BS572" s="188">
        <v>4813428</v>
      </c>
      <c r="BT572" s="390">
        <v>3.442927623049756E-2</v>
      </c>
      <c r="BU572" s="188">
        <v>26</v>
      </c>
      <c r="BV572" s="390">
        <v>0.14054054054054055</v>
      </c>
      <c r="BW572" s="188">
        <v>185131.84615384616</v>
      </c>
      <c r="BX572" s="401">
        <v>1.0050639761877151E-3</v>
      </c>
      <c r="CB572" s="159"/>
      <c r="CC572" s="159"/>
      <c r="CD572" s="159"/>
      <c r="CE572" s="159"/>
      <c r="CF572" s="159"/>
      <c r="CG572" s="159"/>
      <c r="CI572" s="76"/>
      <c r="CJ572" s="150"/>
      <c r="CK572" s="150"/>
      <c r="CL572" s="150"/>
    </row>
    <row r="573" spans="2:90" s="14" customFormat="1" ht="13.5" customHeight="1">
      <c r="B573" s="500"/>
      <c r="C573" s="628"/>
      <c r="D573" s="631"/>
      <c r="E573" s="615"/>
      <c r="F573" s="615"/>
      <c r="G573" s="126" t="s">
        <v>160</v>
      </c>
      <c r="H573" s="211">
        <v>0</v>
      </c>
      <c r="I573" s="182">
        <f>IFERROR(H573/E566,"-")</f>
        <v>0</v>
      </c>
      <c r="J573" s="211">
        <v>0</v>
      </c>
      <c r="K573" s="182">
        <f>IFERROR(J573/F566,"-")</f>
        <v>0</v>
      </c>
      <c r="L573" s="214" t="str">
        <f t="shared" si="530"/>
        <v>-</v>
      </c>
      <c r="M573" s="109">
        <f t="shared" si="575"/>
        <v>0</v>
      </c>
      <c r="N573" s="615"/>
      <c r="O573" s="615"/>
      <c r="P573" s="126" t="s">
        <v>160</v>
      </c>
      <c r="Q573" s="211">
        <v>0</v>
      </c>
      <c r="R573" s="182">
        <f>IFERROR(Q573/N566,"-")</f>
        <v>0</v>
      </c>
      <c r="S573" s="211">
        <v>0</v>
      </c>
      <c r="T573" s="182">
        <f>IFERROR(S573/O566,"-")</f>
        <v>0</v>
      </c>
      <c r="U573" s="214" t="str">
        <f t="shared" si="531"/>
        <v>-</v>
      </c>
      <c r="V573" s="109">
        <f t="shared" si="576"/>
        <v>0</v>
      </c>
      <c r="W573" s="615"/>
      <c r="X573" s="615"/>
      <c r="Y573" s="126" t="s">
        <v>160</v>
      </c>
      <c r="Z573" s="211">
        <v>0</v>
      </c>
      <c r="AA573" s="182">
        <f>IFERROR(Z573/W566,"-")</f>
        <v>0</v>
      </c>
      <c r="AB573" s="211">
        <v>0</v>
      </c>
      <c r="AC573" s="182">
        <f>IFERROR(AB573/X566,"-")</f>
        <v>0</v>
      </c>
      <c r="AD573" s="214" t="str">
        <f t="shared" si="532"/>
        <v>-</v>
      </c>
      <c r="AE573" s="109">
        <f t="shared" si="577"/>
        <v>0</v>
      </c>
      <c r="AF573" s="615"/>
      <c r="AG573" s="615"/>
      <c r="AH573" s="126" t="s">
        <v>160</v>
      </c>
      <c r="AI573" s="211">
        <v>0</v>
      </c>
      <c r="AJ573" s="182">
        <f>IFERROR(AI573/AF566,"-")</f>
        <v>0</v>
      </c>
      <c r="AK573" s="211">
        <v>0</v>
      </c>
      <c r="AL573" s="182">
        <f>IFERROR(AK573/AG566,"-")</f>
        <v>0</v>
      </c>
      <c r="AM573" s="214" t="str">
        <f t="shared" si="533"/>
        <v>-</v>
      </c>
      <c r="AN573" s="109">
        <f t="shared" si="578"/>
        <v>0</v>
      </c>
      <c r="AO573" s="615"/>
      <c r="AP573" s="651"/>
      <c r="AQ573" s="126" t="s">
        <v>160</v>
      </c>
      <c r="AR573" s="211">
        <f t="shared" si="528"/>
        <v>0</v>
      </c>
      <c r="AS573" s="182">
        <f>IFERROR(AR573/AO566,"-")</f>
        <v>0</v>
      </c>
      <c r="AT573" s="211">
        <f t="shared" si="529"/>
        <v>0</v>
      </c>
      <c r="AU573" s="182">
        <f>IFERROR(AT573/AP566,"-")</f>
        <v>0</v>
      </c>
      <c r="AV573" s="214" t="str">
        <f t="shared" si="534"/>
        <v>-</v>
      </c>
      <c r="AW573" s="109">
        <f t="shared" si="579"/>
        <v>0</v>
      </c>
      <c r="AX573" s="121"/>
      <c r="AY573" s="76"/>
      <c r="AZ573" s="76"/>
      <c r="BA573" s="76"/>
      <c r="BB573" s="76"/>
      <c r="BC573" s="76"/>
      <c r="BD573" s="76"/>
      <c r="BE573" s="76"/>
      <c r="BF573" s="76"/>
      <c r="BG573" s="76"/>
      <c r="BH573" s="76"/>
      <c r="BI573" s="76"/>
      <c r="BN573" s="500"/>
      <c r="BO573" s="642"/>
      <c r="BP573" s="641"/>
      <c r="BQ573" s="641"/>
      <c r="BR573" s="400" t="s">
        <v>160</v>
      </c>
      <c r="BS573" s="188">
        <v>0</v>
      </c>
      <c r="BT573" s="390">
        <v>0</v>
      </c>
      <c r="BU573" s="188">
        <v>0</v>
      </c>
      <c r="BV573" s="390">
        <v>0</v>
      </c>
      <c r="BW573" s="188" t="s">
        <v>418</v>
      </c>
      <c r="BX573" s="401">
        <v>0</v>
      </c>
      <c r="CB573" s="159"/>
      <c r="CC573" s="159"/>
      <c r="CD573" s="159"/>
      <c r="CE573" s="159"/>
      <c r="CF573" s="159"/>
      <c r="CG573" s="159"/>
      <c r="CI573" s="76"/>
      <c r="CJ573" s="150"/>
      <c r="CK573" s="150"/>
      <c r="CL573" s="150"/>
    </row>
    <row r="574" spans="2:90" s="14" customFormat="1" ht="13.5" customHeight="1">
      <c r="B574" s="500"/>
      <c r="C574" s="628"/>
      <c r="D574" s="631"/>
      <c r="E574" s="615"/>
      <c r="F574" s="615"/>
      <c r="G574" s="126" t="s">
        <v>151</v>
      </c>
      <c r="H574" s="211">
        <v>353450</v>
      </c>
      <c r="I574" s="182">
        <f>IFERROR(H574/E566,"-")</f>
        <v>4.2919415952053435E-4</v>
      </c>
      <c r="J574" s="211">
        <v>21</v>
      </c>
      <c r="K574" s="182">
        <f>IFERROR(J574/F566,"-")</f>
        <v>1.3972055888223553E-2</v>
      </c>
      <c r="L574" s="214">
        <f t="shared" si="530"/>
        <v>16830.952380952382</v>
      </c>
      <c r="M574" s="109">
        <f t="shared" si="575"/>
        <v>7.9251264246358211E-4</v>
      </c>
      <c r="N574" s="615"/>
      <c r="O574" s="615"/>
      <c r="P574" s="126" t="s">
        <v>151</v>
      </c>
      <c r="Q574" s="211">
        <v>124321</v>
      </c>
      <c r="R574" s="182">
        <f>IFERROR(Q574/N566,"-")</f>
        <v>9.4254051746817092E-4</v>
      </c>
      <c r="S574" s="211">
        <v>4</v>
      </c>
      <c r="T574" s="182">
        <f>IFERROR(S574/O566,"-")</f>
        <v>1.9512195121951219E-2</v>
      </c>
      <c r="U574" s="214">
        <f t="shared" si="531"/>
        <v>31080.25</v>
      </c>
      <c r="V574" s="109">
        <f t="shared" si="576"/>
        <v>1.5095478904068231E-4</v>
      </c>
      <c r="W574" s="615"/>
      <c r="X574" s="615"/>
      <c r="Y574" s="126" t="s">
        <v>151</v>
      </c>
      <c r="Z574" s="211">
        <v>39734</v>
      </c>
      <c r="AA574" s="182">
        <f>IFERROR(Z574/W566,"-")</f>
        <v>5.0018246702722001E-4</v>
      </c>
      <c r="AB574" s="211">
        <v>2</v>
      </c>
      <c r="AC574" s="182">
        <f>IFERROR(AB574/X566,"-")</f>
        <v>1.9230769230769232E-2</v>
      </c>
      <c r="AD574" s="214">
        <f t="shared" si="532"/>
        <v>19867</v>
      </c>
      <c r="AE574" s="109">
        <f t="shared" si="577"/>
        <v>7.5477394520341156E-5</v>
      </c>
      <c r="AF574" s="615"/>
      <c r="AG574" s="615"/>
      <c r="AH574" s="126" t="s">
        <v>151</v>
      </c>
      <c r="AI574" s="211">
        <v>61709</v>
      </c>
      <c r="AJ574" s="182">
        <f>IFERROR(AI574/AF566,"-")</f>
        <v>3.5786170714456871E-4</v>
      </c>
      <c r="AK574" s="211">
        <v>3</v>
      </c>
      <c r="AL574" s="182">
        <f>IFERROR(AK574/AG566,"-")</f>
        <v>1.6216216216216217E-2</v>
      </c>
      <c r="AM574" s="214">
        <f t="shared" si="533"/>
        <v>20569.666666666668</v>
      </c>
      <c r="AN574" s="109">
        <f t="shared" si="578"/>
        <v>1.1321609178051173E-4</v>
      </c>
      <c r="AO574" s="615"/>
      <c r="AP574" s="651"/>
      <c r="AQ574" s="126" t="s">
        <v>151</v>
      </c>
      <c r="AR574" s="211">
        <f t="shared" si="528"/>
        <v>579214</v>
      </c>
      <c r="AS574" s="182">
        <f>IFERROR(AR574/AO566,"-")</f>
        <v>4.7976095096858055E-4</v>
      </c>
      <c r="AT574" s="211">
        <f t="shared" si="529"/>
        <v>30</v>
      </c>
      <c r="AU574" s="182">
        <f>IFERROR(AT574/AP566,"-")</f>
        <v>1.5022533800701052E-2</v>
      </c>
      <c r="AV574" s="214">
        <f t="shared" si="534"/>
        <v>19307.133333333335</v>
      </c>
      <c r="AW574" s="109">
        <f t="shared" si="579"/>
        <v>1.1321609178051174E-3</v>
      </c>
      <c r="AX574" s="121"/>
      <c r="AY574" s="76"/>
      <c r="AZ574" s="76"/>
      <c r="BA574" s="76"/>
      <c r="BB574" s="76"/>
      <c r="BC574" s="76"/>
      <c r="BD574" s="76"/>
      <c r="BE574" s="76"/>
      <c r="BF574" s="76"/>
      <c r="BG574" s="76"/>
      <c r="BH574" s="76"/>
      <c r="BI574" s="76"/>
      <c r="BN574" s="500"/>
      <c r="BO574" s="642"/>
      <c r="BP574" s="641"/>
      <c r="BQ574" s="641"/>
      <c r="BR574" s="400" t="s">
        <v>151</v>
      </c>
      <c r="BS574" s="188">
        <v>35580</v>
      </c>
      <c r="BT574" s="390">
        <v>2.5449506012785553E-4</v>
      </c>
      <c r="BU574" s="188">
        <v>1</v>
      </c>
      <c r="BV574" s="390">
        <v>5.4054054054054057E-3</v>
      </c>
      <c r="BW574" s="188">
        <v>35580</v>
      </c>
      <c r="BX574" s="401">
        <v>3.865630677645058E-5</v>
      </c>
      <c r="CB574" s="159"/>
      <c r="CC574" s="159"/>
      <c r="CD574" s="159"/>
      <c r="CE574" s="159"/>
      <c r="CF574" s="159"/>
      <c r="CG574" s="159"/>
      <c r="CI574" s="76"/>
      <c r="CJ574" s="150"/>
      <c r="CK574" s="150"/>
      <c r="CL574" s="150"/>
    </row>
    <row r="575" spans="2:90" s="14" customFormat="1" ht="13.5" customHeight="1">
      <c r="B575" s="500"/>
      <c r="C575" s="628"/>
      <c r="D575" s="631"/>
      <c r="E575" s="615"/>
      <c r="F575" s="615"/>
      <c r="G575" s="126" t="s">
        <v>152</v>
      </c>
      <c r="H575" s="211">
        <v>709470</v>
      </c>
      <c r="I575" s="182">
        <f>IFERROR(H575/E566,"-")</f>
        <v>8.6150906876512521E-4</v>
      </c>
      <c r="J575" s="211">
        <v>52</v>
      </c>
      <c r="K575" s="182">
        <f>IFERROR(J575/F566,"-")</f>
        <v>3.4597471723220224E-2</v>
      </c>
      <c r="L575" s="214">
        <f t="shared" si="530"/>
        <v>13643.653846153846</v>
      </c>
      <c r="M575" s="109">
        <f t="shared" si="575"/>
        <v>1.9624122575288699E-3</v>
      </c>
      <c r="N575" s="615"/>
      <c r="O575" s="615"/>
      <c r="P575" s="126" t="s">
        <v>152</v>
      </c>
      <c r="Q575" s="211">
        <v>67623</v>
      </c>
      <c r="R575" s="182">
        <f>IFERROR(Q575/N566,"-")</f>
        <v>5.126842400941927E-4</v>
      </c>
      <c r="S575" s="211">
        <v>6</v>
      </c>
      <c r="T575" s="182">
        <f>IFERROR(S575/O566,"-")</f>
        <v>2.9268292682926831E-2</v>
      </c>
      <c r="U575" s="214">
        <f t="shared" si="531"/>
        <v>11270.5</v>
      </c>
      <c r="V575" s="109">
        <f t="shared" si="576"/>
        <v>2.2643218356102347E-4</v>
      </c>
      <c r="W575" s="615"/>
      <c r="X575" s="615"/>
      <c r="Y575" s="126" t="s">
        <v>152</v>
      </c>
      <c r="Z575" s="211">
        <v>88957</v>
      </c>
      <c r="AA575" s="182">
        <f>IFERROR(Z575/W566,"-")</f>
        <v>1.1198150631534808E-3</v>
      </c>
      <c r="AB575" s="211">
        <v>6</v>
      </c>
      <c r="AC575" s="182">
        <f>IFERROR(AB575/X566,"-")</f>
        <v>5.7692307692307696E-2</v>
      </c>
      <c r="AD575" s="214">
        <f t="shared" si="532"/>
        <v>14826.166666666666</v>
      </c>
      <c r="AE575" s="109">
        <f t="shared" si="577"/>
        <v>2.2643218356102347E-4</v>
      </c>
      <c r="AF575" s="615"/>
      <c r="AG575" s="615"/>
      <c r="AH575" s="126" t="s">
        <v>152</v>
      </c>
      <c r="AI575" s="211">
        <v>189837</v>
      </c>
      <c r="AJ575" s="182">
        <f>IFERROR(AI575/AF566,"-")</f>
        <v>1.1008992675169505E-3</v>
      </c>
      <c r="AK575" s="211">
        <v>10</v>
      </c>
      <c r="AL575" s="182">
        <f>IFERROR(AK575/AG566,"-")</f>
        <v>5.4054054054054057E-2</v>
      </c>
      <c r="AM575" s="214">
        <f t="shared" si="533"/>
        <v>18983.7</v>
      </c>
      <c r="AN575" s="109">
        <f t="shared" si="578"/>
        <v>3.7738697260170578E-4</v>
      </c>
      <c r="AO575" s="615"/>
      <c r="AP575" s="651"/>
      <c r="AQ575" s="126" t="s">
        <v>152</v>
      </c>
      <c r="AR575" s="211">
        <f t="shared" si="528"/>
        <v>1055887</v>
      </c>
      <c r="AS575" s="182">
        <f>IFERROR(AR575/AO566,"-")</f>
        <v>8.7458754663278452E-4</v>
      </c>
      <c r="AT575" s="211">
        <f t="shared" si="529"/>
        <v>74</v>
      </c>
      <c r="AU575" s="182">
        <f>IFERROR(AT575/AP566,"-")</f>
        <v>3.7055583375062595E-2</v>
      </c>
      <c r="AV575" s="214">
        <f t="shared" si="534"/>
        <v>14268.743243243243</v>
      </c>
      <c r="AW575" s="109">
        <f t="shared" si="579"/>
        <v>2.7926635972526227E-3</v>
      </c>
      <c r="AX575" s="121"/>
      <c r="AY575" s="76"/>
      <c r="AZ575" s="76"/>
      <c r="BA575" s="76"/>
      <c r="BB575" s="76"/>
      <c r="BC575" s="76"/>
      <c r="BD575" s="76"/>
      <c r="BE575" s="76"/>
      <c r="BF575" s="76"/>
      <c r="BG575" s="76"/>
      <c r="BH575" s="76"/>
      <c r="BI575" s="76"/>
      <c r="BN575" s="500"/>
      <c r="BO575" s="642"/>
      <c r="BP575" s="641"/>
      <c r="BQ575" s="641"/>
      <c r="BR575" s="400" t="s">
        <v>152</v>
      </c>
      <c r="BS575" s="188">
        <v>242096</v>
      </c>
      <c r="BT575" s="390">
        <v>1.7316536277884572E-3</v>
      </c>
      <c r="BU575" s="188">
        <v>10</v>
      </c>
      <c r="BV575" s="390">
        <v>5.4054054054054057E-2</v>
      </c>
      <c r="BW575" s="188">
        <v>24209.599999999999</v>
      </c>
      <c r="BX575" s="401">
        <v>3.8656306776450579E-4</v>
      </c>
      <c r="CB575" s="159"/>
      <c r="CC575" s="159"/>
      <c r="CD575" s="159"/>
      <c r="CE575" s="159"/>
      <c r="CF575" s="159"/>
      <c r="CG575" s="159"/>
      <c r="CI575" s="76"/>
      <c r="CJ575" s="150"/>
      <c r="CK575" s="150"/>
      <c r="CL575" s="150"/>
    </row>
    <row r="576" spans="2:90" s="14" customFormat="1" ht="13.5" customHeight="1">
      <c r="B576" s="500"/>
      <c r="C576" s="628"/>
      <c r="D576" s="631"/>
      <c r="E576" s="615"/>
      <c r="F576" s="615"/>
      <c r="G576" s="126" t="s">
        <v>153</v>
      </c>
      <c r="H576" s="211">
        <v>131346</v>
      </c>
      <c r="I576" s="182">
        <f>IFERROR(H576/E566,"-")</f>
        <v>1.5949338258985457E-4</v>
      </c>
      <c r="J576" s="211">
        <v>8</v>
      </c>
      <c r="K576" s="182">
        <f>IFERROR(J576/F566,"-")</f>
        <v>5.3226879574184965E-3</v>
      </c>
      <c r="L576" s="214">
        <f t="shared" si="530"/>
        <v>16418.25</v>
      </c>
      <c r="M576" s="109">
        <f t="shared" si="575"/>
        <v>3.0190957808136462E-4</v>
      </c>
      <c r="N576" s="615"/>
      <c r="O576" s="615"/>
      <c r="P576" s="126" t="s">
        <v>153</v>
      </c>
      <c r="Q576" s="211">
        <v>0</v>
      </c>
      <c r="R576" s="182">
        <f>IFERROR(Q576/N566,"-")</f>
        <v>0</v>
      </c>
      <c r="S576" s="211">
        <v>0</v>
      </c>
      <c r="T576" s="182">
        <f>IFERROR(S576/O566,"-")</f>
        <v>0</v>
      </c>
      <c r="U576" s="214" t="str">
        <f t="shared" si="531"/>
        <v>-</v>
      </c>
      <c r="V576" s="109">
        <f t="shared" si="576"/>
        <v>0</v>
      </c>
      <c r="W576" s="615"/>
      <c r="X576" s="615"/>
      <c r="Y576" s="126" t="s">
        <v>153</v>
      </c>
      <c r="Z576" s="211">
        <v>96539</v>
      </c>
      <c r="AA576" s="182">
        <f>IFERROR(Z576/W566,"-")</f>
        <v>1.2152593543147126E-3</v>
      </c>
      <c r="AB576" s="211">
        <v>2</v>
      </c>
      <c r="AC576" s="182">
        <f>IFERROR(AB576/X566,"-")</f>
        <v>1.9230769230769232E-2</v>
      </c>
      <c r="AD576" s="214">
        <f t="shared" si="532"/>
        <v>48269.5</v>
      </c>
      <c r="AE576" s="109">
        <f t="shared" si="577"/>
        <v>7.5477394520341156E-5</v>
      </c>
      <c r="AF576" s="615"/>
      <c r="AG576" s="615"/>
      <c r="AH576" s="126" t="s">
        <v>153</v>
      </c>
      <c r="AI576" s="211">
        <v>16176</v>
      </c>
      <c r="AJ576" s="182">
        <f>IFERROR(AI576/AF566,"-")</f>
        <v>9.3807564127931805E-5</v>
      </c>
      <c r="AK576" s="211">
        <v>2</v>
      </c>
      <c r="AL576" s="182">
        <f>IFERROR(AK576/AG566,"-")</f>
        <v>1.0810810810810811E-2</v>
      </c>
      <c r="AM576" s="214">
        <f t="shared" si="533"/>
        <v>8088</v>
      </c>
      <c r="AN576" s="109">
        <f t="shared" si="578"/>
        <v>7.5477394520341156E-5</v>
      </c>
      <c r="AO576" s="615"/>
      <c r="AP576" s="651"/>
      <c r="AQ576" s="126" t="s">
        <v>153</v>
      </c>
      <c r="AR576" s="211">
        <f t="shared" si="528"/>
        <v>244061</v>
      </c>
      <c r="AS576" s="182">
        <f>IFERROR(AR576/AO566,"-")</f>
        <v>2.0215488136395658E-4</v>
      </c>
      <c r="AT576" s="211">
        <f t="shared" si="529"/>
        <v>12</v>
      </c>
      <c r="AU576" s="182">
        <f>IFERROR(AT576/AP566,"-")</f>
        <v>6.0090135202804209E-3</v>
      </c>
      <c r="AV576" s="214">
        <f t="shared" si="534"/>
        <v>20338.416666666668</v>
      </c>
      <c r="AW576" s="109">
        <f t="shared" si="579"/>
        <v>4.5286436712204693E-4</v>
      </c>
      <c r="AX576" s="121"/>
      <c r="AY576" s="76"/>
      <c r="AZ576" s="76"/>
      <c r="BA576" s="76"/>
      <c r="BB576" s="76"/>
      <c r="BC576" s="76"/>
      <c r="BD576" s="76"/>
      <c r="BE576" s="76"/>
      <c r="BF576" s="76"/>
      <c r="BG576" s="76"/>
      <c r="BH576" s="76"/>
      <c r="BI576" s="76"/>
      <c r="BN576" s="500"/>
      <c r="BO576" s="642"/>
      <c r="BP576" s="641"/>
      <c r="BQ576" s="641"/>
      <c r="BR576" s="400" t="s">
        <v>153</v>
      </c>
      <c r="BS576" s="188">
        <v>20515</v>
      </c>
      <c r="BT576" s="390">
        <v>1.4673879029013367E-4</v>
      </c>
      <c r="BU576" s="188">
        <v>2</v>
      </c>
      <c r="BV576" s="390">
        <v>1.0810810810810811E-2</v>
      </c>
      <c r="BW576" s="188">
        <v>10257.5</v>
      </c>
      <c r="BX576" s="401">
        <v>7.7312613552901161E-5</v>
      </c>
      <c r="CB576" s="159"/>
      <c r="CC576" s="159"/>
      <c r="CD576" s="159"/>
      <c r="CE576" s="159"/>
      <c r="CF576" s="159"/>
      <c r="CG576" s="159"/>
      <c r="CI576" s="76"/>
      <c r="CJ576" s="150"/>
      <c r="CK576" s="150"/>
      <c r="CL576" s="150"/>
    </row>
    <row r="577" spans="2:90" s="14" customFormat="1" ht="13.5" customHeight="1">
      <c r="B577" s="500"/>
      <c r="C577" s="628"/>
      <c r="D577" s="631"/>
      <c r="E577" s="615"/>
      <c r="F577" s="615"/>
      <c r="G577" s="126" t="s">
        <v>154</v>
      </c>
      <c r="H577" s="211">
        <v>5372081</v>
      </c>
      <c r="I577" s="182">
        <f>IFERROR(H577/E566,"-")</f>
        <v>6.5233152911903566E-3</v>
      </c>
      <c r="J577" s="211">
        <v>14</v>
      </c>
      <c r="K577" s="182">
        <f>IFERROR(J577/F566,"-")</f>
        <v>9.3147039254823684E-3</v>
      </c>
      <c r="L577" s="214">
        <f t="shared" si="530"/>
        <v>383720.07142857142</v>
      </c>
      <c r="M577" s="109">
        <f t="shared" si="575"/>
        <v>5.2834176164238814E-4</v>
      </c>
      <c r="N577" s="615"/>
      <c r="O577" s="615"/>
      <c r="P577" s="126" t="s">
        <v>154</v>
      </c>
      <c r="Q577" s="211">
        <v>0</v>
      </c>
      <c r="R577" s="182">
        <f>IFERROR(Q577/N566,"-")</f>
        <v>0</v>
      </c>
      <c r="S577" s="211">
        <v>0</v>
      </c>
      <c r="T577" s="182">
        <f>IFERROR(S577/O566,"-")</f>
        <v>0</v>
      </c>
      <c r="U577" s="214" t="str">
        <f t="shared" si="531"/>
        <v>-</v>
      </c>
      <c r="V577" s="109">
        <f t="shared" si="576"/>
        <v>0</v>
      </c>
      <c r="W577" s="615"/>
      <c r="X577" s="615"/>
      <c r="Y577" s="126" t="s">
        <v>154</v>
      </c>
      <c r="Z577" s="211">
        <v>167</v>
      </c>
      <c r="AA577" s="182">
        <f>IFERROR(Z577/W566,"-")</f>
        <v>2.1022417071914669E-6</v>
      </c>
      <c r="AB577" s="211">
        <v>1</v>
      </c>
      <c r="AC577" s="182">
        <f>IFERROR(AB577/X566,"-")</f>
        <v>9.6153846153846159E-3</v>
      </c>
      <c r="AD577" s="214">
        <f t="shared" si="532"/>
        <v>167</v>
      </c>
      <c r="AE577" s="109">
        <f t="shared" si="577"/>
        <v>3.7738697260170578E-5</v>
      </c>
      <c r="AF577" s="615"/>
      <c r="AG577" s="615"/>
      <c r="AH577" s="126" t="s">
        <v>154</v>
      </c>
      <c r="AI577" s="211">
        <v>101732</v>
      </c>
      <c r="AJ577" s="182">
        <f>IFERROR(AI577/AF566,"-")</f>
        <v>5.8996235867104097E-4</v>
      </c>
      <c r="AK577" s="211">
        <v>2</v>
      </c>
      <c r="AL577" s="182">
        <f>IFERROR(AK577/AG566,"-")</f>
        <v>1.0810810810810811E-2</v>
      </c>
      <c r="AM577" s="214">
        <f t="shared" si="533"/>
        <v>50866</v>
      </c>
      <c r="AN577" s="109">
        <f t="shared" si="578"/>
        <v>7.5477394520341156E-5</v>
      </c>
      <c r="AO577" s="615"/>
      <c r="AP577" s="651"/>
      <c r="AQ577" s="126" t="s">
        <v>154</v>
      </c>
      <c r="AR577" s="211">
        <f t="shared" si="528"/>
        <v>5473980</v>
      </c>
      <c r="AS577" s="182">
        <f>IFERROR(AR577/AO566,"-")</f>
        <v>4.5340786831516346E-3</v>
      </c>
      <c r="AT577" s="211">
        <f t="shared" si="529"/>
        <v>17</v>
      </c>
      <c r="AU577" s="182">
        <f>IFERROR(AT577/AP566,"-")</f>
        <v>8.5127691537305959E-3</v>
      </c>
      <c r="AV577" s="214">
        <f t="shared" si="534"/>
        <v>321998.82352941175</v>
      </c>
      <c r="AW577" s="109">
        <f t="shared" si="579"/>
        <v>6.415578534228998E-4</v>
      </c>
      <c r="AX577" s="121"/>
      <c r="AY577" s="76"/>
      <c r="AZ577" s="76"/>
      <c r="BA577" s="76"/>
      <c r="BB577" s="76"/>
      <c r="BC577" s="76"/>
      <c r="BD577" s="76"/>
      <c r="BE577" s="76"/>
      <c r="BF577" s="76"/>
      <c r="BG577" s="76"/>
      <c r="BH577" s="76"/>
      <c r="BI577" s="76"/>
      <c r="BN577" s="500"/>
      <c r="BO577" s="642"/>
      <c r="BP577" s="641"/>
      <c r="BQ577" s="641"/>
      <c r="BR577" s="400" t="s">
        <v>154</v>
      </c>
      <c r="BS577" s="188">
        <v>22361</v>
      </c>
      <c r="BT577" s="390">
        <v>1.5994277795162949E-4</v>
      </c>
      <c r="BU577" s="188">
        <v>1</v>
      </c>
      <c r="BV577" s="390">
        <v>5.4054054054054057E-3</v>
      </c>
      <c r="BW577" s="188">
        <v>22361</v>
      </c>
      <c r="BX577" s="401">
        <v>3.865630677645058E-5</v>
      </c>
      <c r="CB577" s="159"/>
      <c r="CC577" s="159"/>
      <c r="CD577" s="159"/>
      <c r="CE577" s="159"/>
      <c r="CF577" s="159"/>
      <c r="CG577" s="159"/>
      <c r="CI577" s="76"/>
      <c r="CJ577" s="150"/>
      <c r="CK577" s="150"/>
      <c r="CL577" s="150"/>
    </row>
    <row r="578" spans="2:90" s="14" customFormat="1" ht="13.5" customHeight="1">
      <c r="B578" s="500"/>
      <c r="C578" s="628"/>
      <c r="D578" s="631"/>
      <c r="E578" s="615"/>
      <c r="F578" s="615"/>
      <c r="G578" s="126" t="s">
        <v>155</v>
      </c>
      <c r="H578" s="211">
        <v>3268451</v>
      </c>
      <c r="I578" s="182">
        <f>IFERROR(H578/E566,"-")</f>
        <v>3.9688784265923044E-3</v>
      </c>
      <c r="J578" s="211">
        <v>124</v>
      </c>
      <c r="K578" s="182">
        <f>IFERROR(J578/F566,"-")</f>
        <v>8.2501663339986694E-2</v>
      </c>
      <c r="L578" s="214">
        <f t="shared" si="530"/>
        <v>26358.475806451614</v>
      </c>
      <c r="M578" s="109">
        <f t="shared" si="575"/>
        <v>4.6795984602611522E-3</v>
      </c>
      <c r="N578" s="615"/>
      <c r="O578" s="615"/>
      <c r="P578" s="126" t="s">
        <v>155</v>
      </c>
      <c r="Q578" s="211">
        <v>813951</v>
      </c>
      <c r="R578" s="182">
        <f>IFERROR(Q578/N566,"-")</f>
        <v>6.1709751106710465E-3</v>
      </c>
      <c r="S578" s="211">
        <v>26</v>
      </c>
      <c r="T578" s="182">
        <f>IFERROR(S578/O566,"-")</f>
        <v>0.12682926829268293</v>
      </c>
      <c r="U578" s="214">
        <f t="shared" si="531"/>
        <v>31305.807692307691</v>
      </c>
      <c r="V578" s="109">
        <f t="shared" si="576"/>
        <v>9.8120612876443497E-4</v>
      </c>
      <c r="W578" s="615"/>
      <c r="X578" s="615"/>
      <c r="Y578" s="126" t="s">
        <v>155</v>
      </c>
      <c r="Z578" s="211">
        <v>1333577</v>
      </c>
      <c r="AA578" s="182">
        <f>IFERROR(Z578/W566,"-")</f>
        <v>1.6787432270366914E-2</v>
      </c>
      <c r="AB578" s="211">
        <v>18</v>
      </c>
      <c r="AC578" s="182">
        <f>IFERROR(AB578/X566,"-")</f>
        <v>0.17307692307692307</v>
      </c>
      <c r="AD578" s="214">
        <f t="shared" si="532"/>
        <v>74087.611111111109</v>
      </c>
      <c r="AE578" s="109">
        <f t="shared" si="577"/>
        <v>6.7929655068307046E-4</v>
      </c>
      <c r="AF578" s="615"/>
      <c r="AG578" s="615"/>
      <c r="AH578" s="126" t="s">
        <v>155</v>
      </c>
      <c r="AI578" s="211">
        <v>1092371</v>
      </c>
      <c r="AJ578" s="182">
        <f>IFERROR(AI578/AF566,"-")</f>
        <v>6.3348579768788939E-3</v>
      </c>
      <c r="AK578" s="211">
        <v>32</v>
      </c>
      <c r="AL578" s="182">
        <f>IFERROR(AK578/AG566,"-")</f>
        <v>0.17297297297297298</v>
      </c>
      <c r="AM578" s="214">
        <f t="shared" si="533"/>
        <v>34136.59375</v>
      </c>
      <c r="AN578" s="109">
        <f t="shared" si="578"/>
        <v>1.2076383123254585E-3</v>
      </c>
      <c r="AO578" s="615"/>
      <c r="AP578" s="651"/>
      <c r="AQ578" s="126" t="s">
        <v>155</v>
      </c>
      <c r="AR578" s="211">
        <f t="shared" si="528"/>
        <v>6508350</v>
      </c>
      <c r="AS578" s="182">
        <f>IFERROR(AR578/AO566,"-")</f>
        <v>5.3908437731759956E-3</v>
      </c>
      <c r="AT578" s="211">
        <f t="shared" si="529"/>
        <v>200</v>
      </c>
      <c r="AU578" s="182">
        <f>IFERROR(AT578/AP566,"-")</f>
        <v>0.10015022533800701</v>
      </c>
      <c r="AV578" s="214">
        <f t="shared" si="534"/>
        <v>32541.75</v>
      </c>
      <c r="AW578" s="109">
        <f t="shared" si="579"/>
        <v>7.5477394520341154E-3</v>
      </c>
      <c r="AX578" s="121"/>
      <c r="AY578" s="76"/>
      <c r="AZ578" s="76"/>
      <c r="BA578" s="76"/>
      <c r="BB578" s="76"/>
      <c r="BC578" s="76"/>
      <c r="BD578" s="76"/>
      <c r="BE578" s="76"/>
      <c r="BF578" s="76"/>
      <c r="BG578" s="76"/>
      <c r="BH578" s="76"/>
      <c r="BI578" s="76"/>
      <c r="BN578" s="500"/>
      <c r="BO578" s="642"/>
      <c r="BP578" s="641"/>
      <c r="BQ578" s="641"/>
      <c r="BR578" s="400" t="s">
        <v>155</v>
      </c>
      <c r="BS578" s="188">
        <v>585893</v>
      </c>
      <c r="BT578" s="390">
        <v>4.1907496982431045E-3</v>
      </c>
      <c r="BU578" s="188">
        <v>17</v>
      </c>
      <c r="BV578" s="390">
        <v>9.1891891891891897E-2</v>
      </c>
      <c r="BW578" s="188">
        <v>34464.294117647056</v>
      </c>
      <c r="BX578" s="401">
        <v>6.5715721519965986E-4</v>
      </c>
      <c r="CB578" s="159"/>
      <c r="CC578" s="159"/>
      <c r="CD578" s="159"/>
      <c r="CE578" s="159"/>
      <c r="CF578" s="159"/>
      <c r="CG578" s="159"/>
      <c r="CI578" s="76"/>
      <c r="CJ578" s="150"/>
      <c r="CK578" s="150"/>
      <c r="CL578" s="150"/>
    </row>
    <row r="579" spans="2:90" s="14" customFormat="1" ht="13.5" customHeight="1">
      <c r="B579" s="500"/>
      <c r="C579" s="628"/>
      <c r="D579" s="631"/>
      <c r="E579" s="615"/>
      <c r="F579" s="615"/>
      <c r="G579" s="126" t="s">
        <v>156</v>
      </c>
      <c r="H579" s="211">
        <v>6925803</v>
      </c>
      <c r="I579" s="182">
        <f>IFERROR(H579/E566,"-")</f>
        <v>8.4099991444045695E-3</v>
      </c>
      <c r="J579" s="211">
        <v>114</v>
      </c>
      <c r="K579" s="182">
        <f>IFERROR(J579/F566,"-")</f>
        <v>7.5848303393213579E-2</v>
      </c>
      <c r="L579" s="214">
        <f t="shared" si="530"/>
        <v>60752.65789473684</v>
      </c>
      <c r="M579" s="109">
        <f t="shared" si="575"/>
        <v>4.302211487659446E-3</v>
      </c>
      <c r="N579" s="615"/>
      <c r="O579" s="615"/>
      <c r="P579" s="126" t="s">
        <v>156</v>
      </c>
      <c r="Q579" s="211">
        <v>513940</v>
      </c>
      <c r="R579" s="182">
        <f>IFERROR(Q579/N566,"-")</f>
        <v>3.896439648551667E-3</v>
      </c>
      <c r="S579" s="211">
        <v>13</v>
      </c>
      <c r="T579" s="182">
        <f>IFERROR(S579/O566,"-")</f>
        <v>6.3414634146341464E-2</v>
      </c>
      <c r="U579" s="214">
        <f t="shared" si="531"/>
        <v>39533.846153846156</v>
      </c>
      <c r="V579" s="109">
        <f t="shared" si="576"/>
        <v>4.9060306438221749E-4</v>
      </c>
      <c r="W579" s="615"/>
      <c r="X579" s="615"/>
      <c r="Y579" s="126" t="s">
        <v>156</v>
      </c>
      <c r="Z579" s="211">
        <v>384345</v>
      </c>
      <c r="AA579" s="182">
        <f>IFERROR(Z579/W566,"-")</f>
        <v>4.8382400535958341E-3</v>
      </c>
      <c r="AB579" s="211">
        <v>7</v>
      </c>
      <c r="AC579" s="182">
        <f>IFERROR(AB579/X566,"-")</f>
        <v>6.7307692307692304E-2</v>
      </c>
      <c r="AD579" s="214">
        <f t="shared" si="532"/>
        <v>54906.428571428572</v>
      </c>
      <c r="AE579" s="109">
        <f t="shared" si="577"/>
        <v>2.6417088082119407E-4</v>
      </c>
      <c r="AF579" s="615"/>
      <c r="AG579" s="615"/>
      <c r="AH579" s="126" t="s">
        <v>156</v>
      </c>
      <c r="AI579" s="211">
        <v>1066464</v>
      </c>
      <c r="AJ579" s="182">
        <f>IFERROR(AI579/AF566,"-")</f>
        <v>6.1846185750575339E-3</v>
      </c>
      <c r="AK579" s="211">
        <v>19</v>
      </c>
      <c r="AL579" s="182">
        <f>IFERROR(AK579/AG566,"-")</f>
        <v>0.10270270270270271</v>
      </c>
      <c r="AM579" s="214">
        <f t="shared" si="533"/>
        <v>56129.684210526313</v>
      </c>
      <c r="AN579" s="109">
        <f t="shared" si="578"/>
        <v>7.1703524794324101E-4</v>
      </c>
      <c r="AO579" s="615"/>
      <c r="AP579" s="651"/>
      <c r="AQ579" s="126" t="s">
        <v>156</v>
      </c>
      <c r="AR579" s="211">
        <f t="shared" si="528"/>
        <v>8890552</v>
      </c>
      <c r="AS579" s="182">
        <f>IFERROR(AR579/AO566,"-")</f>
        <v>7.3640134426233069E-3</v>
      </c>
      <c r="AT579" s="211">
        <f t="shared" si="529"/>
        <v>153</v>
      </c>
      <c r="AU579" s="182">
        <f>IFERROR(AT579/AP566,"-")</f>
        <v>7.6614922383575368E-2</v>
      </c>
      <c r="AV579" s="214">
        <f t="shared" si="534"/>
        <v>58108.183006535946</v>
      </c>
      <c r="AW579" s="109">
        <f t="shared" si="579"/>
        <v>5.7740206808060985E-3</v>
      </c>
      <c r="AX579" s="121"/>
      <c r="AY579" s="76"/>
      <c r="AZ579" s="76"/>
      <c r="BA579" s="76"/>
      <c r="BB579" s="76"/>
      <c r="BC579" s="76"/>
      <c r="BD579" s="76"/>
      <c r="BE579" s="76"/>
      <c r="BF579" s="76"/>
      <c r="BG579" s="76"/>
      <c r="BH579" s="76"/>
      <c r="BI579" s="76"/>
      <c r="BN579" s="500"/>
      <c r="BO579" s="642"/>
      <c r="BP579" s="641"/>
      <c r="BQ579" s="641"/>
      <c r="BR579" s="400" t="s">
        <v>156</v>
      </c>
      <c r="BS579" s="188">
        <v>1867809</v>
      </c>
      <c r="BT579" s="390">
        <v>1.3359982118109884E-2</v>
      </c>
      <c r="BU579" s="188">
        <v>16</v>
      </c>
      <c r="BV579" s="390">
        <v>8.6486486486486491E-2</v>
      </c>
      <c r="BW579" s="188">
        <v>116738.0625</v>
      </c>
      <c r="BX579" s="401">
        <v>6.1850090842320929E-4</v>
      </c>
      <c r="CB579" s="159"/>
      <c r="CC579" s="159"/>
      <c r="CD579" s="159"/>
      <c r="CE579" s="159"/>
      <c r="CF579" s="159"/>
      <c r="CG579" s="159"/>
      <c r="CI579" s="76"/>
      <c r="CJ579" s="150"/>
      <c r="CK579" s="150"/>
      <c r="CL579" s="150"/>
    </row>
    <row r="580" spans="2:90" s="14" customFormat="1" ht="13.5" customHeight="1">
      <c r="B580" s="500"/>
      <c r="C580" s="628"/>
      <c r="D580" s="631"/>
      <c r="E580" s="615"/>
      <c r="F580" s="615"/>
      <c r="G580" s="126" t="s">
        <v>157</v>
      </c>
      <c r="H580" s="211">
        <v>4491822</v>
      </c>
      <c r="I580" s="182">
        <f>IFERROR(H580/E566,"-")</f>
        <v>5.4544172245178822E-3</v>
      </c>
      <c r="J580" s="211">
        <v>77</v>
      </c>
      <c r="K580" s="182">
        <f>IFERROR(J580/F566,"-")</f>
        <v>5.1230871590153028E-2</v>
      </c>
      <c r="L580" s="214">
        <f t="shared" si="530"/>
        <v>58335.35064935065</v>
      </c>
      <c r="M580" s="109">
        <f t="shared" si="575"/>
        <v>2.9058796890331345E-3</v>
      </c>
      <c r="N580" s="615"/>
      <c r="O580" s="615"/>
      <c r="P580" s="126" t="s">
        <v>157</v>
      </c>
      <c r="Q580" s="211">
        <v>952652</v>
      </c>
      <c r="R580" s="182">
        <f>IFERROR(Q580/N566,"-")</f>
        <v>7.2225376971476098E-3</v>
      </c>
      <c r="S580" s="211">
        <v>21</v>
      </c>
      <c r="T580" s="182">
        <f>IFERROR(S580/O566,"-")</f>
        <v>0.1024390243902439</v>
      </c>
      <c r="U580" s="214">
        <f t="shared" si="531"/>
        <v>45364.380952380954</v>
      </c>
      <c r="V580" s="109">
        <f t="shared" si="576"/>
        <v>7.9251264246358211E-4</v>
      </c>
      <c r="W580" s="615"/>
      <c r="X580" s="615"/>
      <c r="Y580" s="126" t="s">
        <v>157</v>
      </c>
      <c r="Z580" s="211">
        <v>259952</v>
      </c>
      <c r="AA580" s="182">
        <f>IFERROR(Z580/W566,"-")</f>
        <v>3.2723469237594979E-3</v>
      </c>
      <c r="AB580" s="211">
        <v>5</v>
      </c>
      <c r="AC580" s="182">
        <f>IFERROR(AB580/X566,"-")</f>
        <v>4.807692307692308E-2</v>
      </c>
      <c r="AD580" s="214">
        <f t="shared" si="532"/>
        <v>51990.400000000001</v>
      </c>
      <c r="AE580" s="109">
        <f t="shared" si="577"/>
        <v>1.8869348630085289E-4</v>
      </c>
      <c r="AF580" s="615"/>
      <c r="AG580" s="615"/>
      <c r="AH580" s="126" t="s">
        <v>157</v>
      </c>
      <c r="AI580" s="211">
        <v>1241367</v>
      </c>
      <c r="AJ580" s="182">
        <f>IFERROR(AI580/AF566,"-")</f>
        <v>7.1989128621907962E-3</v>
      </c>
      <c r="AK580" s="211">
        <v>24</v>
      </c>
      <c r="AL580" s="182">
        <f>IFERROR(AK580/AG566,"-")</f>
        <v>0.12972972972972974</v>
      </c>
      <c r="AM580" s="214">
        <f t="shared" si="533"/>
        <v>51723.625</v>
      </c>
      <c r="AN580" s="109">
        <f t="shared" si="578"/>
        <v>9.0572873424409387E-4</v>
      </c>
      <c r="AO580" s="615"/>
      <c r="AP580" s="651"/>
      <c r="AQ580" s="126" t="s">
        <v>157</v>
      </c>
      <c r="AR580" s="211">
        <f t="shared" si="528"/>
        <v>6945793</v>
      </c>
      <c r="AS580" s="182">
        <f>IFERROR(AR580/AO566,"-")</f>
        <v>5.7531762956539558E-3</v>
      </c>
      <c r="AT580" s="211">
        <f t="shared" si="529"/>
        <v>127</v>
      </c>
      <c r="AU580" s="182">
        <f>IFERROR(AT580/AP566,"-")</f>
        <v>6.3595393089634453E-2</v>
      </c>
      <c r="AV580" s="214">
        <f t="shared" si="534"/>
        <v>54691.283464566928</v>
      </c>
      <c r="AW580" s="109">
        <f t="shared" si="579"/>
        <v>4.7928145520416635E-3</v>
      </c>
      <c r="AX580" s="121"/>
      <c r="AY580" s="76"/>
      <c r="AZ580" s="76"/>
      <c r="BA580" s="76"/>
      <c r="BB580" s="76"/>
      <c r="BC580" s="76"/>
      <c r="BD580" s="76"/>
      <c r="BE580" s="76"/>
      <c r="BF580" s="76"/>
      <c r="BG580" s="76"/>
      <c r="BH580" s="76"/>
      <c r="BI580" s="76"/>
      <c r="BN580" s="500"/>
      <c r="BO580" s="642"/>
      <c r="BP580" s="641"/>
      <c r="BQ580" s="641"/>
      <c r="BR580" s="400" t="s">
        <v>157</v>
      </c>
      <c r="BS580" s="188">
        <v>356533</v>
      </c>
      <c r="BT580" s="390">
        <v>2.5501935714605036E-3</v>
      </c>
      <c r="BU580" s="188">
        <v>11</v>
      </c>
      <c r="BV580" s="390">
        <v>5.9459459459459463E-2</v>
      </c>
      <c r="BW580" s="188">
        <v>32412.090909090908</v>
      </c>
      <c r="BX580" s="401">
        <v>4.2521937454095636E-4</v>
      </c>
      <c r="CB580" s="159"/>
      <c r="CC580" s="159"/>
      <c r="CD580" s="159"/>
      <c r="CE580" s="159"/>
      <c r="CF580" s="159"/>
      <c r="CG580" s="159"/>
      <c r="CI580" s="76"/>
      <c r="CJ580" s="150"/>
      <c r="CK580" s="150"/>
      <c r="CL580" s="150"/>
    </row>
    <row r="581" spans="2:90" s="14" customFormat="1" ht="13.5" customHeight="1">
      <c r="B581" s="500"/>
      <c r="C581" s="628"/>
      <c r="D581" s="631"/>
      <c r="E581" s="615"/>
      <c r="F581" s="615"/>
      <c r="G581" s="127" t="s">
        <v>158</v>
      </c>
      <c r="H581" s="212">
        <v>1748972</v>
      </c>
      <c r="I581" s="183">
        <f>IFERROR(H581/E566,"-")</f>
        <v>2.1237758312772611E-3</v>
      </c>
      <c r="J581" s="212">
        <v>103</v>
      </c>
      <c r="K581" s="183">
        <f>IFERROR(J581/F566,"-")</f>
        <v>6.8529607451763147E-2</v>
      </c>
      <c r="L581" s="215">
        <f t="shared" si="530"/>
        <v>16980.310679611652</v>
      </c>
      <c r="M581" s="110">
        <f t="shared" si="575"/>
        <v>3.8870858177975694E-3</v>
      </c>
      <c r="N581" s="615"/>
      <c r="O581" s="615"/>
      <c r="P581" s="127" t="s">
        <v>158</v>
      </c>
      <c r="Q581" s="212">
        <v>219887</v>
      </c>
      <c r="R581" s="183">
        <f>IFERROR(Q581/N566,"-")</f>
        <v>1.6670748044539836E-3</v>
      </c>
      <c r="S581" s="212">
        <v>20</v>
      </c>
      <c r="T581" s="183">
        <f>IFERROR(S581/O566,"-")</f>
        <v>9.7560975609756101E-2</v>
      </c>
      <c r="U581" s="215">
        <f t="shared" si="531"/>
        <v>10994.35</v>
      </c>
      <c r="V581" s="110">
        <f t="shared" si="576"/>
        <v>7.5477394520341156E-4</v>
      </c>
      <c r="W581" s="615"/>
      <c r="X581" s="615"/>
      <c r="Y581" s="127" t="s">
        <v>158</v>
      </c>
      <c r="Z581" s="212">
        <v>71917</v>
      </c>
      <c r="AA581" s="183">
        <f>IFERROR(Z581/W566,"-")</f>
        <v>9.0531087937777675E-4</v>
      </c>
      <c r="AB581" s="212">
        <v>8</v>
      </c>
      <c r="AC581" s="183">
        <f>IFERROR(AB581/X566,"-")</f>
        <v>7.6923076923076927E-2</v>
      </c>
      <c r="AD581" s="215">
        <f t="shared" si="532"/>
        <v>8989.625</v>
      </c>
      <c r="AE581" s="110">
        <f t="shared" si="577"/>
        <v>3.0190957808136462E-4</v>
      </c>
      <c r="AF581" s="615"/>
      <c r="AG581" s="615"/>
      <c r="AH581" s="127" t="s">
        <v>158</v>
      </c>
      <c r="AI581" s="212">
        <v>64084</v>
      </c>
      <c r="AJ581" s="183">
        <f>IFERROR(AI581/AF566,"-")</f>
        <v>3.7163476382136388E-4</v>
      </c>
      <c r="AK581" s="212">
        <v>12</v>
      </c>
      <c r="AL581" s="183">
        <f>IFERROR(AK581/AG566,"-")</f>
        <v>6.4864864864864868E-2</v>
      </c>
      <c r="AM581" s="215">
        <f t="shared" si="533"/>
        <v>5340.333333333333</v>
      </c>
      <c r="AN581" s="110">
        <f t="shared" si="578"/>
        <v>4.5286436712204693E-4</v>
      </c>
      <c r="AO581" s="615"/>
      <c r="AP581" s="651"/>
      <c r="AQ581" s="127" t="s">
        <v>158</v>
      </c>
      <c r="AR581" s="212">
        <f t="shared" ref="AR581:AR644" si="580">SUM(H581,Q581,Z581,AI581)</f>
        <v>2104860</v>
      </c>
      <c r="AS581" s="183">
        <f>IFERROR(AR581/AO566,"-")</f>
        <v>1.7434482510017481E-3</v>
      </c>
      <c r="AT581" s="212">
        <f t="shared" ref="AT581:AT644" si="581">SUM(J581,S581,AB581,AK581)</f>
        <v>143</v>
      </c>
      <c r="AU581" s="183">
        <f>IFERROR(AT581/AP566,"-")</f>
        <v>7.1607411116675013E-2</v>
      </c>
      <c r="AV581" s="215">
        <f t="shared" si="534"/>
        <v>14719.300699300698</v>
      </c>
      <c r="AW581" s="110">
        <f t="shared" si="579"/>
        <v>5.3966337082043932E-3</v>
      </c>
      <c r="AX581" s="121"/>
      <c r="AY581" s="76"/>
      <c r="AZ581" s="76"/>
      <c r="BA581" s="76"/>
      <c r="BB581" s="76"/>
      <c r="BC581" s="76"/>
      <c r="BD581" s="76"/>
      <c r="BE581" s="76"/>
      <c r="BF581" s="76"/>
      <c r="BG581" s="76"/>
      <c r="BH581" s="76"/>
      <c r="BI581" s="76"/>
      <c r="BN581" s="500"/>
      <c r="BO581" s="642"/>
      <c r="BP581" s="641"/>
      <c r="BQ581" s="641"/>
      <c r="BR581" s="400" t="s">
        <v>158</v>
      </c>
      <c r="BS581" s="188">
        <v>70404</v>
      </c>
      <c r="BT581" s="390">
        <v>5.0358263668469762E-4</v>
      </c>
      <c r="BU581" s="188">
        <v>11</v>
      </c>
      <c r="BV581" s="390">
        <v>5.9459459459459463E-2</v>
      </c>
      <c r="BW581" s="188">
        <v>6400.363636363636</v>
      </c>
      <c r="BX581" s="401">
        <v>4.2521937454095636E-4</v>
      </c>
      <c r="CB581" s="159"/>
      <c r="CC581" s="159"/>
      <c r="CD581" s="159"/>
      <c r="CE581" s="159"/>
      <c r="CF581" s="159"/>
      <c r="CG581" s="159"/>
      <c r="CI581" s="76"/>
      <c r="CJ581" s="150"/>
      <c r="CK581" s="150"/>
      <c r="CL581" s="150"/>
    </row>
    <row r="582" spans="2:90" s="14" customFormat="1" ht="13.5" customHeight="1">
      <c r="B582" s="500"/>
      <c r="C582" s="629"/>
      <c r="D582" s="632"/>
      <c r="E582" s="616"/>
      <c r="F582" s="616"/>
      <c r="G582" s="128" t="s">
        <v>81</v>
      </c>
      <c r="H582" s="204">
        <v>137807360</v>
      </c>
      <c r="I582" s="183">
        <f>IFERROR(H582/E566,"-")</f>
        <v>0.167339408829944</v>
      </c>
      <c r="J582" s="212">
        <v>1153</v>
      </c>
      <c r="K582" s="183">
        <f>IFERROR(J582/F566,"-")</f>
        <v>0.76713240186294074</v>
      </c>
      <c r="L582" s="215">
        <f t="shared" ref="L582:L645" si="582">IFERROR(H582/J582,"-")</f>
        <v>119520.69384215091</v>
      </c>
      <c r="M582" s="111">
        <f t="shared" si="575"/>
        <v>4.3512717940976678E-2</v>
      </c>
      <c r="N582" s="616"/>
      <c r="O582" s="616"/>
      <c r="P582" s="128" t="s">
        <v>81</v>
      </c>
      <c r="Q582" s="204">
        <v>14035757</v>
      </c>
      <c r="R582" s="183">
        <f>IFERROR(Q582/N566,"-")</f>
        <v>0.10641218833372884</v>
      </c>
      <c r="S582" s="212">
        <v>162</v>
      </c>
      <c r="T582" s="183">
        <f>IFERROR(S582/O566,"-")</f>
        <v>0.79024390243902443</v>
      </c>
      <c r="U582" s="215">
        <f t="shared" ref="U582:U645" si="583">IFERROR(Q582/S582,"-")</f>
        <v>86640.475308641981</v>
      </c>
      <c r="V582" s="111">
        <f t="shared" si="576"/>
        <v>6.1136689561476342E-3</v>
      </c>
      <c r="W582" s="616"/>
      <c r="X582" s="616"/>
      <c r="Y582" s="128" t="s">
        <v>81</v>
      </c>
      <c r="Z582" s="204">
        <v>13939738</v>
      </c>
      <c r="AA582" s="183">
        <f>IFERROR(Z582/W566,"-")</f>
        <v>0.17547723719114827</v>
      </c>
      <c r="AB582" s="212">
        <v>86</v>
      </c>
      <c r="AC582" s="183">
        <f>IFERROR(AB582/X566,"-")</f>
        <v>0.82692307692307687</v>
      </c>
      <c r="AD582" s="215">
        <f t="shared" ref="AD582:AD645" si="584">IFERROR(Z582/AB582,"-")</f>
        <v>162089.97674418605</v>
      </c>
      <c r="AE582" s="111">
        <f t="shared" si="577"/>
        <v>3.2455279643746698E-3</v>
      </c>
      <c r="AF582" s="616"/>
      <c r="AG582" s="616"/>
      <c r="AH582" s="128" t="s">
        <v>81</v>
      </c>
      <c r="AI582" s="204">
        <v>25084882</v>
      </c>
      <c r="AJ582" s="183">
        <f>IFERROR(AI582/AF566,"-")</f>
        <v>0.14547179011230232</v>
      </c>
      <c r="AK582" s="212">
        <v>165</v>
      </c>
      <c r="AL582" s="183">
        <f>IFERROR(AK582/AG566,"-")</f>
        <v>0.89189189189189189</v>
      </c>
      <c r="AM582" s="215">
        <f t="shared" ref="AM582:AM645" si="585">IFERROR(AI582/AK582,"-")</f>
        <v>152029.58787878789</v>
      </c>
      <c r="AN582" s="111">
        <f t="shared" si="578"/>
        <v>6.2268850479281455E-3</v>
      </c>
      <c r="AO582" s="616"/>
      <c r="AP582" s="652"/>
      <c r="AQ582" s="128" t="s">
        <v>81</v>
      </c>
      <c r="AR582" s="204">
        <f t="shared" si="580"/>
        <v>190867737</v>
      </c>
      <c r="AS582" s="183">
        <f>IFERROR(AR582/AO566,"-")</f>
        <v>0.15809508577544903</v>
      </c>
      <c r="AT582" s="212">
        <f t="shared" si="581"/>
        <v>1566</v>
      </c>
      <c r="AU582" s="183">
        <f>IFERROR(AT582/AP566,"-")</f>
        <v>0.78417626439659494</v>
      </c>
      <c r="AV582" s="215">
        <f t="shared" ref="AV582:AV645" si="586">IFERROR(AR582/AT582,"-")</f>
        <v>121882.33524904214</v>
      </c>
      <c r="AW582" s="111">
        <f t="shared" si="579"/>
        <v>5.9098799909427124E-2</v>
      </c>
      <c r="AX582" s="121"/>
      <c r="AY582" s="76"/>
      <c r="AZ582" s="76"/>
      <c r="BA582" s="76"/>
      <c r="BB582" s="76"/>
      <c r="BC582" s="76"/>
      <c r="BD582" s="76"/>
      <c r="BE582" s="76"/>
      <c r="BF582" s="76"/>
      <c r="BG582" s="76"/>
      <c r="BH582" s="76"/>
      <c r="BI582" s="76"/>
      <c r="BN582" s="500"/>
      <c r="BO582" s="642"/>
      <c r="BP582" s="641"/>
      <c r="BQ582" s="641"/>
      <c r="BR582" s="128" t="s">
        <v>81</v>
      </c>
      <c r="BS582" s="188">
        <v>21276109</v>
      </c>
      <c r="BT582" s="390">
        <v>0.15218281729178773</v>
      </c>
      <c r="BU582" s="188">
        <v>153</v>
      </c>
      <c r="BV582" s="390">
        <v>0.82702702702702702</v>
      </c>
      <c r="BW582" s="188">
        <v>139059.53594771243</v>
      </c>
      <c r="BX582" s="401">
        <v>5.9144149367969384E-3</v>
      </c>
      <c r="CB582" s="159"/>
      <c r="CC582" s="159"/>
      <c r="CD582" s="159"/>
      <c r="CE582" s="159"/>
      <c r="CF582" s="159"/>
      <c r="CG582" s="159"/>
      <c r="CI582" s="76"/>
      <c r="CJ582" s="150"/>
      <c r="CK582" s="150"/>
      <c r="CL582" s="150"/>
    </row>
    <row r="583" spans="2:90" s="14" customFormat="1" ht="13.5" customHeight="1">
      <c r="B583" s="500">
        <v>35</v>
      </c>
      <c r="C583" s="627" t="s">
        <v>1</v>
      </c>
      <c r="D583" s="630">
        <f>BL39</f>
        <v>54568</v>
      </c>
      <c r="E583" s="626">
        <f t="shared" ref="E583" si="587">VLOOKUP(C583,$AY$5:$BI$78,2,0)</f>
        <v>2311335500</v>
      </c>
      <c r="F583" s="626">
        <f t="shared" ref="F583" si="588">VLOOKUP(C583,$AY$5:$BI$78,7,0)</f>
        <v>3716</v>
      </c>
      <c r="G583" s="124" t="s">
        <v>144</v>
      </c>
      <c r="H583" s="210">
        <v>46155571</v>
      </c>
      <c r="I583" s="181">
        <f>IFERROR(H583/E583,"-")</f>
        <v>1.9969221690230604E-2</v>
      </c>
      <c r="J583" s="210">
        <v>632</v>
      </c>
      <c r="K583" s="181">
        <f>IFERROR(J583/F583,"-")</f>
        <v>0.17007534983853606</v>
      </c>
      <c r="L583" s="213">
        <f t="shared" si="582"/>
        <v>73030.966772151893</v>
      </c>
      <c r="M583" s="108">
        <f>IFERROR(J583/$BL$39,0)</f>
        <v>1.1581879489810877E-2</v>
      </c>
      <c r="N583" s="626">
        <f t="shared" ref="N583" si="589">VLOOKUP(C583,$AY$5:$BI$78,3,0)</f>
        <v>299030250</v>
      </c>
      <c r="O583" s="626">
        <f t="shared" ref="O583" si="590">VLOOKUP(C583,$AY$5:$BI$78,8,0)</f>
        <v>482</v>
      </c>
      <c r="P583" s="124" t="s">
        <v>144</v>
      </c>
      <c r="Q583" s="210">
        <v>17835501</v>
      </c>
      <c r="R583" s="181">
        <f>IFERROR(Q583/N583,"-")</f>
        <v>5.9644470751704884E-2</v>
      </c>
      <c r="S583" s="210">
        <v>102</v>
      </c>
      <c r="T583" s="181">
        <f>IFERROR(S583/O583,"-")</f>
        <v>0.21161825726141079</v>
      </c>
      <c r="U583" s="213">
        <f t="shared" si="583"/>
        <v>174857.85294117648</v>
      </c>
      <c r="V583" s="108">
        <f>IFERROR(S583/$BL$39,0)</f>
        <v>1.8692273860137811E-3</v>
      </c>
      <c r="W583" s="626">
        <f t="shared" ref="W583" si="591">VLOOKUP(C583,$AY$5:$BI$78,4,0)</f>
        <v>217779870</v>
      </c>
      <c r="X583" s="626">
        <f t="shared" ref="X583" si="592">VLOOKUP(C583,$AY$5:$BI$78,9,0)</f>
        <v>293</v>
      </c>
      <c r="Y583" s="124" t="s">
        <v>144</v>
      </c>
      <c r="Z583" s="210">
        <v>6084194</v>
      </c>
      <c r="AA583" s="181">
        <f>IFERROR(Z583/W583,"-")</f>
        <v>2.7937357112023255E-2</v>
      </c>
      <c r="AB583" s="210">
        <v>53</v>
      </c>
      <c r="AC583" s="181">
        <f>IFERROR(AB583/X583,"-")</f>
        <v>0.18088737201365188</v>
      </c>
      <c r="AD583" s="213">
        <f t="shared" si="584"/>
        <v>114796.11320754717</v>
      </c>
      <c r="AE583" s="108">
        <f>IFERROR(AB583/$BL$39,0)</f>
        <v>9.7126521037970977E-4</v>
      </c>
      <c r="AF583" s="626">
        <f t="shared" ref="AF583" si="593">VLOOKUP(C583,$AY$5:$BI$78,5,0)</f>
        <v>371384910</v>
      </c>
      <c r="AG583" s="626">
        <f t="shared" ref="AG583" si="594">VLOOKUP(C583,$AY$5:$BI$78,10,0)</f>
        <v>470</v>
      </c>
      <c r="AH583" s="124" t="s">
        <v>144</v>
      </c>
      <c r="AI583" s="210">
        <v>4606778</v>
      </c>
      <c r="AJ583" s="181">
        <f>IFERROR(AI583/AF583,"-")</f>
        <v>1.2404321974201913E-2</v>
      </c>
      <c r="AK583" s="210">
        <v>125</v>
      </c>
      <c r="AL583" s="181">
        <f>IFERROR(AK583/AG583,"-")</f>
        <v>0.26595744680851063</v>
      </c>
      <c r="AM583" s="213">
        <f t="shared" si="585"/>
        <v>36854.224000000002</v>
      </c>
      <c r="AN583" s="108">
        <f>IFERROR(AK583/$BL$39,0)</f>
        <v>2.2907198358012022E-3</v>
      </c>
      <c r="AO583" s="626">
        <f t="shared" ref="AO583" si="595">VLOOKUP(C583,$AY$5:$BI$78,6,0)</f>
        <v>3199530530</v>
      </c>
      <c r="AP583" s="650">
        <f t="shared" ref="AP583" si="596">VLOOKUP(C583,$AY$5:$BI$78,11,0)</f>
        <v>4961</v>
      </c>
      <c r="AQ583" s="124" t="s">
        <v>144</v>
      </c>
      <c r="AR583" s="210">
        <f t="shared" si="580"/>
        <v>74682044</v>
      </c>
      <c r="AS583" s="181">
        <f>IFERROR(AR583/AO583,"-")</f>
        <v>2.3341563176145094E-2</v>
      </c>
      <c r="AT583" s="210">
        <f t="shared" si="581"/>
        <v>912</v>
      </c>
      <c r="AU583" s="181">
        <f>IFERROR(AT583/AP583,"-")</f>
        <v>0.18383390445474704</v>
      </c>
      <c r="AV583" s="213">
        <f t="shared" si="586"/>
        <v>81888.206140350871</v>
      </c>
      <c r="AW583" s="108">
        <f>IFERROR(AT583/$BL$39,0)</f>
        <v>1.6713091922005572E-2</v>
      </c>
      <c r="AX583" s="121"/>
      <c r="AY583" s="76"/>
      <c r="AZ583" s="76"/>
      <c r="BA583" s="76"/>
      <c r="BB583" s="76"/>
      <c r="BC583" s="76"/>
      <c r="BD583" s="76"/>
      <c r="BE583" s="76"/>
      <c r="BF583" s="76"/>
      <c r="BG583" s="76"/>
      <c r="BH583" s="76"/>
      <c r="BI583" s="76"/>
      <c r="BN583" s="500">
        <v>35</v>
      </c>
      <c r="BO583" s="642" t="s">
        <v>1</v>
      </c>
      <c r="BP583" s="641">
        <v>380164550</v>
      </c>
      <c r="BQ583" s="641">
        <v>499</v>
      </c>
      <c r="BR583" s="400" t="s">
        <v>144</v>
      </c>
      <c r="BS583" s="188">
        <v>8678013</v>
      </c>
      <c r="BT583" s="390">
        <v>2.2826991627704372E-2</v>
      </c>
      <c r="BU583" s="188">
        <v>125</v>
      </c>
      <c r="BV583" s="390">
        <v>0.25050100200400799</v>
      </c>
      <c r="BW583" s="188">
        <v>69424.104000000007</v>
      </c>
      <c r="BX583" s="401">
        <v>2.364245049270867E-3</v>
      </c>
      <c r="CB583" s="159"/>
      <c r="CC583" s="159"/>
      <c r="CD583" s="159"/>
      <c r="CE583" s="159"/>
      <c r="CF583" s="159"/>
      <c r="CG583" s="159"/>
      <c r="CI583" s="76"/>
      <c r="CJ583" s="150"/>
      <c r="CK583" s="150"/>
      <c r="CL583" s="150"/>
    </row>
    <row r="584" spans="2:90" s="14" customFormat="1" ht="13.5" customHeight="1">
      <c r="B584" s="500"/>
      <c r="C584" s="628"/>
      <c r="D584" s="631"/>
      <c r="E584" s="615"/>
      <c r="F584" s="615"/>
      <c r="G584" s="125" t="s">
        <v>145</v>
      </c>
      <c r="H584" s="211">
        <v>63569964</v>
      </c>
      <c r="I584" s="182">
        <f>IFERROR(H584/E583,"-")</f>
        <v>2.7503564065017822E-2</v>
      </c>
      <c r="J584" s="211">
        <v>790</v>
      </c>
      <c r="K584" s="182">
        <f>IFERROR(J584/F583,"-")</f>
        <v>0.21259418729817006</v>
      </c>
      <c r="L584" s="214">
        <f t="shared" si="582"/>
        <v>80468.308860759498</v>
      </c>
      <c r="M584" s="109">
        <f t="shared" ref="M584:M599" si="597">IFERROR(J584/$BL$39,0)</f>
        <v>1.4477349362263598E-2</v>
      </c>
      <c r="N584" s="615"/>
      <c r="O584" s="615"/>
      <c r="P584" s="125" t="s">
        <v>145</v>
      </c>
      <c r="Q584" s="211">
        <v>5837112</v>
      </c>
      <c r="R584" s="182">
        <f>IFERROR(Q584/N583,"-")</f>
        <v>1.952013884882884E-2</v>
      </c>
      <c r="S584" s="211">
        <v>100</v>
      </c>
      <c r="T584" s="182">
        <f>IFERROR(S584/O583,"-")</f>
        <v>0.2074688796680498</v>
      </c>
      <c r="U584" s="214">
        <f t="shared" si="583"/>
        <v>58371.12</v>
      </c>
      <c r="V584" s="109">
        <f t="shared" ref="V584:V599" si="598">IFERROR(S584/$BL$39,0)</f>
        <v>1.8325758686409618E-3</v>
      </c>
      <c r="W584" s="615"/>
      <c r="X584" s="615"/>
      <c r="Y584" s="125" t="s">
        <v>145</v>
      </c>
      <c r="Z584" s="211">
        <v>3011469</v>
      </c>
      <c r="AA584" s="182">
        <f>IFERROR(Z584/W583,"-")</f>
        <v>1.3828041131625252E-2</v>
      </c>
      <c r="AB584" s="211">
        <v>86</v>
      </c>
      <c r="AC584" s="182">
        <f>IFERROR(AB584/X583,"-")</f>
        <v>0.29351535836177473</v>
      </c>
      <c r="AD584" s="214">
        <f t="shared" si="584"/>
        <v>35017.08139534884</v>
      </c>
      <c r="AE584" s="109">
        <f t="shared" ref="AE584:AE599" si="599">IFERROR(AB584/$BL$39,0)</f>
        <v>1.5760152470312271E-3</v>
      </c>
      <c r="AF584" s="615"/>
      <c r="AG584" s="615"/>
      <c r="AH584" s="125" t="s">
        <v>145</v>
      </c>
      <c r="AI584" s="211">
        <v>9189019</v>
      </c>
      <c r="AJ584" s="182">
        <f>IFERROR(AI584/AF583,"-")</f>
        <v>2.4742575028156098E-2</v>
      </c>
      <c r="AK584" s="211">
        <v>137</v>
      </c>
      <c r="AL584" s="182">
        <f>IFERROR(AK584/AG583,"-")</f>
        <v>0.29148936170212764</v>
      </c>
      <c r="AM584" s="214">
        <f t="shared" si="585"/>
        <v>67073.131386861307</v>
      </c>
      <c r="AN584" s="109">
        <f t="shared" ref="AN584:AN599" si="600">IFERROR(AK584/$BL$39,0)</f>
        <v>2.5106289400381177E-3</v>
      </c>
      <c r="AO584" s="615"/>
      <c r="AP584" s="651"/>
      <c r="AQ584" s="125" t="s">
        <v>145</v>
      </c>
      <c r="AR584" s="211">
        <f t="shared" si="580"/>
        <v>81607564</v>
      </c>
      <c r="AS584" s="182">
        <f>IFERROR(AR584/AO583,"-")</f>
        <v>2.5506105734831041E-2</v>
      </c>
      <c r="AT584" s="211">
        <f t="shared" si="581"/>
        <v>1113</v>
      </c>
      <c r="AU584" s="182">
        <f>IFERROR(AT584/AP583,"-")</f>
        <v>0.22434992944970772</v>
      </c>
      <c r="AV584" s="214">
        <f t="shared" si="586"/>
        <v>73322.159928122186</v>
      </c>
      <c r="AW584" s="109">
        <f t="shared" ref="AW584:AW599" si="601">IFERROR(AT584/$BL$39,0)</f>
        <v>2.0396569417973905E-2</v>
      </c>
      <c r="AX584" s="121"/>
      <c r="AY584" s="76"/>
      <c r="AZ584" s="76"/>
      <c r="BA584" s="76"/>
      <c r="BB584" s="76"/>
      <c r="BC584" s="76"/>
      <c r="BD584" s="76"/>
      <c r="BE584" s="76"/>
      <c r="BF584" s="76"/>
      <c r="BG584" s="76"/>
      <c r="BH584" s="76"/>
      <c r="BI584" s="76"/>
      <c r="BN584" s="500"/>
      <c r="BO584" s="642"/>
      <c r="BP584" s="641"/>
      <c r="BQ584" s="641"/>
      <c r="BR584" s="400" t="s">
        <v>145</v>
      </c>
      <c r="BS584" s="188">
        <v>10178183</v>
      </c>
      <c r="BT584" s="390">
        <v>2.6773098648992917E-2</v>
      </c>
      <c r="BU584" s="188">
        <v>144</v>
      </c>
      <c r="BV584" s="390">
        <v>0.28857715430861725</v>
      </c>
      <c r="BW584" s="188">
        <v>70681.826388888891</v>
      </c>
      <c r="BX584" s="401">
        <v>2.7236102967600384E-3</v>
      </c>
      <c r="CB584" s="159"/>
      <c r="CC584" s="159"/>
      <c r="CD584" s="159"/>
      <c r="CE584" s="159"/>
      <c r="CF584" s="159"/>
      <c r="CG584" s="159"/>
      <c r="CI584" s="76"/>
      <c r="CJ584" s="150"/>
      <c r="CK584" s="150"/>
      <c r="CL584" s="150"/>
    </row>
    <row r="585" spans="2:90" s="14" customFormat="1" ht="13.5" customHeight="1">
      <c r="B585" s="500"/>
      <c r="C585" s="628"/>
      <c r="D585" s="631"/>
      <c r="E585" s="615"/>
      <c r="F585" s="615"/>
      <c r="G585" s="126" t="s">
        <v>146</v>
      </c>
      <c r="H585" s="211">
        <v>43878050</v>
      </c>
      <c r="I585" s="182">
        <f>IFERROR(H585/E583,"-")</f>
        <v>1.8983851543836885E-2</v>
      </c>
      <c r="J585" s="211">
        <v>1065</v>
      </c>
      <c r="K585" s="182">
        <f>IFERROR(J585/F583,"-")</f>
        <v>0.28659849300322926</v>
      </c>
      <c r="L585" s="214">
        <f t="shared" si="582"/>
        <v>41200.046948356809</v>
      </c>
      <c r="M585" s="109">
        <f t="shared" si="597"/>
        <v>1.9516933001026242E-2</v>
      </c>
      <c r="N585" s="615"/>
      <c r="O585" s="615"/>
      <c r="P585" s="126" t="s">
        <v>146</v>
      </c>
      <c r="Q585" s="211">
        <v>6597808</v>
      </c>
      <c r="R585" s="182">
        <f>IFERROR(Q585/N583,"-")</f>
        <v>2.2064015262669913E-2</v>
      </c>
      <c r="S585" s="211">
        <v>123</v>
      </c>
      <c r="T585" s="182">
        <f>IFERROR(S585/O583,"-")</f>
        <v>0.25518672199170123</v>
      </c>
      <c r="U585" s="214">
        <f t="shared" si="583"/>
        <v>53640.715447154471</v>
      </c>
      <c r="V585" s="109">
        <f t="shared" si="598"/>
        <v>2.2540683184283828E-3</v>
      </c>
      <c r="W585" s="615"/>
      <c r="X585" s="615"/>
      <c r="Y585" s="126" t="s">
        <v>146</v>
      </c>
      <c r="Z585" s="211">
        <v>2018432</v>
      </c>
      <c r="AA585" s="182">
        <f>IFERROR(Z585/W583,"-")</f>
        <v>9.2682211629568877E-3</v>
      </c>
      <c r="AB585" s="211">
        <v>85</v>
      </c>
      <c r="AC585" s="182">
        <f>IFERROR(AB585/X583,"-")</f>
        <v>0.29010238907849828</v>
      </c>
      <c r="AD585" s="214">
        <f t="shared" si="584"/>
        <v>23746.258823529413</v>
      </c>
      <c r="AE585" s="109">
        <f t="shared" si="599"/>
        <v>1.5576894883448174E-3</v>
      </c>
      <c r="AF585" s="615"/>
      <c r="AG585" s="615"/>
      <c r="AH585" s="126" t="s">
        <v>146</v>
      </c>
      <c r="AI585" s="211">
        <v>9752326</v>
      </c>
      <c r="AJ585" s="182">
        <f>IFERROR(AI585/AF583,"-")</f>
        <v>2.625934909417833E-2</v>
      </c>
      <c r="AK585" s="211">
        <v>151</v>
      </c>
      <c r="AL585" s="182">
        <f>IFERROR(AK585/AG583,"-")</f>
        <v>0.32127659574468087</v>
      </c>
      <c r="AM585" s="214">
        <f t="shared" si="585"/>
        <v>64584.940397350991</v>
      </c>
      <c r="AN585" s="109">
        <f t="shared" si="600"/>
        <v>2.7671895616478521E-3</v>
      </c>
      <c r="AO585" s="615"/>
      <c r="AP585" s="651"/>
      <c r="AQ585" s="126" t="s">
        <v>146</v>
      </c>
      <c r="AR585" s="211">
        <f t="shared" si="580"/>
        <v>62246616</v>
      </c>
      <c r="AS585" s="182">
        <f>IFERROR(AR585/AO583,"-")</f>
        <v>1.9454921719406128E-2</v>
      </c>
      <c r="AT585" s="211">
        <f t="shared" si="581"/>
        <v>1424</v>
      </c>
      <c r="AU585" s="182">
        <f>IFERROR(AT585/AP583,"-")</f>
        <v>0.28703890344688571</v>
      </c>
      <c r="AV585" s="214">
        <f t="shared" si="586"/>
        <v>43712.511235955055</v>
      </c>
      <c r="AW585" s="109">
        <f t="shared" si="601"/>
        <v>2.6095880369447294E-2</v>
      </c>
      <c r="AX585" s="121"/>
      <c r="AY585" s="76"/>
      <c r="AZ585" s="76"/>
      <c r="BA585" s="76"/>
      <c r="BB585" s="76"/>
      <c r="BC585" s="76"/>
      <c r="BD585" s="76"/>
      <c r="BE585" s="76"/>
      <c r="BF585" s="76"/>
      <c r="BG585" s="76"/>
      <c r="BH585" s="76"/>
      <c r="BI585" s="76"/>
      <c r="BN585" s="500"/>
      <c r="BO585" s="642"/>
      <c r="BP585" s="641"/>
      <c r="BQ585" s="641"/>
      <c r="BR585" s="400" t="s">
        <v>146</v>
      </c>
      <c r="BS585" s="188">
        <v>7230957</v>
      </c>
      <c r="BT585" s="390">
        <v>1.9020597791140705E-2</v>
      </c>
      <c r="BU585" s="188">
        <v>153</v>
      </c>
      <c r="BV585" s="390">
        <v>0.30661322645290578</v>
      </c>
      <c r="BW585" s="188">
        <v>47261.156862745098</v>
      </c>
      <c r="BX585" s="401">
        <v>2.893835940307541E-3</v>
      </c>
      <c r="CB585" s="159"/>
      <c r="CC585" s="159"/>
      <c r="CD585" s="159"/>
      <c r="CE585" s="159"/>
      <c r="CF585" s="159"/>
      <c r="CG585" s="159"/>
      <c r="CI585" s="76"/>
      <c r="CJ585" s="150"/>
      <c r="CK585" s="150"/>
      <c r="CL585" s="150"/>
    </row>
    <row r="586" spans="2:90" s="14" customFormat="1" ht="13.5" customHeight="1">
      <c r="B586" s="500"/>
      <c r="C586" s="628"/>
      <c r="D586" s="631"/>
      <c r="E586" s="615"/>
      <c r="F586" s="615"/>
      <c r="G586" s="126" t="s">
        <v>147</v>
      </c>
      <c r="H586" s="211">
        <v>3037944</v>
      </c>
      <c r="I586" s="182">
        <f>IFERROR(H586/E583,"-")</f>
        <v>1.3143673863011233E-3</v>
      </c>
      <c r="J586" s="211">
        <v>171</v>
      </c>
      <c r="K586" s="182">
        <f>IFERROR(J586/F583,"-")</f>
        <v>4.6017222820236812E-2</v>
      </c>
      <c r="L586" s="214">
        <f t="shared" si="582"/>
        <v>17765.754385964912</v>
      </c>
      <c r="M586" s="109">
        <f t="shared" si="597"/>
        <v>3.1337047353760445E-3</v>
      </c>
      <c r="N586" s="615"/>
      <c r="O586" s="615"/>
      <c r="P586" s="126" t="s">
        <v>147</v>
      </c>
      <c r="Q586" s="211">
        <v>189502</v>
      </c>
      <c r="R586" s="182">
        <f>IFERROR(Q586/N583,"-")</f>
        <v>6.3372183917847775E-4</v>
      </c>
      <c r="S586" s="211">
        <v>20</v>
      </c>
      <c r="T586" s="182">
        <f>IFERROR(S586/O583,"-")</f>
        <v>4.1493775933609957E-2</v>
      </c>
      <c r="U586" s="214">
        <f t="shared" si="583"/>
        <v>9475.1</v>
      </c>
      <c r="V586" s="109">
        <f t="shared" si="598"/>
        <v>3.6651517372819235E-4</v>
      </c>
      <c r="W586" s="615"/>
      <c r="X586" s="615"/>
      <c r="Y586" s="126" t="s">
        <v>147</v>
      </c>
      <c r="Z586" s="211">
        <v>189968</v>
      </c>
      <c r="AA586" s="182">
        <f>IFERROR(Z586/W583,"-")</f>
        <v>8.722936605665161E-4</v>
      </c>
      <c r="AB586" s="211">
        <v>17</v>
      </c>
      <c r="AC586" s="182">
        <f>IFERROR(AB586/X583,"-")</f>
        <v>5.8020477815699661E-2</v>
      </c>
      <c r="AD586" s="214">
        <f t="shared" si="584"/>
        <v>11174.588235294117</v>
      </c>
      <c r="AE586" s="109">
        <f t="shared" si="599"/>
        <v>3.1153789766896349E-4</v>
      </c>
      <c r="AF586" s="615"/>
      <c r="AG586" s="615"/>
      <c r="AH586" s="126" t="s">
        <v>147</v>
      </c>
      <c r="AI586" s="211">
        <v>446023</v>
      </c>
      <c r="AJ586" s="182">
        <f>IFERROR(AI586/AF583,"-")</f>
        <v>1.2009723281433272E-3</v>
      </c>
      <c r="AK586" s="211">
        <v>30</v>
      </c>
      <c r="AL586" s="182">
        <f>IFERROR(AK586/AG583,"-")</f>
        <v>6.3829787234042548E-2</v>
      </c>
      <c r="AM586" s="214">
        <f t="shared" si="585"/>
        <v>14867.433333333332</v>
      </c>
      <c r="AN586" s="109">
        <f t="shared" si="600"/>
        <v>5.497727605922885E-4</v>
      </c>
      <c r="AO586" s="615"/>
      <c r="AP586" s="651"/>
      <c r="AQ586" s="126" t="s">
        <v>147</v>
      </c>
      <c r="AR586" s="211">
        <f t="shared" si="580"/>
        <v>3863437</v>
      </c>
      <c r="AS586" s="182">
        <f>IFERROR(AR586/AO583,"-")</f>
        <v>1.2075012142484542E-3</v>
      </c>
      <c r="AT586" s="211">
        <f t="shared" si="581"/>
        <v>238</v>
      </c>
      <c r="AU586" s="182">
        <f>IFERROR(AT586/AP583,"-")</f>
        <v>4.7974198750251967E-2</v>
      </c>
      <c r="AV586" s="214">
        <f t="shared" si="586"/>
        <v>16232.928571428571</v>
      </c>
      <c r="AW586" s="109">
        <f t="shared" si="601"/>
        <v>4.3615305673654885E-3</v>
      </c>
      <c r="AX586" s="121"/>
      <c r="AY586" s="76"/>
      <c r="AZ586" s="76"/>
      <c r="BA586" s="76"/>
      <c r="BB586" s="76"/>
      <c r="BC586" s="76"/>
      <c r="BD586" s="76"/>
      <c r="BE586" s="76"/>
      <c r="BF586" s="76"/>
      <c r="BG586" s="76"/>
      <c r="BH586" s="76"/>
      <c r="BI586" s="76"/>
      <c r="BN586" s="500"/>
      <c r="BO586" s="642"/>
      <c r="BP586" s="641"/>
      <c r="BQ586" s="641"/>
      <c r="BR586" s="400" t="s">
        <v>147</v>
      </c>
      <c r="BS586" s="188">
        <v>353358</v>
      </c>
      <c r="BT586" s="390">
        <v>9.294869813610974E-4</v>
      </c>
      <c r="BU586" s="188">
        <v>23</v>
      </c>
      <c r="BV586" s="390">
        <v>4.6092184368737472E-2</v>
      </c>
      <c r="BW586" s="188">
        <v>15363.391304347826</v>
      </c>
      <c r="BX586" s="401">
        <v>4.3502108906583951E-4</v>
      </c>
      <c r="CB586" s="159"/>
      <c r="CC586" s="159"/>
      <c r="CD586" s="159"/>
      <c r="CE586" s="159"/>
      <c r="CF586" s="159"/>
      <c r="CG586" s="159"/>
      <c r="CI586" s="76"/>
      <c r="CJ586" s="150"/>
      <c r="CK586" s="150"/>
      <c r="CL586" s="150"/>
    </row>
    <row r="587" spans="2:90" s="14" customFormat="1" ht="13.5" customHeight="1">
      <c r="B587" s="500"/>
      <c r="C587" s="628"/>
      <c r="D587" s="631"/>
      <c r="E587" s="615"/>
      <c r="F587" s="615"/>
      <c r="G587" s="126" t="s">
        <v>148</v>
      </c>
      <c r="H587" s="211">
        <v>55410272</v>
      </c>
      <c r="I587" s="182">
        <f>IFERROR(H587/E583,"-")</f>
        <v>2.3973270864398526E-2</v>
      </c>
      <c r="J587" s="211">
        <v>1281</v>
      </c>
      <c r="K587" s="182">
        <f>IFERROR(J587/F583,"-")</f>
        <v>0.34472551130247581</v>
      </c>
      <c r="L587" s="214">
        <f t="shared" si="582"/>
        <v>43255.481654957068</v>
      </c>
      <c r="M587" s="109">
        <f t="shared" si="597"/>
        <v>2.3475296877290719E-2</v>
      </c>
      <c r="N587" s="615"/>
      <c r="O587" s="615"/>
      <c r="P587" s="126" t="s">
        <v>148</v>
      </c>
      <c r="Q587" s="211">
        <v>7430896</v>
      </c>
      <c r="R587" s="182">
        <f>IFERROR(Q587/N583,"-")</f>
        <v>2.4849980896581532E-2</v>
      </c>
      <c r="S587" s="211">
        <v>180</v>
      </c>
      <c r="T587" s="182">
        <f>IFERROR(S587/O583,"-")</f>
        <v>0.37344398340248963</v>
      </c>
      <c r="U587" s="214">
        <f t="shared" si="583"/>
        <v>41282.755555555559</v>
      </c>
      <c r="V587" s="109">
        <f t="shared" si="598"/>
        <v>3.2986365635537312E-3</v>
      </c>
      <c r="W587" s="615"/>
      <c r="X587" s="615"/>
      <c r="Y587" s="126" t="s">
        <v>148</v>
      </c>
      <c r="Z587" s="211">
        <v>2859284</v>
      </c>
      <c r="AA587" s="182">
        <f>IFERROR(Z587/W583,"-")</f>
        <v>1.3129239171646122E-2</v>
      </c>
      <c r="AB587" s="211">
        <v>112</v>
      </c>
      <c r="AC587" s="182">
        <f>IFERROR(AB587/X583,"-")</f>
        <v>0.38225255972696248</v>
      </c>
      <c r="AD587" s="214">
        <f t="shared" si="584"/>
        <v>25529.321428571428</v>
      </c>
      <c r="AE587" s="109">
        <f t="shared" si="599"/>
        <v>2.052484972877877E-3</v>
      </c>
      <c r="AF587" s="615"/>
      <c r="AG587" s="615"/>
      <c r="AH587" s="126" t="s">
        <v>148</v>
      </c>
      <c r="AI587" s="211">
        <v>6943235</v>
      </c>
      <c r="AJ587" s="182">
        <f>IFERROR(AI587/AF583,"-")</f>
        <v>1.869552265868853E-2</v>
      </c>
      <c r="AK587" s="211">
        <v>191</v>
      </c>
      <c r="AL587" s="182">
        <f>IFERROR(AK587/AG583,"-")</f>
        <v>0.40638297872340423</v>
      </c>
      <c r="AM587" s="214">
        <f t="shared" si="585"/>
        <v>36352.015706806284</v>
      </c>
      <c r="AN587" s="109">
        <f t="shared" si="600"/>
        <v>3.5002199091042369E-3</v>
      </c>
      <c r="AO587" s="615"/>
      <c r="AP587" s="651"/>
      <c r="AQ587" s="126" t="s">
        <v>148</v>
      </c>
      <c r="AR587" s="211">
        <f t="shared" si="580"/>
        <v>72643687</v>
      </c>
      <c r="AS587" s="182">
        <f>IFERROR(AR587/AO583,"-")</f>
        <v>2.2704483148032344E-2</v>
      </c>
      <c r="AT587" s="211">
        <f t="shared" si="581"/>
        <v>1764</v>
      </c>
      <c r="AU587" s="182">
        <f>IFERROR(AT587/AP583,"-")</f>
        <v>0.35557347309010279</v>
      </c>
      <c r="AV587" s="214">
        <f t="shared" si="586"/>
        <v>41181.228458049889</v>
      </c>
      <c r="AW587" s="109">
        <f t="shared" si="601"/>
        <v>3.2326638322826562E-2</v>
      </c>
      <c r="AX587" s="121"/>
      <c r="AY587" s="76"/>
      <c r="AZ587" s="76"/>
      <c r="BA587" s="76"/>
      <c r="BB587" s="76"/>
      <c r="BC587" s="76"/>
      <c r="BD587" s="76"/>
      <c r="BE587" s="76"/>
      <c r="BF587" s="76"/>
      <c r="BG587" s="76"/>
      <c r="BH587" s="76"/>
      <c r="BI587" s="76"/>
      <c r="BN587" s="500"/>
      <c r="BO587" s="642"/>
      <c r="BP587" s="641"/>
      <c r="BQ587" s="641"/>
      <c r="BR587" s="400" t="s">
        <v>148</v>
      </c>
      <c r="BS587" s="188">
        <v>6940225</v>
      </c>
      <c r="BT587" s="390">
        <v>1.8255844738811127E-2</v>
      </c>
      <c r="BU587" s="188">
        <v>193</v>
      </c>
      <c r="BV587" s="390">
        <v>0.38677354709418837</v>
      </c>
      <c r="BW587" s="188">
        <v>35959.715025906735</v>
      </c>
      <c r="BX587" s="401">
        <v>3.6503943560742182E-3</v>
      </c>
      <c r="CB587" s="159"/>
      <c r="CC587" s="159"/>
      <c r="CD587" s="159"/>
      <c r="CE587" s="159"/>
      <c r="CF587" s="159"/>
      <c r="CG587" s="159"/>
      <c r="CI587" s="76"/>
      <c r="CJ587" s="150"/>
      <c r="CK587" s="150"/>
      <c r="CL587" s="150"/>
    </row>
    <row r="588" spans="2:90" s="14" customFormat="1" ht="13.5" customHeight="1">
      <c r="B588" s="500"/>
      <c r="C588" s="628"/>
      <c r="D588" s="631"/>
      <c r="E588" s="615"/>
      <c r="F588" s="615"/>
      <c r="G588" s="126" t="s">
        <v>149</v>
      </c>
      <c r="H588" s="211">
        <v>91294953</v>
      </c>
      <c r="I588" s="182">
        <f>IFERROR(H588/E583,"-")</f>
        <v>3.9498788903644666E-2</v>
      </c>
      <c r="J588" s="211">
        <v>1404</v>
      </c>
      <c r="K588" s="182">
        <f>IFERROR(J588/F583,"-")</f>
        <v>0.37782561894510225</v>
      </c>
      <c r="L588" s="214">
        <f t="shared" si="582"/>
        <v>65024.895299145297</v>
      </c>
      <c r="M588" s="109">
        <f t="shared" si="597"/>
        <v>2.5729365195719101E-2</v>
      </c>
      <c r="N588" s="615"/>
      <c r="O588" s="615"/>
      <c r="P588" s="126" t="s">
        <v>149</v>
      </c>
      <c r="Q588" s="211">
        <v>14291449</v>
      </c>
      <c r="R588" s="182">
        <f>IFERROR(Q588/N583,"-")</f>
        <v>4.7792653084428746E-2</v>
      </c>
      <c r="S588" s="211">
        <v>193</v>
      </c>
      <c r="T588" s="182">
        <f>IFERROR(S588/O583,"-")</f>
        <v>0.40041493775933612</v>
      </c>
      <c r="U588" s="214">
        <f t="shared" si="583"/>
        <v>74048.958549222792</v>
      </c>
      <c r="V588" s="109">
        <f t="shared" si="598"/>
        <v>3.536871426477056E-3</v>
      </c>
      <c r="W588" s="615"/>
      <c r="X588" s="615"/>
      <c r="Y588" s="126" t="s">
        <v>149</v>
      </c>
      <c r="Z588" s="211">
        <v>8328319</v>
      </c>
      <c r="AA588" s="182">
        <f>IFERROR(Z588/W583,"-")</f>
        <v>3.8241913726920672E-2</v>
      </c>
      <c r="AB588" s="211">
        <v>120</v>
      </c>
      <c r="AC588" s="182">
        <f>IFERROR(AB588/X583,"-")</f>
        <v>0.40955631399317405</v>
      </c>
      <c r="AD588" s="214">
        <f t="shared" si="584"/>
        <v>69402.65833333334</v>
      </c>
      <c r="AE588" s="109">
        <f t="shared" si="599"/>
        <v>2.199091042369154E-3</v>
      </c>
      <c r="AF588" s="615"/>
      <c r="AG588" s="615"/>
      <c r="AH588" s="126" t="s">
        <v>149</v>
      </c>
      <c r="AI588" s="211">
        <v>13006294</v>
      </c>
      <c r="AJ588" s="182">
        <f>IFERROR(AI588/AF583,"-")</f>
        <v>3.5021062110466468E-2</v>
      </c>
      <c r="AK588" s="211">
        <v>190</v>
      </c>
      <c r="AL588" s="182">
        <f>IFERROR(AK588/AG583,"-")</f>
        <v>0.40425531914893614</v>
      </c>
      <c r="AM588" s="214">
        <f t="shared" si="585"/>
        <v>68454.178947368418</v>
      </c>
      <c r="AN588" s="109">
        <f t="shared" si="600"/>
        <v>3.4818941504178272E-3</v>
      </c>
      <c r="AO588" s="615"/>
      <c r="AP588" s="651"/>
      <c r="AQ588" s="126" t="s">
        <v>149</v>
      </c>
      <c r="AR588" s="211">
        <f t="shared" si="580"/>
        <v>126921015</v>
      </c>
      <c r="AS588" s="182">
        <f>IFERROR(AR588/AO583,"-")</f>
        <v>3.9668636948433804E-2</v>
      </c>
      <c r="AT588" s="211">
        <f t="shared" si="581"/>
        <v>1907</v>
      </c>
      <c r="AU588" s="182">
        <f>IFERROR(AT588/AP583,"-")</f>
        <v>0.38439830679298531</v>
      </c>
      <c r="AV588" s="214">
        <f t="shared" si="586"/>
        <v>66555.330361824861</v>
      </c>
      <c r="AW588" s="109">
        <f t="shared" si="601"/>
        <v>3.4947221814983137E-2</v>
      </c>
      <c r="AX588" s="121"/>
      <c r="AY588" s="76"/>
      <c r="AZ588" s="76"/>
      <c r="BA588" s="76"/>
      <c r="BB588" s="76"/>
      <c r="BC588" s="76"/>
      <c r="BD588" s="76"/>
      <c r="BE588" s="76"/>
      <c r="BF588" s="76"/>
      <c r="BG588" s="76"/>
      <c r="BH588" s="76"/>
      <c r="BI588" s="76"/>
      <c r="BN588" s="500"/>
      <c r="BO588" s="642"/>
      <c r="BP588" s="641"/>
      <c r="BQ588" s="641"/>
      <c r="BR588" s="400" t="s">
        <v>149</v>
      </c>
      <c r="BS588" s="188">
        <v>17542148</v>
      </c>
      <c r="BT588" s="390">
        <v>4.6143565990042996E-2</v>
      </c>
      <c r="BU588" s="188">
        <v>226</v>
      </c>
      <c r="BV588" s="390">
        <v>0.4529058116232465</v>
      </c>
      <c r="BW588" s="188">
        <v>77620.123893805314</v>
      </c>
      <c r="BX588" s="401">
        <v>4.2745550490817276E-3</v>
      </c>
      <c r="CB588" s="159"/>
      <c r="CC588" s="159"/>
      <c r="CD588" s="159"/>
      <c r="CE588" s="159"/>
      <c r="CF588" s="159"/>
      <c r="CG588" s="159"/>
      <c r="CI588" s="76"/>
      <c r="CJ588" s="150"/>
      <c r="CK588" s="150"/>
      <c r="CL588" s="150"/>
    </row>
    <row r="589" spans="2:90" s="14" customFormat="1" ht="13.5" customHeight="1">
      <c r="B589" s="500"/>
      <c r="C589" s="628"/>
      <c r="D589" s="631"/>
      <c r="E589" s="615"/>
      <c r="F589" s="615"/>
      <c r="G589" s="126" t="s">
        <v>150</v>
      </c>
      <c r="H589" s="211">
        <v>52109566</v>
      </c>
      <c r="I589" s="182">
        <f>IFERROR(H589/E583,"-")</f>
        <v>2.2545219419681826E-2</v>
      </c>
      <c r="J589" s="211">
        <v>331</v>
      </c>
      <c r="K589" s="182">
        <f>IFERROR(J589/F583,"-")</f>
        <v>8.9074273412271254E-2</v>
      </c>
      <c r="L589" s="214">
        <f t="shared" si="582"/>
        <v>157430.71299093656</v>
      </c>
      <c r="M589" s="109">
        <f t="shared" si="597"/>
        <v>6.0658261252015833E-3</v>
      </c>
      <c r="N589" s="615"/>
      <c r="O589" s="615"/>
      <c r="P589" s="126" t="s">
        <v>150</v>
      </c>
      <c r="Q589" s="211">
        <v>7651108</v>
      </c>
      <c r="R589" s="182">
        <f>IFERROR(Q589/N583,"-")</f>
        <v>2.5586401375780544E-2</v>
      </c>
      <c r="S589" s="211">
        <v>46</v>
      </c>
      <c r="T589" s="182">
        <f>IFERROR(S589/O583,"-")</f>
        <v>9.5435684647302899E-2</v>
      </c>
      <c r="U589" s="214">
        <f t="shared" si="583"/>
        <v>166328.4347826087</v>
      </c>
      <c r="V589" s="109">
        <f t="shared" si="598"/>
        <v>8.4298489957484242E-4</v>
      </c>
      <c r="W589" s="615"/>
      <c r="X589" s="615"/>
      <c r="Y589" s="126" t="s">
        <v>150</v>
      </c>
      <c r="Z589" s="211">
        <v>10828742</v>
      </c>
      <c r="AA589" s="182">
        <f>IFERROR(Z589/W583,"-")</f>
        <v>4.9723337606914726E-2</v>
      </c>
      <c r="AB589" s="211">
        <v>34</v>
      </c>
      <c r="AC589" s="182">
        <f>IFERROR(AB589/X583,"-")</f>
        <v>0.11604095563139932</v>
      </c>
      <c r="AD589" s="214">
        <f t="shared" si="584"/>
        <v>318492.4117647059</v>
      </c>
      <c r="AE589" s="109">
        <f t="shared" si="599"/>
        <v>6.2307579533792698E-4</v>
      </c>
      <c r="AF589" s="615"/>
      <c r="AG589" s="615"/>
      <c r="AH589" s="126" t="s">
        <v>150</v>
      </c>
      <c r="AI589" s="211">
        <v>5081300</v>
      </c>
      <c r="AJ589" s="182">
        <f>IFERROR(AI589/AF583,"-")</f>
        <v>1.3682031399714113E-2</v>
      </c>
      <c r="AK589" s="211">
        <v>58</v>
      </c>
      <c r="AL589" s="182">
        <f>IFERROR(AK589/AG583,"-")</f>
        <v>0.12340425531914893</v>
      </c>
      <c r="AM589" s="214">
        <f t="shared" si="585"/>
        <v>87608.620689655174</v>
      </c>
      <c r="AN589" s="109">
        <f t="shared" si="600"/>
        <v>1.0628940038117578E-3</v>
      </c>
      <c r="AO589" s="615"/>
      <c r="AP589" s="651"/>
      <c r="AQ589" s="126" t="s">
        <v>150</v>
      </c>
      <c r="AR589" s="211">
        <f t="shared" si="580"/>
        <v>75670716</v>
      </c>
      <c r="AS589" s="182">
        <f>IFERROR(AR589/AO583,"-")</f>
        <v>2.3650568510124516E-2</v>
      </c>
      <c r="AT589" s="211">
        <f t="shared" si="581"/>
        <v>469</v>
      </c>
      <c r="AU589" s="182">
        <f>IFERROR(AT589/AP583,"-")</f>
        <v>9.4537391654908279E-2</v>
      </c>
      <c r="AV589" s="214">
        <f t="shared" si="586"/>
        <v>161344.81023454157</v>
      </c>
      <c r="AW589" s="109">
        <f t="shared" si="601"/>
        <v>8.5947808239261111E-3</v>
      </c>
      <c r="AX589" s="121"/>
      <c r="AY589" s="76"/>
      <c r="AZ589" s="76"/>
      <c r="BA589" s="76"/>
      <c r="BB589" s="76"/>
      <c r="BC589" s="76"/>
      <c r="BD589" s="76"/>
      <c r="BE589" s="76"/>
      <c r="BF589" s="76"/>
      <c r="BG589" s="76"/>
      <c r="BH589" s="76"/>
      <c r="BI589" s="76"/>
      <c r="BN589" s="500"/>
      <c r="BO589" s="642"/>
      <c r="BP589" s="641"/>
      <c r="BQ589" s="641"/>
      <c r="BR589" s="400" t="s">
        <v>150</v>
      </c>
      <c r="BS589" s="188">
        <v>4908547</v>
      </c>
      <c r="BT589" s="390">
        <v>1.2911637868391463E-2</v>
      </c>
      <c r="BU589" s="188">
        <v>51</v>
      </c>
      <c r="BV589" s="390">
        <v>0.10220440881763528</v>
      </c>
      <c r="BW589" s="188">
        <v>96246.019607843133</v>
      </c>
      <c r="BX589" s="401">
        <v>9.6461198010251367E-4</v>
      </c>
      <c r="CB589" s="159"/>
      <c r="CC589" s="159"/>
      <c r="CD589" s="159"/>
      <c r="CE589" s="159"/>
      <c r="CF589" s="159"/>
      <c r="CG589" s="159"/>
      <c r="CI589" s="76"/>
      <c r="CJ589" s="150"/>
      <c r="CK589" s="150"/>
      <c r="CL589" s="150"/>
    </row>
    <row r="590" spans="2:90" s="14" customFormat="1" ht="13.5" customHeight="1">
      <c r="B590" s="500"/>
      <c r="C590" s="628"/>
      <c r="D590" s="631"/>
      <c r="E590" s="615"/>
      <c r="F590" s="615"/>
      <c r="G590" s="126" t="s">
        <v>160</v>
      </c>
      <c r="H590" s="211">
        <v>3450</v>
      </c>
      <c r="I590" s="182">
        <f>IFERROR(H590/E583,"-")</f>
        <v>1.4926435387679547E-6</v>
      </c>
      <c r="J590" s="211">
        <v>2</v>
      </c>
      <c r="K590" s="182">
        <f>IFERROR(J590/F583,"-")</f>
        <v>5.3821313240043052E-4</v>
      </c>
      <c r="L590" s="214">
        <f t="shared" si="582"/>
        <v>1725</v>
      </c>
      <c r="M590" s="109">
        <f t="shared" si="597"/>
        <v>3.6651517372819234E-5</v>
      </c>
      <c r="N590" s="615"/>
      <c r="O590" s="615"/>
      <c r="P590" s="126" t="s">
        <v>160</v>
      </c>
      <c r="Q590" s="211">
        <v>1323</v>
      </c>
      <c r="R590" s="182">
        <f>IFERROR(Q590/N583,"-")</f>
        <v>4.4243015547758132E-6</v>
      </c>
      <c r="S590" s="211">
        <v>1</v>
      </c>
      <c r="T590" s="182">
        <f>IFERROR(S590/O583,"-")</f>
        <v>2.0746887966804979E-3</v>
      </c>
      <c r="U590" s="214">
        <f t="shared" si="583"/>
        <v>1323</v>
      </c>
      <c r="V590" s="109">
        <f t="shared" si="598"/>
        <v>1.8325758686409617E-5</v>
      </c>
      <c r="W590" s="615"/>
      <c r="X590" s="615"/>
      <c r="Y590" s="126" t="s">
        <v>160</v>
      </c>
      <c r="Z590" s="211">
        <v>0</v>
      </c>
      <c r="AA590" s="182">
        <f>IFERROR(Z590/W583,"-")</f>
        <v>0</v>
      </c>
      <c r="AB590" s="211">
        <v>0</v>
      </c>
      <c r="AC590" s="182">
        <f>IFERROR(AB590/X583,"-")</f>
        <v>0</v>
      </c>
      <c r="AD590" s="214" t="str">
        <f t="shared" si="584"/>
        <v>-</v>
      </c>
      <c r="AE590" s="109">
        <f t="shared" si="599"/>
        <v>0</v>
      </c>
      <c r="AF590" s="615"/>
      <c r="AG590" s="615"/>
      <c r="AH590" s="126" t="s">
        <v>160</v>
      </c>
      <c r="AI590" s="211">
        <v>0</v>
      </c>
      <c r="AJ590" s="182">
        <f>IFERROR(AI590/AF583,"-")</f>
        <v>0</v>
      </c>
      <c r="AK590" s="211">
        <v>0</v>
      </c>
      <c r="AL590" s="182">
        <f>IFERROR(AK590/AG583,"-")</f>
        <v>0</v>
      </c>
      <c r="AM590" s="214" t="str">
        <f t="shared" si="585"/>
        <v>-</v>
      </c>
      <c r="AN590" s="109">
        <f t="shared" si="600"/>
        <v>0</v>
      </c>
      <c r="AO590" s="615"/>
      <c r="AP590" s="651"/>
      <c r="AQ590" s="126" t="s">
        <v>160</v>
      </c>
      <c r="AR590" s="211">
        <f t="shared" si="580"/>
        <v>4773</v>
      </c>
      <c r="AS590" s="182">
        <f>IFERROR(AR590/AO583,"-")</f>
        <v>1.4917813583107143E-6</v>
      </c>
      <c r="AT590" s="211">
        <f t="shared" si="581"/>
        <v>3</v>
      </c>
      <c r="AU590" s="182">
        <f>IFERROR(AT590/AP583,"-")</f>
        <v>6.0471679096956257E-4</v>
      </c>
      <c r="AV590" s="214">
        <f t="shared" si="586"/>
        <v>1591</v>
      </c>
      <c r="AW590" s="109">
        <f t="shared" si="601"/>
        <v>5.4977276059228854E-5</v>
      </c>
      <c r="AX590" s="121"/>
      <c r="AY590" s="76"/>
      <c r="AZ590" s="76"/>
      <c r="BA590" s="76"/>
      <c r="BB590" s="76"/>
      <c r="BC590" s="76"/>
      <c r="BD590" s="76"/>
      <c r="BE590" s="76"/>
      <c r="BF590" s="76"/>
      <c r="BG590" s="76"/>
      <c r="BH590" s="76"/>
      <c r="BI590" s="76"/>
      <c r="BN590" s="500"/>
      <c r="BO590" s="642"/>
      <c r="BP590" s="641"/>
      <c r="BQ590" s="641"/>
      <c r="BR590" s="400" t="s">
        <v>160</v>
      </c>
      <c r="BS590" s="188">
        <v>0</v>
      </c>
      <c r="BT590" s="390">
        <v>0</v>
      </c>
      <c r="BU590" s="188">
        <v>0</v>
      </c>
      <c r="BV590" s="390">
        <v>0</v>
      </c>
      <c r="BW590" s="188" t="s">
        <v>418</v>
      </c>
      <c r="BX590" s="401">
        <v>0</v>
      </c>
      <c r="CB590" s="159"/>
      <c r="CC590" s="159"/>
      <c r="CD590" s="159"/>
      <c r="CE590" s="159"/>
      <c r="CF590" s="159"/>
      <c r="CG590" s="159"/>
      <c r="CI590" s="76"/>
      <c r="CJ590" s="150"/>
      <c r="CK590" s="150"/>
      <c r="CL590" s="150"/>
    </row>
    <row r="591" spans="2:90" s="14" customFormat="1" ht="13.5" customHeight="1">
      <c r="B591" s="500"/>
      <c r="C591" s="628"/>
      <c r="D591" s="631"/>
      <c r="E591" s="615"/>
      <c r="F591" s="615"/>
      <c r="G591" s="126" t="s">
        <v>151</v>
      </c>
      <c r="H591" s="211">
        <v>1098497</v>
      </c>
      <c r="I591" s="182">
        <f>IFERROR(H591/E583,"-")</f>
        <v>4.7526505779883532E-4</v>
      </c>
      <c r="J591" s="211">
        <v>37</v>
      </c>
      <c r="K591" s="182">
        <f>IFERROR(J591/F583,"-")</f>
        <v>9.9569429494079653E-3</v>
      </c>
      <c r="L591" s="214">
        <f t="shared" si="582"/>
        <v>29689.108108108107</v>
      </c>
      <c r="M591" s="109">
        <f t="shared" si="597"/>
        <v>6.7805307139715584E-4</v>
      </c>
      <c r="N591" s="615"/>
      <c r="O591" s="615"/>
      <c r="P591" s="126" t="s">
        <v>151</v>
      </c>
      <c r="Q591" s="211">
        <v>171010</v>
      </c>
      <c r="R591" s="182">
        <f>IFERROR(Q591/N583,"-")</f>
        <v>5.7188194170991057E-4</v>
      </c>
      <c r="S591" s="211">
        <v>7</v>
      </c>
      <c r="T591" s="182">
        <f>IFERROR(S591/O583,"-")</f>
        <v>1.4522821576763486E-2</v>
      </c>
      <c r="U591" s="214">
        <f t="shared" si="583"/>
        <v>24430</v>
      </c>
      <c r="V591" s="109">
        <f t="shared" si="598"/>
        <v>1.2828031080486731E-4</v>
      </c>
      <c r="W591" s="615"/>
      <c r="X591" s="615"/>
      <c r="Y591" s="126" t="s">
        <v>151</v>
      </c>
      <c r="Z591" s="211">
        <v>61899</v>
      </c>
      <c r="AA591" s="182">
        <f>IFERROR(Z591/W583,"-")</f>
        <v>2.8422737142785512E-4</v>
      </c>
      <c r="AB591" s="211">
        <v>3</v>
      </c>
      <c r="AC591" s="182">
        <f>IFERROR(AB591/X583,"-")</f>
        <v>1.0238907849829351E-2</v>
      </c>
      <c r="AD591" s="214">
        <f t="shared" si="584"/>
        <v>20633</v>
      </c>
      <c r="AE591" s="109">
        <f t="shared" si="599"/>
        <v>5.4977276059228854E-5</v>
      </c>
      <c r="AF591" s="615"/>
      <c r="AG591" s="615"/>
      <c r="AH591" s="126" t="s">
        <v>151</v>
      </c>
      <c r="AI591" s="211">
        <v>278146</v>
      </c>
      <c r="AJ591" s="182">
        <f>IFERROR(AI591/AF583,"-")</f>
        <v>7.4894265359354533E-4</v>
      </c>
      <c r="AK591" s="211">
        <v>11</v>
      </c>
      <c r="AL591" s="182">
        <f>IFERROR(AK591/AG583,"-")</f>
        <v>2.3404255319148935E-2</v>
      </c>
      <c r="AM591" s="214">
        <f t="shared" si="585"/>
        <v>25286</v>
      </c>
      <c r="AN591" s="109">
        <f t="shared" si="600"/>
        <v>2.015833455505058E-4</v>
      </c>
      <c r="AO591" s="615"/>
      <c r="AP591" s="651"/>
      <c r="AQ591" s="126" t="s">
        <v>151</v>
      </c>
      <c r="AR591" s="211">
        <f t="shared" si="580"/>
        <v>1609552</v>
      </c>
      <c r="AS591" s="182">
        <f>IFERROR(AR591/AO583,"-")</f>
        <v>5.0305880344264132E-4</v>
      </c>
      <c r="AT591" s="211">
        <f t="shared" si="581"/>
        <v>58</v>
      </c>
      <c r="AU591" s="182">
        <f>IFERROR(AT591/AP583,"-")</f>
        <v>1.1691191292078211E-2</v>
      </c>
      <c r="AV591" s="214">
        <f t="shared" si="586"/>
        <v>27750.896551724138</v>
      </c>
      <c r="AW591" s="109">
        <f t="shared" si="601"/>
        <v>1.0628940038117578E-3</v>
      </c>
      <c r="AX591" s="121"/>
      <c r="AY591" s="76"/>
      <c r="AZ591" s="76"/>
      <c r="BA591" s="76"/>
      <c r="BB591" s="76"/>
      <c r="BC591" s="76"/>
      <c r="BD591" s="76"/>
      <c r="BE591" s="76"/>
      <c r="BF591" s="76"/>
      <c r="BG591" s="76"/>
      <c r="BH591" s="76"/>
      <c r="BI591" s="76"/>
      <c r="BN591" s="500"/>
      <c r="BO591" s="642"/>
      <c r="BP591" s="641"/>
      <c r="BQ591" s="641"/>
      <c r="BR591" s="400" t="s">
        <v>151</v>
      </c>
      <c r="BS591" s="188">
        <v>168092</v>
      </c>
      <c r="BT591" s="390">
        <v>4.4215590327925105E-4</v>
      </c>
      <c r="BU591" s="188">
        <v>6</v>
      </c>
      <c r="BV591" s="390">
        <v>1.2024048096192385E-2</v>
      </c>
      <c r="BW591" s="188">
        <v>28015.333333333332</v>
      </c>
      <c r="BX591" s="401">
        <v>1.1348376236500161E-4</v>
      </c>
      <c r="CB591" s="159"/>
      <c r="CC591" s="159"/>
      <c r="CD591" s="159"/>
      <c r="CE591" s="159"/>
      <c r="CF591" s="159"/>
      <c r="CG591" s="159"/>
      <c r="CI591" s="76"/>
      <c r="CJ591" s="150"/>
      <c r="CK591" s="150"/>
      <c r="CL591" s="150"/>
    </row>
    <row r="592" spans="2:90" s="14" customFormat="1" ht="13.5" customHeight="1">
      <c r="B592" s="500"/>
      <c r="C592" s="628"/>
      <c r="D592" s="631"/>
      <c r="E592" s="615"/>
      <c r="F592" s="615"/>
      <c r="G592" s="126" t="s">
        <v>152</v>
      </c>
      <c r="H592" s="211">
        <v>1338881</v>
      </c>
      <c r="I592" s="182">
        <f>IFERROR(H592/E583,"-")</f>
        <v>5.7926726777657333E-4</v>
      </c>
      <c r="J592" s="211">
        <v>118</v>
      </c>
      <c r="K592" s="182">
        <f>IFERROR(J592/F583,"-")</f>
        <v>3.1754574811625406E-2</v>
      </c>
      <c r="L592" s="214">
        <f t="shared" si="582"/>
        <v>11346.449152542373</v>
      </c>
      <c r="M592" s="109">
        <f t="shared" si="597"/>
        <v>2.162439524996335E-3</v>
      </c>
      <c r="N592" s="615"/>
      <c r="O592" s="615"/>
      <c r="P592" s="126" t="s">
        <v>152</v>
      </c>
      <c r="Q592" s="211">
        <v>304464</v>
      </c>
      <c r="R592" s="182">
        <f>IFERROR(Q592/N583,"-")</f>
        <v>1.0181712385285435E-3</v>
      </c>
      <c r="S592" s="211">
        <v>21</v>
      </c>
      <c r="T592" s="182">
        <f>IFERROR(S592/O583,"-")</f>
        <v>4.3568464730290454E-2</v>
      </c>
      <c r="U592" s="214">
        <f t="shared" si="583"/>
        <v>14498.285714285714</v>
      </c>
      <c r="V592" s="109">
        <f t="shared" si="598"/>
        <v>3.8484093241460197E-4</v>
      </c>
      <c r="W592" s="615"/>
      <c r="X592" s="615"/>
      <c r="Y592" s="126" t="s">
        <v>152</v>
      </c>
      <c r="Z592" s="211">
        <v>175682</v>
      </c>
      <c r="AA592" s="182">
        <f>IFERROR(Z592/W583,"-")</f>
        <v>8.0669531118739298E-4</v>
      </c>
      <c r="AB592" s="211">
        <v>14</v>
      </c>
      <c r="AC592" s="182">
        <f>IFERROR(AB592/X583,"-")</f>
        <v>4.778156996587031E-2</v>
      </c>
      <c r="AD592" s="214">
        <f t="shared" si="584"/>
        <v>12548.714285714286</v>
      </c>
      <c r="AE592" s="109">
        <f t="shared" si="599"/>
        <v>2.5656062160973463E-4</v>
      </c>
      <c r="AF592" s="615"/>
      <c r="AG592" s="615"/>
      <c r="AH592" s="126" t="s">
        <v>152</v>
      </c>
      <c r="AI592" s="211">
        <v>311901</v>
      </c>
      <c r="AJ592" s="182">
        <f>IFERROR(AI592/AF583,"-")</f>
        <v>8.3983218381166857E-4</v>
      </c>
      <c r="AK592" s="211">
        <v>17</v>
      </c>
      <c r="AL592" s="182">
        <f>IFERROR(AK592/AG583,"-")</f>
        <v>3.6170212765957444E-2</v>
      </c>
      <c r="AM592" s="214">
        <f t="shared" si="585"/>
        <v>18347.117647058825</v>
      </c>
      <c r="AN592" s="109">
        <f t="shared" si="600"/>
        <v>3.1153789766896349E-4</v>
      </c>
      <c r="AO592" s="615"/>
      <c r="AP592" s="651"/>
      <c r="AQ592" s="126" t="s">
        <v>152</v>
      </c>
      <c r="AR592" s="211">
        <f t="shared" si="580"/>
        <v>2130928</v>
      </c>
      <c r="AS592" s="182">
        <f>IFERROR(AR592/AO583,"-")</f>
        <v>6.6601271030847144E-4</v>
      </c>
      <c r="AT592" s="211">
        <f t="shared" si="581"/>
        <v>170</v>
      </c>
      <c r="AU592" s="182">
        <f>IFERROR(AT592/AP583,"-")</f>
        <v>3.4267284821608547E-2</v>
      </c>
      <c r="AV592" s="214">
        <f t="shared" si="586"/>
        <v>12534.870588235293</v>
      </c>
      <c r="AW592" s="109">
        <f t="shared" si="601"/>
        <v>3.1153789766896348E-3</v>
      </c>
      <c r="AX592" s="121"/>
      <c r="AY592" s="76"/>
      <c r="AZ592" s="76"/>
      <c r="BA592" s="76"/>
      <c r="BB592" s="76"/>
      <c r="BC592" s="76"/>
      <c r="BD592" s="76"/>
      <c r="BE592" s="76"/>
      <c r="BF592" s="76"/>
      <c r="BG592" s="76"/>
      <c r="BH592" s="76"/>
      <c r="BI592" s="76"/>
      <c r="BN592" s="500"/>
      <c r="BO592" s="642"/>
      <c r="BP592" s="641"/>
      <c r="BQ592" s="641"/>
      <c r="BR592" s="400" t="s">
        <v>152</v>
      </c>
      <c r="BS592" s="188">
        <v>1327342</v>
      </c>
      <c r="BT592" s="390">
        <v>3.4914933546539256E-3</v>
      </c>
      <c r="BU592" s="188">
        <v>24</v>
      </c>
      <c r="BV592" s="390">
        <v>4.8096192384769539E-2</v>
      </c>
      <c r="BW592" s="188">
        <v>55305.916666666664</v>
      </c>
      <c r="BX592" s="401">
        <v>4.5393504946000644E-4</v>
      </c>
      <c r="CB592" s="159"/>
      <c r="CC592" s="159"/>
      <c r="CD592" s="159"/>
      <c r="CE592" s="159"/>
      <c r="CF592" s="159"/>
      <c r="CG592" s="159"/>
      <c r="CI592" s="76"/>
      <c r="CJ592" s="150"/>
      <c r="CK592" s="150"/>
      <c r="CL592" s="150"/>
    </row>
    <row r="593" spans="2:90" s="14" customFormat="1" ht="13.5" customHeight="1">
      <c r="B593" s="500"/>
      <c r="C593" s="628"/>
      <c r="D593" s="631"/>
      <c r="E593" s="615"/>
      <c r="F593" s="615"/>
      <c r="G593" s="126" t="s">
        <v>153</v>
      </c>
      <c r="H593" s="211">
        <v>860016</v>
      </c>
      <c r="I593" s="182">
        <f>IFERROR(H593/E583,"-")</f>
        <v>3.7208618134407576E-4</v>
      </c>
      <c r="J593" s="211">
        <v>19</v>
      </c>
      <c r="K593" s="182">
        <f>IFERROR(J593/F583,"-")</f>
        <v>5.1130247578040902E-3</v>
      </c>
      <c r="L593" s="214">
        <f t="shared" si="582"/>
        <v>45264</v>
      </c>
      <c r="M593" s="109">
        <f t="shared" si="597"/>
        <v>3.4818941504178273E-4</v>
      </c>
      <c r="N593" s="615"/>
      <c r="O593" s="615"/>
      <c r="P593" s="126" t="s">
        <v>153</v>
      </c>
      <c r="Q593" s="211">
        <v>115801</v>
      </c>
      <c r="R593" s="182">
        <f>IFERROR(Q593/N583,"-")</f>
        <v>3.872551355590279E-4</v>
      </c>
      <c r="S593" s="211">
        <v>5</v>
      </c>
      <c r="T593" s="182">
        <f>IFERROR(S593/O583,"-")</f>
        <v>1.0373443983402489E-2</v>
      </c>
      <c r="U593" s="214">
        <f t="shared" si="583"/>
        <v>23160.2</v>
      </c>
      <c r="V593" s="109">
        <f t="shared" si="598"/>
        <v>9.1628793432048088E-5</v>
      </c>
      <c r="W593" s="615"/>
      <c r="X593" s="615"/>
      <c r="Y593" s="126" t="s">
        <v>153</v>
      </c>
      <c r="Z593" s="211">
        <v>11656</v>
      </c>
      <c r="AA593" s="182">
        <f>IFERROR(Z593/W583,"-")</f>
        <v>5.3521934786718353E-5</v>
      </c>
      <c r="AB593" s="211">
        <v>3</v>
      </c>
      <c r="AC593" s="182">
        <f>IFERROR(AB593/X583,"-")</f>
        <v>1.0238907849829351E-2</v>
      </c>
      <c r="AD593" s="214">
        <f t="shared" si="584"/>
        <v>3885.3333333333335</v>
      </c>
      <c r="AE593" s="109">
        <f t="shared" si="599"/>
        <v>5.4977276059228854E-5</v>
      </c>
      <c r="AF593" s="615"/>
      <c r="AG593" s="615"/>
      <c r="AH593" s="126" t="s">
        <v>153</v>
      </c>
      <c r="AI593" s="211">
        <v>11232</v>
      </c>
      <c r="AJ593" s="182">
        <f>IFERROR(AI593/AF583,"-")</f>
        <v>3.0243555129905519E-5</v>
      </c>
      <c r="AK593" s="211">
        <v>3</v>
      </c>
      <c r="AL593" s="182">
        <f>IFERROR(AK593/AG583,"-")</f>
        <v>6.382978723404255E-3</v>
      </c>
      <c r="AM593" s="214">
        <f t="shared" si="585"/>
        <v>3744</v>
      </c>
      <c r="AN593" s="109">
        <f t="shared" si="600"/>
        <v>5.4977276059228854E-5</v>
      </c>
      <c r="AO593" s="615"/>
      <c r="AP593" s="651"/>
      <c r="AQ593" s="126" t="s">
        <v>153</v>
      </c>
      <c r="AR593" s="211">
        <f t="shared" si="580"/>
        <v>998705</v>
      </c>
      <c r="AS593" s="182">
        <f>IFERROR(AR593/AO583,"-")</f>
        <v>3.1214110652665034E-4</v>
      </c>
      <c r="AT593" s="211">
        <f t="shared" si="581"/>
        <v>30</v>
      </c>
      <c r="AU593" s="182">
        <f>IFERROR(AT593/AP583,"-")</f>
        <v>6.0471679096956261E-3</v>
      </c>
      <c r="AV593" s="214">
        <f t="shared" si="586"/>
        <v>33290.166666666664</v>
      </c>
      <c r="AW593" s="109">
        <f t="shared" si="601"/>
        <v>5.497727605922885E-4</v>
      </c>
      <c r="AX593" s="121"/>
      <c r="AY593" s="76"/>
      <c r="AZ593" s="76"/>
      <c r="BA593" s="76"/>
      <c r="BB593" s="76"/>
      <c r="BC593" s="76"/>
      <c r="BD593" s="76"/>
      <c r="BE593" s="76"/>
      <c r="BF593" s="76"/>
      <c r="BG593" s="76"/>
      <c r="BH593" s="76"/>
      <c r="BI593" s="76"/>
      <c r="BN593" s="500"/>
      <c r="BO593" s="642"/>
      <c r="BP593" s="641"/>
      <c r="BQ593" s="641"/>
      <c r="BR593" s="400" t="s">
        <v>153</v>
      </c>
      <c r="BS593" s="188">
        <v>131048</v>
      </c>
      <c r="BT593" s="390">
        <v>3.4471388770994035E-4</v>
      </c>
      <c r="BU593" s="188">
        <v>8</v>
      </c>
      <c r="BV593" s="390">
        <v>1.6032064128256512E-2</v>
      </c>
      <c r="BW593" s="188">
        <v>16381</v>
      </c>
      <c r="BX593" s="401">
        <v>1.5131168315333547E-4</v>
      </c>
      <c r="CB593" s="159"/>
      <c r="CC593" s="159"/>
      <c r="CD593" s="159"/>
      <c r="CE593" s="159"/>
      <c r="CF593" s="159"/>
      <c r="CG593" s="159"/>
      <c r="CI593" s="76"/>
      <c r="CJ593" s="150"/>
      <c r="CK593" s="150"/>
      <c r="CL593" s="150"/>
    </row>
    <row r="594" spans="2:90" s="14" customFormat="1" ht="13.5" customHeight="1">
      <c r="B594" s="500"/>
      <c r="C594" s="628"/>
      <c r="D594" s="631"/>
      <c r="E594" s="615"/>
      <c r="F594" s="615"/>
      <c r="G594" s="126" t="s">
        <v>154</v>
      </c>
      <c r="H594" s="211">
        <v>5551903</v>
      </c>
      <c r="I594" s="182">
        <f>IFERROR(H594/E583,"-")</f>
        <v>2.4020325045844707E-3</v>
      </c>
      <c r="J594" s="211">
        <v>17</v>
      </c>
      <c r="K594" s="182">
        <f>IFERROR(J594/F583,"-")</f>
        <v>4.5748116254036601E-3</v>
      </c>
      <c r="L594" s="214">
        <f t="shared" si="582"/>
        <v>326582.5294117647</v>
      </c>
      <c r="M594" s="109">
        <f t="shared" si="597"/>
        <v>3.1153789766896349E-4</v>
      </c>
      <c r="N594" s="615"/>
      <c r="O594" s="615"/>
      <c r="P594" s="126" t="s">
        <v>154</v>
      </c>
      <c r="Q594" s="211">
        <v>49282</v>
      </c>
      <c r="R594" s="182">
        <f>IFERROR(Q594/N583,"-")</f>
        <v>1.6480606895121814E-4</v>
      </c>
      <c r="S594" s="211">
        <v>2</v>
      </c>
      <c r="T594" s="182">
        <f>IFERROR(S594/O583,"-")</f>
        <v>4.1493775933609959E-3</v>
      </c>
      <c r="U594" s="214">
        <f t="shared" si="583"/>
        <v>24641</v>
      </c>
      <c r="V594" s="109">
        <f t="shared" si="598"/>
        <v>3.6651517372819234E-5</v>
      </c>
      <c r="W594" s="615"/>
      <c r="X594" s="615"/>
      <c r="Y594" s="126" t="s">
        <v>154</v>
      </c>
      <c r="Z594" s="211">
        <v>381334</v>
      </c>
      <c r="AA594" s="182">
        <f>IFERROR(Z594/W583,"-")</f>
        <v>1.7510066472167514E-3</v>
      </c>
      <c r="AB594" s="211">
        <v>1</v>
      </c>
      <c r="AC594" s="182">
        <f>IFERROR(AB594/X583,"-")</f>
        <v>3.4129692832764505E-3</v>
      </c>
      <c r="AD594" s="214">
        <f t="shared" si="584"/>
        <v>381334</v>
      </c>
      <c r="AE594" s="109">
        <f t="shared" si="599"/>
        <v>1.8325758686409617E-5</v>
      </c>
      <c r="AF594" s="615"/>
      <c r="AG594" s="615"/>
      <c r="AH594" s="126" t="s">
        <v>154</v>
      </c>
      <c r="AI594" s="211">
        <v>2228518</v>
      </c>
      <c r="AJ594" s="182">
        <f>IFERROR(AI594/AF583,"-")</f>
        <v>6.0005615198528124E-3</v>
      </c>
      <c r="AK594" s="211">
        <v>7</v>
      </c>
      <c r="AL594" s="182">
        <f>IFERROR(AK594/AG583,"-")</f>
        <v>1.4893617021276596E-2</v>
      </c>
      <c r="AM594" s="214">
        <f t="shared" si="585"/>
        <v>318359.71428571426</v>
      </c>
      <c r="AN594" s="109">
        <f t="shared" si="600"/>
        <v>1.2828031080486731E-4</v>
      </c>
      <c r="AO594" s="615"/>
      <c r="AP594" s="651"/>
      <c r="AQ594" s="126" t="s">
        <v>154</v>
      </c>
      <c r="AR594" s="211">
        <f t="shared" si="580"/>
        <v>8211037</v>
      </c>
      <c r="AS594" s="182">
        <f>IFERROR(AR594/AO583,"-")</f>
        <v>2.5663255665199108E-3</v>
      </c>
      <c r="AT594" s="211">
        <f t="shared" si="581"/>
        <v>27</v>
      </c>
      <c r="AU594" s="182">
        <f>IFERROR(AT594/AP583,"-")</f>
        <v>5.4424511187260629E-3</v>
      </c>
      <c r="AV594" s="214">
        <f t="shared" si="586"/>
        <v>304112.48148148146</v>
      </c>
      <c r="AW594" s="109">
        <f t="shared" si="601"/>
        <v>4.9479548453305964E-4</v>
      </c>
      <c r="AX594" s="121"/>
      <c r="AY594" s="76"/>
      <c r="AZ594" s="76"/>
      <c r="BA594" s="76"/>
      <c r="BB594" s="76"/>
      <c r="BC594" s="76"/>
      <c r="BD594" s="76"/>
      <c r="BE594" s="76"/>
      <c r="BF594" s="76"/>
      <c r="BG594" s="76"/>
      <c r="BH594" s="76"/>
      <c r="BI594" s="76"/>
      <c r="BN594" s="500"/>
      <c r="BO594" s="642"/>
      <c r="BP594" s="641"/>
      <c r="BQ594" s="641"/>
      <c r="BR594" s="400" t="s">
        <v>154</v>
      </c>
      <c r="BS594" s="188">
        <v>1941930</v>
      </c>
      <c r="BT594" s="390">
        <v>5.1081301504835213E-3</v>
      </c>
      <c r="BU594" s="188">
        <v>10</v>
      </c>
      <c r="BV594" s="390">
        <v>2.004008016032064E-2</v>
      </c>
      <c r="BW594" s="188">
        <v>194193</v>
      </c>
      <c r="BX594" s="401">
        <v>1.8913960394166936E-4</v>
      </c>
      <c r="CB594" s="159"/>
      <c r="CC594" s="159"/>
      <c r="CD594" s="159"/>
      <c r="CE594" s="159"/>
      <c r="CF594" s="159"/>
      <c r="CG594" s="159"/>
      <c r="CI594" s="76"/>
      <c r="CJ594" s="150"/>
      <c r="CK594" s="150"/>
      <c r="CL594" s="150"/>
    </row>
    <row r="595" spans="2:90" s="14" customFormat="1" ht="13.5" customHeight="1">
      <c r="B595" s="500"/>
      <c r="C595" s="628"/>
      <c r="D595" s="631"/>
      <c r="E595" s="615"/>
      <c r="F595" s="615"/>
      <c r="G595" s="126" t="s">
        <v>155</v>
      </c>
      <c r="H595" s="211">
        <v>8093739</v>
      </c>
      <c r="I595" s="182">
        <f>IFERROR(H595/E583,"-")</f>
        <v>3.5017586153113646E-3</v>
      </c>
      <c r="J595" s="211">
        <v>293</v>
      </c>
      <c r="K595" s="182">
        <f>IFERROR(J595/F583,"-")</f>
        <v>7.8848223896663072E-2</v>
      </c>
      <c r="L595" s="214">
        <f t="shared" si="582"/>
        <v>27623.682593856654</v>
      </c>
      <c r="M595" s="109">
        <f t="shared" si="597"/>
        <v>5.369447295118018E-3</v>
      </c>
      <c r="N595" s="615"/>
      <c r="O595" s="615"/>
      <c r="P595" s="126" t="s">
        <v>155</v>
      </c>
      <c r="Q595" s="211">
        <v>1757216</v>
      </c>
      <c r="R595" s="182">
        <f>IFERROR(Q595/N583,"-")</f>
        <v>5.8763820717134801E-3</v>
      </c>
      <c r="S595" s="211">
        <v>47</v>
      </c>
      <c r="T595" s="182">
        <f>IFERROR(S595/O583,"-")</f>
        <v>9.7510373443983403E-2</v>
      </c>
      <c r="U595" s="214">
        <f t="shared" si="583"/>
        <v>37387.574468085106</v>
      </c>
      <c r="V595" s="109">
        <f t="shared" si="598"/>
        <v>8.6131065826125204E-4</v>
      </c>
      <c r="W595" s="615"/>
      <c r="X595" s="615"/>
      <c r="Y595" s="126" t="s">
        <v>155</v>
      </c>
      <c r="Z595" s="211">
        <v>1372421</v>
      </c>
      <c r="AA595" s="182">
        <f>IFERROR(Z595/W583,"-")</f>
        <v>6.301872620274776E-3</v>
      </c>
      <c r="AB595" s="211">
        <v>35</v>
      </c>
      <c r="AC595" s="182">
        <f>IFERROR(AB595/X583,"-")</f>
        <v>0.11945392491467577</v>
      </c>
      <c r="AD595" s="214">
        <f t="shared" si="584"/>
        <v>39212.028571428571</v>
      </c>
      <c r="AE595" s="109">
        <f t="shared" si="599"/>
        <v>6.414015540243366E-4</v>
      </c>
      <c r="AF595" s="615"/>
      <c r="AG595" s="615"/>
      <c r="AH595" s="126" t="s">
        <v>155</v>
      </c>
      <c r="AI595" s="211">
        <v>4109035</v>
      </c>
      <c r="AJ595" s="182">
        <f>IFERROR(AI595/AF583,"-")</f>
        <v>1.1064087121902717E-2</v>
      </c>
      <c r="AK595" s="211">
        <v>79</v>
      </c>
      <c r="AL595" s="182">
        <f>IFERROR(AK595/AG583,"-")</f>
        <v>0.16808510638297872</v>
      </c>
      <c r="AM595" s="214">
        <f t="shared" si="585"/>
        <v>52013.101265822785</v>
      </c>
      <c r="AN595" s="109">
        <f t="shared" si="600"/>
        <v>1.4477349362263597E-3</v>
      </c>
      <c r="AO595" s="615"/>
      <c r="AP595" s="651"/>
      <c r="AQ595" s="126" t="s">
        <v>155</v>
      </c>
      <c r="AR595" s="211">
        <f t="shared" si="580"/>
        <v>15332411</v>
      </c>
      <c r="AS595" s="182">
        <f>IFERROR(AR595/AO583,"-")</f>
        <v>4.792081480778994E-3</v>
      </c>
      <c r="AT595" s="211">
        <f t="shared" si="581"/>
        <v>454</v>
      </c>
      <c r="AU595" s="182">
        <f>IFERROR(AT595/AP583,"-")</f>
        <v>9.151380770006047E-2</v>
      </c>
      <c r="AV595" s="214">
        <f t="shared" si="586"/>
        <v>33771.830396475772</v>
      </c>
      <c r="AW595" s="109">
        <f t="shared" si="601"/>
        <v>8.3198944436299656E-3</v>
      </c>
      <c r="AX595" s="121"/>
      <c r="AY595" s="76"/>
      <c r="AZ595" s="76"/>
      <c r="BA595" s="76"/>
      <c r="BB595" s="76"/>
      <c r="BC595" s="76"/>
      <c r="BD595" s="76"/>
      <c r="BE595" s="76"/>
      <c r="BF595" s="76"/>
      <c r="BG595" s="76"/>
      <c r="BH595" s="76"/>
      <c r="BI595" s="76"/>
      <c r="BN595" s="500"/>
      <c r="BO595" s="642"/>
      <c r="BP595" s="641"/>
      <c r="BQ595" s="641"/>
      <c r="BR595" s="400" t="s">
        <v>155</v>
      </c>
      <c r="BS595" s="188">
        <v>2893632</v>
      </c>
      <c r="BT595" s="390">
        <v>7.6115250619764518E-3</v>
      </c>
      <c r="BU595" s="188">
        <v>70</v>
      </c>
      <c r="BV595" s="390">
        <v>0.14028056112224449</v>
      </c>
      <c r="BW595" s="188">
        <v>41337.599999999999</v>
      </c>
      <c r="BX595" s="401">
        <v>1.3239772275916854E-3</v>
      </c>
      <c r="CB595" s="159"/>
      <c r="CC595" s="159"/>
      <c r="CD595" s="159"/>
      <c r="CE595" s="159"/>
      <c r="CF595" s="159"/>
      <c r="CG595" s="159"/>
      <c r="CI595" s="76"/>
      <c r="CJ595" s="150"/>
      <c r="CK595" s="150"/>
      <c r="CL595" s="150"/>
    </row>
    <row r="596" spans="2:90" s="14" customFormat="1" ht="13.5" customHeight="1">
      <c r="B596" s="500"/>
      <c r="C596" s="628"/>
      <c r="D596" s="631"/>
      <c r="E596" s="615"/>
      <c r="F596" s="615"/>
      <c r="G596" s="126" t="s">
        <v>156</v>
      </c>
      <c r="H596" s="211">
        <v>12870488</v>
      </c>
      <c r="I596" s="182">
        <f>IFERROR(H596/E583,"-")</f>
        <v>5.568420508403042E-3</v>
      </c>
      <c r="J596" s="211">
        <v>227</v>
      </c>
      <c r="K596" s="182">
        <f>IFERROR(J596/F583,"-")</f>
        <v>6.1087190527448869E-2</v>
      </c>
      <c r="L596" s="214">
        <f t="shared" si="582"/>
        <v>56698.185022026431</v>
      </c>
      <c r="M596" s="109">
        <f t="shared" si="597"/>
        <v>4.1599472218149828E-3</v>
      </c>
      <c r="N596" s="615"/>
      <c r="O596" s="615"/>
      <c r="P596" s="126" t="s">
        <v>156</v>
      </c>
      <c r="Q596" s="211">
        <v>1279005</v>
      </c>
      <c r="R596" s="182">
        <f>IFERROR(Q596/N583,"-")</f>
        <v>4.2771759713273157E-3</v>
      </c>
      <c r="S596" s="211">
        <v>26</v>
      </c>
      <c r="T596" s="182">
        <f>IFERROR(S596/O583,"-")</f>
        <v>5.3941908713692949E-2</v>
      </c>
      <c r="U596" s="214">
        <f t="shared" si="583"/>
        <v>49192.5</v>
      </c>
      <c r="V596" s="109">
        <f t="shared" si="598"/>
        <v>4.7646972584665007E-4</v>
      </c>
      <c r="W596" s="615"/>
      <c r="X596" s="615"/>
      <c r="Y596" s="126" t="s">
        <v>156</v>
      </c>
      <c r="Z596" s="211">
        <v>1091586</v>
      </c>
      <c r="AA596" s="182">
        <f>IFERROR(Z596/W583,"-")</f>
        <v>5.0123365396443666E-3</v>
      </c>
      <c r="AB596" s="211">
        <v>26</v>
      </c>
      <c r="AC596" s="182">
        <f>IFERROR(AB596/X583,"-")</f>
        <v>8.8737201365187715E-2</v>
      </c>
      <c r="AD596" s="214">
        <f t="shared" si="584"/>
        <v>41984.076923076922</v>
      </c>
      <c r="AE596" s="109">
        <f t="shared" si="599"/>
        <v>4.7646972584665007E-4</v>
      </c>
      <c r="AF596" s="615"/>
      <c r="AG596" s="615"/>
      <c r="AH596" s="126" t="s">
        <v>156</v>
      </c>
      <c r="AI596" s="211">
        <v>3176852</v>
      </c>
      <c r="AJ596" s="182">
        <f>IFERROR(AI596/AF583,"-")</f>
        <v>8.5540686076879102E-3</v>
      </c>
      <c r="AK596" s="211">
        <v>51</v>
      </c>
      <c r="AL596" s="182">
        <f>IFERROR(AK596/AG583,"-")</f>
        <v>0.10851063829787234</v>
      </c>
      <c r="AM596" s="214">
        <f t="shared" si="585"/>
        <v>62291.215686274511</v>
      </c>
      <c r="AN596" s="109">
        <f t="shared" si="600"/>
        <v>9.3461369300689053E-4</v>
      </c>
      <c r="AO596" s="615"/>
      <c r="AP596" s="651"/>
      <c r="AQ596" s="126" t="s">
        <v>156</v>
      </c>
      <c r="AR596" s="211">
        <f t="shared" si="580"/>
        <v>18417931</v>
      </c>
      <c r="AS596" s="182">
        <f>IFERROR(AR596/AO583,"-")</f>
        <v>5.7564479623827816E-3</v>
      </c>
      <c r="AT596" s="211">
        <f t="shared" si="581"/>
        <v>330</v>
      </c>
      <c r="AU596" s="182">
        <f>IFERROR(AT596/AP583,"-")</f>
        <v>6.6518847006651879E-2</v>
      </c>
      <c r="AV596" s="214">
        <f t="shared" si="586"/>
        <v>55811.912121212124</v>
      </c>
      <c r="AW596" s="109">
        <f t="shared" si="601"/>
        <v>6.047500366515174E-3</v>
      </c>
      <c r="AX596" s="121"/>
      <c r="AY596" s="76"/>
      <c r="AZ596" s="76"/>
      <c r="BA596" s="76"/>
      <c r="BB596" s="76"/>
      <c r="BC596" s="76"/>
      <c r="BD596" s="76"/>
      <c r="BE596" s="76"/>
      <c r="BF596" s="76"/>
      <c r="BG596" s="76"/>
      <c r="BH596" s="76"/>
      <c r="BI596" s="76"/>
      <c r="BN596" s="500"/>
      <c r="BO596" s="642"/>
      <c r="BP596" s="641"/>
      <c r="BQ596" s="641"/>
      <c r="BR596" s="400" t="s">
        <v>156</v>
      </c>
      <c r="BS596" s="188">
        <v>4336707</v>
      </c>
      <c r="BT596" s="390">
        <v>1.1407447117307493E-2</v>
      </c>
      <c r="BU596" s="188">
        <v>53</v>
      </c>
      <c r="BV596" s="390">
        <v>0.10621242484969939</v>
      </c>
      <c r="BW596" s="188">
        <v>81824.660377358494</v>
      </c>
      <c r="BX596" s="401">
        <v>1.0024399008908475E-3</v>
      </c>
      <c r="CB596" s="159"/>
      <c r="CC596" s="159"/>
      <c r="CD596" s="159"/>
      <c r="CE596" s="159"/>
      <c r="CF596" s="159"/>
      <c r="CG596" s="159"/>
      <c r="CI596" s="76"/>
      <c r="CJ596" s="150"/>
      <c r="CK596" s="150"/>
      <c r="CL596" s="150"/>
    </row>
    <row r="597" spans="2:90" s="14" customFormat="1" ht="13.5" customHeight="1">
      <c r="B597" s="500"/>
      <c r="C597" s="628"/>
      <c r="D597" s="631"/>
      <c r="E597" s="615"/>
      <c r="F597" s="615"/>
      <c r="G597" s="126" t="s">
        <v>157</v>
      </c>
      <c r="H597" s="211">
        <v>7449695</v>
      </c>
      <c r="I597" s="182">
        <f>IFERROR(H597/E583,"-")</f>
        <v>3.223112784794765E-3</v>
      </c>
      <c r="J597" s="211">
        <v>172</v>
      </c>
      <c r="K597" s="182">
        <f>IFERROR(J597/F583,"-")</f>
        <v>4.6286329386437029E-2</v>
      </c>
      <c r="L597" s="214">
        <f t="shared" si="582"/>
        <v>43312.180232558138</v>
      </c>
      <c r="M597" s="109">
        <f t="shared" si="597"/>
        <v>3.1520304940624543E-3</v>
      </c>
      <c r="N597" s="615"/>
      <c r="O597" s="615"/>
      <c r="P597" s="126" t="s">
        <v>157</v>
      </c>
      <c r="Q597" s="211">
        <v>1092634</v>
      </c>
      <c r="R597" s="182">
        <f>IFERROR(Q597/N583,"-")</f>
        <v>3.6539246447474796E-3</v>
      </c>
      <c r="S597" s="211">
        <v>27</v>
      </c>
      <c r="T597" s="182">
        <f>IFERROR(S597/O583,"-")</f>
        <v>5.6016597510373446E-2</v>
      </c>
      <c r="U597" s="214">
        <f t="shared" si="583"/>
        <v>40467.925925925927</v>
      </c>
      <c r="V597" s="109">
        <f t="shared" si="598"/>
        <v>4.9479548453305964E-4</v>
      </c>
      <c r="W597" s="615"/>
      <c r="X597" s="615"/>
      <c r="Y597" s="126" t="s">
        <v>157</v>
      </c>
      <c r="Z597" s="211">
        <v>1408210</v>
      </c>
      <c r="AA597" s="182">
        <f>IFERROR(Z597/W583,"-")</f>
        <v>6.4662082863765138E-3</v>
      </c>
      <c r="AB597" s="211">
        <v>21</v>
      </c>
      <c r="AC597" s="182">
        <f>IFERROR(AB597/X583,"-")</f>
        <v>7.1672354948805458E-2</v>
      </c>
      <c r="AD597" s="214">
        <f t="shared" si="584"/>
        <v>67057.619047619053</v>
      </c>
      <c r="AE597" s="109">
        <f t="shared" si="599"/>
        <v>3.8484093241460197E-4</v>
      </c>
      <c r="AF597" s="615"/>
      <c r="AG597" s="615"/>
      <c r="AH597" s="126" t="s">
        <v>157</v>
      </c>
      <c r="AI597" s="211">
        <v>2952896</v>
      </c>
      <c r="AJ597" s="182">
        <f>IFERROR(AI597/AF583,"-")</f>
        <v>7.9510392600496346E-3</v>
      </c>
      <c r="AK597" s="211">
        <v>48</v>
      </c>
      <c r="AL597" s="182">
        <f>IFERROR(AK597/AG583,"-")</f>
        <v>0.10212765957446808</v>
      </c>
      <c r="AM597" s="214">
        <f t="shared" si="585"/>
        <v>61518.666666666664</v>
      </c>
      <c r="AN597" s="109">
        <f t="shared" si="600"/>
        <v>8.7963641694766166E-4</v>
      </c>
      <c r="AO597" s="615"/>
      <c r="AP597" s="651"/>
      <c r="AQ597" s="126" t="s">
        <v>157</v>
      </c>
      <c r="AR597" s="211">
        <f t="shared" si="580"/>
        <v>12903435</v>
      </c>
      <c r="AS597" s="182">
        <f>IFERROR(AR597/AO583,"-")</f>
        <v>4.0329151039543293E-3</v>
      </c>
      <c r="AT597" s="211">
        <f t="shared" si="581"/>
        <v>268</v>
      </c>
      <c r="AU597" s="182">
        <f>IFERROR(AT597/AP583,"-")</f>
        <v>5.4021366659947591E-2</v>
      </c>
      <c r="AV597" s="214">
        <f t="shared" si="586"/>
        <v>48147.145522388062</v>
      </c>
      <c r="AW597" s="109">
        <f t="shared" si="601"/>
        <v>4.9113033279577778E-3</v>
      </c>
      <c r="AX597" s="121"/>
      <c r="AY597" s="76"/>
      <c r="AZ597" s="76"/>
      <c r="BA597" s="76"/>
      <c r="BB597" s="76"/>
      <c r="BC597" s="76"/>
      <c r="BD597" s="76"/>
      <c r="BE597" s="76"/>
      <c r="BF597" s="76"/>
      <c r="BG597" s="76"/>
      <c r="BH597" s="76"/>
      <c r="BI597" s="76"/>
      <c r="BN597" s="500"/>
      <c r="BO597" s="642"/>
      <c r="BP597" s="641"/>
      <c r="BQ597" s="641"/>
      <c r="BR597" s="400" t="s">
        <v>157</v>
      </c>
      <c r="BS597" s="188">
        <v>1781591</v>
      </c>
      <c r="BT597" s="390">
        <v>4.6863680477309102E-3</v>
      </c>
      <c r="BU597" s="188">
        <v>40</v>
      </c>
      <c r="BV597" s="390">
        <v>8.0160320641282562E-2</v>
      </c>
      <c r="BW597" s="188">
        <v>44539.775000000001</v>
      </c>
      <c r="BX597" s="401">
        <v>7.5655841576667744E-4</v>
      </c>
      <c r="CB597" s="159"/>
      <c r="CC597" s="159"/>
      <c r="CD597" s="159"/>
      <c r="CE597" s="159"/>
      <c r="CF597" s="159"/>
      <c r="CG597" s="159"/>
      <c r="CI597" s="76"/>
      <c r="CJ597" s="150"/>
      <c r="CK597" s="150"/>
      <c r="CL597" s="150"/>
    </row>
    <row r="598" spans="2:90" s="14" customFormat="1" ht="13.5" customHeight="1">
      <c r="B598" s="500"/>
      <c r="C598" s="628"/>
      <c r="D598" s="631"/>
      <c r="E598" s="615"/>
      <c r="F598" s="615"/>
      <c r="G598" s="127" t="s">
        <v>158</v>
      </c>
      <c r="H598" s="212">
        <v>5188313</v>
      </c>
      <c r="I598" s="183">
        <f>IFERROR(H598/E583,"-")</f>
        <v>2.2447251816103721E-3</v>
      </c>
      <c r="J598" s="212">
        <v>280</v>
      </c>
      <c r="K598" s="183">
        <f>IFERROR(J598/F583,"-")</f>
        <v>7.5349838536060282E-2</v>
      </c>
      <c r="L598" s="215">
        <f t="shared" si="582"/>
        <v>18529.689285714285</v>
      </c>
      <c r="M598" s="110">
        <f t="shared" si="597"/>
        <v>5.1312124321946928E-3</v>
      </c>
      <c r="N598" s="615"/>
      <c r="O598" s="615"/>
      <c r="P598" s="127" t="s">
        <v>158</v>
      </c>
      <c r="Q598" s="212">
        <v>362278</v>
      </c>
      <c r="R598" s="183">
        <f>IFERROR(Q598/N583,"-")</f>
        <v>1.2115095379146425E-3</v>
      </c>
      <c r="S598" s="212">
        <v>42</v>
      </c>
      <c r="T598" s="183">
        <f>IFERROR(S598/O583,"-")</f>
        <v>8.7136929460580909E-2</v>
      </c>
      <c r="U598" s="215">
        <f t="shared" si="583"/>
        <v>8625.6666666666661</v>
      </c>
      <c r="V598" s="110">
        <f t="shared" si="598"/>
        <v>7.6968186482920394E-4</v>
      </c>
      <c r="W598" s="615"/>
      <c r="X598" s="615"/>
      <c r="Y598" s="127" t="s">
        <v>158</v>
      </c>
      <c r="Z598" s="212">
        <v>582998</v>
      </c>
      <c r="AA598" s="183">
        <f>IFERROR(Z598/W583,"-")</f>
        <v>2.6770059142748135E-3</v>
      </c>
      <c r="AB598" s="212">
        <v>33</v>
      </c>
      <c r="AC598" s="183">
        <f>IFERROR(AB598/X583,"-")</f>
        <v>0.11262798634812286</v>
      </c>
      <c r="AD598" s="215">
        <f t="shared" si="584"/>
        <v>17666.60606060606</v>
      </c>
      <c r="AE598" s="110">
        <f t="shared" si="599"/>
        <v>6.0475003665151736E-4</v>
      </c>
      <c r="AF598" s="615"/>
      <c r="AG598" s="615"/>
      <c r="AH598" s="127" t="s">
        <v>158</v>
      </c>
      <c r="AI598" s="212">
        <v>553194</v>
      </c>
      <c r="AJ598" s="183">
        <f>IFERROR(AI598/AF583,"-")</f>
        <v>1.4895435573836319E-3</v>
      </c>
      <c r="AK598" s="212">
        <v>50</v>
      </c>
      <c r="AL598" s="183">
        <f>IFERROR(AK598/AG583,"-")</f>
        <v>0.10638297872340426</v>
      </c>
      <c r="AM598" s="215">
        <f t="shared" si="585"/>
        <v>11063.88</v>
      </c>
      <c r="AN598" s="110">
        <f t="shared" si="600"/>
        <v>9.162879343204809E-4</v>
      </c>
      <c r="AO598" s="615"/>
      <c r="AP598" s="651"/>
      <c r="AQ598" s="127" t="s">
        <v>158</v>
      </c>
      <c r="AR598" s="212">
        <f t="shared" si="580"/>
        <v>6686783</v>
      </c>
      <c r="AS598" s="183">
        <f>IFERROR(AR598/AO583,"-")</f>
        <v>2.0899262992811634E-3</v>
      </c>
      <c r="AT598" s="212">
        <f t="shared" si="581"/>
        <v>405</v>
      </c>
      <c r="AU598" s="183">
        <f>IFERROR(AT598/AP583,"-")</f>
        <v>8.1636766780890949E-2</v>
      </c>
      <c r="AV598" s="215">
        <f t="shared" si="586"/>
        <v>16510.575308641975</v>
      </c>
      <c r="AW598" s="110">
        <f t="shared" si="601"/>
        <v>7.4219322679958954E-3</v>
      </c>
      <c r="AX598" s="121"/>
      <c r="AY598" s="76"/>
      <c r="AZ598" s="76"/>
      <c r="BA598" s="76"/>
      <c r="BB598" s="76"/>
      <c r="BC598" s="76"/>
      <c r="BD598" s="76"/>
      <c r="BE598" s="76"/>
      <c r="BF598" s="76"/>
      <c r="BG598" s="76"/>
      <c r="BH598" s="76"/>
      <c r="BI598" s="76"/>
      <c r="BN598" s="500"/>
      <c r="BO598" s="642"/>
      <c r="BP598" s="641"/>
      <c r="BQ598" s="641"/>
      <c r="BR598" s="400" t="s">
        <v>158</v>
      </c>
      <c r="BS598" s="188">
        <v>652839</v>
      </c>
      <c r="BT598" s="390">
        <v>1.7172537523553945E-3</v>
      </c>
      <c r="BU598" s="188">
        <v>50</v>
      </c>
      <c r="BV598" s="390">
        <v>0.10020040080160321</v>
      </c>
      <c r="BW598" s="188">
        <v>13056.78</v>
      </c>
      <c r="BX598" s="401">
        <v>9.4569801970834674E-4</v>
      </c>
      <c r="CB598" s="159"/>
      <c r="CC598" s="159"/>
      <c r="CD598" s="159"/>
      <c r="CE598" s="159"/>
      <c r="CF598" s="159"/>
      <c r="CG598" s="159"/>
      <c r="CI598" s="76"/>
      <c r="CJ598" s="150"/>
      <c r="CK598" s="150"/>
      <c r="CL598" s="150"/>
    </row>
    <row r="599" spans="2:90" s="14" customFormat="1" ht="13.5" customHeight="1">
      <c r="B599" s="500"/>
      <c r="C599" s="629"/>
      <c r="D599" s="632"/>
      <c r="E599" s="616"/>
      <c r="F599" s="616"/>
      <c r="G599" s="128" t="s">
        <v>81</v>
      </c>
      <c r="H599" s="204">
        <v>397911302</v>
      </c>
      <c r="I599" s="183">
        <f>IFERROR(H599/E583,"-")</f>
        <v>0.17215644461827373</v>
      </c>
      <c r="J599" s="212">
        <v>2804</v>
      </c>
      <c r="K599" s="183">
        <f>IFERROR(J599/F583,"-")</f>
        <v>0.75457481162540363</v>
      </c>
      <c r="L599" s="215">
        <f t="shared" si="582"/>
        <v>141908.45292439373</v>
      </c>
      <c r="M599" s="111">
        <f t="shared" si="597"/>
        <v>5.1385427356692569E-2</v>
      </c>
      <c r="N599" s="616"/>
      <c r="O599" s="616"/>
      <c r="P599" s="128" t="s">
        <v>81</v>
      </c>
      <c r="Q599" s="204">
        <v>64966389</v>
      </c>
      <c r="R599" s="183">
        <f>IFERROR(Q599/N583,"-")</f>
        <v>0.21725691297117933</v>
      </c>
      <c r="S599" s="212">
        <v>382</v>
      </c>
      <c r="T599" s="183">
        <f>IFERROR(S599/O583,"-")</f>
        <v>0.79253112033195017</v>
      </c>
      <c r="U599" s="215">
        <f t="shared" si="583"/>
        <v>170069.08115183245</v>
      </c>
      <c r="V599" s="111">
        <f t="shared" si="598"/>
        <v>7.0004398182084739E-3</v>
      </c>
      <c r="W599" s="616"/>
      <c r="X599" s="616"/>
      <c r="Y599" s="128" t="s">
        <v>81</v>
      </c>
      <c r="Z599" s="204">
        <v>38406194</v>
      </c>
      <c r="AA599" s="183">
        <f>IFERROR(Z599/W583,"-")</f>
        <v>0.17635327819784263</v>
      </c>
      <c r="AB599" s="212">
        <v>241</v>
      </c>
      <c r="AC599" s="183">
        <f>IFERROR(AB599/X583,"-")</f>
        <v>0.8225255972696246</v>
      </c>
      <c r="AD599" s="215">
        <f t="shared" si="584"/>
        <v>159361.80082987552</v>
      </c>
      <c r="AE599" s="111">
        <f t="shared" si="599"/>
        <v>4.4165078434247182E-3</v>
      </c>
      <c r="AF599" s="616"/>
      <c r="AG599" s="616"/>
      <c r="AH599" s="128" t="s">
        <v>81</v>
      </c>
      <c r="AI599" s="204">
        <v>62646749</v>
      </c>
      <c r="AJ599" s="183">
        <f>IFERROR(AI599/AF583,"-")</f>
        <v>0.16868415305296061</v>
      </c>
      <c r="AK599" s="212">
        <v>403</v>
      </c>
      <c r="AL599" s="183">
        <f>IFERROR(AK599/AG583,"-")</f>
        <v>0.85744680851063826</v>
      </c>
      <c r="AM599" s="215">
        <f t="shared" si="585"/>
        <v>155450.99007444168</v>
      </c>
      <c r="AN599" s="111">
        <f t="shared" si="600"/>
        <v>7.385280750623076E-3</v>
      </c>
      <c r="AO599" s="616"/>
      <c r="AP599" s="652"/>
      <c r="AQ599" s="128" t="s">
        <v>81</v>
      </c>
      <c r="AR599" s="204">
        <f t="shared" si="580"/>
        <v>563930634</v>
      </c>
      <c r="AS599" s="183">
        <f>IFERROR(AR599/AO583,"-")</f>
        <v>0.17625418126577463</v>
      </c>
      <c r="AT599" s="212">
        <f t="shared" si="581"/>
        <v>3830</v>
      </c>
      <c r="AU599" s="183">
        <f>IFERROR(AT599/AP583,"-")</f>
        <v>0.7720217698044749</v>
      </c>
      <c r="AV599" s="215">
        <f t="shared" si="586"/>
        <v>147240.37441253263</v>
      </c>
      <c r="AW599" s="111">
        <f t="shared" si="601"/>
        <v>7.0187655768948837E-2</v>
      </c>
      <c r="AX599" s="121"/>
      <c r="AY599" s="76"/>
      <c r="AZ599" s="76"/>
      <c r="BA599" s="76"/>
      <c r="BB599" s="76"/>
      <c r="BC599" s="76"/>
      <c r="BD599" s="76"/>
      <c r="BE599" s="76"/>
      <c r="BF599" s="76"/>
      <c r="BG599" s="76"/>
      <c r="BH599" s="76"/>
      <c r="BI599" s="76"/>
      <c r="BN599" s="500"/>
      <c r="BO599" s="642"/>
      <c r="BP599" s="641"/>
      <c r="BQ599" s="641"/>
      <c r="BR599" s="128" t="s">
        <v>81</v>
      </c>
      <c r="BS599" s="188">
        <v>69064612</v>
      </c>
      <c r="BT599" s="390">
        <v>0.18167031092194155</v>
      </c>
      <c r="BU599" s="188">
        <v>418</v>
      </c>
      <c r="BV599" s="390">
        <v>0.83767535070140275</v>
      </c>
      <c r="BW599" s="188">
        <v>165226.34449760764</v>
      </c>
      <c r="BX599" s="401">
        <v>7.9060354447617782E-3</v>
      </c>
      <c r="CB599" s="159"/>
      <c r="CC599" s="159"/>
      <c r="CD599" s="159"/>
      <c r="CE599" s="159"/>
      <c r="CF599" s="159"/>
      <c r="CG599" s="159"/>
      <c r="CI599" s="76"/>
      <c r="CJ599" s="150"/>
      <c r="CK599" s="150"/>
      <c r="CL599" s="150"/>
    </row>
    <row r="600" spans="2:90" s="14" customFormat="1" ht="13.5" customHeight="1">
      <c r="B600" s="500">
        <v>36</v>
      </c>
      <c r="C600" s="627" t="s">
        <v>2</v>
      </c>
      <c r="D600" s="630">
        <f>BL40</f>
        <v>15222</v>
      </c>
      <c r="E600" s="626">
        <f t="shared" ref="E600" si="602">VLOOKUP(C600,$AY$5:$BI$78,2,0)</f>
        <v>681742780</v>
      </c>
      <c r="F600" s="626">
        <f t="shared" ref="F600" si="603">VLOOKUP(C600,$AY$5:$BI$78,7,0)</f>
        <v>946</v>
      </c>
      <c r="G600" s="124" t="s">
        <v>144</v>
      </c>
      <c r="H600" s="210">
        <v>12396592</v>
      </c>
      <c r="I600" s="181">
        <f>IFERROR(H600/E600,"-")</f>
        <v>1.8183679187625573E-2</v>
      </c>
      <c r="J600" s="210">
        <v>172</v>
      </c>
      <c r="K600" s="181">
        <f>IFERROR(J600/F600,"-")</f>
        <v>0.18181818181818182</v>
      </c>
      <c r="L600" s="213">
        <f t="shared" si="582"/>
        <v>72073.209302325587</v>
      </c>
      <c r="M600" s="108">
        <f>IFERROR(J600/$BL$40,0)</f>
        <v>1.1299435028248588E-2</v>
      </c>
      <c r="N600" s="626">
        <f t="shared" ref="N600" si="604">VLOOKUP(C600,$AY$5:$BI$78,3,0)</f>
        <v>109137590</v>
      </c>
      <c r="O600" s="626">
        <f t="shared" ref="O600" si="605">VLOOKUP(C600,$AY$5:$BI$78,8,0)</f>
        <v>155</v>
      </c>
      <c r="P600" s="124" t="s">
        <v>144</v>
      </c>
      <c r="Q600" s="210">
        <v>1547955</v>
      </c>
      <c r="R600" s="181">
        <f>IFERROR(Q600/N600,"-")</f>
        <v>1.4183518254342982E-2</v>
      </c>
      <c r="S600" s="210">
        <v>31</v>
      </c>
      <c r="T600" s="181">
        <f>IFERROR(S600/O600,"-")</f>
        <v>0.2</v>
      </c>
      <c r="U600" s="213">
        <f t="shared" si="583"/>
        <v>49934.032258064515</v>
      </c>
      <c r="V600" s="108">
        <f>IFERROR(S600/$BL$40,0)</f>
        <v>2.0365260806727106E-3</v>
      </c>
      <c r="W600" s="626">
        <f t="shared" ref="W600" si="606">VLOOKUP(C600,$AY$5:$BI$78,4,0)</f>
        <v>53478840</v>
      </c>
      <c r="X600" s="626">
        <f t="shared" ref="X600" si="607">VLOOKUP(C600,$AY$5:$BI$78,9,0)</f>
        <v>68</v>
      </c>
      <c r="Y600" s="124" t="s">
        <v>144</v>
      </c>
      <c r="Z600" s="210">
        <v>291915</v>
      </c>
      <c r="AA600" s="181">
        <f>IFERROR(Z600/W600,"-")</f>
        <v>5.4585140590184831E-3</v>
      </c>
      <c r="AB600" s="210">
        <v>21</v>
      </c>
      <c r="AC600" s="181">
        <f>IFERROR(AB600/X600,"-")</f>
        <v>0.30882352941176472</v>
      </c>
      <c r="AD600" s="213">
        <f t="shared" si="584"/>
        <v>13900.714285714286</v>
      </c>
      <c r="AE600" s="108">
        <f>IFERROR(AB600/$BL$40,0)</f>
        <v>1.3795821836815136E-3</v>
      </c>
      <c r="AF600" s="626">
        <f t="shared" ref="AF600" si="608">VLOOKUP(C600,$AY$5:$BI$78,5,0)</f>
        <v>104660370</v>
      </c>
      <c r="AG600" s="626">
        <f t="shared" ref="AG600" si="609">VLOOKUP(C600,$AY$5:$BI$78,10,0)</f>
        <v>118</v>
      </c>
      <c r="AH600" s="124" t="s">
        <v>144</v>
      </c>
      <c r="AI600" s="210">
        <v>2807114</v>
      </c>
      <c r="AJ600" s="181">
        <f>IFERROR(AI600/AF600,"-")</f>
        <v>2.6821174050884782E-2</v>
      </c>
      <c r="AK600" s="210">
        <v>33</v>
      </c>
      <c r="AL600" s="181">
        <f>IFERROR(AK600/AG600,"-")</f>
        <v>0.27966101694915252</v>
      </c>
      <c r="AM600" s="213">
        <f t="shared" si="585"/>
        <v>85064.060606060608</v>
      </c>
      <c r="AN600" s="108">
        <f>IFERROR(AK600/$BL$40,0)</f>
        <v>2.1679148600709497E-3</v>
      </c>
      <c r="AO600" s="626">
        <f t="shared" ref="AO600" si="610">VLOOKUP(C600,$AY$5:$BI$78,6,0)</f>
        <v>949019580</v>
      </c>
      <c r="AP600" s="650">
        <f t="shared" ref="AP600" si="611">VLOOKUP(C600,$AY$5:$BI$78,11,0)</f>
        <v>1287</v>
      </c>
      <c r="AQ600" s="124" t="s">
        <v>144</v>
      </c>
      <c r="AR600" s="210">
        <f t="shared" si="580"/>
        <v>17043576</v>
      </c>
      <c r="AS600" s="181">
        <f>IFERROR(AR600/AO600,"-")</f>
        <v>1.7959140526900404E-2</v>
      </c>
      <c r="AT600" s="210">
        <f t="shared" si="581"/>
        <v>257</v>
      </c>
      <c r="AU600" s="181">
        <f>IFERROR(AT600/AP600,"-")</f>
        <v>0.19968919968919968</v>
      </c>
      <c r="AV600" s="213">
        <f t="shared" si="586"/>
        <v>66317.416342412456</v>
      </c>
      <c r="AW600" s="108">
        <f>IFERROR(AT600/$BL$40,0)</f>
        <v>1.6883458152673763E-2</v>
      </c>
      <c r="AX600" s="121"/>
      <c r="AY600" s="76"/>
      <c r="AZ600" s="76"/>
      <c r="BA600" s="76"/>
      <c r="BB600" s="76"/>
      <c r="BC600" s="76"/>
      <c r="BD600" s="76"/>
      <c r="BE600" s="76"/>
      <c r="BF600" s="76"/>
      <c r="BG600" s="76"/>
      <c r="BH600" s="76"/>
      <c r="BI600" s="76"/>
      <c r="BN600" s="500">
        <v>36</v>
      </c>
      <c r="BO600" s="642" t="s">
        <v>2</v>
      </c>
      <c r="BP600" s="641">
        <v>83002560</v>
      </c>
      <c r="BQ600" s="641">
        <v>122</v>
      </c>
      <c r="BR600" s="400" t="s">
        <v>144</v>
      </c>
      <c r="BS600" s="188">
        <v>524867</v>
      </c>
      <c r="BT600" s="390">
        <v>6.3235037569925557E-3</v>
      </c>
      <c r="BU600" s="188">
        <v>32</v>
      </c>
      <c r="BV600" s="390">
        <v>0.26229508196721313</v>
      </c>
      <c r="BW600" s="188">
        <v>16402.09375</v>
      </c>
      <c r="BX600" s="401">
        <v>2.1730272986554395E-3</v>
      </c>
      <c r="CB600" s="159"/>
      <c r="CC600" s="159"/>
      <c r="CD600" s="159"/>
      <c r="CE600" s="159"/>
      <c r="CF600" s="159"/>
      <c r="CG600" s="159"/>
      <c r="CI600" s="76"/>
      <c r="CJ600" s="150"/>
      <c r="CK600" s="150"/>
      <c r="CL600" s="150"/>
    </row>
    <row r="601" spans="2:90" s="14" customFormat="1" ht="13.5" customHeight="1">
      <c r="B601" s="500"/>
      <c r="C601" s="628"/>
      <c r="D601" s="631"/>
      <c r="E601" s="615"/>
      <c r="F601" s="615"/>
      <c r="G601" s="125" t="s">
        <v>145</v>
      </c>
      <c r="H601" s="211">
        <v>12791584</v>
      </c>
      <c r="I601" s="182">
        <f>IFERROR(H601/E600,"-")</f>
        <v>1.8763064861500992E-2</v>
      </c>
      <c r="J601" s="211">
        <v>191</v>
      </c>
      <c r="K601" s="182">
        <f>IFERROR(J601/F600,"-")</f>
        <v>0.20190274841437633</v>
      </c>
      <c r="L601" s="214">
        <f t="shared" si="582"/>
        <v>66971.643979057597</v>
      </c>
      <c r="M601" s="109">
        <f t="shared" ref="M601:M616" si="612">IFERROR(J601/$BL$40,0)</f>
        <v>1.2547628432531861E-2</v>
      </c>
      <c r="N601" s="615"/>
      <c r="O601" s="615"/>
      <c r="P601" s="125" t="s">
        <v>145</v>
      </c>
      <c r="Q601" s="211">
        <v>2863577</v>
      </c>
      <c r="R601" s="182">
        <f>IFERROR(Q601/N600,"-")</f>
        <v>2.6238228276801789E-2</v>
      </c>
      <c r="S601" s="211">
        <v>34</v>
      </c>
      <c r="T601" s="182">
        <f>IFERROR(S601/O600,"-")</f>
        <v>0.21935483870967742</v>
      </c>
      <c r="U601" s="214">
        <f t="shared" si="583"/>
        <v>84222.852941176476</v>
      </c>
      <c r="V601" s="109">
        <f t="shared" ref="V601:V616" si="613">IFERROR(S601/$BL$40,0)</f>
        <v>2.2336092497700698E-3</v>
      </c>
      <c r="W601" s="615"/>
      <c r="X601" s="615"/>
      <c r="Y601" s="125" t="s">
        <v>145</v>
      </c>
      <c r="Z601" s="211">
        <v>678521</v>
      </c>
      <c r="AA601" s="182">
        <f>IFERROR(Z601/W600,"-")</f>
        <v>1.2687653658905092E-2</v>
      </c>
      <c r="AB601" s="211">
        <v>21</v>
      </c>
      <c r="AC601" s="182">
        <f>IFERROR(AB601/X600,"-")</f>
        <v>0.30882352941176472</v>
      </c>
      <c r="AD601" s="214">
        <f t="shared" si="584"/>
        <v>32310.523809523809</v>
      </c>
      <c r="AE601" s="109">
        <f t="shared" ref="AE601:AE616" si="614">IFERROR(AB601/$BL$40,0)</f>
        <v>1.3795821836815136E-3</v>
      </c>
      <c r="AF601" s="615"/>
      <c r="AG601" s="615"/>
      <c r="AH601" s="125" t="s">
        <v>145</v>
      </c>
      <c r="AI601" s="211">
        <v>6734241</v>
      </c>
      <c r="AJ601" s="182">
        <f>IFERROR(AI601/AF600,"-")</f>
        <v>6.4343753036607845E-2</v>
      </c>
      <c r="AK601" s="211">
        <v>44</v>
      </c>
      <c r="AL601" s="182">
        <f>IFERROR(AK601/AG600,"-")</f>
        <v>0.3728813559322034</v>
      </c>
      <c r="AM601" s="214">
        <f t="shared" si="585"/>
        <v>153050.93181818182</v>
      </c>
      <c r="AN601" s="109">
        <f t="shared" ref="AN601:AN616" si="615">IFERROR(AK601/$BL$40,0)</f>
        <v>2.8905531467612665E-3</v>
      </c>
      <c r="AO601" s="615"/>
      <c r="AP601" s="651"/>
      <c r="AQ601" s="125" t="s">
        <v>145</v>
      </c>
      <c r="AR601" s="211">
        <f t="shared" si="580"/>
        <v>23067923</v>
      </c>
      <c r="AS601" s="182">
        <f>IFERROR(AR601/AO600,"-")</f>
        <v>2.4307109659423464E-2</v>
      </c>
      <c r="AT601" s="211">
        <f t="shared" si="581"/>
        <v>290</v>
      </c>
      <c r="AU601" s="182">
        <f>IFERROR(AT601/AP600,"-")</f>
        <v>0.22533022533022534</v>
      </c>
      <c r="AV601" s="214">
        <f t="shared" si="586"/>
        <v>79544.562068965519</v>
      </c>
      <c r="AW601" s="109">
        <f t="shared" ref="AW601:AW616" si="616">IFERROR(AT601/$BL$40,0)</f>
        <v>1.9051373012744711E-2</v>
      </c>
      <c r="AX601" s="121"/>
      <c r="AY601" s="76"/>
      <c r="AZ601" s="76"/>
      <c r="BA601" s="76"/>
      <c r="BB601" s="76"/>
      <c r="BC601" s="76"/>
      <c r="BD601" s="76"/>
      <c r="BE601" s="76"/>
      <c r="BF601" s="76"/>
      <c r="BG601" s="76"/>
      <c r="BH601" s="76"/>
      <c r="BI601" s="76"/>
      <c r="BN601" s="500"/>
      <c r="BO601" s="642"/>
      <c r="BP601" s="641"/>
      <c r="BQ601" s="641"/>
      <c r="BR601" s="400" t="s">
        <v>145</v>
      </c>
      <c r="BS601" s="188">
        <v>550571</v>
      </c>
      <c r="BT601" s="390">
        <v>6.633180952491104E-3</v>
      </c>
      <c r="BU601" s="188">
        <v>31</v>
      </c>
      <c r="BV601" s="390">
        <v>0.25409836065573771</v>
      </c>
      <c r="BW601" s="188">
        <v>17760.354838709678</v>
      </c>
      <c r="BX601" s="401">
        <v>2.1051201955724569E-3</v>
      </c>
      <c r="CB601" s="159"/>
      <c r="CC601" s="159"/>
      <c r="CD601" s="159"/>
      <c r="CE601" s="159"/>
      <c r="CF601" s="159"/>
      <c r="CG601" s="159"/>
      <c r="CI601" s="76"/>
      <c r="CJ601" s="150"/>
      <c r="CK601" s="150"/>
      <c r="CL601" s="150"/>
    </row>
    <row r="602" spans="2:90" s="14" customFormat="1" ht="13.5" customHeight="1">
      <c r="B602" s="500"/>
      <c r="C602" s="628"/>
      <c r="D602" s="631"/>
      <c r="E602" s="615"/>
      <c r="F602" s="615"/>
      <c r="G602" s="126" t="s">
        <v>146</v>
      </c>
      <c r="H602" s="211">
        <v>16455028</v>
      </c>
      <c r="I602" s="182">
        <f>IFERROR(H602/E600,"-")</f>
        <v>2.4136710329370852E-2</v>
      </c>
      <c r="J602" s="211">
        <v>269</v>
      </c>
      <c r="K602" s="182">
        <f>IFERROR(J602/F600,"-")</f>
        <v>0.28435517970401691</v>
      </c>
      <c r="L602" s="214">
        <f t="shared" si="582"/>
        <v>61171.107806691449</v>
      </c>
      <c r="M602" s="109">
        <f t="shared" si="612"/>
        <v>1.7671790829063196E-2</v>
      </c>
      <c r="N602" s="615"/>
      <c r="O602" s="615"/>
      <c r="P602" s="126" t="s">
        <v>146</v>
      </c>
      <c r="Q602" s="211">
        <v>1044239</v>
      </c>
      <c r="R602" s="182">
        <f>IFERROR(Q602/N600,"-")</f>
        <v>9.5680965650789974E-3</v>
      </c>
      <c r="S602" s="211">
        <v>43</v>
      </c>
      <c r="T602" s="182">
        <f>IFERROR(S602/O600,"-")</f>
        <v>0.27741935483870966</v>
      </c>
      <c r="U602" s="214">
        <f t="shared" si="583"/>
        <v>24284.627906976744</v>
      </c>
      <c r="V602" s="109">
        <f t="shared" si="613"/>
        <v>2.8248587570621469E-3</v>
      </c>
      <c r="W602" s="615"/>
      <c r="X602" s="615"/>
      <c r="Y602" s="126" t="s">
        <v>146</v>
      </c>
      <c r="Z602" s="211">
        <v>592563</v>
      </c>
      <c r="AA602" s="182">
        <f>IFERROR(Z602/W600,"-")</f>
        <v>1.1080326349636604E-2</v>
      </c>
      <c r="AB602" s="211">
        <v>26</v>
      </c>
      <c r="AC602" s="182">
        <f>IFERROR(AB602/X600,"-")</f>
        <v>0.38235294117647056</v>
      </c>
      <c r="AD602" s="214">
        <f t="shared" si="584"/>
        <v>22790.884615384617</v>
      </c>
      <c r="AE602" s="109">
        <f t="shared" si="614"/>
        <v>1.708054132177112E-3</v>
      </c>
      <c r="AF602" s="615"/>
      <c r="AG602" s="615"/>
      <c r="AH602" s="126" t="s">
        <v>146</v>
      </c>
      <c r="AI602" s="211">
        <v>782385</v>
      </c>
      <c r="AJ602" s="182">
        <f>IFERROR(AI602/AF600,"-")</f>
        <v>7.4754656418661624E-3</v>
      </c>
      <c r="AK602" s="211">
        <v>44</v>
      </c>
      <c r="AL602" s="182">
        <f>IFERROR(AK602/AG600,"-")</f>
        <v>0.3728813559322034</v>
      </c>
      <c r="AM602" s="214">
        <f t="shared" si="585"/>
        <v>17781.477272727272</v>
      </c>
      <c r="AN602" s="109">
        <f t="shared" si="615"/>
        <v>2.8905531467612665E-3</v>
      </c>
      <c r="AO602" s="615"/>
      <c r="AP602" s="651"/>
      <c r="AQ602" s="126" t="s">
        <v>146</v>
      </c>
      <c r="AR602" s="211">
        <f t="shared" si="580"/>
        <v>18874215</v>
      </c>
      <c r="AS602" s="182">
        <f>IFERROR(AR602/AO600,"-")</f>
        <v>1.9888119695064668E-2</v>
      </c>
      <c r="AT602" s="211">
        <f t="shared" si="581"/>
        <v>382</v>
      </c>
      <c r="AU602" s="182">
        <f>IFERROR(AT602/AP600,"-")</f>
        <v>0.29681429681429683</v>
      </c>
      <c r="AV602" s="214">
        <f t="shared" si="586"/>
        <v>49408.939790575918</v>
      </c>
      <c r="AW602" s="109">
        <f t="shared" si="616"/>
        <v>2.5095256865063722E-2</v>
      </c>
      <c r="AX602" s="121"/>
      <c r="AY602" s="76"/>
      <c r="AZ602" s="76"/>
      <c r="BA602" s="76"/>
      <c r="BB602" s="76"/>
      <c r="BC602" s="76"/>
      <c r="BD602" s="76"/>
      <c r="BE602" s="76"/>
      <c r="BF602" s="76"/>
      <c r="BG602" s="76"/>
      <c r="BH602" s="76"/>
      <c r="BI602" s="76"/>
      <c r="BN602" s="500"/>
      <c r="BO602" s="642"/>
      <c r="BP602" s="641"/>
      <c r="BQ602" s="641"/>
      <c r="BR602" s="400" t="s">
        <v>146</v>
      </c>
      <c r="BS602" s="188">
        <v>1152067</v>
      </c>
      <c r="BT602" s="390">
        <v>1.3879897198351473E-2</v>
      </c>
      <c r="BU602" s="188">
        <v>39</v>
      </c>
      <c r="BV602" s="390">
        <v>0.31967213114754101</v>
      </c>
      <c r="BW602" s="188">
        <v>29540.179487179488</v>
      </c>
      <c r="BX602" s="401">
        <v>2.6483770202363169E-3</v>
      </c>
      <c r="CB602" s="159"/>
      <c r="CC602" s="159"/>
      <c r="CD602" s="159"/>
      <c r="CE602" s="159"/>
      <c r="CF602" s="159"/>
      <c r="CG602" s="159"/>
      <c r="CI602" s="76"/>
      <c r="CJ602" s="150"/>
      <c r="CK602" s="150"/>
      <c r="CL602" s="150"/>
    </row>
    <row r="603" spans="2:90" s="14" customFormat="1" ht="13.5" customHeight="1">
      <c r="B603" s="500"/>
      <c r="C603" s="628"/>
      <c r="D603" s="631"/>
      <c r="E603" s="615"/>
      <c r="F603" s="615"/>
      <c r="G603" s="126" t="s">
        <v>147</v>
      </c>
      <c r="H603" s="211">
        <v>2436081</v>
      </c>
      <c r="I603" s="182">
        <f>IFERROR(H603/E600,"-")</f>
        <v>3.5733139704097784E-3</v>
      </c>
      <c r="J603" s="211">
        <v>39</v>
      </c>
      <c r="K603" s="182">
        <f>IFERROR(J603/F600,"-")</f>
        <v>4.1226215644820298E-2</v>
      </c>
      <c r="L603" s="214">
        <f t="shared" si="582"/>
        <v>62463.615384615383</v>
      </c>
      <c r="M603" s="109">
        <f t="shared" si="612"/>
        <v>2.5620811982656681E-3</v>
      </c>
      <c r="N603" s="615"/>
      <c r="O603" s="615"/>
      <c r="P603" s="126" t="s">
        <v>147</v>
      </c>
      <c r="Q603" s="211">
        <v>73756</v>
      </c>
      <c r="R603" s="182">
        <f>IFERROR(Q603/N600,"-")</f>
        <v>6.758074830129564E-4</v>
      </c>
      <c r="S603" s="211">
        <v>9</v>
      </c>
      <c r="T603" s="182">
        <f>IFERROR(S603/O600,"-")</f>
        <v>5.8064516129032261E-2</v>
      </c>
      <c r="U603" s="214">
        <f t="shared" si="583"/>
        <v>8195.1111111111113</v>
      </c>
      <c r="V603" s="109">
        <f t="shared" si="613"/>
        <v>5.9124950729207723E-4</v>
      </c>
      <c r="W603" s="615"/>
      <c r="X603" s="615"/>
      <c r="Y603" s="126" t="s">
        <v>147</v>
      </c>
      <c r="Z603" s="211">
        <v>73384</v>
      </c>
      <c r="AA603" s="182">
        <f>IFERROR(Z603/W600,"-")</f>
        <v>1.3722062782214424E-3</v>
      </c>
      <c r="AB603" s="211">
        <v>5</v>
      </c>
      <c r="AC603" s="182">
        <f>IFERROR(AB603/X600,"-")</f>
        <v>7.3529411764705885E-2</v>
      </c>
      <c r="AD603" s="214">
        <f t="shared" si="584"/>
        <v>14676.8</v>
      </c>
      <c r="AE603" s="109">
        <f t="shared" si="614"/>
        <v>3.2847194849559846E-4</v>
      </c>
      <c r="AF603" s="615"/>
      <c r="AG603" s="615"/>
      <c r="AH603" s="126" t="s">
        <v>147</v>
      </c>
      <c r="AI603" s="211">
        <v>17011</v>
      </c>
      <c r="AJ603" s="182">
        <f>IFERROR(AI603/AF600,"-")</f>
        <v>1.6253525570375873E-4</v>
      </c>
      <c r="AK603" s="211">
        <v>4</v>
      </c>
      <c r="AL603" s="182">
        <f>IFERROR(AK603/AG600,"-")</f>
        <v>3.3898305084745763E-2</v>
      </c>
      <c r="AM603" s="214">
        <f t="shared" si="585"/>
        <v>4252.75</v>
      </c>
      <c r="AN603" s="109">
        <f t="shared" si="615"/>
        <v>2.6277755879647877E-4</v>
      </c>
      <c r="AO603" s="615"/>
      <c r="AP603" s="651"/>
      <c r="AQ603" s="126" t="s">
        <v>147</v>
      </c>
      <c r="AR603" s="211">
        <f t="shared" si="580"/>
        <v>2600232</v>
      </c>
      <c r="AS603" s="182">
        <f>IFERROR(AR603/AO600,"-")</f>
        <v>2.7399139646834261E-3</v>
      </c>
      <c r="AT603" s="211">
        <f t="shared" si="581"/>
        <v>57</v>
      </c>
      <c r="AU603" s="182">
        <f>IFERROR(AT603/AP600,"-")</f>
        <v>4.4289044289044288E-2</v>
      </c>
      <c r="AV603" s="214">
        <f t="shared" si="586"/>
        <v>45618.105263157893</v>
      </c>
      <c r="AW603" s="109">
        <f t="shared" si="616"/>
        <v>3.7445802128498228E-3</v>
      </c>
      <c r="AX603" s="121"/>
      <c r="AY603" s="76"/>
      <c r="AZ603" s="76"/>
      <c r="BA603" s="76"/>
      <c r="BB603" s="76"/>
      <c r="BC603" s="76"/>
      <c r="BD603" s="76"/>
      <c r="BE603" s="76"/>
      <c r="BF603" s="76"/>
      <c r="BG603" s="76"/>
      <c r="BH603" s="76"/>
      <c r="BI603" s="76"/>
      <c r="BN603" s="500"/>
      <c r="BO603" s="642"/>
      <c r="BP603" s="641"/>
      <c r="BQ603" s="641"/>
      <c r="BR603" s="400" t="s">
        <v>147</v>
      </c>
      <c r="BS603" s="188">
        <v>79575</v>
      </c>
      <c r="BT603" s="390">
        <v>9.5870537005123696E-4</v>
      </c>
      <c r="BU603" s="188">
        <v>3</v>
      </c>
      <c r="BV603" s="390">
        <v>2.4590163934426229E-2</v>
      </c>
      <c r="BW603" s="188">
        <v>26525</v>
      </c>
      <c r="BX603" s="401">
        <v>2.0372130924894744E-4</v>
      </c>
      <c r="CB603" s="159"/>
      <c r="CC603" s="159"/>
      <c r="CD603" s="159"/>
      <c r="CE603" s="159"/>
      <c r="CF603" s="159"/>
      <c r="CG603" s="159"/>
      <c r="CI603" s="76"/>
      <c r="CJ603" s="150"/>
      <c r="CK603" s="150"/>
      <c r="CL603" s="150"/>
    </row>
    <row r="604" spans="2:90" s="14" customFormat="1" ht="13.5" customHeight="1">
      <c r="B604" s="500"/>
      <c r="C604" s="628"/>
      <c r="D604" s="631"/>
      <c r="E604" s="615"/>
      <c r="F604" s="615"/>
      <c r="G604" s="126" t="s">
        <v>148</v>
      </c>
      <c r="H604" s="211">
        <v>13535972</v>
      </c>
      <c r="I604" s="182">
        <f>IFERROR(H604/E600,"-")</f>
        <v>1.9854954679534707E-2</v>
      </c>
      <c r="J604" s="211">
        <v>265</v>
      </c>
      <c r="K604" s="182">
        <f>IFERROR(J604/F600,"-")</f>
        <v>0.28012684989429176</v>
      </c>
      <c r="L604" s="214">
        <f t="shared" si="582"/>
        <v>51079.139622641509</v>
      </c>
      <c r="M604" s="109">
        <f t="shared" si="612"/>
        <v>1.740901327026672E-2</v>
      </c>
      <c r="N604" s="615"/>
      <c r="O604" s="615"/>
      <c r="P604" s="126" t="s">
        <v>148</v>
      </c>
      <c r="Q604" s="211">
        <v>3099046</v>
      </c>
      <c r="R604" s="182">
        <f>IFERROR(Q604/N600,"-")</f>
        <v>2.8395770879675829E-2</v>
      </c>
      <c r="S604" s="211">
        <v>47</v>
      </c>
      <c r="T604" s="182">
        <f>IFERROR(S604/O600,"-")</f>
        <v>0.3032258064516129</v>
      </c>
      <c r="U604" s="214">
        <f t="shared" si="583"/>
        <v>65937.148936170212</v>
      </c>
      <c r="V604" s="109">
        <f t="shared" si="613"/>
        <v>3.0876363158586257E-3</v>
      </c>
      <c r="W604" s="615"/>
      <c r="X604" s="615"/>
      <c r="Y604" s="126" t="s">
        <v>148</v>
      </c>
      <c r="Z604" s="211">
        <v>755333</v>
      </c>
      <c r="AA604" s="182">
        <f>IFERROR(Z604/W600,"-")</f>
        <v>1.412396005597728E-2</v>
      </c>
      <c r="AB604" s="211">
        <v>28</v>
      </c>
      <c r="AC604" s="182">
        <f>IFERROR(AB604/X600,"-")</f>
        <v>0.41176470588235292</v>
      </c>
      <c r="AD604" s="214">
        <f t="shared" si="584"/>
        <v>26976.178571428572</v>
      </c>
      <c r="AE604" s="109">
        <f t="shared" si="614"/>
        <v>1.8394429115753514E-3</v>
      </c>
      <c r="AF604" s="615"/>
      <c r="AG604" s="615"/>
      <c r="AH604" s="126" t="s">
        <v>148</v>
      </c>
      <c r="AI604" s="211">
        <v>1742742</v>
      </c>
      <c r="AJ604" s="182">
        <f>IFERROR(AI604/AF600,"-")</f>
        <v>1.6651403009563217E-2</v>
      </c>
      <c r="AK604" s="211">
        <v>46</v>
      </c>
      <c r="AL604" s="182">
        <f>IFERROR(AK604/AG600,"-")</f>
        <v>0.38983050847457629</v>
      </c>
      <c r="AM604" s="214">
        <f t="shared" si="585"/>
        <v>37885.695652173912</v>
      </c>
      <c r="AN604" s="109">
        <f t="shared" si="615"/>
        <v>3.0219419261595061E-3</v>
      </c>
      <c r="AO604" s="615"/>
      <c r="AP604" s="651"/>
      <c r="AQ604" s="126" t="s">
        <v>148</v>
      </c>
      <c r="AR604" s="211">
        <f t="shared" si="580"/>
        <v>19133093</v>
      </c>
      <c r="AS604" s="182">
        <f>IFERROR(AR604/AO600,"-")</f>
        <v>2.0160904372489342E-2</v>
      </c>
      <c r="AT604" s="211">
        <f t="shared" si="581"/>
        <v>386</v>
      </c>
      <c r="AU604" s="182">
        <f>IFERROR(AT604/AP600,"-")</f>
        <v>0.29992229992229991</v>
      </c>
      <c r="AV604" s="214">
        <f t="shared" si="586"/>
        <v>49567.598445595853</v>
      </c>
      <c r="AW604" s="109">
        <f t="shared" si="616"/>
        <v>2.5358034423860202E-2</v>
      </c>
      <c r="AX604" s="121"/>
      <c r="AY604" s="76"/>
      <c r="AZ604" s="76"/>
      <c r="BA604" s="76"/>
      <c r="BB604" s="76"/>
      <c r="BC604" s="76"/>
      <c r="BD604" s="76"/>
      <c r="BE604" s="76"/>
      <c r="BF604" s="76"/>
      <c r="BG604" s="76"/>
      <c r="BH604" s="76"/>
      <c r="BI604" s="76"/>
      <c r="BN604" s="500"/>
      <c r="BO604" s="642"/>
      <c r="BP604" s="641"/>
      <c r="BQ604" s="641"/>
      <c r="BR604" s="400" t="s">
        <v>148</v>
      </c>
      <c r="BS604" s="188">
        <v>2497702</v>
      </c>
      <c r="BT604" s="390">
        <v>3.009186704602846E-2</v>
      </c>
      <c r="BU604" s="188">
        <v>53</v>
      </c>
      <c r="BV604" s="390">
        <v>0.4344262295081967</v>
      </c>
      <c r="BW604" s="188">
        <v>47126.452830188682</v>
      </c>
      <c r="BX604" s="401">
        <v>3.5990764633980713E-3</v>
      </c>
      <c r="CB604" s="159"/>
      <c r="CC604" s="159"/>
      <c r="CD604" s="159"/>
      <c r="CE604" s="159"/>
      <c r="CF604" s="159"/>
      <c r="CG604" s="159"/>
      <c r="CI604" s="76"/>
      <c r="CJ604" s="150"/>
      <c r="CK604" s="150"/>
      <c r="CL604" s="150"/>
    </row>
    <row r="605" spans="2:90" s="14" customFormat="1" ht="13.5" customHeight="1">
      <c r="B605" s="500"/>
      <c r="C605" s="628"/>
      <c r="D605" s="631"/>
      <c r="E605" s="615"/>
      <c r="F605" s="615"/>
      <c r="G605" s="126" t="s">
        <v>149</v>
      </c>
      <c r="H605" s="211">
        <v>22687573</v>
      </c>
      <c r="I605" s="182">
        <f>IFERROR(H605/E600,"-")</f>
        <v>3.3278787345573359E-2</v>
      </c>
      <c r="J605" s="211">
        <v>367</v>
      </c>
      <c r="K605" s="182">
        <f>IFERROR(J605/F600,"-")</f>
        <v>0.38794926004228331</v>
      </c>
      <c r="L605" s="214">
        <f t="shared" si="582"/>
        <v>61819</v>
      </c>
      <c r="M605" s="109">
        <f t="shared" si="612"/>
        <v>2.4109841019576927E-2</v>
      </c>
      <c r="N605" s="615"/>
      <c r="O605" s="615"/>
      <c r="P605" s="126" t="s">
        <v>149</v>
      </c>
      <c r="Q605" s="211">
        <v>4747720</v>
      </c>
      <c r="R605" s="182">
        <f>IFERROR(Q605/N600,"-")</f>
        <v>4.3502151733422006E-2</v>
      </c>
      <c r="S605" s="211">
        <v>75</v>
      </c>
      <c r="T605" s="182">
        <f>IFERROR(S605/O600,"-")</f>
        <v>0.4838709677419355</v>
      </c>
      <c r="U605" s="214">
        <f t="shared" si="583"/>
        <v>63302.933333333334</v>
      </c>
      <c r="V605" s="109">
        <f t="shared" si="613"/>
        <v>4.927079227433977E-3</v>
      </c>
      <c r="W605" s="615"/>
      <c r="X605" s="615"/>
      <c r="Y605" s="126" t="s">
        <v>149</v>
      </c>
      <c r="Z605" s="211">
        <v>1772492</v>
      </c>
      <c r="AA605" s="182">
        <f>IFERROR(Z605/W600,"-")</f>
        <v>3.3143800426486437E-2</v>
      </c>
      <c r="AB605" s="211">
        <v>33</v>
      </c>
      <c r="AC605" s="182">
        <f>IFERROR(AB605/X600,"-")</f>
        <v>0.48529411764705882</v>
      </c>
      <c r="AD605" s="214">
        <f t="shared" si="584"/>
        <v>53711.878787878784</v>
      </c>
      <c r="AE605" s="109">
        <f t="shared" si="614"/>
        <v>2.1679148600709497E-3</v>
      </c>
      <c r="AF605" s="615"/>
      <c r="AG605" s="615"/>
      <c r="AH605" s="126" t="s">
        <v>149</v>
      </c>
      <c r="AI605" s="211">
        <v>3292792</v>
      </c>
      <c r="AJ605" s="182">
        <f>IFERROR(AI605/AF600,"-")</f>
        <v>3.1461688889500392E-2</v>
      </c>
      <c r="AK605" s="211">
        <v>53</v>
      </c>
      <c r="AL605" s="182">
        <f>IFERROR(AK605/AG600,"-")</f>
        <v>0.44915254237288138</v>
      </c>
      <c r="AM605" s="214">
        <f t="shared" si="585"/>
        <v>62128.150943396227</v>
      </c>
      <c r="AN605" s="109">
        <f t="shared" si="615"/>
        <v>3.481802654053344E-3</v>
      </c>
      <c r="AO605" s="615"/>
      <c r="AP605" s="651"/>
      <c r="AQ605" s="126" t="s">
        <v>149</v>
      </c>
      <c r="AR605" s="211">
        <f t="shared" si="580"/>
        <v>32500577</v>
      </c>
      <c r="AS605" s="182">
        <f>IFERROR(AR605/AO600,"-")</f>
        <v>3.4246476769214815E-2</v>
      </c>
      <c r="AT605" s="211">
        <f t="shared" si="581"/>
        <v>528</v>
      </c>
      <c r="AU605" s="182">
        <f>IFERROR(AT605/AP600,"-")</f>
        <v>0.41025641025641024</v>
      </c>
      <c r="AV605" s="214">
        <f t="shared" si="586"/>
        <v>61554.123106060608</v>
      </c>
      <c r="AW605" s="109">
        <f t="shared" si="616"/>
        <v>3.4686637761135196E-2</v>
      </c>
      <c r="AX605" s="121"/>
      <c r="AY605" s="76"/>
      <c r="AZ605" s="76"/>
      <c r="BA605" s="76"/>
      <c r="BB605" s="76"/>
      <c r="BC605" s="76"/>
      <c r="BD605" s="76"/>
      <c r="BE605" s="76"/>
      <c r="BF605" s="76"/>
      <c r="BG605" s="76"/>
      <c r="BH605" s="76"/>
      <c r="BI605" s="76"/>
      <c r="BN605" s="500"/>
      <c r="BO605" s="642"/>
      <c r="BP605" s="641"/>
      <c r="BQ605" s="641"/>
      <c r="BR605" s="400" t="s">
        <v>149</v>
      </c>
      <c r="BS605" s="188">
        <v>4233289</v>
      </c>
      <c r="BT605" s="390">
        <v>5.100190885678707E-2</v>
      </c>
      <c r="BU605" s="188">
        <v>59</v>
      </c>
      <c r="BV605" s="390">
        <v>0.48360655737704916</v>
      </c>
      <c r="BW605" s="188">
        <v>71750.661016949147</v>
      </c>
      <c r="BX605" s="401">
        <v>4.0065190818959666E-3</v>
      </c>
      <c r="CB605" s="159"/>
      <c r="CC605" s="159"/>
      <c r="CD605" s="159"/>
      <c r="CE605" s="159"/>
      <c r="CF605" s="159"/>
      <c r="CG605" s="159"/>
      <c r="CI605" s="76"/>
      <c r="CJ605" s="150"/>
      <c r="CK605" s="150"/>
      <c r="CL605" s="150"/>
    </row>
    <row r="606" spans="2:90" s="14" customFormat="1" ht="13.5" customHeight="1">
      <c r="B606" s="500"/>
      <c r="C606" s="628"/>
      <c r="D606" s="631"/>
      <c r="E606" s="615"/>
      <c r="F606" s="615"/>
      <c r="G606" s="126" t="s">
        <v>150</v>
      </c>
      <c r="H606" s="211">
        <v>8852889</v>
      </c>
      <c r="I606" s="182">
        <f>IFERROR(H606/E600,"-")</f>
        <v>1.2985673276950582E-2</v>
      </c>
      <c r="J606" s="211">
        <v>66</v>
      </c>
      <c r="K606" s="182">
        <f>IFERROR(J606/F600,"-")</f>
        <v>6.9767441860465115E-2</v>
      </c>
      <c r="L606" s="214">
        <f t="shared" si="582"/>
        <v>134134.68181818182</v>
      </c>
      <c r="M606" s="109">
        <f t="shared" si="612"/>
        <v>4.3358297201418995E-3</v>
      </c>
      <c r="N606" s="615"/>
      <c r="O606" s="615"/>
      <c r="P606" s="126" t="s">
        <v>150</v>
      </c>
      <c r="Q606" s="211">
        <v>6358149</v>
      </c>
      <c r="R606" s="182">
        <f>IFERROR(Q606/N600,"-")</f>
        <v>5.8258103372082891E-2</v>
      </c>
      <c r="S606" s="211">
        <v>20</v>
      </c>
      <c r="T606" s="182">
        <f>IFERROR(S606/O600,"-")</f>
        <v>0.12903225806451613</v>
      </c>
      <c r="U606" s="214">
        <f t="shared" si="583"/>
        <v>317907.45</v>
      </c>
      <c r="V606" s="109">
        <f t="shared" si="613"/>
        <v>1.3138877939823938E-3</v>
      </c>
      <c r="W606" s="615"/>
      <c r="X606" s="615"/>
      <c r="Y606" s="126" t="s">
        <v>150</v>
      </c>
      <c r="Z606" s="211">
        <v>186592</v>
      </c>
      <c r="AA606" s="182">
        <f>IFERROR(Z606/W600,"-")</f>
        <v>3.4890809149936684E-3</v>
      </c>
      <c r="AB606" s="211">
        <v>8</v>
      </c>
      <c r="AC606" s="182">
        <f>IFERROR(AB606/X600,"-")</f>
        <v>0.11764705882352941</v>
      </c>
      <c r="AD606" s="214">
        <f t="shared" si="584"/>
        <v>23324</v>
      </c>
      <c r="AE606" s="109">
        <f t="shared" si="614"/>
        <v>5.2555511759295754E-4</v>
      </c>
      <c r="AF606" s="615"/>
      <c r="AG606" s="615"/>
      <c r="AH606" s="126" t="s">
        <v>150</v>
      </c>
      <c r="AI606" s="211">
        <v>282072</v>
      </c>
      <c r="AJ606" s="182">
        <f>IFERROR(AI606/AF600,"-")</f>
        <v>2.695117550224598E-3</v>
      </c>
      <c r="AK606" s="211">
        <v>18</v>
      </c>
      <c r="AL606" s="182">
        <f>IFERROR(AK606/AG600,"-")</f>
        <v>0.15254237288135594</v>
      </c>
      <c r="AM606" s="214">
        <f t="shared" si="585"/>
        <v>15670.666666666666</v>
      </c>
      <c r="AN606" s="109">
        <f t="shared" si="615"/>
        <v>1.1824990145841545E-3</v>
      </c>
      <c r="AO606" s="615"/>
      <c r="AP606" s="651"/>
      <c r="AQ606" s="126" t="s">
        <v>150</v>
      </c>
      <c r="AR606" s="211">
        <f t="shared" si="580"/>
        <v>15679702</v>
      </c>
      <c r="AS606" s="182">
        <f>IFERROR(AR606/AO600,"-")</f>
        <v>1.6522000526058692E-2</v>
      </c>
      <c r="AT606" s="211">
        <f t="shared" si="581"/>
        <v>112</v>
      </c>
      <c r="AU606" s="182">
        <f>IFERROR(AT606/AP600,"-")</f>
        <v>8.7024087024087024E-2</v>
      </c>
      <c r="AV606" s="214">
        <f t="shared" si="586"/>
        <v>139997.33928571429</v>
      </c>
      <c r="AW606" s="109">
        <f t="shared" si="616"/>
        <v>7.3577716463014056E-3</v>
      </c>
      <c r="AX606" s="121"/>
      <c r="AY606" s="76"/>
      <c r="AZ606" s="76"/>
      <c r="BA606" s="76"/>
      <c r="BB606" s="76"/>
      <c r="BC606" s="76"/>
      <c r="BD606" s="76"/>
      <c r="BE606" s="76"/>
      <c r="BF606" s="76"/>
      <c r="BG606" s="76"/>
      <c r="BH606" s="76"/>
      <c r="BI606" s="76"/>
      <c r="BN606" s="500"/>
      <c r="BO606" s="642"/>
      <c r="BP606" s="641"/>
      <c r="BQ606" s="641"/>
      <c r="BR606" s="400" t="s">
        <v>150</v>
      </c>
      <c r="BS606" s="188">
        <v>861617</v>
      </c>
      <c r="BT606" s="390">
        <v>1.0380607537887988E-2</v>
      </c>
      <c r="BU606" s="188">
        <v>12</v>
      </c>
      <c r="BV606" s="390">
        <v>9.8360655737704916E-2</v>
      </c>
      <c r="BW606" s="188">
        <v>71801.416666666672</v>
      </c>
      <c r="BX606" s="401">
        <v>8.1488523699578975E-4</v>
      </c>
      <c r="CB606" s="159"/>
      <c r="CC606" s="159"/>
      <c r="CD606" s="159"/>
      <c r="CE606" s="159"/>
      <c r="CF606" s="159"/>
      <c r="CG606" s="159"/>
      <c r="CI606" s="76"/>
      <c r="CJ606" s="150"/>
      <c r="CK606" s="150"/>
      <c r="CL606" s="150"/>
    </row>
    <row r="607" spans="2:90" s="14" customFormat="1" ht="13.5" customHeight="1">
      <c r="B607" s="500"/>
      <c r="C607" s="628"/>
      <c r="D607" s="631"/>
      <c r="E607" s="615"/>
      <c r="F607" s="615"/>
      <c r="G607" s="126" t="s">
        <v>160</v>
      </c>
      <c r="H607" s="211">
        <v>0</v>
      </c>
      <c r="I607" s="182">
        <f>IFERROR(H607/E600,"-")</f>
        <v>0</v>
      </c>
      <c r="J607" s="211">
        <v>0</v>
      </c>
      <c r="K607" s="182">
        <f>IFERROR(J607/F600,"-")</f>
        <v>0</v>
      </c>
      <c r="L607" s="214" t="str">
        <f t="shared" si="582"/>
        <v>-</v>
      </c>
      <c r="M607" s="109">
        <f t="shared" si="612"/>
        <v>0</v>
      </c>
      <c r="N607" s="615"/>
      <c r="O607" s="615"/>
      <c r="P607" s="126" t="s">
        <v>160</v>
      </c>
      <c r="Q607" s="211">
        <v>0</v>
      </c>
      <c r="R607" s="182">
        <f>IFERROR(Q607/N600,"-")</f>
        <v>0</v>
      </c>
      <c r="S607" s="211">
        <v>0</v>
      </c>
      <c r="T607" s="182">
        <f>IFERROR(S607/O600,"-")</f>
        <v>0</v>
      </c>
      <c r="U607" s="214" t="str">
        <f t="shared" si="583"/>
        <v>-</v>
      </c>
      <c r="V607" s="109">
        <f t="shared" si="613"/>
        <v>0</v>
      </c>
      <c r="W607" s="615"/>
      <c r="X607" s="615"/>
      <c r="Y607" s="126" t="s">
        <v>160</v>
      </c>
      <c r="Z607" s="211">
        <v>0</v>
      </c>
      <c r="AA607" s="182">
        <f>IFERROR(Z607/W600,"-")</f>
        <v>0</v>
      </c>
      <c r="AB607" s="211">
        <v>0</v>
      </c>
      <c r="AC607" s="182">
        <f>IFERROR(AB607/X600,"-")</f>
        <v>0</v>
      </c>
      <c r="AD607" s="214" t="str">
        <f t="shared" si="584"/>
        <v>-</v>
      </c>
      <c r="AE607" s="109">
        <f t="shared" si="614"/>
        <v>0</v>
      </c>
      <c r="AF607" s="615"/>
      <c r="AG607" s="615"/>
      <c r="AH607" s="126" t="s">
        <v>160</v>
      </c>
      <c r="AI607" s="211">
        <v>0</v>
      </c>
      <c r="AJ607" s="182">
        <f>IFERROR(AI607/AF600,"-")</f>
        <v>0</v>
      </c>
      <c r="AK607" s="211">
        <v>0</v>
      </c>
      <c r="AL607" s="182">
        <f>IFERROR(AK607/AG600,"-")</f>
        <v>0</v>
      </c>
      <c r="AM607" s="214" t="str">
        <f t="shared" si="585"/>
        <v>-</v>
      </c>
      <c r="AN607" s="109">
        <f t="shared" si="615"/>
        <v>0</v>
      </c>
      <c r="AO607" s="615"/>
      <c r="AP607" s="651"/>
      <c r="AQ607" s="126" t="s">
        <v>160</v>
      </c>
      <c r="AR607" s="211">
        <f t="shared" si="580"/>
        <v>0</v>
      </c>
      <c r="AS607" s="182">
        <f>IFERROR(AR607/AO600,"-")</f>
        <v>0</v>
      </c>
      <c r="AT607" s="211">
        <f t="shared" si="581"/>
        <v>0</v>
      </c>
      <c r="AU607" s="182">
        <f>IFERROR(AT607/AP600,"-")</f>
        <v>0</v>
      </c>
      <c r="AV607" s="214" t="str">
        <f t="shared" si="586"/>
        <v>-</v>
      </c>
      <c r="AW607" s="109">
        <f t="shared" si="616"/>
        <v>0</v>
      </c>
      <c r="AX607" s="121"/>
      <c r="AY607" s="76"/>
      <c r="AZ607" s="76"/>
      <c r="BA607" s="76"/>
      <c r="BB607" s="76"/>
      <c r="BC607" s="76"/>
      <c r="BD607" s="76"/>
      <c r="BE607" s="76"/>
      <c r="BF607" s="76"/>
      <c r="BG607" s="76"/>
      <c r="BH607" s="76"/>
      <c r="BI607" s="76"/>
      <c r="BN607" s="500"/>
      <c r="BO607" s="642"/>
      <c r="BP607" s="641"/>
      <c r="BQ607" s="641"/>
      <c r="BR607" s="400" t="s">
        <v>160</v>
      </c>
      <c r="BS607" s="188">
        <v>0</v>
      </c>
      <c r="BT607" s="390">
        <v>0</v>
      </c>
      <c r="BU607" s="188">
        <v>0</v>
      </c>
      <c r="BV607" s="390">
        <v>0</v>
      </c>
      <c r="BW607" s="188" t="s">
        <v>418</v>
      </c>
      <c r="BX607" s="401">
        <v>0</v>
      </c>
      <c r="CB607" s="159"/>
      <c r="CC607" s="159"/>
      <c r="CD607" s="159"/>
      <c r="CE607" s="159"/>
      <c r="CF607" s="159"/>
      <c r="CG607" s="159"/>
      <c r="CI607" s="76"/>
      <c r="CJ607" s="150"/>
      <c r="CK607" s="150"/>
      <c r="CL607" s="150"/>
    </row>
    <row r="608" spans="2:90" s="14" customFormat="1" ht="13.5" customHeight="1">
      <c r="B608" s="500"/>
      <c r="C608" s="628"/>
      <c r="D608" s="631"/>
      <c r="E608" s="615"/>
      <c r="F608" s="615"/>
      <c r="G608" s="126" t="s">
        <v>151</v>
      </c>
      <c r="H608" s="211">
        <v>302854</v>
      </c>
      <c r="I608" s="182">
        <f>IFERROR(H608/E600,"-")</f>
        <v>4.442349943185317E-4</v>
      </c>
      <c r="J608" s="211">
        <v>13</v>
      </c>
      <c r="K608" s="182">
        <f>IFERROR(J608/F600,"-")</f>
        <v>1.3742071881606765E-2</v>
      </c>
      <c r="L608" s="214">
        <f t="shared" si="582"/>
        <v>23296.461538461539</v>
      </c>
      <c r="M608" s="109">
        <f t="shared" si="612"/>
        <v>8.54027066088556E-4</v>
      </c>
      <c r="N608" s="615"/>
      <c r="O608" s="615"/>
      <c r="P608" s="126" t="s">
        <v>151</v>
      </c>
      <c r="Q608" s="211">
        <v>58271</v>
      </c>
      <c r="R608" s="182">
        <f>IFERROR(Q608/N600,"-")</f>
        <v>5.339223635046367E-4</v>
      </c>
      <c r="S608" s="211">
        <v>5</v>
      </c>
      <c r="T608" s="182">
        <f>IFERROR(S608/O600,"-")</f>
        <v>3.2258064516129031E-2</v>
      </c>
      <c r="U608" s="214">
        <f t="shared" si="583"/>
        <v>11654.2</v>
      </c>
      <c r="V608" s="109">
        <f t="shared" si="613"/>
        <v>3.2847194849559846E-4</v>
      </c>
      <c r="W608" s="615"/>
      <c r="X608" s="615"/>
      <c r="Y608" s="126" t="s">
        <v>151</v>
      </c>
      <c r="Z608" s="211">
        <v>19250</v>
      </c>
      <c r="AA608" s="182">
        <f>IFERROR(Z608/W600,"-")</f>
        <v>3.5995545153933779E-4</v>
      </c>
      <c r="AB608" s="211">
        <v>2</v>
      </c>
      <c r="AC608" s="182">
        <f>IFERROR(AB608/X600,"-")</f>
        <v>2.9411764705882353E-2</v>
      </c>
      <c r="AD608" s="214">
        <f t="shared" si="584"/>
        <v>9625</v>
      </c>
      <c r="AE608" s="109">
        <f t="shared" si="614"/>
        <v>1.3138877939823938E-4</v>
      </c>
      <c r="AF608" s="615"/>
      <c r="AG608" s="615"/>
      <c r="AH608" s="126" t="s">
        <v>151</v>
      </c>
      <c r="AI608" s="211">
        <v>0</v>
      </c>
      <c r="AJ608" s="182">
        <f>IFERROR(AI608/AF600,"-")</f>
        <v>0</v>
      </c>
      <c r="AK608" s="211">
        <v>0</v>
      </c>
      <c r="AL608" s="182">
        <f>IFERROR(AK608/AG600,"-")</f>
        <v>0</v>
      </c>
      <c r="AM608" s="214" t="str">
        <f t="shared" si="585"/>
        <v>-</v>
      </c>
      <c r="AN608" s="109">
        <f t="shared" si="615"/>
        <v>0</v>
      </c>
      <c r="AO608" s="615"/>
      <c r="AP608" s="651"/>
      <c r="AQ608" s="126" t="s">
        <v>151</v>
      </c>
      <c r="AR608" s="211">
        <f t="shared" si="580"/>
        <v>380375</v>
      </c>
      <c r="AS608" s="182">
        <f>IFERROR(AR608/AO600,"-")</f>
        <v>4.0080837952784915E-4</v>
      </c>
      <c r="AT608" s="211">
        <f t="shared" si="581"/>
        <v>20</v>
      </c>
      <c r="AU608" s="182">
        <f>IFERROR(AT608/AP600,"-")</f>
        <v>1.554001554001554E-2</v>
      </c>
      <c r="AV608" s="214">
        <f t="shared" si="586"/>
        <v>19018.75</v>
      </c>
      <c r="AW608" s="109">
        <f t="shared" si="616"/>
        <v>1.3138877939823938E-3</v>
      </c>
      <c r="AX608" s="121"/>
      <c r="AY608" s="76"/>
      <c r="AZ608" s="76"/>
      <c r="BA608" s="76"/>
      <c r="BB608" s="76"/>
      <c r="BC608" s="76"/>
      <c r="BD608" s="76"/>
      <c r="BE608" s="76"/>
      <c r="BF608" s="76"/>
      <c r="BG608" s="76"/>
      <c r="BH608" s="76"/>
      <c r="BI608" s="76"/>
      <c r="BN608" s="500"/>
      <c r="BO608" s="642"/>
      <c r="BP608" s="641"/>
      <c r="BQ608" s="641"/>
      <c r="BR608" s="400" t="s">
        <v>151</v>
      </c>
      <c r="BS608" s="188">
        <v>0</v>
      </c>
      <c r="BT608" s="390">
        <v>0</v>
      </c>
      <c r="BU608" s="188">
        <v>0</v>
      </c>
      <c r="BV608" s="390">
        <v>0</v>
      </c>
      <c r="BW608" s="188" t="s">
        <v>418</v>
      </c>
      <c r="BX608" s="401">
        <v>0</v>
      </c>
      <c r="CB608" s="159"/>
      <c r="CC608" s="159"/>
      <c r="CD608" s="159"/>
      <c r="CE608" s="159"/>
      <c r="CF608" s="159"/>
      <c r="CG608" s="159"/>
      <c r="CI608" s="76"/>
      <c r="CJ608" s="150"/>
      <c r="CK608" s="150"/>
      <c r="CL608" s="150"/>
    </row>
    <row r="609" spans="2:90" s="14" customFormat="1" ht="13.5" customHeight="1">
      <c r="B609" s="500"/>
      <c r="C609" s="628"/>
      <c r="D609" s="631"/>
      <c r="E609" s="615"/>
      <c r="F609" s="615"/>
      <c r="G609" s="126" t="s">
        <v>152</v>
      </c>
      <c r="H609" s="211">
        <v>441283</v>
      </c>
      <c r="I609" s="182">
        <f>IFERROR(H609/E600,"-")</f>
        <v>6.4728664966572872E-4</v>
      </c>
      <c r="J609" s="211">
        <v>39</v>
      </c>
      <c r="K609" s="182">
        <f>IFERROR(J609/F600,"-")</f>
        <v>4.1226215644820298E-2</v>
      </c>
      <c r="L609" s="214">
        <f t="shared" si="582"/>
        <v>11314.948717948719</v>
      </c>
      <c r="M609" s="109">
        <f t="shared" si="612"/>
        <v>2.5620811982656681E-3</v>
      </c>
      <c r="N609" s="615"/>
      <c r="O609" s="615"/>
      <c r="P609" s="126" t="s">
        <v>152</v>
      </c>
      <c r="Q609" s="211">
        <v>53186</v>
      </c>
      <c r="R609" s="182">
        <f>IFERROR(Q609/N600,"-")</f>
        <v>4.8732980085046775E-4</v>
      </c>
      <c r="S609" s="211">
        <v>8</v>
      </c>
      <c r="T609" s="182">
        <f>IFERROR(S609/O600,"-")</f>
        <v>5.1612903225806452E-2</v>
      </c>
      <c r="U609" s="214">
        <f t="shared" si="583"/>
        <v>6648.25</v>
      </c>
      <c r="V609" s="109">
        <f t="shared" si="613"/>
        <v>5.2555511759295754E-4</v>
      </c>
      <c r="W609" s="615"/>
      <c r="X609" s="615"/>
      <c r="Y609" s="126" t="s">
        <v>152</v>
      </c>
      <c r="Z609" s="211">
        <v>49367</v>
      </c>
      <c r="AA609" s="182">
        <f>IFERROR(Z609/W600,"-")</f>
        <v>9.231127675918176E-4</v>
      </c>
      <c r="AB609" s="211">
        <v>3</v>
      </c>
      <c r="AC609" s="182">
        <f>IFERROR(AB609/X600,"-")</f>
        <v>4.4117647058823532E-2</v>
      </c>
      <c r="AD609" s="214">
        <f t="shared" si="584"/>
        <v>16455.666666666668</v>
      </c>
      <c r="AE609" s="109">
        <f t="shared" si="614"/>
        <v>1.9708316909735908E-4</v>
      </c>
      <c r="AF609" s="615"/>
      <c r="AG609" s="615"/>
      <c r="AH609" s="126" t="s">
        <v>152</v>
      </c>
      <c r="AI609" s="211">
        <v>383244</v>
      </c>
      <c r="AJ609" s="182">
        <f>IFERROR(AI609/AF600,"-")</f>
        <v>3.6617871692981785E-3</v>
      </c>
      <c r="AK609" s="211">
        <v>8</v>
      </c>
      <c r="AL609" s="182">
        <f>IFERROR(AK609/AG600,"-")</f>
        <v>6.7796610169491525E-2</v>
      </c>
      <c r="AM609" s="214">
        <f t="shared" si="585"/>
        <v>47905.5</v>
      </c>
      <c r="AN609" s="109">
        <f t="shared" si="615"/>
        <v>5.2555511759295754E-4</v>
      </c>
      <c r="AO609" s="615"/>
      <c r="AP609" s="651"/>
      <c r="AQ609" s="126" t="s">
        <v>152</v>
      </c>
      <c r="AR609" s="211">
        <f t="shared" si="580"/>
        <v>927080</v>
      </c>
      <c r="AS609" s="182">
        <f>IFERROR(AR609/AO600,"-")</f>
        <v>9.768818468424013E-4</v>
      </c>
      <c r="AT609" s="211">
        <f t="shared" si="581"/>
        <v>58</v>
      </c>
      <c r="AU609" s="182">
        <f>IFERROR(AT609/AP600,"-")</f>
        <v>4.5066045066045064E-2</v>
      </c>
      <c r="AV609" s="214">
        <f t="shared" si="586"/>
        <v>15984.137931034482</v>
      </c>
      <c r="AW609" s="109">
        <f t="shared" si="616"/>
        <v>3.8102746025489424E-3</v>
      </c>
      <c r="AX609" s="121"/>
      <c r="AY609" s="76"/>
      <c r="AZ609" s="76"/>
      <c r="BA609" s="76"/>
      <c r="BB609" s="76"/>
      <c r="BC609" s="76"/>
      <c r="BD609" s="76"/>
      <c r="BE609" s="76"/>
      <c r="BF609" s="76"/>
      <c r="BG609" s="76"/>
      <c r="BH609" s="76"/>
      <c r="BI609" s="76"/>
      <c r="BN609" s="500"/>
      <c r="BO609" s="642"/>
      <c r="BP609" s="641"/>
      <c r="BQ609" s="641"/>
      <c r="BR609" s="400" t="s">
        <v>152</v>
      </c>
      <c r="BS609" s="188">
        <v>34405</v>
      </c>
      <c r="BT609" s="390">
        <v>4.1450528754775754E-4</v>
      </c>
      <c r="BU609" s="188">
        <v>5</v>
      </c>
      <c r="BV609" s="390">
        <v>4.0983606557377046E-2</v>
      </c>
      <c r="BW609" s="188">
        <v>6881</v>
      </c>
      <c r="BX609" s="401">
        <v>3.3953551541491238E-4</v>
      </c>
      <c r="CB609" s="159"/>
      <c r="CC609" s="159"/>
      <c r="CD609" s="159"/>
      <c r="CE609" s="159"/>
      <c r="CF609" s="159"/>
      <c r="CG609" s="159"/>
      <c r="CI609" s="76"/>
      <c r="CJ609" s="150"/>
      <c r="CK609" s="150"/>
      <c r="CL609" s="150"/>
    </row>
    <row r="610" spans="2:90" s="14" customFormat="1" ht="13.5" customHeight="1">
      <c r="B610" s="500"/>
      <c r="C610" s="628"/>
      <c r="D610" s="631"/>
      <c r="E610" s="615"/>
      <c r="F610" s="615"/>
      <c r="G610" s="126" t="s">
        <v>153</v>
      </c>
      <c r="H610" s="211">
        <v>289981</v>
      </c>
      <c r="I610" s="182">
        <f>IFERROR(H610/E600,"-")</f>
        <v>4.2535250611674979E-4</v>
      </c>
      <c r="J610" s="211">
        <v>5</v>
      </c>
      <c r="K610" s="182">
        <f>IFERROR(J610/F600,"-")</f>
        <v>5.2854122621564482E-3</v>
      </c>
      <c r="L610" s="214">
        <f t="shared" si="582"/>
        <v>57996.2</v>
      </c>
      <c r="M610" s="109">
        <f t="shared" si="612"/>
        <v>3.2847194849559846E-4</v>
      </c>
      <c r="N610" s="615"/>
      <c r="O610" s="615"/>
      <c r="P610" s="126" t="s">
        <v>153</v>
      </c>
      <c r="Q610" s="211">
        <v>0</v>
      </c>
      <c r="R610" s="182">
        <f>IFERROR(Q610/N600,"-")</f>
        <v>0</v>
      </c>
      <c r="S610" s="211">
        <v>0</v>
      </c>
      <c r="T610" s="182">
        <f>IFERROR(S610/O600,"-")</f>
        <v>0</v>
      </c>
      <c r="U610" s="214" t="str">
        <f t="shared" si="583"/>
        <v>-</v>
      </c>
      <c r="V610" s="109">
        <f t="shared" si="613"/>
        <v>0</v>
      </c>
      <c r="W610" s="615"/>
      <c r="X610" s="615"/>
      <c r="Y610" s="126" t="s">
        <v>153</v>
      </c>
      <c r="Z610" s="211">
        <v>22200</v>
      </c>
      <c r="AA610" s="182">
        <f>IFERROR(Z610/W600,"-")</f>
        <v>4.1511745580121036E-4</v>
      </c>
      <c r="AB610" s="211">
        <v>1</v>
      </c>
      <c r="AC610" s="182">
        <f>IFERROR(AB610/X600,"-")</f>
        <v>1.4705882352941176E-2</v>
      </c>
      <c r="AD610" s="214">
        <f t="shared" si="584"/>
        <v>22200</v>
      </c>
      <c r="AE610" s="109">
        <f t="shared" si="614"/>
        <v>6.5694389699119692E-5</v>
      </c>
      <c r="AF610" s="615"/>
      <c r="AG610" s="615"/>
      <c r="AH610" s="126" t="s">
        <v>153</v>
      </c>
      <c r="AI610" s="211">
        <v>33632</v>
      </c>
      <c r="AJ610" s="182">
        <f>IFERROR(AI610/AF600,"-")</f>
        <v>3.2134417258414049E-4</v>
      </c>
      <c r="AK610" s="211">
        <v>2</v>
      </c>
      <c r="AL610" s="182">
        <f>IFERROR(AK610/AG600,"-")</f>
        <v>1.6949152542372881E-2</v>
      </c>
      <c r="AM610" s="214">
        <f t="shared" si="585"/>
        <v>16816</v>
      </c>
      <c r="AN610" s="109">
        <f t="shared" si="615"/>
        <v>1.3138877939823938E-4</v>
      </c>
      <c r="AO610" s="615"/>
      <c r="AP610" s="651"/>
      <c r="AQ610" s="126" t="s">
        <v>153</v>
      </c>
      <c r="AR610" s="211">
        <f t="shared" si="580"/>
        <v>345813</v>
      </c>
      <c r="AS610" s="182">
        <f>IFERROR(AR610/AO600,"-")</f>
        <v>3.643897420957321E-4</v>
      </c>
      <c r="AT610" s="211">
        <f t="shared" si="581"/>
        <v>8</v>
      </c>
      <c r="AU610" s="182">
        <f>IFERROR(AT610/AP600,"-")</f>
        <v>6.216006216006216E-3</v>
      </c>
      <c r="AV610" s="214">
        <f t="shared" si="586"/>
        <v>43226.625</v>
      </c>
      <c r="AW610" s="109">
        <f t="shared" si="616"/>
        <v>5.2555511759295754E-4</v>
      </c>
      <c r="AX610" s="121"/>
      <c r="AY610" s="76"/>
      <c r="AZ610" s="76"/>
      <c r="BA610" s="76"/>
      <c r="BB610" s="76"/>
      <c r="BC610" s="76"/>
      <c r="BD610" s="76"/>
      <c r="BE610" s="76"/>
      <c r="BF610" s="76"/>
      <c r="BG610" s="76"/>
      <c r="BH610" s="76"/>
      <c r="BI610" s="76"/>
      <c r="BN610" s="500"/>
      <c r="BO610" s="642"/>
      <c r="BP610" s="641"/>
      <c r="BQ610" s="641"/>
      <c r="BR610" s="400" t="s">
        <v>153</v>
      </c>
      <c r="BS610" s="188">
        <v>308559</v>
      </c>
      <c r="BT610" s="390">
        <v>3.7174636541330774E-3</v>
      </c>
      <c r="BU610" s="188">
        <v>3</v>
      </c>
      <c r="BV610" s="390">
        <v>2.4590163934426229E-2</v>
      </c>
      <c r="BW610" s="188">
        <v>102853</v>
      </c>
      <c r="BX610" s="401">
        <v>2.0372130924894744E-4</v>
      </c>
      <c r="CB610" s="159"/>
      <c r="CC610" s="159"/>
      <c r="CD610" s="159"/>
      <c r="CE610" s="159"/>
      <c r="CF610" s="159"/>
      <c r="CG610" s="159"/>
      <c r="CI610" s="76"/>
      <c r="CJ610" s="150"/>
      <c r="CK610" s="150"/>
      <c r="CL610" s="150"/>
    </row>
    <row r="611" spans="2:90" s="14" customFormat="1" ht="13.5" customHeight="1">
      <c r="B611" s="500"/>
      <c r="C611" s="628"/>
      <c r="D611" s="631"/>
      <c r="E611" s="615"/>
      <c r="F611" s="615"/>
      <c r="G611" s="126" t="s">
        <v>154</v>
      </c>
      <c r="H611" s="211">
        <v>359077</v>
      </c>
      <c r="I611" s="182">
        <f>IFERROR(H611/E600,"-")</f>
        <v>5.2670451456779638E-4</v>
      </c>
      <c r="J611" s="211">
        <v>6</v>
      </c>
      <c r="K611" s="182">
        <f>IFERROR(J611/F600,"-")</f>
        <v>6.3424947145877377E-3</v>
      </c>
      <c r="L611" s="214">
        <f t="shared" si="582"/>
        <v>59846.166666666664</v>
      </c>
      <c r="M611" s="109">
        <f t="shared" si="612"/>
        <v>3.9416633819471815E-4</v>
      </c>
      <c r="N611" s="615"/>
      <c r="O611" s="615"/>
      <c r="P611" s="126" t="s">
        <v>154</v>
      </c>
      <c r="Q611" s="211">
        <v>0</v>
      </c>
      <c r="R611" s="182">
        <f>IFERROR(Q611/N600,"-")</f>
        <v>0</v>
      </c>
      <c r="S611" s="211">
        <v>0</v>
      </c>
      <c r="T611" s="182">
        <f>IFERROR(S611/O600,"-")</f>
        <v>0</v>
      </c>
      <c r="U611" s="214" t="str">
        <f t="shared" si="583"/>
        <v>-</v>
      </c>
      <c r="V611" s="109">
        <f t="shared" si="613"/>
        <v>0</v>
      </c>
      <c r="W611" s="615"/>
      <c r="X611" s="615"/>
      <c r="Y611" s="126" t="s">
        <v>154</v>
      </c>
      <c r="Z611" s="211">
        <v>0</v>
      </c>
      <c r="AA611" s="182">
        <f>IFERROR(Z611/W600,"-")</f>
        <v>0</v>
      </c>
      <c r="AB611" s="211">
        <v>0</v>
      </c>
      <c r="AC611" s="182">
        <f>IFERROR(AB611/X600,"-")</f>
        <v>0</v>
      </c>
      <c r="AD611" s="214" t="str">
        <f t="shared" si="584"/>
        <v>-</v>
      </c>
      <c r="AE611" s="109">
        <f t="shared" si="614"/>
        <v>0</v>
      </c>
      <c r="AF611" s="615"/>
      <c r="AG611" s="615"/>
      <c r="AH611" s="126" t="s">
        <v>154</v>
      </c>
      <c r="AI611" s="211">
        <v>571536</v>
      </c>
      <c r="AJ611" s="182">
        <f>IFERROR(AI611/AF600,"-")</f>
        <v>5.4608635532245875E-3</v>
      </c>
      <c r="AK611" s="211">
        <v>3</v>
      </c>
      <c r="AL611" s="182">
        <f>IFERROR(AK611/AG600,"-")</f>
        <v>2.5423728813559324E-2</v>
      </c>
      <c r="AM611" s="214">
        <f t="shared" si="585"/>
        <v>190512</v>
      </c>
      <c r="AN611" s="109">
        <f t="shared" si="615"/>
        <v>1.9708316909735908E-4</v>
      </c>
      <c r="AO611" s="615"/>
      <c r="AP611" s="651"/>
      <c r="AQ611" s="126" t="s">
        <v>154</v>
      </c>
      <c r="AR611" s="211">
        <f t="shared" si="580"/>
        <v>930613</v>
      </c>
      <c r="AS611" s="182">
        <f>IFERROR(AR611/AO600,"-")</f>
        <v>9.8060463620782204E-4</v>
      </c>
      <c r="AT611" s="211">
        <f t="shared" si="581"/>
        <v>9</v>
      </c>
      <c r="AU611" s="182">
        <f>IFERROR(AT611/AP600,"-")</f>
        <v>6.993006993006993E-3</v>
      </c>
      <c r="AV611" s="214">
        <f t="shared" si="586"/>
        <v>103401.44444444444</v>
      </c>
      <c r="AW611" s="109">
        <f t="shared" si="616"/>
        <v>5.9124950729207723E-4</v>
      </c>
      <c r="AX611" s="121"/>
      <c r="AY611" s="76"/>
      <c r="AZ611" s="76"/>
      <c r="BA611" s="76"/>
      <c r="BB611" s="76"/>
      <c r="BC611" s="76"/>
      <c r="BD611" s="76"/>
      <c r="BE611" s="76"/>
      <c r="BF611" s="76"/>
      <c r="BG611" s="76"/>
      <c r="BH611" s="76"/>
      <c r="BI611" s="76"/>
      <c r="BN611" s="500"/>
      <c r="BO611" s="642"/>
      <c r="BP611" s="641"/>
      <c r="BQ611" s="641"/>
      <c r="BR611" s="400" t="s">
        <v>154</v>
      </c>
      <c r="BS611" s="188">
        <v>517807</v>
      </c>
      <c r="BT611" s="390">
        <v>6.238446139492565E-3</v>
      </c>
      <c r="BU611" s="188">
        <v>4</v>
      </c>
      <c r="BV611" s="390">
        <v>3.2786885245901641E-2</v>
      </c>
      <c r="BW611" s="188">
        <v>129451.75</v>
      </c>
      <c r="BX611" s="401">
        <v>2.7162841233192993E-4</v>
      </c>
      <c r="CB611" s="159"/>
      <c r="CC611" s="159"/>
      <c r="CD611" s="159"/>
      <c r="CE611" s="159"/>
      <c r="CF611" s="159"/>
      <c r="CG611" s="159"/>
      <c r="CI611" s="76"/>
      <c r="CJ611" s="150"/>
      <c r="CK611" s="150"/>
      <c r="CL611" s="150"/>
    </row>
    <row r="612" spans="2:90" s="14" customFormat="1" ht="13.5" customHeight="1">
      <c r="B612" s="500"/>
      <c r="C612" s="628"/>
      <c r="D612" s="631"/>
      <c r="E612" s="615"/>
      <c r="F612" s="615"/>
      <c r="G612" s="126" t="s">
        <v>155</v>
      </c>
      <c r="H612" s="211">
        <v>3364985</v>
      </c>
      <c r="I612" s="182">
        <f>IFERROR(H612/E600,"-")</f>
        <v>4.9358571864890153E-3</v>
      </c>
      <c r="J612" s="211">
        <v>77</v>
      </c>
      <c r="K612" s="182">
        <f>IFERROR(J612/F600,"-")</f>
        <v>8.1395348837209308E-2</v>
      </c>
      <c r="L612" s="214">
        <f t="shared" si="582"/>
        <v>43701.103896103894</v>
      </c>
      <c r="M612" s="109">
        <f t="shared" si="612"/>
        <v>5.0584680068322162E-3</v>
      </c>
      <c r="N612" s="615"/>
      <c r="O612" s="615"/>
      <c r="P612" s="126" t="s">
        <v>155</v>
      </c>
      <c r="Q612" s="211">
        <v>1274282</v>
      </c>
      <c r="R612" s="182">
        <f>IFERROR(Q612/N600,"-")</f>
        <v>1.1675922108963557E-2</v>
      </c>
      <c r="S612" s="211">
        <v>13</v>
      </c>
      <c r="T612" s="182">
        <f>IFERROR(S612/O600,"-")</f>
        <v>8.387096774193549E-2</v>
      </c>
      <c r="U612" s="214">
        <f t="shared" si="583"/>
        <v>98021.692307692312</v>
      </c>
      <c r="V612" s="109">
        <f t="shared" si="613"/>
        <v>8.54027066088556E-4</v>
      </c>
      <c r="W612" s="615"/>
      <c r="X612" s="615"/>
      <c r="Y612" s="126" t="s">
        <v>155</v>
      </c>
      <c r="Z612" s="211">
        <v>876788</v>
      </c>
      <c r="AA612" s="182">
        <f>IFERROR(Z612/W600,"-")</f>
        <v>1.6395045217884308E-2</v>
      </c>
      <c r="AB612" s="211">
        <v>5</v>
      </c>
      <c r="AC612" s="182">
        <f>IFERROR(AB612/X600,"-")</f>
        <v>7.3529411764705885E-2</v>
      </c>
      <c r="AD612" s="214">
        <f t="shared" si="584"/>
        <v>175357.6</v>
      </c>
      <c r="AE612" s="109">
        <f t="shared" si="614"/>
        <v>3.2847194849559846E-4</v>
      </c>
      <c r="AF612" s="615"/>
      <c r="AG612" s="615"/>
      <c r="AH612" s="126" t="s">
        <v>155</v>
      </c>
      <c r="AI612" s="211">
        <v>887251</v>
      </c>
      <c r="AJ612" s="182">
        <f>IFERROR(AI612/AF600,"-")</f>
        <v>8.4774303778975754E-3</v>
      </c>
      <c r="AK612" s="211">
        <v>24</v>
      </c>
      <c r="AL612" s="182">
        <f>IFERROR(AK612/AG600,"-")</f>
        <v>0.20338983050847459</v>
      </c>
      <c r="AM612" s="214">
        <f t="shared" si="585"/>
        <v>36968.791666666664</v>
      </c>
      <c r="AN612" s="109">
        <f t="shared" si="615"/>
        <v>1.5766653527788726E-3</v>
      </c>
      <c r="AO612" s="615"/>
      <c r="AP612" s="651"/>
      <c r="AQ612" s="126" t="s">
        <v>155</v>
      </c>
      <c r="AR612" s="211">
        <f t="shared" si="580"/>
        <v>6403306</v>
      </c>
      <c r="AS612" s="182">
        <f>IFERROR(AR612/AO600,"-")</f>
        <v>6.7472854458914327E-3</v>
      </c>
      <c r="AT612" s="211">
        <f t="shared" si="581"/>
        <v>119</v>
      </c>
      <c r="AU612" s="182">
        <f>IFERROR(AT612/AP600,"-")</f>
        <v>9.2463092463092464E-2</v>
      </c>
      <c r="AV612" s="214">
        <f t="shared" si="586"/>
        <v>53809.294117647056</v>
      </c>
      <c r="AW612" s="109">
        <f t="shared" si="616"/>
        <v>7.8176323741952439E-3</v>
      </c>
      <c r="AX612" s="121"/>
      <c r="AY612" s="76"/>
      <c r="AZ612" s="76"/>
      <c r="BA612" s="76"/>
      <c r="BB612" s="76"/>
      <c r="BC612" s="76"/>
      <c r="BD612" s="76"/>
      <c r="BE612" s="76"/>
      <c r="BF612" s="76"/>
      <c r="BG612" s="76"/>
      <c r="BH612" s="76"/>
      <c r="BI612" s="76"/>
      <c r="BN612" s="500"/>
      <c r="BO612" s="642"/>
      <c r="BP612" s="641"/>
      <c r="BQ612" s="641"/>
      <c r="BR612" s="400" t="s">
        <v>155</v>
      </c>
      <c r="BS612" s="188">
        <v>905504</v>
      </c>
      <c r="BT612" s="390">
        <v>1.0909350265823126E-2</v>
      </c>
      <c r="BU612" s="188">
        <v>19</v>
      </c>
      <c r="BV612" s="390">
        <v>0.15573770491803279</v>
      </c>
      <c r="BW612" s="188">
        <v>47658.105263157893</v>
      </c>
      <c r="BX612" s="401">
        <v>1.2902349585766672E-3</v>
      </c>
      <c r="CB612" s="159"/>
      <c r="CC612" s="159"/>
      <c r="CD612" s="159"/>
      <c r="CE612" s="159"/>
      <c r="CF612" s="159"/>
      <c r="CG612" s="159"/>
      <c r="CI612" s="76"/>
      <c r="CJ612" s="150"/>
      <c r="CK612" s="150"/>
      <c r="CL612" s="150"/>
    </row>
    <row r="613" spans="2:90" s="14" customFormat="1" ht="13.5" customHeight="1">
      <c r="B613" s="500"/>
      <c r="C613" s="628"/>
      <c r="D613" s="631"/>
      <c r="E613" s="615"/>
      <c r="F613" s="615"/>
      <c r="G613" s="126" t="s">
        <v>156</v>
      </c>
      <c r="H613" s="211">
        <v>5339452</v>
      </c>
      <c r="I613" s="182">
        <f>IFERROR(H613/E600,"-")</f>
        <v>7.8320624092271286E-3</v>
      </c>
      <c r="J613" s="211">
        <v>92</v>
      </c>
      <c r="K613" s="182">
        <f>IFERROR(J613/F600,"-")</f>
        <v>9.7251585623678652E-2</v>
      </c>
      <c r="L613" s="214">
        <f t="shared" si="582"/>
        <v>58037.521739130432</v>
      </c>
      <c r="M613" s="109">
        <f t="shared" si="612"/>
        <v>6.0438838523190121E-3</v>
      </c>
      <c r="N613" s="615"/>
      <c r="O613" s="615"/>
      <c r="P613" s="126" t="s">
        <v>156</v>
      </c>
      <c r="Q613" s="211">
        <v>2308649</v>
      </c>
      <c r="R613" s="182">
        <f>IFERROR(Q613/N600,"-")</f>
        <v>2.1153564046997923E-2</v>
      </c>
      <c r="S613" s="211">
        <v>17</v>
      </c>
      <c r="T613" s="182">
        <f>IFERROR(S613/O600,"-")</f>
        <v>0.10967741935483871</v>
      </c>
      <c r="U613" s="214">
        <f t="shared" si="583"/>
        <v>135802.88235294117</v>
      </c>
      <c r="V613" s="109">
        <f t="shared" si="613"/>
        <v>1.1168046248850349E-3</v>
      </c>
      <c r="W613" s="615"/>
      <c r="X613" s="615"/>
      <c r="Y613" s="126" t="s">
        <v>156</v>
      </c>
      <c r="Z613" s="211">
        <v>278127</v>
      </c>
      <c r="AA613" s="182">
        <f>IFERROR(Z613/W600,"-")</f>
        <v>5.2006924607938395E-3</v>
      </c>
      <c r="AB613" s="211">
        <v>9</v>
      </c>
      <c r="AC613" s="182">
        <f>IFERROR(AB613/X600,"-")</f>
        <v>0.13235294117647059</v>
      </c>
      <c r="AD613" s="214">
        <f t="shared" si="584"/>
        <v>30903</v>
      </c>
      <c r="AE613" s="109">
        <f t="shared" si="614"/>
        <v>5.9124950729207723E-4</v>
      </c>
      <c r="AF613" s="615"/>
      <c r="AG613" s="615"/>
      <c r="AH613" s="126" t="s">
        <v>156</v>
      </c>
      <c r="AI613" s="211">
        <v>2145315</v>
      </c>
      <c r="AJ613" s="182">
        <f>IFERROR(AI613/AF600,"-")</f>
        <v>2.049787326377692E-2</v>
      </c>
      <c r="AK613" s="211">
        <v>21</v>
      </c>
      <c r="AL613" s="182">
        <f>IFERROR(AK613/AG600,"-")</f>
        <v>0.17796610169491525</v>
      </c>
      <c r="AM613" s="214">
        <f t="shared" si="585"/>
        <v>102157.85714285714</v>
      </c>
      <c r="AN613" s="109">
        <f t="shared" si="615"/>
        <v>1.3795821836815136E-3</v>
      </c>
      <c r="AO613" s="615"/>
      <c r="AP613" s="651"/>
      <c r="AQ613" s="126" t="s">
        <v>156</v>
      </c>
      <c r="AR613" s="211">
        <f t="shared" si="580"/>
        <v>10071543</v>
      </c>
      <c r="AS613" s="182">
        <f>IFERROR(AR613/AO600,"-")</f>
        <v>1.0612576613013611E-2</v>
      </c>
      <c r="AT613" s="211">
        <f t="shared" si="581"/>
        <v>139</v>
      </c>
      <c r="AU613" s="182">
        <f>IFERROR(AT613/AP600,"-")</f>
        <v>0.108003108003108</v>
      </c>
      <c r="AV613" s="214">
        <f t="shared" si="586"/>
        <v>72457.143884892081</v>
      </c>
      <c r="AW613" s="109">
        <f t="shared" si="616"/>
        <v>9.1315201681776374E-3</v>
      </c>
      <c r="AX613" s="121"/>
      <c r="AY613" s="76"/>
      <c r="AZ613" s="76"/>
      <c r="BA613" s="76"/>
      <c r="BB613" s="76"/>
      <c r="BC613" s="76"/>
      <c r="BD613" s="76"/>
      <c r="BE613" s="76"/>
      <c r="BF613" s="76"/>
      <c r="BG613" s="76"/>
      <c r="BH613" s="76"/>
      <c r="BI613" s="76"/>
      <c r="BN613" s="500"/>
      <c r="BO613" s="642"/>
      <c r="BP613" s="641"/>
      <c r="BQ613" s="641"/>
      <c r="BR613" s="400" t="s">
        <v>156</v>
      </c>
      <c r="BS613" s="188">
        <v>1251299</v>
      </c>
      <c r="BT613" s="390">
        <v>1.5075426589252186E-2</v>
      </c>
      <c r="BU613" s="188">
        <v>22</v>
      </c>
      <c r="BV613" s="390">
        <v>0.18032786885245902</v>
      </c>
      <c r="BW613" s="188">
        <v>56877.227272727272</v>
      </c>
      <c r="BX613" s="401">
        <v>1.4939562678256146E-3</v>
      </c>
      <c r="CB613" s="159"/>
      <c r="CC613" s="159"/>
      <c r="CD613" s="159"/>
      <c r="CE613" s="159"/>
      <c r="CF613" s="159"/>
      <c r="CG613" s="159"/>
      <c r="CI613" s="76"/>
      <c r="CJ613" s="150"/>
      <c r="CK613" s="150"/>
      <c r="CL613" s="150"/>
    </row>
    <row r="614" spans="2:90" s="14" customFormat="1" ht="13.5" customHeight="1">
      <c r="B614" s="500"/>
      <c r="C614" s="628"/>
      <c r="D614" s="631"/>
      <c r="E614" s="615"/>
      <c r="F614" s="615"/>
      <c r="G614" s="126" t="s">
        <v>157</v>
      </c>
      <c r="H614" s="211">
        <v>1452992</v>
      </c>
      <c r="I614" s="182">
        <f>IFERROR(H614/E600,"-")</f>
        <v>2.131290631343393E-3</v>
      </c>
      <c r="J614" s="211">
        <v>40</v>
      </c>
      <c r="K614" s="182">
        <f>IFERROR(J614/F600,"-")</f>
        <v>4.2283298097251586E-2</v>
      </c>
      <c r="L614" s="214">
        <f t="shared" si="582"/>
        <v>36324.800000000003</v>
      </c>
      <c r="M614" s="109">
        <f t="shared" si="612"/>
        <v>2.6277755879647877E-3</v>
      </c>
      <c r="N614" s="615"/>
      <c r="O614" s="615"/>
      <c r="P614" s="126" t="s">
        <v>157</v>
      </c>
      <c r="Q614" s="211">
        <v>415144</v>
      </c>
      <c r="R614" s="182">
        <f>IFERROR(Q614/N600,"-")</f>
        <v>3.8038589637172673E-3</v>
      </c>
      <c r="S614" s="211">
        <v>10</v>
      </c>
      <c r="T614" s="182">
        <f>IFERROR(S614/O600,"-")</f>
        <v>6.4516129032258063E-2</v>
      </c>
      <c r="U614" s="214">
        <f t="shared" si="583"/>
        <v>41514.400000000001</v>
      </c>
      <c r="V614" s="109">
        <f t="shared" si="613"/>
        <v>6.5694389699119692E-4</v>
      </c>
      <c r="W614" s="615"/>
      <c r="X614" s="615"/>
      <c r="Y614" s="126" t="s">
        <v>157</v>
      </c>
      <c r="Z614" s="211">
        <v>206984</v>
      </c>
      <c r="AA614" s="182">
        <f>IFERROR(Z614/W600,"-")</f>
        <v>3.8703906068269242E-3</v>
      </c>
      <c r="AB614" s="211">
        <v>4</v>
      </c>
      <c r="AC614" s="182">
        <f>IFERROR(AB614/X600,"-")</f>
        <v>5.8823529411764705E-2</v>
      </c>
      <c r="AD614" s="214">
        <f t="shared" si="584"/>
        <v>51746</v>
      </c>
      <c r="AE614" s="109">
        <f t="shared" si="614"/>
        <v>2.6277755879647877E-4</v>
      </c>
      <c r="AF614" s="615"/>
      <c r="AG614" s="615"/>
      <c r="AH614" s="126" t="s">
        <v>157</v>
      </c>
      <c r="AI614" s="211">
        <v>847707</v>
      </c>
      <c r="AJ614" s="182">
        <f>IFERROR(AI614/AF600,"-")</f>
        <v>8.0995987306370122E-3</v>
      </c>
      <c r="AK614" s="211">
        <v>13</v>
      </c>
      <c r="AL614" s="182">
        <f>IFERROR(AK614/AG600,"-")</f>
        <v>0.11016949152542373</v>
      </c>
      <c r="AM614" s="214">
        <f t="shared" si="585"/>
        <v>65208.230769230766</v>
      </c>
      <c r="AN614" s="109">
        <f t="shared" si="615"/>
        <v>8.54027066088556E-4</v>
      </c>
      <c r="AO614" s="615"/>
      <c r="AP614" s="651"/>
      <c r="AQ614" s="126" t="s">
        <v>157</v>
      </c>
      <c r="AR614" s="211">
        <f t="shared" si="580"/>
        <v>2922827</v>
      </c>
      <c r="AS614" s="182">
        <f>IFERROR(AR614/AO600,"-")</f>
        <v>3.0798384581274918E-3</v>
      </c>
      <c r="AT614" s="211">
        <f t="shared" si="581"/>
        <v>67</v>
      </c>
      <c r="AU614" s="182">
        <f>IFERROR(AT614/AP600,"-")</f>
        <v>5.2059052059052056E-2</v>
      </c>
      <c r="AV614" s="214">
        <f t="shared" si="586"/>
        <v>43624.283582089549</v>
      </c>
      <c r="AW614" s="109">
        <f t="shared" si="616"/>
        <v>4.4015241098410195E-3</v>
      </c>
      <c r="AX614" s="121"/>
      <c r="AY614" s="76"/>
      <c r="AZ614" s="76"/>
      <c r="BA614" s="76"/>
      <c r="BB614" s="76"/>
      <c r="BC614" s="76"/>
      <c r="BD614" s="76"/>
      <c r="BE614" s="76"/>
      <c r="BF614" s="76"/>
      <c r="BG614" s="76"/>
      <c r="BH614" s="76"/>
      <c r="BI614" s="76"/>
      <c r="BN614" s="500"/>
      <c r="BO614" s="642"/>
      <c r="BP614" s="641"/>
      <c r="BQ614" s="641"/>
      <c r="BR614" s="400" t="s">
        <v>157</v>
      </c>
      <c r="BS614" s="188">
        <v>758004</v>
      </c>
      <c r="BT614" s="390">
        <v>9.1322966424168123E-3</v>
      </c>
      <c r="BU614" s="188">
        <v>16</v>
      </c>
      <c r="BV614" s="390">
        <v>0.13114754098360656</v>
      </c>
      <c r="BW614" s="188">
        <v>47375.25</v>
      </c>
      <c r="BX614" s="401">
        <v>1.0865136493277197E-3</v>
      </c>
      <c r="CB614" s="159"/>
      <c r="CC614" s="159"/>
      <c r="CD614" s="159"/>
      <c r="CE614" s="159"/>
      <c r="CF614" s="159"/>
      <c r="CG614" s="159"/>
      <c r="CI614" s="76"/>
      <c r="CJ614" s="150"/>
      <c r="CK614" s="150"/>
      <c r="CL614" s="150"/>
    </row>
    <row r="615" spans="2:90" s="14" customFormat="1" ht="13.5" customHeight="1">
      <c r="B615" s="500"/>
      <c r="C615" s="628"/>
      <c r="D615" s="631"/>
      <c r="E615" s="615"/>
      <c r="F615" s="615"/>
      <c r="G615" s="127" t="s">
        <v>158</v>
      </c>
      <c r="H615" s="212">
        <v>1499843</v>
      </c>
      <c r="I615" s="183">
        <f>IFERROR(H615/E600,"-")</f>
        <v>2.2000130313077904E-3</v>
      </c>
      <c r="J615" s="212">
        <v>73</v>
      </c>
      <c r="K615" s="183">
        <f>IFERROR(J615/F600,"-")</f>
        <v>7.7167019027484143E-2</v>
      </c>
      <c r="L615" s="215">
        <f t="shared" si="582"/>
        <v>20545.794520547945</v>
      </c>
      <c r="M615" s="110">
        <f t="shared" si="612"/>
        <v>4.7956904480357379E-3</v>
      </c>
      <c r="N615" s="615"/>
      <c r="O615" s="615"/>
      <c r="P615" s="127" t="s">
        <v>158</v>
      </c>
      <c r="Q615" s="212">
        <v>84626</v>
      </c>
      <c r="R615" s="183">
        <f>IFERROR(Q615/N600,"-")</f>
        <v>7.7540653041724666E-4</v>
      </c>
      <c r="S615" s="212">
        <v>10</v>
      </c>
      <c r="T615" s="183">
        <f>IFERROR(S615/O600,"-")</f>
        <v>6.4516129032258063E-2</v>
      </c>
      <c r="U615" s="215">
        <f t="shared" si="583"/>
        <v>8462.6</v>
      </c>
      <c r="V615" s="110">
        <f t="shared" si="613"/>
        <v>6.5694389699119692E-4</v>
      </c>
      <c r="W615" s="615"/>
      <c r="X615" s="615"/>
      <c r="Y615" s="127" t="s">
        <v>158</v>
      </c>
      <c r="Z615" s="212">
        <v>60933</v>
      </c>
      <c r="AA615" s="183">
        <f>IFERROR(Z615/W600,"-")</f>
        <v>1.1393852222673492E-3</v>
      </c>
      <c r="AB615" s="212">
        <v>7</v>
      </c>
      <c r="AC615" s="183">
        <f>IFERROR(AB615/X600,"-")</f>
        <v>0.10294117647058823</v>
      </c>
      <c r="AD615" s="215">
        <f t="shared" si="584"/>
        <v>8704.7142857142862</v>
      </c>
      <c r="AE615" s="110">
        <f t="shared" si="614"/>
        <v>4.5986072789383785E-4</v>
      </c>
      <c r="AF615" s="615"/>
      <c r="AG615" s="615"/>
      <c r="AH615" s="127" t="s">
        <v>158</v>
      </c>
      <c r="AI615" s="212">
        <v>94045</v>
      </c>
      <c r="AJ615" s="183">
        <f>IFERROR(AI615/AF600,"-")</f>
        <v>8.9857316575509905E-4</v>
      </c>
      <c r="AK615" s="212">
        <v>13</v>
      </c>
      <c r="AL615" s="183">
        <f>IFERROR(AK615/AG600,"-")</f>
        <v>0.11016949152542373</v>
      </c>
      <c r="AM615" s="215">
        <f t="shared" si="585"/>
        <v>7234.2307692307695</v>
      </c>
      <c r="AN615" s="110">
        <f t="shared" si="615"/>
        <v>8.54027066088556E-4</v>
      </c>
      <c r="AO615" s="615"/>
      <c r="AP615" s="651"/>
      <c r="AQ615" s="127" t="s">
        <v>158</v>
      </c>
      <c r="AR615" s="212">
        <f t="shared" si="580"/>
        <v>1739447</v>
      </c>
      <c r="AS615" s="183">
        <f>IFERROR(AR615/AO600,"-")</f>
        <v>1.8328884215434206E-3</v>
      </c>
      <c r="AT615" s="212">
        <f t="shared" si="581"/>
        <v>103</v>
      </c>
      <c r="AU615" s="183">
        <f>IFERROR(AT615/AP600,"-")</f>
        <v>8.0031080031080032E-2</v>
      </c>
      <c r="AV615" s="215">
        <f t="shared" si="586"/>
        <v>16887.834951456312</v>
      </c>
      <c r="AW615" s="110">
        <f t="shared" si="616"/>
        <v>6.7665221390093289E-3</v>
      </c>
      <c r="AX615" s="121"/>
      <c r="AY615" s="76"/>
      <c r="AZ615" s="76"/>
      <c r="BA615" s="76"/>
      <c r="BB615" s="76"/>
      <c r="BC615" s="76"/>
      <c r="BD615" s="76"/>
      <c r="BE615" s="76"/>
      <c r="BF615" s="76"/>
      <c r="BG615" s="76"/>
      <c r="BH615" s="76"/>
      <c r="BI615" s="76"/>
      <c r="BN615" s="500"/>
      <c r="BO615" s="642"/>
      <c r="BP615" s="641"/>
      <c r="BQ615" s="641"/>
      <c r="BR615" s="400" t="s">
        <v>158</v>
      </c>
      <c r="BS615" s="188">
        <v>64476</v>
      </c>
      <c r="BT615" s="390">
        <v>7.7679531812030857E-4</v>
      </c>
      <c r="BU615" s="188">
        <v>11</v>
      </c>
      <c r="BV615" s="390">
        <v>9.0163934426229511E-2</v>
      </c>
      <c r="BW615" s="188">
        <v>5861.454545454545</v>
      </c>
      <c r="BX615" s="401">
        <v>7.4697813391280731E-4</v>
      </c>
      <c r="CB615" s="159"/>
      <c r="CC615" s="159"/>
      <c r="CD615" s="159"/>
      <c r="CE615" s="159"/>
      <c r="CF615" s="159"/>
      <c r="CG615" s="159"/>
      <c r="CI615" s="76"/>
      <c r="CJ615" s="150"/>
      <c r="CK615" s="150"/>
      <c r="CL615" s="150"/>
    </row>
    <row r="616" spans="2:90" s="14" customFormat="1" ht="13.5" customHeight="1">
      <c r="B616" s="500"/>
      <c r="C616" s="629"/>
      <c r="D616" s="632"/>
      <c r="E616" s="616"/>
      <c r="F616" s="616"/>
      <c r="G616" s="128" t="s">
        <v>81</v>
      </c>
      <c r="H616" s="204">
        <v>102206186</v>
      </c>
      <c r="I616" s="183">
        <f>IFERROR(H616/E600,"-")</f>
        <v>0.14991898557400196</v>
      </c>
      <c r="J616" s="212">
        <v>694</v>
      </c>
      <c r="K616" s="183">
        <f>IFERROR(J616/F600,"-")</f>
        <v>0.73361522198731499</v>
      </c>
      <c r="L616" s="215">
        <f t="shared" si="582"/>
        <v>147271.1613832853</v>
      </c>
      <c r="M616" s="111">
        <f t="shared" si="612"/>
        <v>4.5591906451189067E-2</v>
      </c>
      <c r="N616" s="616"/>
      <c r="O616" s="616"/>
      <c r="P616" s="128" t="s">
        <v>81</v>
      </c>
      <c r="Q616" s="204">
        <v>23928600</v>
      </c>
      <c r="R616" s="183">
        <f>IFERROR(Q616/N600,"-")</f>
        <v>0.21925168037886855</v>
      </c>
      <c r="S616" s="212">
        <v>122</v>
      </c>
      <c r="T616" s="183">
        <f>IFERROR(S616/O600,"-")</f>
        <v>0.7870967741935484</v>
      </c>
      <c r="U616" s="215">
        <f t="shared" si="583"/>
        <v>196136.06557377049</v>
      </c>
      <c r="V616" s="111">
        <f t="shared" si="613"/>
        <v>8.0147155432926023E-3</v>
      </c>
      <c r="W616" s="616"/>
      <c r="X616" s="616"/>
      <c r="Y616" s="128" t="s">
        <v>81</v>
      </c>
      <c r="Z616" s="204">
        <v>5864449</v>
      </c>
      <c r="AA616" s="183">
        <f>IFERROR(Z616/W600,"-")</f>
        <v>0.1096592409259438</v>
      </c>
      <c r="AB616" s="212">
        <v>61</v>
      </c>
      <c r="AC616" s="183">
        <f>IFERROR(AB616/X600,"-")</f>
        <v>0.8970588235294118</v>
      </c>
      <c r="AD616" s="215">
        <f t="shared" si="584"/>
        <v>96138.508196721305</v>
      </c>
      <c r="AE616" s="111">
        <f t="shared" si="614"/>
        <v>4.0073577716463011E-3</v>
      </c>
      <c r="AF616" s="616"/>
      <c r="AG616" s="616"/>
      <c r="AH616" s="128" t="s">
        <v>81</v>
      </c>
      <c r="AI616" s="204">
        <v>20621087</v>
      </c>
      <c r="AJ616" s="183">
        <f>IFERROR(AI616/AF600,"-")</f>
        <v>0.19702860786752427</v>
      </c>
      <c r="AK616" s="212">
        <v>106</v>
      </c>
      <c r="AL616" s="183">
        <f>IFERROR(AK616/AG600,"-")</f>
        <v>0.89830508474576276</v>
      </c>
      <c r="AM616" s="215">
        <f t="shared" si="585"/>
        <v>194538.55660377358</v>
      </c>
      <c r="AN616" s="111">
        <f t="shared" si="615"/>
        <v>6.963605308106688E-3</v>
      </c>
      <c r="AO616" s="616"/>
      <c r="AP616" s="652"/>
      <c r="AQ616" s="128" t="s">
        <v>81</v>
      </c>
      <c r="AR616" s="204">
        <f t="shared" si="580"/>
        <v>152620322</v>
      </c>
      <c r="AS616" s="183">
        <f>IFERROR(AR616/AO600,"-")</f>
        <v>0.16081893905708458</v>
      </c>
      <c r="AT616" s="212">
        <f t="shared" si="581"/>
        <v>983</v>
      </c>
      <c r="AU616" s="183">
        <f>IFERROR(AT616/AP600,"-")</f>
        <v>0.76379176379176383</v>
      </c>
      <c r="AV616" s="215">
        <f t="shared" si="586"/>
        <v>155259.73753814853</v>
      </c>
      <c r="AW616" s="111">
        <f t="shared" si="616"/>
        <v>6.4577585074234667E-2</v>
      </c>
      <c r="AX616" s="121"/>
      <c r="AY616" s="76"/>
      <c r="AZ616" s="76"/>
      <c r="BA616" s="76"/>
      <c r="BB616" s="76"/>
      <c r="BC616" s="76"/>
      <c r="BD616" s="76"/>
      <c r="BE616" s="76"/>
      <c r="BF616" s="76"/>
      <c r="BG616" s="76"/>
      <c r="BH616" s="76"/>
      <c r="BI616" s="76"/>
      <c r="BN616" s="500"/>
      <c r="BO616" s="642"/>
      <c r="BP616" s="641"/>
      <c r="BQ616" s="641"/>
      <c r="BR616" s="128" t="s">
        <v>81</v>
      </c>
      <c r="BS616" s="188">
        <v>13739742</v>
      </c>
      <c r="BT616" s="390">
        <v>0.16553395461537571</v>
      </c>
      <c r="BU616" s="188">
        <v>106</v>
      </c>
      <c r="BV616" s="390">
        <v>0.86885245901639341</v>
      </c>
      <c r="BW616" s="188">
        <v>129620.2075471698</v>
      </c>
      <c r="BX616" s="401">
        <v>7.1981529267961426E-3</v>
      </c>
      <c r="CB616" s="159"/>
      <c r="CC616" s="159"/>
      <c r="CD616" s="159"/>
      <c r="CE616" s="159"/>
      <c r="CF616" s="159"/>
      <c r="CG616" s="159"/>
      <c r="CI616" s="76"/>
      <c r="CJ616" s="150"/>
      <c r="CK616" s="150"/>
      <c r="CL616" s="150"/>
    </row>
    <row r="617" spans="2:90" s="14" customFormat="1" ht="13.5" customHeight="1">
      <c r="B617" s="500">
        <v>37</v>
      </c>
      <c r="C617" s="627" t="s">
        <v>3</v>
      </c>
      <c r="D617" s="630">
        <f>BL41</f>
        <v>46319</v>
      </c>
      <c r="E617" s="626">
        <f t="shared" ref="E617" si="617">VLOOKUP(C617,$AY$5:$BI$78,2,0)</f>
        <v>2920970720</v>
      </c>
      <c r="F617" s="626">
        <f t="shared" ref="F617" si="618">VLOOKUP(C617,$AY$5:$BI$78,7,0)</f>
        <v>4978</v>
      </c>
      <c r="G617" s="124" t="s">
        <v>144</v>
      </c>
      <c r="H617" s="210">
        <v>57233310</v>
      </c>
      <c r="I617" s="181">
        <f>IFERROR(H617/E617,"-")</f>
        <v>1.9593934854643117E-2</v>
      </c>
      <c r="J617" s="210">
        <v>667</v>
      </c>
      <c r="K617" s="181">
        <f>IFERROR(J617/F617,"-")</f>
        <v>0.13398955403776616</v>
      </c>
      <c r="L617" s="213">
        <f t="shared" si="582"/>
        <v>85807.061469265362</v>
      </c>
      <c r="M617" s="108">
        <f>IFERROR(J617/$BL$41,0)</f>
        <v>1.4400138172240333E-2</v>
      </c>
      <c r="N617" s="626">
        <f t="shared" ref="N617" si="619">VLOOKUP(C617,$AY$5:$BI$78,3,0)</f>
        <v>416304190</v>
      </c>
      <c r="O617" s="626">
        <f t="shared" ref="O617" si="620">VLOOKUP(C617,$AY$5:$BI$78,8,0)</f>
        <v>700</v>
      </c>
      <c r="P617" s="124" t="s">
        <v>144</v>
      </c>
      <c r="Q617" s="210">
        <v>9934827</v>
      </c>
      <c r="R617" s="181">
        <f>IFERROR(Q617/N617,"-")</f>
        <v>2.3864345444133052E-2</v>
      </c>
      <c r="S617" s="210">
        <v>106</v>
      </c>
      <c r="T617" s="181">
        <f>IFERROR(S617/O617,"-")</f>
        <v>0.15142857142857144</v>
      </c>
      <c r="U617" s="213">
        <f t="shared" si="583"/>
        <v>93724.783018867922</v>
      </c>
      <c r="V617" s="108">
        <f>IFERROR(S617/$BL$41,0)</f>
        <v>2.2884777305209525E-3</v>
      </c>
      <c r="W617" s="626">
        <f t="shared" ref="W617" si="621">VLOOKUP(C617,$AY$5:$BI$78,4,0)</f>
        <v>277055310</v>
      </c>
      <c r="X617" s="626">
        <f t="shared" ref="X617" si="622">VLOOKUP(C617,$AY$5:$BI$78,9,0)</f>
        <v>385</v>
      </c>
      <c r="Y617" s="124" t="s">
        <v>144</v>
      </c>
      <c r="Z617" s="210">
        <v>10736568</v>
      </c>
      <c r="AA617" s="181">
        <f>IFERROR(Z617/W617,"-")</f>
        <v>3.8752435389164709E-2</v>
      </c>
      <c r="AB617" s="210">
        <v>66</v>
      </c>
      <c r="AC617" s="181">
        <f>IFERROR(AB617/X617,"-")</f>
        <v>0.17142857142857143</v>
      </c>
      <c r="AD617" s="213">
        <f t="shared" si="584"/>
        <v>162675.27272727274</v>
      </c>
      <c r="AE617" s="108">
        <f>IFERROR(AB617/$BL$41,0)</f>
        <v>1.4249012284375743E-3</v>
      </c>
      <c r="AF617" s="626">
        <f t="shared" ref="AF617" si="623">VLOOKUP(C617,$AY$5:$BI$78,5,0)</f>
        <v>548955350</v>
      </c>
      <c r="AG617" s="626">
        <f t="shared" ref="AG617" si="624">VLOOKUP(C617,$AY$5:$BI$78,10,0)</f>
        <v>728</v>
      </c>
      <c r="AH617" s="124" t="s">
        <v>144</v>
      </c>
      <c r="AI617" s="210">
        <v>25447091</v>
      </c>
      <c r="AJ617" s="181">
        <f>IFERROR(AI617/AF617,"-")</f>
        <v>4.635548410266882E-2</v>
      </c>
      <c r="AK617" s="210">
        <v>140</v>
      </c>
      <c r="AL617" s="181">
        <f>IFERROR(AK617/AG617,"-")</f>
        <v>0.19230769230769232</v>
      </c>
      <c r="AM617" s="213">
        <f t="shared" si="585"/>
        <v>181764.9357142857</v>
      </c>
      <c r="AN617" s="108">
        <f>IFERROR(AK617/$BL$41,0)</f>
        <v>3.022517757291824E-3</v>
      </c>
      <c r="AO617" s="626">
        <f t="shared" ref="AO617" si="625">VLOOKUP(C617,$AY$5:$BI$78,6,0)</f>
        <v>4163285570</v>
      </c>
      <c r="AP617" s="650">
        <f t="shared" ref="AP617" si="626">VLOOKUP(C617,$AY$5:$BI$78,11,0)</f>
        <v>6791</v>
      </c>
      <c r="AQ617" s="124" t="s">
        <v>144</v>
      </c>
      <c r="AR617" s="210">
        <f t="shared" si="580"/>
        <v>103351796</v>
      </c>
      <c r="AS617" s="181">
        <f>IFERROR(AR617/AO617,"-")</f>
        <v>2.4824575269286657E-2</v>
      </c>
      <c r="AT617" s="210">
        <f t="shared" si="581"/>
        <v>979</v>
      </c>
      <c r="AU617" s="181">
        <f>IFERROR(AT617/AP617,"-")</f>
        <v>0.1441613900750994</v>
      </c>
      <c r="AV617" s="213">
        <f t="shared" si="586"/>
        <v>105568.73953013279</v>
      </c>
      <c r="AW617" s="108">
        <f>IFERROR(AT617/$BL$41,0)</f>
        <v>2.1136034888490685E-2</v>
      </c>
      <c r="AX617" s="121"/>
      <c r="AY617" s="76"/>
      <c r="AZ617" s="76"/>
      <c r="BA617" s="76"/>
      <c r="BB617" s="76"/>
      <c r="BC617" s="76"/>
      <c r="BD617" s="76"/>
      <c r="BE617" s="76"/>
      <c r="BF617" s="76"/>
      <c r="BG617" s="76"/>
      <c r="BH617" s="76"/>
      <c r="BI617" s="76"/>
      <c r="BN617" s="500">
        <v>37</v>
      </c>
      <c r="BO617" s="642" t="s">
        <v>3</v>
      </c>
      <c r="BP617" s="641">
        <v>530736530</v>
      </c>
      <c r="BQ617" s="641">
        <v>693</v>
      </c>
      <c r="BR617" s="400" t="s">
        <v>144</v>
      </c>
      <c r="BS617" s="188">
        <v>15232200</v>
      </c>
      <c r="BT617" s="390">
        <v>2.8700116044395887E-2</v>
      </c>
      <c r="BU617" s="188">
        <v>141</v>
      </c>
      <c r="BV617" s="390">
        <v>0.20346320346320346</v>
      </c>
      <c r="BW617" s="188">
        <v>108029.78723404255</v>
      </c>
      <c r="BX617" s="401">
        <v>3.1440230115726804E-3</v>
      </c>
      <c r="CB617" s="159"/>
      <c r="CC617" s="159"/>
      <c r="CD617" s="159"/>
      <c r="CE617" s="159"/>
      <c r="CF617" s="159"/>
      <c r="CG617" s="159"/>
      <c r="CI617" s="76"/>
      <c r="CJ617" s="150"/>
      <c r="CK617" s="150"/>
      <c r="CL617" s="150"/>
    </row>
    <row r="618" spans="2:90" s="14" customFormat="1" ht="13.5" customHeight="1">
      <c r="B618" s="500"/>
      <c r="C618" s="628"/>
      <c r="D618" s="631"/>
      <c r="E618" s="615"/>
      <c r="F618" s="615"/>
      <c r="G618" s="125" t="s">
        <v>145</v>
      </c>
      <c r="H618" s="211">
        <v>80627383</v>
      </c>
      <c r="I618" s="182">
        <f>IFERROR(H618/E617,"-")</f>
        <v>2.7602941189359131E-2</v>
      </c>
      <c r="J618" s="211">
        <v>1066</v>
      </c>
      <c r="K618" s="182">
        <f>IFERROR(J618/F617,"-")</f>
        <v>0.21414222579349138</v>
      </c>
      <c r="L618" s="214">
        <f t="shared" si="582"/>
        <v>75635.443714821769</v>
      </c>
      <c r="M618" s="109">
        <f t="shared" ref="M618:M633" si="627">IFERROR(J618/$BL$41,0)</f>
        <v>2.301431378052203E-2</v>
      </c>
      <c r="N618" s="615"/>
      <c r="O618" s="615"/>
      <c r="P618" s="125" t="s">
        <v>145</v>
      </c>
      <c r="Q618" s="211">
        <v>11964478</v>
      </c>
      <c r="R618" s="182">
        <f>IFERROR(Q618/N617,"-")</f>
        <v>2.8739749172353994E-2</v>
      </c>
      <c r="S618" s="211">
        <v>158</v>
      </c>
      <c r="T618" s="182">
        <f>IFERROR(S618/O617,"-")</f>
        <v>0.2257142857142857</v>
      </c>
      <c r="U618" s="214">
        <f t="shared" si="583"/>
        <v>75724.544303797462</v>
      </c>
      <c r="V618" s="109">
        <f t="shared" ref="V618:V633" si="628">IFERROR(S618/$BL$41,0)</f>
        <v>3.4111271832293444E-3</v>
      </c>
      <c r="W618" s="615"/>
      <c r="X618" s="615"/>
      <c r="Y618" s="125" t="s">
        <v>145</v>
      </c>
      <c r="Z618" s="211">
        <v>20538614</v>
      </c>
      <c r="AA618" s="182">
        <f>IFERROR(Z618/W617,"-")</f>
        <v>7.4131818661046414E-2</v>
      </c>
      <c r="AB618" s="211">
        <v>103</v>
      </c>
      <c r="AC618" s="182">
        <f>IFERROR(AB618/X617,"-")</f>
        <v>0.26753246753246751</v>
      </c>
      <c r="AD618" s="214">
        <f t="shared" si="584"/>
        <v>199404.01941747573</v>
      </c>
      <c r="AE618" s="109">
        <f t="shared" ref="AE618:AE633" si="629">IFERROR(AB618/$BL$41,0)</f>
        <v>2.2237094928646991E-3</v>
      </c>
      <c r="AF618" s="615"/>
      <c r="AG618" s="615"/>
      <c r="AH618" s="125" t="s">
        <v>145</v>
      </c>
      <c r="AI618" s="211">
        <v>17909434</v>
      </c>
      <c r="AJ618" s="182">
        <f>IFERROR(AI618/AF617,"-")</f>
        <v>3.26245732007166E-2</v>
      </c>
      <c r="AK618" s="211">
        <v>215</v>
      </c>
      <c r="AL618" s="182">
        <f>IFERROR(AK618/AG617,"-")</f>
        <v>0.29532967032967034</v>
      </c>
      <c r="AM618" s="214">
        <f t="shared" si="585"/>
        <v>83299.693023255808</v>
      </c>
      <c r="AN618" s="109">
        <f t="shared" ref="AN618:AN633" si="630">IFERROR(AK618/$BL$41,0)</f>
        <v>4.6417236986981587E-3</v>
      </c>
      <c r="AO618" s="615"/>
      <c r="AP618" s="651"/>
      <c r="AQ618" s="125" t="s">
        <v>145</v>
      </c>
      <c r="AR618" s="211">
        <f t="shared" si="580"/>
        <v>131039909</v>
      </c>
      <c r="AS618" s="182">
        <f>IFERROR(AR618/AO617,"-")</f>
        <v>3.1475119060833487E-2</v>
      </c>
      <c r="AT618" s="211">
        <f t="shared" si="581"/>
        <v>1542</v>
      </c>
      <c r="AU618" s="182">
        <f>IFERROR(AT618/AP617,"-")</f>
        <v>0.22706523339714327</v>
      </c>
      <c r="AV618" s="214">
        <f t="shared" si="586"/>
        <v>84980.48573281453</v>
      </c>
      <c r="AW618" s="109">
        <f t="shared" ref="AW618:AW633" si="631">IFERROR(AT618/$BL$41,0)</f>
        <v>3.3290874155314232E-2</v>
      </c>
      <c r="AX618" s="121"/>
      <c r="AY618" s="76"/>
      <c r="AZ618" s="76"/>
      <c r="BA618" s="76"/>
      <c r="BB618" s="76"/>
      <c r="BC618" s="76"/>
      <c r="BD618" s="76"/>
      <c r="BE618" s="76"/>
      <c r="BF618" s="76"/>
      <c r="BG618" s="76"/>
      <c r="BH618" s="76"/>
      <c r="BI618" s="76"/>
      <c r="BN618" s="500"/>
      <c r="BO618" s="642"/>
      <c r="BP618" s="641"/>
      <c r="BQ618" s="641"/>
      <c r="BR618" s="400" t="s">
        <v>145</v>
      </c>
      <c r="BS618" s="188">
        <v>19266518</v>
      </c>
      <c r="BT618" s="390">
        <v>3.6301473350628416E-2</v>
      </c>
      <c r="BU618" s="188">
        <v>200</v>
      </c>
      <c r="BV618" s="390">
        <v>0.28860028860028858</v>
      </c>
      <c r="BW618" s="188">
        <v>96332.59</v>
      </c>
      <c r="BX618" s="401">
        <v>4.4596071086137308E-3</v>
      </c>
      <c r="CB618" s="159"/>
      <c r="CC618" s="159"/>
      <c r="CD618" s="159"/>
      <c r="CE618" s="159"/>
      <c r="CF618" s="159"/>
      <c r="CG618" s="159"/>
      <c r="CI618" s="76"/>
      <c r="CJ618" s="150"/>
      <c r="CK618" s="150"/>
      <c r="CL618" s="150"/>
    </row>
    <row r="619" spans="2:90" s="14" customFormat="1" ht="13.5" customHeight="1">
      <c r="B619" s="500"/>
      <c r="C619" s="628"/>
      <c r="D619" s="631"/>
      <c r="E619" s="615"/>
      <c r="F619" s="615"/>
      <c r="G619" s="126" t="s">
        <v>146</v>
      </c>
      <c r="H619" s="211">
        <v>55583186</v>
      </c>
      <c r="I619" s="182">
        <f>IFERROR(H619/E617,"-")</f>
        <v>1.9029011697864605E-2</v>
      </c>
      <c r="J619" s="211">
        <v>1388</v>
      </c>
      <c r="K619" s="182">
        <f>IFERROR(J619/F617,"-")</f>
        <v>0.27882683808758535</v>
      </c>
      <c r="L619" s="214">
        <f t="shared" si="582"/>
        <v>40045.523054755045</v>
      </c>
      <c r="M619" s="109">
        <f t="shared" si="627"/>
        <v>2.9966104622293228E-2</v>
      </c>
      <c r="N619" s="615"/>
      <c r="O619" s="615"/>
      <c r="P619" s="126" t="s">
        <v>146</v>
      </c>
      <c r="Q619" s="211">
        <v>8813693</v>
      </c>
      <c r="R619" s="182">
        <f>IFERROR(Q619/N617,"-")</f>
        <v>2.1171281028903408E-2</v>
      </c>
      <c r="S619" s="211">
        <v>214</v>
      </c>
      <c r="T619" s="182">
        <f>IFERROR(S619/O617,"-")</f>
        <v>0.30571428571428572</v>
      </c>
      <c r="U619" s="214">
        <f t="shared" si="583"/>
        <v>41185.481308411217</v>
      </c>
      <c r="V619" s="109">
        <f t="shared" si="628"/>
        <v>4.6201342861460735E-3</v>
      </c>
      <c r="W619" s="615"/>
      <c r="X619" s="615"/>
      <c r="Y619" s="126" t="s">
        <v>146</v>
      </c>
      <c r="Z619" s="211">
        <v>3833578</v>
      </c>
      <c r="AA619" s="182">
        <f>IFERROR(Z619/W617,"-")</f>
        <v>1.3836868890908462E-2</v>
      </c>
      <c r="AB619" s="211">
        <v>118</v>
      </c>
      <c r="AC619" s="182">
        <f>IFERROR(AB619/X617,"-")</f>
        <v>0.30649350649350648</v>
      </c>
      <c r="AD619" s="214">
        <f t="shared" si="584"/>
        <v>32487.949152542373</v>
      </c>
      <c r="AE619" s="109">
        <f t="shared" si="629"/>
        <v>2.547550681145966E-3</v>
      </c>
      <c r="AF619" s="615"/>
      <c r="AG619" s="615"/>
      <c r="AH619" s="126" t="s">
        <v>146</v>
      </c>
      <c r="AI619" s="211">
        <v>8157338</v>
      </c>
      <c r="AJ619" s="182">
        <f>IFERROR(AI619/AF617,"-")</f>
        <v>1.4859747700792059E-2</v>
      </c>
      <c r="AK619" s="211">
        <v>236</v>
      </c>
      <c r="AL619" s="182">
        <f>IFERROR(AK619/AG617,"-")</f>
        <v>0.32417582417582419</v>
      </c>
      <c r="AM619" s="214">
        <f t="shared" si="585"/>
        <v>34564.991525423728</v>
      </c>
      <c r="AN619" s="109">
        <f t="shared" si="630"/>
        <v>5.095101362291932E-3</v>
      </c>
      <c r="AO619" s="615"/>
      <c r="AP619" s="651"/>
      <c r="AQ619" s="126" t="s">
        <v>146</v>
      </c>
      <c r="AR619" s="211">
        <f t="shared" si="580"/>
        <v>76387795</v>
      </c>
      <c r="AS619" s="182">
        <f>IFERROR(AR619/AO617,"-")</f>
        <v>1.8347959493924409E-2</v>
      </c>
      <c r="AT619" s="211">
        <f t="shared" si="581"/>
        <v>1956</v>
      </c>
      <c r="AU619" s="182">
        <f>IFERROR(AT619/AP617,"-")</f>
        <v>0.28802827271388604</v>
      </c>
      <c r="AV619" s="214">
        <f t="shared" si="586"/>
        <v>39053.06492842536</v>
      </c>
      <c r="AW619" s="109">
        <f t="shared" si="631"/>
        <v>4.22288909518772E-2</v>
      </c>
      <c r="AX619" s="121"/>
      <c r="AY619" s="76"/>
      <c r="AZ619" s="76"/>
      <c r="BA619" s="76"/>
      <c r="BB619" s="76"/>
      <c r="BC619" s="76"/>
      <c r="BD619" s="76"/>
      <c r="BE619" s="76"/>
      <c r="BF619" s="76"/>
      <c r="BG619" s="76"/>
      <c r="BH619" s="76"/>
      <c r="BI619" s="76"/>
      <c r="BN619" s="500"/>
      <c r="BO619" s="642"/>
      <c r="BP619" s="641"/>
      <c r="BQ619" s="641"/>
      <c r="BR619" s="400" t="s">
        <v>146</v>
      </c>
      <c r="BS619" s="188">
        <v>7626954</v>
      </c>
      <c r="BT619" s="390">
        <v>1.437050884739364E-2</v>
      </c>
      <c r="BU619" s="188">
        <v>211</v>
      </c>
      <c r="BV619" s="390">
        <v>0.30447330447330445</v>
      </c>
      <c r="BW619" s="188">
        <v>36146.70142180095</v>
      </c>
      <c r="BX619" s="401">
        <v>4.7048854995874866E-3</v>
      </c>
      <c r="CB619" s="159"/>
      <c r="CC619" s="159"/>
      <c r="CD619" s="159"/>
      <c r="CE619" s="159"/>
      <c r="CF619" s="159"/>
      <c r="CG619" s="159"/>
      <c r="CI619" s="76"/>
      <c r="CJ619" s="150"/>
      <c r="CK619" s="150"/>
      <c r="CL619" s="150"/>
    </row>
    <row r="620" spans="2:90" s="14" customFormat="1" ht="13.5" customHeight="1">
      <c r="B620" s="500"/>
      <c r="C620" s="628"/>
      <c r="D620" s="631"/>
      <c r="E620" s="615"/>
      <c r="F620" s="615"/>
      <c r="G620" s="126" t="s">
        <v>147</v>
      </c>
      <c r="H620" s="211">
        <v>5602822</v>
      </c>
      <c r="I620" s="182">
        <f>IFERROR(H620/E617,"-")</f>
        <v>1.9181369952246559E-3</v>
      </c>
      <c r="J620" s="211">
        <v>246</v>
      </c>
      <c r="K620" s="182">
        <f>IFERROR(J620/F617,"-")</f>
        <v>4.9417436721574927E-2</v>
      </c>
      <c r="L620" s="214">
        <f t="shared" si="582"/>
        <v>22775.699186991871</v>
      </c>
      <c r="M620" s="109">
        <f t="shared" si="627"/>
        <v>5.3109954878127769E-3</v>
      </c>
      <c r="N620" s="615"/>
      <c r="O620" s="615"/>
      <c r="P620" s="126" t="s">
        <v>147</v>
      </c>
      <c r="Q620" s="211">
        <v>629672</v>
      </c>
      <c r="R620" s="182">
        <f>IFERROR(Q620/N617,"-")</f>
        <v>1.5125286151936161E-3</v>
      </c>
      <c r="S620" s="211">
        <v>39</v>
      </c>
      <c r="T620" s="182">
        <f>IFERROR(S620/O617,"-")</f>
        <v>5.5714285714285716E-2</v>
      </c>
      <c r="U620" s="214">
        <f t="shared" si="583"/>
        <v>16145.435897435897</v>
      </c>
      <c r="V620" s="109">
        <f t="shared" si="628"/>
        <v>8.4198708953129382E-4</v>
      </c>
      <c r="W620" s="615"/>
      <c r="X620" s="615"/>
      <c r="Y620" s="126" t="s">
        <v>147</v>
      </c>
      <c r="Z620" s="211">
        <v>310690</v>
      </c>
      <c r="AA620" s="182">
        <f>IFERROR(Z620/W617,"-")</f>
        <v>1.1214006329638656E-3</v>
      </c>
      <c r="AB620" s="211">
        <v>26</v>
      </c>
      <c r="AC620" s="182">
        <f>IFERROR(AB620/X617,"-")</f>
        <v>6.7532467532467527E-2</v>
      </c>
      <c r="AD620" s="214">
        <f t="shared" si="584"/>
        <v>11949.615384615385</v>
      </c>
      <c r="AE620" s="109">
        <f t="shared" si="629"/>
        <v>5.6132472635419596E-4</v>
      </c>
      <c r="AF620" s="615"/>
      <c r="AG620" s="615"/>
      <c r="AH620" s="126" t="s">
        <v>147</v>
      </c>
      <c r="AI620" s="211">
        <v>995748</v>
      </c>
      <c r="AJ620" s="182">
        <f>IFERROR(AI620/AF617,"-")</f>
        <v>1.8138961574925903E-3</v>
      </c>
      <c r="AK620" s="211">
        <v>43</v>
      </c>
      <c r="AL620" s="182">
        <f>IFERROR(AK620/AG617,"-")</f>
        <v>5.9065934065934064E-2</v>
      </c>
      <c r="AM620" s="214">
        <f t="shared" si="585"/>
        <v>23156.930232558141</v>
      </c>
      <c r="AN620" s="109">
        <f t="shared" si="630"/>
        <v>9.2834473973963164E-4</v>
      </c>
      <c r="AO620" s="615"/>
      <c r="AP620" s="651"/>
      <c r="AQ620" s="126" t="s">
        <v>147</v>
      </c>
      <c r="AR620" s="211">
        <f t="shared" si="580"/>
        <v>7538932</v>
      </c>
      <c r="AS620" s="182">
        <f>IFERROR(AR620/AO617,"-")</f>
        <v>1.8108130881831391E-3</v>
      </c>
      <c r="AT620" s="211">
        <f t="shared" si="581"/>
        <v>354</v>
      </c>
      <c r="AU620" s="182">
        <f>IFERROR(AT620/AP617,"-")</f>
        <v>5.2127816227359743E-2</v>
      </c>
      <c r="AV620" s="214">
        <f t="shared" si="586"/>
        <v>21296.418079096045</v>
      </c>
      <c r="AW620" s="109">
        <f t="shared" si="631"/>
        <v>7.642652043437898E-3</v>
      </c>
      <c r="AX620" s="121"/>
      <c r="AY620" s="76"/>
      <c r="AZ620" s="76"/>
      <c r="BA620" s="76"/>
      <c r="BB620" s="76"/>
      <c r="BC620" s="76"/>
      <c r="BD620" s="76"/>
      <c r="BE620" s="76"/>
      <c r="BF620" s="76"/>
      <c r="BG620" s="76"/>
      <c r="BH620" s="76"/>
      <c r="BI620" s="76"/>
      <c r="BN620" s="500"/>
      <c r="BO620" s="642"/>
      <c r="BP620" s="641"/>
      <c r="BQ620" s="641"/>
      <c r="BR620" s="400" t="s">
        <v>147</v>
      </c>
      <c r="BS620" s="188">
        <v>520913</v>
      </c>
      <c r="BT620" s="390">
        <v>9.8149075964301907E-4</v>
      </c>
      <c r="BU620" s="188">
        <v>41</v>
      </c>
      <c r="BV620" s="390">
        <v>5.916305916305916E-2</v>
      </c>
      <c r="BW620" s="188">
        <v>12705.195121951219</v>
      </c>
      <c r="BX620" s="401">
        <v>9.1421945726581492E-4</v>
      </c>
      <c r="CB620" s="159"/>
      <c r="CC620" s="159"/>
      <c r="CD620" s="159"/>
      <c r="CE620" s="159"/>
      <c r="CF620" s="159"/>
      <c r="CG620" s="159"/>
      <c r="CI620" s="76"/>
      <c r="CJ620" s="150"/>
      <c r="CK620" s="150"/>
      <c r="CL620" s="150"/>
    </row>
    <row r="621" spans="2:90" s="14" customFormat="1" ht="13.5" customHeight="1">
      <c r="B621" s="500"/>
      <c r="C621" s="628"/>
      <c r="D621" s="631"/>
      <c r="E621" s="615"/>
      <c r="F621" s="615"/>
      <c r="G621" s="126" t="s">
        <v>148</v>
      </c>
      <c r="H621" s="211">
        <v>50460065</v>
      </c>
      <c r="I621" s="182">
        <f>IFERROR(H621/E617,"-")</f>
        <v>1.7275101271812816E-2</v>
      </c>
      <c r="J621" s="211">
        <v>1535</v>
      </c>
      <c r="K621" s="182">
        <f>IFERROR(J621/F617,"-")</f>
        <v>0.30835676978706306</v>
      </c>
      <c r="L621" s="214">
        <f t="shared" si="582"/>
        <v>32873.00651465798</v>
      </c>
      <c r="M621" s="109">
        <f t="shared" si="627"/>
        <v>3.3139748267449642E-2</v>
      </c>
      <c r="N621" s="615"/>
      <c r="O621" s="615"/>
      <c r="P621" s="126" t="s">
        <v>148</v>
      </c>
      <c r="Q621" s="211">
        <v>6660416</v>
      </c>
      <c r="R621" s="182">
        <f>IFERROR(Q621/N617,"-")</f>
        <v>1.5998916561469151E-2</v>
      </c>
      <c r="S621" s="211">
        <v>247</v>
      </c>
      <c r="T621" s="182">
        <f>IFERROR(S621/O617,"-")</f>
        <v>0.35285714285714287</v>
      </c>
      <c r="U621" s="214">
        <f t="shared" si="583"/>
        <v>26965.246963562753</v>
      </c>
      <c r="V621" s="109">
        <f t="shared" si="628"/>
        <v>5.3325849003648612E-3</v>
      </c>
      <c r="W621" s="615"/>
      <c r="X621" s="615"/>
      <c r="Y621" s="126" t="s">
        <v>148</v>
      </c>
      <c r="Z621" s="211">
        <v>7981916</v>
      </c>
      <c r="AA621" s="182">
        <f>IFERROR(Z621/W617,"-")</f>
        <v>2.8809828622306501E-2</v>
      </c>
      <c r="AB621" s="211">
        <v>150</v>
      </c>
      <c r="AC621" s="182">
        <f>IFERROR(AB621/X617,"-")</f>
        <v>0.38961038961038963</v>
      </c>
      <c r="AD621" s="214">
        <f t="shared" si="584"/>
        <v>53212.773333333331</v>
      </c>
      <c r="AE621" s="109">
        <f t="shared" si="629"/>
        <v>3.2384118828126685E-3</v>
      </c>
      <c r="AF621" s="615"/>
      <c r="AG621" s="615"/>
      <c r="AH621" s="126" t="s">
        <v>148</v>
      </c>
      <c r="AI621" s="211">
        <v>10025682</v>
      </c>
      <c r="AJ621" s="182">
        <f>IFERROR(AI621/AF617,"-")</f>
        <v>1.8263201187491841E-2</v>
      </c>
      <c r="AK621" s="211">
        <v>294</v>
      </c>
      <c r="AL621" s="182">
        <f>IFERROR(AK621/AG617,"-")</f>
        <v>0.40384615384615385</v>
      </c>
      <c r="AM621" s="214">
        <f t="shared" si="585"/>
        <v>34100.959183673469</v>
      </c>
      <c r="AN621" s="109">
        <f t="shared" si="630"/>
        <v>6.3472872903128303E-3</v>
      </c>
      <c r="AO621" s="615"/>
      <c r="AP621" s="651"/>
      <c r="AQ621" s="126" t="s">
        <v>148</v>
      </c>
      <c r="AR621" s="211">
        <f t="shared" si="580"/>
        <v>75128079</v>
      </c>
      <c r="AS621" s="182">
        <f>IFERROR(AR621/AO617,"-")</f>
        <v>1.8045382123523176E-2</v>
      </c>
      <c r="AT621" s="211">
        <f t="shared" si="581"/>
        <v>2226</v>
      </c>
      <c r="AU621" s="182">
        <f>IFERROR(AT621/AP617,"-")</f>
        <v>0.32778677661610955</v>
      </c>
      <c r="AV621" s="214">
        <f t="shared" si="586"/>
        <v>33750.260107816714</v>
      </c>
      <c r="AW621" s="109">
        <f t="shared" si="631"/>
        <v>4.8058032340940006E-2</v>
      </c>
      <c r="AX621" s="121"/>
      <c r="AY621" s="76"/>
      <c r="AZ621" s="76"/>
      <c r="BA621" s="76"/>
      <c r="BB621" s="76"/>
      <c r="BC621" s="76"/>
      <c r="BD621" s="76"/>
      <c r="BE621" s="76"/>
      <c r="BF621" s="76"/>
      <c r="BG621" s="76"/>
      <c r="BH621" s="76"/>
      <c r="BI621" s="76"/>
      <c r="BN621" s="500"/>
      <c r="BO621" s="642"/>
      <c r="BP621" s="641"/>
      <c r="BQ621" s="641"/>
      <c r="BR621" s="400" t="s">
        <v>148</v>
      </c>
      <c r="BS621" s="188">
        <v>11510434</v>
      </c>
      <c r="BT621" s="390">
        <v>2.1687661107480202E-2</v>
      </c>
      <c r="BU621" s="188">
        <v>290</v>
      </c>
      <c r="BV621" s="390">
        <v>0.41847041847041849</v>
      </c>
      <c r="BW621" s="188">
        <v>39691.151724137933</v>
      </c>
      <c r="BX621" s="401">
        <v>6.4664303074899098E-3</v>
      </c>
      <c r="CB621" s="159"/>
      <c r="CC621" s="159"/>
      <c r="CD621" s="159"/>
      <c r="CE621" s="159"/>
      <c r="CF621" s="159"/>
      <c r="CG621" s="159"/>
      <c r="CI621" s="76"/>
      <c r="CJ621" s="150"/>
      <c r="CK621" s="150"/>
      <c r="CL621" s="150"/>
    </row>
    <row r="622" spans="2:90" s="14" customFormat="1" ht="13.5" customHeight="1">
      <c r="B622" s="500"/>
      <c r="C622" s="628"/>
      <c r="D622" s="631"/>
      <c r="E622" s="615"/>
      <c r="F622" s="615"/>
      <c r="G622" s="126" t="s">
        <v>149</v>
      </c>
      <c r="H622" s="211">
        <v>140819006</v>
      </c>
      <c r="I622" s="182">
        <f>IFERROR(H622/E617,"-")</f>
        <v>4.8209660246097914E-2</v>
      </c>
      <c r="J622" s="211">
        <v>1975</v>
      </c>
      <c r="K622" s="182">
        <f>IFERROR(J622/F617,"-")</f>
        <v>0.39674568099638408</v>
      </c>
      <c r="L622" s="214">
        <f t="shared" si="582"/>
        <v>71300.762531645567</v>
      </c>
      <c r="M622" s="109">
        <f t="shared" si="627"/>
        <v>4.2639089790366805E-2</v>
      </c>
      <c r="N622" s="615"/>
      <c r="O622" s="615"/>
      <c r="P622" s="126" t="s">
        <v>149</v>
      </c>
      <c r="Q622" s="211">
        <v>20731118</v>
      </c>
      <c r="R622" s="182">
        <f>IFERROR(Q622/N617,"-")</f>
        <v>4.9798004675379315E-2</v>
      </c>
      <c r="S622" s="211">
        <v>305</v>
      </c>
      <c r="T622" s="182">
        <f>IFERROR(S622/O617,"-")</f>
        <v>0.43571428571428572</v>
      </c>
      <c r="U622" s="214">
        <f t="shared" si="583"/>
        <v>67970.878688524594</v>
      </c>
      <c r="V622" s="109">
        <f t="shared" si="628"/>
        <v>6.5847708283857595E-3</v>
      </c>
      <c r="W622" s="615"/>
      <c r="X622" s="615"/>
      <c r="Y622" s="126" t="s">
        <v>149</v>
      </c>
      <c r="Z622" s="211">
        <v>13417767</v>
      </c>
      <c r="AA622" s="182">
        <f>IFERROR(Z622/W617,"-")</f>
        <v>4.8429921808753641E-2</v>
      </c>
      <c r="AB622" s="211">
        <v>177</v>
      </c>
      <c r="AC622" s="182">
        <f>IFERROR(AB622/X617,"-")</f>
        <v>0.45974025974025973</v>
      </c>
      <c r="AD622" s="214">
        <f t="shared" si="584"/>
        <v>75806.593220338982</v>
      </c>
      <c r="AE622" s="109">
        <f t="shared" si="629"/>
        <v>3.821326021718949E-3</v>
      </c>
      <c r="AF622" s="615"/>
      <c r="AG622" s="615"/>
      <c r="AH622" s="126" t="s">
        <v>149</v>
      </c>
      <c r="AI622" s="211">
        <v>24577885</v>
      </c>
      <c r="AJ622" s="182">
        <f>IFERROR(AI622/AF617,"-")</f>
        <v>4.4772102139090185E-2</v>
      </c>
      <c r="AK622" s="211">
        <v>324</v>
      </c>
      <c r="AL622" s="182">
        <f>IFERROR(AK622/AG617,"-")</f>
        <v>0.44505494505494503</v>
      </c>
      <c r="AM622" s="214">
        <f t="shared" si="585"/>
        <v>75857.669753086418</v>
      </c>
      <c r="AN622" s="109">
        <f t="shared" si="630"/>
        <v>6.9949696668753641E-3</v>
      </c>
      <c r="AO622" s="615"/>
      <c r="AP622" s="651"/>
      <c r="AQ622" s="126" t="s">
        <v>149</v>
      </c>
      <c r="AR622" s="211">
        <f t="shared" si="580"/>
        <v>199545776</v>
      </c>
      <c r="AS622" s="182">
        <f>IFERROR(AR622/AO617,"-")</f>
        <v>4.7929879573454293E-2</v>
      </c>
      <c r="AT622" s="211">
        <f t="shared" si="581"/>
        <v>2781</v>
      </c>
      <c r="AU622" s="182">
        <f>IFERROR(AT622/AP617,"-")</f>
        <v>0.40951259019290237</v>
      </c>
      <c r="AV622" s="214">
        <f t="shared" si="586"/>
        <v>71753.245595109678</v>
      </c>
      <c r="AW622" s="109">
        <f t="shared" si="631"/>
        <v>6.0040156307346874E-2</v>
      </c>
      <c r="AX622" s="121"/>
      <c r="AY622" s="76"/>
      <c r="AZ622" s="76"/>
      <c r="BA622" s="76"/>
      <c r="BB622" s="76"/>
      <c r="BC622" s="76"/>
      <c r="BD622" s="76"/>
      <c r="BE622" s="76"/>
      <c r="BF622" s="76"/>
      <c r="BG622" s="76"/>
      <c r="BH622" s="76"/>
      <c r="BI622" s="76"/>
      <c r="BN622" s="500"/>
      <c r="BO622" s="642"/>
      <c r="BP622" s="641"/>
      <c r="BQ622" s="641"/>
      <c r="BR622" s="400" t="s">
        <v>149</v>
      </c>
      <c r="BS622" s="188">
        <v>23398635</v>
      </c>
      <c r="BT622" s="390">
        <v>4.4087100995290451E-2</v>
      </c>
      <c r="BU622" s="188">
        <v>299</v>
      </c>
      <c r="BV622" s="390">
        <v>0.43145743145743148</v>
      </c>
      <c r="BW622" s="188">
        <v>78256.304347826081</v>
      </c>
      <c r="BX622" s="401">
        <v>6.6671126273775277E-3</v>
      </c>
      <c r="CB622" s="159"/>
      <c r="CC622" s="159"/>
      <c r="CD622" s="159"/>
      <c r="CE622" s="159"/>
      <c r="CF622" s="159"/>
      <c r="CG622" s="159"/>
      <c r="CI622" s="76"/>
      <c r="CJ622" s="150"/>
      <c r="CK622" s="150"/>
      <c r="CL622" s="150"/>
    </row>
    <row r="623" spans="2:90" s="14" customFormat="1" ht="13.5" customHeight="1">
      <c r="B623" s="500"/>
      <c r="C623" s="628"/>
      <c r="D623" s="631"/>
      <c r="E623" s="615"/>
      <c r="F623" s="615"/>
      <c r="G623" s="126" t="s">
        <v>150</v>
      </c>
      <c r="H623" s="211">
        <v>77149691</v>
      </c>
      <c r="I623" s="182">
        <f>IFERROR(H623/E617,"-")</f>
        <v>2.6412346577715781E-2</v>
      </c>
      <c r="J623" s="211">
        <v>443</v>
      </c>
      <c r="K623" s="182">
        <f>IFERROR(J623/F617,"-")</f>
        <v>8.8991562876657299E-2</v>
      </c>
      <c r="L623" s="214">
        <f t="shared" si="582"/>
        <v>174152.8013544018</v>
      </c>
      <c r="M623" s="109">
        <f t="shared" si="627"/>
        <v>9.5641097605734145E-3</v>
      </c>
      <c r="N623" s="615"/>
      <c r="O623" s="615"/>
      <c r="P623" s="126" t="s">
        <v>150</v>
      </c>
      <c r="Q623" s="211">
        <v>5658491</v>
      </c>
      <c r="R623" s="182">
        <f>IFERROR(Q623/N617,"-")</f>
        <v>1.3592202855320768E-2</v>
      </c>
      <c r="S623" s="211">
        <v>73</v>
      </c>
      <c r="T623" s="182">
        <f>IFERROR(S623/O617,"-")</f>
        <v>0.10428571428571429</v>
      </c>
      <c r="U623" s="214">
        <f t="shared" si="583"/>
        <v>77513.57534246576</v>
      </c>
      <c r="V623" s="109">
        <f t="shared" si="628"/>
        <v>1.5760271163021654E-3</v>
      </c>
      <c r="W623" s="615"/>
      <c r="X623" s="615"/>
      <c r="Y623" s="126" t="s">
        <v>150</v>
      </c>
      <c r="Z623" s="211">
        <v>3006590</v>
      </c>
      <c r="AA623" s="182">
        <f>IFERROR(Z623/W617,"-")</f>
        <v>1.0851948659637673E-2</v>
      </c>
      <c r="AB623" s="211">
        <v>37</v>
      </c>
      <c r="AC623" s="182">
        <f>IFERROR(AB623/X617,"-")</f>
        <v>9.6103896103896108E-2</v>
      </c>
      <c r="AD623" s="214">
        <f t="shared" si="584"/>
        <v>81259.189189189186</v>
      </c>
      <c r="AE623" s="109">
        <f t="shared" si="629"/>
        <v>7.9880826442712497E-4</v>
      </c>
      <c r="AF623" s="615"/>
      <c r="AG623" s="615"/>
      <c r="AH623" s="126" t="s">
        <v>150</v>
      </c>
      <c r="AI623" s="211">
        <v>17348764</v>
      </c>
      <c r="AJ623" s="182">
        <f>IFERROR(AI623/AF617,"-")</f>
        <v>3.1603233304858036E-2</v>
      </c>
      <c r="AK623" s="211">
        <v>106</v>
      </c>
      <c r="AL623" s="182">
        <f>IFERROR(AK623/AG617,"-")</f>
        <v>0.14560439560439561</v>
      </c>
      <c r="AM623" s="214">
        <f t="shared" si="585"/>
        <v>163667.58490566039</v>
      </c>
      <c r="AN623" s="109">
        <f t="shared" si="630"/>
        <v>2.2884777305209525E-3</v>
      </c>
      <c r="AO623" s="615"/>
      <c r="AP623" s="651"/>
      <c r="AQ623" s="126" t="s">
        <v>150</v>
      </c>
      <c r="AR623" s="211">
        <f t="shared" si="580"/>
        <v>103163536</v>
      </c>
      <c r="AS623" s="182">
        <f>IFERROR(AR623/AO617,"-")</f>
        <v>2.4779356175656238E-2</v>
      </c>
      <c r="AT623" s="211">
        <f t="shared" si="581"/>
        <v>659</v>
      </c>
      <c r="AU623" s="182">
        <f>IFERROR(AT623/AP617,"-")</f>
        <v>9.7040200265056692E-2</v>
      </c>
      <c r="AV623" s="214">
        <f t="shared" si="586"/>
        <v>156545.57814871016</v>
      </c>
      <c r="AW623" s="109">
        <f t="shared" si="631"/>
        <v>1.4227422871823658E-2</v>
      </c>
      <c r="AX623" s="121"/>
      <c r="AY623" s="76"/>
      <c r="AZ623" s="76"/>
      <c r="BA623" s="76"/>
      <c r="BB623" s="76"/>
      <c r="BC623" s="76"/>
      <c r="BD623" s="76"/>
      <c r="BE623" s="76"/>
      <c r="BF623" s="76"/>
      <c r="BG623" s="76"/>
      <c r="BH623" s="76"/>
      <c r="BI623" s="76"/>
      <c r="BN623" s="500"/>
      <c r="BO623" s="642"/>
      <c r="BP623" s="641"/>
      <c r="BQ623" s="641"/>
      <c r="BR623" s="400" t="s">
        <v>150</v>
      </c>
      <c r="BS623" s="188">
        <v>27382862</v>
      </c>
      <c r="BT623" s="390">
        <v>5.1594078138921397E-2</v>
      </c>
      <c r="BU623" s="188">
        <v>100</v>
      </c>
      <c r="BV623" s="390">
        <v>0.14430014430014429</v>
      </c>
      <c r="BW623" s="188">
        <v>273828.62</v>
      </c>
      <c r="BX623" s="401">
        <v>2.2298035543068654E-3</v>
      </c>
      <c r="CB623" s="159"/>
      <c r="CC623" s="159"/>
      <c r="CD623" s="159"/>
      <c r="CE623" s="159"/>
      <c r="CF623" s="159"/>
      <c r="CG623" s="159"/>
      <c r="CI623" s="76"/>
      <c r="CJ623" s="150"/>
      <c r="CK623" s="150"/>
      <c r="CL623" s="150"/>
    </row>
    <row r="624" spans="2:90" s="14" customFormat="1" ht="13.5" customHeight="1">
      <c r="B624" s="500"/>
      <c r="C624" s="628"/>
      <c r="D624" s="631"/>
      <c r="E624" s="615"/>
      <c r="F624" s="615"/>
      <c r="G624" s="126" t="s">
        <v>160</v>
      </c>
      <c r="H624" s="211">
        <v>9290</v>
      </c>
      <c r="I624" s="182">
        <f>IFERROR(H624/E617,"-")</f>
        <v>3.1804495458961669E-6</v>
      </c>
      <c r="J624" s="211">
        <v>4</v>
      </c>
      <c r="K624" s="182">
        <f>IFERROR(J624/F617,"-")</f>
        <v>8.0353555644837281E-4</v>
      </c>
      <c r="L624" s="214">
        <f t="shared" si="582"/>
        <v>2322.5</v>
      </c>
      <c r="M624" s="109">
        <f t="shared" si="627"/>
        <v>8.6357650208337828E-5</v>
      </c>
      <c r="N624" s="615"/>
      <c r="O624" s="615"/>
      <c r="P624" s="126" t="s">
        <v>160</v>
      </c>
      <c r="Q624" s="211">
        <v>391897</v>
      </c>
      <c r="R624" s="182">
        <f>IFERROR(Q624/N617,"-")</f>
        <v>9.413717406975894E-4</v>
      </c>
      <c r="S624" s="211">
        <v>2</v>
      </c>
      <c r="T624" s="182">
        <f>IFERROR(S624/O617,"-")</f>
        <v>2.8571428571428571E-3</v>
      </c>
      <c r="U624" s="214">
        <f t="shared" si="583"/>
        <v>195948.5</v>
      </c>
      <c r="V624" s="109">
        <f t="shared" si="628"/>
        <v>4.3178825104168914E-5</v>
      </c>
      <c r="W624" s="615"/>
      <c r="X624" s="615"/>
      <c r="Y624" s="126" t="s">
        <v>160</v>
      </c>
      <c r="Z624" s="211">
        <v>0</v>
      </c>
      <c r="AA624" s="182">
        <f>IFERROR(Z624/W617,"-")</f>
        <v>0</v>
      </c>
      <c r="AB624" s="211">
        <v>0</v>
      </c>
      <c r="AC624" s="182">
        <f>IFERROR(AB624/X617,"-")</f>
        <v>0</v>
      </c>
      <c r="AD624" s="214" t="str">
        <f t="shared" si="584"/>
        <v>-</v>
      </c>
      <c r="AE624" s="109">
        <f t="shared" si="629"/>
        <v>0</v>
      </c>
      <c r="AF624" s="615"/>
      <c r="AG624" s="615"/>
      <c r="AH624" s="126" t="s">
        <v>160</v>
      </c>
      <c r="AI624" s="211">
        <v>0</v>
      </c>
      <c r="AJ624" s="182">
        <f>IFERROR(AI624/AF617,"-")</f>
        <v>0</v>
      </c>
      <c r="AK624" s="211">
        <v>0</v>
      </c>
      <c r="AL624" s="182">
        <f>IFERROR(AK624/AG617,"-")</f>
        <v>0</v>
      </c>
      <c r="AM624" s="214" t="str">
        <f t="shared" si="585"/>
        <v>-</v>
      </c>
      <c r="AN624" s="109">
        <f t="shared" si="630"/>
        <v>0</v>
      </c>
      <c r="AO624" s="615"/>
      <c r="AP624" s="651"/>
      <c r="AQ624" s="126" t="s">
        <v>160</v>
      </c>
      <c r="AR624" s="211">
        <f t="shared" si="580"/>
        <v>401187</v>
      </c>
      <c r="AS624" s="182">
        <f>IFERROR(AR624/AO617,"-")</f>
        <v>9.6363075089273787E-5</v>
      </c>
      <c r="AT624" s="211">
        <f t="shared" si="581"/>
        <v>6</v>
      </c>
      <c r="AU624" s="182">
        <f>IFERROR(AT624/AP617,"-")</f>
        <v>8.835223089383007E-4</v>
      </c>
      <c r="AV624" s="214">
        <f t="shared" si="586"/>
        <v>66864.5</v>
      </c>
      <c r="AW624" s="109">
        <f t="shared" si="631"/>
        <v>1.2953647531250675E-4</v>
      </c>
      <c r="AX624" s="121"/>
      <c r="AY624" s="76"/>
      <c r="AZ624" s="76"/>
      <c r="BA624" s="76"/>
      <c r="BB624" s="76"/>
      <c r="BC624" s="76"/>
      <c r="BD624" s="76"/>
      <c r="BE624" s="76"/>
      <c r="BF624" s="76"/>
      <c r="BG624" s="76"/>
      <c r="BH624" s="76"/>
      <c r="BI624" s="76"/>
      <c r="BN624" s="500"/>
      <c r="BO624" s="642"/>
      <c r="BP624" s="641"/>
      <c r="BQ624" s="641"/>
      <c r="BR624" s="400" t="s">
        <v>160</v>
      </c>
      <c r="BS624" s="188">
        <v>0</v>
      </c>
      <c r="BT624" s="390">
        <v>0</v>
      </c>
      <c r="BU624" s="188">
        <v>0</v>
      </c>
      <c r="BV624" s="390">
        <v>0</v>
      </c>
      <c r="BW624" s="188" t="s">
        <v>418</v>
      </c>
      <c r="BX624" s="401">
        <v>0</v>
      </c>
      <c r="CB624" s="159"/>
      <c r="CC624" s="159"/>
      <c r="CD624" s="159"/>
      <c r="CE624" s="159"/>
      <c r="CF624" s="159"/>
      <c r="CG624" s="159"/>
      <c r="CI624" s="76"/>
      <c r="CJ624" s="150"/>
      <c r="CK624" s="150"/>
      <c r="CL624" s="150"/>
    </row>
    <row r="625" spans="2:90" s="14" customFormat="1" ht="13.5" customHeight="1">
      <c r="B625" s="500"/>
      <c r="C625" s="628"/>
      <c r="D625" s="631"/>
      <c r="E625" s="615"/>
      <c r="F625" s="615"/>
      <c r="G625" s="126" t="s">
        <v>151</v>
      </c>
      <c r="H625" s="211">
        <v>934327</v>
      </c>
      <c r="I625" s="182">
        <f>IFERROR(H625/E617,"-")</f>
        <v>3.1986866338735499E-4</v>
      </c>
      <c r="J625" s="211">
        <v>55</v>
      </c>
      <c r="K625" s="182">
        <f>IFERROR(J625/F617,"-")</f>
        <v>1.1048613901165126E-2</v>
      </c>
      <c r="L625" s="214">
        <f t="shared" si="582"/>
        <v>16987.763636363637</v>
      </c>
      <c r="M625" s="109">
        <f t="shared" si="627"/>
        <v>1.1874176903646451E-3</v>
      </c>
      <c r="N625" s="615"/>
      <c r="O625" s="615"/>
      <c r="P625" s="126" t="s">
        <v>151</v>
      </c>
      <c r="Q625" s="211">
        <v>185563</v>
      </c>
      <c r="R625" s="182">
        <f>IFERROR(Q625/N617,"-")</f>
        <v>4.4573896794072621E-4</v>
      </c>
      <c r="S625" s="211">
        <v>15</v>
      </c>
      <c r="T625" s="182">
        <f>IFERROR(S625/O617,"-")</f>
        <v>2.1428571428571429E-2</v>
      </c>
      <c r="U625" s="214">
        <f t="shared" si="583"/>
        <v>12370.866666666667</v>
      </c>
      <c r="V625" s="109">
        <f t="shared" si="628"/>
        <v>3.2384118828126688E-4</v>
      </c>
      <c r="W625" s="615"/>
      <c r="X625" s="615"/>
      <c r="Y625" s="126" t="s">
        <v>151</v>
      </c>
      <c r="Z625" s="211">
        <v>96439</v>
      </c>
      <c r="AA625" s="182">
        <f>IFERROR(Z625/W617,"-")</f>
        <v>3.4808573060736501E-4</v>
      </c>
      <c r="AB625" s="211">
        <v>6</v>
      </c>
      <c r="AC625" s="182">
        <f>IFERROR(AB625/X617,"-")</f>
        <v>1.5584415584415584E-2</v>
      </c>
      <c r="AD625" s="214">
        <f t="shared" si="584"/>
        <v>16073.166666666666</v>
      </c>
      <c r="AE625" s="109">
        <f t="shared" si="629"/>
        <v>1.2953647531250675E-4</v>
      </c>
      <c r="AF625" s="615"/>
      <c r="AG625" s="615"/>
      <c r="AH625" s="126" t="s">
        <v>151</v>
      </c>
      <c r="AI625" s="211">
        <v>139586</v>
      </c>
      <c r="AJ625" s="182">
        <f>IFERROR(AI625/AF617,"-")</f>
        <v>2.5427568927053902E-4</v>
      </c>
      <c r="AK625" s="211">
        <v>14</v>
      </c>
      <c r="AL625" s="182">
        <f>IFERROR(AK625/AG617,"-")</f>
        <v>1.9230769230769232E-2</v>
      </c>
      <c r="AM625" s="214">
        <f t="shared" si="585"/>
        <v>9970.4285714285706</v>
      </c>
      <c r="AN625" s="109">
        <f t="shared" si="630"/>
        <v>3.022517757291824E-4</v>
      </c>
      <c r="AO625" s="615"/>
      <c r="AP625" s="651"/>
      <c r="AQ625" s="126" t="s">
        <v>151</v>
      </c>
      <c r="AR625" s="211">
        <f t="shared" si="580"/>
        <v>1355915</v>
      </c>
      <c r="AS625" s="182">
        <f>IFERROR(AR625/AO617,"-")</f>
        <v>3.2568388048384583E-4</v>
      </c>
      <c r="AT625" s="211">
        <f t="shared" si="581"/>
        <v>90</v>
      </c>
      <c r="AU625" s="182">
        <f>IFERROR(AT625/AP617,"-")</f>
        <v>1.325283463407451E-2</v>
      </c>
      <c r="AV625" s="214">
        <f t="shared" si="586"/>
        <v>15065.722222222223</v>
      </c>
      <c r="AW625" s="109">
        <f t="shared" si="631"/>
        <v>1.9430471296876012E-3</v>
      </c>
      <c r="AX625" s="121"/>
      <c r="AY625" s="76"/>
      <c r="AZ625" s="76"/>
      <c r="BA625" s="76"/>
      <c r="BB625" s="76"/>
      <c r="BC625" s="76"/>
      <c r="BD625" s="76"/>
      <c r="BE625" s="76"/>
      <c r="BF625" s="76"/>
      <c r="BG625" s="76"/>
      <c r="BH625" s="76"/>
      <c r="BI625" s="76"/>
      <c r="BN625" s="500"/>
      <c r="BO625" s="642"/>
      <c r="BP625" s="641"/>
      <c r="BQ625" s="641"/>
      <c r="BR625" s="400" t="s">
        <v>151</v>
      </c>
      <c r="BS625" s="188">
        <v>190452</v>
      </c>
      <c r="BT625" s="390">
        <v>3.5884471717068355E-4</v>
      </c>
      <c r="BU625" s="188">
        <v>12</v>
      </c>
      <c r="BV625" s="390">
        <v>1.7316017316017316E-2</v>
      </c>
      <c r="BW625" s="188">
        <v>15871</v>
      </c>
      <c r="BX625" s="401">
        <v>2.6757642651682387E-4</v>
      </c>
      <c r="CB625" s="159"/>
      <c r="CC625" s="159"/>
      <c r="CD625" s="159"/>
      <c r="CE625" s="159"/>
      <c r="CF625" s="159"/>
      <c r="CG625" s="159"/>
      <c r="CI625" s="76"/>
      <c r="CJ625" s="150"/>
      <c r="CK625" s="150"/>
      <c r="CL625" s="150"/>
    </row>
    <row r="626" spans="2:90" s="14" customFormat="1" ht="13.5" customHeight="1">
      <c r="B626" s="500"/>
      <c r="C626" s="628"/>
      <c r="D626" s="631"/>
      <c r="E626" s="615"/>
      <c r="F626" s="615"/>
      <c r="G626" s="126" t="s">
        <v>152</v>
      </c>
      <c r="H626" s="211">
        <v>1104660</v>
      </c>
      <c r="I626" s="182">
        <f>IFERROR(H626/E617,"-")</f>
        <v>3.7818249681051234E-4</v>
      </c>
      <c r="J626" s="211">
        <v>108</v>
      </c>
      <c r="K626" s="182">
        <f>IFERROR(J626/F617,"-")</f>
        <v>2.1695460024106068E-2</v>
      </c>
      <c r="L626" s="214">
        <f t="shared" si="582"/>
        <v>10228.333333333334</v>
      </c>
      <c r="M626" s="109">
        <f t="shared" si="627"/>
        <v>2.3316565556251215E-3</v>
      </c>
      <c r="N626" s="615"/>
      <c r="O626" s="615"/>
      <c r="P626" s="126" t="s">
        <v>152</v>
      </c>
      <c r="Q626" s="211">
        <v>252570</v>
      </c>
      <c r="R626" s="182">
        <f>IFERROR(Q626/N617,"-")</f>
        <v>6.06695791363522E-4</v>
      </c>
      <c r="S626" s="211">
        <v>18</v>
      </c>
      <c r="T626" s="182">
        <f>IFERROR(S626/O617,"-")</f>
        <v>2.5714285714285714E-2</v>
      </c>
      <c r="U626" s="214">
        <f t="shared" si="583"/>
        <v>14031.666666666666</v>
      </c>
      <c r="V626" s="109">
        <f t="shared" si="628"/>
        <v>3.8860942593752022E-4</v>
      </c>
      <c r="W626" s="615"/>
      <c r="X626" s="615"/>
      <c r="Y626" s="126" t="s">
        <v>152</v>
      </c>
      <c r="Z626" s="211">
        <v>77182</v>
      </c>
      <c r="AA626" s="182">
        <f>IFERROR(Z626/W617,"-")</f>
        <v>2.7857975362392443E-4</v>
      </c>
      <c r="AB626" s="211">
        <v>10</v>
      </c>
      <c r="AC626" s="182">
        <f>IFERROR(AB626/X617,"-")</f>
        <v>2.5974025974025976E-2</v>
      </c>
      <c r="AD626" s="214">
        <f t="shared" si="584"/>
        <v>7718.2</v>
      </c>
      <c r="AE626" s="109">
        <f t="shared" si="629"/>
        <v>2.1589412552084459E-4</v>
      </c>
      <c r="AF626" s="615"/>
      <c r="AG626" s="615"/>
      <c r="AH626" s="126" t="s">
        <v>152</v>
      </c>
      <c r="AI626" s="211">
        <v>547804</v>
      </c>
      <c r="AJ626" s="182">
        <f>IFERROR(AI626/AF617,"-")</f>
        <v>9.979026527385151E-4</v>
      </c>
      <c r="AK626" s="211">
        <v>34</v>
      </c>
      <c r="AL626" s="182">
        <f>IFERROR(AK626/AG617,"-")</f>
        <v>4.6703296703296704E-2</v>
      </c>
      <c r="AM626" s="214">
        <f t="shared" si="585"/>
        <v>16111.882352941177</v>
      </c>
      <c r="AN626" s="109">
        <f t="shared" si="630"/>
        <v>7.3404002677087158E-4</v>
      </c>
      <c r="AO626" s="615"/>
      <c r="AP626" s="651"/>
      <c r="AQ626" s="126" t="s">
        <v>152</v>
      </c>
      <c r="AR626" s="211">
        <f t="shared" si="580"/>
        <v>1982216</v>
      </c>
      <c r="AS626" s="182">
        <f>IFERROR(AR626/AO617,"-")</f>
        <v>4.7611819239197663E-4</v>
      </c>
      <c r="AT626" s="211">
        <f t="shared" si="581"/>
        <v>170</v>
      </c>
      <c r="AU626" s="182">
        <f>IFERROR(AT626/AP617,"-")</f>
        <v>2.5033132086585187E-2</v>
      </c>
      <c r="AV626" s="214">
        <f t="shared" si="586"/>
        <v>11660.094117647059</v>
      </c>
      <c r="AW626" s="109">
        <f t="shared" si="631"/>
        <v>3.6702001338543579E-3</v>
      </c>
      <c r="AX626" s="121"/>
      <c r="AY626" s="76"/>
      <c r="AZ626" s="76"/>
      <c r="BA626" s="76"/>
      <c r="BB626" s="76"/>
      <c r="BC626" s="76"/>
      <c r="BD626" s="76"/>
      <c r="BE626" s="76"/>
      <c r="BF626" s="76"/>
      <c r="BG626" s="76"/>
      <c r="BH626" s="76"/>
      <c r="BI626" s="76"/>
      <c r="BN626" s="500"/>
      <c r="BO626" s="642"/>
      <c r="BP626" s="641"/>
      <c r="BQ626" s="641"/>
      <c r="BR626" s="400" t="s">
        <v>152</v>
      </c>
      <c r="BS626" s="188">
        <v>395166</v>
      </c>
      <c r="BT626" s="390">
        <v>7.4456152471735835E-4</v>
      </c>
      <c r="BU626" s="188">
        <v>32</v>
      </c>
      <c r="BV626" s="390">
        <v>4.6176046176046176E-2</v>
      </c>
      <c r="BW626" s="188">
        <v>12348.9375</v>
      </c>
      <c r="BX626" s="401">
        <v>7.1353713737819702E-4</v>
      </c>
      <c r="CB626" s="159"/>
      <c r="CC626" s="159"/>
      <c r="CD626" s="159"/>
      <c r="CE626" s="159"/>
      <c r="CF626" s="159"/>
      <c r="CG626" s="159"/>
      <c r="CI626" s="76"/>
      <c r="CJ626" s="150"/>
      <c r="CK626" s="150"/>
      <c r="CL626" s="150"/>
    </row>
    <row r="627" spans="2:90" s="14" customFormat="1" ht="13.5" customHeight="1">
      <c r="B627" s="500"/>
      <c r="C627" s="628"/>
      <c r="D627" s="631"/>
      <c r="E627" s="615"/>
      <c r="F627" s="615"/>
      <c r="G627" s="126" t="s">
        <v>153</v>
      </c>
      <c r="H627" s="211">
        <v>1960161</v>
      </c>
      <c r="I627" s="182">
        <f>IFERROR(H627/E617,"-")</f>
        <v>6.7106492597775852E-4</v>
      </c>
      <c r="J627" s="211">
        <v>30</v>
      </c>
      <c r="K627" s="182">
        <f>IFERROR(J627/F617,"-")</f>
        <v>6.0265166733627961E-3</v>
      </c>
      <c r="L627" s="214">
        <f t="shared" si="582"/>
        <v>65338.7</v>
      </c>
      <c r="M627" s="109">
        <f t="shared" si="627"/>
        <v>6.4768237656253377E-4</v>
      </c>
      <c r="N627" s="615"/>
      <c r="O627" s="615"/>
      <c r="P627" s="126" t="s">
        <v>153</v>
      </c>
      <c r="Q627" s="211">
        <v>56206</v>
      </c>
      <c r="R627" s="182">
        <f>IFERROR(Q627/N617,"-")</f>
        <v>1.350118527512298E-4</v>
      </c>
      <c r="S627" s="211">
        <v>8</v>
      </c>
      <c r="T627" s="182">
        <f>IFERROR(S627/O617,"-")</f>
        <v>1.1428571428571429E-2</v>
      </c>
      <c r="U627" s="214">
        <f t="shared" si="583"/>
        <v>7025.75</v>
      </c>
      <c r="V627" s="109">
        <f t="shared" si="628"/>
        <v>1.7271530041667566E-4</v>
      </c>
      <c r="W627" s="615"/>
      <c r="X627" s="615"/>
      <c r="Y627" s="126" t="s">
        <v>153</v>
      </c>
      <c r="Z627" s="211">
        <v>9193</v>
      </c>
      <c r="AA627" s="182">
        <f>IFERROR(Z627/W617,"-")</f>
        <v>3.318110019259331E-5</v>
      </c>
      <c r="AB627" s="211">
        <v>2</v>
      </c>
      <c r="AC627" s="182">
        <f>IFERROR(AB627/X617,"-")</f>
        <v>5.1948051948051948E-3</v>
      </c>
      <c r="AD627" s="214">
        <f t="shared" si="584"/>
        <v>4596.5</v>
      </c>
      <c r="AE627" s="109">
        <f t="shared" si="629"/>
        <v>4.3178825104168914E-5</v>
      </c>
      <c r="AF627" s="615"/>
      <c r="AG627" s="615"/>
      <c r="AH627" s="126" t="s">
        <v>153</v>
      </c>
      <c r="AI627" s="211">
        <v>411951</v>
      </c>
      <c r="AJ627" s="182">
        <f>IFERROR(AI627/AF617,"-")</f>
        <v>7.5042715222649716E-4</v>
      </c>
      <c r="AK627" s="211">
        <v>15</v>
      </c>
      <c r="AL627" s="182">
        <f>IFERROR(AK627/AG617,"-")</f>
        <v>2.0604395604395604E-2</v>
      </c>
      <c r="AM627" s="214">
        <f t="shared" si="585"/>
        <v>27463.4</v>
      </c>
      <c r="AN627" s="109">
        <f t="shared" si="630"/>
        <v>3.2384118828126688E-4</v>
      </c>
      <c r="AO627" s="615"/>
      <c r="AP627" s="651"/>
      <c r="AQ627" s="126" t="s">
        <v>153</v>
      </c>
      <c r="AR627" s="211">
        <f t="shared" si="580"/>
        <v>2437511</v>
      </c>
      <c r="AS627" s="182">
        <f>IFERROR(AR627/AO617,"-")</f>
        <v>5.8547773363526445E-4</v>
      </c>
      <c r="AT627" s="211">
        <f t="shared" si="581"/>
        <v>55</v>
      </c>
      <c r="AU627" s="182">
        <f>IFERROR(AT627/AP617,"-")</f>
        <v>8.0989544986010895E-3</v>
      </c>
      <c r="AV627" s="214">
        <f t="shared" si="586"/>
        <v>44318.381818181821</v>
      </c>
      <c r="AW627" s="109">
        <f t="shared" si="631"/>
        <v>1.1874176903646451E-3</v>
      </c>
      <c r="AX627" s="121"/>
      <c r="AY627" s="76"/>
      <c r="AZ627" s="76"/>
      <c r="BA627" s="76"/>
      <c r="BB627" s="76"/>
      <c r="BC627" s="76"/>
      <c r="BD627" s="76"/>
      <c r="BE627" s="76"/>
      <c r="BF627" s="76"/>
      <c r="BG627" s="76"/>
      <c r="BH627" s="76"/>
      <c r="BI627" s="76"/>
      <c r="BN627" s="500"/>
      <c r="BO627" s="642"/>
      <c r="BP627" s="641"/>
      <c r="BQ627" s="641"/>
      <c r="BR627" s="400" t="s">
        <v>153</v>
      </c>
      <c r="BS627" s="188">
        <v>170226</v>
      </c>
      <c r="BT627" s="390">
        <v>3.2073541272917467E-4</v>
      </c>
      <c r="BU627" s="188">
        <v>13</v>
      </c>
      <c r="BV627" s="390">
        <v>1.875901875901876E-2</v>
      </c>
      <c r="BW627" s="188">
        <v>13094.307692307691</v>
      </c>
      <c r="BX627" s="401">
        <v>2.8987446205989254E-4</v>
      </c>
      <c r="CB627" s="159"/>
      <c r="CC627" s="159"/>
      <c r="CD627" s="159"/>
      <c r="CE627" s="159"/>
      <c r="CF627" s="159"/>
      <c r="CG627" s="159"/>
      <c r="CI627" s="76"/>
      <c r="CJ627" s="150"/>
      <c r="CK627" s="150"/>
      <c r="CL627" s="150"/>
    </row>
    <row r="628" spans="2:90" s="14" customFormat="1" ht="13.5" customHeight="1">
      <c r="B628" s="500"/>
      <c r="C628" s="628"/>
      <c r="D628" s="631"/>
      <c r="E628" s="615"/>
      <c r="F628" s="615"/>
      <c r="G628" s="126" t="s">
        <v>154</v>
      </c>
      <c r="H628" s="211">
        <v>7721017</v>
      </c>
      <c r="I628" s="182">
        <f>IFERROR(H628/E617,"-")</f>
        <v>2.6433051680846702E-3</v>
      </c>
      <c r="J628" s="211">
        <v>26</v>
      </c>
      <c r="K628" s="182">
        <f>IFERROR(J628/F617,"-")</f>
        <v>5.2229811169144233E-3</v>
      </c>
      <c r="L628" s="214">
        <f t="shared" si="582"/>
        <v>296962.19230769231</v>
      </c>
      <c r="M628" s="109">
        <f t="shared" si="627"/>
        <v>5.6132472635419596E-4</v>
      </c>
      <c r="N628" s="615"/>
      <c r="O628" s="615"/>
      <c r="P628" s="126" t="s">
        <v>154</v>
      </c>
      <c r="Q628" s="211">
        <v>1562913</v>
      </c>
      <c r="R628" s="182">
        <f>IFERROR(Q628/N617,"-")</f>
        <v>3.7542571935199596E-3</v>
      </c>
      <c r="S628" s="211">
        <v>8</v>
      </c>
      <c r="T628" s="182">
        <f>IFERROR(S628/O617,"-")</f>
        <v>1.1428571428571429E-2</v>
      </c>
      <c r="U628" s="214">
        <f t="shared" si="583"/>
        <v>195364.125</v>
      </c>
      <c r="V628" s="109">
        <f t="shared" si="628"/>
        <v>1.7271530041667566E-4</v>
      </c>
      <c r="W628" s="615"/>
      <c r="X628" s="615"/>
      <c r="Y628" s="126" t="s">
        <v>154</v>
      </c>
      <c r="Z628" s="211">
        <v>1265734</v>
      </c>
      <c r="AA628" s="182">
        <f>IFERROR(Z628/W617,"-")</f>
        <v>4.5685246025423589E-3</v>
      </c>
      <c r="AB628" s="211">
        <v>5</v>
      </c>
      <c r="AC628" s="182">
        <f>IFERROR(AB628/X617,"-")</f>
        <v>1.2987012987012988E-2</v>
      </c>
      <c r="AD628" s="214">
        <f t="shared" si="584"/>
        <v>253146.8</v>
      </c>
      <c r="AE628" s="109">
        <f t="shared" si="629"/>
        <v>1.0794706276042229E-4</v>
      </c>
      <c r="AF628" s="615"/>
      <c r="AG628" s="615"/>
      <c r="AH628" s="126" t="s">
        <v>154</v>
      </c>
      <c r="AI628" s="211">
        <v>2540601</v>
      </c>
      <c r="AJ628" s="182">
        <f>IFERROR(AI628/AF617,"-")</f>
        <v>4.6280649236773086E-3</v>
      </c>
      <c r="AK628" s="211">
        <v>11</v>
      </c>
      <c r="AL628" s="182">
        <f>IFERROR(AK628/AG617,"-")</f>
        <v>1.510989010989011E-2</v>
      </c>
      <c r="AM628" s="214">
        <f t="shared" si="585"/>
        <v>230963.72727272726</v>
      </c>
      <c r="AN628" s="109">
        <f t="shared" si="630"/>
        <v>2.3748353807292904E-4</v>
      </c>
      <c r="AO628" s="615"/>
      <c r="AP628" s="651"/>
      <c r="AQ628" s="126" t="s">
        <v>154</v>
      </c>
      <c r="AR628" s="211">
        <f t="shared" si="580"/>
        <v>13090265</v>
      </c>
      <c r="AS628" s="182">
        <f>IFERROR(AR628/AO617,"-")</f>
        <v>3.1442150147773791E-3</v>
      </c>
      <c r="AT628" s="211">
        <f t="shared" si="581"/>
        <v>50</v>
      </c>
      <c r="AU628" s="182">
        <f>IFERROR(AT628/AP617,"-")</f>
        <v>7.3626859078191722E-3</v>
      </c>
      <c r="AV628" s="214">
        <f t="shared" si="586"/>
        <v>261805.3</v>
      </c>
      <c r="AW628" s="109">
        <f t="shared" si="631"/>
        <v>1.0794706276042228E-3</v>
      </c>
      <c r="AX628" s="121"/>
      <c r="AY628" s="76"/>
      <c r="AZ628" s="76"/>
      <c r="BA628" s="76"/>
      <c r="BB628" s="76"/>
      <c r="BC628" s="76"/>
      <c r="BD628" s="76"/>
      <c r="BE628" s="76"/>
      <c r="BF628" s="76"/>
      <c r="BG628" s="76"/>
      <c r="BH628" s="76"/>
      <c r="BI628" s="76"/>
      <c r="BN628" s="500"/>
      <c r="BO628" s="642"/>
      <c r="BP628" s="641"/>
      <c r="BQ628" s="641"/>
      <c r="BR628" s="400" t="s">
        <v>154</v>
      </c>
      <c r="BS628" s="188">
        <v>1862949</v>
      </c>
      <c r="BT628" s="390">
        <v>3.5101201720559917E-3</v>
      </c>
      <c r="BU628" s="188">
        <v>8</v>
      </c>
      <c r="BV628" s="390">
        <v>1.1544011544011544E-2</v>
      </c>
      <c r="BW628" s="188">
        <v>232868.625</v>
      </c>
      <c r="BX628" s="401">
        <v>1.7838428434454925E-4</v>
      </c>
      <c r="CB628" s="159"/>
      <c r="CC628" s="159"/>
      <c r="CD628" s="159"/>
      <c r="CE628" s="159"/>
      <c r="CF628" s="159"/>
      <c r="CG628" s="159"/>
      <c r="CI628" s="76"/>
      <c r="CJ628" s="150"/>
      <c r="CK628" s="150"/>
      <c r="CL628" s="150"/>
    </row>
    <row r="629" spans="2:90" s="14" customFormat="1" ht="13.5" customHeight="1">
      <c r="B629" s="500"/>
      <c r="C629" s="628"/>
      <c r="D629" s="631"/>
      <c r="E629" s="615"/>
      <c r="F629" s="615"/>
      <c r="G629" s="126" t="s">
        <v>155</v>
      </c>
      <c r="H629" s="211">
        <v>11794972</v>
      </c>
      <c r="I629" s="182">
        <f>IFERROR(H629/E617,"-")</f>
        <v>4.0380315760234669E-3</v>
      </c>
      <c r="J629" s="211">
        <v>359</v>
      </c>
      <c r="K629" s="182">
        <f>IFERROR(J629/F617,"-")</f>
        <v>7.2117316191241468E-2</v>
      </c>
      <c r="L629" s="214">
        <f t="shared" si="582"/>
        <v>32855.075208913651</v>
      </c>
      <c r="M629" s="109">
        <f t="shared" si="627"/>
        <v>7.7505991061983205E-3</v>
      </c>
      <c r="N629" s="615"/>
      <c r="O629" s="615"/>
      <c r="P629" s="126" t="s">
        <v>155</v>
      </c>
      <c r="Q629" s="211">
        <v>3683969</v>
      </c>
      <c r="R629" s="182">
        <f>IFERROR(Q629/N617,"-")</f>
        <v>8.8492239292619172E-3</v>
      </c>
      <c r="S629" s="211">
        <v>82</v>
      </c>
      <c r="T629" s="182">
        <f>IFERROR(S629/O617,"-")</f>
        <v>0.11714285714285715</v>
      </c>
      <c r="U629" s="214">
        <f t="shared" si="583"/>
        <v>44926.451219512193</v>
      </c>
      <c r="V629" s="109">
        <f t="shared" si="628"/>
        <v>1.7703318292709256E-3</v>
      </c>
      <c r="W629" s="615"/>
      <c r="X629" s="615"/>
      <c r="Y629" s="126" t="s">
        <v>155</v>
      </c>
      <c r="Z629" s="211">
        <v>1464533</v>
      </c>
      <c r="AA629" s="182">
        <f>IFERROR(Z629/W617,"-")</f>
        <v>5.2860672477275383E-3</v>
      </c>
      <c r="AB629" s="211">
        <v>42</v>
      </c>
      <c r="AC629" s="182">
        <f>IFERROR(AB629/X617,"-")</f>
        <v>0.10909090909090909</v>
      </c>
      <c r="AD629" s="214">
        <f t="shared" si="584"/>
        <v>34869.833333333336</v>
      </c>
      <c r="AE629" s="109">
        <f t="shared" si="629"/>
        <v>9.0675532718754721E-4</v>
      </c>
      <c r="AF629" s="615"/>
      <c r="AG629" s="615"/>
      <c r="AH629" s="126" t="s">
        <v>155</v>
      </c>
      <c r="AI629" s="211">
        <v>4295240</v>
      </c>
      <c r="AJ629" s="182">
        <f>IFERROR(AI629/AF617,"-")</f>
        <v>7.8243886319716172E-3</v>
      </c>
      <c r="AK629" s="211">
        <v>118</v>
      </c>
      <c r="AL629" s="182">
        <f>IFERROR(AK629/AG617,"-")</f>
        <v>0.16208791208791209</v>
      </c>
      <c r="AM629" s="214">
        <f t="shared" si="585"/>
        <v>36400.338983050846</v>
      </c>
      <c r="AN629" s="109">
        <f t="shared" si="630"/>
        <v>2.547550681145966E-3</v>
      </c>
      <c r="AO629" s="615"/>
      <c r="AP629" s="651"/>
      <c r="AQ629" s="126" t="s">
        <v>155</v>
      </c>
      <c r="AR629" s="211">
        <f t="shared" si="580"/>
        <v>21238714</v>
      </c>
      <c r="AS629" s="182">
        <f>IFERROR(AR629/AO617,"-")</f>
        <v>5.1014309835104585E-3</v>
      </c>
      <c r="AT629" s="211">
        <f t="shared" si="581"/>
        <v>601</v>
      </c>
      <c r="AU629" s="182">
        <f>IFERROR(AT629/AP617,"-")</f>
        <v>8.8499484611986451E-2</v>
      </c>
      <c r="AV629" s="214">
        <f t="shared" si="586"/>
        <v>35338.958402662232</v>
      </c>
      <c r="AW629" s="109">
        <f t="shared" si="631"/>
        <v>1.2975236943802759E-2</v>
      </c>
      <c r="AX629" s="121"/>
      <c r="AY629" s="76"/>
      <c r="AZ629" s="76"/>
      <c r="BA629" s="76"/>
      <c r="BB629" s="76"/>
      <c r="BC629" s="76"/>
      <c r="BD629" s="76"/>
      <c r="BE629" s="76"/>
      <c r="BF629" s="76"/>
      <c r="BG629" s="76"/>
      <c r="BH629" s="76"/>
      <c r="BI629" s="76"/>
      <c r="BN629" s="500"/>
      <c r="BO629" s="642"/>
      <c r="BP629" s="641"/>
      <c r="BQ629" s="641"/>
      <c r="BR629" s="400" t="s">
        <v>155</v>
      </c>
      <c r="BS629" s="188">
        <v>3600340</v>
      </c>
      <c r="BT629" s="390">
        <v>6.7836672180827647E-3</v>
      </c>
      <c r="BU629" s="188">
        <v>113</v>
      </c>
      <c r="BV629" s="390">
        <v>0.16305916305916307</v>
      </c>
      <c r="BW629" s="188">
        <v>31861.41592920354</v>
      </c>
      <c r="BX629" s="401">
        <v>2.5196780163667582E-3</v>
      </c>
      <c r="CB629" s="159"/>
      <c r="CC629" s="159"/>
      <c r="CD629" s="159"/>
      <c r="CE629" s="159"/>
      <c r="CF629" s="159"/>
      <c r="CG629" s="159"/>
      <c r="CI629" s="76"/>
      <c r="CJ629" s="150"/>
      <c r="CK629" s="150"/>
      <c r="CL629" s="150"/>
    </row>
    <row r="630" spans="2:90" s="14" customFormat="1" ht="13.5" customHeight="1">
      <c r="B630" s="500"/>
      <c r="C630" s="628"/>
      <c r="D630" s="631"/>
      <c r="E630" s="615"/>
      <c r="F630" s="615"/>
      <c r="G630" s="126" t="s">
        <v>156</v>
      </c>
      <c r="H630" s="211">
        <v>25559906</v>
      </c>
      <c r="I630" s="182">
        <f>IFERROR(H630/E617,"-")</f>
        <v>8.7504834694132096E-3</v>
      </c>
      <c r="J630" s="211">
        <v>345</v>
      </c>
      <c r="K630" s="182">
        <f>IFERROR(J630/F617,"-")</f>
        <v>6.930494174367216E-2</v>
      </c>
      <c r="L630" s="214">
        <f t="shared" si="582"/>
        <v>74086.684057971011</v>
      </c>
      <c r="M630" s="109">
        <f t="shared" si="627"/>
        <v>7.4483473304691383E-3</v>
      </c>
      <c r="N630" s="615"/>
      <c r="O630" s="615"/>
      <c r="P630" s="126" t="s">
        <v>156</v>
      </c>
      <c r="Q630" s="211">
        <v>2746648</v>
      </c>
      <c r="R630" s="182">
        <f>IFERROR(Q630/N617,"-")</f>
        <v>6.5976948250268631E-3</v>
      </c>
      <c r="S630" s="211">
        <v>47</v>
      </c>
      <c r="T630" s="182">
        <f>IFERROR(S630/O617,"-")</f>
        <v>6.7142857142857143E-2</v>
      </c>
      <c r="U630" s="214">
        <f t="shared" si="583"/>
        <v>58439.319148936171</v>
      </c>
      <c r="V630" s="109">
        <f t="shared" si="628"/>
        <v>1.0147023899479695E-3</v>
      </c>
      <c r="W630" s="615"/>
      <c r="X630" s="615"/>
      <c r="Y630" s="126" t="s">
        <v>156</v>
      </c>
      <c r="Z630" s="211">
        <v>3366154</v>
      </c>
      <c r="AA630" s="182">
        <f>IFERROR(Z630/W617,"-")</f>
        <v>1.2149754502088409E-2</v>
      </c>
      <c r="AB630" s="211">
        <v>34</v>
      </c>
      <c r="AC630" s="182">
        <f>IFERROR(AB630/X617,"-")</f>
        <v>8.8311688311688313E-2</v>
      </c>
      <c r="AD630" s="214">
        <f t="shared" si="584"/>
        <v>99004.529411764699</v>
      </c>
      <c r="AE630" s="109">
        <f t="shared" si="629"/>
        <v>7.3404002677087158E-4</v>
      </c>
      <c r="AF630" s="615"/>
      <c r="AG630" s="615"/>
      <c r="AH630" s="126" t="s">
        <v>156</v>
      </c>
      <c r="AI630" s="211">
        <v>5039358</v>
      </c>
      <c r="AJ630" s="182">
        <f>IFERROR(AI630/AF617,"-")</f>
        <v>9.1799050687820065E-3</v>
      </c>
      <c r="AK630" s="211">
        <v>81</v>
      </c>
      <c r="AL630" s="182">
        <f>IFERROR(AK630/AG617,"-")</f>
        <v>0.11126373626373626</v>
      </c>
      <c r="AM630" s="214">
        <f t="shared" si="585"/>
        <v>62214.296296296299</v>
      </c>
      <c r="AN630" s="109">
        <f t="shared" si="630"/>
        <v>1.748742416718841E-3</v>
      </c>
      <c r="AO630" s="615"/>
      <c r="AP630" s="651"/>
      <c r="AQ630" s="126" t="s">
        <v>156</v>
      </c>
      <c r="AR630" s="211">
        <f t="shared" si="580"/>
        <v>36712066</v>
      </c>
      <c r="AS630" s="182">
        <f>IFERROR(AR630/AO617,"-")</f>
        <v>8.8180513641777404E-3</v>
      </c>
      <c r="AT630" s="211">
        <f t="shared" si="581"/>
        <v>507</v>
      </c>
      <c r="AU630" s="182">
        <f>IFERROR(AT630/AP617,"-")</f>
        <v>7.4657635105286405E-2</v>
      </c>
      <c r="AV630" s="214">
        <f t="shared" si="586"/>
        <v>72410.386587771209</v>
      </c>
      <c r="AW630" s="109">
        <f t="shared" si="631"/>
        <v>1.0945832163906819E-2</v>
      </c>
      <c r="AX630" s="121"/>
      <c r="AY630" s="76"/>
      <c r="AZ630" s="76"/>
      <c r="BA630" s="76"/>
      <c r="BB630" s="76"/>
      <c r="BC630" s="76"/>
      <c r="BD630" s="76"/>
      <c r="BE630" s="76"/>
      <c r="BF630" s="76"/>
      <c r="BG630" s="76"/>
      <c r="BH630" s="76"/>
      <c r="BI630" s="76"/>
      <c r="BN630" s="500"/>
      <c r="BO630" s="642"/>
      <c r="BP630" s="641"/>
      <c r="BQ630" s="641"/>
      <c r="BR630" s="400" t="s">
        <v>156</v>
      </c>
      <c r="BS630" s="188">
        <v>4641320</v>
      </c>
      <c r="BT630" s="390">
        <v>8.7450547261180601E-3</v>
      </c>
      <c r="BU630" s="188">
        <v>78</v>
      </c>
      <c r="BV630" s="390">
        <v>0.11255411255411256</v>
      </c>
      <c r="BW630" s="188">
        <v>59504.102564102563</v>
      </c>
      <c r="BX630" s="401">
        <v>1.7392467723593551E-3</v>
      </c>
      <c r="CB630" s="159"/>
      <c r="CC630" s="159"/>
      <c r="CD630" s="159"/>
      <c r="CE630" s="159"/>
      <c r="CF630" s="159"/>
      <c r="CG630" s="159"/>
      <c r="CI630" s="76"/>
      <c r="CJ630" s="150"/>
      <c r="CK630" s="150"/>
      <c r="CL630" s="150"/>
    </row>
    <row r="631" spans="2:90" s="14" customFormat="1" ht="13.5" customHeight="1">
      <c r="B631" s="500"/>
      <c r="C631" s="628"/>
      <c r="D631" s="631"/>
      <c r="E631" s="615"/>
      <c r="F631" s="615"/>
      <c r="G631" s="126" t="s">
        <v>157</v>
      </c>
      <c r="H631" s="211">
        <v>8745209</v>
      </c>
      <c r="I631" s="182">
        <f>IFERROR(H631/E617,"-")</f>
        <v>2.9939392887854762E-3</v>
      </c>
      <c r="J631" s="211">
        <v>227</v>
      </c>
      <c r="K631" s="182">
        <f>IFERROR(J631/F617,"-")</f>
        <v>4.5600642828445156E-2</v>
      </c>
      <c r="L631" s="214">
        <f t="shared" si="582"/>
        <v>38525.149779735686</v>
      </c>
      <c r="M631" s="109">
        <f t="shared" si="627"/>
        <v>4.9007966493231723E-3</v>
      </c>
      <c r="N631" s="615"/>
      <c r="O631" s="615"/>
      <c r="P631" s="126" t="s">
        <v>157</v>
      </c>
      <c r="Q631" s="211">
        <v>1559810</v>
      </c>
      <c r="R631" s="182">
        <f>IFERROR(Q631/N617,"-")</f>
        <v>3.7468035092320354E-3</v>
      </c>
      <c r="S631" s="211">
        <v>34</v>
      </c>
      <c r="T631" s="182">
        <f>IFERROR(S631/O617,"-")</f>
        <v>4.8571428571428571E-2</v>
      </c>
      <c r="U631" s="214">
        <f t="shared" si="583"/>
        <v>45876.76470588235</v>
      </c>
      <c r="V631" s="109">
        <f t="shared" si="628"/>
        <v>7.3404002677087158E-4</v>
      </c>
      <c r="W631" s="615"/>
      <c r="X631" s="615"/>
      <c r="Y631" s="126" t="s">
        <v>157</v>
      </c>
      <c r="Z631" s="211">
        <v>1299764</v>
      </c>
      <c r="AA631" s="182">
        <f>IFERROR(Z631/W617,"-")</f>
        <v>4.6913520625177698E-3</v>
      </c>
      <c r="AB631" s="211">
        <v>30</v>
      </c>
      <c r="AC631" s="182">
        <f>IFERROR(AB631/X617,"-")</f>
        <v>7.792207792207792E-2</v>
      </c>
      <c r="AD631" s="214">
        <f t="shared" si="584"/>
        <v>43325.466666666667</v>
      </c>
      <c r="AE631" s="109">
        <f t="shared" si="629"/>
        <v>6.4768237656253377E-4</v>
      </c>
      <c r="AF631" s="615"/>
      <c r="AG631" s="615"/>
      <c r="AH631" s="126" t="s">
        <v>157</v>
      </c>
      <c r="AI631" s="211">
        <v>1971762</v>
      </c>
      <c r="AJ631" s="182">
        <f>IFERROR(AI631/AF617,"-")</f>
        <v>3.591844036131536E-3</v>
      </c>
      <c r="AK631" s="211">
        <v>59</v>
      </c>
      <c r="AL631" s="182">
        <f>IFERROR(AK631/AG617,"-")</f>
        <v>8.1043956043956047E-2</v>
      </c>
      <c r="AM631" s="214">
        <f t="shared" si="585"/>
        <v>33419.694915254237</v>
      </c>
      <c r="AN631" s="109">
        <f t="shared" si="630"/>
        <v>1.273775340572983E-3</v>
      </c>
      <c r="AO631" s="615"/>
      <c r="AP631" s="651"/>
      <c r="AQ631" s="126" t="s">
        <v>157</v>
      </c>
      <c r="AR631" s="211">
        <f t="shared" si="580"/>
        <v>13576545</v>
      </c>
      <c r="AS631" s="182">
        <f>IFERROR(AR631/AO617,"-")</f>
        <v>3.2610169952862495E-3</v>
      </c>
      <c r="AT631" s="211">
        <f t="shared" si="581"/>
        <v>350</v>
      </c>
      <c r="AU631" s="182">
        <f>IFERROR(AT631/AP617,"-")</f>
        <v>5.1538801354734209E-2</v>
      </c>
      <c r="AV631" s="214">
        <f t="shared" si="586"/>
        <v>38790.12857142857</v>
      </c>
      <c r="AW631" s="109">
        <f t="shared" si="631"/>
        <v>7.5562943932295599E-3</v>
      </c>
      <c r="AX631" s="121"/>
      <c r="AY631" s="76"/>
      <c r="AZ631" s="76"/>
      <c r="BA631" s="76"/>
      <c r="BB631" s="76"/>
      <c r="BC631" s="76"/>
      <c r="BD631" s="76"/>
      <c r="BE631" s="76"/>
      <c r="BF631" s="76"/>
      <c r="BG631" s="76"/>
      <c r="BH631" s="76"/>
      <c r="BI631" s="76"/>
      <c r="BN631" s="500"/>
      <c r="BO631" s="642"/>
      <c r="BP631" s="641"/>
      <c r="BQ631" s="641"/>
      <c r="BR631" s="400" t="s">
        <v>157</v>
      </c>
      <c r="BS631" s="188">
        <v>2979281</v>
      </c>
      <c r="BT631" s="390">
        <v>5.6134839635025684E-3</v>
      </c>
      <c r="BU631" s="188">
        <v>63</v>
      </c>
      <c r="BV631" s="390">
        <v>9.0909090909090912E-2</v>
      </c>
      <c r="BW631" s="188">
        <v>47290.174603174601</v>
      </c>
      <c r="BX631" s="401">
        <v>1.4047762392133253E-3</v>
      </c>
      <c r="CB631" s="159"/>
      <c r="CC631" s="159"/>
      <c r="CD631" s="159"/>
      <c r="CE631" s="159"/>
      <c r="CF631" s="159"/>
      <c r="CG631" s="159"/>
      <c r="CI631" s="76"/>
      <c r="CJ631" s="150"/>
      <c r="CK631" s="150"/>
      <c r="CL631" s="150"/>
    </row>
    <row r="632" spans="2:90" s="14" customFormat="1" ht="13.5" customHeight="1">
      <c r="B632" s="500"/>
      <c r="C632" s="628"/>
      <c r="D632" s="631"/>
      <c r="E632" s="615"/>
      <c r="F632" s="615"/>
      <c r="G632" s="127" t="s">
        <v>158</v>
      </c>
      <c r="H632" s="212">
        <v>4871920</v>
      </c>
      <c r="I632" s="183">
        <f>IFERROR(H632/E617,"-")</f>
        <v>1.6679112757419219E-3</v>
      </c>
      <c r="J632" s="212">
        <v>385</v>
      </c>
      <c r="K632" s="183">
        <f>IFERROR(J632/F617,"-")</f>
        <v>7.7340297308155892E-2</v>
      </c>
      <c r="L632" s="215">
        <f t="shared" si="582"/>
        <v>12654.337662337663</v>
      </c>
      <c r="M632" s="110">
        <f t="shared" si="627"/>
        <v>8.3119238325525171E-3</v>
      </c>
      <c r="N632" s="615"/>
      <c r="O632" s="615"/>
      <c r="P632" s="127" t="s">
        <v>158</v>
      </c>
      <c r="Q632" s="212">
        <v>453107</v>
      </c>
      <c r="R632" s="183">
        <f>IFERROR(Q632/N617,"-")</f>
        <v>1.0884036502250914E-3</v>
      </c>
      <c r="S632" s="212">
        <v>54</v>
      </c>
      <c r="T632" s="183">
        <f>IFERROR(S632/O617,"-")</f>
        <v>7.7142857142857138E-2</v>
      </c>
      <c r="U632" s="215">
        <f t="shared" si="583"/>
        <v>8390.8703703703704</v>
      </c>
      <c r="V632" s="110">
        <f t="shared" si="628"/>
        <v>1.1658282778125608E-3</v>
      </c>
      <c r="W632" s="615"/>
      <c r="X632" s="615"/>
      <c r="Y632" s="127" t="s">
        <v>158</v>
      </c>
      <c r="Z632" s="212">
        <v>243379</v>
      </c>
      <c r="AA632" s="183">
        <f>IFERROR(Z632/W617,"-")</f>
        <v>8.7844914432428668E-4</v>
      </c>
      <c r="AB632" s="212">
        <v>37</v>
      </c>
      <c r="AC632" s="183">
        <f>IFERROR(AB632/X617,"-")</f>
        <v>9.6103896103896108E-2</v>
      </c>
      <c r="AD632" s="215">
        <f t="shared" si="584"/>
        <v>6577.8108108108108</v>
      </c>
      <c r="AE632" s="110">
        <f t="shared" si="629"/>
        <v>7.9880826442712497E-4</v>
      </c>
      <c r="AF632" s="615"/>
      <c r="AG632" s="615"/>
      <c r="AH632" s="127" t="s">
        <v>158</v>
      </c>
      <c r="AI632" s="212">
        <v>640629</v>
      </c>
      <c r="AJ632" s="183">
        <f>IFERROR(AI632/AF617,"-")</f>
        <v>1.1669965508123749E-3</v>
      </c>
      <c r="AK632" s="212">
        <v>84</v>
      </c>
      <c r="AL632" s="183">
        <f>IFERROR(AK632/AG617,"-")</f>
        <v>0.11538461538461539</v>
      </c>
      <c r="AM632" s="215">
        <f t="shared" si="585"/>
        <v>7626.5357142857147</v>
      </c>
      <c r="AN632" s="110">
        <f t="shared" si="630"/>
        <v>1.8135106543750944E-3</v>
      </c>
      <c r="AO632" s="615"/>
      <c r="AP632" s="651"/>
      <c r="AQ632" s="127" t="s">
        <v>158</v>
      </c>
      <c r="AR632" s="212">
        <f t="shared" si="580"/>
        <v>6209035</v>
      </c>
      <c r="AS632" s="183">
        <f>IFERROR(AR632/AO617,"-")</f>
        <v>1.4913785988502346E-3</v>
      </c>
      <c r="AT632" s="212">
        <f t="shared" si="581"/>
        <v>560</v>
      </c>
      <c r="AU632" s="183">
        <f>IFERROR(AT632/AP617,"-")</f>
        <v>8.2462082167574738E-2</v>
      </c>
      <c r="AV632" s="215">
        <f t="shared" si="586"/>
        <v>11087.5625</v>
      </c>
      <c r="AW632" s="110">
        <f t="shared" si="631"/>
        <v>1.2090071029167296E-2</v>
      </c>
      <c r="AX632" s="121"/>
      <c r="AY632" s="76"/>
      <c r="AZ632" s="76"/>
      <c r="BA632" s="76"/>
      <c r="BB632" s="76"/>
      <c r="BC632" s="76"/>
      <c r="BD632" s="76"/>
      <c r="BE632" s="76"/>
      <c r="BF632" s="76"/>
      <c r="BG632" s="76"/>
      <c r="BH632" s="76"/>
      <c r="BI632" s="76"/>
      <c r="BN632" s="500"/>
      <c r="BO632" s="642"/>
      <c r="BP632" s="641"/>
      <c r="BQ632" s="641"/>
      <c r="BR632" s="400" t="s">
        <v>158</v>
      </c>
      <c r="BS632" s="188">
        <v>854084</v>
      </c>
      <c r="BT632" s="390">
        <v>1.6092429138050851E-3</v>
      </c>
      <c r="BU632" s="188">
        <v>78</v>
      </c>
      <c r="BV632" s="390">
        <v>0.11255411255411256</v>
      </c>
      <c r="BW632" s="188">
        <v>10949.794871794871</v>
      </c>
      <c r="BX632" s="401">
        <v>1.7392467723593551E-3</v>
      </c>
      <c r="CB632" s="159"/>
      <c r="CC632" s="159"/>
      <c r="CD632" s="159"/>
      <c r="CE632" s="159"/>
      <c r="CF632" s="159"/>
      <c r="CG632" s="159"/>
      <c r="CI632" s="76"/>
      <c r="CJ632" s="150"/>
      <c r="CK632" s="150"/>
      <c r="CL632" s="150"/>
    </row>
    <row r="633" spans="2:90" s="14" customFormat="1" ht="13.5" customHeight="1">
      <c r="B633" s="500"/>
      <c r="C633" s="629"/>
      <c r="D633" s="632"/>
      <c r="E633" s="616"/>
      <c r="F633" s="616"/>
      <c r="G633" s="128" t="s">
        <v>81</v>
      </c>
      <c r="H633" s="204">
        <v>530176925</v>
      </c>
      <c r="I633" s="183">
        <f>IFERROR(H633/E617,"-")</f>
        <v>0.1815071001464883</v>
      </c>
      <c r="J633" s="212">
        <v>3693</v>
      </c>
      <c r="K633" s="183">
        <f>IFERROR(J633/F617,"-")</f>
        <v>0.74186420249096019</v>
      </c>
      <c r="L633" s="215">
        <f t="shared" si="582"/>
        <v>143562.66585431897</v>
      </c>
      <c r="M633" s="111">
        <f t="shared" si="627"/>
        <v>7.9729700554847904E-2</v>
      </c>
      <c r="N633" s="616"/>
      <c r="O633" s="616"/>
      <c r="P633" s="128" t="s">
        <v>81</v>
      </c>
      <c r="Q633" s="204">
        <v>75285378</v>
      </c>
      <c r="R633" s="183">
        <f>IFERROR(Q633/N617,"-")</f>
        <v>0.18084222981277223</v>
      </c>
      <c r="S633" s="212">
        <v>538</v>
      </c>
      <c r="T633" s="183">
        <f>IFERROR(S633/O617,"-")</f>
        <v>0.76857142857142857</v>
      </c>
      <c r="U633" s="215">
        <f t="shared" si="583"/>
        <v>139935.64684014869</v>
      </c>
      <c r="V633" s="111">
        <f t="shared" si="628"/>
        <v>1.1615103953021438E-2</v>
      </c>
      <c r="W633" s="616"/>
      <c r="X633" s="616"/>
      <c r="Y633" s="128" t="s">
        <v>81</v>
      </c>
      <c r="Z633" s="204">
        <v>67648101</v>
      </c>
      <c r="AA633" s="183">
        <f>IFERROR(Z633/W617,"-")</f>
        <v>0.2441682168084055</v>
      </c>
      <c r="AB633" s="212">
        <v>320</v>
      </c>
      <c r="AC633" s="183">
        <f>IFERROR(AB633/X617,"-")</f>
        <v>0.83116883116883122</v>
      </c>
      <c r="AD633" s="215">
        <f t="shared" si="584"/>
        <v>211400.31562499999</v>
      </c>
      <c r="AE633" s="111">
        <f t="shared" si="629"/>
        <v>6.9086120166670269E-3</v>
      </c>
      <c r="AF633" s="616"/>
      <c r="AG633" s="616"/>
      <c r="AH633" s="128" t="s">
        <v>81</v>
      </c>
      <c r="AI633" s="204">
        <v>120048873</v>
      </c>
      <c r="AJ633" s="183">
        <f>IFERROR(AI633/AF617,"-")</f>
        <v>0.21868604249872053</v>
      </c>
      <c r="AK633" s="212">
        <v>602</v>
      </c>
      <c r="AL633" s="183">
        <f>IFERROR(AK633/AG617,"-")</f>
        <v>0.82692307692307687</v>
      </c>
      <c r="AM633" s="215">
        <f t="shared" si="585"/>
        <v>199416.73255813954</v>
      </c>
      <c r="AN633" s="111">
        <f t="shared" si="630"/>
        <v>1.2996826356354843E-2</v>
      </c>
      <c r="AO633" s="616"/>
      <c r="AP633" s="652"/>
      <c r="AQ633" s="128" t="s">
        <v>81</v>
      </c>
      <c r="AR633" s="204">
        <f t="shared" si="580"/>
        <v>793159277</v>
      </c>
      <c r="AS633" s="183">
        <f>IFERROR(AR633/AO617,"-")</f>
        <v>0.19051282062306382</v>
      </c>
      <c r="AT633" s="212">
        <f t="shared" si="581"/>
        <v>5153</v>
      </c>
      <c r="AU633" s="183">
        <f>IFERROR(AT633/AP617,"-")</f>
        <v>0.75879840965984391</v>
      </c>
      <c r="AV633" s="215">
        <f t="shared" si="586"/>
        <v>153921.84688530953</v>
      </c>
      <c r="AW633" s="111">
        <f t="shared" si="631"/>
        <v>0.11125024288089121</v>
      </c>
      <c r="AX633" s="121"/>
      <c r="AY633" s="76"/>
      <c r="AZ633" s="76"/>
      <c r="BA633" s="76"/>
      <c r="BB633" s="76"/>
      <c r="BC633" s="76"/>
      <c r="BD633" s="76"/>
      <c r="BE633" s="76"/>
      <c r="BF633" s="76"/>
      <c r="BG633" s="76"/>
      <c r="BH633" s="76"/>
      <c r="BI633" s="76"/>
      <c r="BN633" s="500"/>
      <c r="BO633" s="642"/>
      <c r="BP633" s="641"/>
      <c r="BQ633" s="641"/>
      <c r="BR633" s="128" t="s">
        <v>81</v>
      </c>
      <c r="BS633" s="188">
        <v>119632334</v>
      </c>
      <c r="BT633" s="390">
        <v>0.2254081398919347</v>
      </c>
      <c r="BU633" s="188">
        <v>593</v>
      </c>
      <c r="BV633" s="390">
        <v>0.85569985569985574</v>
      </c>
      <c r="BW633" s="188">
        <v>201740.86677908938</v>
      </c>
      <c r="BX633" s="401">
        <v>1.3222735077039713E-2</v>
      </c>
      <c r="CB633" s="159"/>
      <c r="CC633" s="159"/>
      <c r="CD633" s="159"/>
      <c r="CE633" s="159"/>
      <c r="CF633" s="159"/>
      <c r="CG633" s="159"/>
      <c r="CI633" s="76"/>
      <c r="CJ633" s="150"/>
      <c r="CK633" s="150"/>
      <c r="CL633" s="150"/>
    </row>
    <row r="634" spans="2:90" s="14" customFormat="1" ht="13.5" customHeight="1">
      <c r="B634" s="500">
        <v>38</v>
      </c>
      <c r="C634" s="627" t="s">
        <v>45</v>
      </c>
      <c r="D634" s="630">
        <f>BL42</f>
        <v>9619</v>
      </c>
      <c r="E634" s="626">
        <f t="shared" ref="E634" si="632">VLOOKUP(C634,$AY$5:$BI$78,2,0)</f>
        <v>496410180</v>
      </c>
      <c r="F634" s="626">
        <f t="shared" ref="F634" si="633">VLOOKUP(C634,$AY$5:$BI$78,7,0)</f>
        <v>773</v>
      </c>
      <c r="G634" s="124" t="s">
        <v>144</v>
      </c>
      <c r="H634" s="210">
        <v>8156677</v>
      </c>
      <c r="I634" s="181">
        <f>IFERROR(H634/E634,"-")</f>
        <v>1.6431324998210151E-2</v>
      </c>
      <c r="J634" s="210">
        <v>184</v>
      </c>
      <c r="K634" s="181">
        <f>IFERROR(J634/F634,"-")</f>
        <v>0.23803363518758086</v>
      </c>
      <c r="L634" s="213">
        <f t="shared" si="582"/>
        <v>44329.766304347824</v>
      </c>
      <c r="M634" s="108">
        <f>IFERROR(J634/$BL$42,0)</f>
        <v>1.9128807568354299E-2</v>
      </c>
      <c r="N634" s="626">
        <f t="shared" ref="N634" si="634">VLOOKUP(C634,$AY$5:$BI$78,3,0)</f>
        <v>80245670</v>
      </c>
      <c r="O634" s="626">
        <f t="shared" ref="O634" si="635">VLOOKUP(C634,$AY$5:$BI$78,8,0)</f>
        <v>115</v>
      </c>
      <c r="P634" s="124" t="s">
        <v>144</v>
      </c>
      <c r="Q634" s="210">
        <v>1564270</v>
      </c>
      <c r="R634" s="181">
        <f>IFERROR(Q634/N634,"-")</f>
        <v>1.9493512858700039E-2</v>
      </c>
      <c r="S634" s="210">
        <v>31</v>
      </c>
      <c r="T634" s="181">
        <f>IFERROR(S634/O634,"-")</f>
        <v>0.26956521739130435</v>
      </c>
      <c r="U634" s="213">
        <f t="shared" si="583"/>
        <v>50460.322580645159</v>
      </c>
      <c r="V634" s="108">
        <f>IFERROR(S634/$BL$42,0)</f>
        <v>3.2227882316249092E-3</v>
      </c>
      <c r="W634" s="626">
        <f t="shared" ref="W634" si="636">VLOOKUP(C634,$AY$5:$BI$78,4,0)</f>
        <v>97421200</v>
      </c>
      <c r="X634" s="626">
        <f t="shared" ref="X634" si="637">VLOOKUP(C634,$AY$5:$BI$78,9,0)</f>
        <v>117</v>
      </c>
      <c r="Y634" s="124" t="s">
        <v>144</v>
      </c>
      <c r="Z634" s="210">
        <v>3442643</v>
      </c>
      <c r="AA634" s="181">
        <f>IFERROR(Z634/W634,"-")</f>
        <v>3.5337719100154791E-2</v>
      </c>
      <c r="AB634" s="210">
        <v>27</v>
      </c>
      <c r="AC634" s="181">
        <f>IFERROR(AB634/X634,"-")</f>
        <v>0.23076923076923078</v>
      </c>
      <c r="AD634" s="213">
        <f t="shared" si="584"/>
        <v>127505.29629629629</v>
      </c>
      <c r="AE634" s="108">
        <f>IFERROR(AB634/$BL$42,0)</f>
        <v>2.8069445888345983E-3</v>
      </c>
      <c r="AF634" s="626">
        <f t="shared" ref="AF634" si="638">VLOOKUP(C634,$AY$5:$BI$78,5,0)</f>
        <v>97655910</v>
      </c>
      <c r="AG634" s="626">
        <f t="shared" ref="AG634" si="639">VLOOKUP(C634,$AY$5:$BI$78,10,0)</f>
        <v>128</v>
      </c>
      <c r="AH634" s="124" t="s">
        <v>144</v>
      </c>
      <c r="AI634" s="210">
        <v>2558664</v>
      </c>
      <c r="AJ634" s="181">
        <f>IFERROR(AI634/AF634,"-")</f>
        <v>2.6200810580742119E-2</v>
      </c>
      <c r="AK634" s="210">
        <v>50</v>
      </c>
      <c r="AL634" s="181">
        <f>IFERROR(AK634/AG634,"-")</f>
        <v>0.390625</v>
      </c>
      <c r="AM634" s="213">
        <f t="shared" si="585"/>
        <v>51173.279999999999</v>
      </c>
      <c r="AN634" s="108">
        <f>IFERROR(AK634/$BL$42,0)</f>
        <v>5.1980455348788852E-3</v>
      </c>
      <c r="AO634" s="626">
        <f t="shared" ref="AO634" si="640">VLOOKUP(C634,$AY$5:$BI$78,6,0)</f>
        <v>771732960</v>
      </c>
      <c r="AP634" s="650">
        <f t="shared" ref="AP634" si="641">VLOOKUP(C634,$AY$5:$BI$78,11,0)</f>
        <v>1133</v>
      </c>
      <c r="AQ634" s="124" t="s">
        <v>144</v>
      </c>
      <c r="AR634" s="210">
        <f t="shared" si="580"/>
        <v>15722254</v>
      </c>
      <c r="AS634" s="181">
        <f>IFERROR(AR634/AO634,"-")</f>
        <v>2.0372661030312871E-2</v>
      </c>
      <c r="AT634" s="210">
        <f t="shared" si="581"/>
        <v>292</v>
      </c>
      <c r="AU634" s="181">
        <f>IFERROR(AT634/AP634,"-")</f>
        <v>0.25772285966460723</v>
      </c>
      <c r="AV634" s="213">
        <f t="shared" si="586"/>
        <v>53843.335616438359</v>
      </c>
      <c r="AW634" s="108">
        <f>IFERROR(AT634/$BL$42,0)</f>
        <v>3.035658592369269E-2</v>
      </c>
      <c r="AX634" s="121"/>
      <c r="AY634" s="76"/>
      <c r="AZ634" s="76"/>
      <c r="BA634" s="76"/>
      <c r="BB634" s="76"/>
      <c r="BC634" s="76"/>
      <c r="BD634" s="76"/>
      <c r="BE634" s="76"/>
      <c r="BF634" s="76"/>
      <c r="BG634" s="76"/>
      <c r="BH634" s="76"/>
      <c r="BI634" s="76"/>
      <c r="BN634" s="500">
        <v>38</v>
      </c>
      <c r="BO634" s="642" t="s">
        <v>45</v>
      </c>
      <c r="BP634" s="641">
        <v>92773410</v>
      </c>
      <c r="BQ634" s="641">
        <v>122</v>
      </c>
      <c r="BR634" s="400" t="s">
        <v>144</v>
      </c>
      <c r="BS634" s="188">
        <v>798526</v>
      </c>
      <c r="BT634" s="390">
        <v>8.6072722776924983E-3</v>
      </c>
      <c r="BU634" s="188">
        <v>41</v>
      </c>
      <c r="BV634" s="390">
        <v>0.33606557377049179</v>
      </c>
      <c r="BW634" s="188">
        <v>19476.243902439026</v>
      </c>
      <c r="BX634" s="401">
        <v>4.3831515929014329E-3</v>
      </c>
      <c r="CB634" s="159"/>
      <c r="CC634" s="159"/>
      <c r="CD634" s="159"/>
      <c r="CE634" s="159"/>
      <c r="CF634" s="159"/>
      <c r="CG634" s="159"/>
      <c r="CI634" s="76"/>
      <c r="CJ634" s="150"/>
      <c r="CK634" s="150"/>
      <c r="CL634" s="150"/>
    </row>
    <row r="635" spans="2:90" s="14" customFormat="1" ht="13.5" customHeight="1">
      <c r="B635" s="500"/>
      <c r="C635" s="628"/>
      <c r="D635" s="631"/>
      <c r="E635" s="615"/>
      <c r="F635" s="615"/>
      <c r="G635" s="125" t="s">
        <v>145</v>
      </c>
      <c r="H635" s="211">
        <v>7271383</v>
      </c>
      <c r="I635" s="182">
        <f>IFERROR(H635/E634,"-")</f>
        <v>1.4647932884857438E-2</v>
      </c>
      <c r="J635" s="211">
        <v>191</v>
      </c>
      <c r="K635" s="182">
        <f>IFERROR(J635/F634,"-")</f>
        <v>0.24708926261319533</v>
      </c>
      <c r="L635" s="214">
        <f t="shared" si="582"/>
        <v>38070.068062827224</v>
      </c>
      <c r="M635" s="109">
        <f t="shared" ref="M635:M650" si="642">IFERROR(J635/$BL$42,0)</f>
        <v>1.9856533943237342E-2</v>
      </c>
      <c r="N635" s="615"/>
      <c r="O635" s="615"/>
      <c r="P635" s="125" t="s">
        <v>145</v>
      </c>
      <c r="Q635" s="211">
        <v>4005120</v>
      </c>
      <c r="R635" s="182">
        <f>IFERROR(Q635/N634,"-")</f>
        <v>4.9910730385826427E-2</v>
      </c>
      <c r="S635" s="211">
        <v>35</v>
      </c>
      <c r="T635" s="182">
        <f>IFERROR(S635/O634,"-")</f>
        <v>0.30434782608695654</v>
      </c>
      <c r="U635" s="214">
        <f t="shared" si="583"/>
        <v>114432</v>
      </c>
      <c r="V635" s="109">
        <f t="shared" ref="V635:V650" si="643">IFERROR(S635/$BL$42,0)</f>
        <v>3.6386318744152197E-3</v>
      </c>
      <c r="W635" s="615"/>
      <c r="X635" s="615"/>
      <c r="Y635" s="125" t="s">
        <v>145</v>
      </c>
      <c r="Z635" s="211">
        <v>425224</v>
      </c>
      <c r="AA635" s="182">
        <f>IFERROR(Z635/W634,"-")</f>
        <v>4.3647994481693922E-3</v>
      </c>
      <c r="AB635" s="211">
        <v>24</v>
      </c>
      <c r="AC635" s="182">
        <f>IFERROR(AB635/X634,"-")</f>
        <v>0.20512820512820512</v>
      </c>
      <c r="AD635" s="214">
        <f t="shared" si="584"/>
        <v>17717.666666666668</v>
      </c>
      <c r="AE635" s="109">
        <f t="shared" ref="AE635:AE650" si="644">IFERROR(AB635/$BL$42,0)</f>
        <v>2.4950618567418652E-3</v>
      </c>
      <c r="AF635" s="615"/>
      <c r="AG635" s="615"/>
      <c r="AH635" s="125" t="s">
        <v>145</v>
      </c>
      <c r="AI635" s="211">
        <v>2329134</v>
      </c>
      <c r="AJ635" s="182">
        <f>IFERROR(AI635/AF634,"-")</f>
        <v>2.3850415197605553E-2</v>
      </c>
      <c r="AK635" s="211">
        <v>37</v>
      </c>
      <c r="AL635" s="182">
        <f>IFERROR(AK635/AG634,"-")</f>
        <v>0.2890625</v>
      </c>
      <c r="AM635" s="214">
        <f t="shared" si="585"/>
        <v>62949.567567567567</v>
      </c>
      <c r="AN635" s="109">
        <f t="shared" ref="AN635:AN650" si="645">IFERROR(AK635/$BL$42,0)</f>
        <v>3.8465536958103754E-3</v>
      </c>
      <c r="AO635" s="615"/>
      <c r="AP635" s="651"/>
      <c r="AQ635" s="125" t="s">
        <v>145</v>
      </c>
      <c r="AR635" s="211">
        <f t="shared" si="580"/>
        <v>14030861</v>
      </c>
      <c r="AS635" s="182">
        <f>IFERROR(AR635/AO634,"-")</f>
        <v>1.8180979337723245E-2</v>
      </c>
      <c r="AT635" s="211">
        <f t="shared" si="581"/>
        <v>287</v>
      </c>
      <c r="AU635" s="182">
        <f>IFERROR(AT635/AP634,"-")</f>
        <v>0.25330979699911738</v>
      </c>
      <c r="AV635" s="214">
        <f t="shared" si="586"/>
        <v>48888.017421602788</v>
      </c>
      <c r="AW635" s="109">
        <f t="shared" ref="AW635:AW650" si="646">IFERROR(AT635/$BL$42,0)</f>
        <v>2.9836781370204804E-2</v>
      </c>
      <c r="AX635" s="121"/>
      <c r="AY635" s="76"/>
      <c r="AZ635" s="76"/>
      <c r="BA635" s="76"/>
      <c r="BB635" s="76"/>
      <c r="BC635" s="76"/>
      <c r="BD635" s="76"/>
      <c r="BE635" s="76"/>
      <c r="BF635" s="76"/>
      <c r="BG635" s="76"/>
      <c r="BH635" s="76"/>
      <c r="BI635" s="76"/>
      <c r="BN635" s="500"/>
      <c r="BO635" s="642"/>
      <c r="BP635" s="641"/>
      <c r="BQ635" s="641"/>
      <c r="BR635" s="400" t="s">
        <v>145</v>
      </c>
      <c r="BS635" s="188">
        <v>785441</v>
      </c>
      <c r="BT635" s="390">
        <v>8.466229709568722E-3</v>
      </c>
      <c r="BU635" s="188">
        <v>35</v>
      </c>
      <c r="BV635" s="390">
        <v>0.28688524590163933</v>
      </c>
      <c r="BW635" s="188">
        <v>22441.17142857143</v>
      </c>
      <c r="BX635" s="401">
        <v>3.7417147744280522E-3</v>
      </c>
      <c r="CB635" s="159"/>
      <c r="CC635" s="159"/>
      <c r="CD635" s="159"/>
      <c r="CE635" s="159"/>
      <c r="CF635" s="159"/>
      <c r="CG635" s="159"/>
      <c r="CI635" s="76"/>
      <c r="CJ635" s="150"/>
      <c r="CK635" s="150"/>
      <c r="CL635" s="150"/>
    </row>
    <row r="636" spans="2:90" s="14" customFormat="1" ht="13.5" customHeight="1">
      <c r="B636" s="500"/>
      <c r="C636" s="628"/>
      <c r="D636" s="631"/>
      <c r="E636" s="615"/>
      <c r="F636" s="615"/>
      <c r="G636" s="126" t="s">
        <v>146</v>
      </c>
      <c r="H636" s="211">
        <v>13931171</v>
      </c>
      <c r="I636" s="182">
        <f>IFERROR(H636/E634,"-")</f>
        <v>2.8063830197841633E-2</v>
      </c>
      <c r="J636" s="211">
        <v>248</v>
      </c>
      <c r="K636" s="182">
        <f>IFERROR(J636/F634,"-")</f>
        <v>0.32082794307891332</v>
      </c>
      <c r="L636" s="214">
        <f t="shared" si="582"/>
        <v>56174.076612903227</v>
      </c>
      <c r="M636" s="109">
        <f t="shared" si="642"/>
        <v>2.5782305852999274E-2</v>
      </c>
      <c r="N636" s="615"/>
      <c r="O636" s="615"/>
      <c r="P636" s="126" t="s">
        <v>146</v>
      </c>
      <c r="Q636" s="211">
        <v>1347835</v>
      </c>
      <c r="R636" s="182">
        <f>IFERROR(Q636/N634,"-")</f>
        <v>1.6796357984175347E-2</v>
      </c>
      <c r="S636" s="211">
        <v>36</v>
      </c>
      <c r="T636" s="182">
        <f>IFERROR(S636/O634,"-")</f>
        <v>0.31304347826086959</v>
      </c>
      <c r="U636" s="214">
        <f t="shared" si="583"/>
        <v>37439.861111111109</v>
      </c>
      <c r="V636" s="109">
        <f t="shared" si="643"/>
        <v>3.7425927851127976E-3</v>
      </c>
      <c r="W636" s="615"/>
      <c r="X636" s="615"/>
      <c r="Y636" s="126" t="s">
        <v>146</v>
      </c>
      <c r="Z636" s="211">
        <v>2190540</v>
      </c>
      <c r="AA636" s="182">
        <f>IFERROR(Z636/W634,"-")</f>
        <v>2.2485249617126456E-2</v>
      </c>
      <c r="AB636" s="211">
        <v>42</v>
      </c>
      <c r="AC636" s="182">
        <f>IFERROR(AB636/X634,"-")</f>
        <v>0.35897435897435898</v>
      </c>
      <c r="AD636" s="214">
        <f t="shared" si="584"/>
        <v>52155.714285714283</v>
      </c>
      <c r="AE636" s="109">
        <f t="shared" si="644"/>
        <v>4.3663582492982642E-3</v>
      </c>
      <c r="AF636" s="615"/>
      <c r="AG636" s="615"/>
      <c r="AH636" s="126" t="s">
        <v>146</v>
      </c>
      <c r="AI636" s="211">
        <v>2624690</v>
      </c>
      <c r="AJ636" s="182">
        <f>IFERROR(AI636/AF634,"-")</f>
        <v>2.6876919174681799E-2</v>
      </c>
      <c r="AK636" s="211">
        <v>46</v>
      </c>
      <c r="AL636" s="182">
        <f>IFERROR(AK636/AG634,"-")</f>
        <v>0.359375</v>
      </c>
      <c r="AM636" s="214">
        <f t="shared" si="585"/>
        <v>57058.478260869568</v>
      </c>
      <c r="AN636" s="109">
        <f t="shared" si="645"/>
        <v>4.7822018920885747E-3</v>
      </c>
      <c r="AO636" s="615"/>
      <c r="AP636" s="651"/>
      <c r="AQ636" s="126" t="s">
        <v>146</v>
      </c>
      <c r="AR636" s="211">
        <f t="shared" si="580"/>
        <v>20094236</v>
      </c>
      <c r="AS636" s="182">
        <f>IFERROR(AR636/AO634,"-")</f>
        <v>2.6037809762589379E-2</v>
      </c>
      <c r="AT636" s="211">
        <f t="shared" si="581"/>
        <v>372</v>
      </c>
      <c r="AU636" s="182">
        <f>IFERROR(AT636/AP634,"-")</f>
        <v>0.32833186231244482</v>
      </c>
      <c r="AV636" s="214">
        <f t="shared" si="586"/>
        <v>54016.763440860217</v>
      </c>
      <c r="AW636" s="109">
        <f t="shared" si="646"/>
        <v>3.8673458779498911E-2</v>
      </c>
      <c r="AX636" s="121"/>
      <c r="AY636" s="76"/>
      <c r="AZ636" s="76"/>
      <c r="BA636" s="76"/>
      <c r="BB636" s="76"/>
      <c r="BC636" s="76"/>
      <c r="BD636" s="76"/>
      <c r="BE636" s="76"/>
      <c r="BF636" s="76"/>
      <c r="BG636" s="76"/>
      <c r="BH636" s="76"/>
      <c r="BI636" s="76"/>
      <c r="BN636" s="500"/>
      <c r="BO636" s="642"/>
      <c r="BP636" s="641"/>
      <c r="BQ636" s="641"/>
      <c r="BR636" s="400" t="s">
        <v>146</v>
      </c>
      <c r="BS636" s="188">
        <v>2933077</v>
      </c>
      <c r="BT636" s="390">
        <v>3.1615491982023729E-2</v>
      </c>
      <c r="BU636" s="188">
        <v>36</v>
      </c>
      <c r="BV636" s="390">
        <v>0.29508196721311475</v>
      </c>
      <c r="BW636" s="188">
        <v>81474.361111111109</v>
      </c>
      <c r="BX636" s="401">
        <v>3.8486209108402822E-3</v>
      </c>
      <c r="CB636" s="159"/>
      <c r="CC636" s="159"/>
      <c r="CD636" s="159"/>
      <c r="CE636" s="159"/>
      <c r="CF636" s="159"/>
      <c r="CG636" s="159"/>
      <c r="CI636" s="76"/>
      <c r="CJ636" s="150"/>
      <c r="CK636" s="150"/>
      <c r="CL636" s="150"/>
    </row>
    <row r="637" spans="2:90" s="14" customFormat="1" ht="13.5" customHeight="1">
      <c r="B637" s="500"/>
      <c r="C637" s="628"/>
      <c r="D637" s="631"/>
      <c r="E637" s="615"/>
      <c r="F637" s="615"/>
      <c r="G637" s="126" t="s">
        <v>147</v>
      </c>
      <c r="H637" s="211">
        <v>2980949</v>
      </c>
      <c r="I637" s="182">
        <f>IFERROR(H637/E634,"-")</f>
        <v>6.0050118230854975E-3</v>
      </c>
      <c r="J637" s="211">
        <v>38</v>
      </c>
      <c r="K637" s="182">
        <f>IFERROR(J637/F634,"-")</f>
        <v>4.9159120310478657E-2</v>
      </c>
      <c r="L637" s="214">
        <f t="shared" si="582"/>
        <v>78446.026315789481</v>
      </c>
      <c r="M637" s="109">
        <f t="shared" si="642"/>
        <v>3.9505146065079528E-3</v>
      </c>
      <c r="N637" s="615"/>
      <c r="O637" s="615"/>
      <c r="P637" s="126" t="s">
        <v>147</v>
      </c>
      <c r="Q637" s="211">
        <v>22963</v>
      </c>
      <c r="R637" s="182">
        <f>IFERROR(Q637/N634,"-")</f>
        <v>2.8615874227232445E-4</v>
      </c>
      <c r="S637" s="211">
        <v>4</v>
      </c>
      <c r="T637" s="182">
        <f>IFERROR(S637/O634,"-")</f>
        <v>3.4782608695652174E-2</v>
      </c>
      <c r="U637" s="214">
        <f t="shared" si="583"/>
        <v>5740.75</v>
      </c>
      <c r="V637" s="109">
        <f t="shared" si="643"/>
        <v>4.1584364279031083E-4</v>
      </c>
      <c r="W637" s="615"/>
      <c r="X637" s="615"/>
      <c r="Y637" s="126" t="s">
        <v>147</v>
      </c>
      <c r="Z637" s="211">
        <v>84111</v>
      </c>
      <c r="AA637" s="182">
        <f>IFERROR(Z637/W634,"-")</f>
        <v>8.6337470694263668E-4</v>
      </c>
      <c r="AB637" s="211">
        <v>7</v>
      </c>
      <c r="AC637" s="182">
        <f>IFERROR(AB637/X634,"-")</f>
        <v>5.9829059829059832E-2</v>
      </c>
      <c r="AD637" s="214">
        <f t="shared" si="584"/>
        <v>12015.857142857143</v>
      </c>
      <c r="AE637" s="109">
        <f t="shared" si="644"/>
        <v>7.2772637488304392E-4</v>
      </c>
      <c r="AF637" s="615"/>
      <c r="AG637" s="615"/>
      <c r="AH637" s="126" t="s">
        <v>147</v>
      </c>
      <c r="AI637" s="211">
        <v>45847</v>
      </c>
      <c r="AJ637" s="182">
        <f>IFERROR(AI637/AF634,"-")</f>
        <v>4.694749145238624E-4</v>
      </c>
      <c r="AK637" s="211">
        <v>4</v>
      </c>
      <c r="AL637" s="182">
        <f>IFERROR(AK637/AG634,"-")</f>
        <v>3.125E-2</v>
      </c>
      <c r="AM637" s="214">
        <f t="shared" si="585"/>
        <v>11461.75</v>
      </c>
      <c r="AN637" s="109">
        <f t="shared" si="645"/>
        <v>4.1584364279031083E-4</v>
      </c>
      <c r="AO637" s="615"/>
      <c r="AP637" s="651"/>
      <c r="AQ637" s="126" t="s">
        <v>147</v>
      </c>
      <c r="AR637" s="211">
        <f t="shared" si="580"/>
        <v>3133870</v>
      </c>
      <c r="AS637" s="182">
        <f>IFERROR(AR637/AO634,"-")</f>
        <v>4.060821764046465E-3</v>
      </c>
      <c r="AT637" s="211">
        <f t="shared" si="581"/>
        <v>53</v>
      </c>
      <c r="AU637" s="182">
        <f>IFERROR(AT637/AP634,"-")</f>
        <v>4.6778464254192409E-2</v>
      </c>
      <c r="AV637" s="214">
        <f t="shared" si="586"/>
        <v>59129.622641509435</v>
      </c>
      <c r="AW637" s="109">
        <f t="shared" si="646"/>
        <v>5.5099282669716183E-3</v>
      </c>
      <c r="AX637" s="121"/>
      <c r="AY637" s="76"/>
      <c r="AZ637" s="76"/>
      <c r="BA637" s="76"/>
      <c r="BB637" s="76"/>
      <c r="BC637" s="76"/>
      <c r="BD637" s="76"/>
      <c r="BE637" s="76"/>
      <c r="BF637" s="76"/>
      <c r="BG637" s="76"/>
      <c r="BH637" s="76"/>
      <c r="BI637" s="76"/>
      <c r="BN637" s="500"/>
      <c r="BO637" s="642"/>
      <c r="BP637" s="641"/>
      <c r="BQ637" s="641"/>
      <c r="BR637" s="400" t="s">
        <v>147</v>
      </c>
      <c r="BS637" s="188">
        <v>65446</v>
      </c>
      <c r="BT637" s="390">
        <v>7.0543919858071403E-4</v>
      </c>
      <c r="BU637" s="188">
        <v>6</v>
      </c>
      <c r="BV637" s="390">
        <v>4.9180327868852458E-2</v>
      </c>
      <c r="BW637" s="188">
        <v>10907.666666666666</v>
      </c>
      <c r="BX637" s="401">
        <v>6.4143681847338033E-4</v>
      </c>
      <c r="CB637" s="159"/>
      <c r="CC637" s="159"/>
      <c r="CD637" s="159"/>
      <c r="CE637" s="159"/>
      <c r="CF637" s="159"/>
      <c r="CG637" s="159"/>
      <c r="CI637" s="76"/>
      <c r="CJ637" s="150"/>
      <c r="CK637" s="150"/>
      <c r="CL637" s="150"/>
    </row>
    <row r="638" spans="2:90" s="14" customFormat="1" ht="13.5" customHeight="1">
      <c r="B638" s="500"/>
      <c r="C638" s="628"/>
      <c r="D638" s="631"/>
      <c r="E638" s="615"/>
      <c r="F638" s="615"/>
      <c r="G638" s="126" t="s">
        <v>148</v>
      </c>
      <c r="H638" s="211">
        <v>18458453</v>
      </c>
      <c r="I638" s="182">
        <f>IFERROR(H638/E634,"-")</f>
        <v>3.7183872820658111E-2</v>
      </c>
      <c r="J638" s="211">
        <v>274</v>
      </c>
      <c r="K638" s="182">
        <f>IFERROR(J638/F634,"-")</f>
        <v>0.35446313065976714</v>
      </c>
      <c r="L638" s="214">
        <f t="shared" si="582"/>
        <v>67366.616788321175</v>
      </c>
      <c r="M638" s="109">
        <f t="shared" si="642"/>
        <v>2.8485289531136292E-2</v>
      </c>
      <c r="N638" s="615"/>
      <c r="O638" s="615"/>
      <c r="P638" s="126" t="s">
        <v>148</v>
      </c>
      <c r="Q638" s="211">
        <v>1270476</v>
      </c>
      <c r="R638" s="182">
        <f>IFERROR(Q638/N634,"-")</f>
        <v>1.5832330890875483E-2</v>
      </c>
      <c r="S638" s="211">
        <v>49</v>
      </c>
      <c r="T638" s="182">
        <f>IFERROR(S638/O634,"-")</f>
        <v>0.42608695652173911</v>
      </c>
      <c r="U638" s="214">
        <f t="shared" si="583"/>
        <v>25928.081632653062</v>
      </c>
      <c r="V638" s="109">
        <f t="shared" si="643"/>
        <v>5.0940846241813078E-3</v>
      </c>
      <c r="W638" s="615"/>
      <c r="X638" s="615"/>
      <c r="Y638" s="126" t="s">
        <v>148</v>
      </c>
      <c r="Z638" s="211">
        <v>5400999</v>
      </c>
      <c r="AA638" s="182">
        <f>IFERROR(Z638/W634,"-")</f>
        <v>5.5439668162576526E-2</v>
      </c>
      <c r="AB638" s="211">
        <v>49</v>
      </c>
      <c r="AC638" s="182">
        <f>IFERROR(AB638/X634,"-")</f>
        <v>0.41880341880341881</v>
      </c>
      <c r="AD638" s="214">
        <f t="shared" si="584"/>
        <v>110224.4693877551</v>
      </c>
      <c r="AE638" s="109">
        <f t="shared" si="644"/>
        <v>5.0940846241813078E-3</v>
      </c>
      <c r="AF638" s="615"/>
      <c r="AG638" s="615"/>
      <c r="AH638" s="126" t="s">
        <v>148</v>
      </c>
      <c r="AI638" s="211">
        <v>2452230</v>
      </c>
      <c r="AJ638" s="182">
        <f>IFERROR(AI638/AF634,"-")</f>
        <v>2.5110922626188217E-2</v>
      </c>
      <c r="AK638" s="211">
        <v>48</v>
      </c>
      <c r="AL638" s="182">
        <f>IFERROR(AK638/AG634,"-")</f>
        <v>0.375</v>
      </c>
      <c r="AM638" s="214">
        <f t="shared" si="585"/>
        <v>51088.125</v>
      </c>
      <c r="AN638" s="109">
        <f t="shared" si="645"/>
        <v>4.9901237134837304E-3</v>
      </c>
      <c r="AO638" s="615"/>
      <c r="AP638" s="651"/>
      <c r="AQ638" s="126" t="s">
        <v>148</v>
      </c>
      <c r="AR638" s="211">
        <f t="shared" si="580"/>
        <v>27582158</v>
      </c>
      <c r="AS638" s="182">
        <f>IFERROR(AR638/AO634,"-")</f>
        <v>3.5740546833713048E-2</v>
      </c>
      <c r="AT638" s="211">
        <f t="shared" si="581"/>
        <v>420</v>
      </c>
      <c r="AU638" s="182">
        <f>IFERROR(AT638/AP634,"-")</f>
        <v>0.37069726390114738</v>
      </c>
      <c r="AV638" s="214">
        <f t="shared" si="586"/>
        <v>65671.804761904757</v>
      </c>
      <c r="AW638" s="109">
        <f t="shared" si="646"/>
        <v>4.366358249298264E-2</v>
      </c>
      <c r="AX638" s="121"/>
      <c r="AY638" s="76"/>
      <c r="AZ638" s="76"/>
      <c r="BA638" s="76"/>
      <c r="BB638" s="76"/>
      <c r="BC638" s="76"/>
      <c r="BD638" s="76"/>
      <c r="BE638" s="76"/>
      <c r="BF638" s="76"/>
      <c r="BG638" s="76"/>
      <c r="BH638" s="76"/>
      <c r="BI638" s="76"/>
      <c r="BN638" s="500"/>
      <c r="BO638" s="642"/>
      <c r="BP638" s="641"/>
      <c r="BQ638" s="641"/>
      <c r="BR638" s="400" t="s">
        <v>148</v>
      </c>
      <c r="BS638" s="188">
        <v>2536856</v>
      </c>
      <c r="BT638" s="390">
        <v>2.7344645410791735E-2</v>
      </c>
      <c r="BU638" s="188">
        <v>43</v>
      </c>
      <c r="BV638" s="390">
        <v>0.35245901639344263</v>
      </c>
      <c r="BW638" s="188">
        <v>58996.651162790695</v>
      </c>
      <c r="BX638" s="401">
        <v>4.5969638657258928E-3</v>
      </c>
      <c r="CB638" s="159"/>
      <c r="CC638" s="159"/>
      <c r="CD638" s="159"/>
      <c r="CE638" s="159"/>
      <c r="CF638" s="159"/>
      <c r="CG638" s="159"/>
      <c r="CI638" s="76"/>
      <c r="CJ638" s="150"/>
      <c r="CK638" s="150"/>
      <c r="CL638" s="150"/>
    </row>
    <row r="639" spans="2:90" s="14" customFormat="1" ht="13.5" customHeight="1">
      <c r="B639" s="500"/>
      <c r="C639" s="628"/>
      <c r="D639" s="631"/>
      <c r="E639" s="615"/>
      <c r="F639" s="615"/>
      <c r="G639" s="126" t="s">
        <v>149</v>
      </c>
      <c r="H639" s="211">
        <v>14637659</v>
      </c>
      <c r="I639" s="182">
        <f>IFERROR(H639/E634,"-")</f>
        <v>2.9487024218560545E-2</v>
      </c>
      <c r="J639" s="211">
        <v>271</v>
      </c>
      <c r="K639" s="182">
        <f>IFERROR(J639/F634,"-")</f>
        <v>0.35058214747736094</v>
      </c>
      <c r="L639" s="214">
        <f t="shared" si="582"/>
        <v>54013.501845018451</v>
      </c>
      <c r="M639" s="109">
        <f t="shared" si="642"/>
        <v>2.8173406799043559E-2</v>
      </c>
      <c r="N639" s="615"/>
      <c r="O639" s="615"/>
      <c r="P639" s="126" t="s">
        <v>149</v>
      </c>
      <c r="Q639" s="211">
        <v>2615567</v>
      </c>
      <c r="R639" s="182">
        <f>IFERROR(Q639/N634,"-")</f>
        <v>3.2594493883595213E-2</v>
      </c>
      <c r="S639" s="211">
        <v>51</v>
      </c>
      <c r="T639" s="182">
        <f>IFERROR(S639/O634,"-")</f>
        <v>0.44347826086956521</v>
      </c>
      <c r="U639" s="214">
        <f t="shared" si="583"/>
        <v>51285.627450980392</v>
      </c>
      <c r="V639" s="109">
        <f t="shared" si="643"/>
        <v>5.3020064455764635E-3</v>
      </c>
      <c r="W639" s="615"/>
      <c r="X639" s="615"/>
      <c r="Y639" s="126" t="s">
        <v>149</v>
      </c>
      <c r="Z639" s="211">
        <v>2109224</v>
      </c>
      <c r="AA639" s="182">
        <f>IFERROR(Z639/W634,"-")</f>
        <v>2.165056476413758E-2</v>
      </c>
      <c r="AB639" s="211">
        <v>44</v>
      </c>
      <c r="AC639" s="182">
        <f>IFERROR(AB639/X634,"-")</f>
        <v>0.37606837606837606</v>
      </c>
      <c r="AD639" s="214">
        <f t="shared" si="584"/>
        <v>47936.909090909088</v>
      </c>
      <c r="AE639" s="109">
        <f t="shared" si="644"/>
        <v>4.574280070693419E-3</v>
      </c>
      <c r="AF639" s="615"/>
      <c r="AG639" s="615"/>
      <c r="AH639" s="126" t="s">
        <v>149</v>
      </c>
      <c r="AI639" s="211">
        <v>2805982</v>
      </c>
      <c r="AJ639" s="182">
        <f>IFERROR(AI639/AF634,"-")</f>
        <v>2.8733355718051266E-2</v>
      </c>
      <c r="AK639" s="211">
        <v>55</v>
      </c>
      <c r="AL639" s="182">
        <f>IFERROR(AK639/AG634,"-")</f>
        <v>0.4296875</v>
      </c>
      <c r="AM639" s="214">
        <f t="shared" si="585"/>
        <v>51017.854545454546</v>
      </c>
      <c r="AN639" s="109">
        <f t="shared" si="645"/>
        <v>5.717850088366774E-3</v>
      </c>
      <c r="AO639" s="615"/>
      <c r="AP639" s="651"/>
      <c r="AQ639" s="126" t="s">
        <v>149</v>
      </c>
      <c r="AR639" s="211">
        <f t="shared" si="580"/>
        <v>22168432</v>
      </c>
      <c r="AS639" s="182">
        <f>IFERROR(AR639/AO634,"-")</f>
        <v>2.8725521843721694E-2</v>
      </c>
      <c r="AT639" s="211">
        <f t="shared" si="581"/>
        <v>421</v>
      </c>
      <c r="AU639" s="182">
        <f>IFERROR(AT639/AP634,"-")</f>
        <v>0.37157987643424539</v>
      </c>
      <c r="AV639" s="214">
        <f t="shared" si="586"/>
        <v>52656.608076009499</v>
      </c>
      <c r="AW639" s="109">
        <f t="shared" si="646"/>
        <v>4.3767543403680213E-2</v>
      </c>
      <c r="AX639" s="121"/>
      <c r="AY639" s="76"/>
      <c r="AZ639" s="76"/>
      <c r="BA639" s="76"/>
      <c r="BB639" s="76"/>
      <c r="BC639" s="76"/>
      <c r="BD639" s="76"/>
      <c r="BE639" s="76"/>
      <c r="BF639" s="76"/>
      <c r="BG639" s="76"/>
      <c r="BH639" s="76"/>
      <c r="BI639" s="76"/>
      <c r="BN639" s="500"/>
      <c r="BO639" s="642"/>
      <c r="BP639" s="641"/>
      <c r="BQ639" s="641"/>
      <c r="BR639" s="400" t="s">
        <v>149</v>
      </c>
      <c r="BS639" s="188">
        <v>2695157</v>
      </c>
      <c r="BT639" s="390">
        <v>2.9050964063948928E-2</v>
      </c>
      <c r="BU639" s="188">
        <v>50</v>
      </c>
      <c r="BV639" s="390">
        <v>0.4098360655737705</v>
      </c>
      <c r="BW639" s="188">
        <v>53903.14</v>
      </c>
      <c r="BX639" s="401">
        <v>5.3453068206115034E-3</v>
      </c>
      <c r="CB639" s="159"/>
      <c r="CC639" s="159"/>
      <c r="CD639" s="159"/>
      <c r="CE639" s="159"/>
      <c r="CF639" s="159"/>
      <c r="CG639" s="159"/>
      <c r="CI639" s="76"/>
      <c r="CJ639" s="150"/>
      <c r="CK639" s="150"/>
      <c r="CL639" s="150"/>
    </row>
    <row r="640" spans="2:90" s="14" customFormat="1" ht="13.5" customHeight="1">
      <c r="B640" s="500"/>
      <c r="C640" s="628"/>
      <c r="D640" s="631"/>
      <c r="E640" s="615"/>
      <c r="F640" s="615"/>
      <c r="G640" s="126" t="s">
        <v>150</v>
      </c>
      <c r="H640" s="211">
        <v>6118184</v>
      </c>
      <c r="I640" s="182">
        <f>IFERROR(H640/E634,"-")</f>
        <v>1.2324856029342508E-2</v>
      </c>
      <c r="J640" s="211">
        <v>92</v>
      </c>
      <c r="K640" s="182">
        <f>IFERROR(J640/F634,"-")</f>
        <v>0.11901681759379043</v>
      </c>
      <c r="L640" s="214">
        <f t="shared" si="582"/>
        <v>66502</v>
      </c>
      <c r="M640" s="109">
        <f t="shared" si="642"/>
        <v>9.5644037841771494E-3</v>
      </c>
      <c r="N640" s="615"/>
      <c r="O640" s="615"/>
      <c r="P640" s="126" t="s">
        <v>150</v>
      </c>
      <c r="Q640" s="211">
        <v>263826</v>
      </c>
      <c r="R640" s="182">
        <f>IFERROR(Q640/N634,"-")</f>
        <v>3.2877287958340928E-3</v>
      </c>
      <c r="S640" s="211">
        <v>17</v>
      </c>
      <c r="T640" s="182">
        <f>IFERROR(S640/O634,"-")</f>
        <v>0.14782608695652175</v>
      </c>
      <c r="U640" s="214">
        <f t="shared" si="583"/>
        <v>15519.176470588236</v>
      </c>
      <c r="V640" s="109">
        <f t="shared" si="643"/>
        <v>1.7673354818588212E-3</v>
      </c>
      <c r="W640" s="615"/>
      <c r="X640" s="615"/>
      <c r="Y640" s="126" t="s">
        <v>150</v>
      </c>
      <c r="Z640" s="211">
        <v>5088601</v>
      </c>
      <c r="AA640" s="182">
        <f>IFERROR(Z640/W634,"-")</f>
        <v>5.2232994461164507E-2</v>
      </c>
      <c r="AB640" s="211">
        <v>16</v>
      </c>
      <c r="AC640" s="182">
        <f>IFERROR(AB640/X634,"-")</f>
        <v>0.13675213675213677</v>
      </c>
      <c r="AD640" s="214">
        <f t="shared" si="584"/>
        <v>318037.5625</v>
      </c>
      <c r="AE640" s="109">
        <f t="shared" si="644"/>
        <v>1.6633745711612433E-3</v>
      </c>
      <c r="AF640" s="615"/>
      <c r="AG640" s="615"/>
      <c r="AH640" s="126" t="s">
        <v>150</v>
      </c>
      <c r="AI640" s="211">
        <v>329406</v>
      </c>
      <c r="AJ640" s="182">
        <f>IFERROR(AI640/AF634,"-")</f>
        <v>3.3731291838865664E-3</v>
      </c>
      <c r="AK640" s="211">
        <v>19</v>
      </c>
      <c r="AL640" s="182">
        <f>IFERROR(AK640/AG634,"-")</f>
        <v>0.1484375</v>
      </c>
      <c r="AM640" s="214">
        <f t="shared" si="585"/>
        <v>17337.157894736843</v>
      </c>
      <c r="AN640" s="109">
        <f t="shared" si="645"/>
        <v>1.9752573032539764E-3</v>
      </c>
      <c r="AO640" s="615"/>
      <c r="AP640" s="651"/>
      <c r="AQ640" s="126" t="s">
        <v>150</v>
      </c>
      <c r="AR640" s="211">
        <f t="shared" si="580"/>
        <v>11800017</v>
      </c>
      <c r="AS640" s="182">
        <f>IFERROR(AR640/AO634,"-")</f>
        <v>1.5290285126606488E-2</v>
      </c>
      <c r="AT640" s="211">
        <f t="shared" si="581"/>
        <v>144</v>
      </c>
      <c r="AU640" s="182">
        <f>IFERROR(AT640/AP634,"-")</f>
        <v>0.12709620476610767</v>
      </c>
      <c r="AV640" s="214">
        <f t="shared" si="586"/>
        <v>81944.5625</v>
      </c>
      <c r="AW640" s="109">
        <f t="shared" si="646"/>
        <v>1.497037114045119E-2</v>
      </c>
      <c r="AX640" s="121"/>
      <c r="AY640" s="76"/>
      <c r="AZ640" s="76"/>
      <c r="BA640" s="76"/>
      <c r="BB640" s="76"/>
      <c r="BC640" s="76"/>
      <c r="BD640" s="76"/>
      <c r="BE640" s="76"/>
      <c r="BF640" s="76"/>
      <c r="BG640" s="76"/>
      <c r="BH640" s="76"/>
      <c r="BI640" s="76"/>
      <c r="BN640" s="500"/>
      <c r="BO640" s="642"/>
      <c r="BP640" s="641"/>
      <c r="BQ640" s="641"/>
      <c r="BR640" s="400" t="s">
        <v>150</v>
      </c>
      <c r="BS640" s="188">
        <v>649256</v>
      </c>
      <c r="BT640" s="390">
        <v>6.9982983270745359E-3</v>
      </c>
      <c r="BU640" s="188">
        <v>20</v>
      </c>
      <c r="BV640" s="390">
        <v>0.16393442622950818</v>
      </c>
      <c r="BW640" s="188">
        <v>32462.799999999999</v>
      </c>
      <c r="BX640" s="401">
        <v>2.1381227282446015E-3</v>
      </c>
      <c r="CB640" s="159"/>
      <c r="CC640" s="159"/>
      <c r="CD640" s="159"/>
      <c r="CE640" s="159"/>
      <c r="CF640" s="159"/>
      <c r="CG640" s="159"/>
      <c r="CI640" s="76"/>
      <c r="CJ640" s="150"/>
      <c r="CK640" s="150"/>
      <c r="CL640" s="150"/>
    </row>
    <row r="641" spans="2:90" s="14" customFormat="1" ht="13.5" customHeight="1">
      <c r="B641" s="500"/>
      <c r="C641" s="628"/>
      <c r="D641" s="631"/>
      <c r="E641" s="615"/>
      <c r="F641" s="615"/>
      <c r="G641" s="126" t="s">
        <v>160</v>
      </c>
      <c r="H641" s="211">
        <v>0</v>
      </c>
      <c r="I641" s="182">
        <f>IFERROR(H641/E634,"-")</f>
        <v>0</v>
      </c>
      <c r="J641" s="211">
        <v>0</v>
      </c>
      <c r="K641" s="182">
        <f>IFERROR(J641/F634,"-")</f>
        <v>0</v>
      </c>
      <c r="L641" s="214" t="str">
        <f t="shared" si="582"/>
        <v>-</v>
      </c>
      <c r="M641" s="109">
        <f t="shared" si="642"/>
        <v>0</v>
      </c>
      <c r="N641" s="615"/>
      <c r="O641" s="615"/>
      <c r="P641" s="126" t="s">
        <v>160</v>
      </c>
      <c r="Q641" s="211">
        <v>0</v>
      </c>
      <c r="R641" s="182">
        <f>IFERROR(Q641/N634,"-")</f>
        <v>0</v>
      </c>
      <c r="S641" s="211">
        <v>0</v>
      </c>
      <c r="T641" s="182">
        <f>IFERROR(S641/O634,"-")</f>
        <v>0</v>
      </c>
      <c r="U641" s="214" t="str">
        <f t="shared" si="583"/>
        <v>-</v>
      </c>
      <c r="V641" s="109">
        <f t="shared" si="643"/>
        <v>0</v>
      </c>
      <c r="W641" s="615"/>
      <c r="X641" s="615"/>
      <c r="Y641" s="126" t="s">
        <v>160</v>
      </c>
      <c r="Z641" s="211">
        <v>0</v>
      </c>
      <c r="AA641" s="182">
        <f>IFERROR(Z641/W634,"-")</f>
        <v>0</v>
      </c>
      <c r="AB641" s="211">
        <v>0</v>
      </c>
      <c r="AC641" s="182">
        <f>IFERROR(AB641/X634,"-")</f>
        <v>0</v>
      </c>
      <c r="AD641" s="214" t="str">
        <f t="shared" si="584"/>
        <v>-</v>
      </c>
      <c r="AE641" s="109">
        <f t="shared" si="644"/>
        <v>0</v>
      </c>
      <c r="AF641" s="615"/>
      <c r="AG641" s="615"/>
      <c r="AH641" s="126" t="s">
        <v>160</v>
      </c>
      <c r="AI641" s="211">
        <v>9750</v>
      </c>
      <c r="AJ641" s="182">
        <f>IFERROR(AI641/AF634,"-")</f>
        <v>9.9840347604154221E-5</v>
      </c>
      <c r="AK641" s="211">
        <v>1</v>
      </c>
      <c r="AL641" s="182">
        <f>IFERROR(AK641/AG634,"-")</f>
        <v>7.8125E-3</v>
      </c>
      <c r="AM641" s="214">
        <f t="shared" si="585"/>
        <v>9750</v>
      </c>
      <c r="AN641" s="109">
        <f t="shared" si="645"/>
        <v>1.0396091069757771E-4</v>
      </c>
      <c r="AO641" s="615"/>
      <c r="AP641" s="651"/>
      <c r="AQ641" s="126" t="s">
        <v>160</v>
      </c>
      <c r="AR641" s="211">
        <f t="shared" si="580"/>
        <v>9750</v>
      </c>
      <c r="AS641" s="182">
        <f>IFERROR(AR641/AO634,"-")</f>
        <v>1.263390383119052E-5</v>
      </c>
      <c r="AT641" s="211">
        <f t="shared" si="581"/>
        <v>1</v>
      </c>
      <c r="AU641" s="182">
        <f>IFERROR(AT641/AP634,"-")</f>
        <v>8.8261253309797002E-4</v>
      </c>
      <c r="AV641" s="214">
        <f t="shared" si="586"/>
        <v>9750</v>
      </c>
      <c r="AW641" s="109">
        <f t="shared" si="646"/>
        <v>1.0396091069757771E-4</v>
      </c>
      <c r="AX641" s="121"/>
      <c r="AY641" s="76"/>
      <c r="AZ641" s="76"/>
      <c r="BA641" s="76"/>
      <c r="BB641" s="76"/>
      <c r="BC641" s="76"/>
      <c r="BD641" s="76"/>
      <c r="BE641" s="76"/>
      <c r="BF641" s="76"/>
      <c r="BG641" s="76"/>
      <c r="BH641" s="76"/>
      <c r="BI641" s="76"/>
      <c r="BN641" s="500"/>
      <c r="BO641" s="642"/>
      <c r="BP641" s="641"/>
      <c r="BQ641" s="641"/>
      <c r="BR641" s="400" t="s">
        <v>160</v>
      </c>
      <c r="BS641" s="188">
        <v>0</v>
      </c>
      <c r="BT641" s="390">
        <v>0</v>
      </c>
      <c r="BU641" s="188">
        <v>0</v>
      </c>
      <c r="BV641" s="390">
        <v>0</v>
      </c>
      <c r="BW641" s="188" t="s">
        <v>418</v>
      </c>
      <c r="BX641" s="401">
        <v>0</v>
      </c>
      <c r="CB641" s="159"/>
      <c r="CC641" s="159"/>
      <c r="CD641" s="159"/>
      <c r="CE641" s="159"/>
      <c r="CF641" s="159"/>
      <c r="CG641" s="159"/>
      <c r="CI641" s="76"/>
      <c r="CJ641" s="150"/>
      <c r="CK641" s="150"/>
      <c r="CL641" s="150"/>
    </row>
    <row r="642" spans="2:90" s="14" customFormat="1" ht="13.5" customHeight="1">
      <c r="B642" s="500"/>
      <c r="C642" s="628"/>
      <c r="D642" s="631"/>
      <c r="E642" s="615"/>
      <c r="F642" s="615"/>
      <c r="G642" s="126" t="s">
        <v>151</v>
      </c>
      <c r="H642" s="211">
        <v>68103</v>
      </c>
      <c r="I642" s="182">
        <f>IFERROR(H642/E634,"-")</f>
        <v>1.3719098186100857E-4</v>
      </c>
      <c r="J642" s="211">
        <v>2</v>
      </c>
      <c r="K642" s="182">
        <f>IFERROR(J642/F634,"-")</f>
        <v>2.5873221216041399E-3</v>
      </c>
      <c r="L642" s="214">
        <f t="shared" si="582"/>
        <v>34051.5</v>
      </c>
      <c r="M642" s="109">
        <f t="shared" si="642"/>
        <v>2.0792182139515541E-4</v>
      </c>
      <c r="N642" s="615"/>
      <c r="O642" s="615"/>
      <c r="P642" s="126" t="s">
        <v>151</v>
      </c>
      <c r="Q642" s="211">
        <v>21566</v>
      </c>
      <c r="R642" s="182">
        <f>IFERROR(Q642/N634,"-")</f>
        <v>2.6874970325501676E-4</v>
      </c>
      <c r="S642" s="211">
        <v>3</v>
      </c>
      <c r="T642" s="182">
        <f>IFERROR(S642/O634,"-")</f>
        <v>2.6086956521739129E-2</v>
      </c>
      <c r="U642" s="214">
        <f t="shared" si="583"/>
        <v>7188.666666666667</v>
      </c>
      <c r="V642" s="109">
        <f t="shared" si="643"/>
        <v>3.1188273209273315E-4</v>
      </c>
      <c r="W642" s="615"/>
      <c r="X642" s="615"/>
      <c r="Y642" s="126" t="s">
        <v>151</v>
      </c>
      <c r="Z642" s="211">
        <v>0</v>
      </c>
      <c r="AA642" s="182">
        <f>IFERROR(Z642/W634,"-")</f>
        <v>0</v>
      </c>
      <c r="AB642" s="211">
        <v>0</v>
      </c>
      <c r="AC642" s="182">
        <f>IFERROR(AB642/X634,"-")</f>
        <v>0</v>
      </c>
      <c r="AD642" s="214" t="str">
        <f t="shared" si="584"/>
        <v>-</v>
      </c>
      <c r="AE642" s="109">
        <f t="shared" si="644"/>
        <v>0</v>
      </c>
      <c r="AF642" s="615"/>
      <c r="AG642" s="615"/>
      <c r="AH642" s="126" t="s">
        <v>151</v>
      </c>
      <c r="AI642" s="211">
        <v>58156</v>
      </c>
      <c r="AJ642" s="182">
        <f>IFERROR(AI642/AF634,"-")</f>
        <v>5.9551951336073768E-4</v>
      </c>
      <c r="AK642" s="211">
        <v>2</v>
      </c>
      <c r="AL642" s="182">
        <f>IFERROR(AK642/AG634,"-")</f>
        <v>1.5625E-2</v>
      </c>
      <c r="AM642" s="214">
        <f t="shared" si="585"/>
        <v>29078</v>
      </c>
      <c r="AN642" s="109">
        <f t="shared" si="645"/>
        <v>2.0792182139515541E-4</v>
      </c>
      <c r="AO642" s="615"/>
      <c r="AP642" s="651"/>
      <c r="AQ642" s="126" t="s">
        <v>151</v>
      </c>
      <c r="AR642" s="211">
        <f t="shared" si="580"/>
        <v>147825</v>
      </c>
      <c r="AS642" s="182">
        <f>IFERROR(AR642/AO634,"-")</f>
        <v>1.9154941885597319E-4</v>
      </c>
      <c r="AT642" s="211">
        <f t="shared" si="581"/>
        <v>7</v>
      </c>
      <c r="AU642" s="182">
        <f>IFERROR(AT642/AP634,"-")</f>
        <v>6.1782877316857903E-3</v>
      </c>
      <c r="AV642" s="214">
        <f t="shared" si="586"/>
        <v>21117.857142857141</v>
      </c>
      <c r="AW642" s="109">
        <f t="shared" si="646"/>
        <v>7.2772637488304392E-4</v>
      </c>
      <c r="AX642" s="121"/>
      <c r="AY642" s="76"/>
      <c r="AZ642" s="76"/>
      <c r="BA642" s="76"/>
      <c r="BB642" s="76"/>
      <c r="BC642" s="76"/>
      <c r="BD642" s="76"/>
      <c r="BE642" s="76"/>
      <c r="BF642" s="76"/>
      <c r="BG642" s="76"/>
      <c r="BH642" s="76"/>
      <c r="BI642" s="76"/>
      <c r="BN642" s="500"/>
      <c r="BO642" s="642"/>
      <c r="BP642" s="641"/>
      <c r="BQ642" s="641"/>
      <c r="BR642" s="400" t="s">
        <v>151</v>
      </c>
      <c r="BS642" s="188">
        <v>53559</v>
      </c>
      <c r="BT642" s="390">
        <v>5.7730981323204564E-4</v>
      </c>
      <c r="BU642" s="188">
        <v>2</v>
      </c>
      <c r="BV642" s="390">
        <v>1.6393442622950821E-2</v>
      </c>
      <c r="BW642" s="188">
        <v>26779.5</v>
      </c>
      <c r="BX642" s="401">
        <v>2.1381227282446012E-4</v>
      </c>
      <c r="CB642" s="159"/>
      <c r="CC642" s="159"/>
      <c r="CD642" s="159"/>
      <c r="CE642" s="159"/>
      <c r="CF642" s="159"/>
      <c r="CG642" s="159"/>
      <c r="CI642" s="76"/>
      <c r="CJ642" s="150"/>
      <c r="CK642" s="150"/>
      <c r="CL642" s="150"/>
    </row>
    <row r="643" spans="2:90" s="14" customFormat="1" ht="13.5" customHeight="1">
      <c r="B643" s="500"/>
      <c r="C643" s="628"/>
      <c r="D643" s="631"/>
      <c r="E643" s="615"/>
      <c r="F643" s="615"/>
      <c r="G643" s="126" t="s">
        <v>152</v>
      </c>
      <c r="H643" s="211">
        <v>505191</v>
      </c>
      <c r="I643" s="182">
        <f>IFERROR(H643/E634,"-")</f>
        <v>1.0176886380533132E-3</v>
      </c>
      <c r="J643" s="211">
        <v>28</v>
      </c>
      <c r="K643" s="182">
        <f>IFERROR(J643/F634,"-")</f>
        <v>3.6222509702457953E-2</v>
      </c>
      <c r="L643" s="214">
        <f t="shared" si="582"/>
        <v>18042.535714285714</v>
      </c>
      <c r="M643" s="109">
        <f t="shared" si="642"/>
        <v>2.9109054995321757E-3</v>
      </c>
      <c r="N643" s="615"/>
      <c r="O643" s="615"/>
      <c r="P643" s="126" t="s">
        <v>152</v>
      </c>
      <c r="Q643" s="211">
        <v>108763</v>
      </c>
      <c r="R643" s="182">
        <f>IFERROR(Q643/N634,"-")</f>
        <v>1.3553753118392556E-3</v>
      </c>
      <c r="S643" s="211">
        <v>8</v>
      </c>
      <c r="T643" s="182">
        <f>IFERROR(S643/O634,"-")</f>
        <v>6.9565217391304349E-2</v>
      </c>
      <c r="U643" s="214">
        <f t="shared" si="583"/>
        <v>13595.375</v>
      </c>
      <c r="V643" s="109">
        <f t="shared" si="643"/>
        <v>8.3168728558062166E-4</v>
      </c>
      <c r="W643" s="615"/>
      <c r="X643" s="615"/>
      <c r="Y643" s="126" t="s">
        <v>152</v>
      </c>
      <c r="Z643" s="211">
        <v>200393</v>
      </c>
      <c r="AA643" s="182">
        <f>IFERROR(Z643/W634,"-")</f>
        <v>2.0569752784814804E-3</v>
      </c>
      <c r="AB643" s="211">
        <v>9</v>
      </c>
      <c r="AC643" s="182">
        <f>IFERROR(AB643/X634,"-")</f>
        <v>7.6923076923076927E-2</v>
      </c>
      <c r="AD643" s="214">
        <f t="shared" si="584"/>
        <v>22265.888888888891</v>
      </c>
      <c r="AE643" s="109">
        <f t="shared" si="644"/>
        <v>9.3564819627819939E-4</v>
      </c>
      <c r="AF643" s="615"/>
      <c r="AG643" s="615"/>
      <c r="AH643" s="126" t="s">
        <v>152</v>
      </c>
      <c r="AI643" s="211">
        <v>189589</v>
      </c>
      <c r="AJ643" s="182">
        <f>IFERROR(AI643/AF634,"-")</f>
        <v>1.9413981191716916E-3</v>
      </c>
      <c r="AK643" s="211">
        <v>10</v>
      </c>
      <c r="AL643" s="182">
        <f>IFERROR(AK643/AG634,"-")</f>
        <v>7.8125E-2</v>
      </c>
      <c r="AM643" s="214">
        <f t="shared" si="585"/>
        <v>18958.900000000001</v>
      </c>
      <c r="AN643" s="109">
        <f t="shared" si="645"/>
        <v>1.0396091069757771E-3</v>
      </c>
      <c r="AO643" s="615"/>
      <c r="AP643" s="651"/>
      <c r="AQ643" s="126" t="s">
        <v>152</v>
      </c>
      <c r="AR643" s="211">
        <f t="shared" si="580"/>
        <v>1003936</v>
      </c>
      <c r="AS643" s="182">
        <f>IFERROR(AR643/AO634,"-")</f>
        <v>1.3008852181200087E-3</v>
      </c>
      <c r="AT643" s="211">
        <f t="shared" si="581"/>
        <v>55</v>
      </c>
      <c r="AU643" s="182">
        <f>IFERROR(AT643/AP634,"-")</f>
        <v>4.8543689320388349E-2</v>
      </c>
      <c r="AV643" s="214">
        <f t="shared" si="586"/>
        <v>18253.381818181817</v>
      </c>
      <c r="AW643" s="109">
        <f t="shared" si="646"/>
        <v>5.717850088366774E-3</v>
      </c>
      <c r="AX643" s="121"/>
      <c r="AY643" s="76"/>
      <c r="AZ643" s="76"/>
      <c r="BA643" s="76"/>
      <c r="BB643" s="76"/>
      <c r="BC643" s="76"/>
      <c r="BD643" s="76"/>
      <c r="BE643" s="76"/>
      <c r="BF643" s="76"/>
      <c r="BG643" s="76"/>
      <c r="BH643" s="76"/>
      <c r="BI643" s="76"/>
      <c r="BN643" s="500"/>
      <c r="BO643" s="642"/>
      <c r="BP643" s="641"/>
      <c r="BQ643" s="641"/>
      <c r="BR643" s="400" t="s">
        <v>152</v>
      </c>
      <c r="BS643" s="188">
        <v>134102</v>
      </c>
      <c r="BT643" s="390">
        <v>1.4454788284703559E-3</v>
      </c>
      <c r="BU643" s="188">
        <v>10</v>
      </c>
      <c r="BV643" s="390">
        <v>8.1967213114754092E-2</v>
      </c>
      <c r="BW643" s="188">
        <v>13410.2</v>
      </c>
      <c r="BX643" s="401">
        <v>1.0690613641223007E-3</v>
      </c>
      <c r="CB643" s="159"/>
      <c r="CC643" s="159"/>
      <c r="CD643" s="159"/>
      <c r="CE643" s="159"/>
      <c r="CF643" s="159"/>
      <c r="CG643" s="159"/>
      <c r="CI643" s="76"/>
      <c r="CJ643" s="150"/>
      <c r="CK643" s="150"/>
      <c r="CL643" s="150"/>
    </row>
    <row r="644" spans="2:90" s="14" customFormat="1" ht="13.5" customHeight="1">
      <c r="B644" s="500"/>
      <c r="C644" s="628"/>
      <c r="D644" s="631"/>
      <c r="E644" s="615"/>
      <c r="F644" s="615"/>
      <c r="G644" s="126" t="s">
        <v>153</v>
      </c>
      <c r="H644" s="211">
        <v>9460</v>
      </c>
      <c r="I644" s="182">
        <f>IFERROR(H644/E634,"-")</f>
        <v>1.9056821115151183E-5</v>
      </c>
      <c r="J644" s="211">
        <v>1</v>
      </c>
      <c r="K644" s="182">
        <f>IFERROR(J644/F634,"-")</f>
        <v>1.29366106080207E-3</v>
      </c>
      <c r="L644" s="214">
        <f t="shared" si="582"/>
        <v>9460</v>
      </c>
      <c r="M644" s="109">
        <f t="shared" si="642"/>
        <v>1.0396091069757771E-4</v>
      </c>
      <c r="N644" s="615"/>
      <c r="O644" s="615"/>
      <c r="P644" s="126" t="s">
        <v>153</v>
      </c>
      <c r="Q644" s="211">
        <v>0</v>
      </c>
      <c r="R644" s="182">
        <f>IFERROR(Q644/N634,"-")</f>
        <v>0</v>
      </c>
      <c r="S644" s="211">
        <v>0</v>
      </c>
      <c r="T644" s="182">
        <f>IFERROR(S644/O634,"-")</f>
        <v>0</v>
      </c>
      <c r="U644" s="214" t="str">
        <f t="shared" si="583"/>
        <v>-</v>
      </c>
      <c r="V644" s="109">
        <f t="shared" si="643"/>
        <v>0</v>
      </c>
      <c r="W644" s="615"/>
      <c r="X644" s="615"/>
      <c r="Y644" s="126" t="s">
        <v>153</v>
      </c>
      <c r="Z644" s="211">
        <v>0</v>
      </c>
      <c r="AA644" s="182">
        <f>IFERROR(Z644/W634,"-")</f>
        <v>0</v>
      </c>
      <c r="AB644" s="211">
        <v>0</v>
      </c>
      <c r="AC644" s="182">
        <f>IFERROR(AB644/X634,"-")</f>
        <v>0</v>
      </c>
      <c r="AD644" s="214" t="str">
        <f t="shared" si="584"/>
        <v>-</v>
      </c>
      <c r="AE644" s="109">
        <f t="shared" si="644"/>
        <v>0</v>
      </c>
      <c r="AF644" s="615"/>
      <c r="AG644" s="615"/>
      <c r="AH644" s="126" t="s">
        <v>153</v>
      </c>
      <c r="AI644" s="211">
        <v>19206</v>
      </c>
      <c r="AJ644" s="182">
        <f>IFERROR(AI644/AF634,"-")</f>
        <v>1.9667012472670626E-4</v>
      </c>
      <c r="AK644" s="211">
        <v>2</v>
      </c>
      <c r="AL644" s="182">
        <f>IFERROR(AK644/AG634,"-")</f>
        <v>1.5625E-2</v>
      </c>
      <c r="AM644" s="214">
        <f t="shared" si="585"/>
        <v>9603</v>
      </c>
      <c r="AN644" s="109">
        <f t="shared" si="645"/>
        <v>2.0792182139515541E-4</v>
      </c>
      <c r="AO644" s="615"/>
      <c r="AP644" s="651"/>
      <c r="AQ644" s="126" t="s">
        <v>153</v>
      </c>
      <c r="AR644" s="211">
        <f t="shared" si="580"/>
        <v>28666</v>
      </c>
      <c r="AS644" s="182">
        <f>IFERROR(AR644/AO634,"-")</f>
        <v>3.7144973048708457E-5</v>
      </c>
      <c r="AT644" s="211">
        <f t="shared" si="581"/>
        <v>3</v>
      </c>
      <c r="AU644" s="182">
        <f>IFERROR(AT644/AP634,"-")</f>
        <v>2.6478375992939102E-3</v>
      </c>
      <c r="AV644" s="214">
        <f t="shared" si="586"/>
        <v>9555.3333333333339</v>
      </c>
      <c r="AW644" s="109">
        <f t="shared" si="646"/>
        <v>3.1188273209273315E-4</v>
      </c>
      <c r="AX644" s="121"/>
      <c r="AY644" s="76"/>
      <c r="AZ644" s="76"/>
      <c r="BA644" s="76"/>
      <c r="BB644" s="76"/>
      <c r="BC644" s="76"/>
      <c r="BD644" s="76"/>
      <c r="BE644" s="76"/>
      <c r="BF644" s="76"/>
      <c r="BG644" s="76"/>
      <c r="BH644" s="76"/>
      <c r="BI644" s="76"/>
      <c r="BN644" s="500"/>
      <c r="BO644" s="642"/>
      <c r="BP644" s="641"/>
      <c r="BQ644" s="641"/>
      <c r="BR644" s="400" t="s">
        <v>153</v>
      </c>
      <c r="BS644" s="188">
        <v>16068</v>
      </c>
      <c r="BT644" s="390">
        <v>1.7319617765478276E-4</v>
      </c>
      <c r="BU644" s="188">
        <v>4</v>
      </c>
      <c r="BV644" s="390">
        <v>3.2786885245901641E-2</v>
      </c>
      <c r="BW644" s="188">
        <v>4017</v>
      </c>
      <c r="BX644" s="401">
        <v>4.2762454564892024E-4</v>
      </c>
      <c r="CB644" s="159"/>
      <c r="CC644" s="159"/>
      <c r="CD644" s="159"/>
      <c r="CE644" s="159"/>
      <c r="CF644" s="159"/>
      <c r="CG644" s="159"/>
      <c r="CI644" s="76"/>
      <c r="CJ644" s="150"/>
      <c r="CK644" s="150"/>
      <c r="CL644" s="150"/>
    </row>
    <row r="645" spans="2:90" s="14" customFormat="1" ht="13.5" customHeight="1">
      <c r="B645" s="500"/>
      <c r="C645" s="628"/>
      <c r="D645" s="631"/>
      <c r="E645" s="615"/>
      <c r="F645" s="615"/>
      <c r="G645" s="126" t="s">
        <v>154</v>
      </c>
      <c r="H645" s="211">
        <v>2370604</v>
      </c>
      <c r="I645" s="182">
        <f>IFERROR(H645/E634,"-")</f>
        <v>4.7754943301122474E-3</v>
      </c>
      <c r="J645" s="211">
        <v>2</v>
      </c>
      <c r="K645" s="182">
        <f>IFERROR(J645/F634,"-")</f>
        <v>2.5873221216041399E-3</v>
      </c>
      <c r="L645" s="214">
        <f t="shared" si="582"/>
        <v>1185302</v>
      </c>
      <c r="M645" s="109">
        <f t="shared" si="642"/>
        <v>2.0792182139515541E-4</v>
      </c>
      <c r="N645" s="615"/>
      <c r="O645" s="615"/>
      <c r="P645" s="126" t="s">
        <v>154</v>
      </c>
      <c r="Q645" s="211">
        <v>0</v>
      </c>
      <c r="R645" s="182">
        <f>IFERROR(Q645/N634,"-")</f>
        <v>0</v>
      </c>
      <c r="S645" s="211">
        <v>0</v>
      </c>
      <c r="T645" s="182">
        <f>IFERROR(S645/O634,"-")</f>
        <v>0</v>
      </c>
      <c r="U645" s="214" t="str">
        <f t="shared" si="583"/>
        <v>-</v>
      </c>
      <c r="V645" s="109">
        <f t="shared" si="643"/>
        <v>0</v>
      </c>
      <c r="W645" s="615"/>
      <c r="X645" s="615"/>
      <c r="Y645" s="126" t="s">
        <v>154</v>
      </c>
      <c r="Z645" s="211">
        <v>367265</v>
      </c>
      <c r="AA645" s="182">
        <f>IFERROR(Z645/W634,"-")</f>
        <v>3.7698673389364944E-3</v>
      </c>
      <c r="AB645" s="211">
        <v>1</v>
      </c>
      <c r="AC645" s="182">
        <f>IFERROR(AB645/X634,"-")</f>
        <v>8.5470085470085479E-3</v>
      </c>
      <c r="AD645" s="214">
        <f t="shared" si="584"/>
        <v>367265</v>
      </c>
      <c r="AE645" s="109">
        <f t="shared" si="644"/>
        <v>1.0396091069757771E-4</v>
      </c>
      <c r="AF645" s="615"/>
      <c r="AG645" s="615"/>
      <c r="AH645" s="126" t="s">
        <v>154</v>
      </c>
      <c r="AI645" s="211">
        <v>1214123</v>
      </c>
      <c r="AJ645" s="182">
        <f>IFERROR(AI645/AF634,"-")</f>
        <v>1.2432662805558823E-2</v>
      </c>
      <c r="AK645" s="211">
        <v>2</v>
      </c>
      <c r="AL645" s="182">
        <f>IFERROR(AK645/AG634,"-")</f>
        <v>1.5625E-2</v>
      </c>
      <c r="AM645" s="214">
        <f t="shared" si="585"/>
        <v>607061.5</v>
      </c>
      <c r="AN645" s="109">
        <f t="shared" si="645"/>
        <v>2.0792182139515541E-4</v>
      </c>
      <c r="AO645" s="615"/>
      <c r="AP645" s="651"/>
      <c r="AQ645" s="126" t="s">
        <v>154</v>
      </c>
      <c r="AR645" s="211">
        <f t="shared" ref="AR645:AR708" si="647">SUM(H645,Q645,Z645,AI645)</f>
        <v>3951992</v>
      </c>
      <c r="AS645" s="182">
        <f>IFERROR(AR645/AO634,"-")</f>
        <v>5.1209319866291573E-3</v>
      </c>
      <c r="AT645" s="211">
        <f t="shared" ref="AT645:AT708" si="648">SUM(J645,S645,AB645,AK645)</f>
        <v>5</v>
      </c>
      <c r="AU645" s="182">
        <f>IFERROR(AT645/AP634,"-")</f>
        <v>4.4130626654898496E-3</v>
      </c>
      <c r="AV645" s="214">
        <f t="shared" si="586"/>
        <v>790398.4</v>
      </c>
      <c r="AW645" s="109">
        <f t="shared" si="646"/>
        <v>5.1980455348788856E-4</v>
      </c>
      <c r="AX645" s="121"/>
      <c r="AY645" s="76"/>
      <c r="AZ645" s="76"/>
      <c r="BA645" s="76"/>
      <c r="BB645" s="76"/>
      <c r="BC645" s="76"/>
      <c r="BD645" s="76"/>
      <c r="BE645" s="76"/>
      <c r="BF645" s="76"/>
      <c r="BG645" s="76"/>
      <c r="BH645" s="76"/>
      <c r="BI645" s="76"/>
      <c r="BN645" s="500"/>
      <c r="BO645" s="642"/>
      <c r="BP645" s="641"/>
      <c r="BQ645" s="641"/>
      <c r="BR645" s="400" t="s">
        <v>154</v>
      </c>
      <c r="BS645" s="188">
        <v>1004217</v>
      </c>
      <c r="BT645" s="390">
        <v>1.0824405398055327E-2</v>
      </c>
      <c r="BU645" s="188">
        <v>2</v>
      </c>
      <c r="BV645" s="390">
        <v>1.6393442622950821E-2</v>
      </c>
      <c r="BW645" s="188">
        <v>502108.5</v>
      </c>
      <c r="BX645" s="401">
        <v>2.1381227282446012E-4</v>
      </c>
      <c r="CB645" s="159"/>
      <c r="CC645" s="159"/>
      <c r="CD645" s="159"/>
      <c r="CE645" s="159"/>
      <c r="CF645" s="159"/>
      <c r="CG645" s="159"/>
      <c r="CI645" s="76"/>
      <c r="CJ645" s="150"/>
      <c r="CK645" s="150"/>
      <c r="CL645" s="150"/>
    </row>
    <row r="646" spans="2:90" s="14" customFormat="1" ht="13.5" customHeight="1">
      <c r="B646" s="500"/>
      <c r="C646" s="628"/>
      <c r="D646" s="631"/>
      <c r="E646" s="615"/>
      <c r="F646" s="615"/>
      <c r="G646" s="126" t="s">
        <v>155</v>
      </c>
      <c r="H646" s="211">
        <v>4822322</v>
      </c>
      <c r="I646" s="182">
        <f>IFERROR(H646/E634,"-")</f>
        <v>9.7143898217397565E-3</v>
      </c>
      <c r="J646" s="211">
        <v>91</v>
      </c>
      <c r="K646" s="182">
        <f>IFERROR(J646/F634,"-")</f>
        <v>0.11772315653298836</v>
      </c>
      <c r="L646" s="214">
        <f t="shared" ref="L646:L709" si="649">IFERROR(H646/J646,"-")</f>
        <v>52992.54945054945</v>
      </c>
      <c r="M646" s="109">
        <f t="shared" si="642"/>
        <v>9.4604428734795711E-3</v>
      </c>
      <c r="N646" s="615"/>
      <c r="O646" s="615"/>
      <c r="P646" s="126" t="s">
        <v>155</v>
      </c>
      <c r="Q646" s="211">
        <v>298680</v>
      </c>
      <c r="R646" s="182">
        <f>IFERROR(Q646/N634,"-")</f>
        <v>3.7220699883246037E-3</v>
      </c>
      <c r="S646" s="211">
        <v>10</v>
      </c>
      <c r="T646" s="182">
        <f>IFERROR(S646/O634,"-")</f>
        <v>8.6956521739130432E-2</v>
      </c>
      <c r="U646" s="214">
        <f t="shared" ref="U646:U709" si="650">IFERROR(Q646/S646,"-")</f>
        <v>29868</v>
      </c>
      <c r="V646" s="109">
        <f t="shared" si="643"/>
        <v>1.0396091069757771E-3</v>
      </c>
      <c r="W646" s="615"/>
      <c r="X646" s="615"/>
      <c r="Y646" s="126" t="s">
        <v>155</v>
      </c>
      <c r="Z646" s="211">
        <v>165322</v>
      </c>
      <c r="AA646" s="182">
        <f>IFERROR(Z646/W634,"-")</f>
        <v>1.696981765775827E-3</v>
      </c>
      <c r="AB646" s="211">
        <v>11</v>
      </c>
      <c r="AC646" s="182">
        <f>IFERROR(AB646/X634,"-")</f>
        <v>9.4017094017094016E-2</v>
      </c>
      <c r="AD646" s="214">
        <f t="shared" ref="AD646:AD709" si="651">IFERROR(Z646/AB646,"-")</f>
        <v>15029.272727272728</v>
      </c>
      <c r="AE646" s="109">
        <f t="shared" si="644"/>
        <v>1.1435700176733548E-3</v>
      </c>
      <c r="AF646" s="615"/>
      <c r="AG646" s="615"/>
      <c r="AH646" s="126" t="s">
        <v>155</v>
      </c>
      <c r="AI646" s="211">
        <v>577558</v>
      </c>
      <c r="AJ646" s="182">
        <f>IFERROR(AI646/AF634,"-")</f>
        <v>5.9142145109292409E-3</v>
      </c>
      <c r="AK646" s="211">
        <v>20</v>
      </c>
      <c r="AL646" s="182">
        <f>IFERROR(AK646/AG634,"-")</f>
        <v>0.15625</v>
      </c>
      <c r="AM646" s="214">
        <f t="shared" ref="AM646:AM709" si="652">IFERROR(AI646/AK646,"-")</f>
        <v>28877.9</v>
      </c>
      <c r="AN646" s="109">
        <f t="shared" si="645"/>
        <v>2.0792182139515543E-3</v>
      </c>
      <c r="AO646" s="615"/>
      <c r="AP646" s="651"/>
      <c r="AQ646" s="126" t="s">
        <v>155</v>
      </c>
      <c r="AR646" s="211">
        <f t="shared" si="647"/>
        <v>5863882</v>
      </c>
      <c r="AS646" s="182">
        <f>IFERROR(AR646/AO634,"-")</f>
        <v>7.5983303861999101E-3</v>
      </c>
      <c r="AT646" s="211">
        <f t="shared" si="648"/>
        <v>132</v>
      </c>
      <c r="AU646" s="182">
        <f>IFERROR(AT646/AP634,"-")</f>
        <v>0.11650485436893204</v>
      </c>
      <c r="AV646" s="214">
        <f t="shared" ref="AV646:AV709" si="653">IFERROR(AR646/AT646,"-")</f>
        <v>44423.348484848488</v>
      </c>
      <c r="AW646" s="109">
        <f t="shared" si="646"/>
        <v>1.3722840212080258E-2</v>
      </c>
      <c r="AX646" s="121"/>
      <c r="AY646" s="76"/>
      <c r="AZ646" s="76"/>
      <c r="BA646" s="76"/>
      <c r="BB646" s="76"/>
      <c r="BC646" s="76"/>
      <c r="BD646" s="76"/>
      <c r="BE646" s="76"/>
      <c r="BF646" s="76"/>
      <c r="BG646" s="76"/>
      <c r="BH646" s="76"/>
      <c r="BI646" s="76"/>
      <c r="BN646" s="500"/>
      <c r="BO646" s="642"/>
      <c r="BP646" s="641"/>
      <c r="BQ646" s="641"/>
      <c r="BR646" s="400" t="s">
        <v>155</v>
      </c>
      <c r="BS646" s="188">
        <v>510881</v>
      </c>
      <c r="BT646" s="390">
        <v>5.5067610428462203E-3</v>
      </c>
      <c r="BU646" s="188">
        <v>15</v>
      </c>
      <c r="BV646" s="390">
        <v>0.12295081967213115</v>
      </c>
      <c r="BW646" s="188">
        <v>34058.73333333333</v>
      </c>
      <c r="BX646" s="401">
        <v>1.603592046183451E-3</v>
      </c>
      <c r="CB646" s="159"/>
      <c r="CC646" s="159"/>
      <c r="CD646" s="159"/>
      <c r="CE646" s="159"/>
      <c r="CF646" s="159"/>
      <c r="CG646" s="159"/>
      <c r="CI646" s="76"/>
      <c r="CJ646" s="150"/>
      <c r="CK646" s="150"/>
      <c r="CL646" s="150"/>
    </row>
    <row r="647" spans="2:90" s="14" customFormat="1" ht="13.5" customHeight="1">
      <c r="B647" s="500"/>
      <c r="C647" s="628"/>
      <c r="D647" s="631"/>
      <c r="E647" s="615"/>
      <c r="F647" s="615"/>
      <c r="G647" s="126" t="s">
        <v>156</v>
      </c>
      <c r="H647" s="211">
        <v>4894402</v>
      </c>
      <c r="I647" s="182">
        <f>IFERROR(H647/E634,"-")</f>
        <v>9.8595923234289836E-3</v>
      </c>
      <c r="J647" s="211">
        <v>71</v>
      </c>
      <c r="K647" s="182">
        <f>IFERROR(J647/F634,"-")</f>
        <v>9.1849935316946962E-2</v>
      </c>
      <c r="L647" s="214">
        <f t="shared" si="649"/>
        <v>68935.239436619711</v>
      </c>
      <c r="M647" s="109">
        <f t="shared" si="642"/>
        <v>7.3812246595280177E-3</v>
      </c>
      <c r="N647" s="615"/>
      <c r="O647" s="615"/>
      <c r="P647" s="126" t="s">
        <v>156</v>
      </c>
      <c r="Q647" s="211">
        <v>269366</v>
      </c>
      <c r="R647" s="182">
        <f>IFERROR(Q647/N634,"-")</f>
        <v>3.3567667887874821E-3</v>
      </c>
      <c r="S647" s="211">
        <v>9</v>
      </c>
      <c r="T647" s="182">
        <f>IFERROR(S647/O634,"-")</f>
        <v>7.8260869565217397E-2</v>
      </c>
      <c r="U647" s="214">
        <f t="shared" si="650"/>
        <v>29929.555555555555</v>
      </c>
      <c r="V647" s="109">
        <f t="shared" si="643"/>
        <v>9.3564819627819939E-4</v>
      </c>
      <c r="W647" s="615"/>
      <c r="X647" s="615"/>
      <c r="Y647" s="126" t="s">
        <v>156</v>
      </c>
      <c r="Z647" s="211">
        <v>1984093</v>
      </c>
      <c r="AA647" s="182">
        <f>IFERROR(Z647/W634,"-")</f>
        <v>2.0366131807039944E-2</v>
      </c>
      <c r="AB647" s="211">
        <v>13</v>
      </c>
      <c r="AC647" s="182">
        <f>IFERROR(AB647/X634,"-")</f>
        <v>0.1111111111111111</v>
      </c>
      <c r="AD647" s="214">
        <f t="shared" si="651"/>
        <v>152622.53846153847</v>
      </c>
      <c r="AE647" s="109">
        <f t="shared" si="644"/>
        <v>1.3514918390685102E-3</v>
      </c>
      <c r="AF647" s="615"/>
      <c r="AG647" s="615"/>
      <c r="AH647" s="126" t="s">
        <v>156</v>
      </c>
      <c r="AI647" s="211">
        <v>1221445</v>
      </c>
      <c r="AJ647" s="182">
        <f>IFERROR(AI647/AF634,"-")</f>
        <v>1.2507640346600631E-2</v>
      </c>
      <c r="AK647" s="211">
        <v>21</v>
      </c>
      <c r="AL647" s="182">
        <f>IFERROR(AK647/AG634,"-")</f>
        <v>0.1640625</v>
      </c>
      <c r="AM647" s="214">
        <f t="shared" si="652"/>
        <v>58164.047619047618</v>
      </c>
      <c r="AN647" s="109">
        <f t="shared" si="645"/>
        <v>2.1831791246491321E-3</v>
      </c>
      <c r="AO647" s="615"/>
      <c r="AP647" s="651"/>
      <c r="AQ647" s="126" t="s">
        <v>156</v>
      </c>
      <c r="AR647" s="211">
        <f t="shared" si="647"/>
        <v>8369306</v>
      </c>
      <c r="AS647" s="182">
        <f>IFERROR(AR647/AO634,"-")</f>
        <v>1.084482124490316E-2</v>
      </c>
      <c r="AT647" s="211">
        <f t="shared" si="648"/>
        <v>114</v>
      </c>
      <c r="AU647" s="182">
        <f>IFERROR(AT647/AP634,"-")</f>
        <v>0.10061782877316858</v>
      </c>
      <c r="AV647" s="214">
        <f t="shared" si="653"/>
        <v>73414.964912280702</v>
      </c>
      <c r="AW647" s="109">
        <f t="shared" si="646"/>
        <v>1.1851543819523859E-2</v>
      </c>
      <c r="AX647" s="121"/>
      <c r="AY647" s="76"/>
      <c r="AZ647" s="76"/>
      <c r="BA647" s="76"/>
      <c r="BB647" s="76"/>
      <c r="BC647" s="76"/>
      <c r="BD647" s="76"/>
      <c r="BE647" s="76"/>
      <c r="BF647" s="76"/>
      <c r="BG647" s="76"/>
      <c r="BH647" s="76"/>
      <c r="BI647" s="76"/>
      <c r="BN647" s="500"/>
      <c r="BO647" s="642"/>
      <c r="BP647" s="641"/>
      <c r="BQ647" s="641"/>
      <c r="BR647" s="400" t="s">
        <v>156</v>
      </c>
      <c r="BS647" s="188">
        <v>1019819</v>
      </c>
      <c r="BT647" s="390">
        <v>1.0992578584747505E-2</v>
      </c>
      <c r="BU647" s="188">
        <v>16</v>
      </c>
      <c r="BV647" s="390">
        <v>0.13114754098360656</v>
      </c>
      <c r="BW647" s="188">
        <v>63738.6875</v>
      </c>
      <c r="BX647" s="401">
        <v>1.7104981825956809E-3</v>
      </c>
      <c r="CB647" s="159"/>
      <c r="CC647" s="159"/>
      <c r="CD647" s="159"/>
      <c r="CE647" s="159"/>
      <c r="CF647" s="159"/>
      <c r="CG647" s="159"/>
      <c r="CI647" s="76"/>
      <c r="CJ647" s="150"/>
      <c r="CK647" s="150"/>
      <c r="CL647" s="150"/>
    </row>
    <row r="648" spans="2:90" s="14" customFormat="1" ht="13.5" customHeight="1">
      <c r="B648" s="500"/>
      <c r="C648" s="628"/>
      <c r="D648" s="631"/>
      <c r="E648" s="615"/>
      <c r="F648" s="615"/>
      <c r="G648" s="126" t="s">
        <v>157</v>
      </c>
      <c r="H648" s="211">
        <v>1198568</v>
      </c>
      <c r="I648" s="182">
        <f>IFERROR(H648/E634,"-")</f>
        <v>2.414471032805975E-3</v>
      </c>
      <c r="J648" s="211">
        <v>37</v>
      </c>
      <c r="K648" s="182">
        <f>IFERROR(J648/F634,"-")</f>
        <v>4.7865459249676584E-2</v>
      </c>
      <c r="L648" s="214">
        <f t="shared" si="649"/>
        <v>32393.72972972973</v>
      </c>
      <c r="M648" s="109">
        <f t="shared" si="642"/>
        <v>3.8465536958103754E-3</v>
      </c>
      <c r="N648" s="615"/>
      <c r="O648" s="615"/>
      <c r="P648" s="126" t="s">
        <v>157</v>
      </c>
      <c r="Q648" s="211">
        <v>361762</v>
      </c>
      <c r="R648" s="182">
        <f>IFERROR(Q648/N634,"-")</f>
        <v>4.5081809398563192E-3</v>
      </c>
      <c r="S648" s="211">
        <v>8</v>
      </c>
      <c r="T648" s="182">
        <f>IFERROR(S648/O634,"-")</f>
        <v>6.9565217391304349E-2</v>
      </c>
      <c r="U648" s="214">
        <f t="shared" si="650"/>
        <v>45220.25</v>
      </c>
      <c r="V648" s="109">
        <f t="shared" si="643"/>
        <v>8.3168728558062166E-4</v>
      </c>
      <c r="W648" s="615"/>
      <c r="X648" s="615"/>
      <c r="Y648" s="126" t="s">
        <v>157</v>
      </c>
      <c r="Z648" s="211">
        <v>364262</v>
      </c>
      <c r="AA648" s="182">
        <f>IFERROR(Z648/W634,"-")</f>
        <v>3.7390424260838502E-3</v>
      </c>
      <c r="AB648" s="211">
        <v>14</v>
      </c>
      <c r="AC648" s="182">
        <f>IFERROR(AB648/X634,"-")</f>
        <v>0.11965811965811966</v>
      </c>
      <c r="AD648" s="214">
        <f t="shared" si="651"/>
        <v>26018.714285714286</v>
      </c>
      <c r="AE648" s="109">
        <f t="shared" si="644"/>
        <v>1.4554527497660878E-3</v>
      </c>
      <c r="AF648" s="615"/>
      <c r="AG648" s="615"/>
      <c r="AH648" s="126" t="s">
        <v>157</v>
      </c>
      <c r="AI648" s="211">
        <v>1064903</v>
      </c>
      <c r="AJ648" s="182">
        <f>IFERROR(AI648/AF634,"-")</f>
        <v>1.0904644685610938E-2</v>
      </c>
      <c r="AK648" s="211">
        <v>16</v>
      </c>
      <c r="AL648" s="182">
        <f>IFERROR(AK648/AG634,"-")</f>
        <v>0.125</v>
      </c>
      <c r="AM648" s="214">
        <f t="shared" si="652"/>
        <v>66556.4375</v>
      </c>
      <c r="AN648" s="109">
        <f t="shared" si="645"/>
        <v>1.6633745711612433E-3</v>
      </c>
      <c r="AO648" s="615"/>
      <c r="AP648" s="651"/>
      <c r="AQ648" s="126" t="s">
        <v>157</v>
      </c>
      <c r="AR648" s="211">
        <f t="shared" si="647"/>
        <v>2989495</v>
      </c>
      <c r="AS648" s="182">
        <f>IFERROR(AR648/AO634,"-")</f>
        <v>3.8737428034692207E-3</v>
      </c>
      <c r="AT648" s="211">
        <f t="shared" si="648"/>
        <v>75</v>
      </c>
      <c r="AU648" s="182">
        <f>IFERROR(AT648/AP634,"-")</f>
        <v>6.6195939982347754E-2</v>
      </c>
      <c r="AV648" s="214">
        <f t="shared" si="653"/>
        <v>39859.933333333334</v>
      </c>
      <c r="AW648" s="109">
        <f t="shared" si="646"/>
        <v>7.7970683023183282E-3</v>
      </c>
      <c r="AX648" s="121"/>
      <c r="AY648" s="76"/>
      <c r="AZ648" s="76"/>
      <c r="BA648" s="76"/>
      <c r="BB648" s="76"/>
      <c r="BC648" s="76"/>
      <c r="BD648" s="76"/>
      <c r="BE648" s="76"/>
      <c r="BF648" s="76"/>
      <c r="BG648" s="76"/>
      <c r="BH648" s="76"/>
      <c r="BI648" s="76"/>
      <c r="BN648" s="500"/>
      <c r="BO648" s="642"/>
      <c r="BP648" s="641"/>
      <c r="BQ648" s="641"/>
      <c r="BR648" s="400" t="s">
        <v>157</v>
      </c>
      <c r="BS648" s="188">
        <v>549598</v>
      </c>
      <c r="BT648" s="390">
        <v>5.9240896718143702E-3</v>
      </c>
      <c r="BU648" s="188">
        <v>13</v>
      </c>
      <c r="BV648" s="390">
        <v>0.10655737704918032</v>
      </c>
      <c r="BW648" s="188">
        <v>42276.769230769234</v>
      </c>
      <c r="BX648" s="401">
        <v>1.3897797733589908E-3</v>
      </c>
      <c r="CB648" s="159"/>
      <c r="CC648" s="159"/>
      <c r="CD648" s="159"/>
      <c r="CE648" s="159"/>
      <c r="CF648" s="159"/>
      <c r="CG648" s="159"/>
      <c r="CI648" s="76"/>
      <c r="CJ648" s="150"/>
      <c r="CK648" s="150"/>
      <c r="CL648" s="150"/>
    </row>
    <row r="649" spans="2:90" s="14" customFormat="1" ht="13.5" customHeight="1">
      <c r="B649" s="500"/>
      <c r="C649" s="628"/>
      <c r="D649" s="631"/>
      <c r="E649" s="615"/>
      <c r="F649" s="615"/>
      <c r="G649" s="127" t="s">
        <v>158</v>
      </c>
      <c r="H649" s="212">
        <v>1889329</v>
      </c>
      <c r="I649" s="183">
        <f>IFERROR(H649/E634,"-")</f>
        <v>3.8059835920367306E-3</v>
      </c>
      <c r="J649" s="212">
        <v>55</v>
      </c>
      <c r="K649" s="183">
        <f>IFERROR(J649/F634,"-")</f>
        <v>7.1151358344113846E-2</v>
      </c>
      <c r="L649" s="215">
        <f t="shared" si="649"/>
        <v>34351.436363636363</v>
      </c>
      <c r="M649" s="110">
        <f t="shared" si="642"/>
        <v>5.717850088366774E-3</v>
      </c>
      <c r="N649" s="615"/>
      <c r="O649" s="615"/>
      <c r="P649" s="127" t="s">
        <v>158</v>
      </c>
      <c r="Q649" s="212">
        <v>84176</v>
      </c>
      <c r="R649" s="183">
        <f>IFERROR(Q649/N634,"-")</f>
        <v>1.0489787174809556E-3</v>
      </c>
      <c r="S649" s="212">
        <v>11</v>
      </c>
      <c r="T649" s="183">
        <f>IFERROR(S649/O634,"-")</f>
        <v>9.5652173913043481E-2</v>
      </c>
      <c r="U649" s="215">
        <f t="shared" si="650"/>
        <v>7652.363636363636</v>
      </c>
      <c r="V649" s="110">
        <f t="shared" si="643"/>
        <v>1.1435700176733548E-3</v>
      </c>
      <c r="W649" s="615"/>
      <c r="X649" s="615"/>
      <c r="Y649" s="127" t="s">
        <v>158</v>
      </c>
      <c r="Z649" s="212">
        <v>378316</v>
      </c>
      <c r="AA649" s="183">
        <f>IFERROR(Z649/W634,"-")</f>
        <v>3.8833026076459743E-3</v>
      </c>
      <c r="AB649" s="212">
        <v>8</v>
      </c>
      <c r="AC649" s="183">
        <f>IFERROR(AB649/X634,"-")</f>
        <v>6.8376068376068383E-2</v>
      </c>
      <c r="AD649" s="215">
        <f t="shared" si="651"/>
        <v>47289.5</v>
      </c>
      <c r="AE649" s="110">
        <f t="shared" si="644"/>
        <v>8.3168728558062166E-4</v>
      </c>
      <c r="AF649" s="615"/>
      <c r="AG649" s="615"/>
      <c r="AH649" s="127" t="s">
        <v>158</v>
      </c>
      <c r="AI649" s="212">
        <v>65706</v>
      </c>
      <c r="AJ649" s="183">
        <f>IFERROR(AI649/AF634,"-")</f>
        <v>6.7283178253113411E-4</v>
      </c>
      <c r="AK649" s="212">
        <v>14</v>
      </c>
      <c r="AL649" s="183">
        <f>IFERROR(AK649/AG634,"-")</f>
        <v>0.109375</v>
      </c>
      <c r="AM649" s="215">
        <f t="shared" si="652"/>
        <v>4693.2857142857147</v>
      </c>
      <c r="AN649" s="110">
        <f t="shared" si="645"/>
        <v>1.4554527497660878E-3</v>
      </c>
      <c r="AO649" s="615"/>
      <c r="AP649" s="651"/>
      <c r="AQ649" s="127" t="s">
        <v>158</v>
      </c>
      <c r="AR649" s="212">
        <f t="shared" si="647"/>
        <v>2417527</v>
      </c>
      <c r="AS649" s="183">
        <f>IFERROR(AR649/AO634,"-")</f>
        <v>3.13259524382631E-3</v>
      </c>
      <c r="AT649" s="212">
        <f t="shared" si="648"/>
        <v>88</v>
      </c>
      <c r="AU649" s="183">
        <f>IFERROR(AT649/AP634,"-")</f>
        <v>7.7669902912621352E-2</v>
      </c>
      <c r="AV649" s="215">
        <f t="shared" si="653"/>
        <v>27471.897727272728</v>
      </c>
      <c r="AW649" s="110">
        <f t="shared" si="646"/>
        <v>9.148560141386838E-3</v>
      </c>
      <c r="AX649" s="121"/>
      <c r="AY649" s="76"/>
      <c r="AZ649" s="76"/>
      <c r="BA649" s="76"/>
      <c r="BB649" s="76"/>
      <c r="BC649" s="76"/>
      <c r="BD649" s="76"/>
      <c r="BE649" s="76"/>
      <c r="BF649" s="76"/>
      <c r="BG649" s="76"/>
      <c r="BH649" s="76"/>
      <c r="BI649" s="76"/>
      <c r="BN649" s="500"/>
      <c r="BO649" s="642"/>
      <c r="BP649" s="641"/>
      <c r="BQ649" s="641"/>
      <c r="BR649" s="400" t="s">
        <v>158</v>
      </c>
      <c r="BS649" s="188">
        <v>458268</v>
      </c>
      <c r="BT649" s="390">
        <v>4.9396481168472737E-3</v>
      </c>
      <c r="BU649" s="188">
        <v>13</v>
      </c>
      <c r="BV649" s="390">
        <v>0.10655737704918032</v>
      </c>
      <c r="BW649" s="188">
        <v>35251.384615384617</v>
      </c>
      <c r="BX649" s="401">
        <v>1.3897797733589908E-3</v>
      </c>
      <c r="CB649" s="159"/>
      <c r="CC649" s="159"/>
      <c r="CD649" s="159"/>
      <c r="CE649" s="159"/>
      <c r="CF649" s="159"/>
      <c r="CG649" s="159"/>
      <c r="CI649" s="76"/>
      <c r="CJ649" s="150"/>
      <c r="CK649" s="150"/>
      <c r="CL649" s="150"/>
    </row>
    <row r="650" spans="2:90" s="14" customFormat="1" ht="13.5" customHeight="1">
      <c r="B650" s="500"/>
      <c r="C650" s="629"/>
      <c r="D650" s="632"/>
      <c r="E650" s="616"/>
      <c r="F650" s="616"/>
      <c r="G650" s="128" t="s">
        <v>81</v>
      </c>
      <c r="H650" s="204">
        <v>87312455</v>
      </c>
      <c r="I650" s="183">
        <f>IFERROR(H650/E634,"-")</f>
        <v>0.17588772051370904</v>
      </c>
      <c r="J650" s="212">
        <v>602</v>
      </c>
      <c r="K650" s="183">
        <f>IFERROR(J650/F634,"-")</f>
        <v>0.7787839586028461</v>
      </c>
      <c r="L650" s="215">
        <f t="shared" si="649"/>
        <v>145037.30066445182</v>
      </c>
      <c r="M650" s="111">
        <f t="shared" si="642"/>
        <v>6.2584468239941779E-2</v>
      </c>
      <c r="N650" s="616"/>
      <c r="O650" s="616"/>
      <c r="P650" s="128" t="s">
        <v>81</v>
      </c>
      <c r="Q650" s="204">
        <v>12234370</v>
      </c>
      <c r="R650" s="183">
        <f>IFERROR(Q650/N634,"-")</f>
        <v>0.15246143499082257</v>
      </c>
      <c r="S650" s="212">
        <v>98</v>
      </c>
      <c r="T650" s="183">
        <f>IFERROR(S650/O634,"-")</f>
        <v>0.85217391304347823</v>
      </c>
      <c r="U650" s="215">
        <f t="shared" si="650"/>
        <v>124840.51020408163</v>
      </c>
      <c r="V650" s="111">
        <f t="shared" si="643"/>
        <v>1.0188169248362616E-2</v>
      </c>
      <c r="W650" s="616"/>
      <c r="X650" s="616"/>
      <c r="Y650" s="128" t="s">
        <v>81</v>
      </c>
      <c r="Z650" s="204">
        <v>22200993</v>
      </c>
      <c r="AA650" s="183">
        <f>IFERROR(Z650/W634,"-")</f>
        <v>0.22788667148423547</v>
      </c>
      <c r="AB650" s="212">
        <v>96</v>
      </c>
      <c r="AC650" s="183">
        <f>IFERROR(AB650/X634,"-")</f>
        <v>0.82051282051282048</v>
      </c>
      <c r="AD650" s="215">
        <f t="shared" si="651"/>
        <v>231260.34375</v>
      </c>
      <c r="AE650" s="111">
        <f t="shared" si="644"/>
        <v>9.9802474269674608E-3</v>
      </c>
      <c r="AF650" s="616"/>
      <c r="AG650" s="616"/>
      <c r="AH650" s="128" t="s">
        <v>81</v>
      </c>
      <c r="AI650" s="204">
        <v>17566389</v>
      </c>
      <c r="AJ650" s="183">
        <f>IFERROR(AI650/AF634,"-")</f>
        <v>0.17988044963177344</v>
      </c>
      <c r="AK650" s="212">
        <v>111</v>
      </c>
      <c r="AL650" s="183">
        <f>IFERROR(AK650/AG634,"-")</f>
        <v>0.8671875</v>
      </c>
      <c r="AM650" s="215">
        <f t="shared" si="652"/>
        <v>158255.75675675675</v>
      </c>
      <c r="AN650" s="111">
        <f t="shared" si="645"/>
        <v>1.1539661087431126E-2</v>
      </c>
      <c r="AO650" s="616"/>
      <c r="AP650" s="652"/>
      <c r="AQ650" s="128" t="s">
        <v>81</v>
      </c>
      <c r="AR650" s="204">
        <f t="shared" si="647"/>
        <v>139314207</v>
      </c>
      <c r="AS650" s="183">
        <f>IFERROR(AR650/AO634,"-")</f>
        <v>0.18052126087759682</v>
      </c>
      <c r="AT650" s="212">
        <f t="shared" si="648"/>
        <v>907</v>
      </c>
      <c r="AU650" s="183">
        <f>IFERROR(AT650/AP634,"-")</f>
        <v>0.80052956751985882</v>
      </c>
      <c r="AV650" s="215">
        <f t="shared" si="653"/>
        <v>153598.90518191841</v>
      </c>
      <c r="AW650" s="111">
        <f t="shared" si="646"/>
        <v>9.4292546002702982E-2</v>
      </c>
      <c r="AX650" s="121"/>
      <c r="AY650" s="76"/>
      <c r="AZ650" s="76"/>
      <c r="BA650" s="76"/>
      <c r="BB650" s="76"/>
      <c r="BC650" s="76"/>
      <c r="BD650" s="76"/>
      <c r="BE650" s="76"/>
      <c r="BF650" s="76"/>
      <c r="BG650" s="76"/>
      <c r="BH650" s="76"/>
      <c r="BI650" s="76"/>
      <c r="BN650" s="500"/>
      <c r="BO650" s="642"/>
      <c r="BP650" s="641"/>
      <c r="BQ650" s="641"/>
      <c r="BR650" s="128" t="s">
        <v>81</v>
      </c>
      <c r="BS650" s="188">
        <v>14210271</v>
      </c>
      <c r="BT650" s="390">
        <v>0.15317180860334875</v>
      </c>
      <c r="BU650" s="188">
        <v>102</v>
      </c>
      <c r="BV650" s="390">
        <v>0.83606557377049184</v>
      </c>
      <c r="BW650" s="188">
        <v>139316.38235294117</v>
      </c>
      <c r="BX650" s="401">
        <v>1.0904425914047467E-2</v>
      </c>
      <c r="CB650" s="159"/>
      <c r="CC650" s="159"/>
      <c r="CD650" s="159"/>
      <c r="CE650" s="159"/>
      <c r="CF650" s="159"/>
      <c r="CG650" s="159"/>
      <c r="CI650" s="76"/>
      <c r="CJ650" s="150"/>
      <c r="CK650" s="150"/>
      <c r="CL650" s="150"/>
    </row>
    <row r="651" spans="2:90" s="14" customFormat="1" ht="13.5" customHeight="1">
      <c r="B651" s="500">
        <v>39</v>
      </c>
      <c r="C651" s="627" t="s">
        <v>8</v>
      </c>
      <c r="D651" s="630">
        <f>BL43</f>
        <v>55558</v>
      </c>
      <c r="E651" s="626">
        <f t="shared" ref="E651" si="654">VLOOKUP(C651,$AY$5:$BI$78,2,0)</f>
        <v>3080969300</v>
      </c>
      <c r="F651" s="626">
        <f t="shared" ref="F651" si="655">VLOOKUP(C651,$AY$5:$BI$78,7,0)</f>
        <v>4215</v>
      </c>
      <c r="G651" s="124" t="s">
        <v>144</v>
      </c>
      <c r="H651" s="210">
        <v>99499678</v>
      </c>
      <c r="I651" s="181">
        <f>IFERROR(H651/E651,"-")</f>
        <v>3.2294926794629211E-2</v>
      </c>
      <c r="J651" s="210">
        <v>804</v>
      </c>
      <c r="K651" s="181">
        <f>IFERROR(J651/F651,"-")</f>
        <v>0.19074733096085408</v>
      </c>
      <c r="L651" s="213">
        <f t="shared" si="649"/>
        <v>123755.81840796019</v>
      </c>
      <c r="M651" s="108">
        <f>IFERROR(J651/$BL$43,0)</f>
        <v>1.447136326001656E-2</v>
      </c>
      <c r="N651" s="626">
        <f t="shared" ref="N651" si="656">VLOOKUP(C651,$AY$5:$BI$78,3,0)</f>
        <v>422973000</v>
      </c>
      <c r="O651" s="626">
        <f t="shared" ref="O651" si="657">VLOOKUP(C651,$AY$5:$BI$78,8,0)</f>
        <v>575</v>
      </c>
      <c r="P651" s="124" t="s">
        <v>144</v>
      </c>
      <c r="Q651" s="210">
        <v>4039658</v>
      </c>
      <c r="R651" s="181">
        <f>IFERROR(Q651/N651,"-")</f>
        <v>9.5506285271163872E-3</v>
      </c>
      <c r="S651" s="210">
        <v>92</v>
      </c>
      <c r="T651" s="181">
        <f>IFERROR(S651/O651,"-")</f>
        <v>0.16</v>
      </c>
      <c r="U651" s="213">
        <f t="shared" si="650"/>
        <v>43909.32608695652</v>
      </c>
      <c r="V651" s="108">
        <f>IFERROR(S651/$BL$43,0)</f>
        <v>1.6559271392058749E-3</v>
      </c>
      <c r="W651" s="626">
        <f t="shared" ref="W651" si="658">VLOOKUP(C651,$AY$5:$BI$78,4,0)</f>
        <v>251311660</v>
      </c>
      <c r="X651" s="626">
        <f t="shared" ref="X651" si="659">VLOOKUP(C651,$AY$5:$BI$78,9,0)</f>
        <v>328</v>
      </c>
      <c r="Y651" s="124" t="s">
        <v>144</v>
      </c>
      <c r="Z651" s="210">
        <v>14949505</v>
      </c>
      <c r="AA651" s="181">
        <f>IFERROR(Z651/W651,"-")</f>
        <v>5.9485918798992454E-2</v>
      </c>
      <c r="AB651" s="210">
        <v>70</v>
      </c>
      <c r="AC651" s="181">
        <f>IFERROR(AB651/X651,"-")</f>
        <v>0.21341463414634146</v>
      </c>
      <c r="AD651" s="213">
        <f t="shared" si="651"/>
        <v>213564.35714285713</v>
      </c>
      <c r="AE651" s="108">
        <f>IFERROR(AB651/$BL$43,0)</f>
        <v>1.2599445624392528E-3</v>
      </c>
      <c r="AF651" s="626">
        <f t="shared" ref="AF651" si="660">VLOOKUP(C651,$AY$5:$BI$78,5,0)</f>
        <v>721568410</v>
      </c>
      <c r="AG651" s="626">
        <f t="shared" ref="AG651" si="661">VLOOKUP(C651,$AY$5:$BI$78,10,0)</f>
        <v>692</v>
      </c>
      <c r="AH651" s="124" t="s">
        <v>144</v>
      </c>
      <c r="AI651" s="210">
        <v>33668129</v>
      </c>
      <c r="AJ651" s="181">
        <f>IFERROR(AI651/AF651,"-")</f>
        <v>4.6659649360204114E-2</v>
      </c>
      <c r="AK651" s="210">
        <v>180</v>
      </c>
      <c r="AL651" s="181">
        <f>IFERROR(AK651/AG651,"-")</f>
        <v>0.26011560693641617</v>
      </c>
      <c r="AM651" s="213">
        <f t="shared" si="652"/>
        <v>187045.16111111111</v>
      </c>
      <c r="AN651" s="108">
        <f>IFERROR(AK651/$BL$43,0)</f>
        <v>3.2398574462723642E-3</v>
      </c>
      <c r="AO651" s="626">
        <f t="shared" ref="AO651" si="662">VLOOKUP(C651,$AY$5:$BI$78,6,0)</f>
        <v>4476822370</v>
      </c>
      <c r="AP651" s="650">
        <f t="shared" ref="AP651" si="663">VLOOKUP(C651,$AY$5:$BI$78,11,0)</f>
        <v>5810</v>
      </c>
      <c r="AQ651" s="124" t="s">
        <v>144</v>
      </c>
      <c r="AR651" s="210">
        <f t="shared" si="647"/>
        <v>152156970</v>
      </c>
      <c r="AS651" s="181">
        <f>IFERROR(AR651/AO651,"-")</f>
        <v>3.3987716604445044E-2</v>
      </c>
      <c r="AT651" s="210">
        <f t="shared" si="648"/>
        <v>1146</v>
      </c>
      <c r="AU651" s="181">
        <f>IFERROR(AT651/AP651,"-")</f>
        <v>0.19724612736660929</v>
      </c>
      <c r="AV651" s="213">
        <f t="shared" si="653"/>
        <v>132772.22513089006</v>
      </c>
      <c r="AW651" s="108">
        <f>IFERROR(AT651/$BL$43,0)</f>
        <v>2.0627092407934051E-2</v>
      </c>
      <c r="AX651" s="121"/>
      <c r="AY651" s="76"/>
      <c r="AZ651" s="76"/>
      <c r="BA651" s="76"/>
      <c r="BB651" s="76"/>
      <c r="BC651" s="76"/>
      <c r="BD651" s="76"/>
      <c r="BE651" s="76"/>
      <c r="BF651" s="76"/>
      <c r="BG651" s="76"/>
      <c r="BH651" s="76"/>
      <c r="BI651" s="76"/>
      <c r="BN651" s="500">
        <v>39</v>
      </c>
      <c r="BO651" s="642" t="s">
        <v>8</v>
      </c>
      <c r="BP651" s="641">
        <v>581350310</v>
      </c>
      <c r="BQ651" s="641">
        <v>634</v>
      </c>
      <c r="BR651" s="400" t="s">
        <v>144</v>
      </c>
      <c r="BS651" s="188">
        <v>12227705</v>
      </c>
      <c r="BT651" s="390">
        <v>2.103328198104857E-2</v>
      </c>
      <c r="BU651" s="188">
        <v>159</v>
      </c>
      <c r="BV651" s="390">
        <v>0.25078864353312302</v>
      </c>
      <c r="BW651" s="188">
        <v>76903.805031446536</v>
      </c>
      <c r="BX651" s="401">
        <v>2.9523721102961658E-3</v>
      </c>
      <c r="CB651" s="159"/>
      <c r="CC651" s="159"/>
      <c r="CD651" s="159"/>
      <c r="CE651" s="159"/>
      <c r="CF651" s="159"/>
      <c r="CG651" s="159"/>
      <c r="CI651" s="76"/>
      <c r="CJ651" s="150"/>
      <c r="CK651" s="150"/>
      <c r="CL651" s="150"/>
    </row>
    <row r="652" spans="2:90" s="14" customFormat="1" ht="13.5" customHeight="1">
      <c r="B652" s="500"/>
      <c r="C652" s="628"/>
      <c r="D652" s="631"/>
      <c r="E652" s="615"/>
      <c r="F652" s="615"/>
      <c r="G652" s="125" t="s">
        <v>145</v>
      </c>
      <c r="H652" s="211">
        <v>66807891</v>
      </c>
      <c r="I652" s="182">
        <f>IFERROR(H652/E651,"-")</f>
        <v>2.168404956193494E-2</v>
      </c>
      <c r="J652" s="211">
        <v>1028</v>
      </c>
      <c r="K652" s="182">
        <f>IFERROR(J652/F651,"-")</f>
        <v>0.2438908659549229</v>
      </c>
      <c r="L652" s="214">
        <f t="shared" si="649"/>
        <v>64988.220817120622</v>
      </c>
      <c r="M652" s="109">
        <f t="shared" ref="M652:M667" si="664">IFERROR(J652/$BL$43,0)</f>
        <v>1.8503185859822167E-2</v>
      </c>
      <c r="N652" s="615"/>
      <c r="O652" s="615"/>
      <c r="P652" s="125" t="s">
        <v>145</v>
      </c>
      <c r="Q652" s="211">
        <v>8660769</v>
      </c>
      <c r="R652" s="182">
        <f>IFERROR(Q652/N651,"-")</f>
        <v>2.0475938180451233E-2</v>
      </c>
      <c r="S652" s="211">
        <v>154</v>
      </c>
      <c r="T652" s="182">
        <f>IFERROR(S652/O651,"-")</f>
        <v>0.26782608695652171</v>
      </c>
      <c r="U652" s="214">
        <f t="shared" si="650"/>
        <v>56238.759740259738</v>
      </c>
      <c r="V652" s="109">
        <f t="shared" ref="V652:V667" si="665">IFERROR(S652/$BL$43,0)</f>
        <v>2.7718780373663559E-3</v>
      </c>
      <c r="W652" s="615"/>
      <c r="X652" s="615"/>
      <c r="Y652" s="125" t="s">
        <v>145</v>
      </c>
      <c r="Z652" s="211">
        <v>4191215</v>
      </c>
      <c r="AA652" s="182">
        <f>IFERROR(Z652/W651,"-")</f>
        <v>1.667735989647277E-2</v>
      </c>
      <c r="AB652" s="211">
        <v>102</v>
      </c>
      <c r="AC652" s="182">
        <f>IFERROR(AB652/X651,"-")</f>
        <v>0.31097560975609756</v>
      </c>
      <c r="AD652" s="214">
        <f t="shared" si="651"/>
        <v>41090.343137254902</v>
      </c>
      <c r="AE652" s="109">
        <f t="shared" ref="AE652:AE667" si="666">IFERROR(AB652/$BL$43,0)</f>
        <v>1.8359192195543396E-3</v>
      </c>
      <c r="AF652" s="615"/>
      <c r="AG652" s="615"/>
      <c r="AH652" s="125" t="s">
        <v>145</v>
      </c>
      <c r="AI652" s="211">
        <v>23246649</v>
      </c>
      <c r="AJ652" s="182">
        <f>IFERROR(AI652/AF651,"-")</f>
        <v>3.2216833051214089E-2</v>
      </c>
      <c r="AK652" s="211">
        <v>229</v>
      </c>
      <c r="AL652" s="182">
        <f>IFERROR(AK652/AG651,"-")</f>
        <v>0.33092485549132949</v>
      </c>
      <c r="AM652" s="214">
        <f t="shared" si="652"/>
        <v>101513.75109170306</v>
      </c>
      <c r="AN652" s="109">
        <f t="shared" ref="AN652:AN667" si="667">IFERROR(AK652/$BL$43,0)</f>
        <v>4.121818639979841E-3</v>
      </c>
      <c r="AO652" s="615"/>
      <c r="AP652" s="651"/>
      <c r="AQ652" s="125" t="s">
        <v>145</v>
      </c>
      <c r="AR652" s="211">
        <f t="shared" si="647"/>
        <v>102906524</v>
      </c>
      <c r="AS652" s="182">
        <f>IFERROR(AR652/AO651,"-")</f>
        <v>2.2986510407380759E-2</v>
      </c>
      <c r="AT652" s="211">
        <f t="shared" si="648"/>
        <v>1513</v>
      </c>
      <c r="AU652" s="182">
        <f>IFERROR(AT652/AP651,"-")</f>
        <v>0.26041308089500859</v>
      </c>
      <c r="AV652" s="214">
        <f t="shared" si="653"/>
        <v>68014.886979510906</v>
      </c>
      <c r="AW652" s="109">
        <f t="shared" ref="AW652:AW667" si="668">IFERROR(AT652/$BL$43,0)</f>
        <v>2.7232801756722703E-2</v>
      </c>
      <c r="AX652" s="121"/>
      <c r="AY652" s="76"/>
      <c r="AZ652" s="76"/>
      <c r="BA652" s="76"/>
      <c r="BB652" s="76"/>
      <c r="BC652" s="76"/>
      <c r="BD652" s="76"/>
      <c r="BE652" s="76"/>
      <c r="BF652" s="76"/>
      <c r="BG652" s="76"/>
      <c r="BH652" s="76"/>
      <c r="BI652" s="76"/>
      <c r="BN652" s="500"/>
      <c r="BO652" s="642"/>
      <c r="BP652" s="641"/>
      <c r="BQ652" s="641"/>
      <c r="BR652" s="400" t="s">
        <v>145</v>
      </c>
      <c r="BS652" s="188">
        <v>19182387</v>
      </c>
      <c r="BT652" s="390">
        <v>3.2996261754810109E-2</v>
      </c>
      <c r="BU652" s="188">
        <v>196</v>
      </c>
      <c r="BV652" s="390">
        <v>0.30914826498422715</v>
      </c>
      <c r="BW652" s="188">
        <v>97869.321428571435</v>
      </c>
      <c r="BX652" s="401">
        <v>3.6394020982267201E-3</v>
      </c>
      <c r="CB652" s="159"/>
      <c r="CC652" s="159"/>
      <c r="CD652" s="159"/>
      <c r="CE652" s="159"/>
      <c r="CF652" s="159"/>
      <c r="CG652" s="159"/>
      <c r="CI652" s="76"/>
      <c r="CJ652" s="150"/>
      <c r="CK652" s="150"/>
      <c r="CL652" s="150"/>
    </row>
    <row r="653" spans="2:90" s="14" customFormat="1" ht="13.5" customHeight="1">
      <c r="B653" s="500"/>
      <c r="C653" s="628"/>
      <c r="D653" s="631"/>
      <c r="E653" s="615"/>
      <c r="F653" s="615"/>
      <c r="G653" s="126" t="s">
        <v>146</v>
      </c>
      <c r="H653" s="211">
        <v>51524943</v>
      </c>
      <c r="I653" s="182">
        <f>IFERROR(H653/E651,"-")</f>
        <v>1.6723614545591219E-2</v>
      </c>
      <c r="J653" s="211">
        <v>1199</v>
      </c>
      <c r="K653" s="182">
        <f>IFERROR(J653/F651,"-")</f>
        <v>0.28446026097271648</v>
      </c>
      <c r="L653" s="214">
        <f t="shared" si="649"/>
        <v>42973.263552960801</v>
      </c>
      <c r="M653" s="109">
        <f t="shared" si="664"/>
        <v>2.1581050433780915E-2</v>
      </c>
      <c r="N653" s="615"/>
      <c r="O653" s="615"/>
      <c r="P653" s="126" t="s">
        <v>146</v>
      </c>
      <c r="Q653" s="211">
        <v>8099395</v>
      </c>
      <c r="R653" s="182">
        <f>IFERROR(Q653/N651,"-")</f>
        <v>1.914872816941034E-2</v>
      </c>
      <c r="S653" s="211">
        <v>183</v>
      </c>
      <c r="T653" s="182">
        <f>IFERROR(S653/O651,"-")</f>
        <v>0.31826086956521737</v>
      </c>
      <c r="U653" s="214">
        <f t="shared" si="650"/>
        <v>44258.989071038253</v>
      </c>
      <c r="V653" s="109">
        <f t="shared" si="665"/>
        <v>3.2938550703769036E-3</v>
      </c>
      <c r="W653" s="615"/>
      <c r="X653" s="615"/>
      <c r="Y653" s="126" t="s">
        <v>146</v>
      </c>
      <c r="Z653" s="211">
        <v>3308557</v>
      </c>
      <c r="AA653" s="182">
        <f>IFERROR(Z653/W651,"-")</f>
        <v>1.3165155170277415E-2</v>
      </c>
      <c r="AB653" s="211">
        <v>110</v>
      </c>
      <c r="AC653" s="182">
        <f>IFERROR(AB653/X651,"-")</f>
        <v>0.33536585365853661</v>
      </c>
      <c r="AD653" s="214">
        <f t="shared" si="651"/>
        <v>30077.790909090909</v>
      </c>
      <c r="AE653" s="109">
        <f t="shared" si="666"/>
        <v>1.9799128838331112E-3</v>
      </c>
      <c r="AF653" s="615"/>
      <c r="AG653" s="615"/>
      <c r="AH653" s="126" t="s">
        <v>146</v>
      </c>
      <c r="AI653" s="211">
        <v>5463401</v>
      </c>
      <c r="AJ653" s="182">
        <f>IFERROR(AI653/AF651,"-")</f>
        <v>7.5715634502347461E-3</v>
      </c>
      <c r="AK653" s="211">
        <v>186</v>
      </c>
      <c r="AL653" s="182">
        <f>IFERROR(AK653/AG651,"-")</f>
        <v>0.26878612716763006</v>
      </c>
      <c r="AM653" s="214">
        <f t="shared" si="652"/>
        <v>29373.12365591398</v>
      </c>
      <c r="AN653" s="109">
        <f t="shared" si="667"/>
        <v>3.347852694481443E-3</v>
      </c>
      <c r="AO653" s="615"/>
      <c r="AP653" s="651"/>
      <c r="AQ653" s="126" t="s">
        <v>146</v>
      </c>
      <c r="AR653" s="211">
        <f t="shared" si="647"/>
        <v>68396296</v>
      </c>
      <c r="AS653" s="182">
        <f>IFERROR(AR653/AO651,"-")</f>
        <v>1.5277866832138796E-2</v>
      </c>
      <c r="AT653" s="211">
        <f t="shared" si="648"/>
        <v>1678</v>
      </c>
      <c r="AU653" s="182">
        <f>IFERROR(AT653/AP651,"-")</f>
        <v>0.28881239242685025</v>
      </c>
      <c r="AV653" s="214">
        <f t="shared" si="653"/>
        <v>40760.605482717518</v>
      </c>
      <c r="AW653" s="109">
        <f t="shared" si="668"/>
        <v>3.020267108247237E-2</v>
      </c>
      <c r="AX653" s="121"/>
      <c r="AY653" s="76"/>
      <c r="AZ653" s="76"/>
      <c r="BA653" s="76"/>
      <c r="BB653" s="76"/>
      <c r="BC653" s="76"/>
      <c r="BD653" s="76"/>
      <c r="BE653" s="76"/>
      <c r="BF653" s="76"/>
      <c r="BG653" s="76"/>
      <c r="BH653" s="76"/>
      <c r="BI653" s="76"/>
      <c r="BN653" s="500"/>
      <c r="BO653" s="642"/>
      <c r="BP653" s="641"/>
      <c r="BQ653" s="641"/>
      <c r="BR653" s="400" t="s">
        <v>146</v>
      </c>
      <c r="BS653" s="188">
        <v>4184337</v>
      </c>
      <c r="BT653" s="390">
        <v>7.1976172163733775E-3</v>
      </c>
      <c r="BU653" s="188">
        <v>183</v>
      </c>
      <c r="BV653" s="390">
        <v>0.28864353312302837</v>
      </c>
      <c r="BW653" s="188">
        <v>22865.22950819672</v>
      </c>
      <c r="BX653" s="401">
        <v>3.398013183548417E-3</v>
      </c>
      <c r="CB653" s="159"/>
      <c r="CC653" s="159"/>
      <c r="CD653" s="159"/>
      <c r="CE653" s="159"/>
      <c r="CF653" s="159"/>
      <c r="CG653" s="159"/>
      <c r="CI653" s="76"/>
      <c r="CJ653" s="150"/>
      <c r="CK653" s="150"/>
      <c r="CL653" s="150"/>
    </row>
    <row r="654" spans="2:90" s="14" customFormat="1" ht="13.5" customHeight="1">
      <c r="B654" s="500"/>
      <c r="C654" s="628"/>
      <c r="D654" s="631"/>
      <c r="E654" s="615"/>
      <c r="F654" s="615"/>
      <c r="G654" s="126" t="s">
        <v>147</v>
      </c>
      <c r="H654" s="211">
        <v>8700719</v>
      </c>
      <c r="I654" s="182">
        <f>IFERROR(H654/E651,"-")</f>
        <v>2.8240200251265081E-3</v>
      </c>
      <c r="J654" s="211">
        <v>149</v>
      </c>
      <c r="K654" s="182">
        <f>IFERROR(J654/F651,"-")</f>
        <v>3.5349940688018978E-2</v>
      </c>
      <c r="L654" s="214">
        <f t="shared" si="649"/>
        <v>58394.087248322146</v>
      </c>
      <c r="M654" s="109">
        <f t="shared" si="664"/>
        <v>2.6818819971921237E-3</v>
      </c>
      <c r="N654" s="615"/>
      <c r="O654" s="615"/>
      <c r="P654" s="126" t="s">
        <v>147</v>
      </c>
      <c r="Q654" s="211">
        <v>296177</v>
      </c>
      <c r="R654" s="182">
        <f>IFERROR(Q654/N651,"-")</f>
        <v>7.0022672842001731E-4</v>
      </c>
      <c r="S654" s="211">
        <v>24</v>
      </c>
      <c r="T654" s="182">
        <f>IFERROR(S654/O651,"-")</f>
        <v>4.1739130434782612E-2</v>
      </c>
      <c r="U654" s="214">
        <f t="shared" si="650"/>
        <v>12340.708333333334</v>
      </c>
      <c r="V654" s="109">
        <f t="shared" si="665"/>
        <v>4.3198099283631522E-4</v>
      </c>
      <c r="W654" s="615"/>
      <c r="X654" s="615"/>
      <c r="Y654" s="126" t="s">
        <v>147</v>
      </c>
      <c r="Z654" s="211">
        <v>286840</v>
      </c>
      <c r="AA654" s="182">
        <f>IFERROR(Z654/W651,"-")</f>
        <v>1.1413716339305545E-3</v>
      </c>
      <c r="AB654" s="211">
        <v>19</v>
      </c>
      <c r="AC654" s="182">
        <f>IFERROR(AB654/X651,"-")</f>
        <v>5.7926829268292686E-2</v>
      </c>
      <c r="AD654" s="214">
        <f t="shared" si="651"/>
        <v>15096.842105263158</v>
      </c>
      <c r="AE654" s="109">
        <f t="shared" si="666"/>
        <v>3.4198495266208288E-4</v>
      </c>
      <c r="AF654" s="615"/>
      <c r="AG654" s="615"/>
      <c r="AH654" s="126" t="s">
        <v>147</v>
      </c>
      <c r="AI654" s="211">
        <v>377299</v>
      </c>
      <c r="AJ654" s="182">
        <f>IFERROR(AI654/AF651,"-")</f>
        <v>5.2288735866360889E-4</v>
      </c>
      <c r="AK654" s="211">
        <v>29</v>
      </c>
      <c r="AL654" s="182">
        <f>IFERROR(AK654/AG651,"-")</f>
        <v>4.1907514450867052E-2</v>
      </c>
      <c r="AM654" s="214">
        <f t="shared" si="652"/>
        <v>13010.310344827587</v>
      </c>
      <c r="AN654" s="109">
        <f t="shared" si="667"/>
        <v>5.219770330105475E-4</v>
      </c>
      <c r="AO654" s="615"/>
      <c r="AP654" s="651"/>
      <c r="AQ654" s="126" t="s">
        <v>147</v>
      </c>
      <c r="AR654" s="211">
        <f t="shared" si="647"/>
        <v>9661035</v>
      </c>
      <c r="AS654" s="182">
        <f>IFERROR(AR654/AO651,"-")</f>
        <v>2.1580116880983153E-3</v>
      </c>
      <c r="AT654" s="211">
        <f t="shared" si="648"/>
        <v>221</v>
      </c>
      <c r="AU654" s="182">
        <f>IFERROR(AT654/AP651,"-")</f>
        <v>3.803786574870912E-2</v>
      </c>
      <c r="AV654" s="214">
        <f t="shared" si="653"/>
        <v>43715.090497737554</v>
      </c>
      <c r="AW654" s="109">
        <f t="shared" si="668"/>
        <v>3.977824975701069E-3</v>
      </c>
      <c r="AX654" s="121"/>
      <c r="AY654" s="76"/>
      <c r="AZ654" s="76"/>
      <c r="BA654" s="76"/>
      <c r="BB654" s="76"/>
      <c r="BC654" s="76"/>
      <c r="BD654" s="76"/>
      <c r="BE654" s="76"/>
      <c r="BF654" s="76"/>
      <c r="BG654" s="76"/>
      <c r="BH654" s="76"/>
      <c r="BI654" s="76"/>
      <c r="BN654" s="500"/>
      <c r="BO654" s="642"/>
      <c r="BP654" s="641"/>
      <c r="BQ654" s="641"/>
      <c r="BR654" s="400" t="s">
        <v>147</v>
      </c>
      <c r="BS654" s="188">
        <v>298458</v>
      </c>
      <c r="BT654" s="390">
        <v>5.1338753048914688E-4</v>
      </c>
      <c r="BU654" s="188">
        <v>22</v>
      </c>
      <c r="BV654" s="390">
        <v>3.4700315457413249E-2</v>
      </c>
      <c r="BW654" s="188">
        <v>13566.272727272728</v>
      </c>
      <c r="BX654" s="401">
        <v>4.0850431714789715E-4</v>
      </c>
      <c r="CB654" s="159"/>
      <c r="CC654" s="159"/>
      <c r="CD654" s="159"/>
      <c r="CE654" s="159"/>
      <c r="CF654" s="159"/>
      <c r="CG654" s="159"/>
      <c r="CI654" s="76"/>
      <c r="CJ654" s="150"/>
      <c r="CK654" s="150"/>
      <c r="CL654" s="150"/>
    </row>
    <row r="655" spans="2:90" s="14" customFormat="1" ht="13.5" customHeight="1">
      <c r="B655" s="500"/>
      <c r="C655" s="628"/>
      <c r="D655" s="631"/>
      <c r="E655" s="615"/>
      <c r="F655" s="615"/>
      <c r="G655" s="126" t="s">
        <v>148</v>
      </c>
      <c r="H655" s="211">
        <v>93238845</v>
      </c>
      <c r="I655" s="182">
        <f>IFERROR(H655/E651,"-")</f>
        <v>3.0262828324839199E-2</v>
      </c>
      <c r="J655" s="211">
        <v>1358</v>
      </c>
      <c r="K655" s="182">
        <f>IFERROR(J655/F651,"-")</f>
        <v>0.32218268090154212</v>
      </c>
      <c r="L655" s="214">
        <f t="shared" si="649"/>
        <v>68658.943298969069</v>
      </c>
      <c r="M655" s="109">
        <f t="shared" si="664"/>
        <v>2.44429245113215E-2</v>
      </c>
      <c r="N655" s="615"/>
      <c r="O655" s="615"/>
      <c r="P655" s="126" t="s">
        <v>148</v>
      </c>
      <c r="Q655" s="211">
        <v>12625237</v>
      </c>
      <c r="R655" s="182">
        <f>IFERROR(Q655/N651,"-")</f>
        <v>2.984880122371877E-2</v>
      </c>
      <c r="S655" s="211">
        <v>215</v>
      </c>
      <c r="T655" s="182">
        <f>IFERROR(S655/O651,"-")</f>
        <v>0.37391304347826088</v>
      </c>
      <c r="U655" s="214">
        <f t="shared" si="650"/>
        <v>58722.032558139537</v>
      </c>
      <c r="V655" s="109">
        <f t="shared" si="665"/>
        <v>3.8698297274919902E-3</v>
      </c>
      <c r="W655" s="615"/>
      <c r="X655" s="615"/>
      <c r="Y655" s="126" t="s">
        <v>148</v>
      </c>
      <c r="Z655" s="211">
        <v>7513368</v>
      </c>
      <c r="AA655" s="182">
        <f>IFERROR(Z655/W651,"-")</f>
        <v>2.9896615222707933E-2</v>
      </c>
      <c r="AB655" s="211">
        <v>127</v>
      </c>
      <c r="AC655" s="182">
        <f>IFERROR(AB655/X651,"-")</f>
        <v>0.38719512195121952</v>
      </c>
      <c r="AD655" s="214">
        <f t="shared" si="651"/>
        <v>59160.377952755909</v>
      </c>
      <c r="AE655" s="109">
        <f t="shared" si="666"/>
        <v>2.2858994204255014E-3</v>
      </c>
      <c r="AF655" s="615"/>
      <c r="AG655" s="615"/>
      <c r="AH655" s="126" t="s">
        <v>148</v>
      </c>
      <c r="AI655" s="211">
        <v>21477642</v>
      </c>
      <c r="AJ655" s="182">
        <f>IFERROR(AI655/AF651,"-")</f>
        <v>2.9765219350442462E-2</v>
      </c>
      <c r="AK655" s="211">
        <v>269</v>
      </c>
      <c r="AL655" s="182">
        <f>IFERROR(AK655/AG651,"-")</f>
        <v>0.38872832369942195</v>
      </c>
      <c r="AM655" s="214">
        <f t="shared" si="652"/>
        <v>79842.535315985137</v>
      </c>
      <c r="AN655" s="109">
        <f t="shared" si="667"/>
        <v>4.8417869613736992E-3</v>
      </c>
      <c r="AO655" s="615"/>
      <c r="AP655" s="651"/>
      <c r="AQ655" s="126" t="s">
        <v>148</v>
      </c>
      <c r="AR655" s="211">
        <f t="shared" si="647"/>
        <v>134855092</v>
      </c>
      <c r="AS655" s="182">
        <f>IFERROR(AR655/AO651,"-")</f>
        <v>3.0122949014838845E-2</v>
      </c>
      <c r="AT655" s="211">
        <f t="shared" si="648"/>
        <v>1969</v>
      </c>
      <c r="AU655" s="182">
        <f>IFERROR(AT655/AP651,"-")</f>
        <v>0.33889845094664373</v>
      </c>
      <c r="AV655" s="214">
        <f t="shared" si="653"/>
        <v>68489.127475876085</v>
      </c>
      <c r="AW655" s="109">
        <f t="shared" si="668"/>
        <v>3.544044062061269E-2</v>
      </c>
      <c r="AX655" s="121"/>
      <c r="AY655" s="76"/>
      <c r="AZ655" s="76"/>
      <c r="BA655" s="76"/>
      <c r="BB655" s="76"/>
      <c r="BC655" s="76"/>
      <c r="BD655" s="76"/>
      <c r="BE655" s="76"/>
      <c r="BF655" s="76"/>
      <c r="BG655" s="76"/>
      <c r="BH655" s="76"/>
      <c r="BI655" s="76"/>
      <c r="BN655" s="500"/>
      <c r="BO655" s="642"/>
      <c r="BP655" s="641"/>
      <c r="BQ655" s="641"/>
      <c r="BR655" s="400" t="s">
        <v>148</v>
      </c>
      <c r="BS655" s="188">
        <v>17294525</v>
      </c>
      <c r="BT655" s="390">
        <v>2.9748887551122146E-2</v>
      </c>
      <c r="BU655" s="188">
        <v>255</v>
      </c>
      <c r="BV655" s="390">
        <v>0.40220820189274448</v>
      </c>
      <c r="BW655" s="188">
        <v>67821.666666666672</v>
      </c>
      <c r="BX655" s="401">
        <v>4.7349364033051709E-3</v>
      </c>
      <c r="CB655" s="159"/>
      <c r="CC655" s="159"/>
      <c r="CD655" s="159"/>
      <c r="CE655" s="159"/>
      <c r="CF655" s="159"/>
      <c r="CG655" s="159"/>
      <c r="CI655" s="76"/>
      <c r="CJ655" s="150"/>
      <c r="CK655" s="150"/>
      <c r="CL655" s="150"/>
    </row>
    <row r="656" spans="2:90" s="14" customFormat="1" ht="13.5" customHeight="1">
      <c r="B656" s="500"/>
      <c r="C656" s="628"/>
      <c r="D656" s="631"/>
      <c r="E656" s="615"/>
      <c r="F656" s="615"/>
      <c r="G656" s="126" t="s">
        <v>149</v>
      </c>
      <c r="H656" s="211">
        <v>123393012</v>
      </c>
      <c r="I656" s="182">
        <f>IFERROR(H656/E651,"-")</f>
        <v>4.0050062167123833E-2</v>
      </c>
      <c r="J656" s="211">
        <v>1350</v>
      </c>
      <c r="K656" s="182">
        <f>IFERROR(J656/F651,"-")</f>
        <v>0.32028469750889682</v>
      </c>
      <c r="L656" s="214">
        <f t="shared" si="649"/>
        <v>91402.231111111105</v>
      </c>
      <c r="M656" s="109">
        <f t="shared" si="664"/>
        <v>2.4298930847042731E-2</v>
      </c>
      <c r="N656" s="615"/>
      <c r="O656" s="615"/>
      <c r="P656" s="126" t="s">
        <v>149</v>
      </c>
      <c r="Q656" s="211">
        <v>16913368</v>
      </c>
      <c r="R656" s="182">
        <f>IFERROR(Q656/N651,"-")</f>
        <v>3.9986873866653429E-2</v>
      </c>
      <c r="S656" s="211">
        <v>202</v>
      </c>
      <c r="T656" s="182">
        <f>IFERROR(S656/O651,"-")</f>
        <v>0.35130434782608694</v>
      </c>
      <c r="U656" s="214">
        <f t="shared" si="650"/>
        <v>83729.544554455439</v>
      </c>
      <c r="V656" s="109">
        <f t="shared" si="665"/>
        <v>3.6358400230389861E-3</v>
      </c>
      <c r="W656" s="615"/>
      <c r="X656" s="615"/>
      <c r="Y656" s="126" t="s">
        <v>149</v>
      </c>
      <c r="Z656" s="211">
        <v>6520495</v>
      </c>
      <c r="AA656" s="182">
        <f>IFERROR(Z656/W651,"-")</f>
        <v>2.5945851457906888E-2</v>
      </c>
      <c r="AB656" s="211">
        <v>116</v>
      </c>
      <c r="AC656" s="182">
        <f>IFERROR(AB656/X651,"-")</f>
        <v>0.35365853658536583</v>
      </c>
      <c r="AD656" s="214">
        <f t="shared" si="651"/>
        <v>56211.163793103449</v>
      </c>
      <c r="AE656" s="109">
        <f t="shared" si="666"/>
        <v>2.08790813204219E-3</v>
      </c>
      <c r="AF656" s="615"/>
      <c r="AG656" s="615"/>
      <c r="AH656" s="126" t="s">
        <v>149</v>
      </c>
      <c r="AI656" s="211">
        <v>20554664</v>
      </c>
      <c r="AJ656" s="182">
        <f>IFERROR(AI656/AF651,"-")</f>
        <v>2.8486091845401049E-2</v>
      </c>
      <c r="AK656" s="211">
        <v>233</v>
      </c>
      <c r="AL656" s="182">
        <f>IFERROR(AK656/AG651,"-")</f>
        <v>0.33670520231213874</v>
      </c>
      <c r="AM656" s="214">
        <f t="shared" si="652"/>
        <v>88217.442060085843</v>
      </c>
      <c r="AN656" s="109">
        <f t="shared" si="667"/>
        <v>4.1938154721192266E-3</v>
      </c>
      <c r="AO656" s="615"/>
      <c r="AP656" s="651"/>
      <c r="AQ656" s="126" t="s">
        <v>149</v>
      </c>
      <c r="AR656" s="211">
        <f t="shared" si="647"/>
        <v>167381539</v>
      </c>
      <c r="AS656" s="182">
        <f>IFERROR(AR656/AO651,"-")</f>
        <v>3.7388470027681711E-2</v>
      </c>
      <c r="AT656" s="211">
        <f t="shared" si="648"/>
        <v>1901</v>
      </c>
      <c r="AU656" s="182">
        <f>IFERROR(AT656/AP651,"-")</f>
        <v>0.32719449225473324</v>
      </c>
      <c r="AV656" s="214">
        <f t="shared" si="653"/>
        <v>88049.20515518148</v>
      </c>
      <c r="AW656" s="109">
        <f t="shared" si="668"/>
        <v>3.4216494474243131E-2</v>
      </c>
      <c r="AX656" s="121"/>
      <c r="AY656" s="76"/>
      <c r="AZ656" s="76"/>
      <c r="BA656" s="76"/>
      <c r="BB656" s="76"/>
      <c r="BC656" s="76"/>
      <c r="BD656" s="76"/>
      <c r="BE656" s="76"/>
      <c r="BF656" s="76"/>
      <c r="BG656" s="76"/>
      <c r="BH656" s="76"/>
      <c r="BI656" s="76"/>
      <c r="BN656" s="500"/>
      <c r="BO656" s="642"/>
      <c r="BP656" s="641"/>
      <c r="BQ656" s="641"/>
      <c r="BR656" s="400" t="s">
        <v>149</v>
      </c>
      <c r="BS656" s="188">
        <v>23044208</v>
      </c>
      <c r="BT656" s="390">
        <v>3.9639108474888406E-2</v>
      </c>
      <c r="BU656" s="188">
        <v>216</v>
      </c>
      <c r="BV656" s="390">
        <v>0.34069400630914826</v>
      </c>
      <c r="BW656" s="188">
        <v>106686.14814814815</v>
      </c>
      <c r="BX656" s="401">
        <v>4.0107696592702625E-3</v>
      </c>
      <c r="CB656" s="159"/>
      <c r="CC656" s="159"/>
      <c r="CD656" s="159"/>
      <c r="CE656" s="159"/>
      <c r="CF656" s="159"/>
      <c r="CG656" s="159"/>
      <c r="CI656" s="76"/>
      <c r="CJ656" s="150"/>
      <c r="CK656" s="150"/>
      <c r="CL656" s="150"/>
    </row>
    <row r="657" spans="2:90" s="14" customFormat="1" ht="13.5" customHeight="1">
      <c r="B657" s="500"/>
      <c r="C657" s="628"/>
      <c r="D657" s="631"/>
      <c r="E657" s="615"/>
      <c r="F657" s="615"/>
      <c r="G657" s="126" t="s">
        <v>150</v>
      </c>
      <c r="H657" s="211">
        <v>252391240</v>
      </c>
      <c r="I657" s="182">
        <f>IFERROR(H657/E651,"-")</f>
        <v>8.1919427110163021E-2</v>
      </c>
      <c r="J657" s="211">
        <v>454</v>
      </c>
      <c r="K657" s="182">
        <f>IFERROR(J657/F651,"-")</f>
        <v>0.10771055753262158</v>
      </c>
      <c r="L657" s="214">
        <f t="shared" si="649"/>
        <v>555927.84140969161</v>
      </c>
      <c r="M657" s="109">
        <f t="shared" si="664"/>
        <v>8.1716404478202956E-3</v>
      </c>
      <c r="N657" s="615"/>
      <c r="O657" s="615"/>
      <c r="P657" s="126" t="s">
        <v>150</v>
      </c>
      <c r="Q657" s="211">
        <v>37155885</v>
      </c>
      <c r="R657" s="182">
        <f>IFERROR(Q657/N651,"-")</f>
        <v>8.7844578731975806E-2</v>
      </c>
      <c r="S657" s="211">
        <v>79</v>
      </c>
      <c r="T657" s="182">
        <f>IFERROR(S657/O651,"-")</f>
        <v>0.13739130434782609</v>
      </c>
      <c r="U657" s="214">
        <f t="shared" si="650"/>
        <v>470327.65822784812</v>
      </c>
      <c r="V657" s="109">
        <f t="shared" si="665"/>
        <v>1.4219374347528709E-3</v>
      </c>
      <c r="W657" s="615"/>
      <c r="X657" s="615"/>
      <c r="Y657" s="126" t="s">
        <v>150</v>
      </c>
      <c r="Z657" s="211">
        <v>15168494</v>
      </c>
      <c r="AA657" s="182">
        <f>IFERROR(Z657/W651,"-")</f>
        <v>6.0357302959997958E-2</v>
      </c>
      <c r="AB657" s="211">
        <v>38</v>
      </c>
      <c r="AC657" s="182">
        <f>IFERROR(AB657/X651,"-")</f>
        <v>0.11585365853658537</v>
      </c>
      <c r="AD657" s="214">
        <f t="shared" si="651"/>
        <v>399170.89473684208</v>
      </c>
      <c r="AE657" s="109">
        <f t="shared" si="666"/>
        <v>6.8396990532416577E-4</v>
      </c>
      <c r="AF657" s="615"/>
      <c r="AG657" s="615"/>
      <c r="AH657" s="126" t="s">
        <v>150</v>
      </c>
      <c r="AI657" s="211">
        <v>36820413</v>
      </c>
      <c r="AJ657" s="182">
        <f>IFERROR(AI657/AF651,"-")</f>
        <v>5.1028305133258262E-2</v>
      </c>
      <c r="AK657" s="211">
        <v>102</v>
      </c>
      <c r="AL657" s="182">
        <f>IFERROR(AK657/AG651,"-")</f>
        <v>0.14739884393063585</v>
      </c>
      <c r="AM657" s="214">
        <f t="shared" si="652"/>
        <v>360984.4411764706</v>
      </c>
      <c r="AN657" s="109">
        <f t="shared" si="667"/>
        <v>1.8359192195543396E-3</v>
      </c>
      <c r="AO657" s="615"/>
      <c r="AP657" s="651"/>
      <c r="AQ657" s="126" t="s">
        <v>150</v>
      </c>
      <c r="AR657" s="211">
        <f t="shared" si="647"/>
        <v>341536032</v>
      </c>
      <c r="AS657" s="182">
        <f>IFERROR(AR657/AO651,"-")</f>
        <v>7.6289833228294912E-2</v>
      </c>
      <c r="AT657" s="211">
        <f t="shared" si="648"/>
        <v>673</v>
      </c>
      <c r="AU657" s="182">
        <f>IFERROR(AT657/AP651,"-")</f>
        <v>0.11583476764199656</v>
      </c>
      <c r="AV657" s="214">
        <f t="shared" si="653"/>
        <v>507482.95988112927</v>
      </c>
      <c r="AW657" s="109">
        <f t="shared" si="668"/>
        <v>1.2113467007451672E-2</v>
      </c>
      <c r="AX657" s="121"/>
      <c r="AY657" s="76"/>
      <c r="AZ657" s="76"/>
      <c r="BA657" s="76"/>
      <c r="BB657" s="76"/>
      <c r="BC657" s="76"/>
      <c r="BD657" s="76"/>
      <c r="BE657" s="76"/>
      <c r="BF657" s="76"/>
      <c r="BG657" s="76"/>
      <c r="BH657" s="76"/>
      <c r="BI657" s="76"/>
      <c r="BN657" s="500"/>
      <c r="BO657" s="642"/>
      <c r="BP657" s="641"/>
      <c r="BQ657" s="641"/>
      <c r="BR657" s="400" t="s">
        <v>150</v>
      </c>
      <c r="BS657" s="188">
        <v>49412055</v>
      </c>
      <c r="BT657" s="390">
        <v>8.4995318915371348E-2</v>
      </c>
      <c r="BU657" s="188">
        <v>84</v>
      </c>
      <c r="BV657" s="390">
        <v>0.13249211356466878</v>
      </c>
      <c r="BW657" s="188">
        <v>588238.75</v>
      </c>
      <c r="BX657" s="401">
        <v>1.5597437563828799E-3</v>
      </c>
      <c r="CB657" s="159"/>
      <c r="CC657" s="159"/>
      <c r="CD657" s="159"/>
      <c r="CE657" s="159"/>
      <c r="CF657" s="159"/>
      <c r="CG657" s="159"/>
      <c r="CI657" s="76"/>
      <c r="CJ657" s="150"/>
      <c r="CK657" s="150"/>
      <c r="CL657" s="150"/>
    </row>
    <row r="658" spans="2:90" s="14" customFormat="1" ht="13.5" customHeight="1">
      <c r="B658" s="500"/>
      <c r="C658" s="628"/>
      <c r="D658" s="631"/>
      <c r="E658" s="615"/>
      <c r="F658" s="615"/>
      <c r="G658" s="126" t="s">
        <v>160</v>
      </c>
      <c r="H658" s="211">
        <v>3409</v>
      </c>
      <c r="I658" s="182">
        <f>IFERROR(H658/E651,"-")</f>
        <v>1.1064699670976922E-6</v>
      </c>
      <c r="J658" s="211">
        <v>2</v>
      </c>
      <c r="K658" s="182">
        <f>IFERROR(J658/F651,"-")</f>
        <v>4.7449584816132857E-4</v>
      </c>
      <c r="L658" s="214">
        <f t="shared" si="649"/>
        <v>1704.5</v>
      </c>
      <c r="M658" s="109">
        <f t="shared" si="664"/>
        <v>3.599841606969293E-5</v>
      </c>
      <c r="N658" s="615"/>
      <c r="O658" s="615"/>
      <c r="P658" s="126" t="s">
        <v>160</v>
      </c>
      <c r="Q658" s="211">
        <v>1128</v>
      </c>
      <c r="R658" s="182">
        <f>IFERROR(Q658/N651,"-")</f>
        <v>2.6668368902979623E-6</v>
      </c>
      <c r="S658" s="211">
        <v>1</v>
      </c>
      <c r="T658" s="182">
        <f>IFERROR(S658/O651,"-")</f>
        <v>1.7391304347826088E-3</v>
      </c>
      <c r="U658" s="214">
        <f t="shared" si="650"/>
        <v>1128</v>
      </c>
      <c r="V658" s="109">
        <f t="shared" si="665"/>
        <v>1.7999208034846465E-5</v>
      </c>
      <c r="W658" s="615"/>
      <c r="X658" s="615"/>
      <c r="Y658" s="126" t="s">
        <v>160</v>
      </c>
      <c r="Z658" s="211">
        <v>0</v>
      </c>
      <c r="AA658" s="182">
        <f>IFERROR(Z658/W651,"-")</f>
        <v>0</v>
      </c>
      <c r="AB658" s="211">
        <v>0</v>
      </c>
      <c r="AC658" s="182">
        <f>IFERROR(AB658/X651,"-")</f>
        <v>0</v>
      </c>
      <c r="AD658" s="214" t="str">
        <f t="shared" si="651"/>
        <v>-</v>
      </c>
      <c r="AE658" s="109">
        <f t="shared" si="666"/>
        <v>0</v>
      </c>
      <c r="AF658" s="615"/>
      <c r="AG658" s="615"/>
      <c r="AH658" s="126" t="s">
        <v>160</v>
      </c>
      <c r="AI658" s="211">
        <v>1070</v>
      </c>
      <c r="AJ658" s="182">
        <f>IFERROR(AI658/AF651,"-")</f>
        <v>1.4828808816616571E-6</v>
      </c>
      <c r="AK658" s="211">
        <v>1</v>
      </c>
      <c r="AL658" s="182">
        <f>IFERROR(AK658/AG651,"-")</f>
        <v>1.4450867052023121E-3</v>
      </c>
      <c r="AM658" s="214">
        <f t="shared" si="652"/>
        <v>1070</v>
      </c>
      <c r="AN658" s="109">
        <f t="shared" si="667"/>
        <v>1.7999208034846465E-5</v>
      </c>
      <c r="AO658" s="615"/>
      <c r="AP658" s="651"/>
      <c r="AQ658" s="126" t="s">
        <v>160</v>
      </c>
      <c r="AR658" s="211">
        <f t="shared" si="647"/>
        <v>5607</v>
      </c>
      <c r="AS658" s="182">
        <f>IFERROR(AR658/AO651,"-")</f>
        <v>1.2524508538854535E-6</v>
      </c>
      <c r="AT658" s="211">
        <f t="shared" si="648"/>
        <v>4</v>
      </c>
      <c r="AU658" s="182">
        <f>IFERROR(AT658/AP651,"-")</f>
        <v>6.8846815834767647E-4</v>
      </c>
      <c r="AV658" s="214">
        <f t="shared" si="653"/>
        <v>1401.75</v>
      </c>
      <c r="AW658" s="109">
        <f t="shared" si="668"/>
        <v>7.199683213938586E-5</v>
      </c>
      <c r="AX658" s="121"/>
      <c r="AY658" s="76"/>
      <c r="AZ658" s="76"/>
      <c r="BA658" s="76"/>
      <c r="BB658" s="76"/>
      <c r="BC658" s="76"/>
      <c r="BD658" s="76"/>
      <c r="BE658" s="76"/>
      <c r="BF658" s="76"/>
      <c r="BG658" s="76"/>
      <c r="BH658" s="76"/>
      <c r="BI658" s="76"/>
      <c r="BN658" s="500"/>
      <c r="BO658" s="642"/>
      <c r="BP658" s="641"/>
      <c r="BQ658" s="641"/>
      <c r="BR658" s="400" t="s">
        <v>160</v>
      </c>
      <c r="BS658" s="188">
        <v>4361</v>
      </c>
      <c r="BT658" s="390">
        <v>7.5015011172867526E-6</v>
      </c>
      <c r="BU658" s="188">
        <v>2</v>
      </c>
      <c r="BV658" s="390">
        <v>3.1545741324921135E-3</v>
      </c>
      <c r="BW658" s="188">
        <v>2180.5</v>
      </c>
      <c r="BX658" s="401">
        <v>3.7136756104354282E-5</v>
      </c>
      <c r="CB658" s="159"/>
      <c r="CC658" s="159"/>
      <c r="CD658" s="159"/>
      <c r="CE658" s="159"/>
      <c r="CF658" s="159"/>
      <c r="CG658" s="159"/>
      <c r="CI658" s="76"/>
      <c r="CJ658" s="150"/>
      <c r="CK658" s="150"/>
      <c r="CL658" s="150"/>
    </row>
    <row r="659" spans="2:90" s="14" customFormat="1" ht="13.5" customHeight="1">
      <c r="B659" s="500"/>
      <c r="C659" s="628"/>
      <c r="D659" s="631"/>
      <c r="E659" s="615"/>
      <c r="F659" s="615"/>
      <c r="G659" s="126" t="s">
        <v>151</v>
      </c>
      <c r="H659" s="211">
        <v>1506229</v>
      </c>
      <c r="I659" s="182">
        <f>IFERROR(H659/E651,"-")</f>
        <v>4.8888153478192722E-4</v>
      </c>
      <c r="J659" s="211">
        <v>72</v>
      </c>
      <c r="K659" s="182">
        <f>IFERROR(J659/F651,"-")</f>
        <v>1.708185053380783E-2</v>
      </c>
      <c r="L659" s="214">
        <f t="shared" si="649"/>
        <v>20919.847222222223</v>
      </c>
      <c r="M659" s="109">
        <f t="shared" si="664"/>
        <v>1.2959429785089455E-3</v>
      </c>
      <c r="N659" s="615"/>
      <c r="O659" s="615"/>
      <c r="P659" s="126" t="s">
        <v>151</v>
      </c>
      <c r="Q659" s="211">
        <v>371334</v>
      </c>
      <c r="R659" s="182">
        <f>IFERROR(Q659/N651,"-")</f>
        <v>8.7791419310452438E-4</v>
      </c>
      <c r="S659" s="211">
        <v>12</v>
      </c>
      <c r="T659" s="182">
        <f>IFERROR(S659/O651,"-")</f>
        <v>2.0869565217391306E-2</v>
      </c>
      <c r="U659" s="214">
        <f t="shared" si="650"/>
        <v>30944.5</v>
      </c>
      <c r="V659" s="109">
        <f t="shared" si="665"/>
        <v>2.1599049641815761E-4</v>
      </c>
      <c r="W659" s="615"/>
      <c r="X659" s="615"/>
      <c r="Y659" s="126" t="s">
        <v>151</v>
      </c>
      <c r="Z659" s="211">
        <v>190807</v>
      </c>
      <c r="AA659" s="182">
        <f>IFERROR(Z659/W651,"-")</f>
        <v>7.5924451734551437E-4</v>
      </c>
      <c r="AB659" s="211">
        <v>4</v>
      </c>
      <c r="AC659" s="182">
        <f>IFERROR(AB659/X651,"-")</f>
        <v>1.2195121951219513E-2</v>
      </c>
      <c r="AD659" s="214">
        <f t="shared" si="651"/>
        <v>47701.75</v>
      </c>
      <c r="AE659" s="109">
        <f t="shared" si="666"/>
        <v>7.199683213938586E-5</v>
      </c>
      <c r="AF659" s="615"/>
      <c r="AG659" s="615"/>
      <c r="AH659" s="126" t="s">
        <v>151</v>
      </c>
      <c r="AI659" s="211">
        <v>612146</v>
      </c>
      <c r="AJ659" s="182">
        <f>IFERROR(AI659/AF651,"-")</f>
        <v>8.4835476652865116E-4</v>
      </c>
      <c r="AK659" s="211">
        <v>21</v>
      </c>
      <c r="AL659" s="182">
        <f>IFERROR(AK659/AG651,"-")</f>
        <v>3.0346820809248554E-2</v>
      </c>
      <c r="AM659" s="214">
        <f t="shared" si="652"/>
        <v>29149.809523809523</v>
      </c>
      <c r="AN659" s="109">
        <f t="shared" si="667"/>
        <v>3.7798336873177583E-4</v>
      </c>
      <c r="AO659" s="615"/>
      <c r="AP659" s="651"/>
      <c r="AQ659" s="126" t="s">
        <v>151</v>
      </c>
      <c r="AR659" s="211">
        <f t="shared" si="647"/>
        <v>2680516</v>
      </c>
      <c r="AS659" s="182">
        <f>IFERROR(AR659/AO651,"-")</f>
        <v>5.9875415606449451E-4</v>
      </c>
      <c r="AT659" s="211">
        <f t="shared" si="648"/>
        <v>109</v>
      </c>
      <c r="AU659" s="182">
        <f>IFERROR(AT659/AP651,"-")</f>
        <v>1.8760757314974182E-2</v>
      </c>
      <c r="AV659" s="214">
        <f t="shared" si="653"/>
        <v>24591.889908256882</v>
      </c>
      <c r="AW659" s="109">
        <f t="shared" si="668"/>
        <v>1.961913675798265E-3</v>
      </c>
      <c r="AX659" s="121"/>
      <c r="AY659" s="76"/>
      <c r="AZ659" s="76"/>
      <c r="BA659" s="76"/>
      <c r="BB659" s="76"/>
      <c r="BC659" s="76"/>
      <c r="BD659" s="76"/>
      <c r="BE659" s="76"/>
      <c r="BF659" s="76"/>
      <c r="BG659" s="76"/>
      <c r="BH659" s="76"/>
      <c r="BI659" s="76"/>
      <c r="BN659" s="500"/>
      <c r="BO659" s="642"/>
      <c r="BP659" s="641"/>
      <c r="BQ659" s="641"/>
      <c r="BR659" s="400" t="s">
        <v>151</v>
      </c>
      <c r="BS659" s="188">
        <v>557643</v>
      </c>
      <c r="BT659" s="390">
        <v>9.5922026772463575E-4</v>
      </c>
      <c r="BU659" s="188">
        <v>15</v>
      </c>
      <c r="BV659" s="390">
        <v>2.365930599369085E-2</v>
      </c>
      <c r="BW659" s="188">
        <v>37176.199999999997</v>
      </c>
      <c r="BX659" s="401">
        <v>2.7852567078265713E-4</v>
      </c>
      <c r="CB659" s="159"/>
      <c r="CC659" s="159"/>
      <c r="CD659" s="159"/>
      <c r="CE659" s="159"/>
      <c r="CF659" s="159"/>
      <c r="CG659" s="159"/>
      <c r="CI659" s="76"/>
      <c r="CJ659" s="150"/>
      <c r="CK659" s="150"/>
      <c r="CL659" s="150"/>
    </row>
    <row r="660" spans="2:90" s="14" customFormat="1" ht="13.5" customHeight="1">
      <c r="B660" s="500"/>
      <c r="C660" s="628"/>
      <c r="D660" s="631"/>
      <c r="E660" s="615"/>
      <c r="F660" s="615"/>
      <c r="G660" s="126" t="s">
        <v>152</v>
      </c>
      <c r="H660" s="211">
        <v>3124378</v>
      </c>
      <c r="I660" s="182">
        <f>IFERROR(H660/E651,"-")</f>
        <v>1.0140892997538146E-3</v>
      </c>
      <c r="J660" s="211">
        <v>135</v>
      </c>
      <c r="K660" s="182">
        <f>IFERROR(J660/F651,"-")</f>
        <v>3.2028469750889681E-2</v>
      </c>
      <c r="L660" s="214">
        <f t="shared" si="649"/>
        <v>23143.54074074074</v>
      </c>
      <c r="M660" s="109">
        <f t="shared" si="664"/>
        <v>2.4298930847042729E-3</v>
      </c>
      <c r="N660" s="615"/>
      <c r="O660" s="615"/>
      <c r="P660" s="126" t="s">
        <v>152</v>
      </c>
      <c r="Q660" s="211">
        <v>339303</v>
      </c>
      <c r="R660" s="182">
        <f>IFERROR(Q660/N651,"-")</f>
        <v>8.0218595513188782E-4</v>
      </c>
      <c r="S660" s="211">
        <v>27</v>
      </c>
      <c r="T660" s="182">
        <f>IFERROR(S660/O651,"-")</f>
        <v>4.6956521739130432E-2</v>
      </c>
      <c r="U660" s="214">
        <f t="shared" si="650"/>
        <v>12566.777777777777</v>
      </c>
      <c r="V660" s="109">
        <f t="shared" si="665"/>
        <v>4.8597861694085461E-4</v>
      </c>
      <c r="W660" s="615"/>
      <c r="X660" s="615"/>
      <c r="Y660" s="126" t="s">
        <v>152</v>
      </c>
      <c r="Z660" s="211">
        <v>153871</v>
      </c>
      <c r="AA660" s="182">
        <f>IFERROR(Z660/W651,"-")</f>
        <v>6.122716311690432E-4</v>
      </c>
      <c r="AB660" s="211">
        <v>11</v>
      </c>
      <c r="AC660" s="182">
        <f>IFERROR(AB660/X651,"-")</f>
        <v>3.3536585365853661E-2</v>
      </c>
      <c r="AD660" s="214">
        <f t="shared" si="651"/>
        <v>13988.272727272728</v>
      </c>
      <c r="AE660" s="109">
        <f t="shared" si="666"/>
        <v>1.9799128838331114E-4</v>
      </c>
      <c r="AF660" s="615"/>
      <c r="AG660" s="615"/>
      <c r="AH660" s="126" t="s">
        <v>152</v>
      </c>
      <c r="AI660" s="211">
        <v>756955</v>
      </c>
      <c r="AJ660" s="182">
        <f>IFERROR(AI660/AF651,"-")</f>
        <v>1.049041212876822E-3</v>
      </c>
      <c r="AK660" s="211">
        <v>36</v>
      </c>
      <c r="AL660" s="182">
        <f>IFERROR(AK660/AG651,"-")</f>
        <v>5.2023121387283239E-2</v>
      </c>
      <c r="AM660" s="214">
        <f t="shared" si="652"/>
        <v>21026.527777777777</v>
      </c>
      <c r="AN660" s="109">
        <f t="shared" si="667"/>
        <v>6.4797148925447277E-4</v>
      </c>
      <c r="AO660" s="615"/>
      <c r="AP660" s="651"/>
      <c r="AQ660" s="126" t="s">
        <v>152</v>
      </c>
      <c r="AR660" s="211">
        <f t="shared" si="647"/>
        <v>4374507</v>
      </c>
      <c r="AS660" s="182">
        <f>IFERROR(AR660/AO651,"-")</f>
        <v>9.771455372708925E-4</v>
      </c>
      <c r="AT660" s="211">
        <f t="shared" si="648"/>
        <v>209</v>
      </c>
      <c r="AU660" s="182">
        <f>IFERROR(AT660/AP651,"-")</f>
        <v>3.5972461273666094E-2</v>
      </c>
      <c r="AV660" s="214">
        <f t="shared" si="653"/>
        <v>20930.655502392343</v>
      </c>
      <c r="AW660" s="109">
        <f t="shared" si="668"/>
        <v>3.7618344792829115E-3</v>
      </c>
      <c r="AX660" s="121"/>
      <c r="AY660" s="76"/>
      <c r="AZ660" s="76"/>
      <c r="BA660" s="76"/>
      <c r="BB660" s="76"/>
      <c r="BC660" s="76"/>
      <c r="BD660" s="76"/>
      <c r="BE660" s="76"/>
      <c r="BF660" s="76"/>
      <c r="BG660" s="76"/>
      <c r="BH660" s="76"/>
      <c r="BI660" s="76"/>
      <c r="BN660" s="500"/>
      <c r="BO660" s="642"/>
      <c r="BP660" s="641"/>
      <c r="BQ660" s="641"/>
      <c r="BR660" s="400" t="s">
        <v>152</v>
      </c>
      <c r="BS660" s="188">
        <v>451780</v>
      </c>
      <c r="BT660" s="390">
        <v>7.7712180113914447E-4</v>
      </c>
      <c r="BU660" s="188">
        <v>38</v>
      </c>
      <c r="BV660" s="390">
        <v>5.993690851735016E-2</v>
      </c>
      <c r="BW660" s="188">
        <v>11888.947368421053</v>
      </c>
      <c r="BX660" s="401">
        <v>7.0559836598273141E-4</v>
      </c>
      <c r="CB660" s="159"/>
      <c r="CC660" s="159"/>
      <c r="CD660" s="159"/>
      <c r="CE660" s="159"/>
      <c r="CF660" s="159"/>
      <c r="CG660" s="159"/>
      <c r="CI660" s="76"/>
      <c r="CJ660" s="150"/>
      <c r="CK660" s="150"/>
      <c r="CL660" s="150"/>
    </row>
    <row r="661" spans="2:90" s="14" customFormat="1" ht="13.5" customHeight="1">
      <c r="B661" s="500"/>
      <c r="C661" s="628"/>
      <c r="D661" s="631"/>
      <c r="E661" s="615"/>
      <c r="F661" s="615"/>
      <c r="G661" s="126" t="s">
        <v>153</v>
      </c>
      <c r="H661" s="211">
        <v>900455</v>
      </c>
      <c r="I661" s="182">
        <f>IFERROR(H661/E651,"-")</f>
        <v>2.9226354186651581E-4</v>
      </c>
      <c r="J661" s="211">
        <v>42</v>
      </c>
      <c r="K661" s="182">
        <f>IFERROR(J661/F651,"-")</f>
        <v>9.9644128113879002E-3</v>
      </c>
      <c r="L661" s="214">
        <f t="shared" si="649"/>
        <v>21439.404761904763</v>
      </c>
      <c r="M661" s="109">
        <f t="shared" si="664"/>
        <v>7.5596673746355166E-4</v>
      </c>
      <c r="N661" s="615"/>
      <c r="O661" s="615"/>
      <c r="P661" s="126" t="s">
        <v>153</v>
      </c>
      <c r="Q661" s="211">
        <v>35337</v>
      </c>
      <c r="R661" s="182">
        <f>IFERROR(Q661/N651,"-")</f>
        <v>8.3544339709626855E-5</v>
      </c>
      <c r="S661" s="211">
        <v>7</v>
      </c>
      <c r="T661" s="182">
        <f>IFERROR(S661/O651,"-")</f>
        <v>1.2173913043478261E-2</v>
      </c>
      <c r="U661" s="214">
        <f t="shared" si="650"/>
        <v>5048.1428571428569</v>
      </c>
      <c r="V661" s="109">
        <f t="shared" si="665"/>
        <v>1.2599445624392528E-4</v>
      </c>
      <c r="W661" s="615"/>
      <c r="X661" s="615"/>
      <c r="Y661" s="126" t="s">
        <v>153</v>
      </c>
      <c r="Z661" s="211">
        <v>240652</v>
      </c>
      <c r="AA661" s="182">
        <f>IFERROR(Z661/W651,"-")</f>
        <v>9.575839019964295E-4</v>
      </c>
      <c r="AB661" s="211">
        <v>7</v>
      </c>
      <c r="AC661" s="182">
        <f>IFERROR(AB661/X651,"-")</f>
        <v>2.1341463414634148E-2</v>
      </c>
      <c r="AD661" s="214">
        <f t="shared" si="651"/>
        <v>34378.857142857145</v>
      </c>
      <c r="AE661" s="109">
        <f t="shared" si="666"/>
        <v>1.2599445624392528E-4</v>
      </c>
      <c r="AF661" s="615"/>
      <c r="AG661" s="615"/>
      <c r="AH661" s="126" t="s">
        <v>153</v>
      </c>
      <c r="AI661" s="211">
        <v>2661534</v>
      </c>
      <c r="AJ661" s="182">
        <f>IFERROR(AI661/AF651,"-")</f>
        <v>3.6885400789649315E-3</v>
      </c>
      <c r="AK661" s="211">
        <v>26</v>
      </c>
      <c r="AL661" s="182">
        <f>IFERROR(AK661/AG651,"-")</f>
        <v>3.7572254335260118E-2</v>
      </c>
      <c r="AM661" s="214">
        <f t="shared" si="652"/>
        <v>102366.69230769231</v>
      </c>
      <c r="AN661" s="109">
        <f t="shared" si="667"/>
        <v>4.6797940890600816E-4</v>
      </c>
      <c r="AO661" s="615"/>
      <c r="AP661" s="651"/>
      <c r="AQ661" s="126" t="s">
        <v>153</v>
      </c>
      <c r="AR661" s="211">
        <f t="shared" si="647"/>
        <v>3837978</v>
      </c>
      <c r="AS661" s="182">
        <f>IFERROR(AR661/AO651,"-")</f>
        <v>8.5729959395284205E-4</v>
      </c>
      <c r="AT661" s="211">
        <f t="shared" si="648"/>
        <v>82</v>
      </c>
      <c r="AU661" s="182">
        <f>IFERROR(AT661/AP651,"-")</f>
        <v>1.4113597246127367E-2</v>
      </c>
      <c r="AV661" s="214">
        <f t="shared" si="653"/>
        <v>46804.609756097561</v>
      </c>
      <c r="AW661" s="109">
        <f t="shared" si="668"/>
        <v>1.4759350588574103E-3</v>
      </c>
      <c r="AX661" s="121"/>
      <c r="AY661" s="76"/>
      <c r="AZ661" s="76"/>
      <c r="BA661" s="76"/>
      <c r="BB661" s="76"/>
      <c r="BC661" s="76"/>
      <c r="BD661" s="76"/>
      <c r="BE661" s="76"/>
      <c r="BF661" s="76"/>
      <c r="BG661" s="76"/>
      <c r="BH661" s="76"/>
      <c r="BI661" s="76"/>
      <c r="BN661" s="500"/>
      <c r="BO661" s="642"/>
      <c r="BP661" s="641"/>
      <c r="BQ661" s="641"/>
      <c r="BR661" s="400" t="s">
        <v>153</v>
      </c>
      <c r="BS661" s="188">
        <v>835046</v>
      </c>
      <c r="BT661" s="390">
        <v>1.4363903925672628E-3</v>
      </c>
      <c r="BU661" s="188">
        <v>28</v>
      </c>
      <c r="BV661" s="390">
        <v>4.4164037854889593E-2</v>
      </c>
      <c r="BW661" s="188">
        <v>29823.071428571428</v>
      </c>
      <c r="BX661" s="401">
        <v>5.1991458546096E-4</v>
      </c>
      <c r="CB661" s="159"/>
      <c r="CC661" s="159"/>
      <c r="CD661" s="159"/>
      <c r="CE661" s="159"/>
      <c r="CF661" s="159"/>
      <c r="CG661" s="159"/>
      <c r="CI661" s="76"/>
      <c r="CJ661" s="150"/>
      <c r="CK661" s="150"/>
      <c r="CL661" s="150"/>
    </row>
    <row r="662" spans="2:90" s="14" customFormat="1" ht="13.5" customHeight="1">
      <c r="B662" s="500"/>
      <c r="C662" s="628"/>
      <c r="D662" s="631"/>
      <c r="E662" s="615"/>
      <c r="F662" s="615"/>
      <c r="G662" s="126" t="s">
        <v>154</v>
      </c>
      <c r="H662" s="211">
        <v>3943839</v>
      </c>
      <c r="I662" s="182">
        <f>IFERROR(H662/E651,"-")</f>
        <v>1.2800643615630963E-3</v>
      </c>
      <c r="J662" s="211">
        <v>23</v>
      </c>
      <c r="K662" s="182">
        <f>IFERROR(J662/F651,"-")</f>
        <v>5.4567022538552787E-3</v>
      </c>
      <c r="L662" s="214">
        <f t="shared" si="649"/>
        <v>171471.26086956522</v>
      </c>
      <c r="M662" s="109">
        <f t="shared" si="664"/>
        <v>4.1398178480146872E-4</v>
      </c>
      <c r="N662" s="615"/>
      <c r="O662" s="615"/>
      <c r="P662" s="126" t="s">
        <v>154</v>
      </c>
      <c r="Q662" s="211">
        <v>967125</v>
      </c>
      <c r="R662" s="182">
        <f>IFERROR(Q662/N651,"-")</f>
        <v>2.2864934641218236E-3</v>
      </c>
      <c r="S662" s="211">
        <v>6</v>
      </c>
      <c r="T662" s="182">
        <f>IFERROR(S662/O651,"-")</f>
        <v>1.0434782608695653E-2</v>
      </c>
      <c r="U662" s="214">
        <f t="shared" si="650"/>
        <v>161187.5</v>
      </c>
      <c r="V662" s="109">
        <f t="shared" si="665"/>
        <v>1.079952482090788E-4</v>
      </c>
      <c r="W662" s="615"/>
      <c r="X662" s="615"/>
      <c r="Y662" s="126" t="s">
        <v>154</v>
      </c>
      <c r="Z662" s="211">
        <v>2846486</v>
      </c>
      <c r="AA662" s="182">
        <f>IFERROR(Z662/W651,"-")</f>
        <v>1.1326517838448085E-2</v>
      </c>
      <c r="AB662" s="211">
        <v>3</v>
      </c>
      <c r="AC662" s="182">
        <f>IFERROR(AB662/X651,"-")</f>
        <v>9.1463414634146336E-3</v>
      </c>
      <c r="AD662" s="214">
        <f t="shared" si="651"/>
        <v>948828.66666666663</v>
      </c>
      <c r="AE662" s="109">
        <f t="shared" si="666"/>
        <v>5.3997624104539402E-5</v>
      </c>
      <c r="AF662" s="615"/>
      <c r="AG662" s="615"/>
      <c r="AH662" s="126" t="s">
        <v>154</v>
      </c>
      <c r="AI662" s="211">
        <v>2272366</v>
      </c>
      <c r="AJ662" s="182">
        <f>IFERROR(AI662/AF651,"-")</f>
        <v>3.1492038294747408E-3</v>
      </c>
      <c r="AK662" s="211">
        <v>16</v>
      </c>
      <c r="AL662" s="182">
        <f>IFERROR(AK662/AG651,"-")</f>
        <v>2.3121387283236993E-2</v>
      </c>
      <c r="AM662" s="214">
        <f t="shared" si="652"/>
        <v>142022.875</v>
      </c>
      <c r="AN662" s="109">
        <f t="shared" si="667"/>
        <v>2.8798732855754344E-4</v>
      </c>
      <c r="AO662" s="615"/>
      <c r="AP662" s="651"/>
      <c r="AQ662" s="126" t="s">
        <v>154</v>
      </c>
      <c r="AR662" s="211">
        <f t="shared" si="647"/>
        <v>10029816</v>
      </c>
      <c r="AS662" s="182">
        <f>IFERROR(AR662/AO651,"-")</f>
        <v>2.2403873039975003E-3</v>
      </c>
      <c r="AT662" s="211">
        <f t="shared" si="648"/>
        <v>48</v>
      </c>
      <c r="AU662" s="182">
        <f>IFERROR(AT662/AP651,"-")</f>
        <v>8.2616179001721163E-3</v>
      </c>
      <c r="AV662" s="214">
        <f t="shared" si="653"/>
        <v>208954.5</v>
      </c>
      <c r="AW662" s="109">
        <f t="shared" si="668"/>
        <v>8.6396198567263043E-4</v>
      </c>
      <c r="AX662" s="121"/>
      <c r="AY662" s="76"/>
      <c r="AZ662" s="76"/>
      <c r="BA662" s="76"/>
      <c r="BB662" s="76"/>
      <c r="BC662" s="76"/>
      <c r="BD662" s="76"/>
      <c r="BE662" s="76"/>
      <c r="BF662" s="76"/>
      <c r="BG662" s="76"/>
      <c r="BH662" s="76"/>
      <c r="BI662" s="76"/>
      <c r="BN662" s="500"/>
      <c r="BO662" s="642"/>
      <c r="BP662" s="641"/>
      <c r="BQ662" s="641"/>
      <c r="BR662" s="400" t="s">
        <v>154</v>
      </c>
      <c r="BS662" s="188">
        <v>7558616</v>
      </c>
      <c r="BT662" s="390">
        <v>1.3001826729910921E-2</v>
      </c>
      <c r="BU662" s="188">
        <v>15</v>
      </c>
      <c r="BV662" s="390">
        <v>2.365930599369085E-2</v>
      </c>
      <c r="BW662" s="188">
        <v>503907.73333333334</v>
      </c>
      <c r="BX662" s="401">
        <v>2.7852567078265713E-4</v>
      </c>
      <c r="CB662" s="159"/>
      <c r="CC662" s="159"/>
      <c r="CD662" s="159"/>
      <c r="CE662" s="159"/>
      <c r="CF662" s="159"/>
      <c r="CG662" s="159"/>
      <c r="CI662" s="76"/>
      <c r="CJ662" s="150"/>
      <c r="CK662" s="150"/>
      <c r="CL662" s="150"/>
    </row>
    <row r="663" spans="2:90" s="14" customFormat="1" ht="13.5" customHeight="1">
      <c r="B663" s="500"/>
      <c r="C663" s="628"/>
      <c r="D663" s="631"/>
      <c r="E663" s="615"/>
      <c r="F663" s="615"/>
      <c r="G663" s="126" t="s">
        <v>155</v>
      </c>
      <c r="H663" s="211">
        <v>11161119</v>
      </c>
      <c r="I663" s="182">
        <f>IFERROR(H663/E651,"-")</f>
        <v>3.6225998746563298E-3</v>
      </c>
      <c r="J663" s="211">
        <v>410</v>
      </c>
      <c r="K663" s="182">
        <f>IFERROR(J663/F651,"-")</f>
        <v>9.7271648873072367E-2</v>
      </c>
      <c r="L663" s="214">
        <f t="shared" si="649"/>
        <v>27222.241463414633</v>
      </c>
      <c r="M663" s="109">
        <f t="shared" si="664"/>
        <v>7.3796752942870518E-3</v>
      </c>
      <c r="N663" s="615"/>
      <c r="O663" s="615"/>
      <c r="P663" s="126" t="s">
        <v>155</v>
      </c>
      <c r="Q663" s="211">
        <v>2423826</v>
      </c>
      <c r="R663" s="182">
        <f>IFERROR(Q663/N651,"-")</f>
        <v>5.7304508798433941E-3</v>
      </c>
      <c r="S663" s="211">
        <v>82</v>
      </c>
      <c r="T663" s="182">
        <f>IFERROR(S663/O651,"-")</f>
        <v>0.14260869565217391</v>
      </c>
      <c r="U663" s="214">
        <f t="shared" si="650"/>
        <v>29558.853658536584</v>
      </c>
      <c r="V663" s="109">
        <f t="shared" si="665"/>
        <v>1.4759350588574103E-3</v>
      </c>
      <c r="W663" s="615"/>
      <c r="X663" s="615"/>
      <c r="Y663" s="126" t="s">
        <v>155</v>
      </c>
      <c r="Z663" s="211">
        <v>1655117</v>
      </c>
      <c r="AA663" s="182">
        <f>IFERROR(Z663/W651,"-")</f>
        <v>6.5859140797526064E-3</v>
      </c>
      <c r="AB663" s="211">
        <v>44</v>
      </c>
      <c r="AC663" s="182">
        <f>IFERROR(AB663/X651,"-")</f>
        <v>0.13414634146341464</v>
      </c>
      <c r="AD663" s="214">
        <f t="shared" si="651"/>
        <v>37616.295454545456</v>
      </c>
      <c r="AE663" s="109">
        <f t="shared" si="666"/>
        <v>7.9196515353324455E-4</v>
      </c>
      <c r="AF663" s="615"/>
      <c r="AG663" s="615"/>
      <c r="AH663" s="126" t="s">
        <v>155</v>
      </c>
      <c r="AI663" s="211">
        <v>4958092</v>
      </c>
      <c r="AJ663" s="182">
        <f>IFERROR(AI663/AF651,"-")</f>
        <v>6.8712708750650548E-3</v>
      </c>
      <c r="AK663" s="211">
        <v>126</v>
      </c>
      <c r="AL663" s="182">
        <f>IFERROR(AK663/AG651,"-")</f>
        <v>0.18208092485549132</v>
      </c>
      <c r="AM663" s="214">
        <f t="shared" si="652"/>
        <v>39349.936507936509</v>
      </c>
      <c r="AN663" s="109">
        <f t="shared" si="667"/>
        <v>2.2679002123906548E-3</v>
      </c>
      <c r="AO663" s="615"/>
      <c r="AP663" s="651"/>
      <c r="AQ663" s="126" t="s">
        <v>155</v>
      </c>
      <c r="AR663" s="211">
        <f t="shared" si="647"/>
        <v>20198154</v>
      </c>
      <c r="AS663" s="182">
        <f>IFERROR(AR663/AO651,"-")</f>
        <v>4.51171664423219E-3</v>
      </c>
      <c r="AT663" s="211">
        <f t="shared" si="648"/>
        <v>662</v>
      </c>
      <c r="AU663" s="182">
        <f>IFERROR(AT663/AP651,"-")</f>
        <v>0.11394148020654045</v>
      </c>
      <c r="AV663" s="214">
        <f t="shared" si="653"/>
        <v>30510.806646525682</v>
      </c>
      <c r="AW663" s="109">
        <f t="shared" si="668"/>
        <v>1.191547571906836E-2</v>
      </c>
      <c r="AX663" s="121"/>
      <c r="AY663" s="76"/>
      <c r="AZ663" s="76"/>
      <c r="BA663" s="76"/>
      <c r="BB663" s="76"/>
      <c r="BC663" s="76"/>
      <c r="BD663" s="76"/>
      <c r="BE663" s="76"/>
      <c r="BF663" s="76"/>
      <c r="BG663" s="76"/>
      <c r="BH663" s="76"/>
      <c r="BI663" s="76"/>
      <c r="BN663" s="500"/>
      <c r="BO663" s="642"/>
      <c r="BP663" s="641"/>
      <c r="BQ663" s="641"/>
      <c r="BR663" s="400" t="s">
        <v>155</v>
      </c>
      <c r="BS663" s="188">
        <v>4377457</v>
      </c>
      <c r="BT663" s="390">
        <v>7.5298093502349731E-3</v>
      </c>
      <c r="BU663" s="188">
        <v>142</v>
      </c>
      <c r="BV663" s="390">
        <v>0.22397476340694006</v>
      </c>
      <c r="BW663" s="188">
        <v>30827.161971830985</v>
      </c>
      <c r="BX663" s="401">
        <v>2.636709683409154E-3</v>
      </c>
      <c r="CB663" s="159"/>
      <c r="CC663" s="159"/>
      <c r="CD663" s="159"/>
      <c r="CE663" s="159"/>
      <c r="CF663" s="159"/>
      <c r="CG663" s="159"/>
      <c r="CI663" s="76"/>
      <c r="CJ663" s="150"/>
      <c r="CK663" s="150"/>
      <c r="CL663" s="150"/>
    </row>
    <row r="664" spans="2:90" s="14" customFormat="1" ht="13.5" customHeight="1">
      <c r="B664" s="500"/>
      <c r="C664" s="628"/>
      <c r="D664" s="631"/>
      <c r="E664" s="615"/>
      <c r="F664" s="615"/>
      <c r="G664" s="126" t="s">
        <v>156</v>
      </c>
      <c r="H664" s="211">
        <v>38646253</v>
      </c>
      <c r="I664" s="182">
        <f>IFERROR(H664/E651,"-")</f>
        <v>1.2543537191363769E-2</v>
      </c>
      <c r="J664" s="211">
        <v>356</v>
      </c>
      <c r="K664" s="182">
        <f>IFERROR(J664/F651,"-")</f>
        <v>8.4460260972716486E-2</v>
      </c>
      <c r="L664" s="214">
        <f t="shared" si="649"/>
        <v>108556.8904494382</v>
      </c>
      <c r="M664" s="109">
        <f t="shared" si="664"/>
        <v>6.4077180604053419E-3</v>
      </c>
      <c r="N664" s="615"/>
      <c r="O664" s="615"/>
      <c r="P664" s="126" t="s">
        <v>156</v>
      </c>
      <c r="Q664" s="211">
        <v>2913157</v>
      </c>
      <c r="R664" s="182">
        <f>IFERROR(Q664/N651,"-")</f>
        <v>6.8873355982533163E-3</v>
      </c>
      <c r="S664" s="211">
        <v>44</v>
      </c>
      <c r="T664" s="182">
        <f>IFERROR(S664/O651,"-")</f>
        <v>7.6521739130434779E-2</v>
      </c>
      <c r="U664" s="214">
        <f t="shared" si="650"/>
        <v>66208.113636363632</v>
      </c>
      <c r="V664" s="109">
        <f t="shared" si="665"/>
        <v>7.9196515353324455E-4</v>
      </c>
      <c r="W664" s="615"/>
      <c r="X664" s="615"/>
      <c r="Y664" s="126" t="s">
        <v>156</v>
      </c>
      <c r="Z664" s="211">
        <v>3045314</v>
      </c>
      <c r="AA664" s="182">
        <f>IFERROR(Z664/W651,"-")</f>
        <v>1.2117678901169965E-2</v>
      </c>
      <c r="AB664" s="211">
        <v>23</v>
      </c>
      <c r="AC664" s="182">
        <f>IFERROR(AB664/X651,"-")</f>
        <v>7.0121951219512202E-2</v>
      </c>
      <c r="AD664" s="214">
        <f t="shared" si="651"/>
        <v>132404.95652173914</v>
      </c>
      <c r="AE664" s="109">
        <f t="shared" si="666"/>
        <v>4.1398178480146872E-4</v>
      </c>
      <c r="AF664" s="615"/>
      <c r="AG664" s="615"/>
      <c r="AH664" s="126" t="s">
        <v>156</v>
      </c>
      <c r="AI664" s="211">
        <v>13760195</v>
      </c>
      <c r="AJ664" s="182">
        <f>IFERROR(AI664/AF651,"-")</f>
        <v>1.9069841208818994E-2</v>
      </c>
      <c r="AK664" s="211">
        <v>81</v>
      </c>
      <c r="AL664" s="182">
        <f>IFERROR(AK664/AG651,"-")</f>
        <v>0.11705202312138728</v>
      </c>
      <c r="AM664" s="214">
        <f t="shared" si="652"/>
        <v>169878.95061728396</v>
      </c>
      <c r="AN664" s="109">
        <f t="shared" si="667"/>
        <v>1.4579358508225637E-3</v>
      </c>
      <c r="AO664" s="615"/>
      <c r="AP664" s="651"/>
      <c r="AQ664" s="126" t="s">
        <v>156</v>
      </c>
      <c r="AR664" s="211">
        <f t="shared" si="647"/>
        <v>58364919</v>
      </c>
      <c r="AS664" s="182">
        <f>IFERROR(AR664/AO651,"-")</f>
        <v>1.30371308433218E-2</v>
      </c>
      <c r="AT664" s="211">
        <f t="shared" si="648"/>
        <v>504</v>
      </c>
      <c r="AU664" s="182">
        <f>IFERROR(AT664/AP651,"-")</f>
        <v>8.6746987951807228E-2</v>
      </c>
      <c r="AV664" s="214">
        <f t="shared" si="653"/>
        <v>115803.41071428571</v>
      </c>
      <c r="AW664" s="109">
        <f t="shared" si="668"/>
        <v>9.071600849562619E-3</v>
      </c>
      <c r="AX664" s="121"/>
      <c r="AY664" s="76"/>
      <c r="AZ664" s="76"/>
      <c r="BA664" s="76"/>
      <c r="BB664" s="76"/>
      <c r="BC664" s="76"/>
      <c r="BD664" s="76"/>
      <c r="BE664" s="76"/>
      <c r="BF664" s="76"/>
      <c r="BG664" s="76"/>
      <c r="BH664" s="76"/>
      <c r="BI664" s="76"/>
      <c r="BN664" s="500"/>
      <c r="BO664" s="642"/>
      <c r="BP664" s="641"/>
      <c r="BQ664" s="641"/>
      <c r="BR664" s="400" t="s">
        <v>156</v>
      </c>
      <c r="BS664" s="188">
        <v>12594367</v>
      </c>
      <c r="BT664" s="390">
        <v>2.1663989479940245E-2</v>
      </c>
      <c r="BU664" s="188">
        <v>70</v>
      </c>
      <c r="BV664" s="390">
        <v>0.11041009463722397</v>
      </c>
      <c r="BW664" s="188">
        <v>179919.52857142859</v>
      </c>
      <c r="BX664" s="401">
        <v>1.2997864636523999E-3</v>
      </c>
      <c r="CB664" s="159"/>
      <c r="CC664" s="159"/>
      <c r="CD664" s="159"/>
      <c r="CE664" s="159"/>
      <c r="CF664" s="159"/>
      <c r="CG664" s="159"/>
      <c r="CI664" s="76"/>
      <c r="CJ664" s="150"/>
      <c r="CK664" s="150"/>
      <c r="CL664" s="150"/>
    </row>
    <row r="665" spans="2:90" s="14" customFormat="1" ht="13.5" customHeight="1">
      <c r="B665" s="500"/>
      <c r="C665" s="628"/>
      <c r="D665" s="631"/>
      <c r="E665" s="615"/>
      <c r="F665" s="615"/>
      <c r="G665" s="126" t="s">
        <v>157</v>
      </c>
      <c r="H665" s="211">
        <v>7998658</v>
      </c>
      <c r="I665" s="182">
        <f>IFERROR(H665/E651,"-")</f>
        <v>2.596149854527924E-3</v>
      </c>
      <c r="J665" s="211">
        <v>208</v>
      </c>
      <c r="K665" s="182">
        <f>IFERROR(J665/F651,"-")</f>
        <v>4.934756820877817E-2</v>
      </c>
      <c r="L665" s="214">
        <f t="shared" si="649"/>
        <v>38455.086538461539</v>
      </c>
      <c r="M665" s="109">
        <f t="shared" si="664"/>
        <v>3.7438352712480653E-3</v>
      </c>
      <c r="N665" s="615"/>
      <c r="O665" s="615"/>
      <c r="P665" s="126" t="s">
        <v>157</v>
      </c>
      <c r="Q665" s="211">
        <v>1255294</v>
      </c>
      <c r="R665" s="182">
        <f>IFERROR(Q665/N651,"-")</f>
        <v>2.9677875419944063E-3</v>
      </c>
      <c r="S665" s="211">
        <v>44</v>
      </c>
      <c r="T665" s="182">
        <f>IFERROR(S665/O651,"-")</f>
        <v>7.6521739130434779E-2</v>
      </c>
      <c r="U665" s="214">
        <f t="shared" si="650"/>
        <v>28529.409090909092</v>
      </c>
      <c r="V665" s="109">
        <f t="shared" si="665"/>
        <v>7.9196515353324455E-4</v>
      </c>
      <c r="W665" s="615"/>
      <c r="X665" s="615"/>
      <c r="Y665" s="126" t="s">
        <v>157</v>
      </c>
      <c r="Z665" s="211">
        <v>359571</v>
      </c>
      <c r="AA665" s="182">
        <f>IFERROR(Z665/W651,"-")</f>
        <v>1.4307772269698906E-3</v>
      </c>
      <c r="AB665" s="211">
        <v>16</v>
      </c>
      <c r="AC665" s="182">
        <f>IFERROR(AB665/X651,"-")</f>
        <v>4.878048780487805E-2</v>
      </c>
      <c r="AD665" s="214">
        <f t="shared" si="651"/>
        <v>22473.1875</v>
      </c>
      <c r="AE665" s="109">
        <f t="shared" si="666"/>
        <v>2.8798732855754344E-4</v>
      </c>
      <c r="AF665" s="615"/>
      <c r="AG665" s="615"/>
      <c r="AH665" s="126" t="s">
        <v>157</v>
      </c>
      <c r="AI665" s="211">
        <v>3046395</v>
      </c>
      <c r="AJ665" s="182">
        <f>IFERROR(AI665/AF651,"-")</f>
        <v>4.2219073864389377E-3</v>
      </c>
      <c r="AK665" s="211">
        <v>68</v>
      </c>
      <c r="AL665" s="182">
        <f>IFERROR(AK665/AG651,"-")</f>
        <v>9.8265895953757232E-2</v>
      </c>
      <c r="AM665" s="214">
        <f t="shared" si="652"/>
        <v>44799.926470588238</v>
      </c>
      <c r="AN665" s="109">
        <f t="shared" si="667"/>
        <v>1.2239461463695598E-3</v>
      </c>
      <c r="AO665" s="615"/>
      <c r="AP665" s="651"/>
      <c r="AQ665" s="126" t="s">
        <v>157</v>
      </c>
      <c r="AR665" s="211">
        <f t="shared" si="647"/>
        <v>12659918</v>
      </c>
      <c r="AS665" s="182">
        <f>IFERROR(AR665/AO651,"-")</f>
        <v>2.8278803476404178E-3</v>
      </c>
      <c r="AT665" s="211">
        <f t="shared" si="648"/>
        <v>336</v>
      </c>
      <c r="AU665" s="182">
        <f>IFERROR(AT665/AP651,"-")</f>
        <v>5.7831325301204821E-2</v>
      </c>
      <c r="AV665" s="214">
        <f t="shared" si="653"/>
        <v>37678.327380952382</v>
      </c>
      <c r="AW665" s="109">
        <f t="shared" si="668"/>
        <v>6.0477338997084133E-3</v>
      </c>
      <c r="AX665" s="121"/>
      <c r="AY665" s="76"/>
      <c r="AZ665" s="76"/>
      <c r="BA665" s="76"/>
      <c r="BB665" s="76"/>
      <c r="BC665" s="76"/>
      <c r="BD665" s="76"/>
      <c r="BE665" s="76"/>
      <c r="BF665" s="76"/>
      <c r="BG665" s="76"/>
      <c r="BH665" s="76"/>
      <c r="BI665" s="76"/>
      <c r="BN665" s="500"/>
      <c r="BO665" s="642"/>
      <c r="BP665" s="641"/>
      <c r="BQ665" s="641"/>
      <c r="BR665" s="400" t="s">
        <v>157</v>
      </c>
      <c r="BS665" s="188">
        <v>3527446</v>
      </c>
      <c r="BT665" s="390">
        <v>6.0676771635332924E-3</v>
      </c>
      <c r="BU665" s="188">
        <v>73</v>
      </c>
      <c r="BV665" s="390">
        <v>0.11514195583596215</v>
      </c>
      <c r="BW665" s="188">
        <v>48321.178082191778</v>
      </c>
      <c r="BX665" s="401">
        <v>1.3554915978089314E-3</v>
      </c>
      <c r="CB665" s="159"/>
      <c r="CC665" s="159"/>
      <c r="CD665" s="159"/>
      <c r="CE665" s="159"/>
      <c r="CF665" s="159"/>
      <c r="CG665" s="159"/>
      <c r="CI665" s="76"/>
      <c r="CJ665" s="150"/>
      <c r="CK665" s="150"/>
      <c r="CL665" s="150"/>
    </row>
    <row r="666" spans="2:90" s="14" customFormat="1" ht="13.5" customHeight="1">
      <c r="B666" s="500"/>
      <c r="C666" s="628"/>
      <c r="D666" s="631"/>
      <c r="E666" s="615"/>
      <c r="F666" s="615"/>
      <c r="G666" s="127" t="s">
        <v>158</v>
      </c>
      <c r="H666" s="212">
        <v>4959392</v>
      </c>
      <c r="I666" s="183">
        <f>IFERROR(H666/E651,"-")</f>
        <v>1.6096856271823287E-3</v>
      </c>
      <c r="J666" s="212">
        <v>391</v>
      </c>
      <c r="K666" s="183">
        <f>IFERROR(J666/F651,"-")</f>
        <v>9.2763938315539737E-2</v>
      </c>
      <c r="L666" s="215">
        <f t="shared" si="649"/>
        <v>12683.867007672634</v>
      </c>
      <c r="M666" s="110">
        <f t="shared" si="664"/>
        <v>7.0376903416249689E-3</v>
      </c>
      <c r="N666" s="615"/>
      <c r="O666" s="615"/>
      <c r="P666" s="127" t="s">
        <v>158</v>
      </c>
      <c r="Q666" s="212">
        <v>1125440</v>
      </c>
      <c r="R666" s="183">
        <f>IFERROR(Q666/N651,"-")</f>
        <v>2.6607844945185626E-3</v>
      </c>
      <c r="S666" s="212">
        <v>46</v>
      </c>
      <c r="T666" s="183">
        <f>IFERROR(S666/O651,"-")</f>
        <v>0.08</v>
      </c>
      <c r="U666" s="215">
        <f t="shared" si="650"/>
        <v>24466.08695652174</v>
      </c>
      <c r="V666" s="110">
        <f t="shared" si="665"/>
        <v>8.2796356960293744E-4</v>
      </c>
      <c r="W666" s="615"/>
      <c r="X666" s="615"/>
      <c r="Y666" s="127" t="s">
        <v>158</v>
      </c>
      <c r="Z666" s="212">
        <v>188413</v>
      </c>
      <c r="AA666" s="183">
        <f>IFERROR(Z666/W651,"-")</f>
        <v>7.4971849694518749E-4</v>
      </c>
      <c r="AB666" s="212">
        <v>31</v>
      </c>
      <c r="AC666" s="183">
        <f>IFERROR(AB666/X651,"-")</f>
        <v>9.451219512195122E-2</v>
      </c>
      <c r="AD666" s="215">
        <f t="shared" si="651"/>
        <v>6077.8387096774195</v>
      </c>
      <c r="AE666" s="110">
        <f t="shared" si="666"/>
        <v>5.5797544908024049E-4</v>
      </c>
      <c r="AF666" s="615"/>
      <c r="AG666" s="615"/>
      <c r="AH666" s="127" t="s">
        <v>158</v>
      </c>
      <c r="AI666" s="212">
        <v>828676</v>
      </c>
      <c r="AJ666" s="183">
        <f>IFERROR(AI666/AF651,"-")</f>
        <v>1.1484371939176217E-3</v>
      </c>
      <c r="AK666" s="212">
        <v>79</v>
      </c>
      <c r="AL666" s="183">
        <f>IFERROR(AK666/AG651,"-")</f>
        <v>0.11416184971098266</v>
      </c>
      <c r="AM666" s="215">
        <f t="shared" si="652"/>
        <v>10489.569620253165</v>
      </c>
      <c r="AN666" s="110">
        <f t="shared" si="667"/>
        <v>1.4219374347528709E-3</v>
      </c>
      <c r="AO666" s="615"/>
      <c r="AP666" s="651"/>
      <c r="AQ666" s="127" t="s">
        <v>158</v>
      </c>
      <c r="AR666" s="212">
        <f t="shared" si="647"/>
        <v>7101921</v>
      </c>
      <c r="AS666" s="183">
        <f>IFERROR(AR666/AO651,"-")</f>
        <v>1.5863754272653888E-3</v>
      </c>
      <c r="AT666" s="212">
        <f t="shared" si="648"/>
        <v>547</v>
      </c>
      <c r="AU666" s="183">
        <f>IFERROR(AT666/AP651,"-")</f>
        <v>9.4148020654044748E-2</v>
      </c>
      <c r="AV666" s="215">
        <f t="shared" si="653"/>
        <v>12983.402193784277</v>
      </c>
      <c r="AW666" s="110">
        <f t="shared" si="668"/>
        <v>9.8455667950610171E-3</v>
      </c>
      <c r="AX666" s="121"/>
      <c r="AY666" s="76"/>
      <c r="AZ666" s="76"/>
      <c r="BA666" s="76"/>
      <c r="BB666" s="76"/>
      <c r="BC666" s="76"/>
      <c r="BD666" s="76"/>
      <c r="BE666" s="76"/>
      <c r="BF666" s="76"/>
      <c r="BG666" s="76"/>
      <c r="BH666" s="76"/>
      <c r="BI666" s="76"/>
      <c r="BN666" s="500"/>
      <c r="BO666" s="642"/>
      <c r="BP666" s="641"/>
      <c r="BQ666" s="641"/>
      <c r="BR666" s="400" t="s">
        <v>158</v>
      </c>
      <c r="BS666" s="188">
        <v>1218766</v>
      </c>
      <c r="BT666" s="390">
        <v>2.0964399244923428E-3</v>
      </c>
      <c r="BU666" s="188">
        <v>71</v>
      </c>
      <c r="BV666" s="390">
        <v>0.11198738170347003</v>
      </c>
      <c r="BW666" s="188">
        <v>17165.718309859156</v>
      </c>
      <c r="BX666" s="401">
        <v>1.318354841704577E-3</v>
      </c>
      <c r="CB666" s="159"/>
      <c r="CC666" s="159"/>
      <c r="CD666" s="159"/>
      <c r="CE666" s="159"/>
      <c r="CF666" s="159"/>
      <c r="CG666" s="159"/>
      <c r="CI666" s="76"/>
      <c r="CJ666" s="150"/>
      <c r="CK666" s="150"/>
      <c r="CL666" s="150"/>
    </row>
    <row r="667" spans="2:90" s="14" customFormat="1" ht="13.5" customHeight="1">
      <c r="B667" s="500"/>
      <c r="C667" s="629"/>
      <c r="D667" s="632"/>
      <c r="E667" s="616"/>
      <c r="F667" s="616"/>
      <c r="G667" s="128" t="s">
        <v>81</v>
      </c>
      <c r="H667" s="204">
        <v>767800060</v>
      </c>
      <c r="I667" s="183">
        <f>IFERROR(H667/E651,"-")</f>
        <v>0.24920730628507073</v>
      </c>
      <c r="J667" s="212">
        <v>3166</v>
      </c>
      <c r="K667" s="183">
        <f>IFERROR(J667/F651,"-")</f>
        <v>0.75112692763938316</v>
      </c>
      <c r="L667" s="215">
        <f t="shared" si="649"/>
        <v>242514.23246999367</v>
      </c>
      <c r="M667" s="111">
        <f t="shared" si="664"/>
        <v>5.6985492638323913E-2</v>
      </c>
      <c r="N667" s="616"/>
      <c r="O667" s="616"/>
      <c r="P667" s="128" t="s">
        <v>81</v>
      </c>
      <c r="Q667" s="204">
        <v>97222433</v>
      </c>
      <c r="R667" s="183">
        <f>IFERROR(Q667/N651,"-")</f>
        <v>0.22985493873131382</v>
      </c>
      <c r="S667" s="212">
        <v>472</v>
      </c>
      <c r="T667" s="183">
        <f>IFERROR(S667/O651,"-")</f>
        <v>0.82086956521739129</v>
      </c>
      <c r="U667" s="215">
        <f t="shared" si="650"/>
        <v>205979.73093220338</v>
      </c>
      <c r="V667" s="111">
        <f t="shared" si="665"/>
        <v>8.4956261924475328E-3</v>
      </c>
      <c r="W667" s="616"/>
      <c r="X667" s="616"/>
      <c r="Y667" s="128" t="s">
        <v>81</v>
      </c>
      <c r="Z667" s="204">
        <v>60618705</v>
      </c>
      <c r="AA667" s="183">
        <f>IFERROR(Z667/W651,"-")</f>
        <v>0.24120928173408268</v>
      </c>
      <c r="AB667" s="212">
        <v>263</v>
      </c>
      <c r="AC667" s="183">
        <f>IFERROR(AB667/X651,"-")</f>
        <v>0.80182926829268297</v>
      </c>
      <c r="AD667" s="215">
        <f t="shared" si="651"/>
        <v>230489.37262357413</v>
      </c>
      <c r="AE667" s="111">
        <f t="shared" si="666"/>
        <v>4.7337917131646205E-3</v>
      </c>
      <c r="AF667" s="616"/>
      <c r="AG667" s="616"/>
      <c r="AH667" s="128" t="s">
        <v>81</v>
      </c>
      <c r="AI667" s="204">
        <v>170505626</v>
      </c>
      <c r="AJ667" s="183">
        <f>IFERROR(AI667/AF651,"-")</f>
        <v>0.23629862898238574</v>
      </c>
      <c r="AK667" s="212">
        <v>593</v>
      </c>
      <c r="AL667" s="183">
        <f>IFERROR(AK667/AG651,"-")</f>
        <v>0.85693641618497107</v>
      </c>
      <c r="AM667" s="215">
        <f t="shared" si="652"/>
        <v>287530.56661045534</v>
      </c>
      <c r="AN667" s="111">
        <f t="shared" si="667"/>
        <v>1.0673530364663954E-2</v>
      </c>
      <c r="AO667" s="616"/>
      <c r="AP667" s="652"/>
      <c r="AQ667" s="128" t="s">
        <v>81</v>
      </c>
      <c r="AR667" s="204">
        <f t="shared" si="647"/>
        <v>1096146824</v>
      </c>
      <c r="AS667" s="183">
        <f>IFERROR(AR667/AO651,"-")</f>
        <v>0.2448493001074778</v>
      </c>
      <c r="AT667" s="212">
        <f t="shared" si="648"/>
        <v>4494</v>
      </c>
      <c r="AU667" s="183">
        <f>IFERROR(AT667/AP651,"-")</f>
        <v>0.77349397590361446</v>
      </c>
      <c r="AV667" s="215">
        <f t="shared" si="653"/>
        <v>243913.40097908324</v>
      </c>
      <c r="AW667" s="111">
        <f t="shared" si="668"/>
        <v>8.0888440908600021E-2</v>
      </c>
      <c r="AX667" s="121"/>
      <c r="AY667" s="76"/>
      <c r="AZ667" s="76"/>
      <c r="BA667" s="76"/>
      <c r="BB667" s="76"/>
      <c r="BC667" s="76"/>
      <c r="BD667" s="76"/>
      <c r="BE667" s="76"/>
      <c r="BF667" s="76"/>
      <c r="BG667" s="76"/>
      <c r="BH667" s="76"/>
      <c r="BI667" s="76"/>
      <c r="BN667" s="500"/>
      <c r="BO667" s="642"/>
      <c r="BP667" s="641"/>
      <c r="BQ667" s="641"/>
      <c r="BR667" s="128" t="s">
        <v>81</v>
      </c>
      <c r="BS667" s="188">
        <v>156769157</v>
      </c>
      <c r="BT667" s="390">
        <v>0.26966384003476318</v>
      </c>
      <c r="BU667" s="188">
        <v>540</v>
      </c>
      <c r="BV667" s="390">
        <v>0.8517350157728707</v>
      </c>
      <c r="BW667" s="188">
        <v>290313.2537037037</v>
      </c>
      <c r="BX667" s="401">
        <v>1.0026924148175657E-2</v>
      </c>
      <c r="CB667" s="159"/>
      <c r="CC667" s="159"/>
      <c r="CD667" s="159"/>
      <c r="CE667" s="159"/>
      <c r="CF667" s="159"/>
      <c r="CG667" s="159"/>
      <c r="CI667" s="76"/>
      <c r="CJ667" s="150"/>
      <c r="CK667" s="150"/>
      <c r="CL667" s="150"/>
    </row>
    <row r="668" spans="2:90" s="14" customFormat="1" ht="13.5" customHeight="1">
      <c r="B668" s="500">
        <v>40</v>
      </c>
      <c r="C668" s="627" t="s">
        <v>46</v>
      </c>
      <c r="D668" s="630">
        <f>BL44</f>
        <v>11725</v>
      </c>
      <c r="E668" s="626">
        <f t="shared" ref="E668" si="669">VLOOKUP(C668,$AY$5:$BI$78,2,0)</f>
        <v>630484590</v>
      </c>
      <c r="F668" s="626">
        <f t="shared" ref="F668" si="670">VLOOKUP(C668,$AY$5:$BI$78,7,0)</f>
        <v>1027</v>
      </c>
      <c r="G668" s="124" t="s">
        <v>144</v>
      </c>
      <c r="H668" s="210">
        <v>6440754</v>
      </c>
      <c r="I668" s="181">
        <f>IFERROR(H668/E668,"-")</f>
        <v>1.0215561335131126E-2</v>
      </c>
      <c r="J668" s="210">
        <v>196</v>
      </c>
      <c r="K668" s="181">
        <f>IFERROR(J668/F668,"-")</f>
        <v>0.19084712755598832</v>
      </c>
      <c r="L668" s="213">
        <f t="shared" si="649"/>
        <v>32860.989795918365</v>
      </c>
      <c r="M668" s="108">
        <f>IFERROR(J668/$BL$44,0)</f>
        <v>1.671641791044776E-2</v>
      </c>
      <c r="N668" s="626">
        <f t="shared" ref="N668" si="671">VLOOKUP(C668,$AY$5:$BI$78,3,0)</f>
        <v>70506050</v>
      </c>
      <c r="O668" s="626">
        <f t="shared" ref="O668" si="672">VLOOKUP(C668,$AY$5:$BI$78,8,0)</f>
        <v>131</v>
      </c>
      <c r="P668" s="124" t="s">
        <v>144</v>
      </c>
      <c r="Q668" s="210">
        <v>2276048</v>
      </c>
      <c r="R668" s="181">
        <f>IFERROR(Q668/N668,"-")</f>
        <v>3.2281598529487893E-2</v>
      </c>
      <c r="S668" s="210">
        <v>28</v>
      </c>
      <c r="T668" s="181">
        <f>IFERROR(S668/O668,"-")</f>
        <v>0.21374045801526717</v>
      </c>
      <c r="U668" s="213">
        <f t="shared" si="650"/>
        <v>81287.428571428565</v>
      </c>
      <c r="V668" s="108">
        <f>IFERROR(S668/$BL$44,0)</f>
        <v>2.3880597014925373E-3</v>
      </c>
      <c r="W668" s="626">
        <f t="shared" ref="W668" si="673">VLOOKUP(C668,$AY$5:$BI$78,4,0)</f>
        <v>72025420</v>
      </c>
      <c r="X668" s="626">
        <f t="shared" ref="X668" si="674">VLOOKUP(C668,$AY$5:$BI$78,9,0)</f>
        <v>78</v>
      </c>
      <c r="Y668" s="124" t="s">
        <v>144</v>
      </c>
      <c r="Z668" s="210">
        <v>828758</v>
      </c>
      <c r="AA668" s="181">
        <f>IFERROR(Z668/W668,"-")</f>
        <v>1.1506465356258943E-2</v>
      </c>
      <c r="AB668" s="210">
        <v>17</v>
      </c>
      <c r="AC668" s="181">
        <f>IFERROR(AB668/X668,"-")</f>
        <v>0.21794871794871795</v>
      </c>
      <c r="AD668" s="213">
        <f t="shared" si="651"/>
        <v>48750.470588235294</v>
      </c>
      <c r="AE668" s="108">
        <f>IFERROR(AB668/$BL$44,0)</f>
        <v>1.4498933901918977E-3</v>
      </c>
      <c r="AF668" s="626">
        <f t="shared" ref="AF668" si="675">VLOOKUP(C668,$AY$5:$BI$78,5,0)</f>
        <v>171304610</v>
      </c>
      <c r="AG668" s="626">
        <f t="shared" ref="AG668" si="676">VLOOKUP(C668,$AY$5:$BI$78,10,0)</f>
        <v>134</v>
      </c>
      <c r="AH668" s="124" t="s">
        <v>144</v>
      </c>
      <c r="AI668" s="210">
        <v>3436324</v>
      </c>
      <c r="AJ668" s="181">
        <f>IFERROR(AI668/AF668,"-")</f>
        <v>2.0059728690313704E-2</v>
      </c>
      <c r="AK668" s="210">
        <v>33</v>
      </c>
      <c r="AL668" s="181">
        <f>IFERROR(AK668/AG668,"-")</f>
        <v>0.2462686567164179</v>
      </c>
      <c r="AM668" s="213">
        <f t="shared" si="652"/>
        <v>104131.0303030303</v>
      </c>
      <c r="AN668" s="108">
        <f>IFERROR(AK668/$BL$44,0)</f>
        <v>2.8144989339019188E-3</v>
      </c>
      <c r="AO668" s="626">
        <f t="shared" ref="AO668" si="677">VLOOKUP(C668,$AY$5:$BI$78,6,0)</f>
        <v>944320670</v>
      </c>
      <c r="AP668" s="650">
        <f t="shared" ref="AP668" si="678">VLOOKUP(C668,$AY$5:$BI$78,11,0)</f>
        <v>1370</v>
      </c>
      <c r="AQ668" s="124" t="s">
        <v>144</v>
      </c>
      <c r="AR668" s="210">
        <f t="shared" si="647"/>
        <v>12981884</v>
      </c>
      <c r="AS668" s="181">
        <f>IFERROR(AR668/AO668,"-")</f>
        <v>1.3747325895132636E-2</v>
      </c>
      <c r="AT668" s="210">
        <f t="shared" si="648"/>
        <v>274</v>
      </c>
      <c r="AU668" s="181">
        <f>IFERROR(AT668/AP668,"-")</f>
        <v>0.2</v>
      </c>
      <c r="AV668" s="213">
        <f t="shared" si="653"/>
        <v>47379.138686131388</v>
      </c>
      <c r="AW668" s="108">
        <f>IFERROR(AT668/$BL$44,0)</f>
        <v>2.3368869936034115E-2</v>
      </c>
      <c r="AX668" s="121"/>
      <c r="AY668" s="76"/>
      <c r="AZ668" s="76"/>
      <c r="BA668" s="76"/>
      <c r="BB668" s="76"/>
      <c r="BC668" s="76"/>
      <c r="BD668" s="76"/>
      <c r="BE668" s="76"/>
      <c r="BF668" s="76"/>
      <c r="BG668" s="76"/>
      <c r="BH668" s="76"/>
      <c r="BI668" s="76"/>
      <c r="BN668" s="500">
        <v>40</v>
      </c>
      <c r="BO668" s="642" t="s">
        <v>46</v>
      </c>
      <c r="BP668" s="641">
        <v>72689970</v>
      </c>
      <c r="BQ668" s="641">
        <v>112</v>
      </c>
      <c r="BR668" s="400" t="s">
        <v>144</v>
      </c>
      <c r="BS668" s="188">
        <v>1751528</v>
      </c>
      <c r="BT668" s="390">
        <v>2.4095869072445621E-2</v>
      </c>
      <c r="BU668" s="188">
        <v>24</v>
      </c>
      <c r="BV668" s="390">
        <v>0.21428571428571427</v>
      </c>
      <c r="BW668" s="188">
        <v>72980.333333333328</v>
      </c>
      <c r="BX668" s="401">
        <v>2.090774457705375E-3</v>
      </c>
      <c r="CB668" s="159"/>
      <c r="CC668" s="159"/>
      <c r="CD668" s="159"/>
      <c r="CE668" s="159"/>
      <c r="CF668" s="159"/>
      <c r="CG668" s="159"/>
      <c r="CI668" s="76"/>
      <c r="CJ668" s="150"/>
      <c r="CK668" s="150"/>
      <c r="CL668" s="150"/>
    </row>
    <row r="669" spans="2:90" s="14" customFormat="1" ht="13.5" customHeight="1">
      <c r="B669" s="500"/>
      <c r="C669" s="628"/>
      <c r="D669" s="631"/>
      <c r="E669" s="615"/>
      <c r="F669" s="615"/>
      <c r="G669" s="125" t="s">
        <v>145</v>
      </c>
      <c r="H669" s="211">
        <v>9811250</v>
      </c>
      <c r="I669" s="182">
        <f>IFERROR(H669/E668,"-")</f>
        <v>1.5561442984673107E-2</v>
      </c>
      <c r="J669" s="211">
        <v>248</v>
      </c>
      <c r="K669" s="182">
        <f>IFERROR(J669/F668,"-")</f>
        <v>0.24148003894839337</v>
      </c>
      <c r="L669" s="214">
        <f t="shared" si="649"/>
        <v>39561.491935483871</v>
      </c>
      <c r="M669" s="109">
        <f t="shared" ref="M669:M684" si="679">IFERROR(J669/$BL$44,0)</f>
        <v>2.1151385927505331E-2</v>
      </c>
      <c r="N669" s="615"/>
      <c r="O669" s="615"/>
      <c r="P669" s="125" t="s">
        <v>145</v>
      </c>
      <c r="Q669" s="211">
        <v>656702</v>
      </c>
      <c r="R669" s="182">
        <f>IFERROR(Q669/N668,"-")</f>
        <v>9.3141226887621699E-3</v>
      </c>
      <c r="S669" s="211">
        <v>27</v>
      </c>
      <c r="T669" s="182">
        <f>IFERROR(S669/O668,"-")</f>
        <v>0.20610687022900764</v>
      </c>
      <c r="U669" s="214">
        <f t="shared" si="650"/>
        <v>24322.296296296296</v>
      </c>
      <c r="V669" s="109">
        <f t="shared" ref="V669:V684" si="680">IFERROR(S669/$BL$44,0)</f>
        <v>2.3027718550106611E-3</v>
      </c>
      <c r="W669" s="615"/>
      <c r="X669" s="615"/>
      <c r="Y669" s="125" t="s">
        <v>145</v>
      </c>
      <c r="Z669" s="211">
        <v>2785163</v>
      </c>
      <c r="AA669" s="182">
        <f>IFERROR(Z669/W668,"-")</f>
        <v>3.8669167080178084E-2</v>
      </c>
      <c r="AB669" s="211">
        <v>24</v>
      </c>
      <c r="AC669" s="182">
        <f>IFERROR(AB669/X668,"-")</f>
        <v>0.30769230769230771</v>
      </c>
      <c r="AD669" s="214">
        <f t="shared" si="651"/>
        <v>116048.45833333333</v>
      </c>
      <c r="AE669" s="109">
        <f t="shared" ref="AE669:AE684" si="681">IFERROR(AB669/$BL$44,0)</f>
        <v>2.0469083155650321E-3</v>
      </c>
      <c r="AF669" s="615"/>
      <c r="AG669" s="615"/>
      <c r="AH669" s="125" t="s">
        <v>145</v>
      </c>
      <c r="AI669" s="211">
        <v>5526835</v>
      </c>
      <c r="AJ669" s="182">
        <f>IFERROR(AI669/AF668,"-")</f>
        <v>3.2263200622563513E-2</v>
      </c>
      <c r="AK669" s="211">
        <v>43</v>
      </c>
      <c r="AL669" s="182">
        <f>IFERROR(AK669/AG668,"-")</f>
        <v>0.32089552238805968</v>
      </c>
      <c r="AM669" s="214">
        <f t="shared" si="652"/>
        <v>128531.04651162791</v>
      </c>
      <c r="AN669" s="109">
        <f t="shared" ref="AN669:AN684" si="682">IFERROR(AK669/$BL$44,0)</f>
        <v>3.6673773987206822E-3</v>
      </c>
      <c r="AO669" s="615"/>
      <c r="AP669" s="651"/>
      <c r="AQ669" s="125" t="s">
        <v>145</v>
      </c>
      <c r="AR669" s="211">
        <f t="shared" si="647"/>
        <v>18779950</v>
      </c>
      <c r="AS669" s="182">
        <f>IFERROR(AR669/AO668,"-")</f>
        <v>1.9887259271789529E-2</v>
      </c>
      <c r="AT669" s="211">
        <f t="shared" si="648"/>
        <v>342</v>
      </c>
      <c r="AU669" s="182">
        <f>IFERROR(AT669/AP668,"-")</f>
        <v>0.24963503649635035</v>
      </c>
      <c r="AV669" s="214">
        <f t="shared" si="653"/>
        <v>54912.134502923975</v>
      </c>
      <c r="AW669" s="109">
        <f t="shared" ref="AW669:AW684" si="683">IFERROR(AT669/$BL$44,0)</f>
        <v>2.9168443496801706E-2</v>
      </c>
      <c r="AX669" s="121"/>
      <c r="AY669" s="76"/>
      <c r="AZ669" s="76"/>
      <c r="BA669" s="76"/>
      <c r="BB669" s="76"/>
      <c r="BC669" s="76"/>
      <c r="BD669" s="76"/>
      <c r="BE669" s="76"/>
      <c r="BF669" s="76"/>
      <c r="BG669" s="76"/>
      <c r="BH669" s="76"/>
      <c r="BI669" s="76"/>
      <c r="BN669" s="500"/>
      <c r="BO669" s="642"/>
      <c r="BP669" s="641"/>
      <c r="BQ669" s="641"/>
      <c r="BR669" s="400" t="s">
        <v>145</v>
      </c>
      <c r="BS669" s="188">
        <v>3928850</v>
      </c>
      <c r="BT669" s="390">
        <v>5.404941011806718E-2</v>
      </c>
      <c r="BU669" s="188">
        <v>34</v>
      </c>
      <c r="BV669" s="390">
        <v>0.30357142857142855</v>
      </c>
      <c r="BW669" s="188">
        <v>115554.41176470589</v>
      </c>
      <c r="BX669" s="401">
        <v>2.9619304817492813E-3</v>
      </c>
      <c r="CB669" s="159"/>
      <c r="CC669" s="159"/>
      <c r="CD669" s="159"/>
      <c r="CE669" s="159"/>
      <c r="CF669" s="159"/>
      <c r="CG669" s="159"/>
      <c r="CI669" s="76"/>
      <c r="CJ669" s="150"/>
      <c r="CK669" s="150"/>
      <c r="CL669" s="150"/>
    </row>
    <row r="670" spans="2:90" s="14" customFormat="1" ht="13.5" customHeight="1">
      <c r="B670" s="500"/>
      <c r="C670" s="628"/>
      <c r="D670" s="631"/>
      <c r="E670" s="615"/>
      <c r="F670" s="615"/>
      <c r="G670" s="126" t="s">
        <v>146</v>
      </c>
      <c r="H670" s="211">
        <v>11707955</v>
      </c>
      <c r="I670" s="182">
        <f>IFERROR(H670/E668,"-")</f>
        <v>1.8569771863892821E-2</v>
      </c>
      <c r="J670" s="211">
        <v>266</v>
      </c>
      <c r="K670" s="182">
        <f>IFERROR(J670/F668,"-")</f>
        <v>0.25900681596884129</v>
      </c>
      <c r="L670" s="214">
        <f t="shared" si="649"/>
        <v>44014.868421052633</v>
      </c>
      <c r="M670" s="109">
        <f t="shared" si="679"/>
        <v>2.2686567164179106E-2</v>
      </c>
      <c r="N670" s="615"/>
      <c r="O670" s="615"/>
      <c r="P670" s="126" t="s">
        <v>146</v>
      </c>
      <c r="Q670" s="211">
        <v>5824728</v>
      </c>
      <c r="R670" s="182">
        <f>IFERROR(Q670/N668,"-")</f>
        <v>8.2613165820521792E-2</v>
      </c>
      <c r="S670" s="211">
        <v>45</v>
      </c>
      <c r="T670" s="182">
        <f>IFERROR(S670/O668,"-")</f>
        <v>0.34351145038167941</v>
      </c>
      <c r="U670" s="214">
        <f t="shared" si="650"/>
        <v>129438.39999999999</v>
      </c>
      <c r="V670" s="109">
        <f t="shared" si="680"/>
        <v>3.8379530916844351E-3</v>
      </c>
      <c r="W670" s="615"/>
      <c r="X670" s="615"/>
      <c r="Y670" s="126" t="s">
        <v>146</v>
      </c>
      <c r="Z670" s="211">
        <v>1022688</v>
      </c>
      <c r="AA670" s="182">
        <f>IFERROR(Z670/W668,"-")</f>
        <v>1.4198986968767415E-2</v>
      </c>
      <c r="AB670" s="211">
        <v>27</v>
      </c>
      <c r="AC670" s="182">
        <f>IFERROR(AB670/X668,"-")</f>
        <v>0.34615384615384615</v>
      </c>
      <c r="AD670" s="214">
        <f t="shared" si="651"/>
        <v>37877.333333333336</v>
      </c>
      <c r="AE670" s="109">
        <f t="shared" si="681"/>
        <v>2.3027718550106611E-3</v>
      </c>
      <c r="AF670" s="615"/>
      <c r="AG670" s="615"/>
      <c r="AH670" s="126" t="s">
        <v>146</v>
      </c>
      <c r="AI670" s="211">
        <v>756103</v>
      </c>
      <c r="AJ670" s="182">
        <f>IFERROR(AI670/AF668,"-")</f>
        <v>4.4137924834597268E-3</v>
      </c>
      <c r="AK670" s="211">
        <v>35</v>
      </c>
      <c r="AL670" s="182">
        <f>IFERROR(AK670/AG668,"-")</f>
        <v>0.26119402985074625</v>
      </c>
      <c r="AM670" s="214">
        <f t="shared" si="652"/>
        <v>21602.942857142858</v>
      </c>
      <c r="AN670" s="109">
        <f t="shared" si="682"/>
        <v>2.9850746268656717E-3</v>
      </c>
      <c r="AO670" s="615"/>
      <c r="AP670" s="651"/>
      <c r="AQ670" s="126" t="s">
        <v>146</v>
      </c>
      <c r="AR670" s="211">
        <f t="shared" si="647"/>
        <v>19311474</v>
      </c>
      <c r="AS670" s="182">
        <f>IFERROR(AR670/AO668,"-")</f>
        <v>2.0450123155728445E-2</v>
      </c>
      <c r="AT670" s="211">
        <f t="shared" si="648"/>
        <v>373</v>
      </c>
      <c r="AU670" s="182">
        <f>IFERROR(AT670/AP668,"-")</f>
        <v>0.27226277372262775</v>
      </c>
      <c r="AV670" s="214">
        <f t="shared" si="653"/>
        <v>51773.388739946378</v>
      </c>
      <c r="AW670" s="109">
        <f t="shared" si="683"/>
        <v>3.1812366737739871E-2</v>
      </c>
      <c r="AX670" s="121"/>
      <c r="AY670" s="76"/>
      <c r="AZ670" s="76"/>
      <c r="BA670" s="76"/>
      <c r="BB670" s="76"/>
      <c r="BC670" s="76"/>
      <c r="BD670" s="76"/>
      <c r="BE670" s="76"/>
      <c r="BF670" s="76"/>
      <c r="BG670" s="76"/>
      <c r="BH670" s="76"/>
      <c r="BI670" s="76"/>
      <c r="BN670" s="500"/>
      <c r="BO670" s="642"/>
      <c r="BP670" s="641"/>
      <c r="BQ670" s="641"/>
      <c r="BR670" s="400" t="s">
        <v>146</v>
      </c>
      <c r="BS670" s="188">
        <v>1646694</v>
      </c>
      <c r="BT670" s="390">
        <v>2.2653661846331757E-2</v>
      </c>
      <c r="BU670" s="188">
        <v>30</v>
      </c>
      <c r="BV670" s="390">
        <v>0.26785714285714285</v>
      </c>
      <c r="BW670" s="188">
        <v>54889.8</v>
      </c>
      <c r="BX670" s="401">
        <v>2.6134680721317189E-3</v>
      </c>
      <c r="CB670" s="159"/>
      <c r="CC670" s="159"/>
      <c r="CD670" s="159"/>
      <c r="CE670" s="159"/>
      <c r="CF670" s="159"/>
      <c r="CG670" s="159"/>
      <c r="CI670" s="76"/>
      <c r="CJ670" s="150"/>
      <c r="CK670" s="150"/>
      <c r="CL670" s="150"/>
    </row>
    <row r="671" spans="2:90" s="14" customFormat="1" ht="13.5" customHeight="1">
      <c r="B671" s="500"/>
      <c r="C671" s="628"/>
      <c r="D671" s="631"/>
      <c r="E671" s="615"/>
      <c r="F671" s="615"/>
      <c r="G671" s="126" t="s">
        <v>147</v>
      </c>
      <c r="H671" s="211">
        <v>3533103</v>
      </c>
      <c r="I671" s="182">
        <f>IFERROR(H671/E668,"-")</f>
        <v>5.6037896183949555E-3</v>
      </c>
      <c r="J671" s="211">
        <v>52</v>
      </c>
      <c r="K671" s="182">
        <f>IFERROR(J671/F668,"-")</f>
        <v>5.0632911392405063E-2</v>
      </c>
      <c r="L671" s="214">
        <f t="shared" si="649"/>
        <v>67944.288461538468</v>
      </c>
      <c r="M671" s="109">
        <f t="shared" si="679"/>
        <v>4.434968017057569E-3</v>
      </c>
      <c r="N671" s="615"/>
      <c r="O671" s="615"/>
      <c r="P671" s="126" t="s">
        <v>147</v>
      </c>
      <c r="Q671" s="211">
        <v>113669</v>
      </c>
      <c r="R671" s="182">
        <f>IFERROR(Q671/N668,"-")</f>
        <v>1.6121878902590628E-3</v>
      </c>
      <c r="S671" s="211">
        <v>8</v>
      </c>
      <c r="T671" s="182">
        <f>IFERROR(S671/O668,"-")</f>
        <v>6.1068702290076333E-2</v>
      </c>
      <c r="U671" s="214">
        <f t="shared" si="650"/>
        <v>14208.625</v>
      </c>
      <c r="V671" s="109">
        <f t="shared" si="680"/>
        <v>6.8230277185501065E-4</v>
      </c>
      <c r="W671" s="615"/>
      <c r="X671" s="615"/>
      <c r="Y671" s="126" t="s">
        <v>147</v>
      </c>
      <c r="Z671" s="211">
        <v>52639</v>
      </c>
      <c r="AA671" s="182">
        <f>IFERROR(Z671/W668,"-")</f>
        <v>7.308391953840741E-4</v>
      </c>
      <c r="AB671" s="211">
        <v>7</v>
      </c>
      <c r="AC671" s="182">
        <f>IFERROR(AB671/X668,"-")</f>
        <v>8.9743589743589744E-2</v>
      </c>
      <c r="AD671" s="214">
        <f t="shared" si="651"/>
        <v>7519.8571428571431</v>
      </c>
      <c r="AE671" s="109">
        <f t="shared" si="681"/>
        <v>5.9701492537313433E-4</v>
      </c>
      <c r="AF671" s="615"/>
      <c r="AG671" s="615"/>
      <c r="AH671" s="126" t="s">
        <v>147</v>
      </c>
      <c r="AI671" s="211">
        <v>68155</v>
      </c>
      <c r="AJ671" s="182">
        <f>IFERROR(AI671/AF668,"-")</f>
        <v>3.9785852815052669E-4</v>
      </c>
      <c r="AK671" s="211">
        <v>7</v>
      </c>
      <c r="AL671" s="182">
        <f>IFERROR(AK671/AG668,"-")</f>
        <v>5.2238805970149252E-2</v>
      </c>
      <c r="AM671" s="214">
        <f t="shared" si="652"/>
        <v>9736.4285714285706</v>
      </c>
      <c r="AN671" s="109">
        <f t="shared" si="682"/>
        <v>5.9701492537313433E-4</v>
      </c>
      <c r="AO671" s="615"/>
      <c r="AP671" s="651"/>
      <c r="AQ671" s="126" t="s">
        <v>147</v>
      </c>
      <c r="AR671" s="211">
        <f t="shared" si="647"/>
        <v>3767566</v>
      </c>
      <c r="AS671" s="182">
        <f>IFERROR(AR671/AO668,"-")</f>
        <v>3.9897104020819541E-3</v>
      </c>
      <c r="AT671" s="211">
        <f t="shared" si="648"/>
        <v>74</v>
      </c>
      <c r="AU671" s="182">
        <f>IFERROR(AT671/AP668,"-")</f>
        <v>5.4014598540145987E-2</v>
      </c>
      <c r="AV671" s="214">
        <f t="shared" si="653"/>
        <v>50913.054054054053</v>
      </c>
      <c r="AW671" s="109">
        <f t="shared" si="683"/>
        <v>6.3113006396588482E-3</v>
      </c>
      <c r="AX671" s="121"/>
      <c r="AY671" s="76"/>
      <c r="AZ671" s="76"/>
      <c r="BA671" s="76"/>
      <c r="BB671" s="76"/>
      <c r="BC671" s="76"/>
      <c r="BD671" s="76"/>
      <c r="BE671" s="76"/>
      <c r="BF671" s="76"/>
      <c r="BG671" s="76"/>
      <c r="BH671" s="76"/>
      <c r="BI671" s="76"/>
      <c r="BN671" s="500"/>
      <c r="BO671" s="642"/>
      <c r="BP671" s="641"/>
      <c r="BQ671" s="641"/>
      <c r="BR671" s="400" t="s">
        <v>147</v>
      </c>
      <c r="BS671" s="188">
        <v>85020</v>
      </c>
      <c r="BT671" s="390">
        <v>1.1696249152393376E-3</v>
      </c>
      <c r="BU671" s="188">
        <v>5</v>
      </c>
      <c r="BV671" s="390">
        <v>4.4642857142857144E-2</v>
      </c>
      <c r="BW671" s="188">
        <v>17004</v>
      </c>
      <c r="BX671" s="401">
        <v>4.3557801202195314E-4</v>
      </c>
      <c r="CB671" s="159"/>
      <c r="CC671" s="159"/>
      <c r="CD671" s="159"/>
      <c r="CE671" s="159"/>
      <c r="CF671" s="159"/>
      <c r="CG671" s="159"/>
      <c r="CI671" s="76"/>
      <c r="CJ671" s="150"/>
      <c r="CK671" s="150"/>
      <c r="CL671" s="150"/>
    </row>
    <row r="672" spans="2:90" s="14" customFormat="1" ht="13.5" customHeight="1">
      <c r="B672" s="500"/>
      <c r="C672" s="628"/>
      <c r="D672" s="631"/>
      <c r="E672" s="615"/>
      <c r="F672" s="615"/>
      <c r="G672" s="126" t="s">
        <v>148</v>
      </c>
      <c r="H672" s="211">
        <v>18544883</v>
      </c>
      <c r="I672" s="182">
        <f>IFERROR(H672/E668,"-")</f>
        <v>2.9413697486246254E-2</v>
      </c>
      <c r="J672" s="211">
        <v>309</v>
      </c>
      <c r="K672" s="182">
        <f>IFERROR(J672/F668,"-")</f>
        <v>0.30087633885102238</v>
      </c>
      <c r="L672" s="214">
        <f t="shared" si="649"/>
        <v>60015.802588996761</v>
      </c>
      <c r="M672" s="109">
        <f t="shared" si="679"/>
        <v>2.6353944562899786E-2</v>
      </c>
      <c r="N672" s="615"/>
      <c r="O672" s="615"/>
      <c r="P672" s="126" t="s">
        <v>148</v>
      </c>
      <c r="Q672" s="211">
        <v>2986753</v>
      </c>
      <c r="R672" s="182">
        <f>IFERROR(Q672/N668,"-")</f>
        <v>4.2361655489138873E-2</v>
      </c>
      <c r="S672" s="211">
        <v>51</v>
      </c>
      <c r="T672" s="182">
        <f>IFERROR(S672/O668,"-")</f>
        <v>0.38931297709923662</v>
      </c>
      <c r="U672" s="214">
        <f t="shared" si="650"/>
        <v>58563.784313725489</v>
      </c>
      <c r="V672" s="109">
        <f t="shared" si="680"/>
        <v>4.3496801705756932E-3</v>
      </c>
      <c r="W672" s="615"/>
      <c r="X672" s="615"/>
      <c r="Y672" s="126" t="s">
        <v>148</v>
      </c>
      <c r="Z672" s="211">
        <v>3617603</v>
      </c>
      <c r="AA672" s="182">
        <f>IFERROR(Z672/W668,"-")</f>
        <v>5.0226753276829211E-2</v>
      </c>
      <c r="AB672" s="211">
        <v>30</v>
      </c>
      <c r="AC672" s="182">
        <f>IFERROR(AB672/X668,"-")</f>
        <v>0.38461538461538464</v>
      </c>
      <c r="AD672" s="214">
        <f t="shared" si="651"/>
        <v>120586.76666666666</v>
      </c>
      <c r="AE672" s="109">
        <f t="shared" si="681"/>
        <v>2.5586353944562902E-3</v>
      </c>
      <c r="AF672" s="615"/>
      <c r="AG672" s="615"/>
      <c r="AH672" s="126" t="s">
        <v>148</v>
      </c>
      <c r="AI672" s="211">
        <v>3319042</v>
      </c>
      <c r="AJ672" s="182">
        <f>IFERROR(AI672/AF668,"-")</f>
        <v>1.937508862137452E-2</v>
      </c>
      <c r="AK672" s="211">
        <v>47</v>
      </c>
      <c r="AL672" s="182">
        <f>IFERROR(AK672/AG668,"-")</f>
        <v>0.35074626865671643</v>
      </c>
      <c r="AM672" s="214">
        <f t="shared" si="652"/>
        <v>70617.914893617024</v>
      </c>
      <c r="AN672" s="109">
        <f t="shared" si="682"/>
        <v>4.0085287846481875E-3</v>
      </c>
      <c r="AO672" s="615"/>
      <c r="AP672" s="651"/>
      <c r="AQ672" s="126" t="s">
        <v>148</v>
      </c>
      <c r="AR672" s="211">
        <f t="shared" si="647"/>
        <v>28468281</v>
      </c>
      <c r="AS672" s="182">
        <f>IFERROR(AR672/AO668,"-")</f>
        <v>3.0146836667252024E-2</v>
      </c>
      <c r="AT672" s="211">
        <f t="shared" si="648"/>
        <v>437</v>
      </c>
      <c r="AU672" s="182">
        <f>IFERROR(AT672/AP668,"-")</f>
        <v>0.31897810218978101</v>
      </c>
      <c r="AV672" s="214">
        <f t="shared" si="653"/>
        <v>65144.807780320363</v>
      </c>
      <c r="AW672" s="109">
        <f t="shared" si="683"/>
        <v>3.7270788912579955E-2</v>
      </c>
      <c r="AX672" s="121"/>
      <c r="AY672" s="76"/>
      <c r="AZ672" s="76"/>
      <c r="BA672" s="76"/>
      <c r="BB672" s="76"/>
      <c r="BC672" s="76"/>
      <c r="BD672" s="76"/>
      <c r="BE672" s="76"/>
      <c r="BF672" s="76"/>
      <c r="BG672" s="76"/>
      <c r="BH672" s="76"/>
      <c r="BI672" s="76"/>
      <c r="BN672" s="500"/>
      <c r="BO672" s="642"/>
      <c r="BP672" s="641"/>
      <c r="BQ672" s="641"/>
      <c r="BR672" s="400" t="s">
        <v>148</v>
      </c>
      <c r="BS672" s="188">
        <v>2264583</v>
      </c>
      <c r="BT672" s="390">
        <v>3.1153995523729064E-2</v>
      </c>
      <c r="BU672" s="188">
        <v>39</v>
      </c>
      <c r="BV672" s="390">
        <v>0.3482142857142857</v>
      </c>
      <c r="BW672" s="188">
        <v>58066.230769230766</v>
      </c>
      <c r="BX672" s="401">
        <v>3.3975084937712344E-3</v>
      </c>
      <c r="CB672" s="159"/>
      <c r="CC672" s="159"/>
      <c r="CD672" s="159"/>
      <c r="CE672" s="159"/>
      <c r="CF672" s="159"/>
      <c r="CG672" s="159"/>
      <c r="CI672" s="76"/>
      <c r="CJ672" s="150"/>
      <c r="CK672" s="150"/>
      <c r="CL672" s="150"/>
    </row>
    <row r="673" spans="2:90" s="14" customFormat="1" ht="13.5" customHeight="1">
      <c r="B673" s="500"/>
      <c r="C673" s="628"/>
      <c r="D673" s="631"/>
      <c r="E673" s="615"/>
      <c r="F673" s="615"/>
      <c r="G673" s="126" t="s">
        <v>149</v>
      </c>
      <c r="H673" s="211">
        <v>20033362</v>
      </c>
      <c r="I673" s="182">
        <f>IFERROR(H673/E668,"-")</f>
        <v>3.1774546622939666E-2</v>
      </c>
      <c r="J673" s="211">
        <v>331</v>
      </c>
      <c r="K673" s="182">
        <f>IFERROR(J673/F668,"-")</f>
        <v>0.32229795520934762</v>
      </c>
      <c r="L673" s="214">
        <f t="shared" si="649"/>
        <v>60523.752265861025</v>
      </c>
      <c r="M673" s="109">
        <f t="shared" si="679"/>
        <v>2.8230277185501067E-2</v>
      </c>
      <c r="N673" s="615"/>
      <c r="O673" s="615"/>
      <c r="P673" s="126" t="s">
        <v>149</v>
      </c>
      <c r="Q673" s="211">
        <v>2135512</v>
      </c>
      <c r="R673" s="182">
        <f>IFERROR(Q673/N668,"-")</f>
        <v>3.0288351141497787E-2</v>
      </c>
      <c r="S673" s="211">
        <v>41</v>
      </c>
      <c r="T673" s="182">
        <f>IFERROR(S673/O668,"-")</f>
        <v>0.31297709923664124</v>
      </c>
      <c r="U673" s="214">
        <f t="shared" si="650"/>
        <v>52085.658536585368</v>
      </c>
      <c r="V673" s="109">
        <f t="shared" si="680"/>
        <v>3.4968017057569298E-3</v>
      </c>
      <c r="W673" s="615"/>
      <c r="X673" s="615"/>
      <c r="Y673" s="126" t="s">
        <v>149</v>
      </c>
      <c r="Z673" s="211">
        <v>893296</v>
      </c>
      <c r="AA673" s="182">
        <f>IFERROR(Z673/W668,"-")</f>
        <v>1.2402510113790382E-2</v>
      </c>
      <c r="AB673" s="211">
        <v>24</v>
      </c>
      <c r="AC673" s="182">
        <f>IFERROR(AB673/X668,"-")</f>
        <v>0.30769230769230771</v>
      </c>
      <c r="AD673" s="214">
        <f t="shared" si="651"/>
        <v>37220.666666666664</v>
      </c>
      <c r="AE673" s="109">
        <f t="shared" si="681"/>
        <v>2.0469083155650321E-3</v>
      </c>
      <c r="AF673" s="615"/>
      <c r="AG673" s="615"/>
      <c r="AH673" s="126" t="s">
        <v>149</v>
      </c>
      <c r="AI673" s="211">
        <v>2615308</v>
      </c>
      <c r="AJ673" s="182">
        <f>IFERROR(AI673/AF668,"-")</f>
        <v>1.5267003030449677E-2</v>
      </c>
      <c r="AK673" s="211">
        <v>46</v>
      </c>
      <c r="AL673" s="182">
        <f>IFERROR(AK673/AG668,"-")</f>
        <v>0.34328358208955223</v>
      </c>
      <c r="AM673" s="214">
        <f t="shared" si="652"/>
        <v>56854.521739130432</v>
      </c>
      <c r="AN673" s="109">
        <f t="shared" si="682"/>
        <v>3.9232409381663117E-3</v>
      </c>
      <c r="AO673" s="615"/>
      <c r="AP673" s="651"/>
      <c r="AQ673" s="126" t="s">
        <v>149</v>
      </c>
      <c r="AR673" s="211">
        <f t="shared" si="647"/>
        <v>25677478</v>
      </c>
      <c r="AS673" s="182">
        <f>IFERROR(AR673/AO668,"-")</f>
        <v>2.7191481469954482E-2</v>
      </c>
      <c r="AT673" s="211">
        <f t="shared" si="648"/>
        <v>442</v>
      </c>
      <c r="AU673" s="182">
        <f>IFERROR(AT673/AP668,"-")</f>
        <v>0.32262773722627736</v>
      </c>
      <c r="AV673" s="214">
        <f t="shared" si="653"/>
        <v>58093.841628959279</v>
      </c>
      <c r="AW673" s="109">
        <f t="shared" si="683"/>
        <v>3.7697228144989339E-2</v>
      </c>
      <c r="AX673" s="121"/>
      <c r="AY673" s="76"/>
      <c r="AZ673" s="76"/>
      <c r="BA673" s="76"/>
      <c r="BB673" s="76"/>
      <c r="BC673" s="76"/>
      <c r="BD673" s="76"/>
      <c r="BE673" s="76"/>
      <c r="BF673" s="76"/>
      <c r="BG673" s="76"/>
      <c r="BH673" s="76"/>
      <c r="BI673" s="76"/>
      <c r="BN673" s="500"/>
      <c r="BO673" s="642"/>
      <c r="BP673" s="641"/>
      <c r="BQ673" s="641"/>
      <c r="BR673" s="400" t="s">
        <v>149</v>
      </c>
      <c r="BS673" s="188">
        <v>1897238</v>
      </c>
      <c r="BT673" s="390">
        <v>2.6100409726403793E-2</v>
      </c>
      <c r="BU673" s="188">
        <v>33</v>
      </c>
      <c r="BV673" s="390">
        <v>0.29464285714285715</v>
      </c>
      <c r="BW673" s="188">
        <v>57492.060606060608</v>
      </c>
      <c r="BX673" s="401">
        <v>2.8748148793448906E-3</v>
      </c>
      <c r="CB673" s="159"/>
      <c r="CC673" s="159"/>
      <c r="CD673" s="159"/>
      <c r="CE673" s="159"/>
      <c r="CF673" s="159"/>
      <c r="CG673" s="159"/>
      <c r="CI673" s="76"/>
      <c r="CJ673" s="150"/>
      <c r="CK673" s="150"/>
      <c r="CL673" s="150"/>
    </row>
    <row r="674" spans="2:90" s="14" customFormat="1" ht="13.5" customHeight="1">
      <c r="B674" s="500"/>
      <c r="C674" s="628"/>
      <c r="D674" s="631"/>
      <c r="E674" s="615"/>
      <c r="F674" s="615"/>
      <c r="G674" s="126" t="s">
        <v>150</v>
      </c>
      <c r="H674" s="211">
        <v>19303258</v>
      </c>
      <c r="I674" s="182">
        <f>IFERROR(H674/E668,"-")</f>
        <v>3.0616542110886484E-2</v>
      </c>
      <c r="J674" s="211">
        <v>91</v>
      </c>
      <c r="K674" s="182">
        <f>IFERROR(J674/F668,"-")</f>
        <v>8.8607594936708861E-2</v>
      </c>
      <c r="L674" s="214">
        <f t="shared" si="649"/>
        <v>212123.71428571429</v>
      </c>
      <c r="M674" s="109">
        <f t="shared" si="679"/>
        <v>7.7611940298507459E-3</v>
      </c>
      <c r="N674" s="615"/>
      <c r="O674" s="615"/>
      <c r="P674" s="126" t="s">
        <v>150</v>
      </c>
      <c r="Q674" s="211">
        <v>1239961</v>
      </c>
      <c r="R674" s="182">
        <f>IFERROR(Q674/N668,"-")</f>
        <v>1.7586590086949985E-2</v>
      </c>
      <c r="S674" s="211">
        <v>9</v>
      </c>
      <c r="T674" s="182">
        <f>IFERROR(S674/O668,"-")</f>
        <v>6.8702290076335881E-2</v>
      </c>
      <c r="U674" s="214">
        <f t="shared" si="650"/>
        <v>137773.44444444444</v>
      </c>
      <c r="V674" s="109">
        <f t="shared" si="680"/>
        <v>7.6759061833688697E-4</v>
      </c>
      <c r="W674" s="615"/>
      <c r="X674" s="615"/>
      <c r="Y674" s="126" t="s">
        <v>150</v>
      </c>
      <c r="Z674" s="211">
        <v>101839</v>
      </c>
      <c r="AA674" s="182">
        <f>IFERROR(Z674/W668,"-")</f>
        <v>1.4139313592340039E-3</v>
      </c>
      <c r="AB674" s="211">
        <v>4</v>
      </c>
      <c r="AC674" s="182">
        <f>IFERROR(AB674/X668,"-")</f>
        <v>5.128205128205128E-2</v>
      </c>
      <c r="AD674" s="214">
        <f t="shared" si="651"/>
        <v>25459.75</v>
      </c>
      <c r="AE674" s="109">
        <f t="shared" si="681"/>
        <v>3.4115138592750533E-4</v>
      </c>
      <c r="AF674" s="615"/>
      <c r="AG674" s="615"/>
      <c r="AH674" s="126" t="s">
        <v>150</v>
      </c>
      <c r="AI674" s="211">
        <v>312030</v>
      </c>
      <c r="AJ674" s="182">
        <f>IFERROR(AI674/AF668,"-")</f>
        <v>1.821492136142746E-3</v>
      </c>
      <c r="AK674" s="211">
        <v>13</v>
      </c>
      <c r="AL674" s="182">
        <f>IFERROR(AK674/AG668,"-")</f>
        <v>9.7014925373134331E-2</v>
      </c>
      <c r="AM674" s="214">
        <f t="shared" si="652"/>
        <v>24002.307692307691</v>
      </c>
      <c r="AN674" s="109">
        <f t="shared" si="682"/>
        <v>1.1087420042643922E-3</v>
      </c>
      <c r="AO674" s="615"/>
      <c r="AP674" s="651"/>
      <c r="AQ674" s="126" t="s">
        <v>150</v>
      </c>
      <c r="AR674" s="211">
        <f t="shared" si="647"/>
        <v>20957088</v>
      </c>
      <c r="AS674" s="182">
        <f>IFERROR(AR674/AO668,"-")</f>
        <v>2.2192766361875782E-2</v>
      </c>
      <c r="AT674" s="211">
        <f t="shared" si="648"/>
        <v>117</v>
      </c>
      <c r="AU674" s="182">
        <f>IFERROR(AT674/AP668,"-")</f>
        <v>8.5401459854014594E-2</v>
      </c>
      <c r="AV674" s="214">
        <f t="shared" si="653"/>
        <v>179120.41025641025</v>
      </c>
      <c r="AW674" s="109">
        <f t="shared" si="683"/>
        <v>9.9786780383795317E-3</v>
      </c>
      <c r="AX674" s="121"/>
      <c r="AY674" s="76"/>
      <c r="AZ674" s="76"/>
      <c r="BA674" s="76"/>
      <c r="BB674" s="76"/>
      <c r="BC674" s="76"/>
      <c r="BD674" s="76"/>
      <c r="BE674" s="76"/>
      <c r="BF674" s="76"/>
      <c r="BG674" s="76"/>
      <c r="BH674" s="76"/>
      <c r="BI674" s="76"/>
      <c r="BN674" s="500"/>
      <c r="BO674" s="642"/>
      <c r="BP674" s="641"/>
      <c r="BQ674" s="641"/>
      <c r="BR674" s="400" t="s">
        <v>150</v>
      </c>
      <c r="BS674" s="188">
        <v>412939</v>
      </c>
      <c r="BT674" s="390">
        <v>5.6808250161611016E-3</v>
      </c>
      <c r="BU674" s="188">
        <v>12</v>
      </c>
      <c r="BV674" s="390">
        <v>0.10714285714285714</v>
      </c>
      <c r="BW674" s="188">
        <v>34411.583333333336</v>
      </c>
      <c r="BX674" s="401">
        <v>1.0453872288526875E-3</v>
      </c>
      <c r="CB674" s="159"/>
      <c r="CC674" s="159"/>
      <c r="CD674" s="159"/>
      <c r="CE674" s="159"/>
      <c r="CF674" s="159"/>
      <c r="CG674" s="159"/>
      <c r="CI674" s="76"/>
      <c r="CJ674" s="150"/>
      <c r="CK674" s="150"/>
      <c r="CL674" s="150"/>
    </row>
    <row r="675" spans="2:90" s="14" customFormat="1" ht="13.5" customHeight="1">
      <c r="B675" s="500"/>
      <c r="C675" s="628"/>
      <c r="D675" s="631"/>
      <c r="E675" s="615"/>
      <c r="F675" s="615"/>
      <c r="G675" s="126" t="s">
        <v>160</v>
      </c>
      <c r="H675" s="211">
        <v>2930</v>
      </c>
      <c r="I675" s="182">
        <f>IFERROR(H675/E668,"-")</f>
        <v>4.6472190541564225E-6</v>
      </c>
      <c r="J675" s="211">
        <v>1</v>
      </c>
      <c r="K675" s="182">
        <f>IFERROR(J675/F668,"-")</f>
        <v>9.7370983446932818E-4</v>
      </c>
      <c r="L675" s="214">
        <f t="shared" si="649"/>
        <v>2930</v>
      </c>
      <c r="M675" s="109">
        <f t="shared" si="679"/>
        <v>8.5287846481876332E-5</v>
      </c>
      <c r="N675" s="615"/>
      <c r="O675" s="615"/>
      <c r="P675" s="126" t="s">
        <v>160</v>
      </c>
      <c r="Q675" s="211">
        <v>0</v>
      </c>
      <c r="R675" s="182">
        <f>IFERROR(Q675/N668,"-")</f>
        <v>0</v>
      </c>
      <c r="S675" s="211">
        <v>0</v>
      </c>
      <c r="T675" s="182">
        <f>IFERROR(S675/O668,"-")</f>
        <v>0</v>
      </c>
      <c r="U675" s="214" t="str">
        <f t="shared" si="650"/>
        <v>-</v>
      </c>
      <c r="V675" s="109">
        <f t="shared" si="680"/>
        <v>0</v>
      </c>
      <c r="W675" s="615"/>
      <c r="X675" s="615"/>
      <c r="Y675" s="126" t="s">
        <v>160</v>
      </c>
      <c r="Z675" s="211">
        <v>11115</v>
      </c>
      <c r="AA675" s="182">
        <f>IFERROR(Z675/W668,"-")</f>
        <v>1.5432051628438959E-4</v>
      </c>
      <c r="AB675" s="211">
        <v>1</v>
      </c>
      <c r="AC675" s="182">
        <f>IFERROR(AB675/X668,"-")</f>
        <v>1.282051282051282E-2</v>
      </c>
      <c r="AD675" s="214">
        <f t="shared" si="651"/>
        <v>11115</v>
      </c>
      <c r="AE675" s="109">
        <f t="shared" si="681"/>
        <v>8.5287846481876332E-5</v>
      </c>
      <c r="AF675" s="615"/>
      <c r="AG675" s="615"/>
      <c r="AH675" s="126" t="s">
        <v>160</v>
      </c>
      <c r="AI675" s="211">
        <v>0</v>
      </c>
      <c r="AJ675" s="182">
        <f>IFERROR(AI675/AF668,"-")</f>
        <v>0</v>
      </c>
      <c r="AK675" s="211">
        <v>0</v>
      </c>
      <c r="AL675" s="182">
        <f>IFERROR(AK675/AG668,"-")</f>
        <v>0</v>
      </c>
      <c r="AM675" s="214" t="str">
        <f t="shared" si="652"/>
        <v>-</v>
      </c>
      <c r="AN675" s="109">
        <f t="shared" si="682"/>
        <v>0</v>
      </c>
      <c r="AO675" s="615"/>
      <c r="AP675" s="651"/>
      <c r="AQ675" s="126" t="s">
        <v>160</v>
      </c>
      <c r="AR675" s="211">
        <f t="shared" si="647"/>
        <v>14045</v>
      </c>
      <c r="AS675" s="182">
        <f>IFERROR(AR675/AO668,"-")</f>
        <v>1.4873125672447686E-5</v>
      </c>
      <c r="AT675" s="211">
        <f t="shared" si="648"/>
        <v>2</v>
      </c>
      <c r="AU675" s="182">
        <f>IFERROR(AT675/AP668,"-")</f>
        <v>1.4598540145985401E-3</v>
      </c>
      <c r="AV675" s="214">
        <f t="shared" si="653"/>
        <v>7022.5</v>
      </c>
      <c r="AW675" s="109">
        <f t="shared" si="683"/>
        <v>1.7057569296375266E-4</v>
      </c>
      <c r="AX675" s="121"/>
      <c r="AY675" s="76"/>
      <c r="AZ675" s="76"/>
      <c r="BA675" s="76"/>
      <c r="BB675" s="76"/>
      <c r="BC675" s="76"/>
      <c r="BD675" s="76"/>
      <c r="BE675" s="76"/>
      <c r="BF675" s="76"/>
      <c r="BG675" s="76"/>
      <c r="BH675" s="76"/>
      <c r="BI675" s="76"/>
      <c r="BN675" s="500"/>
      <c r="BO675" s="642"/>
      <c r="BP675" s="641"/>
      <c r="BQ675" s="641"/>
      <c r="BR675" s="400" t="s">
        <v>160</v>
      </c>
      <c r="BS675" s="188">
        <v>0</v>
      </c>
      <c r="BT675" s="390">
        <v>0</v>
      </c>
      <c r="BU675" s="188">
        <v>0</v>
      </c>
      <c r="BV675" s="390">
        <v>0</v>
      </c>
      <c r="BW675" s="188" t="s">
        <v>418</v>
      </c>
      <c r="BX675" s="401">
        <v>0</v>
      </c>
      <c r="CB675" s="159"/>
      <c r="CC675" s="159"/>
      <c r="CD675" s="159"/>
      <c r="CE675" s="159"/>
      <c r="CF675" s="159"/>
      <c r="CG675" s="159"/>
      <c r="CI675" s="76"/>
      <c r="CJ675" s="150"/>
      <c r="CK675" s="150"/>
      <c r="CL675" s="150"/>
    </row>
    <row r="676" spans="2:90" s="14" customFormat="1" ht="13.5" customHeight="1">
      <c r="B676" s="500"/>
      <c r="C676" s="628"/>
      <c r="D676" s="631"/>
      <c r="E676" s="615"/>
      <c r="F676" s="615"/>
      <c r="G676" s="126" t="s">
        <v>151</v>
      </c>
      <c r="H676" s="211">
        <v>73941</v>
      </c>
      <c r="I676" s="182">
        <f>IFERROR(H676/E668,"-")</f>
        <v>1.1727645873152903E-4</v>
      </c>
      <c r="J676" s="211">
        <v>7</v>
      </c>
      <c r="K676" s="182">
        <f>IFERROR(J676/F668,"-")</f>
        <v>6.815968841285297E-3</v>
      </c>
      <c r="L676" s="214">
        <f t="shared" si="649"/>
        <v>10563</v>
      </c>
      <c r="M676" s="109">
        <f t="shared" si="679"/>
        <v>5.9701492537313433E-4</v>
      </c>
      <c r="N676" s="615"/>
      <c r="O676" s="615"/>
      <c r="P676" s="126" t="s">
        <v>151</v>
      </c>
      <c r="Q676" s="211">
        <v>40710</v>
      </c>
      <c r="R676" s="182">
        <f>IFERROR(Q676/N668,"-")</f>
        <v>5.7739725881679655E-4</v>
      </c>
      <c r="S676" s="211">
        <v>2</v>
      </c>
      <c r="T676" s="182">
        <f>IFERROR(S676/O668,"-")</f>
        <v>1.5267175572519083E-2</v>
      </c>
      <c r="U676" s="214">
        <f t="shared" si="650"/>
        <v>20355</v>
      </c>
      <c r="V676" s="109">
        <f t="shared" si="680"/>
        <v>1.7057569296375266E-4</v>
      </c>
      <c r="W676" s="615"/>
      <c r="X676" s="615"/>
      <c r="Y676" s="126" t="s">
        <v>151</v>
      </c>
      <c r="Z676" s="211">
        <v>1978</v>
      </c>
      <c r="AA676" s="182">
        <f>IFERROR(Z676/W668,"-")</f>
        <v>2.7462526424698391E-5</v>
      </c>
      <c r="AB676" s="211">
        <v>1</v>
      </c>
      <c r="AC676" s="182">
        <f>IFERROR(AB676/X668,"-")</f>
        <v>1.282051282051282E-2</v>
      </c>
      <c r="AD676" s="214">
        <f t="shared" si="651"/>
        <v>1978</v>
      </c>
      <c r="AE676" s="109">
        <f t="shared" si="681"/>
        <v>8.5287846481876332E-5</v>
      </c>
      <c r="AF676" s="615"/>
      <c r="AG676" s="615"/>
      <c r="AH676" s="126" t="s">
        <v>151</v>
      </c>
      <c r="AI676" s="211">
        <v>0</v>
      </c>
      <c r="AJ676" s="182">
        <f>IFERROR(AI676/AF668,"-")</f>
        <v>0</v>
      </c>
      <c r="AK676" s="211">
        <v>0</v>
      </c>
      <c r="AL676" s="182">
        <f>IFERROR(AK676/AG668,"-")</f>
        <v>0</v>
      </c>
      <c r="AM676" s="214" t="str">
        <f t="shared" si="652"/>
        <v>-</v>
      </c>
      <c r="AN676" s="109">
        <f t="shared" si="682"/>
        <v>0</v>
      </c>
      <c r="AO676" s="615"/>
      <c r="AP676" s="651"/>
      <c r="AQ676" s="126" t="s">
        <v>151</v>
      </c>
      <c r="AR676" s="211">
        <f t="shared" si="647"/>
        <v>116629</v>
      </c>
      <c r="AS676" s="182">
        <f>IFERROR(AR676/AO668,"-")</f>
        <v>1.2350571548963341E-4</v>
      </c>
      <c r="AT676" s="211">
        <f t="shared" si="648"/>
        <v>10</v>
      </c>
      <c r="AU676" s="182">
        <f>IFERROR(AT676/AP668,"-")</f>
        <v>7.2992700729927005E-3</v>
      </c>
      <c r="AV676" s="214">
        <f t="shared" si="653"/>
        <v>11662.9</v>
      </c>
      <c r="AW676" s="109">
        <f t="shared" si="683"/>
        <v>8.5287846481876329E-4</v>
      </c>
      <c r="AX676" s="121"/>
      <c r="AY676" s="76"/>
      <c r="AZ676" s="76"/>
      <c r="BA676" s="76"/>
      <c r="BB676" s="76"/>
      <c r="BC676" s="76"/>
      <c r="BD676" s="76"/>
      <c r="BE676" s="76"/>
      <c r="BF676" s="76"/>
      <c r="BG676" s="76"/>
      <c r="BH676" s="76"/>
      <c r="BI676" s="76"/>
      <c r="BN676" s="500"/>
      <c r="BO676" s="642"/>
      <c r="BP676" s="641"/>
      <c r="BQ676" s="641"/>
      <c r="BR676" s="400" t="s">
        <v>151</v>
      </c>
      <c r="BS676" s="188">
        <v>7444</v>
      </c>
      <c r="BT676" s="390">
        <v>1.0240752610023088E-4</v>
      </c>
      <c r="BU676" s="188">
        <v>2</v>
      </c>
      <c r="BV676" s="390">
        <v>1.7857142857142856E-2</v>
      </c>
      <c r="BW676" s="188">
        <v>3722</v>
      </c>
      <c r="BX676" s="401">
        <v>1.7423120480878124E-4</v>
      </c>
      <c r="CB676" s="159"/>
      <c r="CC676" s="159"/>
      <c r="CD676" s="159"/>
      <c r="CE676" s="159"/>
      <c r="CF676" s="159"/>
      <c r="CG676" s="159"/>
      <c r="CI676" s="76"/>
      <c r="CJ676" s="150"/>
      <c r="CK676" s="150"/>
      <c r="CL676" s="150"/>
    </row>
    <row r="677" spans="2:90" s="14" customFormat="1" ht="13.5" customHeight="1">
      <c r="B677" s="500"/>
      <c r="C677" s="628"/>
      <c r="D677" s="631"/>
      <c r="E677" s="615"/>
      <c r="F677" s="615"/>
      <c r="G677" s="126" t="s">
        <v>152</v>
      </c>
      <c r="H677" s="211">
        <v>381613</v>
      </c>
      <c r="I677" s="182">
        <f>IFERROR(H677/E668,"-")</f>
        <v>6.0526935321289933E-4</v>
      </c>
      <c r="J677" s="211">
        <v>34</v>
      </c>
      <c r="K677" s="182">
        <f>IFERROR(J677/F668,"-")</f>
        <v>3.3106134371957155E-2</v>
      </c>
      <c r="L677" s="214">
        <f t="shared" si="649"/>
        <v>11223.911764705883</v>
      </c>
      <c r="M677" s="109">
        <f t="shared" si="679"/>
        <v>2.8997867803837955E-3</v>
      </c>
      <c r="N677" s="615"/>
      <c r="O677" s="615"/>
      <c r="P677" s="126" t="s">
        <v>152</v>
      </c>
      <c r="Q677" s="211">
        <v>101539</v>
      </c>
      <c r="R677" s="182">
        <f>IFERROR(Q677/N668,"-")</f>
        <v>1.440145916556097E-3</v>
      </c>
      <c r="S677" s="211">
        <v>5</v>
      </c>
      <c r="T677" s="182">
        <f>IFERROR(S677/O668,"-")</f>
        <v>3.8167938931297711E-2</v>
      </c>
      <c r="U677" s="214">
        <f t="shared" si="650"/>
        <v>20307.8</v>
      </c>
      <c r="V677" s="109">
        <f t="shared" si="680"/>
        <v>4.2643923240938164E-4</v>
      </c>
      <c r="W677" s="615"/>
      <c r="X677" s="615"/>
      <c r="Y677" s="126" t="s">
        <v>152</v>
      </c>
      <c r="Z677" s="211">
        <v>36857</v>
      </c>
      <c r="AA677" s="182">
        <f>IFERROR(Z677/W668,"-")</f>
        <v>5.11722111443432E-4</v>
      </c>
      <c r="AB677" s="211">
        <v>4</v>
      </c>
      <c r="AC677" s="182">
        <f>IFERROR(AB677/X668,"-")</f>
        <v>5.128205128205128E-2</v>
      </c>
      <c r="AD677" s="214">
        <f t="shared" si="651"/>
        <v>9214.25</v>
      </c>
      <c r="AE677" s="109">
        <f t="shared" si="681"/>
        <v>3.4115138592750533E-4</v>
      </c>
      <c r="AF677" s="615"/>
      <c r="AG677" s="615"/>
      <c r="AH677" s="126" t="s">
        <v>152</v>
      </c>
      <c r="AI677" s="211">
        <v>90295</v>
      </c>
      <c r="AJ677" s="182">
        <f>IFERROR(AI677/AF668,"-")</f>
        <v>5.2710198517132731E-4</v>
      </c>
      <c r="AK677" s="211">
        <v>8</v>
      </c>
      <c r="AL677" s="182">
        <f>IFERROR(AK677/AG668,"-")</f>
        <v>5.9701492537313432E-2</v>
      </c>
      <c r="AM677" s="214">
        <f t="shared" si="652"/>
        <v>11286.875</v>
      </c>
      <c r="AN677" s="109">
        <f t="shared" si="682"/>
        <v>6.8230277185501065E-4</v>
      </c>
      <c r="AO677" s="615"/>
      <c r="AP677" s="651"/>
      <c r="AQ677" s="126" t="s">
        <v>152</v>
      </c>
      <c r="AR677" s="211">
        <f t="shared" si="647"/>
        <v>610304</v>
      </c>
      <c r="AS677" s="182">
        <f>IFERROR(AR677/AO668,"-")</f>
        <v>6.4628893488056344E-4</v>
      </c>
      <c r="AT677" s="211">
        <f t="shared" si="648"/>
        <v>51</v>
      </c>
      <c r="AU677" s="182">
        <f>IFERROR(AT677/AP668,"-")</f>
        <v>3.7226277372262771E-2</v>
      </c>
      <c r="AV677" s="214">
        <f t="shared" si="653"/>
        <v>11966.745098039215</v>
      </c>
      <c r="AW677" s="109">
        <f t="shared" si="683"/>
        <v>4.3496801705756932E-3</v>
      </c>
      <c r="AX677" s="121"/>
      <c r="AY677" s="76"/>
      <c r="AZ677" s="76"/>
      <c r="BA677" s="76"/>
      <c r="BB677" s="76"/>
      <c r="BC677" s="76"/>
      <c r="BD677" s="76"/>
      <c r="BE677" s="76"/>
      <c r="BF677" s="76"/>
      <c r="BG677" s="76"/>
      <c r="BH677" s="76"/>
      <c r="BI677" s="76"/>
      <c r="BN677" s="500"/>
      <c r="BO677" s="642"/>
      <c r="BP677" s="641"/>
      <c r="BQ677" s="641"/>
      <c r="BR677" s="400" t="s">
        <v>152</v>
      </c>
      <c r="BS677" s="188">
        <v>5668</v>
      </c>
      <c r="BT677" s="390">
        <v>7.7974994349289182E-5</v>
      </c>
      <c r="BU677" s="188">
        <v>2</v>
      </c>
      <c r="BV677" s="390">
        <v>1.7857142857142856E-2</v>
      </c>
      <c r="BW677" s="188">
        <v>2834</v>
      </c>
      <c r="BX677" s="401">
        <v>1.7423120480878124E-4</v>
      </c>
      <c r="CB677" s="159"/>
      <c r="CC677" s="159"/>
      <c r="CD677" s="159"/>
      <c r="CE677" s="159"/>
      <c r="CF677" s="159"/>
      <c r="CG677" s="159"/>
      <c r="CI677" s="76"/>
      <c r="CJ677" s="150"/>
      <c r="CK677" s="150"/>
      <c r="CL677" s="150"/>
    </row>
    <row r="678" spans="2:90" s="14" customFormat="1" ht="13.5" customHeight="1">
      <c r="B678" s="500"/>
      <c r="C678" s="628"/>
      <c r="D678" s="631"/>
      <c r="E678" s="615"/>
      <c r="F678" s="615"/>
      <c r="G678" s="126" t="s">
        <v>153</v>
      </c>
      <c r="H678" s="211">
        <v>331225</v>
      </c>
      <c r="I678" s="182">
        <f>IFERROR(H678/E668,"-")</f>
        <v>5.2534987413411648E-4</v>
      </c>
      <c r="J678" s="211">
        <v>3</v>
      </c>
      <c r="K678" s="182">
        <f>IFERROR(J678/F668,"-")</f>
        <v>2.9211295034079843E-3</v>
      </c>
      <c r="L678" s="214">
        <f t="shared" si="649"/>
        <v>110408.33333333333</v>
      </c>
      <c r="M678" s="109">
        <f t="shared" si="679"/>
        <v>2.5586353944562901E-4</v>
      </c>
      <c r="N678" s="615"/>
      <c r="O678" s="615"/>
      <c r="P678" s="126" t="s">
        <v>153</v>
      </c>
      <c r="Q678" s="211">
        <v>0</v>
      </c>
      <c r="R678" s="182">
        <f>IFERROR(Q678/N668,"-")</f>
        <v>0</v>
      </c>
      <c r="S678" s="211">
        <v>0</v>
      </c>
      <c r="T678" s="182">
        <f>IFERROR(S678/O668,"-")</f>
        <v>0</v>
      </c>
      <c r="U678" s="214" t="str">
        <f t="shared" si="650"/>
        <v>-</v>
      </c>
      <c r="V678" s="109">
        <f t="shared" si="680"/>
        <v>0</v>
      </c>
      <c r="W678" s="615"/>
      <c r="X678" s="615"/>
      <c r="Y678" s="126" t="s">
        <v>153</v>
      </c>
      <c r="Z678" s="211">
        <v>0</v>
      </c>
      <c r="AA678" s="182">
        <f>IFERROR(Z678/W668,"-")</f>
        <v>0</v>
      </c>
      <c r="AB678" s="211">
        <v>0</v>
      </c>
      <c r="AC678" s="182">
        <f>IFERROR(AB678/X668,"-")</f>
        <v>0</v>
      </c>
      <c r="AD678" s="214" t="str">
        <f t="shared" si="651"/>
        <v>-</v>
      </c>
      <c r="AE678" s="109">
        <f t="shared" si="681"/>
        <v>0</v>
      </c>
      <c r="AF678" s="615"/>
      <c r="AG678" s="615"/>
      <c r="AH678" s="126" t="s">
        <v>153</v>
      </c>
      <c r="AI678" s="211">
        <v>0</v>
      </c>
      <c r="AJ678" s="182">
        <f>IFERROR(AI678/AF668,"-")</f>
        <v>0</v>
      </c>
      <c r="AK678" s="211">
        <v>0</v>
      </c>
      <c r="AL678" s="182">
        <f>IFERROR(AK678/AG668,"-")</f>
        <v>0</v>
      </c>
      <c r="AM678" s="214" t="str">
        <f t="shared" si="652"/>
        <v>-</v>
      </c>
      <c r="AN678" s="109">
        <f t="shared" si="682"/>
        <v>0</v>
      </c>
      <c r="AO678" s="615"/>
      <c r="AP678" s="651"/>
      <c r="AQ678" s="126" t="s">
        <v>153</v>
      </c>
      <c r="AR678" s="211">
        <f t="shared" si="647"/>
        <v>331225</v>
      </c>
      <c r="AS678" s="182">
        <f>IFERROR(AR678/AO668,"-")</f>
        <v>3.5075479180181454E-4</v>
      </c>
      <c r="AT678" s="211">
        <f t="shared" si="648"/>
        <v>3</v>
      </c>
      <c r="AU678" s="182">
        <f>IFERROR(AT678/AP668,"-")</f>
        <v>2.1897810218978104E-3</v>
      </c>
      <c r="AV678" s="214">
        <f t="shared" si="653"/>
        <v>110408.33333333333</v>
      </c>
      <c r="AW678" s="109">
        <f t="shared" si="683"/>
        <v>2.5586353944562901E-4</v>
      </c>
      <c r="AX678" s="121"/>
      <c r="AY678" s="76"/>
      <c r="AZ678" s="76"/>
      <c r="BA678" s="76"/>
      <c r="BB678" s="76"/>
      <c r="BC678" s="76"/>
      <c r="BD678" s="76"/>
      <c r="BE678" s="76"/>
      <c r="BF678" s="76"/>
      <c r="BG678" s="76"/>
      <c r="BH678" s="76"/>
      <c r="BI678" s="76"/>
      <c r="BN678" s="500"/>
      <c r="BO678" s="642"/>
      <c r="BP678" s="641"/>
      <c r="BQ678" s="641"/>
      <c r="BR678" s="400" t="s">
        <v>153</v>
      </c>
      <c r="BS678" s="188">
        <v>0</v>
      </c>
      <c r="BT678" s="390">
        <v>0</v>
      </c>
      <c r="BU678" s="188">
        <v>0</v>
      </c>
      <c r="BV678" s="390">
        <v>0</v>
      </c>
      <c r="BW678" s="188" t="s">
        <v>418</v>
      </c>
      <c r="BX678" s="401">
        <v>0</v>
      </c>
      <c r="CB678" s="159"/>
      <c r="CC678" s="159"/>
      <c r="CD678" s="159"/>
      <c r="CE678" s="159"/>
      <c r="CF678" s="159"/>
      <c r="CG678" s="159"/>
      <c r="CI678" s="76"/>
      <c r="CJ678" s="150"/>
      <c r="CK678" s="150"/>
      <c r="CL678" s="150"/>
    </row>
    <row r="679" spans="2:90" s="14" customFormat="1" ht="13.5" customHeight="1">
      <c r="B679" s="500"/>
      <c r="C679" s="628"/>
      <c r="D679" s="631"/>
      <c r="E679" s="615"/>
      <c r="F679" s="615"/>
      <c r="G679" s="126" t="s">
        <v>154</v>
      </c>
      <c r="H679" s="211">
        <v>115151</v>
      </c>
      <c r="I679" s="182">
        <f>IFERROR(H679/E668,"-")</f>
        <v>1.826388809915243E-4</v>
      </c>
      <c r="J679" s="211">
        <v>2</v>
      </c>
      <c r="K679" s="182">
        <f>IFERROR(J679/F668,"-")</f>
        <v>1.9474196689386564E-3</v>
      </c>
      <c r="L679" s="214">
        <f t="shared" si="649"/>
        <v>57575.5</v>
      </c>
      <c r="M679" s="109">
        <f t="shared" si="679"/>
        <v>1.7057569296375266E-4</v>
      </c>
      <c r="N679" s="615"/>
      <c r="O679" s="615"/>
      <c r="P679" s="126" t="s">
        <v>154</v>
      </c>
      <c r="Q679" s="211">
        <v>0</v>
      </c>
      <c r="R679" s="182">
        <f>IFERROR(Q679/N668,"-")</f>
        <v>0</v>
      </c>
      <c r="S679" s="211">
        <v>0</v>
      </c>
      <c r="T679" s="182">
        <f>IFERROR(S679/O668,"-")</f>
        <v>0</v>
      </c>
      <c r="U679" s="214" t="str">
        <f t="shared" si="650"/>
        <v>-</v>
      </c>
      <c r="V679" s="109">
        <f t="shared" si="680"/>
        <v>0</v>
      </c>
      <c r="W679" s="615"/>
      <c r="X679" s="615"/>
      <c r="Y679" s="126" t="s">
        <v>154</v>
      </c>
      <c r="Z679" s="211">
        <v>0</v>
      </c>
      <c r="AA679" s="182">
        <f>IFERROR(Z679/W668,"-")</f>
        <v>0</v>
      </c>
      <c r="AB679" s="211">
        <v>0</v>
      </c>
      <c r="AC679" s="182">
        <f>IFERROR(AB679/X668,"-")</f>
        <v>0</v>
      </c>
      <c r="AD679" s="214" t="str">
        <f t="shared" si="651"/>
        <v>-</v>
      </c>
      <c r="AE679" s="109">
        <f t="shared" si="681"/>
        <v>0</v>
      </c>
      <c r="AF679" s="615"/>
      <c r="AG679" s="615"/>
      <c r="AH679" s="126" t="s">
        <v>154</v>
      </c>
      <c r="AI679" s="211">
        <v>12895</v>
      </c>
      <c r="AJ679" s="182">
        <f>IFERROR(AI679/AF668,"-")</f>
        <v>7.5275265505113961E-5</v>
      </c>
      <c r="AK679" s="211">
        <v>3</v>
      </c>
      <c r="AL679" s="182">
        <f>IFERROR(AK679/AG668,"-")</f>
        <v>2.2388059701492536E-2</v>
      </c>
      <c r="AM679" s="214">
        <f t="shared" si="652"/>
        <v>4298.333333333333</v>
      </c>
      <c r="AN679" s="109">
        <f t="shared" si="682"/>
        <v>2.5586353944562901E-4</v>
      </c>
      <c r="AO679" s="615"/>
      <c r="AP679" s="651"/>
      <c r="AQ679" s="126" t="s">
        <v>154</v>
      </c>
      <c r="AR679" s="211">
        <f t="shared" si="647"/>
        <v>128046</v>
      </c>
      <c r="AS679" s="182">
        <f>IFERROR(AR679/AO668,"-")</f>
        <v>1.3559588820606883E-4</v>
      </c>
      <c r="AT679" s="211">
        <f t="shared" si="648"/>
        <v>5</v>
      </c>
      <c r="AU679" s="182">
        <f>IFERROR(AT679/AP668,"-")</f>
        <v>3.6496350364963502E-3</v>
      </c>
      <c r="AV679" s="214">
        <f t="shared" si="653"/>
        <v>25609.200000000001</v>
      </c>
      <c r="AW679" s="109">
        <f t="shared" si="683"/>
        <v>4.2643923240938164E-4</v>
      </c>
      <c r="AX679" s="121"/>
      <c r="AY679" s="76"/>
      <c r="AZ679" s="76"/>
      <c r="BA679" s="76"/>
      <c r="BB679" s="76"/>
      <c r="BC679" s="76"/>
      <c r="BD679" s="76"/>
      <c r="BE679" s="76"/>
      <c r="BF679" s="76"/>
      <c r="BG679" s="76"/>
      <c r="BH679" s="76"/>
      <c r="BI679" s="76"/>
      <c r="BN679" s="500"/>
      <c r="BO679" s="642"/>
      <c r="BP679" s="641"/>
      <c r="BQ679" s="641"/>
      <c r="BR679" s="400" t="s">
        <v>154</v>
      </c>
      <c r="BS679" s="188">
        <v>0</v>
      </c>
      <c r="BT679" s="390">
        <v>0</v>
      </c>
      <c r="BU679" s="188">
        <v>0</v>
      </c>
      <c r="BV679" s="390">
        <v>0</v>
      </c>
      <c r="BW679" s="188" t="s">
        <v>418</v>
      </c>
      <c r="BX679" s="401">
        <v>0</v>
      </c>
      <c r="CB679" s="159"/>
      <c r="CC679" s="159"/>
      <c r="CD679" s="159"/>
      <c r="CE679" s="159"/>
      <c r="CF679" s="159"/>
      <c r="CG679" s="159"/>
      <c r="CI679" s="76"/>
      <c r="CJ679" s="150"/>
      <c r="CK679" s="150"/>
      <c r="CL679" s="150"/>
    </row>
    <row r="680" spans="2:90" s="14" customFormat="1" ht="13.5" customHeight="1">
      <c r="B680" s="500"/>
      <c r="C680" s="628"/>
      <c r="D680" s="631"/>
      <c r="E680" s="615"/>
      <c r="F680" s="615"/>
      <c r="G680" s="126" t="s">
        <v>155</v>
      </c>
      <c r="H680" s="211">
        <v>5422826</v>
      </c>
      <c r="I680" s="182">
        <f>IFERROR(H680/E668,"-")</f>
        <v>8.6010444759641157E-3</v>
      </c>
      <c r="J680" s="211">
        <v>89</v>
      </c>
      <c r="K680" s="182">
        <f>IFERROR(J680/F668,"-")</f>
        <v>8.6660175267770201E-2</v>
      </c>
      <c r="L680" s="214">
        <f t="shared" si="649"/>
        <v>60930.629213483146</v>
      </c>
      <c r="M680" s="109">
        <f t="shared" si="679"/>
        <v>7.5906183368869935E-3</v>
      </c>
      <c r="N680" s="615"/>
      <c r="O680" s="615"/>
      <c r="P680" s="126" t="s">
        <v>155</v>
      </c>
      <c r="Q680" s="211">
        <v>221076</v>
      </c>
      <c r="R680" s="182">
        <f>IFERROR(Q680/N668,"-")</f>
        <v>3.1355607072017224E-3</v>
      </c>
      <c r="S680" s="211">
        <v>14</v>
      </c>
      <c r="T680" s="182">
        <f>IFERROR(S680/O668,"-")</f>
        <v>0.10687022900763359</v>
      </c>
      <c r="U680" s="214">
        <f t="shared" si="650"/>
        <v>15791.142857142857</v>
      </c>
      <c r="V680" s="109">
        <f t="shared" si="680"/>
        <v>1.1940298507462687E-3</v>
      </c>
      <c r="W680" s="615"/>
      <c r="X680" s="615"/>
      <c r="Y680" s="126" t="s">
        <v>155</v>
      </c>
      <c r="Z680" s="211">
        <v>416059</v>
      </c>
      <c r="AA680" s="182">
        <f>IFERROR(Z680/W668,"-")</f>
        <v>5.7765577764072743E-3</v>
      </c>
      <c r="AB680" s="211">
        <v>13</v>
      </c>
      <c r="AC680" s="182">
        <f>IFERROR(AB680/X668,"-")</f>
        <v>0.16666666666666666</v>
      </c>
      <c r="AD680" s="214">
        <f t="shared" si="651"/>
        <v>32004.538461538461</v>
      </c>
      <c r="AE680" s="109">
        <f t="shared" si="681"/>
        <v>1.1087420042643922E-3</v>
      </c>
      <c r="AF680" s="615"/>
      <c r="AG680" s="615"/>
      <c r="AH680" s="126" t="s">
        <v>155</v>
      </c>
      <c r="AI680" s="211">
        <v>686101</v>
      </c>
      <c r="AJ680" s="182">
        <f>IFERROR(AI680/AF668,"-")</f>
        <v>4.0051519921150986E-3</v>
      </c>
      <c r="AK680" s="211">
        <v>20</v>
      </c>
      <c r="AL680" s="182">
        <f>IFERROR(AK680/AG668,"-")</f>
        <v>0.14925373134328357</v>
      </c>
      <c r="AM680" s="214">
        <f t="shared" si="652"/>
        <v>34305.050000000003</v>
      </c>
      <c r="AN680" s="109">
        <f t="shared" si="682"/>
        <v>1.7057569296375266E-3</v>
      </c>
      <c r="AO680" s="615"/>
      <c r="AP680" s="651"/>
      <c r="AQ680" s="126" t="s">
        <v>155</v>
      </c>
      <c r="AR680" s="211">
        <f t="shared" si="647"/>
        <v>6746062</v>
      </c>
      <c r="AS680" s="182">
        <f>IFERROR(AR680/AO668,"-")</f>
        <v>7.1438254126111635E-3</v>
      </c>
      <c r="AT680" s="211">
        <f t="shared" si="648"/>
        <v>136</v>
      </c>
      <c r="AU680" s="182">
        <f>IFERROR(AT680/AP668,"-")</f>
        <v>9.9270072992700728E-2</v>
      </c>
      <c r="AV680" s="214">
        <f t="shared" si="653"/>
        <v>49603.397058823532</v>
      </c>
      <c r="AW680" s="109">
        <f t="shared" si="683"/>
        <v>1.1599147121535182E-2</v>
      </c>
      <c r="AX680" s="121"/>
      <c r="AY680" s="76"/>
      <c r="AZ680" s="76"/>
      <c r="BA680" s="76"/>
      <c r="BB680" s="76"/>
      <c r="BC680" s="76"/>
      <c r="BD680" s="76"/>
      <c r="BE680" s="76"/>
      <c r="BF680" s="76"/>
      <c r="BG680" s="76"/>
      <c r="BH680" s="76"/>
      <c r="BI680" s="76"/>
      <c r="BN680" s="500"/>
      <c r="BO680" s="642"/>
      <c r="BP680" s="641"/>
      <c r="BQ680" s="641"/>
      <c r="BR680" s="400" t="s">
        <v>155</v>
      </c>
      <c r="BS680" s="188">
        <v>1139181</v>
      </c>
      <c r="BT680" s="390">
        <v>1.5671777000320675E-2</v>
      </c>
      <c r="BU680" s="188">
        <v>19</v>
      </c>
      <c r="BV680" s="390">
        <v>0.16964285714285715</v>
      </c>
      <c r="BW680" s="188">
        <v>59956.894736842107</v>
      </c>
      <c r="BX680" s="401">
        <v>1.6551964456834219E-3</v>
      </c>
      <c r="CB680" s="159"/>
      <c r="CC680" s="159"/>
      <c r="CD680" s="159"/>
      <c r="CE680" s="159"/>
      <c r="CF680" s="159"/>
      <c r="CG680" s="159"/>
      <c r="CI680" s="76"/>
      <c r="CJ680" s="150"/>
      <c r="CK680" s="150"/>
      <c r="CL680" s="150"/>
    </row>
    <row r="681" spans="2:90" s="14" customFormat="1" ht="13.5" customHeight="1">
      <c r="B681" s="500"/>
      <c r="C681" s="628"/>
      <c r="D681" s="631"/>
      <c r="E681" s="615"/>
      <c r="F681" s="615"/>
      <c r="G681" s="126" t="s">
        <v>156</v>
      </c>
      <c r="H681" s="211">
        <v>5750330</v>
      </c>
      <c r="I681" s="182">
        <f>IFERROR(H681/E668,"-")</f>
        <v>9.1204925405076118E-3</v>
      </c>
      <c r="J681" s="211">
        <v>78</v>
      </c>
      <c r="K681" s="182">
        <f>IFERROR(J681/F668,"-")</f>
        <v>7.5949367088607597E-2</v>
      </c>
      <c r="L681" s="214">
        <f t="shared" si="649"/>
        <v>73722.179487179485</v>
      </c>
      <c r="M681" s="109">
        <f t="shared" si="679"/>
        <v>6.6524520255863539E-3</v>
      </c>
      <c r="N681" s="615"/>
      <c r="O681" s="615"/>
      <c r="P681" s="126" t="s">
        <v>156</v>
      </c>
      <c r="Q681" s="211">
        <v>633117</v>
      </c>
      <c r="R681" s="182">
        <f>IFERROR(Q681/N668,"-")</f>
        <v>8.9796123878730979E-3</v>
      </c>
      <c r="S681" s="211">
        <v>13</v>
      </c>
      <c r="T681" s="182">
        <f>IFERROR(S681/O668,"-")</f>
        <v>9.9236641221374045E-2</v>
      </c>
      <c r="U681" s="214">
        <f t="shared" si="650"/>
        <v>48701.307692307695</v>
      </c>
      <c r="V681" s="109">
        <f t="shared" si="680"/>
        <v>1.1087420042643922E-3</v>
      </c>
      <c r="W681" s="615"/>
      <c r="X681" s="615"/>
      <c r="Y681" s="126" t="s">
        <v>156</v>
      </c>
      <c r="Z681" s="211">
        <v>549540</v>
      </c>
      <c r="AA681" s="182">
        <f>IFERROR(Z681/W668,"-")</f>
        <v>7.6298062545140316E-3</v>
      </c>
      <c r="AB681" s="211">
        <v>5</v>
      </c>
      <c r="AC681" s="182">
        <f>IFERROR(AB681/X668,"-")</f>
        <v>6.4102564102564097E-2</v>
      </c>
      <c r="AD681" s="214">
        <f t="shared" si="651"/>
        <v>109908</v>
      </c>
      <c r="AE681" s="109">
        <f t="shared" si="681"/>
        <v>4.2643923240938164E-4</v>
      </c>
      <c r="AF681" s="615"/>
      <c r="AG681" s="615"/>
      <c r="AH681" s="126" t="s">
        <v>156</v>
      </c>
      <c r="AI681" s="211">
        <v>634347</v>
      </c>
      <c r="AJ681" s="182">
        <f>IFERROR(AI681/AF668,"-")</f>
        <v>3.7030351956085714E-3</v>
      </c>
      <c r="AK681" s="211">
        <v>11</v>
      </c>
      <c r="AL681" s="182">
        <f>IFERROR(AK681/AG668,"-")</f>
        <v>8.2089552238805971E-2</v>
      </c>
      <c r="AM681" s="214">
        <f t="shared" si="652"/>
        <v>57667.909090909088</v>
      </c>
      <c r="AN681" s="109">
        <f t="shared" si="682"/>
        <v>9.3816631130063961E-4</v>
      </c>
      <c r="AO681" s="615"/>
      <c r="AP681" s="651"/>
      <c r="AQ681" s="126" t="s">
        <v>156</v>
      </c>
      <c r="AR681" s="211">
        <f t="shared" si="647"/>
        <v>7567334</v>
      </c>
      <c r="AS681" s="182">
        <f>IFERROR(AR681/AO668,"-")</f>
        <v>8.0135215085358671E-3</v>
      </c>
      <c r="AT681" s="211">
        <f t="shared" si="648"/>
        <v>107</v>
      </c>
      <c r="AU681" s="182">
        <f>IFERROR(AT681/AP668,"-")</f>
        <v>7.8102189781021902E-2</v>
      </c>
      <c r="AV681" s="214">
        <f t="shared" si="653"/>
        <v>70722.747663551403</v>
      </c>
      <c r="AW681" s="109">
        <f t="shared" si="683"/>
        <v>9.125799573560767E-3</v>
      </c>
      <c r="AX681" s="121"/>
      <c r="AY681" s="76"/>
      <c r="AZ681" s="76"/>
      <c r="BA681" s="76"/>
      <c r="BB681" s="76"/>
      <c r="BC681" s="76"/>
      <c r="BD681" s="76"/>
      <c r="BE681" s="76"/>
      <c r="BF681" s="76"/>
      <c r="BG681" s="76"/>
      <c r="BH681" s="76"/>
      <c r="BI681" s="76"/>
      <c r="BN681" s="500"/>
      <c r="BO681" s="642"/>
      <c r="BP681" s="641"/>
      <c r="BQ681" s="641"/>
      <c r="BR681" s="400" t="s">
        <v>156</v>
      </c>
      <c r="BS681" s="188">
        <v>410094</v>
      </c>
      <c r="BT681" s="390">
        <v>5.6416861913686301E-3</v>
      </c>
      <c r="BU681" s="188">
        <v>9</v>
      </c>
      <c r="BV681" s="390">
        <v>8.0357142857142863E-2</v>
      </c>
      <c r="BW681" s="188">
        <v>45566</v>
      </c>
      <c r="BX681" s="401">
        <v>7.8404042163951568E-4</v>
      </c>
      <c r="CB681" s="159"/>
      <c r="CC681" s="159"/>
      <c r="CD681" s="159"/>
      <c r="CE681" s="159"/>
      <c r="CF681" s="159"/>
      <c r="CG681" s="159"/>
      <c r="CI681" s="76"/>
      <c r="CJ681" s="150"/>
      <c r="CK681" s="150"/>
      <c r="CL681" s="150"/>
    </row>
    <row r="682" spans="2:90" s="14" customFormat="1" ht="13.5" customHeight="1">
      <c r="B682" s="500"/>
      <c r="C682" s="628"/>
      <c r="D682" s="631"/>
      <c r="E682" s="615"/>
      <c r="F682" s="615"/>
      <c r="G682" s="126" t="s">
        <v>157</v>
      </c>
      <c r="H682" s="211">
        <v>1415918</v>
      </c>
      <c r="I682" s="182">
        <f>IFERROR(H682/E668,"-")</f>
        <v>2.2457614705539432E-3</v>
      </c>
      <c r="J682" s="211">
        <v>52</v>
      </c>
      <c r="K682" s="182">
        <f>IFERROR(J682/F668,"-")</f>
        <v>5.0632911392405063E-2</v>
      </c>
      <c r="L682" s="214">
        <f t="shared" si="649"/>
        <v>27229.192307692309</v>
      </c>
      <c r="M682" s="109">
        <f t="shared" si="679"/>
        <v>4.434968017057569E-3</v>
      </c>
      <c r="N682" s="615"/>
      <c r="O682" s="615"/>
      <c r="P682" s="126" t="s">
        <v>157</v>
      </c>
      <c r="Q682" s="211">
        <v>145726</v>
      </c>
      <c r="R682" s="182">
        <f>IFERROR(Q682/N668,"-")</f>
        <v>2.0668580923197369E-3</v>
      </c>
      <c r="S682" s="211">
        <v>7</v>
      </c>
      <c r="T682" s="182">
        <f>IFERROR(S682/O668,"-")</f>
        <v>5.3435114503816793E-2</v>
      </c>
      <c r="U682" s="214">
        <f t="shared" si="650"/>
        <v>20818</v>
      </c>
      <c r="V682" s="109">
        <f t="shared" si="680"/>
        <v>5.9701492537313433E-4</v>
      </c>
      <c r="W682" s="615"/>
      <c r="X682" s="615"/>
      <c r="Y682" s="126" t="s">
        <v>157</v>
      </c>
      <c r="Z682" s="211">
        <v>405703</v>
      </c>
      <c r="AA682" s="182">
        <f>IFERROR(Z682/W668,"-")</f>
        <v>5.6327752063091057E-3</v>
      </c>
      <c r="AB682" s="211">
        <v>10</v>
      </c>
      <c r="AC682" s="182">
        <f>IFERROR(AB682/X668,"-")</f>
        <v>0.12820512820512819</v>
      </c>
      <c r="AD682" s="214">
        <f t="shared" si="651"/>
        <v>40570.300000000003</v>
      </c>
      <c r="AE682" s="109">
        <f t="shared" si="681"/>
        <v>8.5287846481876329E-4</v>
      </c>
      <c r="AF682" s="615"/>
      <c r="AG682" s="615"/>
      <c r="AH682" s="126" t="s">
        <v>157</v>
      </c>
      <c r="AI682" s="211">
        <v>246282</v>
      </c>
      <c r="AJ682" s="182">
        <f>IFERROR(AI682/AF668,"-")</f>
        <v>1.437684601716206E-3</v>
      </c>
      <c r="AK682" s="211">
        <v>10</v>
      </c>
      <c r="AL682" s="182">
        <f>IFERROR(AK682/AG668,"-")</f>
        <v>7.4626865671641784E-2</v>
      </c>
      <c r="AM682" s="214">
        <f t="shared" si="652"/>
        <v>24628.2</v>
      </c>
      <c r="AN682" s="109">
        <f t="shared" si="682"/>
        <v>8.5287846481876329E-4</v>
      </c>
      <c r="AO682" s="615"/>
      <c r="AP682" s="651"/>
      <c r="AQ682" s="126" t="s">
        <v>157</v>
      </c>
      <c r="AR682" s="211">
        <f t="shared" si="647"/>
        <v>2213629</v>
      </c>
      <c r="AS682" s="182">
        <f>IFERROR(AR682/AO668,"-")</f>
        <v>2.3441496838145035E-3</v>
      </c>
      <c r="AT682" s="211">
        <f t="shared" si="648"/>
        <v>79</v>
      </c>
      <c r="AU682" s="182">
        <f>IFERROR(AT682/AP668,"-")</f>
        <v>5.7664233576642333E-2</v>
      </c>
      <c r="AV682" s="214">
        <f t="shared" si="653"/>
        <v>28020.620253164558</v>
      </c>
      <c r="AW682" s="109">
        <f t="shared" si="683"/>
        <v>6.7377398720682305E-3</v>
      </c>
      <c r="AX682" s="121"/>
      <c r="AY682" s="76"/>
      <c r="AZ682" s="76"/>
      <c r="BA682" s="76"/>
      <c r="BB682" s="76"/>
      <c r="BC682" s="76"/>
      <c r="BD682" s="76"/>
      <c r="BE682" s="76"/>
      <c r="BF682" s="76"/>
      <c r="BG682" s="76"/>
      <c r="BH682" s="76"/>
      <c r="BI682" s="76"/>
      <c r="BN682" s="500"/>
      <c r="BO682" s="642"/>
      <c r="BP682" s="641"/>
      <c r="BQ682" s="641"/>
      <c r="BR682" s="400" t="s">
        <v>157</v>
      </c>
      <c r="BS682" s="188">
        <v>746098</v>
      </c>
      <c r="BT682" s="390">
        <v>1.0264112091393076E-2</v>
      </c>
      <c r="BU682" s="188">
        <v>10</v>
      </c>
      <c r="BV682" s="390">
        <v>8.9285714285714288E-2</v>
      </c>
      <c r="BW682" s="188">
        <v>74609.8</v>
      </c>
      <c r="BX682" s="401">
        <v>8.7115602404390629E-4</v>
      </c>
      <c r="CB682" s="159"/>
      <c r="CC682" s="159"/>
      <c r="CD682" s="159"/>
      <c r="CE682" s="159"/>
      <c r="CF682" s="159"/>
      <c r="CG682" s="159"/>
      <c r="CI682" s="76"/>
      <c r="CJ682" s="150"/>
      <c r="CK682" s="150"/>
      <c r="CL682" s="150"/>
    </row>
    <row r="683" spans="2:90" s="14" customFormat="1" ht="13.5" customHeight="1">
      <c r="B683" s="500"/>
      <c r="C683" s="628"/>
      <c r="D683" s="631"/>
      <c r="E683" s="615"/>
      <c r="F683" s="615"/>
      <c r="G683" s="127" t="s">
        <v>158</v>
      </c>
      <c r="H683" s="212">
        <v>960345</v>
      </c>
      <c r="I683" s="183">
        <f>IFERROR(H683/E668,"-")</f>
        <v>1.5231855230593344E-3</v>
      </c>
      <c r="J683" s="212">
        <v>96</v>
      </c>
      <c r="K683" s="183">
        <f>IFERROR(J683/F668,"-")</f>
        <v>9.3476144109055498E-2</v>
      </c>
      <c r="L683" s="215">
        <f t="shared" si="649"/>
        <v>10003.59375</v>
      </c>
      <c r="M683" s="110">
        <f t="shared" si="679"/>
        <v>8.1876332622601283E-3</v>
      </c>
      <c r="N683" s="615"/>
      <c r="O683" s="615"/>
      <c r="P683" s="127" t="s">
        <v>158</v>
      </c>
      <c r="Q683" s="212">
        <v>33895</v>
      </c>
      <c r="R683" s="183">
        <f>IFERROR(Q683/N668,"-")</f>
        <v>4.8073888694658121E-4</v>
      </c>
      <c r="S683" s="212">
        <v>6</v>
      </c>
      <c r="T683" s="183">
        <f>IFERROR(S683/O668,"-")</f>
        <v>4.5801526717557252E-2</v>
      </c>
      <c r="U683" s="215">
        <f t="shared" si="650"/>
        <v>5649.166666666667</v>
      </c>
      <c r="V683" s="110">
        <f t="shared" si="680"/>
        <v>5.1172707889125802E-4</v>
      </c>
      <c r="W683" s="615"/>
      <c r="X683" s="615"/>
      <c r="Y683" s="127" t="s">
        <v>158</v>
      </c>
      <c r="Z683" s="212">
        <v>1043490</v>
      </c>
      <c r="AA683" s="183">
        <f>IFERROR(Z683/W668,"-")</f>
        <v>1.4487801667800063E-2</v>
      </c>
      <c r="AB683" s="212">
        <v>10</v>
      </c>
      <c r="AC683" s="183">
        <f>IFERROR(AB683/X668,"-")</f>
        <v>0.12820512820512819</v>
      </c>
      <c r="AD683" s="215">
        <f t="shared" si="651"/>
        <v>104349</v>
      </c>
      <c r="AE683" s="110">
        <f t="shared" si="681"/>
        <v>8.5287846481876329E-4</v>
      </c>
      <c r="AF683" s="615"/>
      <c r="AG683" s="615"/>
      <c r="AH683" s="127" t="s">
        <v>158</v>
      </c>
      <c r="AI683" s="212">
        <v>189915</v>
      </c>
      <c r="AJ683" s="183">
        <f>IFERROR(AI683/AF668,"-")</f>
        <v>1.1086391662197533E-3</v>
      </c>
      <c r="AK683" s="212">
        <v>19</v>
      </c>
      <c r="AL683" s="183">
        <f>IFERROR(AK683/AG668,"-")</f>
        <v>0.1417910447761194</v>
      </c>
      <c r="AM683" s="215">
        <f t="shared" si="652"/>
        <v>9995.5263157894733</v>
      </c>
      <c r="AN683" s="110">
        <f t="shared" si="682"/>
        <v>1.6204690831556504E-3</v>
      </c>
      <c r="AO683" s="615"/>
      <c r="AP683" s="651"/>
      <c r="AQ683" s="127" t="s">
        <v>158</v>
      </c>
      <c r="AR683" s="212">
        <f t="shared" si="647"/>
        <v>2227645</v>
      </c>
      <c r="AS683" s="183">
        <f>IFERROR(AR683/AO668,"-")</f>
        <v>2.3589920995799023E-3</v>
      </c>
      <c r="AT683" s="212">
        <f t="shared" si="648"/>
        <v>131</v>
      </c>
      <c r="AU683" s="183">
        <f>IFERROR(AT683/AP668,"-")</f>
        <v>9.5620437956204382E-2</v>
      </c>
      <c r="AV683" s="215">
        <f t="shared" si="653"/>
        <v>17004.923664122136</v>
      </c>
      <c r="AW683" s="110">
        <f t="shared" si="683"/>
        <v>1.1172707889125799E-2</v>
      </c>
      <c r="AX683" s="121"/>
      <c r="AY683" s="76"/>
      <c r="AZ683" s="76"/>
      <c r="BA683" s="76"/>
      <c r="BB683" s="76"/>
      <c r="BC683" s="76"/>
      <c r="BD683" s="76"/>
      <c r="BE683" s="76"/>
      <c r="BF683" s="76"/>
      <c r="BG683" s="76"/>
      <c r="BH683" s="76"/>
      <c r="BI683" s="76"/>
      <c r="BN683" s="500"/>
      <c r="BO683" s="642"/>
      <c r="BP683" s="641"/>
      <c r="BQ683" s="641"/>
      <c r="BR683" s="400" t="s">
        <v>158</v>
      </c>
      <c r="BS683" s="188">
        <v>89604</v>
      </c>
      <c r="BT683" s="390">
        <v>1.2326872607046062E-3</v>
      </c>
      <c r="BU683" s="188">
        <v>9</v>
      </c>
      <c r="BV683" s="390">
        <v>8.0357142857142863E-2</v>
      </c>
      <c r="BW683" s="188">
        <v>9956</v>
      </c>
      <c r="BX683" s="401">
        <v>7.8404042163951568E-4</v>
      </c>
      <c r="CB683" s="159"/>
      <c r="CC683" s="159"/>
      <c r="CD683" s="159"/>
      <c r="CE683" s="159"/>
      <c r="CF683" s="159"/>
      <c r="CG683" s="159"/>
      <c r="CI683" s="76"/>
      <c r="CJ683" s="150"/>
      <c r="CK683" s="150"/>
      <c r="CL683" s="150"/>
    </row>
    <row r="684" spans="2:90" s="14" customFormat="1" ht="13.5" customHeight="1">
      <c r="B684" s="500"/>
      <c r="C684" s="629"/>
      <c r="D684" s="632"/>
      <c r="E684" s="616"/>
      <c r="F684" s="616"/>
      <c r="G684" s="128" t="s">
        <v>81</v>
      </c>
      <c r="H684" s="204">
        <v>103828844</v>
      </c>
      <c r="I684" s="183">
        <f>IFERROR(H684/E668,"-")</f>
        <v>0.16468101781837363</v>
      </c>
      <c r="J684" s="212">
        <v>759</v>
      </c>
      <c r="K684" s="183">
        <f>IFERROR(J684/F668,"-")</f>
        <v>0.73904576436222003</v>
      </c>
      <c r="L684" s="215">
        <f t="shared" si="649"/>
        <v>136796.89591567853</v>
      </c>
      <c r="M684" s="111">
        <f t="shared" si="679"/>
        <v>6.4733475479744132E-2</v>
      </c>
      <c r="N684" s="616"/>
      <c r="O684" s="616"/>
      <c r="P684" s="128" t="s">
        <v>81</v>
      </c>
      <c r="Q684" s="204">
        <v>16409436</v>
      </c>
      <c r="R684" s="183">
        <f>IFERROR(Q684/N668,"-")</f>
        <v>0.2327379848963316</v>
      </c>
      <c r="S684" s="212">
        <v>102</v>
      </c>
      <c r="T684" s="183">
        <f>IFERROR(S684/O668,"-")</f>
        <v>0.77862595419847325</v>
      </c>
      <c r="U684" s="215">
        <f t="shared" si="650"/>
        <v>160876.82352941178</v>
      </c>
      <c r="V684" s="111">
        <f t="shared" si="680"/>
        <v>8.6993603411513864E-3</v>
      </c>
      <c r="W684" s="616"/>
      <c r="X684" s="616"/>
      <c r="Y684" s="128" t="s">
        <v>81</v>
      </c>
      <c r="Z684" s="204">
        <v>11766728</v>
      </c>
      <c r="AA684" s="183">
        <f>IFERROR(Z684/W668,"-")</f>
        <v>0.1633690994096251</v>
      </c>
      <c r="AB684" s="212">
        <v>64</v>
      </c>
      <c r="AC684" s="183">
        <f>IFERROR(AB684/X668,"-")</f>
        <v>0.82051282051282048</v>
      </c>
      <c r="AD684" s="215">
        <f t="shared" si="651"/>
        <v>183855.125</v>
      </c>
      <c r="AE684" s="111">
        <f t="shared" si="681"/>
        <v>5.4584221748400852E-3</v>
      </c>
      <c r="AF684" s="616"/>
      <c r="AG684" s="616"/>
      <c r="AH684" s="128" t="s">
        <v>81</v>
      </c>
      <c r="AI684" s="204">
        <v>17893632</v>
      </c>
      <c r="AJ684" s="183">
        <f>IFERROR(AI684/AF668,"-")</f>
        <v>0.10445505231879049</v>
      </c>
      <c r="AK684" s="212">
        <v>112</v>
      </c>
      <c r="AL684" s="183">
        <f>IFERROR(AK684/AG668,"-")</f>
        <v>0.83582089552238803</v>
      </c>
      <c r="AM684" s="215">
        <f t="shared" si="652"/>
        <v>159764.57142857142</v>
      </c>
      <c r="AN684" s="111">
        <f t="shared" si="682"/>
        <v>9.5522388059701493E-3</v>
      </c>
      <c r="AO684" s="616"/>
      <c r="AP684" s="652"/>
      <c r="AQ684" s="128" t="s">
        <v>81</v>
      </c>
      <c r="AR684" s="204">
        <f t="shared" si="647"/>
        <v>149898640</v>
      </c>
      <c r="AS684" s="183">
        <f>IFERROR(AR684/AO668,"-")</f>
        <v>0.15873701038440682</v>
      </c>
      <c r="AT684" s="212">
        <f t="shared" si="648"/>
        <v>1037</v>
      </c>
      <c r="AU684" s="183">
        <f>IFERROR(AT684/AP668,"-")</f>
        <v>0.75693430656934302</v>
      </c>
      <c r="AV684" s="215">
        <f t="shared" si="653"/>
        <v>144550.27965284474</v>
      </c>
      <c r="AW684" s="111">
        <f t="shared" si="683"/>
        <v>8.8443496801705754E-2</v>
      </c>
      <c r="AX684" s="121"/>
      <c r="AY684" s="76"/>
      <c r="AZ684" s="76"/>
      <c r="BA684" s="76"/>
      <c r="BB684" s="76"/>
      <c r="BC684" s="76"/>
      <c r="BD684" s="76"/>
      <c r="BE684" s="76"/>
      <c r="BF684" s="76"/>
      <c r="BG684" s="76"/>
      <c r="BH684" s="76"/>
      <c r="BI684" s="76"/>
      <c r="BN684" s="500"/>
      <c r="BO684" s="642"/>
      <c r="BP684" s="641"/>
      <c r="BQ684" s="641"/>
      <c r="BR684" s="128" t="s">
        <v>81</v>
      </c>
      <c r="BS684" s="188">
        <v>14384941</v>
      </c>
      <c r="BT684" s="390">
        <v>0.19789444128261438</v>
      </c>
      <c r="BU684" s="188">
        <v>91</v>
      </c>
      <c r="BV684" s="390">
        <v>0.8125</v>
      </c>
      <c r="BW684" s="188">
        <v>158076.27472527474</v>
      </c>
      <c r="BX684" s="401">
        <v>7.9275198187995465E-3</v>
      </c>
      <c r="CB684" s="159"/>
      <c r="CC684" s="159"/>
      <c r="CD684" s="159"/>
      <c r="CE684" s="159"/>
      <c r="CF684" s="159"/>
      <c r="CG684" s="159"/>
      <c r="CI684" s="76"/>
      <c r="CJ684" s="150"/>
      <c r="CK684" s="150"/>
      <c r="CL684" s="150"/>
    </row>
    <row r="685" spans="2:90" s="14" customFormat="1" ht="13.5" customHeight="1">
      <c r="B685" s="500">
        <v>41</v>
      </c>
      <c r="C685" s="627" t="s">
        <v>13</v>
      </c>
      <c r="D685" s="630">
        <f>BL45</f>
        <v>21686</v>
      </c>
      <c r="E685" s="626">
        <f t="shared" ref="E685" si="684">VLOOKUP(C685,$AY$5:$BI$78,2,0)</f>
        <v>1412873270</v>
      </c>
      <c r="F685" s="626">
        <f t="shared" ref="F685" si="685">VLOOKUP(C685,$AY$5:$BI$78,7,0)</f>
        <v>2010</v>
      </c>
      <c r="G685" s="124" t="s">
        <v>144</v>
      </c>
      <c r="H685" s="210">
        <v>19430072</v>
      </c>
      <c r="I685" s="181">
        <f>IFERROR(H685/E685,"-")</f>
        <v>1.3752169010883757E-2</v>
      </c>
      <c r="J685" s="210">
        <v>387</v>
      </c>
      <c r="K685" s="181">
        <f>IFERROR(J685/F685,"-")</f>
        <v>0.19253731343283581</v>
      </c>
      <c r="L685" s="213">
        <f t="shared" si="649"/>
        <v>50206.90439276486</v>
      </c>
      <c r="M685" s="108">
        <f>IFERROR(J685/$BL$45,0)</f>
        <v>1.78456146822835E-2</v>
      </c>
      <c r="N685" s="626">
        <f t="shared" ref="N685" si="686">VLOOKUP(C685,$AY$5:$BI$78,3,0)</f>
        <v>197900060</v>
      </c>
      <c r="O685" s="626">
        <f t="shared" ref="O685" si="687">VLOOKUP(C685,$AY$5:$BI$78,8,0)</f>
        <v>263</v>
      </c>
      <c r="P685" s="124" t="s">
        <v>144</v>
      </c>
      <c r="Q685" s="210">
        <v>7609187</v>
      </c>
      <c r="R685" s="181">
        <f>IFERROR(Q685/N685,"-")</f>
        <v>3.8449644734822215E-2</v>
      </c>
      <c r="S685" s="210">
        <v>57</v>
      </c>
      <c r="T685" s="181">
        <f>IFERROR(S685/O685,"-")</f>
        <v>0.21673003802281368</v>
      </c>
      <c r="U685" s="213">
        <f t="shared" si="650"/>
        <v>133494.50877192983</v>
      </c>
      <c r="V685" s="108">
        <f>IFERROR(S685/$BL$45,0)</f>
        <v>2.6284238679332287E-3</v>
      </c>
      <c r="W685" s="626">
        <f t="shared" ref="W685" si="688">VLOOKUP(C685,$AY$5:$BI$78,4,0)</f>
        <v>102573380</v>
      </c>
      <c r="X685" s="626">
        <f t="shared" ref="X685" si="689">VLOOKUP(C685,$AY$5:$BI$78,9,0)</f>
        <v>153</v>
      </c>
      <c r="Y685" s="124" t="s">
        <v>144</v>
      </c>
      <c r="Z685" s="210">
        <v>815752</v>
      </c>
      <c r="AA685" s="181">
        <f>IFERROR(Z685/W685,"-")</f>
        <v>7.9528626238113635E-3</v>
      </c>
      <c r="AB685" s="210">
        <v>34</v>
      </c>
      <c r="AC685" s="181">
        <f>IFERROR(AB685/X685,"-")</f>
        <v>0.22222222222222221</v>
      </c>
      <c r="AD685" s="213">
        <f t="shared" si="651"/>
        <v>23992.705882352941</v>
      </c>
      <c r="AE685" s="108">
        <f>IFERROR(AB685/$BL$45,0)</f>
        <v>1.5678317808724522E-3</v>
      </c>
      <c r="AF685" s="626">
        <f t="shared" ref="AF685" si="690">VLOOKUP(C685,$AY$5:$BI$78,5,0)</f>
        <v>211783170</v>
      </c>
      <c r="AG685" s="626">
        <f t="shared" ref="AG685" si="691">VLOOKUP(C685,$AY$5:$BI$78,10,0)</f>
        <v>272</v>
      </c>
      <c r="AH685" s="124" t="s">
        <v>144</v>
      </c>
      <c r="AI685" s="210">
        <v>6248484</v>
      </c>
      <c r="AJ685" s="181">
        <f>IFERROR(AI685/AF685,"-")</f>
        <v>2.9504157483335434E-2</v>
      </c>
      <c r="AK685" s="210">
        <v>78</v>
      </c>
      <c r="AL685" s="181">
        <f>IFERROR(AK685/AG685,"-")</f>
        <v>0.28676470588235292</v>
      </c>
      <c r="AM685" s="213">
        <f t="shared" si="652"/>
        <v>80108.769230769234</v>
      </c>
      <c r="AN685" s="108">
        <f>IFERROR(AK685/$BL$45,0)</f>
        <v>3.5967905561191554E-3</v>
      </c>
      <c r="AO685" s="626">
        <f t="shared" ref="AO685" si="692">VLOOKUP(C685,$AY$5:$BI$78,6,0)</f>
        <v>1925129880</v>
      </c>
      <c r="AP685" s="650">
        <f t="shared" ref="AP685" si="693">VLOOKUP(C685,$AY$5:$BI$78,11,0)</f>
        <v>2698</v>
      </c>
      <c r="AQ685" s="124" t="s">
        <v>144</v>
      </c>
      <c r="AR685" s="210">
        <f t="shared" si="647"/>
        <v>34103495</v>
      </c>
      <c r="AS685" s="181">
        <f>IFERROR(AR685/AO685,"-")</f>
        <v>1.7714906071688005E-2</v>
      </c>
      <c r="AT685" s="210">
        <f t="shared" si="648"/>
        <v>556</v>
      </c>
      <c r="AU685" s="181">
        <f>IFERROR(AT685/AP685,"-")</f>
        <v>0.20607857672349889</v>
      </c>
      <c r="AV685" s="213">
        <f t="shared" si="653"/>
        <v>61337.221223021581</v>
      </c>
      <c r="AW685" s="108">
        <f>IFERROR(AT685/$BL$45,0)</f>
        <v>2.5638660887208339E-2</v>
      </c>
      <c r="AX685" s="121"/>
      <c r="AY685" s="76"/>
      <c r="AZ685" s="76"/>
      <c r="BA685" s="76"/>
      <c r="BB685" s="76"/>
      <c r="BC685" s="76"/>
      <c r="BD685" s="76"/>
      <c r="BE685" s="76"/>
      <c r="BF685" s="76"/>
      <c r="BG685" s="76"/>
      <c r="BH685" s="76"/>
      <c r="BI685" s="76"/>
      <c r="BN685" s="500">
        <v>41</v>
      </c>
      <c r="BO685" s="642" t="s">
        <v>13</v>
      </c>
      <c r="BP685" s="641">
        <v>229080150</v>
      </c>
      <c r="BQ685" s="641">
        <v>237</v>
      </c>
      <c r="BR685" s="400" t="s">
        <v>144</v>
      </c>
      <c r="BS685" s="188">
        <v>11678895</v>
      </c>
      <c r="BT685" s="390">
        <v>5.0981697890454501E-2</v>
      </c>
      <c r="BU685" s="188">
        <v>79</v>
      </c>
      <c r="BV685" s="390">
        <v>0.33333333333333331</v>
      </c>
      <c r="BW685" s="188">
        <v>147834.11392405065</v>
      </c>
      <c r="BX685" s="401">
        <v>3.7304622939982055E-3</v>
      </c>
      <c r="CB685" s="159"/>
      <c r="CC685" s="159"/>
      <c r="CD685" s="159"/>
      <c r="CE685" s="159"/>
      <c r="CF685" s="159"/>
      <c r="CG685" s="159"/>
      <c r="CI685" s="76"/>
      <c r="CJ685" s="150"/>
      <c r="CK685" s="150"/>
      <c r="CL685" s="150"/>
    </row>
    <row r="686" spans="2:90" s="14" customFormat="1" ht="13.5" customHeight="1">
      <c r="B686" s="500"/>
      <c r="C686" s="628"/>
      <c r="D686" s="631"/>
      <c r="E686" s="615"/>
      <c r="F686" s="615"/>
      <c r="G686" s="125" t="s">
        <v>145</v>
      </c>
      <c r="H686" s="211">
        <v>27546445</v>
      </c>
      <c r="I686" s="182">
        <f>IFERROR(H686/E685,"-")</f>
        <v>1.9496755713978509E-2</v>
      </c>
      <c r="J686" s="211">
        <v>517</v>
      </c>
      <c r="K686" s="182">
        <f>IFERROR(J686/F685,"-")</f>
        <v>0.25721393034825868</v>
      </c>
      <c r="L686" s="214">
        <f t="shared" si="649"/>
        <v>53281.324951644099</v>
      </c>
      <c r="M686" s="109">
        <f t="shared" ref="M686:M701" si="694">IFERROR(J686/$BL$45,0)</f>
        <v>2.3840265609148759E-2</v>
      </c>
      <c r="N686" s="615"/>
      <c r="O686" s="615"/>
      <c r="P686" s="125" t="s">
        <v>145</v>
      </c>
      <c r="Q686" s="211">
        <v>7445712</v>
      </c>
      <c r="R686" s="182">
        <f>IFERROR(Q686/N685,"-")</f>
        <v>3.7623596475918196E-2</v>
      </c>
      <c r="S686" s="211">
        <v>85</v>
      </c>
      <c r="T686" s="182">
        <f>IFERROR(S686/O685,"-")</f>
        <v>0.32319391634980987</v>
      </c>
      <c r="U686" s="214">
        <f t="shared" si="650"/>
        <v>87596.611764705885</v>
      </c>
      <c r="V686" s="109">
        <f t="shared" ref="V686:V701" si="695">IFERROR(S686/$BL$45,0)</f>
        <v>3.9195794521811305E-3</v>
      </c>
      <c r="W686" s="615"/>
      <c r="X686" s="615"/>
      <c r="Y686" s="125" t="s">
        <v>145</v>
      </c>
      <c r="Z686" s="211">
        <v>5155392</v>
      </c>
      <c r="AA686" s="182">
        <f>IFERROR(Z686/W685,"-")</f>
        <v>5.0260525684149238E-2</v>
      </c>
      <c r="AB686" s="211">
        <v>51</v>
      </c>
      <c r="AC686" s="182">
        <f>IFERROR(AB686/X685,"-")</f>
        <v>0.33333333333333331</v>
      </c>
      <c r="AD686" s="214">
        <f t="shared" si="651"/>
        <v>101086.11764705883</v>
      </c>
      <c r="AE686" s="109">
        <f t="shared" ref="AE686:AE701" si="696">IFERROR(AB686/$BL$45,0)</f>
        <v>2.3517476713086783E-3</v>
      </c>
      <c r="AF686" s="615"/>
      <c r="AG686" s="615"/>
      <c r="AH686" s="125" t="s">
        <v>145</v>
      </c>
      <c r="AI686" s="211">
        <v>3688427</v>
      </c>
      <c r="AJ686" s="182">
        <f>IFERROR(AI686/AF685,"-")</f>
        <v>1.7416053409720897E-2</v>
      </c>
      <c r="AK686" s="211">
        <v>89</v>
      </c>
      <c r="AL686" s="182">
        <f>IFERROR(AK686/AG685,"-")</f>
        <v>0.32720588235294118</v>
      </c>
      <c r="AM686" s="214">
        <f t="shared" si="652"/>
        <v>41443</v>
      </c>
      <c r="AN686" s="109">
        <f t="shared" ref="AN686:AN701" si="697">IFERROR(AK686/$BL$45,0)</f>
        <v>4.1040302499308311E-3</v>
      </c>
      <c r="AO686" s="615"/>
      <c r="AP686" s="651"/>
      <c r="AQ686" s="125" t="s">
        <v>145</v>
      </c>
      <c r="AR686" s="211">
        <f t="shared" si="647"/>
        <v>43835976</v>
      </c>
      <c r="AS686" s="182">
        <f>IFERROR(AR686/AO685,"-")</f>
        <v>2.2770399262620141E-2</v>
      </c>
      <c r="AT686" s="211">
        <f t="shared" si="648"/>
        <v>742</v>
      </c>
      <c r="AU686" s="182">
        <f>IFERROR(AT686/AP685,"-")</f>
        <v>0.27501853224610823</v>
      </c>
      <c r="AV686" s="214">
        <f t="shared" si="653"/>
        <v>59078.13477088949</v>
      </c>
      <c r="AW686" s="109">
        <f t="shared" ref="AW686:AW701" si="698">IFERROR(AT686/$BL$45,0)</f>
        <v>3.4215622982569402E-2</v>
      </c>
      <c r="AX686" s="121"/>
      <c r="AY686" s="76"/>
      <c r="AZ686" s="76"/>
      <c r="BA686" s="76"/>
      <c r="BB686" s="76"/>
      <c r="BC686" s="76"/>
      <c r="BD686" s="76"/>
      <c r="BE686" s="76"/>
      <c r="BF686" s="76"/>
      <c r="BG686" s="76"/>
      <c r="BH686" s="76"/>
      <c r="BI686" s="76"/>
      <c r="BN686" s="500"/>
      <c r="BO686" s="642"/>
      <c r="BP686" s="641"/>
      <c r="BQ686" s="641"/>
      <c r="BR686" s="400" t="s">
        <v>145</v>
      </c>
      <c r="BS686" s="188">
        <v>4100341</v>
      </c>
      <c r="BT686" s="390">
        <v>1.7899154509895335E-2</v>
      </c>
      <c r="BU686" s="188">
        <v>70</v>
      </c>
      <c r="BV686" s="390">
        <v>0.29535864978902954</v>
      </c>
      <c r="BW686" s="188">
        <v>58576.3</v>
      </c>
      <c r="BX686" s="401">
        <v>3.3054729187325872E-3</v>
      </c>
      <c r="CB686" s="159"/>
      <c r="CC686" s="159"/>
      <c r="CD686" s="159"/>
      <c r="CE686" s="159"/>
      <c r="CF686" s="159"/>
      <c r="CG686" s="159"/>
      <c r="CI686" s="76"/>
      <c r="CJ686" s="150"/>
      <c r="CK686" s="150"/>
      <c r="CL686" s="150"/>
    </row>
    <row r="687" spans="2:90" s="14" customFormat="1" ht="13.5" customHeight="1">
      <c r="B687" s="500"/>
      <c r="C687" s="628"/>
      <c r="D687" s="631"/>
      <c r="E687" s="615"/>
      <c r="F687" s="615"/>
      <c r="G687" s="126" t="s">
        <v>146</v>
      </c>
      <c r="H687" s="211">
        <v>26568699</v>
      </c>
      <c r="I687" s="182">
        <f>IFERROR(H687/E685,"-")</f>
        <v>1.880472903277447E-2</v>
      </c>
      <c r="J687" s="211">
        <v>617</v>
      </c>
      <c r="K687" s="182">
        <f>IFERROR(J687/F685,"-")</f>
        <v>0.30696517412935326</v>
      </c>
      <c r="L687" s="214">
        <f t="shared" si="649"/>
        <v>43061.100486223666</v>
      </c>
      <c r="M687" s="109">
        <f t="shared" si="694"/>
        <v>2.8451535552891268E-2</v>
      </c>
      <c r="N687" s="615"/>
      <c r="O687" s="615"/>
      <c r="P687" s="126" t="s">
        <v>146</v>
      </c>
      <c r="Q687" s="211">
        <v>4930755</v>
      </c>
      <c r="R687" s="182">
        <f>IFERROR(Q687/N685,"-")</f>
        <v>2.4915379004938148E-2</v>
      </c>
      <c r="S687" s="211">
        <v>86</v>
      </c>
      <c r="T687" s="182">
        <f>IFERROR(S687/O685,"-")</f>
        <v>0.3269961977186312</v>
      </c>
      <c r="U687" s="214">
        <f t="shared" si="650"/>
        <v>57334.360465116282</v>
      </c>
      <c r="V687" s="109">
        <f t="shared" si="695"/>
        <v>3.9656921516185561E-3</v>
      </c>
      <c r="W687" s="615"/>
      <c r="X687" s="615"/>
      <c r="Y687" s="126" t="s">
        <v>146</v>
      </c>
      <c r="Z687" s="211">
        <v>1803516</v>
      </c>
      <c r="AA687" s="182">
        <f>IFERROR(Z687/W685,"-")</f>
        <v>1.75826905577256E-2</v>
      </c>
      <c r="AB687" s="211">
        <v>53</v>
      </c>
      <c r="AC687" s="182">
        <f>IFERROR(AB687/X685,"-")</f>
        <v>0.34640522875816993</v>
      </c>
      <c r="AD687" s="214">
        <f t="shared" si="651"/>
        <v>34028.603773584902</v>
      </c>
      <c r="AE687" s="109">
        <f t="shared" si="696"/>
        <v>2.4439730701835286E-3</v>
      </c>
      <c r="AF687" s="615"/>
      <c r="AG687" s="615"/>
      <c r="AH687" s="126" t="s">
        <v>146</v>
      </c>
      <c r="AI687" s="211">
        <v>5557008</v>
      </c>
      <c r="AJ687" s="182">
        <f>IFERROR(AI687/AF685,"-")</f>
        <v>2.6239138832419968E-2</v>
      </c>
      <c r="AK687" s="211">
        <v>79</v>
      </c>
      <c r="AL687" s="182">
        <f>IFERROR(AK687/AG685,"-")</f>
        <v>0.29044117647058826</v>
      </c>
      <c r="AM687" s="214">
        <f t="shared" si="652"/>
        <v>70341.873417721523</v>
      </c>
      <c r="AN687" s="109">
        <f t="shared" si="697"/>
        <v>3.6429032555565801E-3</v>
      </c>
      <c r="AO687" s="615"/>
      <c r="AP687" s="651"/>
      <c r="AQ687" s="126" t="s">
        <v>146</v>
      </c>
      <c r="AR687" s="211">
        <f t="shared" si="647"/>
        <v>38859978</v>
      </c>
      <c r="AS687" s="182">
        <f>IFERROR(AR687/AO685,"-")</f>
        <v>2.0185639630714163E-2</v>
      </c>
      <c r="AT687" s="211">
        <f t="shared" si="648"/>
        <v>835</v>
      </c>
      <c r="AU687" s="182">
        <f>IFERROR(AT687/AP685,"-")</f>
        <v>0.3094885100074129</v>
      </c>
      <c r="AV687" s="214">
        <f t="shared" si="653"/>
        <v>46538.895808383233</v>
      </c>
      <c r="AW687" s="109">
        <f t="shared" si="698"/>
        <v>3.8504104030249932E-2</v>
      </c>
      <c r="AX687" s="121"/>
      <c r="AY687" s="76"/>
      <c r="AZ687" s="76"/>
      <c r="BA687" s="76"/>
      <c r="BB687" s="76"/>
      <c r="BC687" s="76"/>
      <c r="BD687" s="76"/>
      <c r="BE687" s="76"/>
      <c r="BF687" s="76"/>
      <c r="BG687" s="76"/>
      <c r="BH687" s="76"/>
      <c r="BI687" s="76"/>
      <c r="BN687" s="500"/>
      <c r="BO687" s="642"/>
      <c r="BP687" s="641"/>
      <c r="BQ687" s="641"/>
      <c r="BR687" s="400" t="s">
        <v>146</v>
      </c>
      <c r="BS687" s="188">
        <v>3492214</v>
      </c>
      <c r="BT687" s="390">
        <v>1.5244507217233794E-2</v>
      </c>
      <c r="BU687" s="188">
        <v>73</v>
      </c>
      <c r="BV687" s="390">
        <v>0.30801687763713081</v>
      </c>
      <c r="BW687" s="188">
        <v>47838.547945205479</v>
      </c>
      <c r="BX687" s="401">
        <v>3.4471360438211268E-3</v>
      </c>
      <c r="CB687" s="159"/>
      <c r="CC687" s="159"/>
      <c r="CD687" s="159"/>
      <c r="CE687" s="159"/>
      <c r="CF687" s="159"/>
      <c r="CG687" s="159"/>
      <c r="CI687" s="76"/>
      <c r="CJ687" s="150"/>
      <c r="CK687" s="150"/>
      <c r="CL687" s="150"/>
    </row>
    <row r="688" spans="2:90" s="14" customFormat="1" ht="13.5" customHeight="1">
      <c r="B688" s="500"/>
      <c r="C688" s="628"/>
      <c r="D688" s="631"/>
      <c r="E688" s="615"/>
      <c r="F688" s="615"/>
      <c r="G688" s="126" t="s">
        <v>147</v>
      </c>
      <c r="H688" s="211">
        <v>4679111</v>
      </c>
      <c r="I688" s="182">
        <f>IFERROR(H688/E685,"-")</f>
        <v>3.3117697810221862E-3</v>
      </c>
      <c r="J688" s="211">
        <v>71</v>
      </c>
      <c r="K688" s="182">
        <f>IFERROR(J688/F685,"-")</f>
        <v>3.5323383084577116E-2</v>
      </c>
      <c r="L688" s="214">
        <f t="shared" si="649"/>
        <v>65902.971830985916</v>
      </c>
      <c r="M688" s="109">
        <f t="shared" si="694"/>
        <v>3.2740016600571798E-3</v>
      </c>
      <c r="N688" s="615"/>
      <c r="O688" s="615"/>
      <c r="P688" s="126" t="s">
        <v>147</v>
      </c>
      <c r="Q688" s="211">
        <v>348163</v>
      </c>
      <c r="R688" s="182">
        <f>IFERROR(Q688/N685,"-")</f>
        <v>1.7592869855623085E-3</v>
      </c>
      <c r="S688" s="211">
        <v>14</v>
      </c>
      <c r="T688" s="182">
        <f>IFERROR(S688/O685,"-")</f>
        <v>5.3231939163498096E-2</v>
      </c>
      <c r="U688" s="214">
        <f t="shared" si="650"/>
        <v>24868.785714285714</v>
      </c>
      <c r="V688" s="109">
        <f t="shared" si="695"/>
        <v>6.4557779212395089E-4</v>
      </c>
      <c r="W688" s="615"/>
      <c r="X688" s="615"/>
      <c r="Y688" s="126" t="s">
        <v>147</v>
      </c>
      <c r="Z688" s="211">
        <v>18508</v>
      </c>
      <c r="AA688" s="182">
        <f>IFERROR(Z688/W685,"-")</f>
        <v>1.8043667860023722E-4</v>
      </c>
      <c r="AB688" s="211">
        <v>2</v>
      </c>
      <c r="AC688" s="182">
        <f>IFERROR(AB688/X685,"-")</f>
        <v>1.3071895424836602E-2</v>
      </c>
      <c r="AD688" s="214">
        <f t="shared" si="651"/>
        <v>9254</v>
      </c>
      <c r="AE688" s="109">
        <f t="shared" si="696"/>
        <v>9.2225398874850134E-5</v>
      </c>
      <c r="AF688" s="615"/>
      <c r="AG688" s="615"/>
      <c r="AH688" s="126" t="s">
        <v>147</v>
      </c>
      <c r="AI688" s="211">
        <v>161711</v>
      </c>
      <c r="AJ688" s="182">
        <f>IFERROR(AI688/AF685,"-")</f>
        <v>7.6356870095012743E-4</v>
      </c>
      <c r="AK688" s="211">
        <v>19</v>
      </c>
      <c r="AL688" s="182">
        <f>IFERROR(AK688/AG685,"-")</f>
        <v>6.985294117647059E-2</v>
      </c>
      <c r="AM688" s="214">
        <f t="shared" si="652"/>
        <v>8511.105263157895</v>
      </c>
      <c r="AN688" s="109">
        <f t="shared" si="697"/>
        <v>8.7614128931107628E-4</v>
      </c>
      <c r="AO688" s="615"/>
      <c r="AP688" s="651"/>
      <c r="AQ688" s="126" t="s">
        <v>147</v>
      </c>
      <c r="AR688" s="211">
        <f t="shared" si="647"/>
        <v>5207493</v>
      </c>
      <c r="AS688" s="182">
        <f>IFERROR(AR688/AO685,"-")</f>
        <v>2.7050086615454747E-3</v>
      </c>
      <c r="AT688" s="211">
        <f t="shared" si="648"/>
        <v>106</v>
      </c>
      <c r="AU688" s="182">
        <f>IFERROR(AT688/AP685,"-")</f>
        <v>3.9288361749444035E-2</v>
      </c>
      <c r="AV688" s="214">
        <f t="shared" si="653"/>
        <v>49127.292452830188</v>
      </c>
      <c r="AW688" s="109">
        <f t="shared" si="698"/>
        <v>4.8879461403670572E-3</v>
      </c>
      <c r="AX688" s="121"/>
      <c r="AY688" s="76"/>
      <c r="AZ688" s="76"/>
      <c r="BA688" s="76"/>
      <c r="BB688" s="76"/>
      <c r="BC688" s="76"/>
      <c r="BD688" s="76"/>
      <c r="BE688" s="76"/>
      <c r="BF688" s="76"/>
      <c r="BG688" s="76"/>
      <c r="BH688" s="76"/>
      <c r="BI688" s="76"/>
      <c r="BN688" s="500"/>
      <c r="BO688" s="642"/>
      <c r="BP688" s="641"/>
      <c r="BQ688" s="641"/>
      <c r="BR688" s="400" t="s">
        <v>147</v>
      </c>
      <c r="BS688" s="188">
        <v>193022</v>
      </c>
      <c r="BT688" s="390">
        <v>8.4259592112193049E-4</v>
      </c>
      <c r="BU688" s="188">
        <v>15</v>
      </c>
      <c r="BV688" s="390">
        <v>6.3291139240506333E-2</v>
      </c>
      <c r="BW688" s="188">
        <v>12868.133333333333</v>
      </c>
      <c r="BX688" s="401">
        <v>7.0831562544269725E-4</v>
      </c>
      <c r="CB688" s="159"/>
      <c r="CC688" s="159"/>
      <c r="CD688" s="159"/>
      <c r="CE688" s="159"/>
      <c r="CF688" s="159"/>
      <c r="CG688" s="159"/>
      <c r="CI688" s="76"/>
      <c r="CJ688" s="150"/>
      <c r="CK688" s="150"/>
      <c r="CL688" s="150"/>
    </row>
    <row r="689" spans="2:90" s="14" customFormat="1" ht="13.5" customHeight="1">
      <c r="B689" s="500"/>
      <c r="C689" s="628"/>
      <c r="D689" s="631"/>
      <c r="E689" s="615"/>
      <c r="F689" s="615"/>
      <c r="G689" s="126" t="s">
        <v>148</v>
      </c>
      <c r="H689" s="211">
        <v>43461097</v>
      </c>
      <c r="I689" s="182">
        <f>IFERROR(H689/E685,"-")</f>
        <v>3.0760789324013469E-2</v>
      </c>
      <c r="J689" s="211">
        <v>771</v>
      </c>
      <c r="K689" s="182">
        <f>IFERROR(J689/F685,"-")</f>
        <v>0.38358208955223883</v>
      </c>
      <c r="L689" s="214">
        <f t="shared" si="649"/>
        <v>56369.77561608301</v>
      </c>
      <c r="M689" s="109">
        <f t="shared" si="694"/>
        <v>3.555289126625473E-2</v>
      </c>
      <c r="N689" s="615"/>
      <c r="O689" s="615"/>
      <c r="P689" s="126" t="s">
        <v>148</v>
      </c>
      <c r="Q689" s="211">
        <v>5022521</v>
      </c>
      <c r="R689" s="182">
        <f>IFERROR(Q689/N685,"-")</f>
        <v>2.5379077702149255E-2</v>
      </c>
      <c r="S689" s="211">
        <v>117</v>
      </c>
      <c r="T689" s="182">
        <f>IFERROR(S689/O685,"-")</f>
        <v>0.44486692015209123</v>
      </c>
      <c r="U689" s="214">
        <f t="shared" si="650"/>
        <v>42927.529914529914</v>
      </c>
      <c r="V689" s="109">
        <f t="shared" si="695"/>
        <v>5.3951858341787324E-3</v>
      </c>
      <c r="W689" s="615"/>
      <c r="X689" s="615"/>
      <c r="Y689" s="126" t="s">
        <v>148</v>
      </c>
      <c r="Z689" s="211">
        <v>3507982</v>
      </c>
      <c r="AA689" s="182">
        <f>IFERROR(Z689/W685,"-")</f>
        <v>3.4199730963335714E-2</v>
      </c>
      <c r="AB689" s="211">
        <v>71</v>
      </c>
      <c r="AC689" s="182">
        <f>IFERROR(AB689/X685,"-")</f>
        <v>0.46405228758169936</v>
      </c>
      <c r="AD689" s="214">
        <f t="shared" si="651"/>
        <v>49408.197183098593</v>
      </c>
      <c r="AE689" s="109">
        <f t="shared" si="696"/>
        <v>3.2740016600571798E-3</v>
      </c>
      <c r="AF689" s="615"/>
      <c r="AG689" s="615"/>
      <c r="AH689" s="126" t="s">
        <v>148</v>
      </c>
      <c r="AI689" s="211">
        <v>5884780</v>
      </c>
      <c r="AJ689" s="182">
        <f>IFERROR(AI689/AF685,"-")</f>
        <v>2.7786816110080891E-2</v>
      </c>
      <c r="AK689" s="211">
        <v>108</v>
      </c>
      <c r="AL689" s="182">
        <f>IFERROR(AK689/AG685,"-")</f>
        <v>0.39705882352941174</v>
      </c>
      <c r="AM689" s="214">
        <f t="shared" si="652"/>
        <v>54488.703703703701</v>
      </c>
      <c r="AN689" s="109">
        <f t="shared" si="697"/>
        <v>4.9801715392419075E-3</v>
      </c>
      <c r="AO689" s="615"/>
      <c r="AP689" s="651"/>
      <c r="AQ689" s="126" t="s">
        <v>148</v>
      </c>
      <c r="AR689" s="211">
        <f t="shared" si="647"/>
        <v>57876380</v>
      </c>
      <c r="AS689" s="182">
        <f>IFERROR(AR689/AO685,"-")</f>
        <v>3.0063623551466565E-2</v>
      </c>
      <c r="AT689" s="211">
        <f t="shared" si="648"/>
        <v>1067</v>
      </c>
      <c r="AU689" s="182">
        <f>IFERROR(AT689/AP685,"-")</f>
        <v>0.3954781319495923</v>
      </c>
      <c r="AV689" s="214">
        <f t="shared" si="653"/>
        <v>54242.155576382378</v>
      </c>
      <c r="AW689" s="109">
        <f t="shared" si="698"/>
        <v>4.9202250299732547E-2</v>
      </c>
      <c r="AX689" s="121"/>
      <c r="AY689" s="76"/>
      <c r="AZ689" s="76"/>
      <c r="BA689" s="76"/>
      <c r="BB689" s="76"/>
      <c r="BC689" s="76"/>
      <c r="BD689" s="76"/>
      <c r="BE689" s="76"/>
      <c r="BF689" s="76"/>
      <c r="BG689" s="76"/>
      <c r="BH689" s="76"/>
      <c r="BI689" s="76"/>
      <c r="BN689" s="500"/>
      <c r="BO689" s="642"/>
      <c r="BP689" s="641"/>
      <c r="BQ689" s="641"/>
      <c r="BR689" s="400" t="s">
        <v>148</v>
      </c>
      <c r="BS689" s="188">
        <v>3152363</v>
      </c>
      <c r="BT689" s="390">
        <v>1.3760960956241734E-2</v>
      </c>
      <c r="BU689" s="188">
        <v>113</v>
      </c>
      <c r="BV689" s="390">
        <v>0.47679324894514769</v>
      </c>
      <c r="BW689" s="188">
        <v>27897.017699115044</v>
      </c>
      <c r="BX689" s="401">
        <v>5.3359777116683193E-3</v>
      </c>
      <c r="CB689" s="159"/>
      <c r="CC689" s="159"/>
      <c r="CD689" s="159"/>
      <c r="CE689" s="159"/>
      <c r="CF689" s="159"/>
      <c r="CG689" s="159"/>
      <c r="CI689" s="76"/>
      <c r="CJ689" s="150"/>
      <c r="CK689" s="150"/>
      <c r="CL689" s="150"/>
    </row>
    <row r="690" spans="2:90" s="14" customFormat="1" ht="13.5" customHeight="1">
      <c r="B690" s="500"/>
      <c r="C690" s="628"/>
      <c r="D690" s="631"/>
      <c r="E690" s="615"/>
      <c r="F690" s="615"/>
      <c r="G690" s="126" t="s">
        <v>149</v>
      </c>
      <c r="H690" s="211">
        <v>41847156</v>
      </c>
      <c r="I690" s="182">
        <f>IFERROR(H690/E685,"-")</f>
        <v>2.9618478096057405E-2</v>
      </c>
      <c r="J690" s="211">
        <v>771</v>
      </c>
      <c r="K690" s="182">
        <f>IFERROR(J690/F685,"-")</f>
        <v>0.38358208955223883</v>
      </c>
      <c r="L690" s="214">
        <f t="shared" si="649"/>
        <v>54276.466926070039</v>
      </c>
      <c r="M690" s="109">
        <f t="shared" si="694"/>
        <v>3.555289126625473E-2</v>
      </c>
      <c r="N690" s="615"/>
      <c r="O690" s="615"/>
      <c r="P690" s="126" t="s">
        <v>149</v>
      </c>
      <c r="Q690" s="211">
        <v>7693107</v>
      </c>
      <c r="R690" s="182">
        <f>IFERROR(Q690/N685,"-")</f>
        <v>3.8873697158050384E-2</v>
      </c>
      <c r="S690" s="211">
        <v>128</v>
      </c>
      <c r="T690" s="182">
        <f>IFERROR(S690/O685,"-")</f>
        <v>0.48669201520912547</v>
      </c>
      <c r="U690" s="214">
        <f t="shared" si="650"/>
        <v>60102.3984375</v>
      </c>
      <c r="V690" s="109">
        <f t="shared" si="695"/>
        <v>5.9024255279904085E-3</v>
      </c>
      <c r="W690" s="615"/>
      <c r="X690" s="615"/>
      <c r="Y690" s="126" t="s">
        <v>149</v>
      </c>
      <c r="Z690" s="211">
        <v>3954105</v>
      </c>
      <c r="AA690" s="182">
        <f>IFERROR(Z690/W685,"-")</f>
        <v>3.8549036796876539E-2</v>
      </c>
      <c r="AB690" s="211">
        <v>68</v>
      </c>
      <c r="AC690" s="182">
        <f>IFERROR(AB690/X685,"-")</f>
        <v>0.44444444444444442</v>
      </c>
      <c r="AD690" s="214">
        <f t="shared" si="651"/>
        <v>58148.602941176468</v>
      </c>
      <c r="AE690" s="109">
        <f t="shared" si="696"/>
        <v>3.1356635617449044E-3</v>
      </c>
      <c r="AF690" s="615"/>
      <c r="AG690" s="615"/>
      <c r="AH690" s="126" t="s">
        <v>149</v>
      </c>
      <c r="AI690" s="211">
        <v>5691633</v>
      </c>
      <c r="AJ690" s="182">
        <f>IFERROR(AI690/AF685,"-")</f>
        <v>2.6874812573633684E-2</v>
      </c>
      <c r="AK690" s="211">
        <v>112</v>
      </c>
      <c r="AL690" s="182">
        <f>IFERROR(AK690/AG685,"-")</f>
        <v>0.41176470588235292</v>
      </c>
      <c r="AM690" s="214">
        <f t="shared" si="652"/>
        <v>50818.151785714283</v>
      </c>
      <c r="AN690" s="109">
        <f t="shared" si="697"/>
        <v>5.1646223369916072E-3</v>
      </c>
      <c r="AO690" s="615"/>
      <c r="AP690" s="651"/>
      <c r="AQ690" s="126" t="s">
        <v>149</v>
      </c>
      <c r="AR690" s="211">
        <f t="shared" si="647"/>
        <v>59186001</v>
      </c>
      <c r="AS690" s="182">
        <f>IFERROR(AR690/AO685,"-")</f>
        <v>3.0743900250511928E-2</v>
      </c>
      <c r="AT690" s="211">
        <f t="shared" si="648"/>
        <v>1079</v>
      </c>
      <c r="AU690" s="182">
        <f>IFERROR(AT690/AP685,"-")</f>
        <v>0.39992587101556709</v>
      </c>
      <c r="AV690" s="214">
        <f t="shared" si="653"/>
        <v>54852.642261353103</v>
      </c>
      <c r="AW690" s="109">
        <f t="shared" si="698"/>
        <v>4.9755602692981647E-2</v>
      </c>
      <c r="AX690" s="121"/>
      <c r="AY690" s="76"/>
      <c r="AZ690" s="76"/>
      <c r="BA690" s="76"/>
      <c r="BB690" s="76"/>
      <c r="BC690" s="76"/>
      <c r="BD690" s="76"/>
      <c r="BE690" s="76"/>
      <c r="BF690" s="76"/>
      <c r="BG690" s="76"/>
      <c r="BH690" s="76"/>
      <c r="BI690" s="76"/>
      <c r="BN690" s="500"/>
      <c r="BO690" s="642"/>
      <c r="BP690" s="641"/>
      <c r="BQ690" s="641"/>
      <c r="BR690" s="400" t="s">
        <v>149</v>
      </c>
      <c r="BS690" s="188">
        <v>8151733</v>
      </c>
      <c r="BT690" s="390">
        <v>3.5584632714794361E-2</v>
      </c>
      <c r="BU690" s="188">
        <v>112</v>
      </c>
      <c r="BV690" s="390">
        <v>0.47257383966244726</v>
      </c>
      <c r="BW690" s="188">
        <v>72783.330357142855</v>
      </c>
      <c r="BX690" s="401">
        <v>5.2887566699721398E-3</v>
      </c>
      <c r="CB690" s="159"/>
      <c r="CC690" s="159"/>
      <c r="CD690" s="159"/>
      <c r="CE690" s="159"/>
      <c r="CF690" s="159"/>
      <c r="CG690" s="159"/>
      <c r="CI690" s="76"/>
      <c r="CJ690" s="150"/>
      <c r="CK690" s="150"/>
      <c r="CL690" s="150"/>
    </row>
    <row r="691" spans="2:90" s="14" customFormat="1" ht="13.5" customHeight="1">
      <c r="B691" s="500"/>
      <c r="C691" s="628"/>
      <c r="D691" s="631"/>
      <c r="E691" s="615"/>
      <c r="F691" s="615"/>
      <c r="G691" s="126" t="s">
        <v>150</v>
      </c>
      <c r="H691" s="211">
        <v>25356011</v>
      </c>
      <c r="I691" s="182">
        <f>IFERROR(H691/E685,"-")</f>
        <v>1.7946415675342206E-2</v>
      </c>
      <c r="J691" s="211">
        <v>255</v>
      </c>
      <c r="K691" s="182">
        <f>IFERROR(J691/F685,"-")</f>
        <v>0.12686567164179105</v>
      </c>
      <c r="L691" s="214">
        <f t="shared" si="649"/>
        <v>99435.337254901955</v>
      </c>
      <c r="M691" s="109">
        <f t="shared" si="694"/>
        <v>1.1758738356543392E-2</v>
      </c>
      <c r="N691" s="615"/>
      <c r="O691" s="615"/>
      <c r="P691" s="126" t="s">
        <v>150</v>
      </c>
      <c r="Q691" s="211">
        <v>4114654</v>
      </c>
      <c r="R691" s="182">
        <f>IFERROR(Q691/N685,"-")</f>
        <v>2.0791575303211126E-2</v>
      </c>
      <c r="S691" s="211">
        <v>40</v>
      </c>
      <c r="T691" s="182">
        <f>IFERROR(S691/O685,"-")</f>
        <v>0.15209125475285171</v>
      </c>
      <c r="U691" s="214">
        <f t="shared" si="650"/>
        <v>102866.35</v>
      </c>
      <c r="V691" s="109">
        <f t="shared" si="695"/>
        <v>1.8445079774970026E-3</v>
      </c>
      <c r="W691" s="615"/>
      <c r="X691" s="615"/>
      <c r="Y691" s="126" t="s">
        <v>150</v>
      </c>
      <c r="Z691" s="211">
        <v>2081187</v>
      </c>
      <c r="AA691" s="182">
        <f>IFERROR(Z691/W685,"-")</f>
        <v>2.0289737941754479E-2</v>
      </c>
      <c r="AB691" s="211">
        <v>23</v>
      </c>
      <c r="AC691" s="182">
        <f>IFERROR(AB691/X685,"-")</f>
        <v>0.15032679738562091</v>
      </c>
      <c r="AD691" s="214">
        <f t="shared" si="651"/>
        <v>90486.391304347824</v>
      </c>
      <c r="AE691" s="109">
        <f t="shared" si="696"/>
        <v>1.0605920870607765E-3</v>
      </c>
      <c r="AF691" s="615"/>
      <c r="AG691" s="615"/>
      <c r="AH691" s="126" t="s">
        <v>150</v>
      </c>
      <c r="AI691" s="211">
        <v>2507180</v>
      </c>
      <c r="AJ691" s="182">
        <f>IFERROR(AI691/AF685,"-")</f>
        <v>1.1838428898764713E-2</v>
      </c>
      <c r="AK691" s="211">
        <v>41</v>
      </c>
      <c r="AL691" s="182">
        <f>IFERROR(AK691/AG685,"-")</f>
        <v>0.15073529411764705</v>
      </c>
      <c r="AM691" s="214">
        <f t="shared" si="652"/>
        <v>61150.731707317071</v>
      </c>
      <c r="AN691" s="109">
        <f t="shared" si="697"/>
        <v>1.8906206769344278E-3</v>
      </c>
      <c r="AO691" s="615"/>
      <c r="AP691" s="651"/>
      <c r="AQ691" s="126" t="s">
        <v>150</v>
      </c>
      <c r="AR691" s="211">
        <f t="shared" si="647"/>
        <v>34059032</v>
      </c>
      <c r="AS691" s="182">
        <f>IFERROR(AR691/AO685,"-")</f>
        <v>1.7691809967647482E-2</v>
      </c>
      <c r="AT691" s="211">
        <f t="shared" si="648"/>
        <v>359</v>
      </c>
      <c r="AU691" s="182">
        <f>IFERROR(AT691/AP685,"-")</f>
        <v>0.13306152705707933</v>
      </c>
      <c r="AV691" s="214">
        <f t="shared" si="653"/>
        <v>94871.955431754875</v>
      </c>
      <c r="AW691" s="109">
        <f t="shared" si="698"/>
        <v>1.6554459098035598E-2</v>
      </c>
      <c r="AX691" s="121"/>
      <c r="AY691" s="76"/>
      <c r="AZ691" s="76"/>
      <c r="BA691" s="76"/>
      <c r="BB691" s="76"/>
      <c r="BC691" s="76"/>
      <c r="BD691" s="76"/>
      <c r="BE691" s="76"/>
      <c r="BF691" s="76"/>
      <c r="BG691" s="76"/>
      <c r="BH691" s="76"/>
      <c r="BI691" s="76"/>
      <c r="BN691" s="500"/>
      <c r="BO691" s="642"/>
      <c r="BP691" s="641"/>
      <c r="BQ691" s="641"/>
      <c r="BR691" s="400" t="s">
        <v>150</v>
      </c>
      <c r="BS691" s="188">
        <v>2927296</v>
      </c>
      <c r="BT691" s="390">
        <v>1.2778479497241467E-2</v>
      </c>
      <c r="BU691" s="188">
        <v>40</v>
      </c>
      <c r="BV691" s="390">
        <v>0.16877637130801687</v>
      </c>
      <c r="BW691" s="188">
        <v>73182.399999999994</v>
      </c>
      <c r="BX691" s="401">
        <v>1.8888416678471927E-3</v>
      </c>
      <c r="CB691" s="159"/>
      <c r="CC691" s="159"/>
      <c r="CD691" s="159"/>
      <c r="CE691" s="159"/>
      <c r="CF691" s="159"/>
      <c r="CG691" s="159"/>
      <c r="CI691" s="76"/>
      <c r="CJ691" s="150"/>
      <c r="CK691" s="150"/>
      <c r="CL691" s="150"/>
    </row>
    <row r="692" spans="2:90" s="14" customFormat="1" ht="13.5" customHeight="1">
      <c r="B692" s="500"/>
      <c r="C692" s="628"/>
      <c r="D692" s="631"/>
      <c r="E692" s="615"/>
      <c r="F692" s="615"/>
      <c r="G692" s="126" t="s">
        <v>160</v>
      </c>
      <c r="H692" s="211">
        <v>0</v>
      </c>
      <c r="I692" s="182">
        <f>IFERROR(H692/E685,"-")</f>
        <v>0</v>
      </c>
      <c r="J692" s="211">
        <v>0</v>
      </c>
      <c r="K692" s="182">
        <f>IFERROR(J692/F685,"-")</f>
        <v>0</v>
      </c>
      <c r="L692" s="214" t="str">
        <f t="shared" si="649"/>
        <v>-</v>
      </c>
      <c r="M692" s="109">
        <f t="shared" si="694"/>
        <v>0</v>
      </c>
      <c r="N692" s="615"/>
      <c r="O692" s="615"/>
      <c r="P692" s="126" t="s">
        <v>160</v>
      </c>
      <c r="Q692" s="211">
        <v>0</v>
      </c>
      <c r="R692" s="182">
        <f>IFERROR(Q692/N685,"-")</f>
        <v>0</v>
      </c>
      <c r="S692" s="211">
        <v>0</v>
      </c>
      <c r="T692" s="182">
        <f>IFERROR(S692/O685,"-")</f>
        <v>0</v>
      </c>
      <c r="U692" s="214" t="str">
        <f t="shared" si="650"/>
        <v>-</v>
      </c>
      <c r="V692" s="109">
        <f t="shared" si="695"/>
        <v>0</v>
      </c>
      <c r="W692" s="615"/>
      <c r="X692" s="615"/>
      <c r="Y692" s="126" t="s">
        <v>160</v>
      </c>
      <c r="Z692" s="211">
        <v>0</v>
      </c>
      <c r="AA692" s="182">
        <f>IFERROR(Z692/W685,"-")</f>
        <v>0</v>
      </c>
      <c r="AB692" s="211">
        <v>0</v>
      </c>
      <c r="AC692" s="182">
        <f>IFERROR(AB692/X685,"-")</f>
        <v>0</v>
      </c>
      <c r="AD692" s="214" t="str">
        <f t="shared" si="651"/>
        <v>-</v>
      </c>
      <c r="AE692" s="109">
        <f t="shared" si="696"/>
        <v>0</v>
      </c>
      <c r="AF692" s="615"/>
      <c r="AG692" s="615"/>
      <c r="AH692" s="126" t="s">
        <v>160</v>
      </c>
      <c r="AI692" s="211">
        <v>0</v>
      </c>
      <c r="AJ692" s="182">
        <f>IFERROR(AI692/AF685,"-")</f>
        <v>0</v>
      </c>
      <c r="AK692" s="211">
        <v>0</v>
      </c>
      <c r="AL692" s="182">
        <f>IFERROR(AK692/AG685,"-")</f>
        <v>0</v>
      </c>
      <c r="AM692" s="214" t="str">
        <f t="shared" si="652"/>
        <v>-</v>
      </c>
      <c r="AN692" s="109">
        <f t="shared" si="697"/>
        <v>0</v>
      </c>
      <c r="AO692" s="615"/>
      <c r="AP692" s="651"/>
      <c r="AQ692" s="126" t="s">
        <v>160</v>
      </c>
      <c r="AR692" s="211">
        <f t="shared" si="647"/>
        <v>0</v>
      </c>
      <c r="AS692" s="182">
        <f>IFERROR(AR692/AO685,"-")</f>
        <v>0</v>
      </c>
      <c r="AT692" s="211">
        <f t="shared" si="648"/>
        <v>0</v>
      </c>
      <c r="AU692" s="182">
        <f>IFERROR(AT692/AP685,"-")</f>
        <v>0</v>
      </c>
      <c r="AV692" s="214" t="str">
        <f t="shared" si="653"/>
        <v>-</v>
      </c>
      <c r="AW692" s="109">
        <f t="shared" si="698"/>
        <v>0</v>
      </c>
      <c r="AX692" s="121"/>
      <c r="AY692" s="76"/>
      <c r="AZ692" s="76"/>
      <c r="BA692" s="76"/>
      <c r="BB692" s="76"/>
      <c r="BC692" s="76"/>
      <c r="BD692" s="76"/>
      <c r="BE692" s="76"/>
      <c r="BF692" s="76"/>
      <c r="BG692" s="76"/>
      <c r="BH692" s="76"/>
      <c r="BI692" s="76"/>
      <c r="BN692" s="500"/>
      <c r="BO692" s="642"/>
      <c r="BP692" s="641"/>
      <c r="BQ692" s="641"/>
      <c r="BR692" s="400" t="s">
        <v>160</v>
      </c>
      <c r="BS692" s="188">
        <v>0</v>
      </c>
      <c r="BT692" s="390">
        <v>0</v>
      </c>
      <c r="BU692" s="188">
        <v>0</v>
      </c>
      <c r="BV692" s="390">
        <v>0</v>
      </c>
      <c r="BW692" s="188" t="s">
        <v>418</v>
      </c>
      <c r="BX692" s="401">
        <v>0</v>
      </c>
      <c r="CB692" s="159"/>
      <c r="CC692" s="159"/>
      <c r="CD692" s="159"/>
      <c r="CE692" s="159"/>
      <c r="CF692" s="159"/>
      <c r="CG692" s="159"/>
      <c r="CI692" s="76"/>
      <c r="CJ692" s="150"/>
      <c r="CK692" s="150"/>
      <c r="CL692" s="150"/>
    </row>
    <row r="693" spans="2:90" s="14" customFormat="1" ht="13.5" customHeight="1">
      <c r="B693" s="500"/>
      <c r="C693" s="628"/>
      <c r="D693" s="631"/>
      <c r="E693" s="615"/>
      <c r="F693" s="615"/>
      <c r="G693" s="126" t="s">
        <v>151</v>
      </c>
      <c r="H693" s="211">
        <v>99375</v>
      </c>
      <c r="I693" s="182">
        <f>IFERROR(H693/E685,"-")</f>
        <v>7.0335395332378253E-5</v>
      </c>
      <c r="J693" s="211">
        <v>9</v>
      </c>
      <c r="K693" s="182">
        <f>IFERROR(J693/F685,"-")</f>
        <v>4.4776119402985077E-3</v>
      </c>
      <c r="L693" s="214">
        <f t="shared" si="649"/>
        <v>11041.666666666666</v>
      </c>
      <c r="M693" s="109">
        <f t="shared" si="694"/>
        <v>4.1501429493682562E-4</v>
      </c>
      <c r="N693" s="615"/>
      <c r="O693" s="615"/>
      <c r="P693" s="126" t="s">
        <v>151</v>
      </c>
      <c r="Q693" s="211">
        <v>0</v>
      </c>
      <c r="R693" s="182">
        <f>IFERROR(Q693/N685,"-")</f>
        <v>0</v>
      </c>
      <c r="S693" s="211">
        <v>0</v>
      </c>
      <c r="T693" s="182">
        <f>IFERROR(S693/O685,"-")</f>
        <v>0</v>
      </c>
      <c r="U693" s="214" t="str">
        <f t="shared" si="650"/>
        <v>-</v>
      </c>
      <c r="V693" s="109">
        <f t="shared" si="695"/>
        <v>0</v>
      </c>
      <c r="W693" s="615"/>
      <c r="X693" s="615"/>
      <c r="Y693" s="126" t="s">
        <v>151</v>
      </c>
      <c r="Z693" s="211">
        <v>0</v>
      </c>
      <c r="AA693" s="182">
        <f>IFERROR(Z693/W685,"-")</f>
        <v>0</v>
      </c>
      <c r="AB693" s="211">
        <v>0</v>
      </c>
      <c r="AC693" s="182">
        <f>IFERROR(AB693/X685,"-")</f>
        <v>0</v>
      </c>
      <c r="AD693" s="214" t="str">
        <f t="shared" si="651"/>
        <v>-</v>
      </c>
      <c r="AE693" s="109">
        <f t="shared" si="696"/>
        <v>0</v>
      </c>
      <c r="AF693" s="615"/>
      <c r="AG693" s="615"/>
      <c r="AH693" s="126" t="s">
        <v>151</v>
      </c>
      <c r="AI693" s="211">
        <v>0</v>
      </c>
      <c r="AJ693" s="182">
        <f>IFERROR(AI693/AF685,"-")</f>
        <v>0</v>
      </c>
      <c r="AK693" s="211">
        <v>0</v>
      </c>
      <c r="AL693" s="182">
        <f>IFERROR(AK693/AG685,"-")</f>
        <v>0</v>
      </c>
      <c r="AM693" s="214" t="str">
        <f t="shared" si="652"/>
        <v>-</v>
      </c>
      <c r="AN693" s="109">
        <f t="shared" si="697"/>
        <v>0</v>
      </c>
      <c r="AO693" s="615"/>
      <c r="AP693" s="651"/>
      <c r="AQ693" s="126" t="s">
        <v>151</v>
      </c>
      <c r="AR693" s="211">
        <f t="shared" si="647"/>
        <v>99375</v>
      </c>
      <c r="AS693" s="182">
        <f>IFERROR(AR693/AO685,"-")</f>
        <v>5.1619893822436538E-5</v>
      </c>
      <c r="AT693" s="211">
        <f t="shared" si="648"/>
        <v>9</v>
      </c>
      <c r="AU693" s="182">
        <f>IFERROR(AT693/AP685,"-")</f>
        <v>3.335804299481097E-3</v>
      </c>
      <c r="AV693" s="214">
        <f t="shared" si="653"/>
        <v>11041.666666666666</v>
      </c>
      <c r="AW693" s="109">
        <f t="shared" si="698"/>
        <v>4.1501429493682562E-4</v>
      </c>
      <c r="AX693" s="121"/>
      <c r="AY693" s="76"/>
      <c r="AZ693" s="76"/>
      <c r="BA693" s="76"/>
      <c r="BB693" s="76"/>
      <c r="BC693" s="76"/>
      <c r="BD693" s="76"/>
      <c r="BE693" s="76"/>
      <c r="BF693" s="76"/>
      <c r="BG693" s="76"/>
      <c r="BH693" s="76"/>
      <c r="BI693" s="76"/>
      <c r="BN693" s="500"/>
      <c r="BO693" s="642"/>
      <c r="BP693" s="641"/>
      <c r="BQ693" s="641"/>
      <c r="BR693" s="400" t="s">
        <v>151</v>
      </c>
      <c r="BS693" s="188">
        <v>20600</v>
      </c>
      <c r="BT693" s="390">
        <v>8.9924858177367183E-5</v>
      </c>
      <c r="BU693" s="188">
        <v>2</v>
      </c>
      <c r="BV693" s="390">
        <v>8.4388185654008432E-3</v>
      </c>
      <c r="BW693" s="188">
        <v>10300</v>
      </c>
      <c r="BX693" s="401">
        <v>9.4442083392359629E-5</v>
      </c>
      <c r="CB693" s="159"/>
      <c r="CC693" s="159"/>
      <c r="CD693" s="159"/>
      <c r="CE693" s="159"/>
      <c r="CF693" s="159"/>
      <c r="CG693" s="159"/>
      <c r="CI693" s="76"/>
      <c r="CJ693" s="150"/>
      <c r="CK693" s="150"/>
      <c r="CL693" s="150"/>
    </row>
    <row r="694" spans="2:90" s="14" customFormat="1" ht="13.5" customHeight="1">
      <c r="B694" s="500"/>
      <c r="C694" s="628"/>
      <c r="D694" s="631"/>
      <c r="E694" s="615"/>
      <c r="F694" s="615"/>
      <c r="G694" s="126" t="s">
        <v>152</v>
      </c>
      <c r="H694" s="211">
        <v>804044</v>
      </c>
      <c r="I694" s="182">
        <f>IFERROR(H694/E685,"-")</f>
        <v>5.6908430293964014E-4</v>
      </c>
      <c r="J694" s="211">
        <v>54</v>
      </c>
      <c r="K694" s="182">
        <f>IFERROR(J694/F685,"-")</f>
        <v>2.6865671641791045E-2</v>
      </c>
      <c r="L694" s="214">
        <f t="shared" si="649"/>
        <v>14889.703703703704</v>
      </c>
      <c r="M694" s="109">
        <f t="shared" si="694"/>
        <v>2.4900857696209537E-3</v>
      </c>
      <c r="N694" s="615"/>
      <c r="O694" s="615"/>
      <c r="P694" s="126" t="s">
        <v>152</v>
      </c>
      <c r="Q694" s="211">
        <v>27991</v>
      </c>
      <c r="R694" s="182">
        <f>IFERROR(Q694/N685,"-")</f>
        <v>1.4144007839108285E-4</v>
      </c>
      <c r="S694" s="211">
        <v>7</v>
      </c>
      <c r="T694" s="182">
        <f>IFERROR(S694/O685,"-")</f>
        <v>2.6615969581749048E-2</v>
      </c>
      <c r="U694" s="214">
        <f t="shared" si="650"/>
        <v>3998.7142857142858</v>
      </c>
      <c r="V694" s="109">
        <f t="shared" si="695"/>
        <v>3.2278889606197545E-4</v>
      </c>
      <c r="W694" s="615"/>
      <c r="X694" s="615"/>
      <c r="Y694" s="126" t="s">
        <v>152</v>
      </c>
      <c r="Z694" s="211">
        <v>32084</v>
      </c>
      <c r="AA694" s="182">
        <f>IFERROR(Z694/W685,"-")</f>
        <v>3.1279070651664203E-4</v>
      </c>
      <c r="AB694" s="211">
        <v>4</v>
      </c>
      <c r="AC694" s="182">
        <f>IFERROR(AB694/X685,"-")</f>
        <v>2.6143790849673203E-2</v>
      </c>
      <c r="AD694" s="214">
        <f t="shared" si="651"/>
        <v>8021</v>
      </c>
      <c r="AE694" s="109">
        <f t="shared" si="696"/>
        <v>1.8445079774970027E-4</v>
      </c>
      <c r="AF694" s="615"/>
      <c r="AG694" s="615"/>
      <c r="AH694" s="126" t="s">
        <v>152</v>
      </c>
      <c r="AI694" s="211">
        <v>158994</v>
      </c>
      <c r="AJ694" s="182">
        <f>IFERROR(AI694/AF685,"-")</f>
        <v>7.5073954176812065E-4</v>
      </c>
      <c r="AK694" s="211">
        <v>20</v>
      </c>
      <c r="AL694" s="182">
        <f>IFERROR(AK694/AG685,"-")</f>
        <v>7.3529411764705885E-2</v>
      </c>
      <c r="AM694" s="214">
        <f t="shared" si="652"/>
        <v>7949.7</v>
      </c>
      <c r="AN694" s="109">
        <f t="shared" si="697"/>
        <v>9.2225398874850131E-4</v>
      </c>
      <c r="AO694" s="615"/>
      <c r="AP694" s="651"/>
      <c r="AQ694" s="126" t="s">
        <v>152</v>
      </c>
      <c r="AR694" s="211">
        <f t="shared" si="647"/>
        <v>1023113</v>
      </c>
      <c r="AS694" s="182">
        <f>IFERROR(AR694/AO685,"-")</f>
        <v>5.3145141563124042E-4</v>
      </c>
      <c r="AT694" s="211">
        <f t="shared" si="648"/>
        <v>85</v>
      </c>
      <c r="AU694" s="182">
        <f>IFERROR(AT694/AP685,"-")</f>
        <v>3.1504818383988137E-2</v>
      </c>
      <c r="AV694" s="214">
        <f t="shared" si="653"/>
        <v>12036.623529411765</v>
      </c>
      <c r="AW694" s="109">
        <f t="shared" si="698"/>
        <v>3.9195794521811305E-3</v>
      </c>
      <c r="AX694" s="121"/>
      <c r="AY694" s="76"/>
      <c r="AZ694" s="76"/>
      <c r="BA694" s="76"/>
      <c r="BB694" s="76"/>
      <c r="BC694" s="76"/>
      <c r="BD694" s="76"/>
      <c r="BE694" s="76"/>
      <c r="BF694" s="76"/>
      <c r="BG694" s="76"/>
      <c r="BH694" s="76"/>
      <c r="BI694" s="76"/>
      <c r="BN694" s="500"/>
      <c r="BO694" s="642"/>
      <c r="BP694" s="641"/>
      <c r="BQ694" s="641"/>
      <c r="BR694" s="400" t="s">
        <v>152</v>
      </c>
      <c r="BS694" s="188">
        <v>193556</v>
      </c>
      <c r="BT694" s="390">
        <v>8.449269829795379E-4</v>
      </c>
      <c r="BU694" s="188">
        <v>10</v>
      </c>
      <c r="BV694" s="390">
        <v>4.2194092827004218E-2</v>
      </c>
      <c r="BW694" s="188">
        <v>19355.599999999999</v>
      </c>
      <c r="BX694" s="401">
        <v>4.7221041696179818E-4</v>
      </c>
      <c r="CB694" s="159"/>
      <c r="CC694" s="159"/>
      <c r="CD694" s="159"/>
      <c r="CE694" s="159"/>
      <c r="CF694" s="159"/>
      <c r="CG694" s="159"/>
      <c r="CI694" s="76"/>
      <c r="CJ694" s="150"/>
      <c r="CK694" s="150"/>
      <c r="CL694" s="150"/>
    </row>
    <row r="695" spans="2:90" s="14" customFormat="1" ht="13.5" customHeight="1">
      <c r="B695" s="500"/>
      <c r="C695" s="628"/>
      <c r="D695" s="631"/>
      <c r="E695" s="615"/>
      <c r="F695" s="615"/>
      <c r="G695" s="126" t="s">
        <v>153</v>
      </c>
      <c r="H695" s="211">
        <v>1524211</v>
      </c>
      <c r="I695" s="182">
        <f>IFERROR(H695/E685,"-")</f>
        <v>1.0788023472197191E-3</v>
      </c>
      <c r="J695" s="211">
        <v>15</v>
      </c>
      <c r="K695" s="182">
        <f>IFERROR(J695/F685,"-")</f>
        <v>7.462686567164179E-3</v>
      </c>
      <c r="L695" s="214">
        <f t="shared" si="649"/>
        <v>101614.06666666667</v>
      </c>
      <c r="M695" s="109">
        <f t="shared" si="694"/>
        <v>6.9169049156137604E-4</v>
      </c>
      <c r="N695" s="615"/>
      <c r="O695" s="615"/>
      <c r="P695" s="126" t="s">
        <v>153</v>
      </c>
      <c r="Q695" s="211">
        <v>24831</v>
      </c>
      <c r="R695" s="182">
        <f>IFERROR(Q695/N685,"-")</f>
        <v>1.2547242279764846E-4</v>
      </c>
      <c r="S695" s="211">
        <v>3</v>
      </c>
      <c r="T695" s="182">
        <f>IFERROR(S695/O685,"-")</f>
        <v>1.1406844106463879E-2</v>
      </c>
      <c r="U695" s="214">
        <f t="shared" si="650"/>
        <v>8277</v>
      </c>
      <c r="V695" s="109">
        <f t="shared" si="695"/>
        <v>1.3833809831227521E-4</v>
      </c>
      <c r="W695" s="615"/>
      <c r="X695" s="615"/>
      <c r="Y695" s="126" t="s">
        <v>153</v>
      </c>
      <c r="Z695" s="211">
        <v>0</v>
      </c>
      <c r="AA695" s="182">
        <f>IFERROR(Z695/W685,"-")</f>
        <v>0</v>
      </c>
      <c r="AB695" s="211">
        <v>0</v>
      </c>
      <c r="AC695" s="182">
        <f>IFERROR(AB695/X685,"-")</f>
        <v>0</v>
      </c>
      <c r="AD695" s="214" t="str">
        <f t="shared" si="651"/>
        <v>-</v>
      </c>
      <c r="AE695" s="109">
        <f t="shared" si="696"/>
        <v>0</v>
      </c>
      <c r="AF695" s="615"/>
      <c r="AG695" s="615"/>
      <c r="AH695" s="126" t="s">
        <v>153</v>
      </c>
      <c r="AI695" s="211">
        <v>653271</v>
      </c>
      <c r="AJ695" s="182">
        <f>IFERROR(AI695/AF685,"-")</f>
        <v>3.0846218800105788E-3</v>
      </c>
      <c r="AK695" s="211">
        <v>7</v>
      </c>
      <c r="AL695" s="182">
        <f>IFERROR(AK695/AG685,"-")</f>
        <v>2.5735294117647058E-2</v>
      </c>
      <c r="AM695" s="214">
        <f t="shared" si="652"/>
        <v>93324.428571428565</v>
      </c>
      <c r="AN695" s="109">
        <f t="shared" si="697"/>
        <v>3.2278889606197545E-4</v>
      </c>
      <c r="AO695" s="615"/>
      <c r="AP695" s="651"/>
      <c r="AQ695" s="126" t="s">
        <v>153</v>
      </c>
      <c r="AR695" s="211">
        <f t="shared" si="647"/>
        <v>2202313</v>
      </c>
      <c r="AS695" s="182">
        <f>IFERROR(AR695/AO685,"-")</f>
        <v>1.1439815167171993E-3</v>
      </c>
      <c r="AT695" s="211">
        <f t="shared" si="648"/>
        <v>25</v>
      </c>
      <c r="AU695" s="182">
        <f>IFERROR(AT695/AP685,"-")</f>
        <v>9.2661230541141587E-3</v>
      </c>
      <c r="AV695" s="214">
        <f t="shared" si="653"/>
        <v>88092.52</v>
      </c>
      <c r="AW695" s="109">
        <f t="shared" si="698"/>
        <v>1.1528174859356266E-3</v>
      </c>
      <c r="AX695" s="121"/>
      <c r="AY695" s="76"/>
      <c r="AZ695" s="76"/>
      <c r="BA695" s="76"/>
      <c r="BB695" s="76"/>
      <c r="BC695" s="76"/>
      <c r="BD695" s="76"/>
      <c r="BE695" s="76"/>
      <c r="BF695" s="76"/>
      <c r="BG695" s="76"/>
      <c r="BH695" s="76"/>
      <c r="BI695" s="76"/>
      <c r="BN695" s="500"/>
      <c r="BO695" s="642"/>
      <c r="BP695" s="641"/>
      <c r="BQ695" s="641"/>
      <c r="BR695" s="400" t="s">
        <v>153</v>
      </c>
      <c r="BS695" s="188">
        <v>22833</v>
      </c>
      <c r="BT695" s="390">
        <v>9.9672538192418681E-5</v>
      </c>
      <c r="BU695" s="188">
        <v>4</v>
      </c>
      <c r="BV695" s="390">
        <v>1.6877637130801686E-2</v>
      </c>
      <c r="BW695" s="188">
        <v>5708.25</v>
      </c>
      <c r="BX695" s="401">
        <v>1.8888416678471926E-4</v>
      </c>
      <c r="CB695" s="159"/>
      <c r="CC695" s="159"/>
      <c r="CD695" s="159"/>
      <c r="CE695" s="159"/>
      <c r="CF695" s="159"/>
      <c r="CG695" s="159"/>
      <c r="CI695" s="76"/>
      <c r="CJ695" s="150"/>
      <c r="CK695" s="150"/>
      <c r="CL695" s="150"/>
    </row>
    <row r="696" spans="2:90" s="14" customFormat="1" ht="13.5" customHeight="1">
      <c r="B696" s="500"/>
      <c r="C696" s="628"/>
      <c r="D696" s="631"/>
      <c r="E696" s="615"/>
      <c r="F696" s="615"/>
      <c r="G696" s="126" t="s">
        <v>154</v>
      </c>
      <c r="H696" s="211">
        <v>5315009</v>
      </c>
      <c r="I696" s="182">
        <f>IFERROR(H696/E685,"-")</f>
        <v>3.7618441178379715E-3</v>
      </c>
      <c r="J696" s="211">
        <v>13</v>
      </c>
      <c r="K696" s="182">
        <f>IFERROR(J696/F685,"-")</f>
        <v>6.4676616915422883E-3</v>
      </c>
      <c r="L696" s="214">
        <f t="shared" si="649"/>
        <v>408846.84615384613</v>
      </c>
      <c r="M696" s="109">
        <f t="shared" si="694"/>
        <v>5.9946509268652586E-4</v>
      </c>
      <c r="N696" s="615"/>
      <c r="O696" s="615"/>
      <c r="P696" s="126" t="s">
        <v>154</v>
      </c>
      <c r="Q696" s="211">
        <v>1401076</v>
      </c>
      <c r="R696" s="182">
        <f>IFERROR(Q696/N685,"-")</f>
        <v>7.0797148823502128E-3</v>
      </c>
      <c r="S696" s="211">
        <v>5</v>
      </c>
      <c r="T696" s="182">
        <f>IFERROR(S696/O685,"-")</f>
        <v>1.9011406844106463E-2</v>
      </c>
      <c r="U696" s="214">
        <f t="shared" si="650"/>
        <v>280215.2</v>
      </c>
      <c r="V696" s="109">
        <f t="shared" si="695"/>
        <v>2.3056349718712533E-4</v>
      </c>
      <c r="W696" s="615"/>
      <c r="X696" s="615"/>
      <c r="Y696" s="126" t="s">
        <v>154</v>
      </c>
      <c r="Z696" s="211">
        <v>0</v>
      </c>
      <c r="AA696" s="182">
        <f>IFERROR(Z696/W685,"-")</f>
        <v>0</v>
      </c>
      <c r="AB696" s="211">
        <v>0</v>
      </c>
      <c r="AC696" s="182">
        <f>IFERROR(AB696/X685,"-")</f>
        <v>0</v>
      </c>
      <c r="AD696" s="214" t="str">
        <f t="shared" si="651"/>
        <v>-</v>
      </c>
      <c r="AE696" s="109">
        <f t="shared" si="696"/>
        <v>0</v>
      </c>
      <c r="AF696" s="615"/>
      <c r="AG696" s="615"/>
      <c r="AH696" s="126" t="s">
        <v>154</v>
      </c>
      <c r="AI696" s="211">
        <v>1158074</v>
      </c>
      <c r="AJ696" s="182">
        <f>IFERROR(AI696/AF685,"-")</f>
        <v>5.4682059957833285E-3</v>
      </c>
      <c r="AK696" s="211">
        <v>8</v>
      </c>
      <c r="AL696" s="182">
        <f>IFERROR(AK696/AG685,"-")</f>
        <v>2.9411764705882353E-2</v>
      </c>
      <c r="AM696" s="214">
        <f t="shared" si="652"/>
        <v>144759.25</v>
      </c>
      <c r="AN696" s="109">
        <f t="shared" si="697"/>
        <v>3.6890159549940053E-4</v>
      </c>
      <c r="AO696" s="615"/>
      <c r="AP696" s="651"/>
      <c r="AQ696" s="126" t="s">
        <v>154</v>
      </c>
      <c r="AR696" s="211">
        <f t="shared" si="647"/>
        <v>7874159</v>
      </c>
      <c r="AS696" s="182">
        <f>IFERROR(AR696/AO685,"-")</f>
        <v>4.0901962417205845E-3</v>
      </c>
      <c r="AT696" s="211">
        <f t="shared" si="648"/>
        <v>26</v>
      </c>
      <c r="AU696" s="182">
        <f>IFERROR(AT696/AP685,"-")</f>
        <v>9.6367679762787255E-3</v>
      </c>
      <c r="AV696" s="214">
        <f t="shared" si="653"/>
        <v>302852.26923076925</v>
      </c>
      <c r="AW696" s="109">
        <f t="shared" si="698"/>
        <v>1.1989301853730517E-3</v>
      </c>
      <c r="AX696" s="121"/>
      <c r="AY696" s="76"/>
      <c r="AZ696" s="76"/>
      <c r="BA696" s="76"/>
      <c r="BB696" s="76"/>
      <c r="BC696" s="76"/>
      <c r="BD696" s="76"/>
      <c r="BE696" s="76"/>
      <c r="BF696" s="76"/>
      <c r="BG696" s="76"/>
      <c r="BH696" s="76"/>
      <c r="BI696" s="76"/>
      <c r="BN696" s="500"/>
      <c r="BO696" s="642"/>
      <c r="BP696" s="641"/>
      <c r="BQ696" s="641"/>
      <c r="BR696" s="400" t="s">
        <v>154</v>
      </c>
      <c r="BS696" s="188">
        <v>3215039</v>
      </c>
      <c r="BT696" s="390">
        <v>1.4034559519888563E-2</v>
      </c>
      <c r="BU696" s="188">
        <v>9</v>
      </c>
      <c r="BV696" s="390">
        <v>3.7974683544303799E-2</v>
      </c>
      <c r="BW696" s="188">
        <v>357226.55555555556</v>
      </c>
      <c r="BX696" s="401">
        <v>4.2498937526561835E-4</v>
      </c>
      <c r="CB696" s="159"/>
      <c r="CC696" s="159"/>
      <c r="CD696" s="159"/>
      <c r="CE696" s="159"/>
      <c r="CF696" s="159"/>
      <c r="CG696" s="159"/>
      <c r="CI696" s="76"/>
      <c r="CJ696" s="150"/>
      <c r="CK696" s="150"/>
      <c r="CL696" s="150"/>
    </row>
    <row r="697" spans="2:90" s="14" customFormat="1" ht="13.5" customHeight="1">
      <c r="B697" s="500"/>
      <c r="C697" s="628"/>
      <c r="D697" s="631"/>
      <c r="E697" s="615"/>
      <c r="F697" s="615"/>
      <c r="G697" s="126" t="s">
        <v>155</v>
      </c>
      <c r="H697" s="211">
        <v>7764571</v>
      </c>
      <c r="I697" s="182">
        <f>IFERROR(H697/E685,"-")</f>
        <v>5.4955891408434675E-3</v>
      </c>
      <c r="J697" s="211">
        <v>246</v>
      </c>
      <c r="K697" s="182">
        <f>IFERROR(J697/F685,"-")</f>
        <v>0.12238805970149254</v>
      </c>
      <c r="L697" s="214">
        <f t="shared" si="649"/>
        <v>31563.296747967481</v>
      </c>
      <c r="M697" s="109">
        <f t="shared" si="694"/>
        <v>1.1343724061606567E-2</v>
      </c>
      <c r="N697" s="615"/>
      <c r="O697" s="615"/>
      <c r="P697" s="126" t="s">
        <v>155</v>
      </c>
      <c r="Q697" s="211">
        <v>5190643</v>
      </c>
      <c r="R697" s="182">
        <f>IFERROR(Q697/N685,"-")</f>
        <v>2.6228607510275642E-2</v>
      </c>
      <c r="S697" s="211">
        <v>41</v>
      </c>
      <c r="T697" s="182">
        <f>IFERROR(S697/O685,"-")</f>
        <v>0.155893536121673</v>
      </c>
      <c r="U697" s="214">
        <f t="shared" si="650"/>
        <v>126601.04878048781</v>
      </c>
      <c r="V697" s="109">
        <f t="shared" si="695"/>
        <v>1.8906206769344278E-3</v>
      </c>
      <c r="W697" s="615"/>
      <c r="X697" s="615"/>
      <c r="Y697" s="126" t="s">
        <v>155</v>
      </c>
      <c r="Z697" s="211">
        <v>723617</v>
      </c>
      <c r="AA697" s="182">
        <f>IFERROR(Z697/W685,"-")</f>
        <v>7.054627623658302E-3</v>
      </c>
      <c r="AB697" s="211">
        <v>29</v>
      </c>
      <c r="AC697" s="182">
        <f>IFERROR(AB697/X685,"-")</f>
        <v>0.18954248366013071</v>
      </c>
      <c r="AD697" s="214">
        <f t="shared" si="651"/>
        <v>24952.310344827587</v>
      </c>
      <c r="AE697" s="109">
        <f t="shared" si="696"/>
        <v>1.3372682836853269E-3</v>
      </c>
      <c r="AF697" s="615"/>
      <c r="AG697" s="615"/>
      <c r="AH697" s="126" t="s">
        <v>155</v>
      </c>
      <c r="AI697" s="211">
        <v>3338610</v>
      </c>
      <c r="AJ697" s="182">
        <f>IFERROR(AI697/AF685,"-")</f>
        <v>1.5764283819153336E-2</v>
      </c>
      <c r="AK697" s="211">
        <v>60</v>
      </c>
      <c r="AL697" s="182">
        <f>IFERROR(AK697/AG685,"-")</f>
        <v>0.22058823529411764</v>
      </c>
      <c r="AM697" s="214">
        <f t="shared" si="652"/>
        <v>55643.5</v>
      </c>
      <c r="AN697" s="109">
        <f t="shared" si="697"/>
        <v>2.7667619662455041E-3</v>
      </c>
      <c r="AO697" s="615"/>
      <c r="AP697" s="651"/>
      <c r="AQ697" s="126" t="s">
        <v>155</v>
      </c>
      <c r="AR697" s="211">
        <f t="shared" si="647"/>
        <v>17017441</v>
      </c>
      <c r="AS697" s="182">
        <f>IFERROR(AR697/AO685,"-")</f>
        <v>8.8396326797441846E-3</v>
      </c>
      <c r="AT697" s="211">
        <f t="shared" si="648"/>
        <v>376</v>
      </c>
      <c r="AU697" s="182">
        <f>IFERROR(AT697/AP685,"-")</f>
        <v>0.13936249073387694</v>
      </c>
      <c r="AV697" s="214">
        <f t="shared" si="653"/>
        <v>45259.151595744683</v>
      </c>
      <c r="AW697" s="109">
        <f t="shared" si="698"/>
        <v>1.7338374988471825E-2</v>
      </c>
      <c r="AX697" s="121"/>
      <c r="AY697" s="76"/>
      <c r="AZ697" s="76"/>
      <c r="BA697" s="76"/>
      <c r="BB697" s="76"/>
      <c r="BC697" s="76"/>
      <c r="BD697" s="76"/>
      <c r="BE697" s="76"/>
      <c r="BF697" s="76"/>
      <c r="BG697" s="76"/>
      <c r="BH697" s="76"/>
      <c r="BI697" s="76"/>
      <c r="BN697" s="500"/>
      <c r="BO697" s="642"/>
      <c r="BP697" s="641"/>
      <c r="BQ697" s="641"/>
      <c r="BR697" s="400" t="s">
        <v>155</v>
      </c>
      <c r="BS697" s="188">
        <v>1378452</v>
      </c>
      <c r="BT697" s="390">
        <v>6.0173349807916571E-3</v>
      </c>
      <c r="BU697" s="188">
        <v>45</v>
      </c>
      <c r="BV697" s="390">
        <v>0.189873417721519</v>
      </c>
      <c r="BW697" s="188">
        <v>30632.266666666666</v>
      </c>
      <c r="BX697" s="401">
        <v>2.1249468763280916E-3</v>
      </c>
      <c r="CB697" s="159"/>
      <c r="CC697" s="159"/>
      <c r="CD697" s="159"/>
      <c r="CE697" s="159"/>
      <c r="CF697" s="159"/>
      <c r="CG697" s="159"/>
      <c r="CI697" s="76"/>
      <c r="CJ697" s="150"/>
      <c r="CK697" s="150"/>
      <c r="CL697" s="150"/>
    </row>
    <row r="698" spans="2:90" s="14" customFormat="1" ht="13.5" customHeight="1">
      <c r="B698" s="500"/>
      <c r="C698" s="628"/>
      <c r="D698" s="631"/>
      <c r="E698" s="615"/>
      <c r="F698" s="615"/>
      <c r="G698" s="126" t="s">
        <v>156</v>
      </c>
      <c r="H698" s="211">
        <v>9504716</v>
      </c>
      <c r="I698" s="182">
        <f>IFERROR(H698/E685,"-")</f>
        <v>6.7272247283721347E-3</v>
      </c>
      <c r="J698" s="211">
        <v>173</v>
      </c>
      <c r="K698" s="182">
        <f>IFERROR(J698/F685,"-")</f>
        <v>8.6069651741293537E-2</v>
      </c>
      <c r="L698" s="214">
        <f t="shared" si="649"/>
        <v>54940.5549132948</v>
      </c>
      <c r="M698" s="109">
        <f t="shared" si="694"/>
        <v>7.977497002674536E-3</v>
      </c>
      <c r="N698" s="615"/>
      <c r="O698" s="615"/>
      <c r="P698" s="126" t="s">
        <v>156</v>
      </c>
      <c r="Q698" s="211">
        <v>836623</v>
      </c>
      <c r="R698" s="182">
        <f>IFERROR(Q698/N685,"-")</f>
        <v>4.2275025080841314E-3</v>
      </c>
      <c r="S698" s="211">
        <v>20</v>
      </c>
      <c r="T698" s="182">
        <f>IFERROR(S698/O685,"-")</f>
        <v>7.6045627376425853E-2</v>
      </c>
      <c r="U698" s="214">
        <f t="shared" si="650"/>
        <v>41831.15</v>
      </c>
      <c r="V698" s="109">
        <f t="shared" si="695"/>
        <v>9.2225398874850131E-4</v>
      </c>
      <c r="W698" s="615"/>
      <c r="X698" s="615"/>
      <c r="Y698" s="126" t="s">
        <v>156</v>
      </c>
      <c r="Z698" s="211">
        <v>886045</v>
      </c>
      <c r="AA698" s="182">
        <f>IFERROR(Z698/W685,"-")</f>
        <v>8.6381573854736968E-3</v>
      </c>
      <c r="AB698" s="211">
        <v>15</v>
      </c>
      <c r="AC698" s="182">
        <f>IFERROR(AB698/X685,"-")</f>
        <v>9.8039215686274508E-2</v>
      </c>
      <c r="AD698" s="214">
        <f t="shared" si="651"/>
        <v>59069.666666666664</v>
      </c>
      <c r="AE698" s="109">
        <f t="shared" si="696"/>
        <v>6.9169049156137604E-4</v>
      </c>
      <c r="AF698" s="615"/>
      <c r="AG698" s="615"/>
      <c r="AH698" s="126" t="s">
        <v>156</v>
      </c>
      <c r="AI698" s="211">
        <v>2140115</v>
      </c>
      <c r="AJ698" s="182">
        <f>IFERROR(AI698/AF685,"-")</f>
        <v>1.0105217520353482E-2</v>
      </c>
      <c r="AK698" s="211">
        <v>39</v>
      </c>
      <c r="AL698" s="182">
        <f>IFERROR(AK698/AG685,"-")</f>
        <v>0.14338235294117646</v>
      </c>
      <c r="AM698" s="214">
        <f t="shared" si="652"/>
        <v>54874.743589743586</v>
      </c>
      <c r="AN698" s="109">
        <f t="shared" si="697"/>
        <v>1.7983952780595777E-3</v>
      </c>
      <c r="AO698" s="615"/>
      <c r="AP698" s="651"/>
      <c r="AQ698" s="126" t="s">
        <v>156</v>
      </c>
      <c r="AR698" s="211">
        <f t="shared" si="647"/>
        <v>13367499</v>
      </c>
      <c r="AS698" s="182">
        <f>IFERROR(AR698/AO685,"-")</f>
        <v>6.9436868332229092E-3</v>
      </c>
      <c r="AT698" s="211">
        <f t="shared" si="648"/>
        <v>247</v>
      </c>
      <c r="AU698" s="182">
        <f>IFERROR(AT698/AP685,"-")</f>
        <v>9.154929577464789E-2</v>
      </c>
      <c r="AV698" s="214">
        <f t="shared" si="653"/>
        <v>54119.429149797572</v>
      </c>
      <c r="AW698" s="109">
        <f t="shared" si="698"/>
        <v>1.1389836761043992E-2</v>
      </c>
      <c r="AX698" s="121"/>
      <c r="AY698" s="76"/>
      <c r="AZ698" s="76"/>
      <c r="BA698" s="76"/>
      <c r="BB698" s="76"/>
      <c r="BC698" s="76"/>
      <c r="BD698" s="76"/>
      <c r="BE698" s="76"/>
      <c r="BF698" s="76"/>
      <c r="BG698" s="76"/>
      <c r="BH698" s="76"/>
      <c r="BI698" s="76"/>
      <c r="BN698" s="500"/>
      <c r="BO698" s="642"/>
      <c r="BP698" s="641"/>
      <c r="BQ698" s="641"/>
      <c r="BR698" s="400" t="s">
        <v>156</v>
      </c>
      <c r="BS698" s="188">
        <v>2183427</v>
      </c>
      <c r="BT698" s="390">
        <v>9.5312797726036062E-3</v>
      </c>
      <c r="BU698" s="188">
        <v>36</v>
      </c>
      <c r="BV698" s="390">
        <v>0.15189873417721519</v>
      </c>
      <c r="BW698" s="188">
        <v>60650.75</v>
      </c>
      <c r="BX698" s="401">
        <v>1.6999575010624734E-3</v>
      </c>
      <c r="CB698" s="159"/>
      <c r="CC698" s="159"/>
      <c r="CD698" s="159"/>
      <c r="CE698" s="159"/>
      <c r="CF698" s="159"/>
      <c r="CG698" s="159"/>
      <c r="CI698" s="76"/>
      <c r="CJ698" s="150"/>
      <c r="CK698" s="150"/>
      <c r="CL698" s="150"/>
    </row>
    <row r="699" spans="2:90" s="14" customFormat="1" ht="13.5" customHeight="1">
      <c r="B699" s="500"/>
      <c r="C699" s="628"/>
      <c r="D699" s="631"/>
      <c r="E699" s="615"/>
      <c r="F699" s="615"/>
      <c r="G699" s="126" t="s">
        <v>157</v>
      </c>
      <c r="H699" s="211">
        <v>3123968</v>
      </c>
      <c r="I699" s="182">
        <f>IFERROR(H699/E685,"-")</f>
        <v>2.2110744582208709E-3</v>
      </c>
      <c r="J699" s="211">
        <v>97</v>
      </c>
      <c r="K699" s="182">
        <f>IFERROR(J699/F685,"-")</f>
        <v>4.8258706467661693E-2</v>
      </c>
      <c r="L699" s="214">
        <f t="shared" si="649"/>
        <v>32205.855670103094</v>
      </c>
      <c r="M699" s="109">
        <f t="shared" si="694"/>
        <v>4.4729318454302313E-3</v>
      </c>
      <c r="N699" s="615"/>
      <c r="O699" s="615"/>
      <c r="P699" s="126" t="s">
        <v>157</v>
      </c>
      <c r="Q699" s="211">
        <v>454128</v>
      </c>
      <c r="R699" s="182">
        <f>IFERROR(Q699/N685,"-")</f>
        <v>2.2947340187769523E-3</v>
      </c>
      <c r="S699" s="211">
        <v>13</v>
      </c>
      <c r="T699" s="182">
        <f>IFERROR(S699/O685,"-")</f>
        <v>4.9429657794676805E-2</v>
      </c>
      <c r="U699" s="214">
        <f t="shared" si="650"/>
        <v>34932.923076923078</v>
      </c>
      <c r="V699" s="109">
        <f t="shared" si="695"/>
        <v>5.9946509268652586E-4</v>
      </c>
      <c r="W699" s="615"/>
      <c r="X699" s="615"/>
      <c r="Y699" s="126" t="s">
        <v>157</v>
      </c>
      <c r="Z699" s="211">
        <v>245816</v>
      </c>
      <c r="AA699" s="182">
        <f>IFERROR(Z699/W685,"-")</f>
        <v>2.3964892255671014E-3</v>
      </c>
      <c r="AB699" s="211">
        <v>11</v>
      </c>
      <c r="AC699" s="182">
        <f>IFERROR(AB699/X685,"-")</f>
        <v>7.1895424836601302E-2</v>
      </c>
      <c r="AD699" s="214">
        <f t="shared" si="651"/>
        <v>22346.909090909092</v>
      </c>
      <c r="AE699" s="109">
        <f t="shared" si="696"/>
        <v>5.0723969381167569E-4</v>
      </c>
      <c r="AF699" s="615"/>
      <c r="AG699" s="615"/>
      <c r="AH699" s="126" t="s">
        <v>157</v>
      </c>
      <c r="AI699" s="211">
        <v>904542</v>
      </c>
      <c r="AJ699" s="182">
        <f>IFERROR(AI699/AF685,"-")</f>
        <v>4.2710759311044401E-3</v>
      </c>
      <c r="AK699" s="211">
        <v>29</v>
      </c>
      <c r="AL699" s="182">
        <f>IFERROR(AK699/AG685,"-")</f>
        <v>0.10661764705882353</v>
      </c>
      <c r="AM699" s="214">
        <f t="shared" si="652"/>
        <v>31191.103448275862</v>
      </c>
      <c r="AN699" s="109">
        <f t="shared" si="697"/>
        <v>1.3372682836853269E-3</v>
      </c>
      <c r="AO699" s="615"/>
      <c r="AP699" s="651"/>
      <c r="AQ699" s="126" t="s">
        <v>157</v>
      </c>
      <c r="AR699" s="211">
        <f t="shared" si="647"/>
        <v>4728454</v>
      </c>
      <c r="AS699" s="182">
        <f>IFERROR(AR699/AO685,"-")</f>
        <v>2.4561740218795006E-3</v>
      </c>
      <c r="AT699" s="211">
        <f t="shared" si="648"/>
        <v>150</v>
      </c>
      <c r="AU699" s="182">
        <f>IFERROR(AT699/AP685,"-")</f>
        <v>5.5596738324684952E-2</v>
      </c>
      <c r="AV699" s="214">
        <f t="shared" si="653"/>
        <v>31523.026666666668</v>
      </c>
      <c r="AW699" s="109">
        <f t="shared" si="698"/>
        <v>6.9169049156137599E-3</v>
      </c>
      <c r="AX699" s="121"/>
      <c r="AY699" s="76"/>
      <c r="AZ699" s="76"/>
      <c r="BA699" s="76"/>
      <c r="BB699" s="76"/>
      <c r="BC699" s="76"/>
      <c r="BD699" s="76"/>
      <c r="BE699" s="76"/>
      <c r="BF699" s="76"/>
      <c r="BG699" s="76"/>
      <c r="BH699" s="76"/>
      <c r="BI699" s="76"/>
      <c r="BN699" s="500"/>
      <c r="BO699" s="642"/>
      <c r="BP699" s="641"/>
      <c r="BQ699" s="641"/>
      <c r="BR699" s="400" t="s">
        <v>157</v>
      </c>
      <c r="BS699" s="188">
        <v>660694</v>
      </c>
      <c r="BT699" s="390">
        <v>2.8841171965357975E-3</v>
      </c>
      <c r="BU699" s="188">
        <v>22</v>
      </c>
      <c r="BV699" s="390">
        <v>9.2827004219409287E-2</v>
      </c>
      <c r="BW699" s="188">
        <v>30031.545454545456</v>
      </c>
      <c r="BX699" s="401">
        <v>1.038862917315956E-3</v>
      </c>
      <c r="CB699" s="159"/>
      <c r="CC699" s="159"/>
      <c r="CD699" s="159"/>
      <c r="CE699" s="159"/>
      <c r="CF699" s="159"/>
      <c r="CG699" s="159"/>
      <c r="CI699" s="76"/>
      <c r="CJ699" s="150"/>
      <c r="CK699" s="150"/>
      <c r="CL699" s="150"/>
    </row>
    <row r="700" spans="2:90" s="14" customFormat="1" ht="13.5" customHeight="1">
      <c r="B700" s="500"/>
      <c r="C700" s="628"/>
      <c r="D700" s="631"/>
      <c r="E700" s="615"/>
      <c r="F700" s="615"/>
      <c r="G700" s="127" t="s">
        <v>158</v>
      </c>
      <c r="H700" s="212">
        <v>2223965</v>
      </c>
      <c r="I700" s="183">
        <f>IFERROR(H700/E685,"-")</f>
        <v>1.5740725281043783E-3</v>
      </c>
      <c r="J700" s="212">
        <v>167</v>
      </c>
      <c r="K700" s="183">
        <f>IFERROR(J700/F685,"-")</f>
        <v>8.3084577114427863E-2</v>
      </c>
      <c r="L700" s="215">
        <f t="shared" si="649"/>
        <v>13317.155688622754</v>
      </c>
      <c r="M700" s="110">
        <f t="shared" si="694"/>
        <v>7.700820806049986E-3</v>
      </c>
      <c r="N700" s="615"/>
      <c r="O700" s="615"/>
      <c r="P700" s="127" t="s">
        <v>158</v>
      </c>
      <c r="Q700" s="212">
        <v>94384</v>
      </c>
      <c r="R700" s="183">
        <f>IFERROR(Q700/N685,"-")</f>
        <v>4.7692759668693379E-4</v>
      </c>
      <c r="S700" s="212">
        <v>21</v>
      </c>
      <c r="T700" s="183">
        <f>IFERROR(S700/O685,"-")</f>
        <v>7.9847908745247151E-2</v>
      </c>
      <c r="U700" s="215">
        <f t="shared" si="650"/>
        <v>4494.4761904761908</v>
      </c>
      <c r="V700" s="110">
        <f t="shared" si="695"/>
        <v>9.6836668818592645E-4</v>
      </c>
      <c r="W700" s="615"/>
      <c r="X700" s="615"/>
      <c r="Y700" s="127" t="s">
        <v>158</v>
      </c>
      <c r="Z700" s="212">
        <v>87567</v>
      </c>
      <c r="AA700" s="183">
        <f>IFERROR(Z700/W685,"-")</f>
        <v>8.5370102847346946E-4</v>
      </c>
      <c r="AB700" s="212">
        <v>14</v>
      </c>
      <c r="AC700" s="183">
        <f>IFERROR(AB700/X685,"-")</f>
        <v>9.1503267973856203E-2</v>
      </c>
      <c r="AD700" s="215">
        <f t="shared" si="651"/>
        <v>6254.7857142857147</v>
      </c>
      <c r="AE700" s="110">
        <f t="shared" si="696"/>
        <v>6.4557779212395089E-4</v>
      </c>
      <c r="AF700" s="615"/>
      <c r="AG700" s="615"/>
      <c r="AH700" s="127" t="s">
        <v>158</v>
      </c>
      <c r="AI700" s="212">
        <v>808414</v>
      </c>
      <c r="AJ700" s="183">
        <f>IFERROR(AI700/AF685,"-")</f>
        <v>3.8171777294673604E-3</v>
      </c>
      <c r="AK700" s="212">
        <v>39</v>
      </c>
      <c r="AL700" s="183">
        <f>IFERROR(AK700/AG685,"-")</f>
        <v>0.14338235294117646</v>
      </c>
      <c r="AM700" s="215">
        <f t="shared" si="652"/>
        <v>20728.564102564102</v>
      </c>
      <c r="AN700" s="110">
        <f t="shared" si="697"/>
        <v>1.7983952780595777E-3</v>
      </c>
      <c r="AO700" s="615"/>
      <c r="AP700" s="651"/>
      <c r="AQ700" s="127" t="s">
        <v>158</v>
      </c>
      <c r="AR700" s="212">
        <f t="shared" si="647"/>
        <v>3214330</v>
      </c>
      <c r="AS700" s="183">
        <f>IFERROR(AR700/AO685,"-")</f>
        <v>1.6696691653863894E-3</v>
      </c>
      <c r="AT700" s="212">
        <f t="shared" si="648"/>
        <v>241</v>
      </c>
      <c r="AU700" s="183">
        <f>IFERROR(AT700/AP685,"-")</f>
        <v>8.9325426241660483E-2</v>
      </c>
      <c r="AV700" s="215">
        <f t="shared" si="653"/>
        <v>13337.468879668049</v>
      </c>
      <c r="AW700" s="110">
        <f t="shared" si="698"/>
        <v>1.111316056441944E-2</v>
      </c>
      <c r="AX700" s="121"/>
      <c r="AY700" s="76"/>
      <c r="AZ700" s="76"/>
      <c r="BA700" s="76"/>
      <c r="BB700" s="76"/>
      <c r="BC700" s="76"/>
      <c r="BD700" s="76"/>
      <c r="BE700" s="76"/>
      <c r="BF700" s="76"/>
      <c r="BG700" s="76"/>
      <c r="BH700" s="76"/>
      <c r="BI700" s="76"/>
      <c r="BN700" s="500"/>
      <c r="BO700" s="642"/>
      <c r="BP700" s="641"/>
      <c r="BQ700" s="641"/>
      <c r="BR700" s="400" t="s">
        <v>158</v>
      </c>
      <c r="BS700" s="188">
        <v>199680</v>
      </c>
      <c r="BT700" s="390">
        <v>8.7165998450760575E-4</v>
      </c>
      <c r="BU700" s="188">
        <v>31</v>
      </c>
      <c r="BV700" s="390">
        <v>0.13080168776371309</v>
      </c>
      <c r="BW700" s="188">
        <v>6441.2903225806449</v>
      </c>
      <c r="BX700" s="401">
        <v>1.4638522925815743E-3</v>
      </c>
      <c r="CB700" s="159"/>
      <c r="CC700" s="159"/>
      <c r="CD700" s="159"/>
      <c r="CE700" s="159"/>
      <c r="CF700" s="159"/>
      <c r="CG700" s="159"/>
      <c r="CI700" s="76"/>
      <c r="CJ700" s="150"/>
      <c r="CK700" s="150"/>
      <c r="CL700" s="150"/>
    </row>
    <row r="701" spans="2:90" s="14" customFormat="1" ht="13.5" customHeight="1">
      <c r="B701" s="500"/>
      <c r="C701" s="629"/>
      <c r="D701" s="632"/>
      <c r="E701" s="616"/>
      <c r="F701" s="616"/>
      <c r="G701" s="128" t="s">
        <v>81</v>
      </c>
      <c r="H701" s="204">
        <v>219248450</v>
      </c>
      <c r="I701" s="183">
        <f>IFERROR(H701/E685,"-")</f>
        <v>0.15517913365294256</v>
      </c>
      <c r="J701" s="212">
        <v>1595</v>
      </c>
      <c r="K701" s="183">
        <f>IFERROR(J701/F685,"-")</f>
        <v>0.79353233830845771</v>
      </c>
      <c r="L701" s="215">
        <f t="shared" si="649"/>
        <v>137459.84326018809</v>
      </c>
      <c r="M701" s="111">
        <f t="shared" si="694"/>
        <v>7.3549755602692987E-2</v>
      </c>
      <c r="N701" s="616"/>
      <c r="O701" s="616"/>
      <c r="P701" s="128" t="s">
        <v>81</v>
      </c>
      <c r="Q701" s="204">
        <v>45193775</v>
      </c>
      <c r="R701" s="183">
        <f>IFERROR(Q701/N685,"-")</f>
        <v>0.22836665638201423</v>
      </c>
      <c r="S701" s="212">
        <v>225</v>
      </c>
      <c r="T701" s="183">
        <f>IFERROR(S701/O685,"-")</f>
        <v>0.85551330798479086</v>
      </c>
      <c r="U701" s="215">
        <f t="shared" si="650"/>
        <v>200861.22222222222</v>
      </c>
      <c r="V701" s="111">
        <f t="shared" si="695"/>
        <v>1.037535737342064E-2</v>
      </c>
      <c r="W701" s="616"/>
      <c r="X701" s="616"/>
      <c r="Y701" s="128" t="s">
        <v>81</v>
      </c>
      <c r="Z701" s="204">
        <v>19311571</v>
      </c>
      <c r="AA701" s="183">
        <f>IFERROR(Z701/W685,"-")</f>
        <v>0.18827078721594237</v>
      </c>
      <c r="AB701" s="212">
        <v>132</v>
      </c>
      <c r="AC701" s="183">
        <f>IFERROR(AB701/X685,"-")</f>
        <v>0.86274509803921573</v>
      </c>
      <c r="AD701" s="215">
        <f t="shared" si="651"/>
        <v>146299.7803030303</v>
      </c>
      <c r="AE701" s="111">
        <f t="shared" si="696"/>
        <v>6.0868763257401091E-3</v>
      </c>
      <c r="AF701" s="616"/>
      <c r="AG701" s="616"/>
      <c r="AH701" s="128" t="s">
        <v>81</v>
      </c>
      <c r="AI701" s="204">
        <v>38901243</v>
      </c>
      <c r="AJ701" s="183">
        <f>IFERROR(AI701/AF685,"-")</f>
        <v>0.18368429842654635</v>
      </c>
      <c r="AK701" s="212">
        <v>234</v>
      </c>
      <c r="AL701" s="183">
        <f>IFERROR(AK701/AG685,"-")</f>
        <v>0.86029411764705888</v>
      </c>
      <c r="AM701" s="215">
        <f t="shared" si="652"/>
        <v>166244.62820512822</v>
      </c>
      <c r="AN701" s="111">
        <f t="shared" si="697"/>
        <v>1.0790371668357465E-2</v>
      </c>
      <c r="AO701" s="616"/>
      <c r="AP701" s="652"/>
      <c r="AQ701" s="128" t="s">
        <v>81</v>
      </c>
      <c r="AR701" s="204">
        <f t="shared" si="647"/>
        <v>322655039</v>
      </c>
      <c r="AS701" s="183">
        <f>IFERROR(AR701/AO685,"-")</f>
        <v>0.16760169916431819</v>
      </c>
      <c r="AT701" s="212">
        <f t="shared" si="648"/>
        <v>2186</v>
      </c>
      <c r="AU701" s="183">
        <f>IFERROR(AT701/AP685,"-")</f>
        <v>0.81022979985174204</v>
      </c>
      <c r="AV701" s="215">
        <f t="shared" si="653"/>
        <v>147600.65827996339</v>
      </c>
      <c r="AW701" s="111">
        <f t="shared" si="698"/>
        <v>0.1008023609702112</v>
      </c>
      <c r="AX701" s="121"/>
      <c r="AY701" s="76"/>
      <c r="AZ701" s="76"/>
      <c r="BA701" s="76"/>
      <c r="BB701" s="76"/>
      <c r="BC701" s="76"/>
      <c r="BD701" s="76"/>
      <c r="BE701" s="76"/>
      <c r="BF701" s="76"/>
      <c r="BG701" s="76"/>
      <c r="BH701" s="76"/>
      <c r="BI701" s="76"/>
      <c r="BN701" s="500"/>
      <c r="BO701" s="642"/>
      <c r="BP701" s="641"/>
      <c r="BQ701" s="641"/>
      <c r="BR701" s="128" t="s">
        <v>81</v>
      </c>
      <c r="BS701" s="188">
        <v>41570145</v>
      </c>
      <c r="BT701" s="390">
        <v>0.18146550454065968</v>
      </c>
      <c r="BU701" s="188">
        <v>216</v>
      </c>
      <c r="BV701" s="390">
        <v>0.91139240506329111</v>
      </c>
      <c r="BW701" s="188">
        <v>192454.375</v>
      </c>
      <c r="BX701" s="401">
        <v>1.0199745006374841E-2</v>
      </c>
      <c r="CB701" s="159"/>
      <c r="CC701" s="159"/>
      <c r="CD701" s="159"/>
      <c r="CE701" s="159"/>
      <c r="CF701" s="159"/>
      <c r="CG701" s="159"/>
      <c r="CI701" s="76"/>
      <c r="CJ701" s="150"/>
      <c r="CK701" s="150"/>
      <c r="CL701" s="150"/>
    </row>
    <row r="702" spans="2:90" s="14" customFormat="1" ht="13.5" customHeight="1">
      <c r="B702" s="500">
        <v>42</v>
      </c>
      <c r="C702" s="627" t="s">
        <v>14</v>
      </c>
      <c r="D702" s="630">
        <f>BL46</f>
        <v>58184</v>
      </c>
      <c r="E702" s="626">
        <f t="shared" ref="E702" si="699">VLOOKUP(C702,$AY$5:$BI$78,2,0)</f>
        <v>1367106420</v>
      </c>
      <c r="F702" s="626">
        <f t="shared" ref="F702" si="700">VLOOKUP(C702,$AY$5:$BI$78,7,0)</f>
        <v>2424</v>
      </c>
      <c r="G702" s="124" t="s">
        <v>144</v>
      </c>
      <c r="H702" s="210">
        <v>25283066</v>
      </c>
      <c r="I702" s="181">
        <f>IFERROR(H702/E702,"-")</f>
        <v>1.8493853609435906E-2</v>
      </c>
      <c r="J702" s="210">
        <v>462</v>
      </c>
      <c r="K702" s="181">
        <f>IFERROR(J702/F702,"-")</f>
        <v>0.1905940594059406</v>
      </c>
      <c r="L702" s="213">
        <f t="shared" si="649"/>
        <v>54725.251082251081</v>
      </c>
      <c r="M702" s="108">
        <f>IFERROR(J702/$BL$46,0)</f>
        <v>7.9403272377285856E-3</v>
      </c>
      <c r="N702" s="626">
        <f t="shared" ref="N702" si="701">VLOOKUP(C702,$AY$5:$BI$78,3,0)</f>
        <v>241282080</v>
      </c>
      <c r="O702" s="626">
        <f t="shared" ref="O702" si="702">VLOOKUP(C702,$AY$5:$BI$78,8,0)</f>
        <v>372</v>
      </c>
      <c r="P702" s="124" t="s">
        <v>144</v>
      </c>
      <c r="Q702" s="210">
        <v>2777398</v>
      </c>
      <c r="R702" s="181">
        <f>IFERROR(Q702/N702,"-")</f>
        <v>1.1510999905173231E-2</v>
      </c>
      <c r="S702" s="210">
        <v>76</v>
      </c>
      <c r="T702" s="181">
        <f>IFERROR(S702/O702,"-")</f>
        <v>0.20430107526881722</v>
      </c>
      <c r="U702" s="213">
        <f t="shared" si="650"/>
        <v>36544.710526315786</v>
      </c>
      <c r="V702" s="108">
        <f>IFERROR(S702/$BL$46,0)</f>
        <v>1.3062010174618452E-3</v>
      </c>
      <c r="W702" s="626">
        <f t="shared" ref="W702" si="703">VLOOKUP(C702,$AY$5:$BI$78,4,0)</f>
        <v>113100170</v>
      </c>
      <c r="X702" s="626">
        <f t="shared" ref="X702" si="704">VLOOKUP(C702,$AY$5:$BI$78,9,0)</f>
        <v>193</v>
      </c>
      <c r="Y702" s="124" t="s">
        <v>144</v>
      </c>
      <c r="Z702" s="210">
        <v>2979687</v>
      </c>
      <c r="AA702" s="181">
        <f>IFERROR(Z702/W702,"-")</f>
        <v>2.6345557217111168E-2</v>
      </c>
      <c r="AB702" s="210">
        <v>54</v>
      </c>
      <c r="AC702" s="181">
        <f>IFERROR(AB702/X702,"-")</f>
        <v>0.27979274611398963</v>
      </c>
      <c r="AD702" s="213">
        <f t="shared" si="651"/>
        <v>55179.388888888891</v>
      </c>
      <c r="AE702" s="108">
        <f>IFERROR(AB702/$BL$46,0)</f>
        <v>9.2809019661762682E-4</v>
      </c>
      <c r="AF702" s="626">
        <f t="shared" ref="AF702" si="705">VLOOKUP(C702,$AY$5:$BI$78,5,0)</f>
        <v>359871860</v>
      </c>
      <c r="AG702" s="626">
        <f t="shared" ref="AG702" si="706">VLOOKUP(C702,$AY$5:$BI$78,10,0)</f>
        <v>372</v>
      </c>
      <c r="AH702" s="124" t="s">
        <v>144</v>
      </c>
      <c r="AI702" s="210">
        <v>11969344</v>
      </c>
      <c r="AJ702" s="181">
        <f>IFERROR(AI702/AF702,"-")</f>
        <v>3.3260016495871611E-2</v>
      </c>
      <c r="AK702" s="210">
        <v>108</v>
      </c>
      <c r="AL702" s="181">
        <f>IFERROR(AK702/AG702,"-")</f>
        <v>0.29032258064516131</v>
      </c>
      <c r="AM702" s="213">
        <f t="shared" si="652"/>
        <v>110827.25925925926</v>
      </c>
      <c r="AN702" s="108">
        <f>IFERROR(AK702/$BL$46,0)</f>
        <v>1.8561803932352536E-3</v>
      </c>
      <c r="AO702" s="626">
        <f t="shared" ref="AO702" si="707">VLOOKUP(C702,$AY$5:$BI$78,6,0)</f>
        <v>2081360530</v>
      </c>
      <c r="AP702" s="650">
        <f t="shared" ref="AP702" si="708">VLOOKUP(C702,$AY$5:$BI$78,11,0)</f>
        <v>3361</v>
      </c>
      <c r="AQ702" s="124" t="s">
        <v>144</v>
      </c>
      <c r="AR702" s="210">
        <f t="shared" si="647"/>
        <v>43009495</v>
      </c>
      <c r="AS702" s="181">
        <f>IFERROR(AR702/AO702,"-")</f>
        <v>2.0664125402627867E-2</v>
      </c>
      <c r="AT702" s="210">
        <f t="shared" si="648"/>
        <v>700</v>
      </c>
      <c r="AU702" s="181">
        <f>IFERROR(AT702/AP702,"-")</f>
        <v>0.20827134781315085</v>
      </c>
      <c r="AV702" s="213">
        <f t="shared" si="653"/>
        <v>61442.135714285716</v>
      </c>
      <c r="AW702" s="108">
        <f>IFERROR(AT702/$BL$46,0)</f>
        <v>1.203079884504331E-2</v>
      </c>
      <c r="AX702" s="121"/>
      <c r="AY702" s="76"/>
      <c r="AZ702" s="76"/>
      <c r="BA702" s="76"/>
      <c r="BB702" s="76"/>
      <c r="BC702" s="76"/>
      <c r="BD702" s="76"/>
      <c r="BE702" s="76"/>
      <c r="BF702" s="76"/>
      <c r="BG702" s="76"/>
      <c r="BH702" s="76"/>
      <c r="BI702" s="76"/>
      <c r="BN702" s="500">
        <v>42</v>
      </c>
      <c r="BO702" s="642" t="s">
        <v>14</v>
      </c>
      <c r="BP702" s="641">
        <v>265420150</v>
      </c>
      <c r="BQ702" s="641">
        <v>396</v>
      </c>
      <c r="BR702" s="400" t="s">
        <v>144</v>
      </c>
      <c r="BS702" s="188">
        <v>4485759</v>
      </c>
      <c r="BT702" s="390">
        <v>1.6900597034550692E-2</v>
      </c>
      <c r="BU702" s="188">
        <v>104</v>
      </c>
      <c r="BV702" s="390">
        <v>0.26262626262626265</v>
      </c>
      <c r="BW702" s="188">
        <v>43132.298076923078</v>
      </c>
      <c r="BX702" s="401">
        <v>1.8613974799541809E-3</v>
      </c>
      <c r="CB702" s="159"/>
      <c r="CC702" s="159"/>
      <c r="CD702" s="159"/>
      <c r="CE702" s="159"/>
      <c r="CF702" s="159"/>
      <c r="CG702" s="159"/>
      <c r="CI702" s="76"/>
      <c r="CJ702" s="150"/>
      <c r="CK702" s="150"/>
      <c r="CL702" s="150"/>
    </row>
    <row r="703" spans="2:90" s="14" customFormat="1" ht="13.5" customHeight="1">
      <c r="B703" s="500"/>
      <c r="C703" s="628"/>
      <c r="D703" s="631"/>
      <c r="E703" s="615"/>
      <c r="F703" s="615"/>
      <c r="G703" s="125" t="s">
        <v>145</v>
      </c>
      <c r="H703" s="211">
        <v>27559593</v>
      </c>
      <c r="I703" s="182">
        <f>IFERROR(H703/E702,"-")</f>
        <v>2.0159069255193753E-2</v>
      </c>
      <c r="J703" s="211">
        <v>522</v>
      </c>
      <c r="K703" s="182">
        <f>IFERROR(J703/F702,"-")</f>
        <v>0.21534653465346534</v>
      </c>
      <c r="L703" s="214">
        <f t="shared" si="649"/>
        <v>52796.15517241379</v>
      </c>
      <c r="M703" s="109">
        <f t="shared" ref="M703:M718" si="709">IFERROR(J703/$BL$46,0)</f>
        <v>8.971538567303726E-3</v>
      </c>
      <c r="N703" s="615"/>
      <c r="O703" s="615"/>
      <c r="P703" s="125" t="s">
        <v>145</v>
      </c>
      <c r="Q703" s="211">
        <v>4800845</v>
      </c>
      <c r="R703" s="182">
        <f>IFERROR(Q703/N702,"-")</f>
        <v>1.989722983157307E-2</v>
      </c>
      <c r="S703" s="211">
        <v>103</v>
      </c>
      <c r="T703" s="182">
        <f>IFERROR(S703/O702,"-")</f>
        <v>0.2768817204301075</v>
      </c>
      <c r="U703" s="214">
        <f t="shared" si="650"/>
        <v>46610.145631067964</v>
      </c>
      <c r="V703" s="109">
        <f t="shared" ref="V703:V718" si="710">IFERROR(S703/$BL$46,0)</f>
        <v>1.7702461157706585E-3</v>
      </c>
      <c r="W703" s="615"/>
      <c r="X703" s="615"/>
      <c r="Y703" s="125" t="s">
        <v>145</v>
      </c>
      <c r="Z703" s="211">
        <v>562381</v>
      </c>
      <c r="AA703" s="182">
        <f>IFERROR(Z703/W702,"-")</f>
        <v>4.9724151608260183E-3</v>
      </c>
      <c r="AB703" s="211">
        <v>49</v>
      </c>
      <c r="AC703" s="182">
        <f>IFERROR(AB703/X702,"-")</f>
        <v>0.25388601036269431</v>
      </c>
      <c r="AD703" s="214">
        <f t="shared" si="651"/>
        <v>11477.163265306122</v>
      </c>
      <c r="AE703" s="109">
        <f t="shared" ref="AE703:AE718" si="711">IFERROR(AB703/$BL$46,0)</f>
        <v>8.4215591915303171E-4</v>
      </c>
      <c r="AF703" s="615"/>
      <c r="AG703" s="615"/>
      <c r="AH703" s="125" t="s">
        <v>145</v>
      </c>
      <c r="AI703" s="211">
        <v>8806697</v>
      </c>
      <c r="AJ703" s="182">
        <f>IFERROR(AI703/AF702,"-")</f>
        <v>2.4471757808459935E-2</v>
      </c>
      <c r="AK703" s="211">
        <v>116</v>
      </c>
      <c r="AL703" s="182">
        <f>IFERROR(AK703/AG702,"-")</f>
        <v>0.31182795698924731</v>
      </c>
      <c r="AM703" s="214">
        <f t="shared" si="652"/>
        <v>75919.801724137928</v>
      </c>
      <c r="AN703" s="109">
        <f t="shared" ref="AN703:AN718" si="712">IFERROR(AK703/$BL$46,0)</f>
        <v>1.9936752371786056E-3</v>
      </c>
      <c r="AO703" s="615"/>
      <c r="AP703" s="651"/>
      <c r="AQ703" s="125" t="s">
        <v>145</v>
      </c>
      <c r="AR703" s="211">
        <f t="shared" si="647"/>
        <v>41729516</v>
      </c>
      <c r="AS703" s="182">
        <f>IFERROR(AR703/AO702,"-")</f>
        <v>2.0049153137347137E-2</v>
      </c>
      <c r="AT703" s="211">
        <f t="shared" si="648"/>
        <v>790</v>
      </c>
      <c r="AU703" s="182">
        <f>IFERROR(AT703/AP702,"-")</f>
        <v>0.23504909253198453</v>
      </c>
      <c r="AV703" s="214">
        <f t="shared" si="653"/>
        <v>52822.172151898732</v>
      </c>
      <c r="AW703" s="109">
        <f t="shared" ref="AW703:AW718" si="713">IFERROR(AT703/$BL$46,0)</f>
        <v>1.3577615839406022E-2</v>
      </c>
      <c r="AX703" s="121"/>
      <c r="AY703" s="76"/>
      <c r="AZ703" s="76"/>
      <c r="BA703" s="76"/>
      <c r="BB703" s="76"/>
      <c r="BC703" s="76"/>
      <c r="BD703" s="76"/>
      <c r="BE703" s="76"/>
      <c r="BF703" s="76"/>
      <c r="BG703" s="76"/>
      <c r="BH703" s="76"/>
      <c r="BI703" s="76"/>
      <c r="BN703" s="500"/>
      <c r="BO703" s="642"/>
      <c r="BP703" s="641"/>
      <c r="BQ703" s="641"/>
      <c r="BR703" s="400" t="s">
        <v>145</v>
      </c>
      <c r="BS703" s="188">
        <v>10908268</v>
      </c>
      <c r="BT703" s="390">
        <v>4.1098115572611948E-2</v>
      </c>
      <c r="BU703" s="188">
        <v>108</v>
      </c>
      <c r="BV703" s="390">
        <v>0.27272727272727271</v>
      </c>
      <c r="BW703" s="188">
        <v>101002.48148148147</v>
      </c>
      <c r="BX703" s="401">
        <v>1.9329896907216496E-3</v>
      </c>
      <c r="CB703" s="159"/>
      <c r="CC703" s="159"/>
      <c r="CD703" s="159"/>
      <c r="CE703" s="159"/>
      <c r="CF703" s="159"/>
      <c r="CG703" s="159"/>
      <c r="CI703" s="76"/>
      <c r="CJ703" s="150"/>
      <c r="CK703" s="150"/>
      <c r="CL703" s="150"/>
    </row>
    <row r="704" spans="2:90" s="14" customFormat="1" ht="13.5" customHeight="1">
      <c r="B704" s="500"/>
      <c r="C704" s="628"/>
      <c r="D704" s="631"/>
      <c r="E704" s="615"/>
      <c r="F704" s="615"/>
      <c r="G704" s="126" t="s">
        <v>146</v>
      </c>
      <c r="H704" s="211">
        <v>27841782</v>
      </c>
      <c r="I704" s="182">
        <f>IFERROR(H704/E702,"-")</f>
        <v>2.0365482593520407E-2</v>
      </c>
      <c r="J704" s="211">
        <v>614</v>
      </c>
      <c r="K704" s="182">
        <f>IFERROR(J704/F702,"-")</f>
        <v>0.25330033003300328</v>
      </c>
      <c r="L704" s="214">
        <f t="shared" si="649"/>
        <v>45344.921824104233</v>
      </c>
      <c r="M704" s="109">
        <f t="shared" si="709"/>
        <v>1.0552729272652276E-2</v>
      </c>
      <c r="N704" s="615"/>
      <c r="O704" s="615"/>
      <c r="P704" s="126" t="s">
        <v>146</v>
      </c>
      <c r="Q704" s="211">
        <v>3576850</v>
      </c>
      <c r="R704" s="182">
        <f>IFERROR(Q704/N702,"-")</f>
        <v>1.4824349989025293E-2</v>
      </c>
      <c r="S704" s="211">
        <v>87</v>
      </c>
      <c r="T704" s="182">
        <f>IFERROR(S704/O702,"-")</f>
        <v>0.23387096774193547</v>
      </c>
      <c r="U704" s="214">
        <f t="shared" si="650"/>
        <v>41113.218390804599</v>
      </c>
      <c r="V704" s="109">
        <f t="shared" si="710"/>
        <v>1.4952564278839543E-3</v>
      </c>
      <c r="W704" s="615"/>
      <c r="X704" s="615"/>
      <c r="Y704" s="126" t="s">
        <v>146</v>
      </c>
      <c r="Z704" s="211">
        <v>911228</v>
      </c>
      <c r="AA704" s="182">
        <f>IFERROR(Z704/W702,"-")</f>
        <v>8.056822549426761E-3</v>
      </c>
      <c r="AB704" s="211">
        <v>45</v>
      </c>
      <c r="AC704" s="182">
        <f>IFERROR(AB704/X702,"-")</f>
        <v>0.23316062176165803</v>
      </c>
      <c r="AD704" s="214">
        <f t="shared" si="651"/>
        <v>20249.511111111111</v>
      </c>
      <c r="AE704" s="109">
        <f t="shared" si="711"/>
        <v>7.7340849718135572E-4</v>
      </c>
      <c r="AF704" s="615"/>
      <c r="AG704" s="615"/>
      <c r="AH704" s="126" t="s">
        <v>146</v>
      </c>
      <c r="AI704" s="211">
        <v>2921217</v>
      </c>
      <c r="AJ704" s="182">
        <f>IFERROR(AI704/AF702,"-")</f>
        <v>8.1173810033382445E-3</v>
      </c>
      <c r="AK704" s="211">
        <v>101</v>
      </c>
      <c r="AL704" s="182">
        <f>IFERROR(AK704/AG702,"-")</f>
        <v>0.271505376344086</v>
      </c>
      <c r="AM704" s="214">
        <f t="shared" si="652"/>
        <v>28922.940594059404</v>
      </c>
      <c r="AN704" s="109">
        <f t="shared" si="712"/>
        <v>1.7358724047848205E-3</v>
      </c>
      <c r="AO704" s="615"/>
      <c r="AP704" s="651"/>
      <c r="AQ704" s="126" t="s">
        <v>146</v>
      </c>
      <c r="AR704" s="211">
        <f t="shared" si="647"/>
        <v>35251077</v>
      </c>
      <c r="AS704" s="182">
        <f>IFERROR(AR704/AO702,"-")</f>
        <v>1.6936554956194928E-2</v>
      </c>
      <c r="AT704" s="211">
        <f t="shared" si="648"/>
        <v>847</v>
      </c>
      <c r="AU704" s="182">
        <f>IFERROR(AT704/AP702,"-")</f>
        <v>0.2520083308539125</v>
      </c>
      <c r="AV704" s="214">
        <f t="shared" si="653"/>
        <v>41618.744982290438</v>
      </c>
      <c r="AW704" s="109">
        <f t="shared" si="713"/>
        <v>1.4557266602502407E-2</v>
      </c>
      <c r="AX704" s="121"/>
      <c r="AY704" s="76"/>
      <c r="AZ704" s="76"/>
      <c r="BA704" s="76"/>
      <c r="BB704" s="76"/>
      <c r="BC704" s="76"/>
      <c r="BD704" s="76"/>
      <c r="BE704" s="76"/>
      <c r="BF704" s="76"/>
      <c r="BG704" s="76"/>
      <c r="BH704" s="76"/>
      <c r="BI704" s="76"/>
      <c r="BN704" s="500"/>
      <c r="BO704" s="642"/>
      <c r="BP704" s="641"/>
      <c r="BQ704" s="641"/>
      <c r="BR704" s="400" t="s">
        <v>146</v>
      </c>
      <c r="BS704" s="188">
        <v>7079472</v>
      </c>
      <c r="BT704" s="390">
        <v>2.6672699868491523E-2</v>
      </c>
      <c r="BU704" s="188">
        <v>104</v>
      </c>
      <c r="BV704" s="390">
        <v>0.26262626262626265</v>
      </c>
      <c r="BW704" s="188">
        <v>68071.846153846156</v>
      </c>
      <c r="BX704" s="401">
        <v>1.8613974799541809E-3</v>
      </c>
      <c r="CB704" s="159"/>
      <c r="CC704" s="159"/>
      <c r="CD704" s="159"/>
      <c r="CE704" s="159"/>
      <c r="CF704" s="159"/>
      <c r="CG704" s="159"/>
      <c r="CI704" s="76"/>
      <c r="CJ704" s="150"/>
      <c r="CK704" s="150"/>
      <c r="CL704" s="150"/>
    </row>
    <row r="705" spans="2:90" s="14" customFormat="1" ht="13.5" customHeight="1">
      <c r="B705" s="500"/>
      <c r="C705" s="628"/>
      <c r="D705" s="631"/>
      <c r="E705" s="615"/>
      <c r="F705" s="615"/>
      <c r="G705" s="126" t="s">
        <v>147</v>
      </c>
      <c r="H705" s="211">
        <v>3681570</v>
      </c>
      <c r="I705" s="182">
        <f>IFERROR(H705/E702,"-")</f>
        <v>2.6929651899374445E-3</v>
      </c>
      <c r="J705" s="211">
        <v>75</v>
      </c>
      <c r="K705" s="182">
        <f>IFERROR(J705/F702,"-")</f>
        <v>3.094059405940594E-2</v>
      </c>
      <c r="L705" s="214">
        <f t="shared" si="649"/>
        <v>49087.6</v>
      </c>
      <c r="M705" s="109">
        <f t="shared" si="709"/>
        <v>1.2890141619689261E-3</v>
      </c>
      <c r="N705" s="615"/>
      <c r="O705" s="615"/>
      <c r="P705" s="126" t="s">
        <v>147</v>
      </c>
      <c r="Q705" s="211">
        <v>196847</v>
      </c>
      <c r="R705" s="182">
        <f>IFERROR(Q705/N702,"-")</f>
        <v>8.1583762872070736E-4</v>
      </c>
      <c r="S705" s="211">
        <v>19</v>
      </c>
      <c r="T705" s="182">
        <f>IFERROR(S705/O702,"-")</f>
        <v>5.1075268817204304E-2</v>
      </c>
      <c r="U705" s="214">
        <f t="shared" si="650"/>
        <v>10360.368421052632</v>
      </c>
      <c r="V705" s="109">
        <f t="shared" si="710"/>
        <v>3.2655025436546131E-4</v>
      </c>
      <c r="W705" s="615"/>
      <c r="X705" s="615"/>
      <c r="Y705" s="126" t="s">
        <v>147</v>
      </c>
      <c r="Z705" s="211">
        <v>42309</v>
      </c>
      <c r="AA705" s="182">
        <f>IFERROR(Z705/W702,"-")</f>
        <v>3.7408431835248349E-4</v>
      </c>
      <c r="AB705" s="211">
        <v>9</v>
      </c>
      <c r="AC705" s="182">
        <f>IFERROR(AB705/X702,"-")</f>
        <v>4.6632124352331605E-2</v>
      </c>
      <c r="AD705" s="214">
        <f t="shared" si="651"/>
        <v>4701</v>
      </c>
      <c r="AE705" s="109">
        <f t="shared" si="711"/>
        <v>1.5468169943627113E-4</v>
      </c>
      <c r="AF705" s="615"/>
      <c r="AG705" s="615"/>
      <c r="AH705" s="126" t="s">
        <v>147</v>
      </c>
      <c r="AI705" s="211">
        <v>1683301</v>
      </c>
      <c r="AJ705" s="182">
        <f>IFERROR(AI705/AF702,"-")</f>
        <v>4.6775010416207595E-3</v>
      </c>
      <c r="AK705" s="211">
        <v>19</v>
      </c>
      <c r="AL705" s="182">
        <f>IFERROR(AK705/AG702,"-")</f>
        <v>5.1075268817204304E-2</v>
      </c>
      <c r="AM705" s="214">
        <f t="shared" si="652"/>
        <v>88594.789473684214</v>
      </c>
      <c r="AN705" s="109">
        <f t="shared" si="712"/>
        <v>3.2655025436546131E-4</v>
      </c>
      <c r="AO705" s="615"/>
      <c r="AP705" s="651"/>
      <c r="AQ705" s="126" t="s">
        <v>147</v>
      </c>
      <c r="AR705" s="211">
        <f t="shared" si="647"/>
        <v>5604027</v>
      </c>
      <c r="AS705" s="182">
        <f>IFERROR(AR705/AO702,"-")</f>
        <v>2.6924825945459818E-3</v>
      </c>
      <c r="AT705" s="211">
        <f t="shared" si="648"/>
        <v>122</v>
      </c>
      <c r="AU705" s="182">
        <f>IFERROR(AT705/AP702,"-")</f>
        <v>3.6298720618863432E-2</v>
      </c>
      <c r="AV705" s="214">
        <f t="shared" si="653"/>
        <v>45934.647540983606</v>
      </c>
      <c r="AW705" s="109">
        <f t="shared" si="713"/>
        <v>2.0967963701361198E-3</v>
      </c>
      <c r="AX705" s="121"/>
      <c r="AY705" s="76"/>
      <c r="AZ705" s="76"/>
      <c r="BA705" s="76"/>
      <c r="BB705" s="76"/>
      <c r="BC705" s="76"/>
      <c r="BD705" s="76"/>
      <c r="BE705" s="76"/>
      <c r="BF705" s="76"/>
      <c r="BG705" s="76"/>
      <c r="BH705" s="76"/>
      <c r="BI705" s="76"/>
      <c r="BN705" s="500"/>
      <c r="BO705" s="642"/>
      <c r="BP705" s="641"/>
      <c r="BQ705" s="641"/>
      <c r="BR705" s="400" t="s">
        <v>147</v>
      </c>
      <c r="BS705" s="188">
        <v>896756</v>
      </c>
      <c r="BT705" s="390">
        <v>3.3786281862925628E-3</v>
      </c>
      <c r="BU705" s="188">
        <v>17</v>
      </c>
      <c r="BV705" s="390">
        <v>4.2929292929292928E-2</v>
      </c>
      <c r="BW705" s="188">
        <v>52750.352941176468</v>
      </c>
      <c r="BX705" s="401">
        <v>3.0426689576174113E-4</v>
      </c>
      <c r="CB705" s="159"/>
      <c r="CC705" s="159"/>
      <c r="CD705" s="159"/>
      <c r="CE705" s="159"/>
      <c r="CF705" s="159"/>
      <c r="CG705" s="159"/>
      <c r="CI705" s="76"/>
      <c r="CJ705" s="150"/>
      <c r="CK705" s="150"/>
      <c r="CL705" s="150"/>
    </row>
    <row r="706" spans="2:90" s="14" customFormat="1" ht="13.5" customHeight="1">
      <c r="B706" s="500"/>
      <c r="C706" s="628"/>
      <c r="D706" s="631"/>
      <c r="E706" s="615"/>
      <c r="F706" s="615"/>
      <c r="G706" s="126" t="s">
        <v>148</v>
      </c>
      <c r="H706" s="211">
        <v>46387480</v>
      </c>
      <c r="I706" s="182">
        <f>IFERROR(H706/E702,"-")</f>
        <v>3.3931140488682655E-2</v>
      </c>
      <c r="J706" s="211">
        <v>740</v>
      </c>
      <c r="K706" s="182">
        <f>IFERROR(J706/F702,"-")</f>
        <v>0.30528052805280526</v>
      </c>
      <c r="L706" s="214">
        <f t="shared" si="649"/>
        <v>62685.783783783787</v>
      </c>
      <c r="M706" s="109">
        <f t="shared" si="709"/>
        <v>1.2718273064760071E-2</v>
      </c>
      <c r="N706" s="615"/>
      <c r="O706" s="615"/>
      <c r="P706" s="126" t="s">
        <v>148</v>
      </c>
      <c r="Q706" s="211">
        <v>6839784</v>
      </c>
      <c r="R706" s="182">
        <f>IFERROR(Q706/N702,"-")</f>
        <v>2.8347666764145931E-2</v>
      </c>
      <c r="S706" s="211">
        <v>128</v>
      </c>
      <c r="T706" s="182">
        <f>IFERROR(S706/O702,"-")</f>
        <v>0.34408602150537637</v>
      </c>
      <c r="U706" s="214">
        <f t="shared" si="650"/>
        <v>53435.8125</v>
      </c>
      <c r="V706" s="109">
        <f t="shared" si="710"/>
        <v>2.199917503093634E-3</v>
      </c>
      <c r="W706" s="615"/>
      <c r="X706" s="615"/>
      <c r="Y706" s="126" t="s">
        <v>148</v>
      </c>
      <c r="Z706" s="211">
        <v>2464589</v>
      </c>
      <c r="AA706" s="182">
        <f>IFERROR(Z706/W702,"-")</f>
        <v>2.1791205088374316E-2</v>
      </c>
      <c r="AB706" s="211">
        <v>60</v>
      </c>
      <c r="AC706" s="182">
        <f>IFERROR(AB706/X702,"-")</f>
        <v>0.31088082901554404</v>
      </c>
      <c r="AD706" s="214">
        <f t="shared" si="651"/>
        <v>41076.48333333333</v>
      </c>
      <c r="AE706" s="109">
        <f t="shared" si="711"/>
        <v>1.031211329575141E-3</v>
      </c>
      <c r="AF706" s="615"/>
      <c r="AG706" s="615"/>
      <c r="AH706" s="126" t="s">
        <v>148</v>
      </c>
      <c r="AI706" s="211">
        <v>9252946</v>
      </c>
      <c r="AJ706" s="182">
        <f>IFERROR(AI706/AF702,"-")</f>
        <v>2.5711779742934055E-2</v>
      </c>
      <c r="AK706" s="211">
        <v>144</v>
      </c>
      <c r="AL706" s="182">
        <f>IFERROR(AK706/AG702,"-")</f>
        <v>0.38709677419354838</v>
      </c>
      <c r="AM706" s="214">
        <f t="shared" si="652"/>
        <v>64256.569444444445</v>
      </c>
      <c r="AN706" s="109">
        <f t="shared" si="712"/>
        <v>2.474907190980338E-3</v>
      </c>
      <c r="AO706" s="615"/>
      <c r="AP706" s="651"/>
      <c r="AQ706" s="126" t="s">
        <v>148</v>
      </c>
      <c r="AR706" s="211">
        <f t="shared" si="647"/>
        <v>64944799</v>
      </c>
      <c r="AS706" s="182">
        <f>IFERROR(AR706/AO702,"-")</f>
        <v>3.1203051111957043E-2</v>
      </c>
      <c r="AT706" s="211">
        <f t="shared" si="648"/>
        <v>1072</v>
      </c>
      <c r="AU706" s="182">
        <f>IFERROR(AT706/AP702,"-")</f>
        <v>0.31895269265099674</v>
      </c>
      <c r="AV706" s="214">
        <f t="shared" si="653"/>
        <v>60582.834888059704</v>
      </c>
      <c r="AW706" s="109">
        <f t="shared" si="713"/>
        <v>1.8424309088409186E-2</v>
      </c>
      <c r="AX706" s="121"/>
      <c r="AY706" s="76"/>
      <c r="AZ706" s="76"/>
      <c r="BA706" s="76"/>
      <c r="BB706" s="76"/>
      <c r="BC706" s="76"/>
      <c r="BD706" s="76"/>
      <c r="BE706" s="76"/>
      <c r="BF706" s="76"/>
      <c r="BG706" s="76"/>
      <c r="BH706" s="76"/>
      <c r="BI706" s="76"/>
      <c r="BN706" s="500"/>
      <c r="BO706" s="642"/>
      <c r="BP706" s="641"/>
      <c r="BQ706" s="641"/>
      <c r="BR706" s="400" t="s">
        <v>148</v>
      </c>
      <c r="BS706" s="188">
        <v>11859419</v>
      </c>
      <c r="BT706" s="390">
        <v>4.4681682984505887E-2</v>
      </c>
      <c r="BU706" s="188">
        <v>160</v>
      </c>
      <c r="BV706" s="390">
        <v>0.40404040404040403</v>
      </c>
      <c r="BW706" s="188">
        <v>74121.368749999994</v>
      </c>
      <c r="BX706" s="401">
        <v>2.8636884306987398E-3</v>
      </c>
      <c r="CB706" s="159"/>
      <c r="CC706" s="159"/>
      <c r="CD706" s="159"/>
      <c r="CE706" s="159"/>
      <c r="CF706" s="159"/>
      <c r="CG706" s="159"/>
      <c r="CI706" s="76"/>
      <c r="CJ706" s="150"/>
      <c r="CK706" s="150"/>
      <c r="CL706" s="150"/>
    </row>
    <row r="707" spans="2:90" s="14" customFormat="1" ht="13.5" customHeight="1">
      <c r="B707" s="500"/>
      <c r="C707" s="628"/>
      <c r="D707" s="631"/>
      <c r="E707" s="615"/>
      <c r="F707" s="615"/>
      <c r="G707" s="126" t="s">
        <v>149</v>
      </c>
      <c r="H707" s="211">
        <v>42275755</v>
      </c>
      <c r="I707" s="182">
        <f>IFERROR(H707/E702,"-")</f>
        <v>3.0923528981745253E-2</v>
      </c>
      <c r="J707" s="211">
        <v>734</v>
      </c>
      <c r="K707" s="182">
        <f>IFERROR(J707/F702,"-")</f>
        <v>0.30280528052805278</v>
      </c>
      <c r="L707" s="214">
        <f t="shared" si="649"/>
        <v>57596.396457765666</v>
      </c>
      <c r="M707" s="109">
        <f t="shared" si="709"/>
        <v>1.2615151931802557E-2</v>
      </c>
      <c r="N707" s="615"/>
      <c r="O707" s="615"/>
      <c r="P707" s="126" t="s">
        <v>149</v>
      </c>
      <c r="Q707" s="211">
        <v>6930391</v>
      </c>
      <c r="R707" s="182">
        <f>IFERROR(Q707/N702,"-")</f>
        <v>2.8723189886294083E-2</v>
      </c>
      <c r="S707" s="211">
        <v>113</v>
      </c>
      <c r="T707" s="182">
        <f>IFERROR(S707/O702,"-")</f>
        <v>0.30376344086021506</v>
      </c>
      <c r="U707" s="214">
        <f t="shared" si="650"/>
        <v>61330.893805309737</v>
      </c>
      <c r="V707" s="109">
        <f t="shared" si="710"/>
        <v>1.9421146706998487E-3</v>
      </c>
      <c r="W707" s="615"/>
      <c r="X707" s="615"/>
      <c r="Y707" s="126" t="s">
        <v>149</v>
      </c>
      <c r="Z707" s="211">
        <v>4789223</v>
      </c>
      <c r="AA707" s="182">
        <f>IFERROR(Z707/W702,"-")</f>
        <v>4.234496729757347E-2</v>
      </c>
      <c r="AB707" s="211">
        <v>65</v>
      </c>
      <c r="AC707" s="182">
        <f>IFERROR(AB707/X702,"-")</f>
        <v>0.33678756476683935</v>
      </c>
      <c r="AD707" s="214">
        <f t="shared" si="651"/>
        <v>73680.353846153841</v>
      </c>
      <c r="AE707" s="109">
        <f t="shared" si="711"/>
        <v>1.1171456070397359E-3</v>
      </c>
      <c r="AF707" s="615"/>
      <c r="AG707" s="615"/>
      <c r="AH707" s="126" t="s">
        <v>149</v>
      </c>
      <c r="AI707" s="211">
        <v>10487357</v>
      </c>
      <c r="AJ707" s="182">
        <f>IFERROR(AI707/AF702,"-")</f>
        <v>2.9141920126791798E-2</v>
      </c>
      <c r="AK707" s="211">
        <v>135</v>
      </c>
      <c r="AL707" s="182">
        <f>IFERROR(AK707/AG702,"-")</f>
        <v>0.36290322580645162</v>
      </c>
      <c r="AM707" s="214">
        <f t="shared" si="652"/>
        <v>77684.125925925924</v>
      </c>
      <c r="AN707" s="109">
        <f t="shared" si="712"/>
        <v>2.3202254915440671E-3</v>
      </c>
      <c r="AO707" s="615"/>
      <c r="AP707" s="651"/>
      <c r="AQ707" s="126" t="s">
        <v>149</v>
      </c>
      <c r="AR707" s="211">
        <f t="shared" si="647"/>
        <v>64482726</v>
      </c>
      <c r="AS707" s="182">
        <f>IFERROR(AR707/AO702,"-")</f>
        <v>3.0981045845046365E-2</v>
      </c>
      <c r="AT707" s="211">
        <f t="shared" si="648"/>
        <v>1047</v>
      </c>
      <c r="AU707" s="182">
        <f>IFERROR(AT707/AP702,"-")</f>
        <v>0.31151443022909847</v>
      </c>
      <c r="AV707" s="214">
        <f t="shared" si="653"/>
        <v>61588.085959885386</v>
      </c>
      <c r="AW707" s="109">
        <f t="shared" si="713"/>
        <v>1.7994637701086211E-2</v>
      </c>
      <c r="AX707" s="121"/>
      <c r="AY707" s="76"/>
      <c r="AZ707" s="76"/>
      <c r="BA707" s="76"/>
      <c r="BB707" s="76"/>
      <c r="BC707" s="76"/>
      <c r="BD707" s="76"/>
      <c r="BE707" s="76"/>
      <c r="BF707" s="76"/>
      <c r="BG707" s="76"/>
      <c r="BH707" s="76"/>
      <c r="BI707" s="76"/>
      <c r="BN707" s="500"/>
      <c r="BO707" s="642"/>
      <c r="BP707" s="641"/>
      <c r="BQ707" s="641"/>
      <c r="BR707" s="400" t="s">
        <v>149</v>
      </c>
      <c r="BS707" s="188">
        <v>7696652</v>
      </c>
      <c r="BT707" s="390">
        <v>2.8997994312036972E-2</v>
      </c>
      <c r="BU707" s="188">
        <v>137</v>
      </c>
      <c r="BV707" s="390">
        <v>0.34595959595959597</v>
      </c>
      <c r="BW707" s="188">
        <v>56179.941605839413</v>
      </c>
      <c r="BX707" s="401">
        <v>2.4520332187857961E-3</v>
      </c>
      <c r="CB707" s="159"/>
      <c r="CC707" s="159"/>
      <c r="CD707" s="159"/>
      <c r="CE707" s="159"/>
      <c r="CF707" s="159"/>
      <c r="CG707" s="159"/>
      <c r="CI707" s="76"/>
      <c r="CJ707" s="150"/>
      <c r="CK707" s="150"/>
      <c r="CL707" s="150"/>
    </row>
    <row r="708" spans="2:90" s="14" customFormat="1" ht="13.5" customHeight="1">
      <c r="B708" s="500"/>
      <c r="C708" s="628"/>
      <c r="D708" s="631"/>
      <c r="E708" s="615"/>
      <c r="F708" s="615"/>
      <c r="G708" s="126" t="s">
        <v>150</v>
      </c>
      <c r="H708" s="211">
        <v>28915331</v>
      </c>
      <c r="I708" s="182">
        <f>IFERROR(H708/E702,"-")</f>
        <v>2.1150753574838747E-2</v>
      </c>
      <c r="J708" s="211">
        <v>210</v>
      </c>
      <c r="K708" s="182">
        <f>IFERROR(J708/F702,"-")</f>
        <v>8.6633663366336627E-2</v>
      </c>
      <c r="L708" s="214">
        <f t="shared" si="649"/>
        <v>137692.05238095237</v>
      </c>
      <c r="M708" s="109">
        <f t="shared" si="709"/>
        <v>3.609239653512993E-3</v>
      </c>
      <c r="N708" s="615"/>
      <c r="O708" s="615"/>
      <c r="P708" s="126" t="s">
        <v>150</v>
      </c>
      <c r="Q708" s="211">
        <v>7132982</v>
      </c>
      <c r="R708" s="182">
        <f>IFERROR(Q708/N702,"-")</f>
        <v>2.9562833675837012E-2</v>
      </c>
      <c r="S708" s="211">
        <v>39</v>
      </c>
      <c r="T708" s="182">
        <f>IFERROR(S708/O702,"-")</f>
        <v>0.10483870967741936</v>
      </c>
      <c r="U708" s="214">
        <f t="shared" si="650"/>
        <v>182896.97435897434</v>
      </c>
      <c r="V708" s="109">
        <f t="shared" si="710"/>
        <v>6.7028736422384161E-4</v>
      </c>
      <c r="W708" s="615"/>
      <c r="X708" s="615"/>
      <c r="Y708" s="126" t="s">
        <v>150</v>
      </c>
      <c r="Z708" s="211">
        <v>1381076</v>
      </c>
      <c r="AA708" s="182">
        <f>IFERROR(Z708/W702,"-")</f>
        <v>1.2211086862203655E-2</v>
      </c>
      <c r="AB708" s="211">
        <v>21</v>
      </c>
      <c r="AC708" s="182">
        <f>IFERROR(AB708/X702,"-")</f>
        <v>0.10880829015544041</v>
      </c>
      <c r="AD708" s="214">
        <f t="shared" si="651"/>
        <v>65765.523809523816</v>
      </c>
      <c r="AE708" s="109">
        <f t="shared" si="711"/>
        <v>3.609239653512993E-4</v>
      </c>
      <c r="AF708" s="615"/>
      <c r="AG708" s="615"/>
      <c r="AH708" s="126" t="s">
        <v>150</v>
      </c>
      <c r="AI708" s="211">
        <v>8097349</v>
      </c>
      <c r="AJ708" s="182">
        <f>IFERROR(AI708/AF702,"-")</f>
        <v>2.2500645090727571E-2</v>
      </c>
      <c r="AK708" s="211">
        <v>59</v>
      </c>
      <c r="AL708" s="182">
        <f>IFERROR(AK708/AG702,"-")</f>
        <v>0.15860215053763441</v>
      </c>
      <c r="AM708" s="214">
        <f t="shared" si="652"/>
        <v>137243.20338983051</v>
      </c>
      <c r="AN708" s="109">
        <f t="shared" si="712"/>
        <v>1.0140244740822219E-3</v>
      </c>
      <c r="AO708" s="615"/>
      <c r="AP708" s="651"/>
      <c r="AQ708" s="126" t="s">
        <v>150</v>
      </c>
      <c r="AR708" s="211">
        <f t="shared" si="647"/>
        <v>45526738</v>
      </c>
      <c r="AS708" s="182">
        <f>IFERROR(AR708/AO702,"-")</f>
        <v>2.1873547299371531E-2</v>
      </c>
      <c r="AT708" s="211">
        <f t="shared" si="648"/>
        <v>329</v>
      </c>
      <c r="AU708" s="182">
        <f>IFERROR(AT708/AP702,"-")</f>
        <v>9.7887533472180904E-2</v>
      </c>
      <c r="AV708" s="214">
        <f t="shared" si="653"/>
        <v>138379.14285714287</v>
      </c>
      <c r="AW708" s="109">
        <f t="shared" si="713"/>
        <v>5.6544754571703562E-3</v>
      </c>
      <c r="AX708" s="121"/>
      <c r="AY708" s="76"/>
      <c r="AZ708" s="76"/>
      <c r="BA708" s="76"/>
      <c r="BB708" s="76"/>
      <c r="BC708" s="76"/>
      <c r="BD708" s="76"/>
      <c r="BE708" s="76"/>
      <c r="BF708" s="76"/>
      <c r="BG708" s="76"/>
      <c r="BH708" s="76"/>
      <c r="BI708" s="76"/>
      <c r="BN708" s="500"/>
      <c r="BO708" s="642"/>
      <c r="BP708" s="641"/>
      <c r="BQ708" s="641"/>
      <c r="BR708" s="400" t="s">
        <v>150</v>
      </c>
      <c r="BS708" s="188">
        <v>2770435</v>
      </c>
      <c r="BT708" s="390">
        <v>1.0437922667137367E-2</v>
      </c>
      <c r="BU708" s="188">
        <v>40</v>
      </c>
      <c r="BV708" s="390">
        <v>0.10101010101010101</v>
      </c>
      <c r="BW708" s="188">
        <v>69260.875</v>
      </c>
      <c r="BX708" s="401">
        <v>7.1592210767468494E-4</v>
      </c>
      <c r="CB708" s="159"/>
      <c r="CC708" s="159"/>
      <c r="CD708" s="159"/>
      <c r="CE708" s="159"/>
      <c r="CF708" s="159"/>
      <c r="CG708" s="159"/>
      <c r="CI708" s="76"/>
      <c r="CJ708" s="150"/>
      <c r="CK708" s="150"/>
      <c r="CL708" s="150"/>
    </row>
    <row r="709" spans="2:90" s="14" customFormat="1" ht="13.5" customHeight="1">
      <c r="B709" s="500"/>
      <c r="C709" s="628"/>
      <c r="D709" s="631"/>
      <c r="E709" s="615"/>
      <c r="F709" s="615"/>
      <c r="G709" s="126" t="s">
        <v>160</v>
      </c>
      <c r="H709" s="211">
        <v>6896</v>
      </c>
      <c r="I709" s="182">
        <f>IFERROR(H709/E702,"-")</f>
        <v>5.0442305727742833E-6</v>
      </c>
      <c r="J709" s="211">
        <v>1</v>
      </c>
      <c r="K709" s="182">
        <f>IFERROR(J709/F702,"-")</f>
        <v>4.1254125412541255E-4</v>
      </c>
      <c r="L709" s="214">
        <f t="shared" si="649"/>
        <v>6896</v>
      </c>
      <c r="M709" s="109">
        <f t="shared" si="709"/>
        <v>1.7186855492919016E-5</v>
      </c>
      <c r="N709" s="615"/>
      <c r="O709" s="615"/>
      <c r="P709" s="126" t="s">
        <v>160</v>
      </c>
      <c r="Q709" s="211">
        <v>0</v>
      </c>
      <c r="R709" s="182">
        <f>IFERROR(Q709/N702,"-")</f>
        <v>0</v>
      </c>
      <c r="S709" s="211">
        <v>0</v>
      </c>
      <c r="T709" s="182">
        <f>IFERROR(S709/O702,"-")</f>
        <v>0</v>
      </c>
      <c r="U709" s="214" t="str">
        <f t="shared" si="650"/>
        <v>-</v>
      </c>
      <c r="V709" s="109">
        <f t="shared" si="710"/>
        <v>0</v>
      </c>
      <c r="W709" s="615"/>
      <c r="X709" s="615"/>
      <c r="Y709" s="126" t="s">
        <v>160</v>
      </c>
      <c r="Z709" s="211">
        <v>0</v>
      </c>
      <c r="AA709" s="182">
        <f>IFERROR(Z709/W702,"-")</f>
        <v>0</v>
      </c>
      <c r="AB709" s="211">
        <v>0</v>
      </c>
      <c r="AC709" s="182">
        <f>IFERROR(AB709/X702,"-")</f>
        <v>0</v>
      </c>
      <c r="AD709" s="214" t="str">
        <f t="shared" si="651"/>
        <v>-</v>
      </c>
      <c r="AE709" s="109">
        <f t="shared" si="711"/>
        <v>0</v>
      </c>
      <c r="AF709" s="615"/>
      <c r="AG709" s="615"/>
      <c r="AH709" s="126" t="s">
        <v>160</v>
      </c>
      <c r="AI709" s="211">
        <v>0</v>
      </c>
      <c r="AJ709" s="182">
        <f>IFERROR(AI709/AF702,"-")</f>
        <v>0</v>
      </c>
      <c r="AK709" s="211">
        <v>0</v>
      </c>
      <c r="AL709" s="182">
        <f>IFERROR(AK709/AG702,"-")</f>
        <v>0</v>
      </c>
      <c r="AM709" s="214" t="str">
        <f t="shared" si="652"/>
        <v>-</v>
      </c>
      <c r="AN709" s="109">
        <f t="shared" si="712"/>
        <v>0</v>
      </c>
      <c r="AO709" s="615"/>
      <c r="AP709" s="651"/>
      <c r="AQ709" s="126" t="s">
        <v>160</v>
      </c>
      <c r="AR709" s="211">
        <f t="shared" ref="AR709:AR772" si="714">SUM(H709,Q709,Z709,AI709)</f>
        <v>6896</v>
      </c>
      <c r="AS709" s="182">
        <f>IFERROR(AR709/AO702,"-")</f>
        <v>3.3132174366735013E-6</v>
      </c>
      <c r="AT709" s="211">
        <f t="shared" ref="AT709:AT772" si="715">SUM(J709,S709,AB709,AK709)</f>
        <v>1</v>
      </c>
      <c r="AU709" s="182">
        <f>IFERROR(AT709/AP702,"-")</f>
        <v>2.9753049687592978E-4</v>
      </c>
      <c r="AV709" s="214">
        <f t="shared" si="653"/>
        <v>6896</v>
      </c>
      <c r="AW709" s="109">
        <f t="shared" si="713"/>
        <v>1.7186855492919016E-5</v>
      </c>
      <c r="AX709" s="121"/>
      <c r="AY709" s="76"/>
      <c r="AZ709" s="76"/>
      <c r="BA709" s="76"/>
      <c r="BB709" s="76"/>
      <c r="BC709" s="76"/>
      <c r="BD709" s="76"/>
      <c r="BE709" s="76"/>
      <c r="BF709" s="76"/>
      <c r="BG709" s="76"/>
      <c r="BH709" s="76"/>
      <c r="BI709" s="76"/>
      <c r="BN709" s="500"/>
      <c r="BO709" s="642"/>
      <c r="BP709" s="641"/>
      <c r="BQ709" s="641"/>
      <c r="BR709" s="400" t="s">
        <v>160</v>
      </c>
      <c r="BS709" s="188">
        <v>524</v>
      </c>
      <c r="BT709" s="390">
        <v>1.9742284073006513E-6</v>
      </c>
      <c r="BU709" s="188">
        <v>1</v>
      </c>
      <c r="BV709" s="390">
        <v>2.5252525252525255E-3</v>
      </c>
      <c r="BW709" s="188">
        <v>524</v>
      </c>
      <c r="BX709" s="401">
        <v>1.7898052691867126E-5</v>
      </c>
      <c r="CB709" s="159"/>
      <c r="CC709" s="159"/>
      <c r="CD709" s="159"/>
      <c r="CE709" s="159"/>
      <c r="CF709" s="159"/>
      <c r="CG709" s="159"/>
      <c r="CI709" s="76"/>
      <c r="CJ709" s="150"/>
      <c r="CK709" s="150"/>
      <c r="CL709" s="150"/>
    </row>
    <row r="710" spans="2:90" s="14" customFormat="1" ht="13.5" customHeight="1">
      <c r="B710" s="500"/>
      <c r="C710" s="628"/>
      <c r="D710" s="631"/>
      <c r="E710" s="615"/>
      <c r="F710" s="615"/>
      <c r="G710" s="126" t="s">
        <v>151</v>
      </c>
      <c r="H710" s="211">
        <v>776930</v>
      </c>
      <c r="I710" s="182">
        <f>IFERROR(H710/E702,"-")</f>
        <v>5.6830250274152031E-4</v>
      </c>
      <c r="J710" s="211">
        <v>18</v>
      </c>
      <c r="K710" s="182">
        <f>IFERROR(J710/F702,"-")</f>
        <v>7.4257425742574254E-3</v>
      </c>
      <c r="L710" s="214">
        <f t="shared" ref="L710:L773" si="716">IFERROR(H710/J710,"-")</f>
        <v>43162.777777777781</v>
      </c>
      <c r="M710" s="109">
        <f t="shared" si="709"/>
        <v>3.0936339887254225E-4</v>
      </c>
      <c r="N710" s="615"/>
      <c r="O710" s="615"/>
      <c r="P710" s="126" t="s">
        <v>151</v>
      </c>
      <c r="Q710" s="211">
        <v>59567</v>
      </c>
      <c r="R710" s="182">
        <f>IFERROR(Q710/N702,"-")</f>
        <v>2.4687701631219362E-4</v>
      </c>
      <c r="S710" s="211">
        <v>5</v>
      </c>
      <c r="T710" s="182">
        <f>IFERROR(S710/O702,"-")</f>
        <v>1.3440860215053764E-2</v>
      </c>
      <c r="U710" s="214">
        <f t="shared" ref="U710:U773" si="717">IFERROR(Q710/S710,"-")</f>
        <v>11913.4</v>
      </c>
      <c r="V710" s="109">
        <f t="shared" si="710"/>
        <v>8.5934277464595076E-5</v>
      </c>
      <c r="W710" s="615"/>
      <c r="X710" s="615"/>
      <c r="Y710" s="126" t="s">
        <v>151</v>
      </c>
      <c r="Z710" s="211">
        <v>177262</v>
      </c>
      <c r="AA710" s="182">
        <f>IFERROR(Z710/W702,"-")</f>
        <v>1.5673009156396494E-3</v>
      </c>
      <c r="AB710" s="211">
        <v>6</v>
      </c>
      <c r="AC710" s="182">
        <f>IFERROR(AB710/X702,"-")</f>
        <v>3.1088082901554404E-2</v>
      </c>
      <c r="AD710" s="214">
        <f t="shared" ref="AD710:AD773" si="718">IFERROR(Z710/AB710,"-")</f>
        <v>29543.666666666668</v>
      </c>
      <c r="AE710" s="109">
        <f t="shared" si="711"/>
        <v>1.0312113295751409E-4</v>
      </c>
      <c r="AF710" s="615"/>
      <c r="AG710" s="615"/>
      <c r="AH710" s="126" t="s">
        <v>151</v>
      </c>
      <c r="AI710" s="211">
        <v>215645</v>
      </c>
      <c r="AJ710" s="182">
        <f>IFERROR(AI710/AF702,"-")</f>
        <v>5.9922718047473902E-4</v>
      </c>
      <c r="AK710" s="211">
        <v>6</v>
      </c>
      <c r="AL710" s="182">
        <f>IFERROR(AK710/AG702,"-")</f>
        <v>1.6129032258064516E-2</v>
      </c>
      <c r="AM710" s="214">
        <f t="shared" ref="AM710:AM773" si="719">IFERROR(AI710/AK710,"-")</f>
        <v>35940.833333333336</v>
      </c>
      <c r="AN710" s="109">
        <f t="shared" si="712"/>
        <v>1.0312113295751409E-4</v>
      </c>
      <c r="AO710" s="615"/>
      <c r="AP710" s="651"/>
      <c r="AQ710" s="126" t="s">
        <v>151</v>
      </c>
      <c r="AR710" s="211">
        <f t="shared" si="714"/>
        <v>1229404</v>
      </c>
      <c r="AS710" s="182">
        <f>IFERROR(AR710/AO702,"-")</f>
        <v>5.906732554402769E-4</v>
      </c>
      <c r="AT710" s="211">
        <f t="shared" si="715"/>
        <v>35</v>
      </c>
      <c r="AU710" s="182">
        <f>IFERROR(AT710/AP702,"-")</f>
        <v>1.0413567390657543E-2</v>
      </c>
      <c r="AV710" s="214">
        <f t="shared" ref="AV710:AV773" si="720">IFERROR(AR710/AT710,"-")</f>
        <v>35125.828571428574</v>
      </c>
      <c r="AW710" s="109">
        <f t="shared" si="713"/>
        <v>6.0153994225216551E-4</v>
      </c>
      <c r="AX710" s="121"/>
      <c r="AY710" s="76"/>
      <c r="AZ710" s="76"/>
      <c r="BA710" s="76"/>
      <c r="BB710" s="76"/>
      <c r="BC710" s="76"/>
      <c r="BD710" s="76"/>
      <c r="BE710" s="76"/>
      <c r="BF710" s="76"/>
      <c r="BG710" s="76"/>
      <c r="BH710" s="76"/>
      <c r="BI710" s="76"/>
      <c r="BN710" s="500"/>
      <c r="BO710" s="642"/>
      <c r="BP710" s="641"/>
      <c r="BQ710" s="641"/>
      <c r="BR710" s="400" t="s">
        <v>151</v>
      </c>
      <c r="BS710" s="188">
        <v>181649</v>
      </c>
      <c r="BT710" s="390">
        <v>6.8438285488121376E-4</v>
      </c>
      <c r="BU710" s="188">
        <v>5</v>
      </c>
      <c r="BV710" s="390">
        <v>1.2626262626262626E-2</v>
      </c>
      <c r="BW710" s="188">
        <v>36329.800000000003</v>
      </c>
      <c r="BX710" s="401">
        <v>8.9490263459335618E-5</v>
      </c>
      <c r="CB710" s="159"/>
      <c r="CC710" s="159"/>
      <c r="CD710" s="159"/>
      <c r="CE710" s="159"/>
      <c r="CF710" s="159"/>
      <c r="CG710" s="159"/>
      <c r="CI710" s="76"/>
      <c r="CJ710" s="150"/>
      <c r="CK710" s="150"/>
      <c r="CL710" s="150"/>
    </row>
    <row r="711" spans="2:90" s="14" customFormat="1" ht="13.5" customHeight="1">
      <c r="B711" s="500"/>
      <c r="C711" s="628"/>
      <c r="D711" s="631"/>
      <c r="E711" s="615"/>
      <c r="F711" s="615"/>
      <c r="G711" s="126" t="s">
        <v>152</v>
      </c>
      <c r="H711" s="211">
        <v>659968</v>
      </c>
      <c r="I711" s="182">
        <f>IFERROR(H711/E702,"-")</f>
        <v>4.8274808043107572E-4</v>
      </c>
      <c r="J711" s="211">
        <v>59</v>
      </c>
      <c r="K711" s="182">
        <f>IFERROR(J711/F702,"-")</f>
        <v>2.433993399339934E-2</v>
      </c>
      <c r="L711" s="214">
        <f t="shared" si="716"/>
        <v>11185.898305084746</v>
      </c>
      <c r="M711" s="109">
        <f t="shared" si="709"/>
        <v>1.0140244740822219E-3</v>
      </c>
      <c r="N711" s="615"/>
      <c r="O711" s="615"/>
      <c r="P711" s="126" t="s">
        <v>152</v>
      </c>
      <c r="Q711" s="211">
        <v>118013</v>
      </c>
      <c r="R711" s="182">
        <f>IFERROR(Q711/N702,"-")</f>
        <v>4.8910801829957695E-4</v>
      </c>
      <c r="S711" s="211">
        <v>12</v>
      </c>
      <c r="T711" s="182">
        <f>IFERROR(S711/O702,"-")</f>
        <v>3.2258064516129031E-2</v>
      </c>
      <c r="U711" s="214">
        <f t="shared" si="717"/>
        <v>9834.4166666666661</v>
      </c>
      <c r="V711" s="109">
        <f t="shared" si="710"/>
        <v>2.0624226591502818E-4</v>
      </c>
      <c r="W711" s="615"/>
      <c r="X711" s="615"/>
      <c r="Y711" s="126" t="s">
        <v>152</v>
      </c>
      <c r="Z711" s="211">
        <v>57983</v>
      </c>
      <c r="AA711" s="182">
        <f>IFERROR(Z711/W702,"-")</f>
        <v>5.1266943276919916E-4</v>
      </c>
      <c r="AB711" s="211">
        <v>11</v>
      </c>
      <c r="AC711" s="182">
        <f>IFERROR(AB711/X702,"-")</f>
        <v>5.6994818652849742E-2</v>
      </c>
      <c r="AD711" s="214">
        <f t="shared" si="718"/>
        <v>5271.181818181818</v>
      </c>
      <c r="AE711" s="109">
        <f t="shared" si="711"/>
        <v>1.8905541042210918E-4</v>
      </c>
      <c r="AF711" s="615"/>
      <c r="AG711" s="615"/>
      <c r="AH711" s="126" t="s">
        <v>152</v>
      </c>
      <c r="AI711" s="211">
        <v>282096</v>
      </c>
      <c r="AJ711" s="182">
        <f>IFERROR(AI711/AF702,"-")</f>
        <v>7.8387901738135343E-4</v>
      </c>
      <c r="AK711" s="211">
        <v>22</v>
      </c>
      <c r="AL711" s="182">
        <f>IFERROR(AK711/AG702,"-")</f>
        <v>5.9139784946236562E-2</v>
      </c>
      <c r="AM711" s="214">
        <f t="shared" si="719"/>
        <v>12822.545454545454</v>
      </c>
      <c r="AN711" s="109">
        <f t="shared" si="712"/>
        <v>3.7811082084421836E-4</v>
      </c>
      <c r="AO711" s="615"/>
      <c r="AP711" s="651"/>
      <c r="AQ711" s="126" t="s">
        <v>152</v>
      </c>
      <c r="AR711" s="211">
        <f t="shared" si="714"/>
        <v>1118060</v>
      </c>
      <c r="AS711" s="182">
        <f>IFERROR(AR711/AO702,"-")</f>
        <v>5.3717747784906827E-4</v>
      </c>
      <c r="AT711" s="211">
        <f t="shared" si="715"/>
        <v>104</v>
      </c>
      <c r="AU711" s="182">
        <f>IFERROR(AT711/AP702,"-")</f>
        <v>3.0943171675096696E-2</v>
      </c>
      <c r="AV711" s="214">
        <f t="shared" si="720"/>
        <v>10750.576923076924</v>
      </c>
      <c r="AW711" s="109">
        <f t="shared" si="713"/>
        <v>1.7874329712635776E-3</v>
      </c>
      <c r="AX711" s="121"/>
      <c r="AY711" s="76"/>
      <c r="AZ711" s="76"/>
      <c r="BA711" s="76"/>
      <c r="BB711" s="76"/>
      <c r="BC711" s="76"/>
      <c r="BD711" s="76"/>
      <c r="BE711" s="76"/>
      <c r="BF711" s="76"/>
      <c r="BG711" s="76"/>
      <c r="BH711" s="76"/>
      <c r="BI711" s="76"/>
      <c r="BN711" s="500"/>
      <c r="BO711" s="642"/>
      <c r="BP711" s="641"/>
      <c r="BQ711" s="641"/>
      <c r="BR711" s="400" t="s">
        <v>152</v>
      </c>
      <c r="BS711" s="188">
        <v>234875</v>
      </c>
      <c r="BT711" s="390">
        <v>8.8491774268080253E-4</v>
      </c>
      <c r="BU711" s="188">
        <v>19</v>
      </c>
      <c r="BV711" s="390">
        <v>4.7979797979797977E-2</v>
      </c>
      <c r="BW711" s="188">
        <v>12361.842105263158</v>
      </c>
      <c r="BX711" s="401">
        <v>3.4006300114547536E-4</v>
      </c>
      <c r="CB711" s="159"/>
      <c r="CC711" s="159"/>
      <c r="CD711" s="159"/>
      <c r="CE711" s="159"/>
      <c r="CF711" s="159"/>
      <c r="CG711" s="159"/>
      <c r="CI711" s="76"/>
      <c r="CJ711" s="150"/>
      <c r="CK711" s="150"/>
      <c r="CL711" s="150"/>
    </row>
    <row r="712" spans="2:90" s="14" customFormat="1" ht="13.5" customHeight="1">
      <c r="B712" s="500"/>
      <c r="C712" s="628"/>
      <c r="D712" s="631"/>
      <c r="E712" s="615"/>
      <c r="F712" s="615"/>
      <c r="G712" s="126" t="s">
        <v>153</v>
      </c>
      <c r="H712" s="211">
        <v>30620</v>
      </c>
      <c r="I712" s="182">
        <f>IFERROR(H712/E702,"-")</f>
        <v>2.239767113375124E-5</v>
      </c>
      <c r="J712" s="211">
        <v>4</v>
      </c>
      <c r="K712" s="182">
        <f>IFERROR(J712/F702,"-")</f>
        <v>1.6501650165016502E-3</v>
      </c>
      <c r="L712" s="214">
        <f t="shared" si="716"/>
        <v>7655</v>
      </c>
      <c r="M712" s="109">
        <f t="shared" si="709"/>
        <v>6.8747421971676064E-5</v>
      </c>
      <c r="N712" s="615"/>
      <c r="O712" s="615"/>
      <c r="P712" s="126" t="s">
        <v>153</v>
      </c>
      <c r="Q712" s="211">
        <v>176172</v>
      </c>
      <c r="R712" s="182">
        <f>IFERROR(Q712/N702,"-")</f>
        <v>7.3014954115117046E-4</v>
      </c>
      <c r="S712" s="211">
        <v>3</v>
      </c>
      <c r="T712" s="182">
        <f>IFERROR(S712/O702,"-")</f>
        <v>8.0645161290322578E-3</v>
      </c>
      <c r="U712" s="214">
        <f t="shared" si="717"/>
        <v>58724</v>
      </c>
      <c r="V712" s="109">
        <f t="shared" si="710"/>
        <v>5.1560566478757045E-5</v>
      </c>
      <c r="W712" s="615"/>
      <c r="X712" s="615"/>
      <c r="Y712" s="126" t="s">
        <v>153</v>
      </c>
      <c r="Z712" s="211">
        <v>13171</v>
      </c>
      <c r="AA712" s="182">
        <f>IFERROR(Z712/W702,"-")</f>
        <v>1.1645429003333947E-4</v>
      </c>
      <c r="AB712" s="211">
        <v>2</v>
      </c>
      <c r="AC712" s="182">
        <f>IFERROR(AB712/X702,"-")</f>
        <v>1.0362694300518135E-2</v>
      </c>
      <c r="AD712" s="214">
        <f t="shared" si="718"/>
        <v>6585.5</v>
      </c>
      <c r="AE712" s="109">
        <f t="shared" si="711"/>
        <v>3.4373710985838032E-5</v>
      </c>
      <c r="AF712" s="615"/>
      <c r="AG712" s="615"/>
      <c r="AH712" s="126" t="s">
        <v>153</v>
      </c>
      <c r="AI712" s="211">
        <v>226376</v>
      </c>
      <c r="AJ712" s="182">
        <f>IFERROR(AI712/AF702,"-")</f>
        <v>6.2904612769667514E-4</v>
      </c>
      <c r="AK712" s="211">
        <v>10</v>
      </c>
      <c r="AL712" s="182">
        <f>IFERROR(AK712/AG702,"-")</f>
        <v>2.6881720430107527E-2</v>
      </c>
      <c r="AM712" s="214">
        <f t="shared" si="719"/>
        <v>22637.599999999999</v>
      </c>
      <c r="AN712" s="109">
        <f t="shared" si="712"/>
        <v>1.7186855492919015E-4</v>
      </c>
      <c r="AO712" s="615"/>
      <c r="AP712" s="651"/>
      <c r="AQ712" s="126" t="s">
        <v>153</v>
      </c>
      <c r="AR712" s="211">
        <f t="shared" si="714"/>
        <v>446339</v>
      </c>
      <c r="AS712" s="182">
        <f>IFERROR(AR712/AO702,"-")</f>
        <v>2.1444578849585469E-4</v>
      </c>
      <c r="AT712" s="211">
        <f t="shared" si="715"/>
        <v>19</v>
      </c>
      <c r="AU712" s="182">
        <f>IFERROR(AT712/AP702,"-")</f>
        <v>5.6530794406426657E-3</v>
      </c>
      <c r="AV712" s="214">
        <f t="shared" si="720"/>
        <v>23491.526315789473</v>
      </c>
      <c r="AW712" s="109">
        <f t="shared" si="713"/>
        <v>3.2655025436546131E-4</v>
      </c>
      <c r="AX712" s="121"/>
      <c r="AY712" s="76"/>
      <c r="AZ712" s="76"/>
      <c r="BA712" s="76"/>
      <c r="BB712" s="76"/>
      <c r="BC712" s="76"/>
      <c r="BD712" s="76"/>
      <c r="BE712" s="76"/>
      <c r="BF712" s="76"/>
      <c r="BG712" s="76"/>
      <c r="BH712" s="76"/>
      <c r="BI712" s="76"/>
      <c r="BN712" s="500"/>
      <c r="BO712" s="642"/>
      <c r="BP712" s="641"/>
      <c r="BQ712" s="641"/>
      <c r="BR712" s="400" t="s">
        <v>153</v>
      </c>
      <c r="BS712" s="188">
        <v>220739</v>
      </c>
      <c r="BT712" s="390">
        <v>8.3165878702125664E-4</v>
      </c>
      <c r="BU712" s="188">
        <v>7</v>
      </c>
      <c r="BV712" s="390">
        <v>1.7676767676767676E-2</v>
      </c>
      <c r="BW712" s="188">
        <v>31534.142857142859</v>
      </c>
      <c r="BX712" s="401">
        <v>1.2528636884306986E-4</v>
      </c>
      <c r="CB712" s="159"/>
      <c r="CC712" s="159"/>
      <c r="CD712" s="159"/>
      <c r="CE712" s="159"/>
      <c r="CF712" s="159"/>
      <c r="CG712" s="159"/>
      <c r="CI712" s="76"/>
      <c r="CJ712" s="150"/>
      <c r="CK712" s="150"/>
      <c r="CL712" s="150"/>
    </row>
    <row r="713" spans="2:90" s="14" customFormat="1" ht="13.5" customHeight="1">
      <c r="B713" s="500"/>
      <c r="C713" s="628"/>
      <c r="D713" s="631"/>
      <c r="E713" s="615"/>
      <c r="F713" s="615"/>
      <c r="G713" s="126" t="s">
        <v>154</v>
      </c>
      <c r="H713" s="211">
        <v>41295</v>
      </c>
      <c r="I713" s="182">
        <f>IFERROR(H713/E702,"-")</f>
        <v>3.0206134208630224E-5</v>
      </c>
      <c r="J713" s="211">
        <v>6</v>
      </c>
      <c r="K713" s="182">
        <f>IFERROR(J713/F702,"-")</f>
        <v>2.4752475247524753E-3</v>
      </c>
      <c r="L713" s="214">
        <f t="shared" si="716"/>
        <v>6882.5</v>
      </c>
      <c r="M713" s="109">
        <f t="shared" si="709"/>
        <v>1.0312113295751409E-4</v>
      </c>
      <c r="N713" s="615"/>
      <c r="O713" s="615"/>
      <c r="P713" s="126" t="s">
        <v>154</v>
      </c>
      <c r="Q713" s="211">
        <v>1407040</v>
      </c>
      <c r="R713" s="182">
        <f>IFERROR(Q713/N702,"-")</f>
        <v>5.8315147150588224E-3</v>
      </c>
      <c r="S713" s="211">
        <v>4</v>
      </c>
      <c r="T713" s="182">
        <f>IFERROR(S713/O702,"-")</f>
        <v>1.0752688172043012E-2</v>
      </c>
      <c r="U713" s="214">
        <f t="shared" si="717"/>
        <v>351760</v>
      </c>
      <c r="V713" s="109">
        <f t="shared" si="710"/>
        <v>6.8747421971676064E-5</v>
      </c>
      <c r="W713" s="615"/>
      <c r="X713" s="615"/>
      <c r="Y713" s="126" t="s">
        <v>154</v>
      </c>
      <c r="Z713" s="211">
        <v>1594</v>
      </c>
      <c r="AA713" s="182">
        <f>IFERROR(Z713/W702,"-")</f>
        <v>1.40937011854182E-5</v>
      </c>
      <c r="AB713" s="211">
        <v>1</v>
      </c>
      <c r="AC713" s="182">
        <f>IFERROR(AB713/X702,"-")</f>
        <v>5.1813471502590676E-3</v>
      </c>
      <c r="AD713" s="214">
        <f t="shared" si="718"/>
        <v>1594</v>
      </c>
      <c r="AE713" s="109">
        <f t="shared" si="711"/>
        <v>1.7186855492919016E-5</v>
      </c>
      <c r="AF713" s="615"/>
      <c r="AG713" s="615"/>
      <c r="AH713" s="126" t="s">
        <v>154</v>
      </c>
      <c r="AI713" s="211">
        <v>3955762</v>
      </c>
      <c r="AJ713" s="182">
        <f>IFERROR(AI713/AF702,"-")</f>
        <v>1.0992140369074704E-2</v>
      </c>
      <c r="AK713" s="211">
        <v>7</v>
      </c>
      <c r="AL713" s="182">
        <f>IFERROR(AK713/AG702,"-")</f>
        <v>1.8817204301075269E-2</v>
      </c>
      <c r="AM713" s="214">
        <f t="shared" si="719"/>
        <v>565108.85714285716</v>
      </c>
      <c r="AN713" s="109">
        <f t="shared" si="712"/>
        <v>1.2030798845043312E-4</v>
      </c>
      <c r="AO713" s="615"/>
      <c r="AP713" s="651"/>
      <c r="AQ713" s="126" t="s">
        <v>154</v>
      </c>
      <c r="AR713" s="211">
        <f t="shared" si="714"/>
        <v>5405691</v>
      </c>
      <c r="AS713" s="182">
        <f>IFERROR(AR713/AO702,"-")</f>
        <v>2.5971910786643003E-3</v>
      </c>
      <c r="AT713" s="211">
        <f t="shared" si="715"/>
        <v>18</v>
      </c>
      <c r="AU713" s="182">
        <f>IFERROR(AT713/AP702,"-")</f>
        <v>5.3555489437667357E-3</v>
      </c>
      <c r="AV713" s="214">
        <f t="shared" si="720"/>
        <v>300316.16666666669</v>
      </c>
      <c r="AW713" s="109">
        <f t="shared" si="713"/>
        <v>3.0936339887254225E-4</v>
      </c>
      <c r="AX713" s="121"/>
      <c r="AY713" s="76"/>
      <c r="AZ713" s="76"/>
      <c r="BA713" s="76"/>
      <c r="BB713" s="76"/>
      <c r="BC713" s="76"/>
      <c r="BD713" s="76"/>
      <c r="BE713" s="76"/>
      <c r="BF713" s="76"/>
      <c r="BG713" s="76"/>
      <c r="BH713" s="76"/>
      <c r="BI713" s="76"/>
      <c r="BN713" s="500"/>
      <c r="BO713" s="642"/>
      <c r="BP713" s="641"/>
      <c r="BQ713" s="641"/>
      <c r="BR713" s="400" t="s">
        <v>154</v>
      </c>
      <c r="BS713" s="188">
        <v>15192</v>
      </c>
      <c r="BT713" s="390">
        <v>5.7237553365861632E-5</v>
      </c>
      <c r="BU713" s="188">
        <v>2</v>
      </c>
      <c r="BV713" s="390">
        <v>5.0505050505050509E-3</v>
      </c>
      <c r="BW713" s="188">
        <v>7596</v>
      </c>
      <c r="BX713" s="401">
        <v>3.5796105383734251E-5</v>
      </c>
      <c r="CB713" s="159"/>
      <c r="CC713" s="159"/>
      <c r="CD713" s="159"/>
      <c r="CE713" s="159"/>
      <c r="CF713" s="159"/>
      <c r="CG713" s="159"/>
      <c r="CI713" s="76"/>
      <c r="CJ713" s="150"/>
      <c r="CK713" s="150"/>
      <c r="CL713" s="150"/>
    </row>
    <row r="714" spans="2:90" s="14" customFormat="1" ht="13.5" customHeight="1">
      <c r="B714" s="500"/>
      <c r="C714" s="628"/>
      <c r="D714" s="631"/>
      <c r="E714" s="615"/>
      <c r="F714" s="615"/>
      <c r="G714" s="126" t="s">
        <v>155</v>
      </c>
      <c r="H714" s="211">
        <v>6605021</v>
      </c>
      <c r="I714" s="182">
        <f>IFERROR(H714/E702,"-")</f>
        <v>4.8313875960000249E-3</v>
      </c>
      <c r="J714" s="211">
        <v>211</v>
      </c>
      <c r="K714" s="182">
        <f>IFERROR(J714/F702,"-")</f>
        <v>8.7046204620462045E-2</v>
      </c>
      <c r="L714" s="214">
        <f t="shared" si="716"/>
        <v>31303.417061611373</v>
      </c>
      <c r="M714" s="109">
        <f t="shared" si="709"/>
        <v>3.6264265090059124E-3</v>
      </c>
      <c r="N714" s="615"/>
      <c r="O714" s="615"/>
      <c r="P714" s="126" t="s">
        <v>155</v>
      </c>
      <c r="Q714" s="211">
        <v>1357313</v>
      </c>
      <c r="R714" s="182">
        <f>IFERROR(Q714/N702,"-")</f>
        <v>5.6254198405451409E-3</v>
      </c>
      <c r="S714" s="211">
        <v>34</v>
      </c>
      <c r="T714" s="182">
        <f>IFERROR(S714/O702,"-")</f>
        <v>9.1397849462365593E-2</v>
      </c>
      <c r="U714" s="214">
        <f t="shared" si="717"/>
        <v>39920.970588235294</v>
      </c>
      <c r="V714" s="109">
        <f t="shared" si="710"/>
        <v>5.8435308675924651E-4</v>
      </c>
      <c r="W714" s="615"/>
      <c r="X714" s="615"/>
      <c r="Y714" s="126" t="s">
        <v>155</v>
      </c>
      <c r="Z714" s="211">
        <v>1490754</v>
      </c>
      <c r="AA714" s="182">
        <f>IFERROR(Z714/W702,"-")</f>
        <v>1.3180828994333076E-2</v>
      </c>
      <c r="AB714" s="211">
        <v>32</v>
      </c>
      <c r="AC714" s="182">
        <f>IFERROR(AB714/X702,"-")</f>
        <v>0.16580310880829016</v>
      </c>
      <c r="AD714" s="214">
        <f t="shared" si="718"/>
        <v>46586.0625</v>
      </c>
      <c r="AE714" s="109">
        <f t="shared" si="711"/>
        <v>5.4997937577340851E-4</v>
      </c>
      <c r="AF714" s="615"/>
      <c r="AG714" s="615"/>
      <c r="AH714" s="126" t="s">
        <v>155</v>
      </c>
      <c r="AI714" s="211">
        <v>2559906</v>
      </c>
      <c r="AJ714" s="182">
        <f>IFERROR(AI714/AF702,"-")</f>
        <v>7.1133819687930035E-3</v>
      </c>
      <c r="AK714" s="211">
        <v>61</v>
      </c>
      <c r="AL714" s="182">
        <f>IFERROR(AK714/AG702,"-")</f>
        <v>0.16397849462365591</v>
      </c>
      <c r="AM714" s="214">
        <f t="shared" si="719"/>
        <v>41965.672131147541</v>
      </c>
      <c r="AN714" s="109">
        <f t="shared" si="712"/>
        <v>1.0483981850680599E-3</v>
      </c>
      <c r="AO714" s="615"/>
      <c r="AP714" s="651"/>
      <c r="AQ714" s="126" t="s">
        <v>155</v>
      </c>
      <c r="AR714" s="211">
        <f t="shared" si="714"/>
        <v>12012994</v>
      </c>
      <c r="AS714" s="182">
        <f>IFERROR(AR714/AO702,"-")</f>
        <v>5.7717026083895229E-3</v>
      </c>
      <c r="AT714" s="211">
        <f t="shared" si="715"/>
        <v>338</v>
      </c>
      <c r="AU714" s="182">
        <f>IFERROR(AT714/AP702,"-")</f>
        <v>0.10056530794406426</v>
      </c>
      <c r="AV714" s="214">
        <f t="shared" si="720"/>
        <v>35541.402366863906</v>
      </c>
      <c r="AW714" s="109">
        <f t="shared" si="713"/>
        <v>5.8091571566066275E-3</v>
      </c>
      <c r="AX714" s="121"/>
      <c r="AY714" s="76"/>
      <c r="AZ714" s="76"/>
      <c r="BA714" s="76"/>
      <c r="BB714" s="76"/>
      <c r="BC714" s="76"/>
      <c r="BD714" s="76"/>
      <c r="BE714" s="76"/>
      <c r="BF714" s="76"/>
      <c r="BG714" s="76"/>
      <c r="BH714" s="76"/>
      <c r="BI714" s="76"/>
      <c r="BN714" s="500"/>
      <c r="BO714" s="642"/>
      <c r="BP714" s="641"/>
      <c r="BQ714" s="641"/>
      <c r="BR714" s="400" t="s">
        <v>155</v>
      </c>
      <c r="BS714" s="188">
        <v>3269742</v>
      </c>
      <c r="BT714" s="390">
        <v>1.2319117444549707E-2</v>
      </c>
      <c r="BU714" s="188">
        <v>61</v>
      </c>
      <c r="BV714" s="390">
        <v>0.15404040404040403</v>
      </c>
      <c r="BW714" s="188">
        <v>53602.327868852459</v>
      </c>
      <c r="BX714" s="401">
        <v>1.0917812142038946E-3</v>
      </c>
      <c r="CB714" s="159"/>
      <c r="CC714" s="159"/>
      <c r="CD714" s="159"/>
      <c r="CE714" s="159"/>
      <c r="CF714" s="159"/>
      <c r="CG714" s="159"/>
      <c r="CI714" s="76"/>
      <c r="CJ714" s="150"/>
      <c r="CK714" s="150"/>
      <c r="CL714" s="150"/>
    </row>
    <row r="715" spans="2:90" s="14" customFormat="1" ht="13.5" customHeight="1">
      <c r="B715" s="500"/>
      <c r="C715" s="628"/>
      <c r="D715" s="631"/>
      <c r="E715" s="615"/>
      <c r="F715" s="615"/>
      <c r="G715" s="126" t="s">
        <v>156</v>
      </c>
      <c r="H715" s="211">
        <v>9245181</v>
      </c>
      <c r="I715" s="182">
        <f>IFERROR(H715/E702,"-")</f>
        <v>6.7625905816461607E-3</v>
      </c>
      <c r="J715" s="211">
        <v>155</v>
      </c>
      <c r="K715" s="182">
        <f>IFERROR(J715/F702,"-")</f>
        <v>6.3943894389438941E-2</v>
      </c>
      <c r="L715" s="214">
        <f t="shared" si="716"/>
        <v>59646.329032258065</v>
      </c>
      <c r="M715" s="109">
        <f t="shared" si="709"/>
        <v>2.6639626014024476E-3</v>
      </c>
      <c r="N715" s="615"/>
      <c r="O715" s="615"/>
      <c r="P715" s="126" t="s">
        <v>156</v>
      </c>
      <c r="Q715" s="211">
        <v>1346048</v>
      </c>
      <c r="R715" s="182">
        <f>IFERROR(Q715/N702,"-")</f>
        <v>5.5787317483337344E-3</v>
      </c>
      <c r="S715" s="211">
        <v>22</v>
      </c>
      <c r="T715" s="182">
        <f>IFERROR(S715/O702,"-")</f>
        <v>5.9139784946236562E-2</v>
      </c>
      <c r="U715" s="214">
        <f t="shared" si="717"/>
        <v>61184</v>
      </c>
      <c r="V715" s="109">
        <f t="shared" si="710"/>
        <v>3.7811082084421836E-4</v>
      </c>
      <c r="W715" s="615"/>
      <c r="X715" s="615"/>
      <c r="Y715" s="126" t="s">
        <v>156</v>
      </c>
      <c r="Z715" s="211">
        <v>501855</v>
      </c>
      <c r="AA715" s="182">
        <f>IFERROR(Z715/W702,"-")</f>
        <v>4.4372612348858535E-3</v>
      </c>
      <c r="AB715" s="211">
        <v>12</v>
      </c>
      <c r="AC715" s="182">
        <f>IFERROR(AB715/X702,"-")</f>
        <v>6.2176165803108807E-2</v>
      </c>
      <c r="AD715" s="214">
        <f t="shared" si="718"/>
        <v>41821.25</v>
      </c>
      <c r="AE715" s="109">
        <f t="shared" si="711"/>
        <v>2.0624226591502818E-4</v>
      </c>
      <c r="AF715" s="615"/>
      <c r="AG715" s="615"/>
      <c r="AH715" s="126" t="s">
        <v>156</v>
      </c>
      <c r="AI715" s="211">
        <v>2544520</v>
      </c>
      <c r="AJ715" s="182">
        <f>IFERROR(AI715/AF702,"-")</f>
        <v>7.0706278618172594E-3</v>
      </c>
      <c r="AK715" s="211">
        <v>45</v>
      </c>
      <c r="AL715" s="182">
        <f>IFERROR(AK715/AG702,"-")</f>
        <v>0.12096774193548387</v>
      </c>
      <c r="AM715" s="214">
        <f t="shared" si="719"/>
        <v>56544.888888888891</v>
      </c>
      <c r="AN715" s="109">
        <f t="shared" si="712"/>
        <v>7.7340849718135572E-4</v>
      </c>
      <c r="AO715" s="615"/>
      <c r="AP715" s="651"/>
      <c r="AQ715" s="126" t="s">
        <v>156</v>
      </c>
      <c r="AR715" s="211">
        <f t="shared" si="714"/>
        <v>13637604</v>
      </c>
      <c r="AS715" s="182">
        <f>IFERROR(AR715/AO702,"-")</f>
        <v>6.5522545486148909E-3</v>
      </c>
      <c r="AT715" s="211">
        <f t="shared" si="715"/>
        <v>234</v>
      </c>
      <c r="AU715" s="182">
        <f>IFERROR(AT715/AP702,"-")</f>
        <v>6.9622136268967572E-2</v>
      </c>
      <c r="AV715" s="214">
        <f t="shared" si="720"/>
        <v>58280.358974358976</v>
      </c>
      <c r="AW715" s="109">
        <f t="shared" si="713"/>
        <v>4.0217241853430499E-3</v>
      </c>
      <c r="AX715" s="121"/>
      <c r="AY715" s="76"/>
      <c r="AZ715" s="76"/>
      <c r="BA715" s="76"/>
      <c r="BB715" s="76"/>
      <c r="BC715" s="76"/>
      <c r="BD715" s="76"/>
      <c r="BE715" s="76"/>
      <c r="BF715" s="76"/>
      <c r="BG715" s="76"/>
      <c r="BH715" s="76"/>
      <c r="BI715" s="76"/>
      <c r="BN715" s="500"/>
      <c r="BO715" s="642"/>
      <c r="BP715" s="641"/>
      <c r="BQ715" s="641"/>
      <c r="BR715" s="400" t="s">
        <v>156</v>
      </c>
      <c r="BS715" s="188">
        <v>2942880</v>
      </c>
      <c r="BT715" s="390">
        <v>1.1087628426101033E-2</v>
      </c>
      <c r="BU715" s="188">
        <v>34</v>
      </c>
      <c r="BV715" s="390">
        <v>8.5858585858585856E-2</v>
      </c>
      <c r="BW715" s="188">
        <v>86555.294117647063</v>
      </c>
      <c r="BX715" s="401">
        <v>6.0853379152348225E-4</v>
      </c>
      <c r="CB715" s="159"/>
      <c r="CC715" s="159"/>
      <c r="CD715" s="159"/>
      <c r="CE715" s="159"/>
      <c r="CF715" s="159"/>
      <c r="CG715" s="159"/>
      <c r="CI715" s="76"/>
      <c r="CJ715" s="150"/>
      <c r="CK715" s="150"/>
      <c r="CL715" s="150"/>
    </row>
    <row r="716" spans="2:90" s="14" customFormat="1" ht="13.5" customHeight="1">
      <c r="B716" s="500"/>
      <c r="C716" s="628"/>
      <c r="D716" s="631"/>
      <c r="E716" s="615"/>
      <c r="F716" s="615"/>
      <c r="G716" s="126" t="s">
        <v>157</v>
      </c>
      <c r="H716" s="211">
        <v>2498620</v>
      </c>
      <c r="I716" s="182">
        <f>IFERROR(H716/E702,"-")</f>
        <v>1.8276704457287239E-3</v>
      </c>
      <c r="J716" s="211">
        <v>92</v>
      </c>
      <c r="K716" s="182">
        <f>IFERROR(J716/F702,"-")</f>
        <v>3.7953795379537955E-2</v>
      </c>
      <c r="L716" s="214">
        <f t="shared" si="716"/>
        <v>27158.91304347826</v>
      </c>
      <c r="M716" s="109">
        <f t="shared" si="709"/>
        <v>1.5811907053485494E-3</v>
      </c>
      <c r="N716" s="615"/>
      <c r="O716" s="615"/>
      <c r="P716" s="126" t="s">
        <v>157</v>
      </c>
      <c r="Q716" s="211">
        <v>1102919</v>
      </c>
      <c r="R716" s="182">
        <f>IFERROR(Q716/N702,"-")</f>
        <v>4.5710771392554308E-3</v>
      </c>
      <c r="S716" s="211">
        <v>24</v>
      </c>
      <c r="T716" s="182">
        <f>IFERROR(S716/O702,"-")</f>
        <v>6.4516129032258063E-2</v>
      </c>
      <c r="U716" s="214">
        <f t="shared" si="717"/>
        <v>45954.958333333336</v>
      </c>
      <c r="V716" s="109">
        <f t="shared" si="710"/>
        <v>4.1248453183005636E-4</v>
      </c>
      <c r="W716" s="615"/>
      <c r="X716" s="615"/>
      <c r="Y716" s="126" t="s">
        <v>157</v>
      </c>
      <c r="Z716" s="211">
        <v>155285</v>
      </c>
      <c r="AA716" s="182">
        <f>IFERROR(Z716/W702,"-")</f>
        <v>1.3729864420186106E-3</v>
      </c>
      <c r="AB716" s="211">
        <v>9</v>
      </c>
      <c r="AC716" s="182">
        <f>IFERROR(AB716/X702,"-")</f>
        <v>4.6632124352331605E-2</v>
      </c>
      <c r="AD716" s="214">
        <f t="shared" si="718"/>
        <v>17253.888888888891</v>
      </c>
      <c r="AE716" s="109">
        <f t="shared" si="711"/>
        <v>1.5468169943627113E-4</v>
      </c>
      <c r="AF716" s="615"/>
      <c r="AG716" s="615"/>
      <c r="AH716" s="126" t="s">
        <v>157</v>
      </c>
      <c r="AI716" s="211">
        <v>1066050</v>
      </c>
      <c r="AJ716" s="182">
        <f>IFERROR(AI716/AF702,"-")</f>
        <v>2.9623044157995569E-3</v>
      </c>
      <c r="AK716" s="211">
        <v>32</v>
      </c>
      <c r="AL716" s="182">
        <f>IFERROR(AK716/AG702,"-")</f>
        <v>8.6021505376344093E-2</v>
      </c>
      <c r="AM716" s="214">
        <f t="shared" si="719"/>
        <v>33314.0625</v>
      </c>
      <c r="AN716" s="109">
        <f t="shared" si="712"/>
        <v>5.4997937577340851E-4</v>
      </c>
      <c r="AO716" s="615"/>
      <c r="AP716" s="651"/>
      <c r="AQ716" s="126" t="s">
        <v>157</v>
      </c>
      <c r="AR716" s="211">
        <f t="shared" si="714"/>
        <v>4822874</v>
      </c>
      <c r="AS716" s="182">
        <f>IFERROR(AR716/AO702,"-")</f>
        <v>2.3171737574940944E-3</v>
      </c>
      <c r="AT716" s="211">
        <f t="shared" si="715"/>
        <v>157</v>
      </c>
      <c r="AU716" s="182">
        <f>IFERROR(AT716/AP702,"-")</f>
        <v>4.6712288009520979E-2</v>
      </c>
      <c r="AV716" s="214">
        <f t="shared" si="720"/>
        <v>30718.942675159236</v>
      </c>
      <c r="AW716" s="109">
        <f t="shared" si="713"/>
        <v>2.6983363123882853E-3</v>
      </c>
      <c r="AX716" s="121"/>
      <c r="AY716" s="76"/>
      <c r="AZ716" s="76"/>
      <c r="BA716" s="76"/>
      <c r="BB716" s="76"/>
      <c r="BC716" s="76"/>
      <c r="BD716" s="76"/>
      <c r="BE716" s="76"/>
      <c r="BF716" s="76"/>
      <c r="BG716" s="76"/>
      <c r="BH716" s="76"/>
      <c r="BI716" s="76"/>
      <c r="BN716" s="500"/>
      <c r="BO716" s="642"/>
      <c r="BP716" s="641"/>
      <c r="BQ716" s="641"/>
      <c r="BR716" s="400" t="s">
        <v>157</v>
      </c>
      <c r="BS716" s="188">
        <v>730407</v>
      </c>
      <c r="BT716" s="390">
        <v>2.7518897868153568E-3</v>
      </c>
      <c r="BU716" s="188">
        <v>25</v>
      </c>
      <c r="BV716" s="390">
        <v>6.3131313131313135E-2</v>
      </c>
      <c r="BW716" s="188">
        <v>29216.28</v>
      </c>
      <c r="BX716" s="401">
        <v>4.474513172966781E-4</v>
      </c>
      <c r="CB716" s="159"/>
      <c r="CC716" s="159"/>
      <c r="CD716" s="159"/>
      <c r="CE716" s="159"/>
      <c r="CF716" s="159"/>
      <c r="CG716" s="159"/>
      <c r="CI716" s="76"/>
      <c r="CJ716" s="150"/>
      <c r="CK716" s="150"/>
      <c r="CL716" s="150"/>
    </row>
    <row r="717" spans="2:90" s="14" customFormat="1" ht="13.5" customHeight="1">
      <c r="B717" s="500"/>
      <c r="C717" s="628"/>
      <c r="D717" s="631"/>
      <c r="E717" s="615"/>
      <c r="F717" s="615"/>
      <c r="G717" s="127" t="s">
        <v>158</v>
      </c>
      <c r="H717" s="212">
        <v>2096039</v>
      </c>
      <c r="I717" s="183">
        <f>IFERROR(H717/E702,"-")</f>
        <v>1.5331937363003533E-3</v>
      </c>
      <c r="J717" s="212">
        <v>155</v>
      </c>
      <c r="K717" s="183">
        <f>IFERROR(J717/F702,"-")</f>
        <v>6.3943894389438941E-2</v>
      </c>
      <c r="L717" s="215">
        <f t="shared" si="716"/>
        <v>13522.832258064516</v>
      </c>
      <c r="M717" s="110">
        <f t="shared" si="709"/>
        <v>2.6639626014024476E-3</v>
      </c>
      <c r="N717" s="615"/>
      <c r="O717" s="615"/>
      <c r="P717" s="127" t="s">
        <v>158</v>
      </c>
      <c r="Q717" s="212">
        <v>767735</v>
      </c>
      <c r="R717" s="183">
        <f>IFERROR(Q717/N702,"-")</f>
        <v>3.1818981335041542E-3</v>
      </c>
      <c r="S717" s="212">
        <v>27</v>
      </c>
      <c r="T717" s="183">
        <f>IFERROR(S717/O702,"-")</f>
        <v>7.2580645161290328E-2</v>
      </c>
      <c r="U717" s="215">
        <f t="shared" si="717"/>
        <v>28434.629629629631</v>
      </c>
      <c r="V717" s="110">
        <f t="shared" si="710"/>
        <v>4.6404509830881341E-4</v>
      </c>
      <c r="W717" s="615"/>
      <c r="X717" s="615"/>
      <c r="Y717" s="127" t="s">
        <v>158</v>
      </c>
      <c r="Z717" s="212">
        <v>133090</v>
      </c>
      <c r="AA717" s="183">
        <f>IFERROR(Z717/W702,"-")</f>
        <v>1.1767444735052122E-3</v>
      </c>
      <c r="AB717" s="212">
        <v>12</v>
      </c>
      <c r="AC717" s="183">
        <f>IFERROR(AB717/X702,"-")</f>
        <v>6.2176165803108807E-2</v>
      </c>
      <c r="AD717" s="215">
        <f t="shared" si="718"/>
        <v>11090.833333333334</v>
      </c>
      <c r="AE717" s="110">
        <f t="shared" si="711"/>
        <v>2.0624226591502818E-4</v>
      </c>
      <c r="AF717" s="615"/>
      <c r="AG717" s="615"/>
      <c r="AH717" s="127" t="s">
        <v>158</v>
      </c>
      <c r="AI717" s="212">
        <v>567697</v>
      </c>
      <c r="AJ717" s="183">
        <f>IFERROR(AI717/AF702,"-")</f>
        <v>1.5774976126224484E-3</v>
      </c>
      <c r="AK717" s="212">
        <v>42</v>
      </c>
      <c r="AL717" s="183">
        <f>IFERROR(AK717/AG702,"-")</f>
        <v>0.11290322580645161</v>
      </c>
      <c r="AM717" s="215">
        <f t="shared" si="719"/>
        <v>13516.595238095239</v>
      </c>
      <c r="AN717" s="110">
        <f t="shared" si="712"/>
        <v>7.2184793070259861E-4</v>
      </c>
      <c r="AO717" s="615"/>
      <c r="AP717" s="651"/>
      <c r="AQ717" s="127" t="s">
        <v>158</v>
      </c>
      <c r="AR717" s="212">
        <f t="shared" si="714"/>
        <v>3564561</v>
      </c>
      <c r="AS717" s="183">
        <f>IFERROR(AR717/AO702,"-")</f>
        <v>1.7126110294788765E-3</v>
      </c>
      <c r="AT717" s="212">
        <f t="shared" si="715"/>
        <v>236</v>
      </c>
      <c r="AU717" s="183">
        <f>IFERROR(AT717/AP702,"-")</f>
        <v>7.0217197262719425E-2</v>
      </c>
      <c r="AV717" s="215">
        <f t="shared" si="720"/>
        <v>15104.072033898305</v>
      </c>
      <c r="AW717" s="110">
        <f t="shared" si="713"/>
        <v>4.0560978963288877E-3</v>
      </c>
      <c r="AX717" s="121"/>
      <c r="AY717" s="76"/>
      <c r="AZ717" s="76"/>
      <c r="BA717" s="76"/>
      <c r="BB717" s="76"/>
      <c r="BC717" s="76"/>
      <c r="BD717" s="76"/>
      <c r="BE717" s="76"/>
      <c r="BF717" s="76"/>
      <c r="BG717" s="76"/>
      <c r="BH717" s="76"/>
      <c r="BI717" s="76"/>
      <c r="BN717" s="500"/>
      <c r="BO717" s="642"/>
      <c r="BP717" s="641"/>
      <c r="BQ717" s="641"/>
      <c r="BR717" s="400" t="s">
        <v>158</v>
      </c>
      <c r="BS717" s="188">
        <v>359634</v>
      </c>
      <c r="BT717" s="390">
        <v>1.3549611813571804E-3</v>
      </c>
      <c r="BU717" s="188">
        <v>31</v>
      </c>
      <c r="BV717" s="390">
        <v>7.8282828282828287E-2</v>
      </c>
      <c r="BW717" s="188">
        <v>11601.096774193549</v>
      </c>
      <c r="BX717" s="401">
        <v>5.5483963344788085E-4</v>
      </c>
      <c r="CB717" s="159"/>
      <c r="CC717" s="159"/>
      <c r="CD717" s="159"/>
      <c r="CE717" s="159"/>
      <c r="CF717" s="159"/>
      <c r="CG717" s="159"/>
      <c r="CI717" s="76"/>
      <c r="CJ717" s="150"/>
      <c r="CK717" s="150"/>
      <c r="CL717" s="150"/>
    </row>
    <row r="718" spans="2:90" s="14" customFormat="1" ht="13.5" customHeight="1">
      <c r="B718" s="500"/>
      <c r="C718" s="629"/>
      <c r="D718" s="632"/>
      <c r="E718" s="616"/>
      <c r="F718" s="616"/>
      <c r="G718" s="128" t="s">
        <v>81</v>
      </c>
      <c r="H718" s="204">
        <v>223905147</v>
      </c>
      <c r="I718" s="183">
        <f>IFERROR(H718/E702,"-")</f>
        <v>0.16378033467211719</v>
      </c>
      <c r="J718" s="212">
        <v>1751</v>
      </c>
      <c r="K718" s="183">
        <f>IFERROR(J718/F702,"-")</f>
        <v>0.72235973597359737</v>
      </c>
      <c r="L718" s="215">
        <f t="shared" si="716"/>
        <v>127872.72815533981</v>
      </c>
      <c r="M718" s="111">
        <f t="shared" si="709"/>
        <v>3.0094183968101196E-2</v>
      </c>
      <c r="N718" s="616"/>
      <c r="O718" s="616"/>
      <c r="P718" s="128" t="s">
        <v>81</v>
      </c>
      <c r="Q718" s="204">
        <v>38589904</v>
      </c>
      <c r="R718" s="183">
        <f>IFERROR(Q718/N702,"-")</f>
        <v>0.15993688383322954</v>
      </c>
      <c r="S718" s="212">
        <v>278</v>
      </c>
      <c r="T718" s="183">
        <f>IFERROR(S718/O702,"-")</f>
        <v>0.74731182795698925</v>
      </c>
      <c r="U718" s="215">
        <f t="shared" si="717"/>
        <v>138812.60431654676</v>
      </c>
      <c r="V718" s="111">
        <f t="shared" si="710"/>
        <v>4.7779458270314863E-3</v>
      </c>
      <c r="W718" s="616"/>
      <c r="X718" s="616"/>
      <c r="Y718" s="128" t="s">
        <v>81</v>
      </c>
      <c r="Z718" s="204">
        <v>15661487</v>
      </c>
      <c r="AA718" s="183">
        <f>IFERROR(Z718/W702,"-")</f>
        <v>0.13847447797823823</v>
      </c>
      <c r="AB718" s="212">
        <v>146</v>
      </c>
      <c r="AC718" s="183">
        <f>IFERROR(AB718/X702,"-")</f>
        <v>0.75647668393782386</v>
      </c>
      <c r="AD718" s="215">
        <f t="shared" si="718"/>
        <v>107270.45890410959</v>
      </c>
      <c r="AE718" s="111">
        <f t="shared" si="711"/>
        <v>2.5092809019661762E-3</v>
      </c>
      <c r="AF718" s="616"/>
      <c r="AG718" s="616"/>
      <c r="AH718" s="128" t="s">
        <v>81</v>
      </c>
      <c r="AI718" s="204">
        <v>64636263</v>
      </c>
      <c r="AJ718" s="183">
        <f>IFERROR(AI718/AF702,"-")</f>
        <v>0.1796091058634037</v>
      </c>
      <c r="AK718" s="212">
        <v>320</v>
      </c>
      <c r="AL718" s="183">
        <f>IFERROR(AK718/AG702,"-")</f>
        <v>0.86021505376344087</v>
      </c>
      <c r="AM718" s="215">
        <f t="shared" si="719"/>
        <v>201988.32187499999</v>
      </c>
      <c r="AN718" s="111">
        <f t="shared" si="712"/>
        <v>5.4997937577340849E-3</v>
      </c>
      <c r="AO718" s="616"/>
      <c r="AP718" s="652"/>
      <c r="AQ718" s="128" t="s">
        <v>81</v>
      </c>
      <c r="AR718" s="204">
        <f t="shared" si="714"/>
        <v>342792801</v>
      </c>
      <c r="AS718" s="183">
        <f>IFERROR(AR718/AO702,"-")</f>
        <v>0.16469650310895442</v>
      </c>
      <c r="AT718" s="212">
        <f t="shared" si="715"/>
        <v>2495</v>
      </c>
      <c r="AU718" s="183">
        <f>IFERROR(AT718/AP702,"-")</f>
        <v>0.74233858970544486</v>
      </c>
      <c r="AV718" s="215">
        <f t="shared" si="720"/>
        <v>137391.90420841685</v>
      </c>
      <c r="AW718" s="111">
        <f t="shared" si="713"/>
        <v>4.2881204454832941E-2</v>
      </c>
      <c r="AX718" s="121"/>
      <c r="AY718" s="76"/>
      <c r="AZ718" s="76"/>
      <c r="BA718" s="76"/>
      <c r="BB718" s="76"/>
      <c r="BC718" s="76"/>
      <c r="BD718" s="76"/>
      <c r="BE718" s="76"/>
      <c r="BF718" s="76"/>
      <c r="BG718" s="76"/>
      <c r="BH718" s="76"/>
      <c r="BI718" s="76"/>
      <c r="BN718" s="500"/>
      <c r="BO718" s="642"/>
      <c r="BP718" s="641"/>
      <c r="BQ718" s="641"/>
      <c r="BR718" s="128" t="s">
        <v>81</v>
      </c>
      <c r="BS718" s="188">
        <v>53652403</v>
      </c>
      <c r="BT718" s="390">
        <v>0.20214140863080668</v>
      </c>
      <c r="BU718" s="188">
        <v>310</v>
      </c>
      <c r="BV718" s="390">
        <v>0.78282828282828287</v>
      </c>
      <c r="BW718" s="188">
        <v>173072.26774193547</v>
      </c>
      <c r="BX718" s="401">
        <v>5.5483963344788089E-3</v>
      </c>
      <c r="CB718" s="159"/>
      <c r="CC718" s="159"/>
      <c r="CD718" s="159"/>
      <c r="CE718" s="159"/>
      <c r="CF718" s="159"/>
      <c r="CG718" s="159"/>
      <c r="CI718" s="76"/>
      <c r="CJ718" s="150"/>
      <c r="CK718" s="150"/>
      <c r="CL718" s="150"/>
    </row>
    <row r="719" spans="2:90" s="14" customFormat="1" ht="13.5" customHeight="1">
      <c r="B719" s="500">
        <v>43</v>
      </c>
      <c r="C719" s="627" t="s">
        <v>9</v>
      </c>
      <c r="D719" s="630">
        <f>BL47</f>
        <v>35245</v>
      </c>
      <c r="E719" s="626">
        <f t="shared" ref="E719" si="721">VLOOKUP(C719,$AY$5:$BI$78,2,0)</f>
        <v>3510137130</v>
      </c>
      <c r="F719" s="626">
        <f t="shared" ref="F719" si="722">VLOOKUP(C719,$AY$5:$BI$78,7,0)</f>
        <v>5405</v>
      </c>
      <c r="G719" s="124" t="s">
        <v>144</v>
      </c>
      <c r="H719" s="210">
        <v>92118715</v>
      </c>
      <c r="I719" s="181">
        <f>IFERROR(H719/E719,"-")</f>
        <v>2.6243622852421152E-2</v>
      </c>
      <c r="J719" s="210">
        <v>1089</v>
      </c>
      <c r="K719" s="181">
        <f>IFERROR(J719/F719,"-")</f>
        <v>0.20148011100832564</v>
      </c>
      <c r="L719" s="213">
        <f t="shared" si="716"/>
        <v>84590.188246097343</v>
      </c>
      <c r="M719" s="108">
        <f>IFERROR(J719/$BL$47,0)</f>
        <v>3.0897999716271812E-2</v>
      </c>
      <c r="N719" s="626">
        <f t="shared" ref="N719" si="723">VLOOKUP(C719,$AY$5:$BI$78,3,0)</f>
        <v>466227210</v>
      </c>
      <c r="O719" s="626">
        <f t="shared" ref="O719" si="724">VLOOKUP(C719,$AY$5:$BI$78,8,0)</f>
        <v>670</v>
      </c>
      <c r="P719" s="124" t="s">
        <v>144</v>
      </c>
      <c r="Q719" s="210">
        <v>11903411</v>
      </c>
      <c r="R719" s="181">
        <f>IFERROR(Q719/N719,"-")</f>
        <v>2.5531351977504703E-2</v>
      </c>
      <c r="S719" s="210">
        <v>162</v>
      </c>
      <c r="T719" s="181">
        <f>IFERROR(S719/O719,"-")</f>
        <v>0.2417910447761194</v>
      </c>
      <c r="U719" s="213">
        <f t="shared" si="717"/>
        <v>73477.845679012345</v>
      </c>
      <c r="V719" s="108">
        <f>IFERROR(S719/$BL$47,0)</f>
        <v>4.5963966520073769E-3</v>
      </c>
      <c r="W719" s="626">
        <f t="shared" ref="W719" si="725">VLOOKUP(C719,$AY$5:$BI$78,4,0)</f>
        <v>320825790</v>
      </c>
      <c r="X719" s="626">
        <f t="shared" ref="X719" si="726">VLOOKUP(C719,$AY$5:$BI$78,9,0)</f>
        <v>367</v>
      </c>
      <c r="Y719" s="124" t="s">
        <v>144</v>
      </c>
      <c r="Z719" s="210">
        <v>9106975</v>
      </c>
      <c r="AA719" s="181">
        <f>IFERROR(Z719/W719,"-")</f>
        <v>2.8386044027196192E-2</v>
      </c>
      <c r="AB719" s="210">
        <v>76</v>
      </c>
      <c r="AC719" s="181">
        <f>IFERROR(AB719/X719,"-")</f>
        <v>0.20708446866485014</v>
      </c>
      <c r="AD719" s="213">
        <f t="shared" si="718"/>
        <v>119828.61842105263</v>
      </c>
      <c r="AE719" s="108">
        <f>IFERROR(AB719/$BL$47,0)</f>
        <v>2.1563342318059301E-3</v>
      </c>
      <c r="AF719" s="626">
        <f t="shared" ref="AF719" si="727">VLOOKUP(C719,$AY$5:$BI$78,5,0)</f>
        <v>678120390</v>
      </c>
      <c r="AG719" s="626">
        <f t="shared" ref="AG719" si="728">VLOOKUP(C719,$AY$5:$BI$78,10,0)</f>
        <v>764</v>
      </c>
      <c r="AH719" s="124" t="s">
        <v>144</v>
      </c>
      <c r="AI719" s="210">
        <v>25168240</v>
      </c>
      <c r="AJ719" s="181">
        <f>IFERROR(AI719/AF719,"-")</f>
        <v>3.7114707611136721E-2</v>
      </c>
      <c r="AK719" s="210">
        <v>213</v>
      </c>
      <c r="AL719" s="181">
        <f>IFERROR(AK719/AG719,"-")</f>
        <v>0.27879581151832461</v>
      </c>
      <c r="AM719" s="213">
        <f t="shared" si="719"/>
        <v>118160.75117370892</v>
      </c>
      <c r="AN719" s="108">
        <f>IFERROR(AK719/$BL$47,0)</f>
        <v>6.0434104128245141E-3</v>
      </c>
      <c r="AO719" s="626">
        <f t="shared" ref="AO719" si="729">VLOOKUP(C719,$AY$5:$BI$78,6,0)</f>
        <v>4975310520</v>
      </c>
      <c r="AP719" s="650">
        <f t="shared" ref="AP719" si="730">VLOOKUP(C719,$AY$5:$BI$78,11,0)</f>
        <v>7206</v>
      </c>
      <c r="AQ719" s="124" t="s">
        <v>144</v>
      </c>
      <c r="AR719" s="210">
        <f t="shared" si="714"/>
        <v>138297341</v>
      </c>
      <c r="AS719" s="181">
        <f>IFERROR(AR719/AO719,"-")</f>
        <v>2.7796725539856355E-2</v>
      </c>
      <c r="AT719" s="210">
        <f t="shared" si="715"/>
        <v>1540</v>
      </c>
      <c r="AU719" s="181">
        <f>IFERROR(AT719/AP719,"-")</f>
        <v>0.21371079655842354</v>
      </c>
      <c r="AV719" s="213">
        <f t="shared" si="720"/>
        <v>89803.468181818185</v>
      </c>
      <c r="AW719" s="108">
        <f>IFERROR(AT719/$BL$47,0)</f>
        <v>4.3694141012909631E-2</v>
      </c>
      <c r="AX719" s="121"/>
      <c r="AY719" s="76"/>
      <c r="AZ719" s="76"/>
      <c r="BA719" s="76"/>
      <c r="BB719" s="76"/>
      <c r="BC719" s="76"/>
      <c r="BD719" s="76"/>
      <c r="BE719" s="76"/>
      <c r="BF719" s="76"/>
      <c r="BG719" s="76"/>
      <c r="BH719" s="76"/>
      <c r="BI719" s="76"/>
      <c r="BN719" s="500">
        <v>43</v>
      </c>
      <c r="BO719" s="642" t="s">
        <v>9</v>
      </c>
      <c r="BP719" s="641">
        <v>665811720</v>
      </c>
      <c r="BQ719" s="641">
        <v>664</v>
      </c>
      <c r="BR719" s="400" t="s">
        <v>144</v>
      </c>
      <c r="BS719" s="188">
        <v>21852302</v>
      </c>
      <c r="BT719" s="390">
        <v>3.2820542720395487E-2</v>
      </c>
      <c r="BU719" s="188">
        <v>185</v>
      </c>
      <c r="BV719" s="390">
        <v>0.27861445783132532</v>
      </c>
      <c r="BW719" s="188">
        <v>118120.55135135136</v>
      </c>
      <c r="BX719" s="401">
        <v>5.4775863089950852E-3</v>
      </c>
      <c r="CB719" s="159"/>
      <c r="CC719" s="159"/>
      <c r="CD719" s="159"/>
      <c r="CE719" s="159"/>
      <c r="CF719" s="159"/>
      <c r="CG719" s="159"/>
      <c r="CI719" s="76"/>
      <c r="CJ719" s="150"/>
      <c r="CK719" s="150"/>
      <c r="CL719" s="150"/>
    </row>
    <row r="720" spans="2:90" s="14" customFormat="1" ht="13.5" customHeight="1">
      <c r="B720" s="500"/>
      <c r="C720" s="628"/>
      <c r="D720" s="631"/>
      <c r="E720" s="615"/>
      <c r="F720" s="615"/>
      <c r="G720" s="125" t="s">
        <v>145</v>
      </c>
      <c r="H720" s="211">
        <v>77472336</v>
      </c>
      <c r="I720" s="182">
        <f>IFERROR(H720/E719,"-")</f>
        <v>2.2071028319056014E-2</v>
      </c>
      <c r="J720" s="211">
        <v>1210</v>
      </c>
      <c r="K720" s="182">
        <f>IFERROR(J720/F719,"-")</f>
        <v>0.22386679000925069</v>
      </c>
      <c r="L720" s="214">
        <f t="shared" si="716"/>
        <v>64026.723966942147</v>
      </c>
      <c r="M720" s="109">
        <f t="shared" ref="M720:M735" si="731">IFERROR(J720/$BL$47,0)</f>
        <v>3.4331110795857565E-2</v>
      </c>
      <c r="N720" s="615"/>
      <c r="O720" s="615"/>
      <c r="P720" s="125" t="s">
        <v>145</v>
      </c>
      <c r="Q720" s="211">
        <v>16129417</v>
      </c>
      <c r="R720" s="182">
        <f>IFERROR(Q720/N719,"-")</f>
        <v>3.4595614871984842E-2</v>
      </c>
      <c r="S720" s="211">
        <v>152</v>
      </c>
      <c r="T720" s="182">
        <f>IFERROR(S720/O719,"-")</f>
        <v>0.22686567164179106</v>
      </c>
      <c r="U720" s="214">
        <f t="shared" si="717"/>
        <v>106114.58552631579</v>
      </c>
      <c r="V720" s="109">
        <f t="shared" ref="V720:V735" si="732">IFERROR(S720/$BL$47,0)</f>
        <v>4.3126684636118602E-3</v>
      </c>
      <c r="W720" s="615"/>
      <c r="X720" s="615"/>
      <c r="Y720" s="125" t="s">
        <v>145</v>
      </c>
      <c r="Z720" s="211">
        <v>3093620</v>
      </c>
      <c r="AA720" s="182">
        <f>IFERROR(Z720/W719,"-")</f>
        <v>9.6426786637071795E-3</v>
      </c>
      <c r="AB720" s="211">
        <v>105</v>
      </c>
      <c r="AC720" s="182">
        <f>IFERROR(AB720/X719,"-")</f>
        <v>0.28610354223433243</v>
      </c>
      <c r="AD720" s="214">
        <f t="shared" si="718"/>
        <v>29463.047619047618</v>
      </c>
      <c r="AE720" s="109">
        <f t="shared" ref="AE720:AE735" si="733">IFERROR(AB720/$BL$47,0)</f>
        <v>2.9791459781529296E-3</v>
      </c>
      <c r="AF720" s="615"/>
      <c r="AG720" s="615"/>
      <c r="AH720" s="125" t="s">
        <v>145</v>
      </c>
      <c r="AI720" s="211">
        <v>20006669</v>
      </c>
      <c r="AJ720" s="182">
        <f>IFERROR(AI720/AF719,"-")</f>
        <v>2.9503122594499775E-2</v>
      </c>
      <c r="AK720" s="211">
        <v>220</v>
      </c>
      <c r="AL720" s="182">
        <f>IFERROR(AK720/AG719,"-")</f>
        <v>0.2879581151832461</v>
      </c>
      <c r="AM720" s="214">
        <f t="shared" si="719"/>
        <v>90939.404545454541</v>
      </c>
      <c r="AN720" s="109">
        <f t="shared" ref="AN720:AN735" si="734">IFERROR(AK720/$BL$47,0)</f>
        <v>6.2420201447013759E-3</v>
      </c>
      <c r="AO720" s="615"/>
      <c r="AP720" s="651"/>
      <c r="AQ720" s="125" t="s">
        <v>145</v>
      </c>
      <c r="AR720" s="211">
        <f t="shared" si="714"/>
        <v>116702042</v>
      </c>
      <c r="AS720" s="182">
        <f>IFERROR(AR720/AO719,"-")</f>
        <v>2.3456232838307348E-2</v>
      </c>
      <c r="AT720" s="211">
        <f t="shared" si="715"/>
        <v>1687</v>
      </c>
      <c r="AU720" s="182">
        <f>IFERROR(AT720/AP719,"-")</f>
        <v>0.2341104635026367</v>
      </c>
      <c r="AV720" s="214">
        <f t="shared" si="720"/>
        <v>69177.262596324843</v>
      </c>
      <c r="AW720" s="109">
        <f t="shared" ref="AW720:AW735" si="735">IFERROR(AT720/$BL$47,0)</f>
        <v>4.7864945382323734E-2</v>
      </c>
      <c r="AX720" s="121"/>
      <c r="AY720" s="76"/>
      <c r="AZ720" s="76"/>
      <c r="BA720" s="76"/>
      <c r="BB720" s="76"/>
      <c r="BC720" s="76"/>
      <c r="BD720" s="76"/>
      <c r="BE720" s="76"/>
      <c r="BF720" s="76"/>
      <c r="BG720" s="76"/>
      <c r="BH720" s="76"/>
      <c r="BI720" s="76"/>
      <c r="BN720" s="500"/>
      <c r="BO720" s="642"/>
      <c r="BP720" s="641"/>
      <c r="BQ720" s="641"/>
      <c r="BR720" s="400" t="s">
        <v>145</v>
      </c>
      <c r="BS720" s="188">
        <v>20322249</v>
      </c>
      <c r="BT720" s="390">
        <v>3.0522516185206232E-2</v>
      </c>
      <c r="BU720" s="188">
        <v>187</v>
      </c>
      <c r="BV720" s="390">
        <v>0.28162650602409639</v>
      </c>
      <c r="BW720" s="188">
        <v>108675.128342246</v>
      </c>
      <c r="BX720" s="401">
        <v>5.5368034582815185E-3</v>
      </c>
      <c r="CB720" s="159"/>
      <c r="CC720" s="159"/>
      <c r="CD720" s="159"/>
      <c r="CE720" s="159"/>
      <c r="CF720" s="159"/>
      <c r="CG720" s="159"/>
      <c r="CI720" s="76"/>
      <c r="CJ720" s="150"/>
      <c r="CK720" s="150"/>
      <c r="CL720" s="150"/>
    </row>
    <row r="721" spans="2:90" s="14" customFormat="1" ht="13.5" customHeight="1">
      <c r="B721" s="500"/>
      <c r="C721" s="628"/>
      <c r="D721" s="631"/>
      <c r="E721" s="615"/>
      <c r="F721" s="615"/>
      <c r="G721" s="126" t="s">
        <v>146</v>
      </c>
      <c r="H721" s="211">
        <v>71914406</v>
      </c>
      <c r="I721" s="182">
        <f>IFERROR(H721/E719,"-")</f>
        <v>2.048763433923164E-2</v>
      </c>
      <c r="J721" s="211">
        <v>1490</v>
      </c>
      <c r="K721" s="182">
        <f>IFERROR(J721/F719,"-")</f>
        <v>0.27567067530064754</v>
      </c>
      <c r="L721" s="214">
        <f t="shared" si="716"/>
        <v>48264.702013422822</v>
      </c>
      <c r="M721" s="109">
        <f t="shared" si="731"/>
        <v>4.2275500070932046E-2</v>
      </c>
      <c r="N721" s="615"/>
      <c r="O721" s="615"/>
      <c r="P721" s="126" t="s">
        <v>146</v>
      </c>
      <c r="Q721" s="211">
        <v>9829766</v>
      </c>
      <c r="R721" s="182">
        <f>IFERROR(Q721/N719,"-")</f>
        <v>2.1083638597584213E-2</v>
      </c>
      <c r="S721" s="211">
        <v>204</v>
      </c>
      <c r="T721" s="182">
        <f>IFERROR(S721/O719,"-")</f>
        <v>0.30447761194029849</v>
      </c>
      <c r="U721" s="214">
        <f t="shared" si="717"/>
        <v>48185.127450980392</v>
      </c>
      <c r="V721" s="109">
        <f t="shared" si="732"/>
        <v>5.7880550432685487E-3</v>
      </c>
      <c r="W721" s="615"/>
      <c r="X721" s="615"/>
      <c r="Y721" s="126" t="s">
        <v>146</v>
      </c>
      <c r="Z721" s="211">
        <v>3586939</v>
      </c>
      <c r="AA721" s="182">
        <f>IFERROR(Z721/W719,"-")</f>
        <v>1.1180332478882074E-2</v>
      </c>
      <c r="AB721" s="211">
        <v>110</v>
      </c>
      <c r="AC721" s="182">
        <f>IFERROR(AB721/X719,"-")</f>
        <v>0.29972752043596729</v>
      </c>
      <c r="AD721" s="214">
        <f t="shared" si="718"/>
        <v>32608.536363636365</v>
      </c>
      <c r="AE721" s="109">
        <f t="shared" si="733"/>
        <v>3.121010072350688E-3</v>
      </c>
      <c r="AF721" s="615"/>
      <c r="AG721" s="615"/>
      <c r="AH721" s="126" t="s">
        <v>146</v>
      </c>
      <c r="AI721" s="211">
        <v>9600074</v>
      </c>
      <c r="AJ721" s="182">
        <f>IFERROR(AI721/AF719,"-")</f>
        <v>1.4156887392812359E-2</v>
      </c>
      <c r="AK721" s="211">
        <v>241</v>
      </c>
      <c r="AL721" s="182">
        <f>IFERROR(AK721/AG719,"-")</f>
        <v>0.31544502617801046</v>
      </c>
      <c r="AM721" s="214">
        <f t="shared" si="719"/>
        <v>39834.331950207466</v>
      </c>
      <c r="AN721" s="109">
        <f t="shared" si="734"/>
        <v>6.8378493403319623E-3</v>
      </c>
      <c r="AO721" s="615"/>
      <c r="AP721" s="651"/>
      <c r="AQ721" s="126" t="s">
        <v>146</v>
      </c>
      <c r="AR721" s="211">
        <f t="shared" si="714"/>
        <v>94931185</v>
      </c>
      <c r="AS721" s="182">
        <f>IFERROR(AR721/AO719,"-")</f>
        <v>1.9080454298961023E-2</v>
      </c>
      <c r="AT721" s="211">
        <f t="shared" si="715"/>
        <v>2045</v>
      </c>
      <c r="AU721" s="182">
        <f>IFERROR(AT721/AP719,"-")</f>
        <v>0.28379128504024426</v>
      </c>
      <c r="AV721" s="214">
        <f t="shared" si="720"/>
        <v>46421.117359413205</v>
      </c>
      <c r="AW721" s="109">
        <f t="shared" si="735"/>
        <v>5.8022414526883247E-2</v>
      </c>
      <c r="AX721" s="121"/>
      <c r="AY721" s="76"/>
      <c r="AZ721" s="76"/>
      <c r="BA721" s="76"/>
      <c r="BB721" s="76"/>
      <c r="BC721" s="76"/>
      <c r="BD721" s="76"/>
      <c r="BE721" s="76"/>
      <c r="BF721" s="76"/>
      <c r="BG721" s="76"/>
      <c r="BH721" s="76"/>
      <c r="BI721" s="76"/>
      <c r="BN721" s="500"/>
      <c r="BO721" s="642"/>
      <c r="BP721" s="641"/>
      <c r="BQ721" s="641"/>
      <c r="BR721" s="400" t="s">
        <v>146</v>
      </c>
      <c r="BS721" s="188">
        <v>6190858</v>
      </c>
      <c r="BT721" s="390">
        <v>9.2982112120225217E-3</v>
      </c>
      <c r="BU721" s="188">
        <v>205</v>
      </c>
      <c r="BV721" s="390">
        <v>0.30873493975903615</v>
      </c>
      <c r="BW721" s="188">
        <v>30199.30731707317</v>
      </c>
      <c r="BX721" s="401">
        <v>6.0697578018594186E-3</v>
      </c>
      <c r="CB721" s="159"/>
      <c r="CC721" s="159"/>
      <c r="CD721" s="159"/>
      <c r="CE721" s="159"/>
      <c r="CF721" s="159"/>
      <c r="CG721" s="159"/>
      <c r="CI721" s="76"/>
      <c r="CJ721" s="150"/>
      <c r="CK721" s="150"/>
      <c r="CL721" s="150"/>
    </row>
    <row r="722" spans="2:90" s="14" customFormat="1" ht="13.5" customHeight="1">
      <c r="B722" s="500"/>
      <c r="C722" s="628"/>
      <c r="D722" s="631"/>
      <c r="E722" s="615"/>
      <c r="F722" s="615"/>
      <c r="G722" s="126" t="s">
        <v>147</v>
      </c>
      <c r="H722" s="211">
        <v>7446959</v>
      </c>
      <c r="I722" s="182">
        <f>IFERROR(H722/E719,"-")</f>
        <v>2.1215578549206139E-3</v>
      </c>
      <c r="J722" s="211">
        <v>240</v>
      </c>
      <c r="K722" s="182">
        <f>IFERROR(J722/F719,"-")</f>
        <v>4.4403330249768731E-2</v>
      </c>
      <c r="L722" s="214">
        <f t="shared" si="716"/>
        <v>31028.995833333334</v>
      </c>
      <c r="M722" s="109">
        <f t="shared" si="731"/>
        <v>6.8094765214924101E-3</v>
      </c>
      <c r="N722" s="615"/>
      <c r="O722" s="615"/>
      <c r="P722" s="126" t="s">
        <v>147</v>
      </c>
      <c r="Q722" s="211">
        <v>1169095</v>
      </c>
      <c r="R722" s="182">
        <f>IFERROR(Q722/N719,"-")</f>
        <v>2.5075649274095349E-3</v>
      </c>
      <c r="S722" s="211">
        <v>28</v>
      </c>
      <c r="T722" s="182">
        <f>IFERROR(S722/O719,"-")</f>
        <v>4.1791044776119404E-2</v>
      </c>
      <c r="U722" s="214">
        <f t="shared" si="717"/>
        <v>41753.392857142855</v>
      </c>
      <c r="V722" s="109">
        <f t="shared" si="732"/>
        <v>7.9443892750744787E-4</v>
      </c>
      <c r="W722" s="615"/>
      <c r="X722" s="615"/>
      <c r="Y722" s="126" t="s">
        <v>147</v>
      </c>
      <c r="Z722" s="211">
        <v>2169371</v>
      </c>
      <c r="AA722" s="182">
        <f>IFERROR(Z722/W719,"-")</f>
        <v>6.7618348263086955E-3</v>
      </c>
      <c r="AB722" s="211">
        <v>26</v>
      </c>
      <c r="AC722" s="182">
        <f>IFERROR(AB722/X719,"-")</f>
        <v>7.0844686648501368E-2</v>
      </c>
      <c r="AD722" s="214">
        <f t="shared" si="718"/>
        <v>83437.346153846156</v>
      </c>
      <c r="AE722" s="109">
        <f t="shared" si="733"/>
        <v>7.3769328982834447E-4</v>
      </c>
      <c r="AF722" s="615"/>
      <c r="AG722" s="615"/>
      <c r="AH722" s="126" t="s">
        <v>147</v>
      </c>
      <c r="AI722" s="211">
        <v>454849</v>
      </c>
      <c r="AJ722" s="182">
        <f>IFERROR(AI722/AF719,"-")</f>
        <v>6.7074962898549617E-4</v>
      </c>
      <c r="AK722" s="211">
        <v>44</v>
      </c>
      <c r="AL722" s="182">
        <f>IFERROR(AK722/AG719,"-")</f>
        <v>5.7591623036649213E-2</v>
      </c>
      <c r="AM722" s="214">
        <f t="shared" si="719"/>
        <v>10337.477272727272</v>
      </c>
      <c r="AN722" s="109">
        <f t="shared" si="734"/>
        <v>1.2484040289402751E-3</v>
      </c>
      <c r="AO722" s="615"/>
      <c r="AP722" s="651"/>
      <c r="AQ722" s="126" t="s">
        <v>147</v>
      </c>
      <c r="AR722" s="211">
        <f t="shared" si="714"/>
        <v>11240274</v>
      </c>
      <c r="AS722" s="182">
        <f>IFERROR(AR722/AO719,"-")</f>
        <v>2.2592105467218156E-3</v>
      </c>
      <c r="AT722" s="211">
        <f t="shared" si="715"/>
        <v>338</v>
      </c>
      <c r="AU722" s="182">
        <f>IFERROR(AT722/AP719,"-")</f>
        <v>4.6905356647238411E-2</v>
      </c>
      <c r="AV722" s="214">
        <f t="shared" si="720"/>
        <v>33255.248520710062</v>
      </c>
      <c r="AW722" s="109">
        <f t="shared" si="735"/>
        <v>9.5900127677684775E-3</v>
      </c>
      <c r="AX722" s="121"/>
      <c r="AY722" s="76"/>
      <c r="AZ722" s="76"/>
      <c r="BA722" s="76"/>
      <c r="BB722" s="76"/>
      <c r="BC722" s="76"/>
      <c r="BD722" s="76"/>
      <c r="BE722" s="76"/>
      <c r="BF722" s="76"/>
      <c r="BG722" s="76"/>
      <c r="BH722" s="76"/>
      <c r="BI722" s="76"/>
      <c r="BN722" s="500"/>
      <c r="BO722" s="642"/>
      <c r="BP722" s="641"/>
      <c r="BQ722" s="641"/>
      <c r="BR722" s="400" t="s">
        <v>147</v>
      </c>
      <c r="BS722" s="188">
        <v>571186</v>
      </c>
      <c r="BT722" s="390">
        <v>8.5787916139415507E-4</v>
      </c>
      <c r="BU722" s="188">
        <v>34</v>
      </c>
      <c r="BV722" s="390">
        <v>5.1204819277108432E-2</v>
      </c>
      <c r="BW722" s="188">
        <v>16799.588235294119</v>
      </c>
      <c r="BX722" s="401">
        <v>1.006691537869367E-3</v>
      </c>
      <c r="CB722" s="159"/>
      <c r="CC722" s="159"/>
      <c r="CD722" s="159"/>
      <c r="CE722" s="159"/>
      <c r="CF722" s="159"/>
      <c r="CG722" s="159"/>
      <c r="CI722" s="76"/>
      <c r="CJ722" s="150"/>
      <c r="CK722" s="150"/>
      <c r="CL722" s="150"/>
    </row>
    <row r="723" spans="2:90" s="14" customFormat="1" ht="13.5" customHeight="1">
      <c r="B723" s="500"/>
      <c r="C723" s="628"/>
      <c r="D723" s="631"/>
      <c r="E723" s="615"/>
      <c r="F723" s="615"/>
      <c r="G723" s="126" t="s">
        <v>148</v>
      </c>
      <c r="H723" s="211">
        <v>95821819</v>
      </c>
      <c r="I723" s="182">
        <f>IFERROR(H723/E719,"-")</f>
        <v>2.729859702090898E-2</v>
      </c>
      <c r="J723" s="211">
        <v>1707</v>
      </c>
      <c r="K723" s="182">
        <f>IFERROR(J723/F719,"-")</f>
        <v>0.31581868640148009</v>
      </c>
      <c r="L723" s="214">
        <f t="shared" si="716"/>
        <v>56134.633274751024</v>
      </c>
      <c r="M723" s="109">
        <f t="shared" si="731"/>
        <v>4.8432401759114771E-2</v>
      </c>
      <c r="N723" s="615"/>
      <c r="O723" s="615"/>
      <c r="P723" s="126" t="s">
        <v>148</v>
      </c>
      <c r="Q723" s="211">
        <v>23194867</v>
      </c>
      <c r="R723" s="182">
        <f>IFERROR(Q723/N719,"-")</f>
        <v>4.9750135776073644E-2</v>
      </c>
      <c r="S723" s="211">
        <v>241</v>
      </c>
      <c r="T723" s="182">
        <f>IFERROR(S723/O719,"-")</f>
        <v>0.35970149253731343</v>
      </c>
      <c r="U723" s="214">
        <f t="shared" si="717"/>
        <v>96244.261410788386</v>
      </c>
      <c r="V723" s="109">
        <f t="shared" si="732"/>
        <v>6.8378493403319623E-3</v>
      </c>
      <c r="W723" s="615"/>
      <c r="X723" s="615"/>
      <c r="Y723" s="126" t="s">
        <v>148</v>
      </c>
      <c r="Z723" s="211">
        <v>11284314</v>
      </c>
      <c r="AA723" s="182">
        <f>IFERROR(Z723/W719,"-")</f>
        <v>3.5172714762114352E-2</v>
      </c>
      <c r="AB723" s="211">
        <v>155</v>
      </c>
      <c r="AC723" s="182">
        <f>IFERROR(AB723/X719,"-")</f>
        <v>0.42234332425068122</v>
      </c>
      <c r="AD723" s="214">
        <f t="shared" si="718"/>
        <v>72802.025806451609</v>
      </c>
      <c r="AE723" s="109">
        <f t="shared" si="733"/>
        <v>4.3977869201305151E-3</v>
      </c>
      <c r="AF723" s="615"/>
      <c r="AG723" s="615"/>
      <c r="AH723" s="126" t="s">
        <v>148</v>
      </c>
      <c r="AI723" s="211">
        <v>19527812</v>
      </c>
      <c r="AJ723" s="182">
        <f>IFERROR(AI723/AF719,"-")</f>
        <v>2.8796969222529941E-2</v>
      </c>
      <c r="AK723" s="211">
        <v>284</v>
      </c>
      <c r="AL723" s="182">
        <f>IFERROR(AK723/AG719,"-")</f>
        <v>0.37172774869109948</v>
      </c>
      <c r="AM723" s="214">
        <f t="shared" si="719"/>
        <v>68759.901408450707</v>
      </c>
      <c r="AN723" s="109">
        <f t="shared" si="734"/>
        <v>8.0578805504326854E-3</v>
      </c>
      <c r="AO723" s="615"/>
      <c r="AP723" s="651"/>
      <c r="AQ723" s="126" t="s">
        <v>148</v>
      </c>
      <c r="AR723" s="211">
        <f t="shared" si="714"/>
        <v>149828812</v>
      </c>
      <c r="AS723" s="182">
        <f>IFERROR(AR723/AO719,"-")</f>
        <v>3.0114464493765907E-2</v>
      </c>
      <c r="AT723" s="211">
        <f t="shared" si="715"/>
        <v>2387</v>
      </c>
      <c r="AU723" s="182">
        <f>IFERROR(AT723/AP719,"-")</f>
        <v>0.33125173466555646</v>
      </c>
      <c r="AV723" s="214">
        <f t="shared" si="720"/>
        <v>62768.668621700883</v>
      </c>
      <c r="AW723" s="109">
        <f t="shared" si="735"/>
        <v>6.7725918570009924E-2</v>
      </c>
      <c r="AX723" s="121"/>
      <c r="AY723" s="76"/>
      <c r="AZ723" s="76"/>
      <c r="BA723" s="76"/>
      <c r="BB723" s="76"/>
      <c r="BC723" s="76"/>
      <c r="BD723" s="76"/>
      <c r="BE723" s="76"/>
      <c r="BF723" s="76"/>
      <c r="BG723" s="76"/>
      <c r="BH723" s="76"/>
      <c r="BI723" s="76"/>
      <c r="BN723" s="500"/>
      <c r="BO723" s="642"/>
      <c r="BP723" s="641"/>
      <c r="BQ723" s="641"/>
      <c r="BR723" s="400" t="s">
        <v>148</v>
      </c>
      <c r="BS723" s="188">
        <v>13263464</v>
      </c>
      <c r="BT723" s="390">
        <v>1.9920742758928904E-2</v>
      </c>
      <c r="BU723" s="188">
        <v>240</v>
      </c>
      <c r="BV723" s="390">
        <v>0.36144578313253012</v>
      </c>
      <c r="BW723" s="188">
        <v>55264.433333333334</v>
      </c>
      <c r="BX723" s="401">
        <v>7.1060579143720024E-3</v>
      </c>
      <c r="CB723" s="159"/>
      <c r="CC723" s="159"/>
      <c r="CD723" s="159"/>
      <c r="CE723" s="159"/>
      <c r="CF723" s="159"/>
      <c r="CG723" s="159"/>
      <c r="CI723" s="76"/>
      <c r="CJ723" s="150"/>
      <c r="CK723" s="150"/>
      <c r="CL723" s="150"/>
    </row>
    <row r="724" spans="2:90" s="14" customFormat="1" ht="13.5" customHeight="1">
      <c r="B724" s="500"/>
      <c r="C724" s="628"/>
      <c r="D724" s="631"/>
      <c r="E724" s="615"/>
      <c r="F724" s="615"/>
      <c r="G724" s="126" t="s">
        <v>149</v>
      </c>
      <c r="H724" s="211">
        <v>125842255</v>
      </c>
      <c r="I724" s="182">
        <f>IFERROR(H724/E719,"-")</f>
        <v>3.5851093657984806E-2</v>
      </c>
      <c r="J724" s="211">
        <v>1775</v>
      </c>
      <c r="K724" s="182">
        <f>IFERROR(J724/F719,"-")</f>
        <v>0.32839962997224792</v>
      </c>
      <c r="L724" s="214">
        <f t="shared" si="716"/>
        <v>70897.045070422537</v>
      </c>
      <c r="M724" s="109">
        <f t="shared" si="731"/>
        <v>5.0361753440204285E-2</v>
      </c>
      <c r="N724" s="615"/>
      <c r="O724" s="615"/>
      <c r="P724" s="126" t="s">
        <v>149</v>
      </c>
      <c r="Q724" s="211">
        <v>17606530</v>
      </c>
      <c r="R724" s="182">
        <f>IFERROR(Q724/N719,"-")</f>
        <v>3.7763840510295396E-2</v>
      </c>
      <c r="S724" s="211">
        <v>263</v>
      </c>
      <c r="T724" s="182">
        <f>IFERROR(S724/O719,"-")</f>
        <v>0.39253731343283582</v>
      </c>
      <c r="U724" s="214">
        <f t="shared" si="717"/>
        <v>66944.980988593161</v>
      </c>
      <c r="V724" s="109">
        <f t="shared" si="732"/>
        <v>7.4620513548021E-3</v>
      </c>
      <c r="W724" s="615"/>
      <c r="X724" s="615"/>
      <c r="Y724" s="126" t="s">
        <v>149</v>
      </c>
      <c r="Z724" s="211">
        <v>11725726</v>
      </c>
      <c r="AA724" s="182">
        <f>IFERROR(Z724/W719,"-")</f>
        <v>3.6548576721341514E-2</v>
      </c>
      <c r="AB724" s="211">
        <v>151</v>
      </c>
      <c r="AC724" s="182">
        <f>IFERROR(AB724/X719,"-")</f>
        <v>0.41144414168937332</v>
      </c>
      <c r="AD724" s="214">
        <f t="shared" si="718"/>
        <v>77653.814569536422</v>
      </c>
      <c r="AE724" s="109">
        <f t="shared" si="733"/>
        <v>4.2842956447723081E-3</v>
      </c>
      <c r="AF724" s="615"/>
      <c r="AG724" s="615"/>
      <c r="AH724" s="126" t="s">
        <v>149</v>
      </c>
      <c r="AI724" s="211">
        <v>20264859</v>
      </c>
      <c r="AJ724" s="182">
        <f>IFERROR(AI724/AF719,"-")</f>
        <v>2.9883866196679324E-2</v>
      </c>
      <c r="AK724" s="211">
        <v>306</v>
      </c>
      <c r="AL724" s="182">
        <f>IFERROR(AK724/AG719,"-")</f>
        <v>0.40052356020942409</v>
      </c>
      <c r="AM724" s="214">
        <f t="shared" si="719"/>
        <v>66225.029411764699</v>
      </c>
      <c r="AN724" s="109">
        <f t="shared" si="734"/>
        <v>8.6820825649028231E-3</v>
      </c>
      <c r="AO724" s="615"/>
      <c r="AP724" s="651"/>
      <c r="AQ724" s="126" t="s">
        <v>149</v>
      </c>
      <c r="AR724" s="211">
        <f t="shared" si="714"/>
        <v>175439370</v>
      </c>
      <c r="AS724" s="182">
        <f>IFERROR(AR724/AO719,"-")</f>
        <v>3.5261994059418024E-2</v>
      </c>
      <c r="AT724" s="211">
        <f t="shared" si="715"/>
        <v>2495</v>
      </c>
      <c r="AU724" s="182">
        <f>IFERROR(AT724/AP719,"-")</f>
        <v>0.34623924507354981</v>
      </c>
      <c r="AV724" s="214">
        <f t="shared" si="720"/>
        <v>70316.380761523047</v>
      </c>
      <c r="AW724" s="109">
        <f t="shared" si="735"/>
        <v>7.0790183004681512E-2</v>
      </c>
      <c r="AX724" s="121"/>
      <c r="AY724" s="76"/>
      <c r="AZ724" s="76"/>
      <c r="BA724" s="76"/>
      <c r="BB724" s="76"/>
      <c r="BC724" s="76"/>
      <c r="BD724" s="76"/>
      <c r="BE724" s="76"/>
      <c r="BF724" s="76"/>
      <c r="BG724" s="76"/>
      <c r="BH724" s="76"/>
      <c r="BI724" s="76"/>
      <c r="BN724" s="500"/>
      <c r="BO724" s="642"/>
      <c r="BP724" s="641"/>
      <c r="BQ724" s="641"/>
      <c r="BR724" s="400" t="s">
        <v>149</v>
      </c>
      <c r="BS724" s="188">
        <v>20291026</v>
      </c>
      <c r="BT724" s="390">
        <v>3.0475621546583769E-2</v>
      </c>
      <c r="BU724" s="188">
        <v>258</v>
      </c>
      <c r="BV724" s="390">
        <v>0.38855421686746988</v>
      </c>
      <c r="BW724" s="188">
        <v>78647.387596899222</v>
      </c>
      <c r="BX724" s="401">
        <v>7.6390122579499025E-3</v>
      </c>
      <c r="CB724" s="159"/>
      <c r="CC724" s="159"/>
      <c r="CD724" s="159"/>
      <c r="CE724" s="159"/>
      <c r="CF724" s="159"/>
      <c r="CG724" s="159"/>
      <c r="CI724" s="76"/>
      <c r="CJ724" s="150"/>
      <c r="CK724" s="150"/>
      <c r="CL724" s="150"/>
    </row>
    <row r="725" spans="2:90" s="14" customFormat="1" ht="13.5" customHeight="1">
      <c r="B725" s="500"/>
      <c r="C725" s="628"/>
      <c r="D725" s="631"/>
      <c r="E725" s="615"/>
      <c r="F725" s="615"/>
      <c r="G725" s="126" t="s">
        <v>150</v>
      </c>
      <c r="H725" s="211">
        <v>137347334</v>
      </c>
      <c r="I725" s="182">
        <f>IFERROR(H725/E719,"-")</f>
        <v>3.9128765889553725E-2</v>
      </c>
      <c r="J725" s="211">
        <v>567</v>
      </c>
      <c r="K725" s="182">
        <f>IFERROR(J725/F719,"-")</f>
        <v>0.10490286771507863</v>
      </c>
      <c r="L725" s="214">
        <f t="shared" si="716"/>
        <v>242235.15696649029</v>
      </c>
      <c r="M725" s="109">
        <f t="shared" si="731"/>
        <v>1.608738828202582E-2</v>
      </c>
      <c r="N725" s="615"/>
      <c r="O725" s="615"/>
      <c r="P725" s="126" t="s">
        <v>150</v>
      </c>
      <c r="Q725" s="211">
        <v>14487955</v>
      </c>
      <c r="R725" s="182">
        <f>IFERROR(Q725/N719,"-")</f>
        <v>3.1074880850476317E-2</v>
      </c>
      <c r="S725" s="211">
        <v>71</v>
      </c>
      <c r="T725" s="182">
        <f>IFERROR(S725/O719,"-")</f>
        <v>0.10597014925373134</v>
      </c>
      <c r="U725" s="214">
        <f t="shared" si="717"/>
        <v>204055.70422535212</v>
      </c>
      <c r="V725" s="109">
        <f t="shared" si="732"/>
        <v>2.0144701376081714E-3</v>
      </c>
      <c r="W725" s="615"/>
      <c r="X725" s="615"/>
      <c r="Y725" s="126" t="s">
        <v>150</v>
      </c>
      <c r="Z725" s="211">
        <v>10153762</v>
      </c>
      <c r="AA725" s="182">
        <f>IFERROR(Z725/W719,"-")</f>
        <v>3.1648833468157285E-2</v>
      </c>
      <c r="AB725" s="211">
        <v>50</v>
      </c>
      <c r="AC725" s="182">
        <f>IFERROR(AB725/X719,"-")</f>
        <v>0.13623978201634879</v>
      </c>
      <c r="AD725" s="214">
        <f t="shared" si="718"/>
        <v>203075.24</v>
      </c>
      <c r="AE725" s="109">
        <f t="shared" si="733"/>
        <v>1.4186409419775854E-3</v>
      </c>
      <c r="AF725" s="615"/>
      <c r="AG725" s="615"/>
      <c r="AH725" s="126" t="s">
        <v>150</v>
      </c>
      <c r="AI725" s="211">
        <v>15826590</v>
      </c>
      <c r="AJ725" s="182">
        <f>IFERROR(AI725/AF719,"-")</f>
        <v>2.3338908891974181E-2</v>
      </c>
      <c r="AK725" s="211">
        <v>125</v>
      </c>
      <c r="AL725" s="182">
        <f>IFERROR(AK725/AG719,"-")</f>
        <v>0.16361256544502617</v>
      </c>
      <c r="AM725" s="214">
        <f t="shared" si="719"/>
        <v>126612.72</v>
      </c>
      <c r="AN725" s="109">
        <f t="shared" si="734"/>
        <v>3.5466023549439638E-3</v>
      </c>
      <c r="AO725" s="615"/>
      <c r="AP725" s="651"/>
      <c r="AQ725" s="126" t="s">
        <v>150</v>
      </c>
      <c r="AR725" s="211">
        <f t="shared" si="714"/>
        <v>177815641</v>
      </c>
      <c r="AS725" s="182">
        <f>IFERROR(AR725/AO719,"-")</f>
        <v>3.5739606660771799E-2</v>
      </c>
      <c r="AT725" s="211">
        <f t="shared" si="715"/>
        <v>813</v>
      </c>
      <c r="AU725" s="182">
        <f>IFERROR(AT725/AP719,"-")</f>
        <v>0.11282264779350541</v>
      </c>
      <c r="AV725" s="214">
        <f t="shared" si="720"/>
        <v>218715.42558425583</v>
      </c>
      <c r="AW725" s="109">
        <f t="shared" si="735"/>
        <v>2.306710171655554E-2</v>
      </c>
      <c r="AX725" s="121"/>
      <c r="AY725" s="76"/>
      <c r="AZ725" s="76"/>
      <c r="BA725" s="76"/>
      <c r="BB725" s="76"/>
      <c r="BC725" s="76"/>
      <c r="BD725" s="76"/>
      <c r="BE725" s="76"/>
      <c r="BF725" s="76"/>
      <c r="BG725" s="76"/>
      <c r="BH725" s="76"/>
      <c r="BI725" s="76"/>
      <c r="BN725" s="500"/>
      <c r="BO725" s="642"/>
      <c r="BP725" s="641"/>
      <c r="BQ725" s="641"/>
      <c r="BR725" s="400" t="s">
        <v>150</v>
      </c>
      <c r="BS725" s="188">
        <v>20864789</v>
      </c>
      <c r="BT725" s="390">
        <v>3.1337371171537801E-2</v>
      </c>
      <c r="BU725" s="188">
        <v>111</v>
      </c>
      <c r="BV725" s="390">
        <v>0.16716867469879518</v>
      </c>
      <c r="BW725" s="188">
        <v>187971.07207207207</v>
      </c>
      <c r="BX725" s="401">
        <v>3.2865517853970512E-3</v>
      </c>
      <c r="CB725" s="159"/>
      <c r="CC725" s="159"/>
      <c r="CD725" s="159"/>
      <c r="CE725" s="159"/>
      <c r="CF725" s="159"/>
      <c r="CG725" s="159"/>
      <c r="CI725" s="76"/>
      <c r="CJ725" s="150"/>
      <c r="CK725" s="150"/>
      <c r="CL725" s="150"/>
    </row>
    <row r="726" spans="2:90" s="14" customFormat="1" ht="13.5" customHeight="1">
      <c r="B726" s="500"/>
      <c r="C726" s="628"/>
      <c r="D726" s="631"/>
      <c r="E726" s="615"/>
      <c r="F726" s="615"/>
      <c r="G726" s="126" t="s">
        <v>160</v>
      </c>
      <c r="H726" s="211">
        <v>39312</v>
      </c>
      <c r="I726" s="182">
        <f>IFERROR(H726/E719,"-")</f>
        <v>1.1199562451282352E-5</v>
      </c>
      <c r="J726" s="211">
        <v>8</v>
      </c>
      <c r="K726" s="182">
        <f>IFERROR(J726/F719,"-")</f>
        <v>1.4801110083256244E-3</v>
      </c>
      <c r="L726" s="214">
        <f t="shared" si="716"/>
        <v>4914</v>
      </c>
      <c r="M726" s="109">
        <f t="shared" si="731"/>
        <v>2.2698255071641366E-4</v>
      </c>
      <c r="N726" s="615"/>
      <c r="O726" s="615"/>
      <c r="P726" s="126" t="s">
        <v>160</v>
      </c>
      <c r="Q726" s="211">
        <v>3243</v>
      </c>
      <c r="R726" s="182">
        <f>IFERROR(Q726/N719,"-")</f>
        <v>6.9558359753391487E-6</v>
      </c>
      <c r="S726" s="211">
        <v>1</v>
      </c>
      <c r="T726" s="182">
        <f>IFERROR(S726/O719,"-")</f>
        <v>1.4925373134328358E-3</v>
      </c>
      <c r="U726" s="214">
        <f t="shared" si="717"/>
        <v>3243</v>
      </c>
      <c r="V726" s="109">
        <f t="shared" si="732"/>
        <v>2.8372818839551708E-5</v>
      </c>
      <c r="W726" s="615"/>
      <c r="X726" s="615"/>
      <c r="Y726" s="126" t="s">
        <v>160</v>
      </c>
      <c r="Z726" s="211">
        <v>1524</v>
      </c>
      <c r="AA726" s="182">
        <f>IFERROR(Z726/W719,"-")</f>
        <v>4.7502415563287481E-6</v>
      </c>
      <c r="AB726" s="211">
        <v>1</v>
      </c>
      <c r="AC726" s="182">
        <f>IFERROR(AB726/X719,"-")</f>
        <v>2.7247956403269754E-3</v>
      </c>
      <c r="AD726" s="214">
        <f t="shared" si="718"/>
        <v>1524</v>
      </c>
      <c r="AE726" s="109">
        <f t="shared" si="733"/>
        <v>2.8372818839551708E-5</v>
      </c>
      <c r="AF726" s="615"/>
      <c r="AG726" s="615"/>
      <c r="AH726" s="126" t="s">
        <v>160</v>
      </c>
      <c r="AI726" s="211">
        <v>492</v>
      </c>
      <c r="AJ726" s="182">
        <f>IFERROR(AI726/AF719,"-")</f>
        <v>7.2553488621688543E-7</v>
      </c>
      <c r="AK726" s="211">
        <v>1</v>
      </c>
      <c r="AL726" s="182">
        <f>IFERROR(AK726/AG719,"-")</f>
        <v>1.3089005235602095E-3</v>
      </c>
      <c r="AM726" s="214">
        <f t="shared" si="719"/>
        <v>492</v>
      </c>
      <c r="AN726" s="109">
        <f t="shared" si="734"/>
        <v>2.8372818839551708E-5</v>
      </c>
      <c r="AO726" s="615"/>
      <c r="AP726" s="651"/>
      <c r="AQ726" s="126" t="s">
        <v>160</v>
      </c>
      <c r="AR726" s="211">
        <f t="shared" si="714"/>
        <v>44571</v>
      </c>
      <c r="AS726" s="182">
        <f>IFERROR(AR726/AO719,"-")</f>
        <v>8.9584358244236791E-6</v>
      </c>
      <c r="AT726" s="211">
        <f t="shared" si="715"/>
        <v>11</v>
      </c>
      <c r="AU726" s="182">
        <f>IFERROR(AT726/AP719,"-")</f>
        <v>1.5265056897030252E-3</v>
      </c>
      <c r="AV726" s="214">
        <f t="shared" si="720"/>
        <v>4051.909090909091</v>
      </c>
      <c r="AW726" s="109">
        <f t="shared" si="735"/>
        <v>3.1210100723506878E-4</v>
      </c>
      <c r="AX726" s="121"/>
      <c r="AY726" s="76"/>
      <c r="AZ726" s="76"/>
      <c r="BA726" s="76"/>
      <c r="BB726" s="76"/>
      <c r="BC726" s="76"/>
      <c r="BD726" s="76"/>
      <c r="BE726" s="76"/>
      <c r="BF726" s="76"/>
      <c r="BG726" s="76"/>
      <c r="BH726" s="76"/>
      <c r="BI726" s="76"/>
      <c r="BN726" s="500"/>
      <c r="BO726" s="642"/>
      <c r="BP726" s="641"/>
      <c r="BQ726" s="641"/>
      <c r="BR726" s="400" t="s">
        <v>160</v>
      </c>
      <c r="BS726" s="188">
        <v>18306</v>
      </c>
      <c r="BT726" s="390">
        <v>2.7494259187867706E-5</v>
      </c>
      <c r="BU726" s="188">
        <v>3</v>
      </c>
      <c r="BV726" s="390">
        <v>4.5180722891566263E-3</v>
      </c>
      <c r="BW726" s="188">
        <v>6102</v>
      </c>
      <c r="BX726" s="401">
        <v>8.8825723929650022E-5</v>
      </c>
      <c r="CB726" s="159"/>
      <c r="CC726" s="159"/>
      <c r="CD726" s="159"/>
      <c r="CE726" s="159"/>
      <c r="CF726" s="159"/>
      <c r="CG726" s="159"/>
      <c r="CI726" s="76"/>
      <c r="CJ726" s="150"/>
      <c r="CK726" s="150"/>
      <c r="CL726" s="150"/>
    </row>
    <row r="727" spans="2:90" s="14" customFormat="1" ht="13.5" customHeight="1">
      <c r="B727" s="500"/>
      <c r="C727" s="628"/>
      <c r="D727" s="631"/>
      <c r="E727" s="615"/>
      <c r="F727" s="615"/>
      <c r="G727" s="126" t="s">
        <v>151</v>
      </c>
      <c r="H727" s="211">
        <v>1831255</v>
      </c>
      <c r="I727" s="182">
        <f>IFERROR(H727/E719,"-")</f>
        <v>5.2170468907008203E-4</v>
      </c>
      <c r="J727" s="211">
        <v>96</v>
      </c>
      <c r="K727" s="182">
        <f>IFERROR(J727/F719,"-")</f>
        <v>1.7761332099907493E-2</v>
      </c>
      <c r="L727" s="214">
        <f t="shared" si="716"/>
        <v>19075.572916666668</v>
      </c>
      <c r="M727" s="109">
        <f t="shared" si="731"/>
        <v>2.7237906085969643E-3</v>
      </c>
      <c r="N727" s="615"/>
      <c r="O727" s="615"/>
      <c r="P727" s="126" t="s">
        <v>151</v>
      </c>
      <c r="Q727" s="211">
        <v>688695</v>
      </c>
      <c r="R727" s="182">
        <f>IFERROR(Q727/N719,"-")</f>
        <v>1.4771660367055796E-3</v>
      </c>
      <c r="S727" s="211">
        <v>18</v>
      </c>
      <c r="T727" s="182">
        <f>IFERROR(S727/O719,"-")</f>
        <v>2.6865671641791045E-2</v>
      </c>
      <c r="U727" s="214">
        <f t="shared" si="717"/>
        <v>38260.833333333336</v>
      </c>
      <c r="V727" s="109">
        <f t="shared" si="732"/>
        <v>5.1071073911193078E-4</v>
      </c>
      <c r="W727" s="615"/>
      <c r="X727" s="615"/>
      <c r="Y727" s="126" t="s">
        <v>151</v>
      </c>
      <c r="Z727" s="211">
        <v>101238</v>
      </c>
      <c r="AA727" s="182">
        <f>IFERROR(Z727/W719,"-")</f>
        <v>3.1555443220446835E-4</v>
      </c>
      <c r="AB727" s="211">
        <v>4</v>
      </c>
      <c r="AC727" s="182">
        <f>IFERROR(AB727/X719,"-")</f>
        <v>1.0899182561307902E-2</v>
      </c>
      <c r="AD727" s="214">
        <f t="shared" si="718"/>
        <v>25309.5</v>
      </c>
      <c r="AE727" s="109">
        <f t="shared" si="733"/>
        <v>1.1349127535820683E-4</v>
      </c>
      <c r="AF727" s="615"/>
      <c r="AG727" s="615"/>
      <c r="AH727" s="126" t="s">
        <v>151</v>
      </c>
      <c r="AI727" s="211">
        <v>728354</v>
      </c>
      <c r="AJ727" s="182">
        <f>IFERROR(AI727/AF719,"-")</f>
        <v>1.0740777164951491E-3</v>
      </c>
      <c r="AK727" s="211">
        <v>25</v>
      </c>
      <c r="AL727" s="182">
        <f>IFERROR(AK727/AG719,"-")</f>
        <v>3.2722513089005235E-2</v>
      </c>
      <c r="AM727" s="214">
        <f t="shared" si="719"/>
        <v>29134.16</v>
      </c>
      <c r="AN727" s="109">
        <f t="shared" si="734"/>
        <v>7.0932047098879272E-4</v>
      </c>
      <c r="AO727" s="615"/>
      <c r="AP727" s="651"/>
      <c r="AQ727" s="126" t="s">
        <v>151</v>
      </c>
      <c r="AR727" s="211">
        <f t="shared" si="714"/>
        <v>3349542</v>
      </c>
      <c r="AS727" s="182">
        <f>IFERROR(AR727/AO719,"-")</f>
        <v>6.7323275331968632E-4</v>
      </c>
      <c r="AT727" s="211">
        <f t="shared" si="715"/>
        <v>143</v>
      </c>
      <c r="AU727" s="182">
        <f>IFERROR(AT727/AP719,"-")</f>
        <v>1.9844573966139329E-2</v>
      </c>
      <c r="AV727" s="214">
        <f t="shared" si="720"/>
        <v>23423.370629370631</v>
      </c>
      <c r="AW727" s="109">
        <f t="shared" si="735"/>
        <v>4.057313094055894E-3</v>
      </c>
      <c r="AX727" s="121"/>
      <c r="AY727" s="76"/>
      <c r="AZ727" s="76"/>
      <c r="BA727" s="76"/>
      <c r="BB727" s="76"/>
      <c r="BC727" s="76"/>
      <c r="BD727" s="76"/>
      <c r="BE727" s="76"/>
      <c r="BF727" s="76"/>
      <c r="BG727" s="76"/>
      <c r="BH727" s="76"/>
      <c r="BI727" s="76"/>
      <c r="BN727" s="500"/>
      <c r="BO727" s="642"/>
      <c r="BP727" s="641"/>
      <c r="BQ727" s="641"/>
      <c r="BR727" s="400" t="s">
        <v>151</v>
      </c>
      <c r="BS727" s="188">
        <v>211397</v>
      </c>
      <c r="BT727" s="390">
        <v>3.1750267177633941E-4</v>
      </c>
      <c r="BU727" s="188">
        <v>12</v>
      </c>
      <c r="BV727" s="390">
        <v>1.8072289156626505E-2</v>
      </c>
      <c r="BW727" s="188">
        <v>17616.416666666668</v>
      </c>
      <c r="BX727" s="401">
        <v>3.5530289571860009E-4</v>
      </c>
      <c r="CB727" s="159"/>
      <c r="CC727" s="159"/>
      <c r="CD727" s="159"/>
      <c r="CE727" s="159"/>
      <c r="CF727" s="159"/>
      <c r="CG727" s="159"/>
      <c r="CI727" s="76"/>
      <c r="CJ727" s="150"/>
      <c r="CK727" s="150"/>
      <c r="CL727" s="150"/>
    </row>
    <row r="728" spans="2:90" s="14" customFormat="1" ht="13.5" customHeight="1">
      <c r="B728" s="500"/>
      <c r="C728" s="628"/>
      <c r="D728" s="631"/>
      <c r="E728" s="615"/>
      <c r="F728" s="615"/>
      <c r="G728" s="126" t="s">
        <v>152</v>
      </c>
      <c r="H728" s="211">
        <v>2894003</v>
      </c>
      <c r="I728" s="182">
        <f>IFERROR(H728/E719,"-")</f>
        <v>8.2447006849558605E-4</v>
      </c>
      <c r="J728" s="211">
        <v>164</v>
      </c>
      <c r="K728" s="182">
        <f>IFERROR(J728/F719,"-")</f>
        <v>3.0342275670675302E-2</v>
      </c>
      <c r="L728" s="214">
        <f t="shared" si="716"/>
        <v>17646.359756097561</v>
      </c>
      <c r="M728" s="109">
        <f t="shared" si="731"/>
        <v>4.6531422896864804E-3</v>
      </c>
      <c r="N728" s="615"/>
      <c r="O728" s="615"/>
      <c r="P728" s="126" t="s">
        <v>152</v>
      </c>
      <c r="Q728" s="211">
        <v>226549</v>
      </c>
      <c r="R728" s="182">
        <f>IFERROR(Q728/N719,"-")</f>
        <v>4.8591972999602491E-4</v>
      </c>
      <c r="S728" s="211">
        <v>33</v>
      </c>
      <c r="T728" s="182">
        <f>IFERROR(S728/O719,"-")</f>
        <v>4.9253731343283584E-2</v>
      </c>
      <c r="U728" s="214">
        <f t="shared" si="717"/>
        <v>6865.121212121212</v>
      </c>
      <c r="V728" s="109">
        <f t="shared" si="732"/>
        <v>9.3630302170520641E-4</v>
      </c>
      <c r="W728" s="615"/>
      <c r="X728" s="615"/>
      <c r="Y728" s="126" t="s">
        <v>152</v>
      </c>
      <c r="Z728" s="211">
        <v>147062</v>
      </c>
      <c r="AA728" s="182">
        <f>IFERROR(Z728/W719,"-")</f>
        <v>4.58385842360117E-4</v>
      </c>
      <c r="AB728" s="211">
        <v>15</v>
      </c>
      <c r="AC728" s="182">
        <f>IFERROR(AB728/X719,"-")</f>
        <v>4.0871934604904632E-2</v>
      </c>
      <c r="AD728" s="214">
        <f t="shared" si="718"/>
        <v>9804.1333333333332</v>
      </c>
      <c r="AE728" s="109">
        <f t="shared" si="733"/>
        <v>4.2559228259327563E-4</v>
      </c>
      <c r="AF728" s="615"/>
      <c r="AG728" s="615"/>
      <c r="AH728" s="126" t="s">
        <v>152</v>
      </c>
      <c r="AI728" s="211">
        <v>989358</v>
      </c>
      <c r="AJ728" s="182">
        <f>IFERROR(AI728/AF719,"-")</f>
        <v>1.4589710243044013E-3</v>
      </c>
      <c r="AK728" s="211">
        <v>50</v>
      </c>
      <c r="AL728" s="182">
        <f>IFERROR(AK728/AG719,"-")</f>
        <v>6.5445026178010471E-2</v>
      </c>
      <c r="AM728" s="214">
        <f t="shared" si="719"/>
        <v>19787.16</v>
      </c>
      <c r="AN728" s="109">
        <f t="shared" si="734"/>
        <v>1.4186409419775854E-3</v>
      </c>
      <c r="AO728" s="615"/>
      <c r="AP728" s="651"/>
      <c r="AQ728" s="126" t="s">
        <v>152</v>
      </c>
      <c r="AR728" s="211">
        <f t="shared" si="714"/>
        <v>4256972</v>
      </c>
      <c r="AS728" s="182">
        <f>IFERROR(AR728/AO719,"-")</f>
        <v>8.5561935941236484E-4</v>
      </c>
      <c r="AT728" s="211">
        <f t="shared" si="715"/>
        <v>262</v>
      </c>
      <c r="AU728" s="182">
        <f>IFERROR(AT728/AP719,"-")</f>
        <v>3.635859006383569E-2</v>
      </c>
      <c r="AV728" s="214">
        <f t="shared" si="720"/>
        <v>16247.984732824427</v>
      </c>
      <c r="AW728" s="109">
        <f t="shared" si="735"/>
        <v>7.4336785359625478E-3</v>
      </c>
      <c r="AX728" s="121"/>
      <c r="AY728" s="76"/>
      <c r="AZ728" s="76"/>
      <c r="BA728" s="76"/>
      <c r="BB728" s="76"/>
      <c r="BC728" s="76"/>
      <c r="BD728" s="76"/>
      <c r="BE728" s="76"/>
      <c r="BF728" s="76"/>
      <c r="BG728" s="76"/>
      <c r="BH728" s="76"/>
      <c r="BI728" s="76"/>
      <c r="BN728" s="500"/>
      <c r="BO728" s="642"/>
      <c r="BP728" s="641"/>
      <c r="BQ728" s="641"/>
      <c r="BR728" s="400" t="s">
        <v>152</v>
      </c>
      <c r="BS728" s="188">
        <v>538959</v>
      </c>
      <c r="BT728" s="390">
        <v>8.0947658896722335E-4</v>
      </c>
      <c r="BU728" s="188">
        <v>43</v>
      </c>
      <c r="BV728" s="390">
        <v>6.4759036144578314E-2</v>
      </c>
      <c r="BW728" s="188">
        <v>12533.930232558139</v>
      </c>
      <c r="BX728" s="401">
        <v>1.273168709658317E-3</v>
      </c>
      <c r="CB728" s="159"/>
      <c r="CC728" s="159"/>
      <c r="CD728" s="159"/>
      <c r="CE728" s="159"/>
      <c r="CF728" s="159"/>
      <c r="CG728" s="159"/>
      <c r="CI728" s="76"/>
      <c r="CJ728" s="150"/>
      <c r="CK728" s="150"/>
      <c r="CL728" s="150"/>
    </row>
    <row r="729" spans="2:90" s="14" customFormat="1" ht="13.5" customHeight="1">
      <c r="B729" s="500"/>
      <c r="C729" s="628"/>
      <c r="D729" s="631"/>
      <c r="E729" s="615"/>
      <c r="F729" s="615"/>
      <c r="G729" s="126" t="s">
        <v>153</v>
      </c>
      <c r="H729" s="211">
        <v>600279</v>
      </c>
      <c r="I729" s="182">
        <f>IFERROR(H729/E719,"-")</f>
        <v>1.7101297692036322E-4</v>
      </c>
      <c r="J729" s="211">
        <v>30</v>
      </c>
      <c r="K729" s="182">
        <f>IFERROR(J729/F719,"-")</f>
        <v>5.5504162812210914E-3</v>
      </c>
      <c r="L729" s="214">
        <f t="shared" si="716"/>
        <v>20009.3</v>
      </c>
      <c r="M729" s="109">
        <f t="shared" si="731"/>
        <v>8.5118456518655126E-4</v>
      </c>
      <c r="N729" s="615"/>
      <c r="O729" s="615"/>
      <c r="P729" s="126" t="s">
        <v>153</v>
      </c>
      <c r="Q729" s="211">
        <v>34061</v>
      </c>
      <c r="R729" s="182">
        <f>IFERROR(Q729/N719,"-")</f>
        <v>7.3056654072163659E-5</v>
      </c>
      <c r="S729" s="211">
        <v>6</v>
      </c>
      <c r="T729" s="182">
        <f>IFERROR(S729/O719,"-")</f>
        <v>8.9552238805970154E-3</v>
      </c>
      <c r="U729" s="214">
        <f t="shared" si="717"/>
        <v>5676.833333333333</v>
      </c>
      <c r="V729" s="109">
        <f t="shared" si="732"/>
        <v>1.7023691303731027E-4</v>
      </c>
      <c r="W729" s="615"/>
      <c r="X729" s="615"/>
      <c r="Y729" s="126" t="s">
        <v>153</v>
      </c>
      <c r="Z729" s="211">
        <v>41448</v>
      </c>
      <c r="AA729" s="182">
        <f>IFERROR(Z729/W719,"-")</f>
        <v>1.2919160894141334E-4</v>
      </c>
      <c r="AB729" s="211">
        <v>2</v>
      </c>
      <c r="AC729" s="182">
        <f>IFERROR(AB729/X719,"-")</f>
        <v>5.4495912806539508E-3</v>
      </c>
      <c r="AD729" s="214">
        <f t="shared" si="718"/>
        <v>20724</v>
      </c>
      <c r="AE729" s="109">
        <f t="shared" si="733"/>
        <v>5.6745637679103416E-5</v>
      </c>
      <c r="AF729" s="615"/>
      <c r="AG729" s="615"/>
      <c r="AH729" s="126" t="s">
        <v>153</v>
      </c>
      <c r="AI729" s="211">
        <v>662310</v>
      </c>
      <c r="AJ729" s="182">
        <f>IFERROR(AI729/AF719,"-")</f>
        <v>9.7668498067135252E-4</v>
      </c>
      <c r="AK729" s="211">
        <v>18</v>
      </c>
      <c r="AL729" s="182">
        <f>IFERROR(AK729/AG719,"-")</f>
        <v>2.356020942408377E-2</v>
      </c>
      <c r="AM729" s="214">
        <f t="shared" si="719"/>
        <v>36795</v>
      </c>
      <c r="AN729" s="109">
        <f t="shared" si="734"/>
        <v>5.1071073911193078E-4</v>
      </c>
      <c r="AO729" s="615"/>
      <c r="AP729" s="651"/>
      <c r="AQ729" s="126" t="s">
        <v>153</v>
      </c>
      <c r="AR729" s="211">
        <f t="shared" si="714"/>
        <v>1338098</v>
      </c>
      <c r="AS729" s="182">
        <f>IFERROR(AR729/AO719,"-")</f>
        <v>2.6894763545331438E-4</v>
      </c>
      <c r="AT729" s="211">
        <f t="shared" si="715"/>
        <v>56</v>
      </c>
      <c r="AU729" s="182">
        <f>IFERROR(AT729/AP719,"-")</f>
        <v>7.7713016930335832E-3</v>
      </c>
      <c r="AV729" s="214">
        <f t="shared" si="720"/>
        <v>23894.607142857141</v>
      </c>
      <c r="AW729" s="109">
        <f t="shared" si="735"/>
        <v>1.5888778550148957E-3</v>
      </c>
      <c r="AX729" s="121"/>
      <c r="AY729" s="76"/>
      <c r="AZ729" s="76"/>
      <c r="BA729" s="76"/>
      <c r="BB729" s="76"/>
      <c r="BC729" s="76"/>
      <c r="BD729" s="76"/>
      <c r="BE729" s="76"/>
      <c r="BF729" s="76"/>
      <c r="BG729" s="76"/>
      <c r="BH729" s="76"/>
      <c r="BI729" s="76"/>
      <c r="BN729" s="500"/>
      <c r="BO729" s="642"/>
      <c r="BP729" s="641"/>
      <c r="BQ729" s="641"/>
      <c r="BR729" s="400" t="s">
        <v>153</v>
      </c>
      <c r="BS729" s="188">
        <v>585722</v>
      </c>
      <c r="BT729" s="390">
        <v>8.7971115918476176E-4</v>
      </c>
      <c r="BU729" s="188">
        <v>19</v>
      </c>
      <c r="BV729" s="390">
        <v>2.86144578313253E-2</v>
      </c>
      <c r="BW729" s="188">
        <v>30827.473684210527</v>
      </c>
      <c r="BX729" s="401">
        <v>5.6256291822111683E-4</v>
      </c>
      <c r="CB729" s="159"/>
      <c r="CC729" s="159"/>
      <c r="CD729" s="159"/>
      <c r="CE729" s="159"/>
      <c r="CF729" s="159"/>
      <c r="CG729" s="159"/>
      <c r="CI729" s="76"/>
      <c r="CJ729" s="150"/>
      <c r="CK729" s="150"/>
      <c r="CL729" s="150"/>
    </row>
    <row r="730" spans="2:90" s="14" customFormat="1" ht="13.5" customHeight="1">
      <c r="B730" s="500"/>
      <c r="C730" s="628"/>
      <c r="D730" s="631"/>
      <c r="E730" s="615"/>
      <c r="F730" s="615"/>
      <c r="G730" s="126" t="s">
        <v>154</v>
      </c>
      <c r="H730" s="211">
        <v>1399555</v>
      </c>
      <c r="I730" s="182">
        <f>IFERROR(H730/E719,"-")</f>
        <v>3.9871804096724847E-4</v>
      </c>
      <c r="J730" s="211">
        <v>17</v>
      </c>
      <c r="K730" s="182">
        <f>IFERROR(J730/F719,"-")</f>
        <v>3.1452358926919517E-3</v>
      </c>
      <c r="L730" s="214">
        <f t="shared" si="716"/>
        <v>82326.76470588235</v>
      </c>
      <c r="M730" s="109">
        <f t="shared" si="731"/>
        <v>4.8233792027237908E-4</v>
      </c>
      <c r="N730" s="615"/>
      <c r="O730" s="615"/>
      <c r="P730" s="126" t="s">
        <v>154</v>
      </c>
      <c r="Q730" s="211">
        <v>2275080</v>
      </c>
      <c r="R730" s="182">
        <f>IFERROR(Q730/N719,"-")</f>
        <v>4.8797666699890814E-3</v>
      </c>
      <c r="S730" s="211">
        <v>5</v>
      </c>
      <c r="T730" s="182">
        <f>IFERROR(S730/O719,"-")</f>
        <v>7.462686567164179E-3</v>
      </c>
      <c r="U730" s="214">
        <f t="shared" si="717"/>
        <v>455016</v>
      </c>
      <c r="V730" s="109">
        <f t="shared" si="732"/>
        <v>1.4186409419775854E-4</v>
      </c>
      <c r="W730" s="615"/>
      <c r="X730" s="615"/>
      <c r="Y730" s="126" t="s">
        <v>154</v>
      </c>
      <c r="Z730" s="211">
        <v>679972</v>
      </c>
      <c r="AA730" s="182">
        <f>IFERROR(Z730/W719,"-")</f>
        <v>2.1194430784383014E-3</v>
      </c>
      <c r="AB730" s="211">
        <v>3</v>
      </c>
      <c r="AC730" s="182">
        <f>IFERROR(AB730/X719,"-")</f>
        <v>8.1743869209809257E-3</v>
      </c>
      <c r="AD730" s="214">
        <f t="shared" si="718"/>
        <v>226657.33333333334</v>
      </c>
      <c r="AE730" s="109">
        <f t="shared" si="733"/>
        <v>8.5118456518655134E-5</v>
      </c>
      <c r="AF730" s="615"/>
      <c r="AG730" s="615"/>
      <c r="AH730" s="126" t="s">
        <v>154</v>
      </c>
      <c r="AI730" s="211">
        <v>4662031</v>
      </c>
      <c r="AJ730" s="182">
        <f>IFERROR(AI730/AF719,"-")</f>
        <v>6.8749311608223432E-3</v>
      </c>
      <c r="AK730" s="211">
        <v>16</v>
      </c>
      <c r="AL730" s="182">
        <f>IFERROR(AK730/AG719,"-")</f>
        <v>2.0942408376963352E-2</v>
      </c>
      <c r="AM730" s="214">
        <f t="shared" si="719"/>
        <v>291376.9375</v>
      </c>
      <c r="AN730" s="109">
        <f t="shared" si="734"/>
        <v>4.5396510143282733E-4</v>
      </c>
      <c r="AO730" s="615"/>
      <c r="AP730" s="651"/>
      <c r="AQ730" s="126" t="s">
        <v>154</v>
      </c>
      <c r="AR730" s="211">
        <f t="shared" si="714"/>
        <v>9016638</v>
      </c>
      <c r="AS730" s="182">
        <f>IFERROR(AR730/AO719,"-")</f>
        <v>1.8122764325471689E-3</v>
      </c>
      <c r="AT730" s="211">
        <f t="shared" si="715"/>
        <v>41</v>
      </c>
      <c r="AU730" s="182">
        <f>IFERROR(AT730/AP719,"-")</f>
        <v>5.6897030252567307E-3</v>
      </c>
      <c r="AV730" s="214">
        <f t="shared" si="720"/>
        <v>219918</v>
      </c>
      <c r="AW730" s="109">
        <f t="shared" si="735"/>
        <v>1.1632855724216201E-3</v>
      </c>
      <c r="AX730" s="121"/>
      <c r="AY730" s="76"/>
      <c r="AZ730" s="76"/>
      <c r="BA730" s="76"/>
      <c r="BB730" s="76"/>
      <c r="BC730" s="76"/>
      <c r="BD730" s="76"/>
      <c r="BE730" s="76"/>
      <c r="BF730" s="76"/>
      <c r="BG730" s="76"/>
      <c r="BH730" s="76"/>
      <c r="BI730" s="76"/>
      <c r="BN730" s="500"/>
      <c r="BO730" s="642"/>
      <c r="BP730" s="641"/>
      <c r="BQ730" s="641"/>
      <c r="BR730" s="400" t="s">
        <v>154</v>
      </c>
      <c r="BS730" s="188">
        <v>3462146</v>
      </c>
      <c r="BT730" s="390">
        <v>5.1998874396503563E-3</v>
      </c>
      <c r="BU730" s="188">
        <v>11</v>
      </c>
      <c r="BV730" s="390">
        <v>1.6566265060240965E-2</v>
      </c>
      <c r="BW730" s="188">
        <v>314740.54545454547</v>
      </c>
      <c r="BX730" s="401">
        <v>3.2569432107538342E-4</v>
      </c>
      <c r="CB730" s="159"/>
      <c r="CC730" s="159"/>
      <c r="CD730" s="159"/>
      <c r="CE730" s="159"/>
      <c r="CF730" s="159"/>
      <c r="CG730" s="159"/>
      <c r="CI730" s="76"/>
      <c r="CJ730" s="150"/>
      <c r="CK730" s="150"/>
      <c r="CL730" s="150"/>
    </row>
    <row r="731" spans="2:90" s="14" customFormat="1" ht="13.5" customHeight="1">
      <c r="B731" s="500"/>
      <c r="C731" s="628"/>
      <c r="D731" s="631"/>
      <c r="E731" s="615"/>
      <c r="F731" s="615"/>
      <c r="G731" s="126" t="s">
        <v>155</v>
      </c>
      <c r="H731" s="211">
        <v>17617545</v>
      </c>
      <c r="I731" s="182">
        <f>IFERROR(H731/E719,"-")</f>
        <v>5.0190475037082101E-3</v>
      </c>
      <c r="J731" s="211">
        <v>443</v>
      </c>
      <c r="K731" s="182">
        <f>IFERROR(J731/F719,"-")</f>
        <v>8.1961147086031458E-2</v>
      </c>
      <c r="L731" s="214">
        <f t="shared" si="716"/>
        <v>39768.724604966141</v>
      </c>
      <c r="M731" s="109">
        <f t="shared" si="731"/>
        <v>1.2569158745921407E-2</v>
      </c>
      <c r="N731" s="615"/>
      <c r="O731" s="615"/>
      <c r="P731" s="126" t="s">
        <v>155</v>
      </c>
      <c r="Q731" s="211">
        <v>2923783</v>
      </c>
      <c r="R731" s="182">
        <f>IFERROR(Q731/N719,"-")</f>
        <v>6.271154787383602E-3</v>
      </c>
      <c r="S731" s="211">
        <v>70</v>
      </c>
      <c r="T731" s="182">
        <f>IFERROR(S731/O719,"-")</f>
        <v>0.1044776119402985</v>
      </c>
      <c r="U731" s="214">
        <f t="shared" si="717"/>
        <v>41768.328571428574</v>
      </c>
      <c r="V731" s="109">
        <f t="shared" si="732"/>
        <v>1.9860973187686196E-3</v>
      </c>
      <c r="W731" s="615"/>
      <c r="X731" s="615"/>
      <c r="Y731" s="126" t="s">
        <v>155</v>
      </c>
      <c r="Z731" s="211">
        <v>1529678</v>
      </c>
      <c r="AA731" s="182">
        <f>IFERROR(Z731/W719,"-")</f>
        <v>4.7679396347781143E-3</v>
      </c>
      <c r="AB731" s="211">
        <v>50</v>
      </c>
      <c r="AC731" s="182">
        <f>IFERROR(AB731/X719,"-")</f>
        <v>0.13623978201634879</v>
      </c>
      <c r="AD731" s="214">
        <f t="shared" si="718"/>
        <v>30593.56</v>
      </c>
      <c r="AE731" s="109">
        <f t="shared" si="733"/>
        <v>1.4186409419775854E-3</v>
      </c>
      <c r="AF731" s="615"/>
      <c r="AG731" s="615"/>
      <c r="AH731" s="126" t="s">
        <v>155</v>
      </c>
      <c r="AI731" s="211">
        <v>3478082</v>
      </c>
      <c r="AJ731" s="182">
        <f>IFERROR(AI731/AF719,"-")</f>
        <v>5.1290037156971491E-3</v>
      </c>
      <c r="AK731" s="211">
        <v>106</v>
      </c>
      <c r="AL731" s="182">
        <f>IFERROR(AK731/AG719,"-")</f>
        <v>0.13874345549738221</v>
      </c>
      <c r="AM731" s="214">
        <f t="shared" si="719"/>
        <v>32812.094339622643</v>
      </c>
      <c r="AN731" s="109">
        <f t="shared" si="734"/>
        <v>3.0075187969924814E-3</v>
      </c>
      <c r="AO731" s="615"/>
      <c r="AP731" s="651"/>
      <c r="AQ731" s="126" t="s">
        <v>155</v>
      </c>
      <c r="AR731" s="211">
        <f t="shared" si="714"/>
        <v>25549088</v>
      </c>
      <c r="AS731" s="182">
        <f>IFERROR(AR731/AO719,"-")</f>
        <v>5.1351745579088E-3</v>
      </c>
      <c r="AT731" s="211">
        <f t="shared" si="715"/>
        <v>669</v>
      </c>
      <c r="AU731" s="182">
        <f>IFERROR(AT731/AP719,"-")</f>
        <v>9.2839300582847631E-2</v>
      </c>
      <c r="AV731" s="214">
        <f t="shared" si="720"/>
        <v>38189.967115097163</v>
      </c>
      <c r="AW731" s="109">
        <f t="shared" si="735"/>
        <v>1.8981415803660095E-2</v>
      </c>
      <c r="AX731" s="121"/>
      <c r="AY731" s="76"/>
      <c r="AZ731" s="76"/>
      <c r="BA731" s="76"/>
      <c r="BB731" s="76"/>
      <c r="BC731" s="76"/>
      <c r="BD731" s="76"/>
      <c r="BE731" s="76"/>
      <c r="BF731" s="76"/>
      <c r="BG731" s="76"/>
      <c r="BH731" s="76"/>
      <c r="BI731" s="76"/>
      <c r="BN731" s="500"/>
      <c r="BO731" s="642"/>
      <c r="BP731" s="641"/>
      <c r="BQ731" s="641"/>
      <c r="BR731" s="400" t="s">
        <v>155</v>
      </c>
      <c r="BS731" s="188">
        <v>4267728</v>
      </c>
      <c r="BT731" s="390">
        <v>6.4098120711963439E-3</v>
      </c>
      <c r="BU731" s="188">
        <v>104</v>
      </c>
      <c r="BV731" s="390">
        <v>0.15662650602409639</v>
      </c>
      <c r="BW731" s="188">
        <v>41035.846153846156</v>
      </c>
      <c r="BX731" s="401">
        <v>3.0792917628945341E-3</v>
      </c>
      <c r="CB731" s="159"/>
      <c r="CC731" s="159"/>
      <c r="CD731" s="159"/>
      <c r="CE731" s="159"/>
      <c r="CF731" s="159"/>
      <c r="CG731" s="159"/>
      <c r="CI731" s="76"/>
      <c r="CJ731" s="150"/>
      <c r="CK731" s="150"/>
      <c r="CL731" s="150"/>
    </row>
    <row r="732" spans="2:90" s="14" customFormat="1" ht="13.5" customHeight="1">
      <c r="B732" s="500"/>
      <c r="C732" s="628"/>
      <c r="D732" s="631"/>
      <c r="E732" s="615"/>
      <c r="F732" s="615"/>
      <c r="G732" s="126" t="s">
        <v>156</v>
      </c>
      <c r="H732" s="211">
        <v>26510936</v>
      </c>
      <c r="I732" s="182">
        <f>IFERROR(H732/E719,"-")</f>
        <v>7.5526781485029905E-3</v>
      </c>
      <c r="J732" s="211">
        <v>373</v>
      </c>
      <c r="K732" s="182">
        <f>IFERROR(J732/F719,"-")</f>
        <v>6.9010175763182233E-2</v>
      </c>
      <c r="L732" s="214">
        <f t="shared" si="716"/>
        <v>71074.895442359251</v>
      </c>
      <c r="M732" s="109">
        <f t="shared" si="731"/>
        <v>1.0583061427152788E-2</v>
      </c>
      <c r="N732" s="615"/>
      <c r="O732" s="615"/>
      <c r="P732" s="126" t="s">
        <v>156</v>
      </c>
      <c r="Q732" s="211">
        <v>6008832</v>
      </c>
      <c r="R732" s="182">
        <f>IFERROR(Q732/N719,"-")</f>
        <v>1.2888205302303141E-2</v>
      </c>
      <c r="S732" s="211">
        <v>46</v>
      </c>
      <c r="T732" s="182">
        <f>IFERROR(S732/O719,"-")</f>
        <v>6.8656716417910449E-2</v>
      </c>
      <c r="U732" s="214">
        <f t="shared" si="717"/>
        <v>130626.78260869565</v>
      </c>
      <c r="V732" s="109">
        <f t="shared" si="732"/>
        <v>1.3051496666193786E-3</v>
      </c>
      <c r="W732" s="615"/>
      <c r="X732" s="615"/>
      <c r="Y732" s="126" t="s">
        <v>156</v>
      </c>
      <c r="Z732" s="211">
        <v>812376</v>
      </c>
      <c r="AA732" s="182">
        <f>IFERROR(Z732/W719,"-")</f>
        <v>2.5321405738609731E-3</v>
      </c>
      <c r="AB732" s="211">
        <v>24</v>
      </c>
      <c r="AC732" s="182">
        <f>IFERROR(AB732/X719,"-")</f>
        <v>6.5395095367847406E-2</v>
      </c>
      <c r="AD732" s="214">
        <f t="shared" si="718"/>
        <v>33849</v>
      </c>
      <c r="AE732" s="109">
        <f t="shared" si="733"/>
        <v>6.8094765214924107E-4</v>
      </c>
      <c r="AF732" s="615"/>
      <c r="AG732" s="615"/>
      <c r="AH732" s="126" t="s">
        <v>156</v>
      </c>
      <c r="AI732" s="211">
        <v>6381410</v>
      </c>
      <c r="AJ732" s="182">
        <f>IFERROR(AI732/AF719,"-")</f>
        <v>9.4104381671814945E-3</v>
      </c>
      <c r="AK732" s="211">
        <v>79</v>
      </c>
      <c r="AL732" s="182">
        <f>IFERROR(AK732/AG719,"-")</f>
        <v>0.10340314136125654</v>
      </c>
      <c r="AM732" s="214">
        <f t="shared" si="719"/>
        <v>80777.341772151893</v>
      </c>
      <c r="AN732" s="109">
        <f t="shared" si="734"/>
        <v>2.2414526883245849E-3</v>
      </c>
      <c r="AO732" s="615"/>
      <c r="AP732" s="651"/>
      <c r="AQ732" s="126" t="s">
        <v>156</v>
      </c>
      <c r="AR732" s="211">
        <f t="shared" si="714"/>
        <v>39713554</v>
      </c>
      <c r="AS732" s="182">
        <f>IFERROR(AR732/AO719,"-")</f>
        <v>7.9821257065981078E-3</v>
      </c>
      <c r="AT732" s="211">
        <f t="shared" si="715"/>
        <v>522</v>
      </c>
      <c r="AU732" s="182">
        <f>IFERROR(AT732/AP719,"-")</f>
        <v>7.2439633638634468E-2</v>
      </c>
      <c r="AV732" s="214">
        <f t="shared" si="720"/>
        <v>76079.60536398468</v>
      </c>
      <c r="AW732" s="109">
        <f t="shared" si="735"/>
        <v>1.4810611434245993E-2</v>
      </c>
      <c r="AX732" s="121"/>
      <c r="AY732" s="76"/>
      <c r="AZ732" s="76"/>
      <c r="BA732" s="76"/>
      <c r="BB732" s="76"/>
      <c r="BC732" s="76"/>
      <c r="BD732" s="76"/>
      <c r="BE732" s="76"/>
      <c r="BF732" s="76"/>
      <c r="BG732" s="76"/>
      <c r="BH732" s="76"/>
      <c r="BI732" s="76"/>
      <c r="BN732" s="500"/>
      <c r="BO732" s="642"/>
      <c r="BP732" s="641"/>
      <c r="BQ732" s="641"/>
      <c r="BR732" s="400" t="s">
        <v>156</v>
      </c>
      <c r="BS732" s="188">
        <v>9272227</v>
      </c>
      <c r="BT732" s="390">
        <v>1.3926199737066809E-2</v>
      </c>
      <c r="BU732" s="188">
        <v>72</v>
      </c>
      <c r="BV732" s="390">
        <v>0.10843373493975904</v>
      </c>
      <c r="BW732" s="188">
        <v>128780.93055555556</v>
      </c>
      <c r="BX732" s="401">
        <v>2.1318173743116006E-3</v>
      </c>
      <c r="CB732" s="159"/>
      <c r="CC732" s="159"/>
      <c r="CD732" s="159"/>
      <c r="CE732" s="159"/>
      <c r="CF732" s="159"/>
      <c r="CG732" s="159"/>
      <c r="CI732" s="76"/>
      <c r="CJ732" s="150"/>
      <c r="CK732" s="150"/>
      <c r="CL732" s="150"/>
    </row>
    <row r="733" spans="2:90" s="14" customFormat="1" ht="13.5" customHeight="1">
      <c r="B733" s="500"/>
      <c r="C733" s="628"/>
      <c r="D733" s="631"/>
      <c r="E733" s="615"/>
      <c r="F733" s="615"/>
      <c r="G733" s="126" t="s">
        <v>157</v>
      </c>
      <c r="H733" s="211">
        <v>14049754</v>
      </c>
      <c r="I733" s="182">
        <f>IFERROR(H733/E719,"-")</f>
        <v>4.0026225414162096E-3</v>
      </c>
      <c r="J733" s="211">
        <v>339</v>
      </c>
      <c r="K733" s="182">
        <f>IFERROR(J733/F719,"-")</f>
        <v>6.271970397779833E-2</v>
      </c>
      <c r="L733" s="214">
        <f t="shared" si="716"/>
        <v>41444.702064896752</v>
      </c>
      <c r="M733" s="109">
        <f t="shared" si="731"/>
        <v>9.6183855866080296E-3</v>
      </c>
      <c r="N733" s="615"/>
      <c r="O733" s="615"/>
      <c r="P733" s="126" t="s">
        <v>157</v>
      </c>
      <c r="Q733" s="211">
        <v>1250138</v>
      </c>
      <c r="R733" s="182">
        <f>IFERROR(Q733/N719,"-")</f>
        <v>2.6813921907303524E-3</v>
      </c>
      <c r="S733" s="211">
        <v>41</v>
      </c>
      <c r="T733" s="182">
        <f>IFERROR(S733/O719,"-")</f>
        <v>6.1194029850746269E-2</v>
      </c>
      <c r="U733" s="214">
        <f t="shared" si="717"/>
        <v>30491.170731707316</v>
      </c>
      <c r="V733" s="109">
        <f t="shared" si="732"/>
        <v>1.1632855724216201E-3</v>
      </c>
      <c r="W733" s="615"/>
      <c r="X733" s="615"/>
      <c r="Y733" s="126" t="s">
        <v>157</v>
      </c>
      <c r="Z733" s="211">
        <v>1494262</v>
      </c>
      <c r="AA733" s="182">
        <f>IFERROR(Z733/W719,"-")</f>
        <v>4.657549506852301E-3</v>
      </c>
      <c r="AB733" s="211">
        <v>32</v>
      </c>
      <c r="AC733" s="182">
        <f>IFERROR(AB733/X719,"-")</f>
        <v>8.7193460490463212E-2</v>
      </c>
      <c r="AD733" s="214">
        <f t="shared" si="718"/>
        <v>46695.6875</v>
      </c>
      <c r="AE733" s="109">
        <f t="shared" si="733"/>
        <v>9.0793020286565466E-4</v>
      </c>
      <c r="AF733" s="615"/>
      <c r="AG733" s="615"/>
      <c r="AH733" s="126" t="s">
        <v>157</v>
      </c>
      <c r="AI733" s="211">
        <v>2474579</v>
      </c>
      <c r="AJ733" s="182">
        <f>IFERROR(AI733/AF719,"-")</f>
        <v>3.6491735634140128E-3</v>
      </c>
      <c r="AK733" s="211">
        <v>74</v>
      </c>
      <c r="AL733" s="182">
        <f>IFERROR(AK733/AG719,"-")</f>
        <v>9.6858638743455502E-2</v>
      </c>
      <c r="AM733" s="214">
        <f t="shared" si="719"/>
        <v>33440.25675675676</v>
      </c>
      <c r="AN733" s="109">
        <f t="shared" si="734"/>
        <v>2.0995885941268266E-3</v>
      </c>
      <c r="AO733" s="615"/>
      <c r="AP733" s="651"/>
      <c r="AQ733" s="126" t="s">
        <v>157</v>
      </c>
      <c r="AR733" s="211">
        <f t="shared" si="714"/>
        <v>19268733</v>
      </c>
      <c r="AS733" s="182">
        <f>IFERROR(AR733/AO719,"-")</f>
        <v>3.8728704314117865E-3</v>
      </c>
      <c r="AT733" s="211">
        <f t="shared" si="715"/>
        <v>486</v>
      </c>
      <c r="AU733" s="182">
        <f>IFERROR(AT733/AP719,"-")</f>
        <v>6.744379683597003E-2</v>
      </c>
      <c r="AV733" s="214">
        <f t="shared" si="720"/>
        <v>39647.5987654321</v>
      </c>
      <c r="AW733" s="109">
        <f t="shared" si="735"/>
        <v>1.3789189956022132E-2</v>
      </c>
      <c r="AX733" s="121"/>
      <c r="AY733" s="76"/>
      <c r="AZ733" s="76"/>
      <c r="BA733" s="76"/>
      <c r="BB733" s="76"/>
      <c r="BC733" s="76"/>
      <c r="BD733" s="76"/>
      <c r="BE733" s="76"/>
      <c r="BF733" s="76"/>
      <c r="BG733" s="76"/>
      <c r="BH733" s="76"/>
      <c r="BI733" s="76"/>
      <c r="BN733" s="500"/>
      <c r="BO733" s="642"/>
      <c r="BP733" s="641"/>
      <c r="BQ733" s="641"/>
      <c r="BR733" s="400" t="s">
        <v>157</v>
      </c>
      <c r="BS733" s="188">
        <v>5416319</v>
      </c>
      <c r="BT733" s="390">
        <v>8.1349108724009852E-3</v>
      </c>
      <c r="BU733" s="188">
        <v>59</v>
      </c>
      <c r="BV733" s="390">
        <v>8.8855421686746983E-2</v>
      </c>
      <c r="BW733" s="188">
        <v>91802.016949152545</v>
      </c>
      <c r="BX733" s="401">
        <v>1.7469059039497839E-3</v>
      </c>
      <c r="CB733" s="159"/>
      <c r="CC733" s="159"/>
      <c r="CD733" s="159"/>
      <c r="CE733" s="159"/>
      <c r="CF733" s="159"/>
      <c r="CG733" s="159"/>
      <c r="CI733" s="76"/>
      <c r="CJ733" s="150"/>
      <c r="CK733" s="150"/>
      <c r="CL733" s="150"/>
    </row>
    <row r="734" spans="2:90" s="14" customFormat="1" ht="13.5" customHeight="1">
      <c r="B734" s="500"/>
      <c r="C734" s="628"/>
      <c r="D734" s="631"/>
      <c r="E734" s="615"/>
      <c r="F734" s="615"/>
      <c r="G734" s="127" t="s">
        <v>158</v>
      </c>
      <c r="H734" s="212">
        <v>7316124</v>
      </c>
      <c r="I734" s="183">
        <f>IFERROR(H734/E719,"-")</f>
        <v>2.0842843823597286E-3</v>
      </c>
      <c r="J734" s="212">
        <v>392</v>
      </c>
      <c r="K734" s="183">
        <f>IFERROR(J734/F719,"-")</f>
        <v>7.2525439407955597E-2</v>
      </c>
      <c r="L734" s="215">
        <f t="shared" si="716"/>
        <v>18663.581632653062</v>
      </c>
      <c r="M734" s="110">
        <f t="shared" si="731"/>
        <v>1.1122144985104269E-2</v>
      </c>
      <c r="N734" s="615"/>
      <c r="O734" s="615"/>
      <c r="P734" s="127" t="s">
        <v>158</v>
      </c>
      <c r="Q734" s="212">
        <v>508566</v>
      </c>
      <c r="R734" s="183">
        <f>IFERROR(Q734/N719,"-")</f>
        <v>1.090811495107718E-3</v>
      </c>
      <c r="S734" s="212">
        <v>53</v>
      </c>
      <c r="T734" s="183">
        <f>IFERROR(S734/O719,"-")</f>
        <v>7.9104477611940296E-2</v>
      </c>
      <c r="U734" s="215">
        <f t="shared" si="717"/>
        <v>9595.5849056603765</v>
      </c>
      <c r="V734" s="110">
        <f t="shared" si="732"/>
        <v>1.5037593984962407E-3</v>
      </c>
      <c r="W734" s="615"/>
      <c r="X734" s="615"/>
      <c r="Y734" s="127" t="s">
        <v>158</v>
      </c>
      <c r="Z734" s="212">
        <v>359123</v>
      </c>
      <c r="AA734" s="183">
        <f>IFERROR(Z734/W719,"-")</f>
        <v>1.1193707338802159E-3</v>
      </c>
      <c r="AB734" s="212">
        <v>27</v>
      </c>
      <c r="AC734" s="183">
        <f>IFERROR(AB734/X719,"-")</f>
        <v>7.3569482288828342E-2</v>
      </c>
      <c r="AD734" s="215">
        <f t="shared" si="718"/>
        <v>13300.851851851852</v>
      </c>
      <c r="AE734" s="110">
        <f t="shared" si="733"/>
        <v>7.6606610866789611E-4</v>
      </c>
      <c r="AF734" s="615"/>
      <c r="AG734" s="615"/>
      <c r="AH734" s="127" t="s">
        <v>158</v>
      </c>
      <c r="AI734" s="212">
        <v>891228</v>
      </c>
      <c r="AJ734" s="183">
        <f>IFERROR(AI734/AF719,"-")</f>
        <v>1.3142622064498016E-3</v>
      </c>
      <c r="AK734" s="212">
        <v>87</v>
      </c>
      <c r="AL734" s="183">
        <f>IFERROR(AK734/AG719,"-")</f>
        <v>0.11387434554973822</v>
      </c>
      <c r="AM734" s="215">
        <f t="shared" si="719"/>
        <v>10244</v>
      </c>
      <c r="AN734" s="110">
        <f t="shared" si="734"/>
        <v>2.4684352390409985E-3</v>
      </c>
      <c r="AO734" s="615"/>
      <c r="AP734" s="651"/>
      <c r="AQ734" s="127" t="s">
        <v>158</v>
      </c>
      <c r="AR734" s="212">
        <f t="shared" si="714"/>
        <v>9075041</v>
      </c>
      <c r="AS734" s="183">
        <f>IFERROR(AR734/AO719,"-")</f>
        <v>1.8240149963544385E-3</v>
      </c>
      <c r="AT734" s="212">
        <f t="shared" si="715"/>
        <v>559</v>
      </c>
      <c r="AU734" s="183">
        <f>IFERROR(AT734/AP719,"-")</f>
        <v>7.7574243685817376E-2</v>
      </c>
      <c r="AV734" s="215">
        <f t="shared" si="720"/>
        <v>16234.420393559929</v>
      </c>
      <c r="AW734" s="110">
        <f t="shared" si="735"/>
        <v>1.5860405731309406E-2</v>
      </c>
      <c r="AX734" s="121"/>
      <c r="AY734" s="76"/>
      <c r="AZ734" s="76"/>
      <c r="BA734" s="76"/>
      <c r="BB734" s="76"/>
      <c r="BC734" s="76"/>
      <c r="BD734" s="76"/>
      <c r="BE734" s="76"/>
      <c r="BF734" s="76"/>
      <c r="BG734" s="76"/>
      <c r="BH734" s="76"/>
      <c r="BI734" s="76"/>
      <c r="BN734" s="500"/>
      <c r="BO734" s="642"/>
      <c r="BP734" s="641"/>
      <c r="BQ734" s="641"/>
      <c r="BR734" s="400" t="s">
        <v>158</v>
      </c>
      <c r="BS734" s="188">
        <v>1791959</v>
      </c>
      <c r="BT734" s="390">
        <v>2.6913899923539947E-3</v>
      </c>
      <c r="BU734" s="188">
        <v>74</v>
      </c>
      <c r="BV734" s="390">
        <v>0.11144578313253012</v>
      </c>
      <c r="BW734" s="188">
        <v>24215.662162162163</v>
      </c>
      <c r="BX734" s="401">
        <v>2.191034523598034E-3</v>
      </c>
      <c r="CB734" s="159"/>
      <c r="CC734" s="159"/>
      <c r="CD734" s="159"/>
      <c r="CE734" s="159"/>
      <c r="CF734" s="159"/>
      <c r="CG734" s="159"/>
      <c r="CI734" s="76"/>
      <c r="CJ734" s="150"/>
      <c r="CK734" s="150"/>
      <c r="CL734" s="150"/>
    </row>
    <row r="735" spans="2:90" s="14" customFormat="1" ht="13.5" customHeight="1">
      <c r="B735" s="500"/>
      <c r="C735" s="629"/>
      <c r="D735" s="632"/>
      <c r="E735" s="616"/>
      <c r="F735" s="616"/>
      <c r="G735" s="128" t="s">
        <v>81</v>
      </c>
      <c r="H735" s="204">
        <v>680222587</v>
      </c>
      <c r="I735" s="183">
        <f>IFERROR(H735/E719,"-")</f>
        <v>0.19378803784796864</v>
      </c>
      <c r="J735" s="212">
        <v>4079</v>
      </c>
      <c r="K735" s="183">
        <f>IFERROR(J735/F719,"-")</f>
        <v>0.75467160037002778</v>
      </c>
      <c r="L735" s="215">
        <f t="shared" si="716"/>
        <v>166762.09536651141</v>
      </c>
      <c r="M735" s="111">
        <f t="shared" si="731"/>
        <v>0.11573272804653142</v>
      </c>
      <c r="N735" s="616"/>
      <c r="O735" s="616"/>
      <c r="P735" s="128" t="s">
        <v>81</v>
      </c>
      <c r="Q735" s="204">
        <v>108239988</v>
      </c>
      <c r="R735" s="183">
        <f>IFERROR(Q735/N719,"-")</f>
        <v>0.23216145621359166</v>
      </c>
      <c r="S735" s="212">
        <v>539</v>
      </c>
      <c r="T735" s="183">
        <f>IFERROR(S735/O719,"-")</f>
        <v>0.80447761194029854</v>
      </c>
      <c r="U735" s="215">
        <f t="shared" si="717"/>
        <v>200816.30426716141</v>
      </c>
      <c r="V735" s="111">
        <f t="shared" si="732"/>
        <v>1.5292949354518371E-2</v>
      </c>
      <c r="W735" s="616"/>
      <c r="X735" s="616"/>
      <c r="Y735" s="128" t="s">
        <v>81</v>
      </c>
      <c r="Z735" s="204">
        <v>56287390</v>
      </c>
      <c r="AA735" s="183">
        <f>IFERROR(Z735/W719,"-")</f>
        <v>0.17544534060057954</v>
      </c>
      <c r="AB735" s="212">
        <v>305</v>
      </c>
      <c r="AC735" s="183">
        <f>IFERROR(AB735/X719,"-")</f>
        <v>0.83106267029972747</v>
      </c>
      <c r="AD735" s="215">
        <f t="shared" si="718"/>
        <v>184548.81967213115</v>
      </c>
      <c r="AE735" s="111">
        <f t="shared" si="733"/>
        <v>8.6537097460632709E-3</v>
      </c>
      <c r="AF735" s="616"/>
      <c r="AG735" s="616"/>
      <c r="AH735" s="128" t="s">
        <v>81</v>
      </c>
      <c r="AI735" s="204">
        <v>131116937</v>
      </c>
      <c r="AJ735" s="183">
        <f>IFERROR(AI735/AF719,"-")</f>
        <v>0.19335347960853971</v>
      </c>
      <c r="AK735" s="212">
        <v>656</v>
      </c>
      <c r="AL735" s="183">
        <f>IFERROR(AK735/AG719,"-")</f>
        <v>0.8586387434554974</v>
      </c>
      <c r="AM735" s="215">
        <f t="shared" si="719"/>
        <v>199873.37957317074</v>
      </c>
      <c r="AN735" s="111">
        <f t="shared" si="734"/>
        <v>1.8612569158745922E-2</v>
      </c>
      <c r="AO735" s="616"/>
      <c r="AP735" s="652"/>
      <c r="AQ735" s="128" t="s">
        <v>81</v>
      </c>
      <c r="AR735" s="204">
        <f t="shared" si="714"/>
        <v>975866902</v>
      </c>
      <c r="AS735" s="183">
        <f>IFERROR(AR735/AO719,"-")</f>
        <v>0.19614190874663237</v>
      </c>
      <c r="AT735" s="212">
        <f t="shared" si="715"/>
        <v>5579</v>
      </c>
      <c r="AU735" s="183">
        <f>IFERROR(AT735/AP719,"-")</f>
        <v>0.77421593116847076</v>
      </c>
      <c r="AV735" s="215">
        <f t="shared" si="720"/>
        <v>174917.88886897292</v>
      </c>
      <c r="AW735" s="111">
        <f t="shared" si="735"/>
        <v>0.15829195630585899</v>
      </c>
      <c r="AX735" s="121"/>
      <c r="AY735" s="76"/>
      <c r="AZ735" s="76"/>
      <c r="BA735" s="76"/>
      <c r="BB735" s="76"/>
      <c r="BC735" s="76"/>
      <c r="BD735" s="76"/>
      <c r="BE735" s="76"/>
      <c r="BF735" s="76"/>
      <c r="BG735" s="76"/>
      <c r="BH735" s="76"/>
      <c r="BI735" s="76"/>
      <c r="BN735" s="500"/>
      <c r="BO735" s="642"/>
      <c r="BP735" s="641"/>
      <c r="BQ735" s="641"/>
      <c r="BR735" s="128" t="s">
        <v>81</v>
      </c>
      <c r="BS735" s="188">
        <v>128920637</v>
      </c>
      <c r="BT735" s="390">
        <v>0.19362926954785356</v>
      </c>
      <c r="BU735" s="188">
        <v>564</v>
      </c>
      <c r="BV735" s="390">
        <v>0.8493975903614458</v>
      </c>
      <c r="BW735" s="188">
        <v>228582.68971631204</v>
      </c>
      <c r="BX735" s="401">
        <v>1.6699236098774203E-2</v>
      </c>
      <c r="CB735" s="159"/>
      <c r="CC735" s="159"/>
      <c r="CD735" s="159"/>
      <c r="CE735" s="159"/>
      <c r="CF735" s="159"/>
      <c r="CG735" s="159"/>
      <c r="CI735" s="76"/>
      <c r="CJ735" s="150"/>
      <c r="CK735" s="150"/>
      <c r="CL735" s="150"/>
    </row>
    <row r="736" spans="2:90" s="14" customFormat="1" ht="13.5" customHeight="1">
      <c r="B736" s="500">
        <v>44</v>
      </c>
      <c r="C736" s="627" t="s">
        <v>21</v>
      </c>
      <c r="D736" s="630">
        <f>BL48</f>
        <v>38901</v>
      </c>
      <c r="E736" s="626">
        <f t="shared" ref="E736" si="736">VLOOKUP(C736,$AY$5:$BI$78,2,0)</f>
        <v>2836483540</v>
      </c>
      <c r="F736" s="626">
        <f t="shared" ref="F736" si="737">VLOOKUP(C736,$AY$5:$BI$78,7,0)</f>
        <v>4780</v>
      </c>
      <c r="G736" s="124" t="s">
        <v>144</v>
      </c>
      <c r="H736" s="210">
        <v>42676187</v>
      </c>
      <c r="I736" s="181">
        <f>IFERROR(H736/E736,"-")</f>
        <v>1.5045455543168778E-2</v>
      </c>
      <c r="J736" s="210">
        <v>673</v>
      </c>
      <c r="K736" s="181">
        <f>IFERROR(J736/F736,"-")</f>
        <v>0.1407949790794979</v>
      </c>
      <c r="L736" s="213">
        <f t="shared" si="716"/>
        <v>63411.867756315005</v>
      </c>
      <c r="M736" s="108">
        <f>IFERROR(J736/$BL$48,0)</f>
        <v>1.7300326469756561E-2</v>
      </c>
      <c r="N736" s="626">
        <f t="shared" ref="N736" si="738">VLOOKUP(C736,$AY$5:$BI$78,3,0)</f>
        <v>407409560</v>
      </c>
      <c r="O736" s="626">
        <f t="shared" ref="O736" si="739">VLOOKUP(C736,$AY$5:$BI$78,8,0)</f>
        <v>609</v>
      </c>
      <c r="P736" s="124" t="s">
        <v>144</v>
      </c>
      <c r="Q736" s="210">
        <v>7217782</v>
      </c>
      <c r="R736" s="181">
        <f>IFERROR(Q736/N736,"-")</f>
        <v>1.7716280393616685E-2</v>
      </c>
      <c r="S736" s="210">
        <v>84</v>
      </c>
      <c r="T736" s="181">
        <f>IFERROR(S736/O736,"-")</f>
        <v>0.13793103448275862</v>
      </c>
      <c r="U736" s="213">
        <f t="shared" si="717"/>
        <v>85925.976190476184</v>
      </c>
      <c r="V736" s="108">
        <f>IFERROR(S736/$BL$48,0)</f>
        <v>2.1593275237140434E-3</v>
      </c>
      <c r="W736" s="626">
        <f t="shared" ref="W736" si="740">VLOOKUP(C736,$AY$5:$BI$78,4,0)</f>
        <v>167384060</v>
      </c>
      <c r="X736" s="626">
        <f t="shared" ref="X736" si="741">VLOOKUP(C736,$AY$5:$BI$78,9,0)</f>
        <v>280</v>
      </c>
      <c r="Y736" s="124" t="s">
        <v>144</v>
      </c>
      <c r="Z736" s="210">
        <v>3787539</v>
      </c>
      <c r="AA736" s="181">
        <f>IFERROR(Z736/W736,"-")</f>
        <v>2.262783564934439E-2</v>
      </c>
      <c r="AB736" s="210">
        <v>55</v>
      </c>
      <c r="AC736" s="181">
        <f>IFERROR(AB736/X736,"-")</f>
        <v>0.19642857142857142</v>
      </c>
      <c r="AD736" s="213">
        <f t="shared" si="718"/>
        <v>68864.345454545459</v>
      </c>
      <c r="AE736" s="108">
        <f>IFERROR(AB736/$BL$48,0)</f>
        <v>1.4138454024318142E-3</v>
      </c>
      <c r="AF736" s="626">
        <f t="shared" ref="AF736" si="742">VLOOKUP(C736,$AY$5:$BI$78,5,0)</f>
        <v>463243900</v>
      </c>
      <c r="AG736" s="626">
        <f t="shared" ref="AG736" si="743">VLOOKUP(C736,$AY$5:$BI$78,10,0)</f>
        <v>593</v>
      </c>
      <c r="AH736" s="124" t="s">
        <v>144</v>
      </c>
      <c r="AI736" s="210">
        <v>6848479</v>
      </c>
      <c r="AJ736" s="181">
        <f>IFERROR(AI736/AF736,"-")</f>
        <v>1.4783743509628513E-2</v>
      </c>
      <c r="AK736" s="210">
        <v>114</v>
      </c>
      <c r="AL736" s="181">
        <f>IFERROR(AK736/AG736,"-")</f>
        <v>0.19224283305227655</v>
      </c>
      <c r="AM736" s="213">
        <f t="shared" si="719"/>
        <v>60074.377192982458</v>
      </c>
      <c r="AN736" s="108">
        <f>IFERROR(AK736/$BL$48,0)</f>
        <v>2.9305159250404872E-3</v>
      </c>
      <c r="AO736" s="626">
        <f t="shared" ref="AO736" si="744">VLOOKUP(C736,$AY$5:$BI$78,6,0)</f>
        <v>3874521060</v>
      </c>
      <c r="AP736" s="650">
        <f t="shared" ref="AP736" si="745">VLOOKUP(C736,$AY$5:$BI$78,11,0)</f>
        <v>6262</v>
      </c>
      <c r="AQ736" s="124" t="s">
        <v>144</v>
      </c>
      <c r="AR736" s="210">
        <f t="shared" si="714"/>
        <v>60529987</v>
      </c>
      <c r="AS736" s="181">
        <f>IFERROR(AR736/AO736,"-")</f>
        <v>1.5622572716123009E-2</v>
      </c>
      <c r="AT736" s="210">
        <f t="shared" si="715"/>
        <v>926</v>
      </c>
      <c r="AU736" s="181">
        <f>IFERROR(AT736/AP736,"-")</f>
        <v>0.14787607793037369</v>
      </c>
      <c r="AV736" s="213">
        <f t="shared" si="720"/>
        <v>65367.156587473</v>
      </c>
      <c r="AW736" s="108">
        <f>IFERROR(AT736/$BL$48,0)</f>
        <v>2.3804015320942905E-2</v>
      </c>
      <c r="AX736" s="121"/>
      <c r="AY736" s="76"/>
      <c r="AZ736" s="76"/>
      <c r="BA736" s="76"/>
      <c r="BB736" s="76"/>
      <c r="BC736" s="76"/>
      <c r="BD736" s="76"/>
      <c r="BE736" s="76"/>
      <c r="BF736" s="76"/>
      <c r="BG736" s="76"/>
      <c r="BH736" s="76"/>
      <c r="BI736" s="76"/>
      <c r="BN736" s="500">
        <v>44</v>
      </c>
      <c r="BO736" s="642" t="s">
        <v>21</v>
      </c>
      <c r="BP736" s="641">
        <v>433024160</v>
      </c>
      <c r="BQ736" s="641">
        <v>533</v>
      </c>
      <c r="BR736" s="400" t="s">
        <v>144</v>
      </c>
      <c r="BS736" s="188">
        <v>14951217</v>
      </c>
      <c r="BT736" s="390">
        <v>3.4527442995328485E-2</v>
      </c>
      <c r="BU736" s="188">
        <v>121</v>
      </c>
      <c r="BV736" s="390">
        <v>0.22701688555347091</v>
      </c>
      <c r="BW736" s="188">
        <v>123563.77685950413</v>
      </c>
      <c r="BX736" s="401">
        <v>3.1969140532114456E-3</v>
      </c>
      <c r="CB736" s="159"/>
      <c r="CC736" s="159"/>
      <c r="CD736" s="159"/>
      <c r="CE736" s="159"/>
      <c r="CF736" s="159"/>
      <c r="CG736" s="159"/>
      <c r="CI736" s="76"/>
      <c r="CJ736" s="150"/>
      <c r="CK736" s="150"/>
      <c r="CL736" s="150"/>
    </row>
    <row r="737" spans="2:90" s="14" customFormat="1" ht="13.5" customHeight="1">
      <c r="B737" s="500"/>
      <c r="C737" s="628"/>
      <c r="D737" s="631"/>
      <c r="E737" s="615"/>
      <c r="F737" s="615"/>
      <c r="G737" s="125" t="s">
        <v>145</v>
      </c>
      <c r="H737" s="211">
        <v>75208058</v>
      </c>
      <c r="I737" s="182">
        <f>IFERROR(H737/E736,"-")</f>
        <v>2.651454060614785E-2</v>
      </c>
      <c r="J737" s="211">
        <v>1107</v>
      </c>
      <c r="K737" s="182">
        <f>IFERROR(J737/F736,"-")</f>
        <v>0.23158995815899583</v>
      </c>
      <c r="L737" s="214">
        <f t="shared" si="716"/>
        <v>67938.625112917798</v>
      </c>
      <c r="M737" s="109">
        <f t="shared" ref="M737:M752" si="746">IFERROR(J737/$BL$48,0)</f>
        <v>2.8456852008945786E-2</v>
      </c>
      <c r="N737" s="615"/>
      <c r="O737" s="615"/>
      <c r="P737" s="125" t="s">
        <v>145</v>
      </c>
      <c r="Q737" s="211">
        <v>11170215</v>
      </c>
      <c r="R737" s="182">
        <f>IFERROR(Q737/N736,"-")</f>
        <v>2.7417655589623377E-2</v>
      </c>
      <c r="S737" s="211">
        <v>161</v>
      </c>
      <c r="T737" s="182">
        <f>IFERROR(S737/O736,"-")</f>
        <v>0.26436781609195403</v>
      </c>
      <c r="U737" s="214">
        <f t="shared" si="717"/>
        <v>69380.217391304352</v>
      </c>
      <c r="V737" s="109">
        <f t="shared" ref="V737:V752" si="747">IFERROR(S737/$BL$48,0)</f>
        <v>4.138711087118583E-3</v>
      </c>
      <c r="W737" s="615"/>
      <c r="X737" s="615"/>
      <c r="Y737" s="125" t="s">
        <v>145</v>
      </c>
      <c r="Z737" s="211">
        <v>3770574</v>
      </c>
      <c r="AA737" s="182">
        <f>IFERROR(Z737/W736,"-")</f>
        <v>2.2526481912315904E-2</v>
      </c>
      <c r="AB737" s="211">
        <v>50</v>
      </c>
      <c r="AC737" s="182">
        <f>IFERROR(AB737/X736,"-")</f>
        <v>0.17857142857142858</v>
      </c>
      <c r="AD737" s="214">
        <f t="shared" si="718"/>
        <v>75411.48</v>
      </c>
      <c r="AE737" s="109">
        <f t="shared" ref="AE737:AE752" si="748">IFERROR(AB737/$BL$48,0)</f>
        <v>1.2853140022107401E-3</v>
      </c>
      <c r="AF737" s="615"/>
      <c r="AG737" s="615"/>
      <c r="AH737" s="125" t="s">
        <v>145</v>
      </c>
      <c r="AI737" s="211">
        <v>5978117</v>
      </c>
      <c r="AJ737" s="182">
        <f>IFERROR(AI737/AF736,"-")</f>
        <v>1.2904901715921138E-2</v>
      </c>
      <c r="AK737" s="211">
        <v>160</v>
      </c>
      <c r="AL737" s="182">
        <f>IFERROR(AK737/AG736,"-")</f>
        <v>0.26981450252951095</v>
      </c>
      <c r="AM737" s="214">
        <f t="shared" si="719"/>
        <v>37363.231249999997</v>
      </c>
      <c r="AN737" s="109">
        <f t="shared" ref="AN737:AN752" si="749">IFERROR(AK737/$BL$48,0)</f>
        <v>4.1130048070743682E-3</v>
      </c>
      <c r="AO737" s="615"/>
      <c r="AP737" s="651"/>
      <c r="AQ737" s="125" t="s">
        <v>145</v>
      </c>
      <c r="AR737" s="211">
        <f t="shared" si="714"/>
        <v>96126964</v>
      </c>
      <c r="AS737" s="182">
        <f>IFERROR(AR737/AO736,"-")</f>
        <v>2.4810024906665496E-2</v>
      </c>
      <c r="AT737" s="211">
        <f t="shared" si="715"/>
        <v>1478</v>
      </c>
      <c r="AU737" s="182">
        <f>IFERROR(AT737/AP736,"-")</f>
        <v>0.23602682848930054</v>
      </c>
      <c r="AV737" s="214">
        <f t="shared" si="720"/>
        <v>65038.541271989176</v>
      </c>
      <c r="AW737" s="109">
        <f t="shared" ref="AW737:AW752" si="750">IFERROR(AT737/$BL$48,0)</f>
        <v>3.7993881905349476E-2</v>
      </c>
      <c r="AX737" s="121"/>
      <c r="AY737" s="76"/>
      <c r="AZ737" s="76"/>
      <c r="BA737" s="76"/>
      <c r="BB737" s="76"/>
      <c r="BC737" s="76"/>
      <c r="BD737" s="76"/>
      <c r="BE737" s="76"/>
      <c r="BF737" s="76"/>
      <c r="BG737" s="76"/>
      <c r="BH737" s="76"/>
      <c r="BI737" s="76"/>
      <c r="BN737" s="500"/>
      <c r="BO737" s="642"/>
      <c r="BP737" s="641"/>
      <c r="BQ737" s="641"/>
      <c r="BR737" s="400" t="s">
        <v>145</v>
      </c>
      <c r="BS737" s="188">
        <v>7150508</v>
      </c>
      <c r="BT737" s="390">
        <v>1.651295391924552E-2</v>
      </c>
      <c r="BU737" s="188">
        <v>163</v>
      </c>
      <c r="BV737" s="390">
        <v>0.30581613508442779</v>
      </c>
      <c r="BW737" s="188">
        <v>43868.147239263802</v>
      </c>
      <c r="BX737" s="401">
        <v>4.3065866997807076E-3</v>
      </c>
      <c r="CB737" s="159"/>
      <c r="CC737" s="159"/>
      <c r="CD737" s="159"/>
      <c r="CE737" s="159"/>
      <c r="CF737" s="159"/>
      <c r="CG737" s="159"/>
      <c r="CI737" s="76"/>
      <c r="CJ737" s="150"/>
      <c r="CK737" s="150"/>
      <c r="CL737" s="150"/>
    </row>
    <row r="738" spans="2:90" s="14" customFormat="1" ht="13.5" customHeight="1">
      <c r="B738" s="500"/>
      <c r="C738" s="628"/>
      <c r="D738" s="631"/>
      <c r="E738" s="615"/>
      <c r="F738" s="615"/>
      <c r="G738" s="126" t="s">
        <v>146</v>
      </c>
      <c r="H738" s="211">
        <v>54914613</v>
      </c>
      <c r="I738" s="182">
        <f>IFERROR(H738/E736,"-")</f>
        <v>1.9360102826473654E-2</v>
      </c>
      <c r="J738" s="211">
        <v>1332</v>
      </c>
      <c r="K738" s="182">
        <f>IFERROR(J738/F736,"-")</f>
        <v>0.27866108786610877</v>
      </c>
      <c r="L738" s="214">
        <f t="shared" si="716"/>
        <v>41227.186936936938</v>
      </c>
      <c r="M738" s="109">
        <f t="shared" si="746"/>
        <v>3.4240765018894115E-2</v>
      </c>
      <c r="N738" s="615"/>
      <c r="O738" s="615"/>
      <c r="P738" s="126" t="s">
        <v>146</v>
      </c>
      <c r="Q738" s="211">
        <v>10353773</v>
      </c>
      <c r="R738" s="182">
        <f>IFERROR(Q738/N736,"-")</f>
        <v>2.5413672177943002E-2</v>
      </c>
      <c r="S738" s="211">
        <v>216</v>
      </c>
      <c r="T738" s="182">
        <f>IFERROR(S738/O736,"-")</f>
        <v>0.35467980295566504</v>
      </c>
      <c r="U738" s="214">
        <f t="shared" si="717"/>
        <v>47934.134259259263</v>
      </c>
      <c r="V738" s="109">
        <f t="shared" si="747"/>
        <v>5.5525564895503969E-3</v>
      </c>
      <c r="W738" s="615"/>
      <c r="X738" s="615"/>
      <c r="Y738" s="126" t="s">
        <v>146</v>
      </c>
      <c r="Z738" s="211">
        <v>3032046</v>
      </c>
      <c r="AA738" s="182">
        <f>IFERROR(Z738/W736,"-")</f>
        <v>1.8114305507943827E-2</v>
      </c>
      <c r="AB738" s="211">
        <v>87</v>
      </c>
      <c r="AC738" s="182">
        <f>IFERROR(AB738/X736,"-")</f>
        <v>0.31071428571428572</v>
      </c>
      <c r="AD738" s="214">
        <f t="shared" si="718"/>
        <v>34851.103448275862</v>
      </c>
      <c r="AE738" s="109">
        <f t="shared" si="748"/>
        <v>2.2364463638466876E-3</v>
      </c>
      <c r="AF738" s="615"/>
      <c r="AG738" s="615"/>
      <c r="AH738" s="126" t="s">
        <v>146</v>
      </c>
      <c r="AI738" s="211">
        <v>6867195</v>
      </c>
      <c r="AJ738" s="182">
        <f>IFERROR(AI738/AF736,"-")</f>
        <v>1.4824145552699128E-2</v>
      </c>
      <c r="AK738" s="211">
        <v>194</v>
      </c>
      <c r="AL738" s="182">
        <f>IFERROR(AK738/AG736,"-")</f>
        <v>0.32715008431703202</v>
      </c>
      <c r="AM738" s="214">
        <f t="shared" si="719"/>
        <v>35397.912371134022</v>
      </c>
      <c r="AN738" s="109">
        <f t="shared" si="749"/>
        <v>4.9870183285776713E-3</v>
      </c>
      <c r="AO738" s="615"/>
      <c r="AP738" s="651"/>
      <c r="AQ738" s="126" t="s">
        <v>146</v>
      </c>
      <c r="AR738" s="211">
        <f t="shared" si="714"/>
        <v>75167627</v>
      </c>
      <c r="AS738" s="182">
        <f>IFERROR(AR738/AO736,"-")</f>
        <v>1.9400495141456271E-2</v>
      </c>
      <c r="AT738" s="211">
        <f t="shared" si="715"/>
        <v>1829</v>
      </c>
      <c r="AU738" s="182">
        <f>IFERROR(AT738/AP736,"-")</f>
        <v>0.29207920792079206</v>
      </c>
      <c r="AV738" s="214">
        <f t="shared" si="720"/>
        <v>41097.66375068343</v>
      </c>
      <c r="AW738" s="109">
        <f t="shared" si="750"/>
        <v>4.7016786200868875E-2</v>
      </c>
      <c r="AX738" s="121"/>
      <c r="AY738" s="76"/>
      <c r="AZ738" s="76"/>
      <c r="BA738" s="76"/>
      <c r="BB738" s="76"/>
      <c r="BC738" s="76"/>
      <c r="BD738" s="76"/>
      <c r="BE738" s="76"/>
      <c r="BF738" s="76"/>
      <c r="BG738" s="76"/>
      <c r="BH738" s="76"/>
      <c r="BI738" s="76"/>
      <c r="BN738" s="500"/>
      <c r="BO738" s="642"/>
      <c r="BP738" s="641"/>
      <c r="BQ738" s="641"/>
      <c r="BR738" s="400" t="s">
        <v>146</v>
      </c>
      <c r="BS738" s="188">
        <v>6035156</v>
      </c>
      <c r="BT738" s="390">
        <v>1.3937226966735529E-2</v>
      </c>
      <c r="BU738" s="188">
        <v>156</v>
      </c>
      <c r="BV738" s="390">
        <v>0.29268292682926828</v>
      </c>
      <c r="BW738" s="188">
        <v>38686.897435897437</v>
      </c>
      <c r="BX738" s="401">
        <v>4.1216412586858302E-3</v>
      </c>
      <c r="CB738" s="159"/>
      <c r="CC738" s="159"/>
      <c r="CD738" s="159"/>
      <c r="CE738" s="159"/>
      <c r="CF738" s="159"/>
      <c r="CG738" s="159"/>
      <c r="CI738" s="76"/>
      <c r="CJ738" s="150"/>
      <c r="CK738" s="150"/>
      <c r="CL738" s="150"/>
    </row>
    <row r="739" spans="2:90" s="14" customFormat="1" ht="13.5" customHeight="1">
      <c r="B739" s="500"/>
      <c r="C739" s="628"/>
      <c r="D739" s="631"/>
      <c r="E739" s="615"/>
      <c r="F739" s="615"/>
      <c r="G739" s="126" t="s">
        <v>147</v>
      </c>
      <c r="H739" s="211">
        <v>11748258</v>
      </c>
      <c r="I739" s="182">
        <f>IFERROR(H739/E736,"-")</f>
        <v>4.1418389475300814E-3</v>
      </c>
      <c r="J739" s="211">
        <v>175</v>
      </c>
      <c r="K739" s="182">
        <f>IFERROR(J739/F736,"-")</f>
        <v>3.6610878661087864E-2</v>
      </c>
      <c r="L739" s="214">
        <f t="shared" si="716"/>
        <v>67132.902857142864</v>
      </c>
      <c r="M739" s="109">
        <f t="shared" si="746"/>
        <v>4.4985990077375899E-3</v>
      </c>
      <c r="N739" s="615"/>
      <c r="O739" s="615"/>
      <c r="P739" s="126" t="s">
        <v>147</v>
      </c>
      <c r="Q739" s="211">
        <v>618702</v>
      </c>
      <c r="R739" s="182">
        <f>IFERROR(Q739/N736,"-")</f>
        <v>1.5186241579603582E-3</v>
      </c>
      <c r="S739" s="211">
        <v>31</v>
      </c>
      <c r="T739" s="182">
        <f>IFERROR(S739/O736,"-")</f>
        <v>5.090311986863711E-2</v>
      </c>
      <c r="U739" s="214">
        <f t="shared" si="717"/>
        <v>19958.129032258064</v>
      </c>
      <c r="V739" s="109">
        <f t="shared" si="747"/>
        <v>7.9689468137065882E-4</v>
      </c>
      <c r="W739" s="615"/>
      <c r="X739" s="615"/>
      <c r="Y739" s="126" t="s">
        <v>147</v>
      </c>
      <c r="Z739" s="211">
        <v>187399</v>
      </c>
      <c r="AA739" s="182">
        <f>IFERROR(Z739/W736,"-")</f>
        <v>1.1195749463837835E-3</v>
      </c>
      <c r="AB739" s="211">
        <v>12</v>
      </c>
      <c r="AC739" s="182">
        <f>IFERROR(AB739/X736,"-")</f>
        <v>4.2857142857142858E-2</v>
      </c>
      <c r="AD739" s="214">
        <f t="shared" si="718"/>
        <v>15616.583333333334</v>
      </c>
      <c r="AE739" s="109">
        <f t="shared" si="748"/>
        <v>3.0847536053057762E-4</v>
      </c>
      <c r="AF739" s="615"/>
      <c r="AG739" s="615"/>
      <c r="AH739" s="126" t="s">
        <v>147</v>
      </c>
      <c r="AI739" s="211">
        <v>294037</v>
      </c>
      <c r="AJ739" s="182">
        <f>IFERROR(AI739/AF736,"-")</f>
        <v>6.3473474772144864E-4</v>
      </c>
      <c r="AK739" s="211">
        <v>19</v>
      </c>
      <c r="AL739" s="182">
        <f>IFERROR(AK739/AG736,"-")</f>
        <v>3.2040472175379427E-2</v>
      </c>
      <c r="AM739" s="214">
        <f t="shared" si="719"/>
        <v>15475.631578947368</v>
      </c>
      <c r="AN739" s="109">
        <f t="shared" si="749"/>
        <v>4.884193208400812E-4</v>
      </c>
      <c r="AO739" s="615"/>
      <c r="AP739" s="651"/>
      <c r="AQ739" s="126" t="s">
        <v>147</v>
      </c>
      <c r="AR739" s="211">
        <f t="shared" si="714"/>
        <v>12848396</v>
      </c>
      <c r="AS739" s="182">
        <f>IFERROR(AR739/AO736,"-")</f>
        <v>3.3161249612616637E-3</v>
      </c>
      <c r="AT739" s="211">
        <f t="shared" si="715"/>
        <v>237</v>
      </c>
      <c r="AU739" s="182">
        <f>IFERROR(AT739/AP736,"-")</f>
        <v>3.7847333120408812E-2</v>
      </c>
      <c r="AV739" s="214">
        <f t="shared" si="720"/>
        <v>54212.641350210972</v>
      </c>
      <c r="AW739" s="109">
        <f t="shared" si="750"/>
        <v>6.0923883704789078E-3</v>
      </c>
      <c r="AX739" s="121"/>
      <c r="AY739" s="76"/>
      <c r="AZ739" s="76"/>
      <c r="BA739" s="76"/>
      <c r="BB739" s="76"/>
      <c r="BC739" s="76"/>
      <c r="BD739" s="76"/>
      <c r="BE739" s="76"/>
      <c r="BF739" s="76"/>
      <c r="BG739" s="76"/>
      <c r="BH739" s="76"/>
      <c r="BI739" s="76"/>
      <c r="BN739" s="500"/>
      <c r="BO739" s="642"/>
      <c r="BP739" s="641"/>
      <c r="BQ739" s="641"/>
      <c r="BR739" s="400" t="s">
        <v>147</v>
      </c>
      <c r="BS739" s="188">
        <v>249386</v>
      </c>
      <c r="BT739" s="390">
        <v>5.7591705737619809E-4</v>
      </c>
      <c r="BU739" s="188">
        <v>16</v>
      </c>
      <c r="BV739" s="390">
        <v>3.0018761726078799E-2</v>
      </c>
      <c r="BW739" s="188">
        <v>15586.625</v>
      </c>
      <c r="BX739" s="401">
        <v>4.2273243678829031E-4</v>
      </c>
      <c r="CB739" s="159"/>
      <c r="CC739" s="159"/>
      <c r="CD739" s="159"/>
      <c r="CE739" s="159"/>
      <c r="CF739" s="159"/>
      <c r="CG739" s="159"/>
      <c r="CI739" s="76"/>
      <c r="CJ739" s="150"/>
      <c r="CK739" s="150"/>
      <c r="CL739" s="150"/>
    </row>
    <row r="740" spans="2:90" s="14" customFormat="1" ht="13.5" customHeight="1">
      <c r="B740" s="500"/>
      <c r="C740" s="628"/>
      <c r="D740" s="631"/>
      <c r="E740" s="615"/>
      <c r="F740" s="615"/>
      <c r="G740" s="126" t="s">
        <v>148</v>
      </c>
      <c r="H740" s="211">
        <v>65042482</v>
      </c>
      <c r="I740" s="182">
        <f>IFERROR(H740/E736,"-")</f>
        <v>2.2930674929987432E-2</v>
      </c>
      <c r="J740" s="211">
        <v>1502</v>
      </c>
      <c r="K740" s="182">
        <f>IFERROR(J740/F736,"-")</f>
        <v>0.31422594142259413</v>
      </c>
      <c r="L740" s="214">
        <f t="shared" si="716"/>
        <v>43303.916111850864</v>
      </c>
      <c r="M740" s="109">
        <f t="shared" si="746"/>
        <v>3.8610832626410629E-2</v>
      </c>
      <c r="N740" s="615"/>
      <c r="O740" s="615"/>
      <c r="P740" s="126" t="s">
        <v>148</v>
      </c>
      <c r="Q740" s="211">
        <v>6000460</v>
      </c>
      <c r="R740" s="182">
        <f>IFERROR(Q740/N736,"-")</f>
        <v>1.4728323999073561E-2</v>
      </c>
      <c r="S740" s="211">
        <v>226</v>
      </c>
      <c r="T740" s="182">
        <f>IFERROR(S740/O736,"-")</f>
        <v>0.37110016420361247</v>
      </c>
      <c r="U740" s="214">
        <f t="shared" si="717"/>
        <v>26550.70796460177</v>
      </c>
      <c r="V740" s="109">
        <f t="shared" si="747"/>
        <v>5.809619289992545E-3</v>
      </c>
      <c r="W740" s="615"/>
      <c r="X740" s="615"/>
      <c r="Y740" s="126" t="s">
        <v>148</v>
      </c>
      <c r="Z740" s="211">
        <v>4121499</v>
      </c>
      <c r="AA740" s="182">
        <f>IFERROR(Z740/W736,"-")</f>
        <v>2.4623007710531098E-2</v>
      </c>
      <c r="AB740" s="211">
        <v>93</v>
      </c>
      <c r="AC740" s="182">
        <f>IFERROR(AB740/X736,"-")</f>
        <v>0.33214285714285713</v>
      </c>
      <c r="AD740" s="214">
        <f t="shared" si="718"/>
        <v>44317.193548387098</v>
      </c>
      <c r="AE740" s="109">
        <f t="shared" si="748"/>
        <v>2.3906840441119763E-3</v>
      </c>
      <c r="AF740" s="615"/>
      <c r="AG740" s="615"/>
      <c r="AH740" s="126" t="s">
        <v>148</v>
      </c>
      <c r="AI740" s="211">
        <v>12461169</v>
      </c>
      <c r="AJ740" s="182">
        <f>IFERROR(AI740/AF736,"-")</f>
        <v>2.6899801594797039E-2</v>
      </c>
      <c r="AK740" s="211">
        <v>223</v>
      </c>
      <c r="AL740" s="182">
        <f>IFERROR(AK740/AG736,"-")</f>
        <v>0.37605396290050591</v>
      </c>
      <c r="AM740" s="214">
        <f t="shared" si="719"/>
        <v>55879.681614349778</v>
      </c>
      <c r="AN740" s="109">
        <f t="shared" si="749"/>
        <v>5.7325004498599008E-3</v>
      </c>
      <c r="AO740" s="615"/>
      <c r="AP740" s="651"/>
      <c r="AQ740" s="126" t="s">
        <v>148</v>
      </c>
      <c r="AR740" s="211">
        <f t="shared" si="714"/>
        <v>87625610</v>
      </c>
      <c r="AS740" s="182">
        <f>IFERROR(AR740/AO736,"-")</f>
        <v>2.2615855906587847E-2</v>
      </c>
      <c r="AT740" s="211">
        <f t="shared" si="715"/>
        <v>2044</v>
      </c>
      <c r="AU740" s="182">
        <f>IFERROR(AT740/AP736,"-")</f>
        <v>0.32641328648993934</v>
      </c>
      <c r="AV740" s="214">
        <f t="shared" si="720"/>
        <v>42869.672211350291</v>
      </c>
      <c r="AW740" s="109">
        <f t="shared" si="750"/>
        <v>5.2543636410375058E-2</v>
      </c>
      <c r="AX740" s="121"/>
      <c r="AY740" s="76"/>
      <c r="AZ740" s="76"/>
      <c r="BA740" s="76"/>
      <c r="BB740" s="76"/>
      <c r="BC740" s="76"/>
      <c r="BD740" s="76"/>
      <c r="BE740" s="76"/>
      <c r="BF740" s="76"/>
      <c r="BG740" s="76"/>
      <c r="BH740" s="76"/>
      <c r="BI740" s="76"/>
      <c r="BN740" s="500"/>
      <c r="BO740" s="642"/>
      <c r="BP740" s="641"/>
      <c r="BQ740" s="641"/>
      <c r="BR740" s="400" t="s">
        <v>148</v>
      </c>
      <c r="BS740" s="188">
        <v>9338611</v>
      </c>
      <c r="BT740" s="390">
        <v>2.1566027632268833E-2</v>
      </c>
      <c r="BU740" s="188">
        <v>206</v>
      </c>
      <c r="BV740" s="390">
        <v>0.38649155722326456</v>
      </c>
      <c r="BW740" s="188">
        <v>45333.063106796115</v>
      </c>
      <c r="BX740" s="401">
        <v>5.4426801236492376E-3</v>
      </c>
      <c r="CB740" s="159"/>
      <c r="CC740" s="159"/>
      <c r="CD740" s="159"/>
      <c r="CE740" s="159"/>
      <c r="CF740" s="159"/>
      <c r="CG740" s="159"/>
      <c r="CI740" s="76"/>
      <c r="CJ740" s="150"/>
      <c r="CK740" s="150"/>
      <c r="CL740" s="150"/>
    </row>
    <row r="741" spans="2:90" s="14" customFormat="1" ht="13.5" customHeight="1">
      <c r="B741" s="500"/>
      <c r="C741" s="628"/>
      <c r="D741" s="631"/>
      <c r="E741" s="615"/>
      <c r="F741" s="615"/>
      <c r="G741" s="126" t="s">
        <v>149</v>
      </c>
      <c r="H741" s="211">
        <v>93694773</v>
      </c>
      <c r="I741" s="182">
        <f>IFERROR(H741/E736,"-")</f>
        <v>3.3032017171515118E-2</v>
      </c>
      <c r="J741" s="211">
        <v>1552</v>
      </c>
      <c r="K741" s="182">
        <f>IFERROR(J741/F736,"-")</f>
        <v>0.32468619246861924</v>
      </c>
      <c r="L741" s="214">
        <f t="shared" si="716"/>
        <v>60370.343427835054</v>
      </c>
      <c r="M741" s="109">
        <f t="shared" si="746"/>
        <v>3.9896146628621371E-2</v>
      </c>
      <c r="N741" s="615"/>
      <c r="O741" s="615"/>
      <c r="P741" s="126" t="s">
        <v>149</v>
      </c>
      <c r="Q741" s="211">
        <v>13243681</v>
      </c>
      <c r="R741" s="182">
        <f>IFERROR(Q741/N736,"-")</f>
        <v>3.250704524459367E-2</v>
      </c>
      <c r="S741" s="211">
        <v>227</v>
      </c>
      <c r="T741" s="182">
        <f>IFERROR(S741/O736,"-")</f>
        <v>0.37274220032840721</v>
      </c>
      <c r="U741" s="214">
        <f t="shared" si="717"/>
        <v>58342.207048458149</v>
      </c>
      <c r="V741" s="109">
        <f t="shared" si="747"/>
        <v>5.8353255700367597E-3</v>
      </c>
      <c r="W741" s="615"/>
      <c r="X741" s="615"/>
      <c r="Y741" s="126" t="s">
        <v>149</v>
      </c>
      <c r="Z741" s="211">
        <v>6161343</v>
      </c>
      <c r="AA741" s="182">
        <f>IFERROR(Z741/W736,"-")</f>
        <v>3.6809616160583029E-2</v>
      </c>
      <c r="AB741" s="211">
        <v>111</v>
      </c>
      <c r="AC741" s="182">
        <f>IFERROR(AB741/X736,"-")</f>
        <v>0.39642857142857141</v>
      </c>
      <c r="AD741" s="214">
        <f t="shared" si="718"/>
        <v>55507.594594594593</v>
      </c>
      <c r="AE741" s="109">
        <f t="shared" si="748"/>
        <v>2.853397084907843E-3</v>
      </c>
      <c r="AF741" s="615"/>
      <c r="AG741" s="615"/>
      <c r="AH741" s="126" t="s">
        <v>149</v>
      </c>
      <c r="AI741" s="211">
        <v>12594960</v>
      </c>
      <c r="AJ741" s="182">
        <f>IFERROR(AI741/AF736,"-")</f>
        <v>2.7188614895954376E-2</v>
      </c>
      <c r="AK741" s="211">
        <v>221</v>
      </c>
      <c r="AL741" s="182">
        <f>IFERROR(AK741/AG736,"-")</f>
        <v>0.37268128161888703</v>
      </c>
      <c r="AM741" s="214">
        <f t="shared" si="719"/>
        <v>56990.769230769234</v>
      </c>
      <c r="AN741" s="109">
        <f t="shared" si="749"/>
        <v>5.6810878897714714E-3</v>
      </c>
      <c r="AO741" s="615"/>
      <c r="AP741" s="651"/>
      <c r="AQ741" s="126" t="s">
        <v>149</v>
      </c>
      <c r="AR741" s="211">
        <f t="shared" si="714"/>
        <v>125694757</v>
      </c>
      <c r="AS741" s="182">
        <f>IFERROR(AR741/AO736,"-")</f>
        <v>3.2441366314318085E-2</v>
      </c>
      <c r="AT741" s="211">
        <f t="shared" si="715"/>
        <v>2111</v>
      </c>
      <c r="AU741" s="182">
        <f>IFERROR(AT741/AP736,"-")</f>
        <v>0.33711274353241777</v>
      </c>
      <c r="AV741" s="214">
        <f t="shared" si="720"/>
        <v>59542.755566082422</v>
      </c>
      <c r="AW741" s="109">
        <f t="shared" si="750"/>
        <v>5.4265957173337445E-2</v>
      </c>
      <c r="AX741" s="121"/>
      <c r="AY741" s="76"/>
      <c r="AZ741" s="76"/>
      <c r="BA741" s="76"/>
      <c r="BB741" s="76"/>
      <c r="BC741" s="76"/>
      <c r="BD741" s="76"/>
      <c r="BE741" s="76"/>
      <c r="BF741" s="76"/>
      <c r="BG741" s="76"/>
      <c r="BH741" s="76"/>
      <c r="BI741" s="76"/>
      <c r="BN741" s="500"/>
      <c r="BO741" s="642"/>
      <c r="BP741" s="641"/>
      <c r="BQ741" s="641"/>
      <c r="BR741" s="400" t="s">
        <v>149</v>
      </c>
      <c r="BS741" s="188">
        <v>12598040</v>
      </c>
      <c r="BT741" s="390">
        <v>2.9093157296350394E-2</v>
      </c>
      <c r="BU741" s="188">
        <v>182</v>
      </c>
      <c r="BV741" s="390">
        <v>0.34146341463414637</v>
      </c>
      <c r="BW741" s="188">
        <v>69220</v>
      </c>
      <c r="BX741" s="401">
        <v>4.8085814684668019E-3</v>
      </c>
      <c r="CB741" s="159"/>
      <c r="CC741" s="159"/>
      <c r="CD741" s="159"/>
      <c r="CE741" s="159"/>
      <c r="CF741" s="159"/>
      <c r="CG741" s="159"/>
      <c r="CI741" s="76"/>
      <c r="CJ741" s="150"/>
      <c r="CK741" s="150"/>
      <c r="CL741" s="150"/>
    </row>
    <row r="742" spans="2:90" s="14" customFormat="1" ht="13.5" customHeight="1">
      <c r="B742" s="500"/>
      <c r="C742" s="628"/>
      <c r="D742" s="631"/>
      <c r="E742" s="615"/>
      <c r="F742" s="615"/>
      <c r="G742" s="126" t="s">
        <v>150</v>
      </c>
      <c r="H742" s="211">
        <v>59894974</v>
      </c>
      <c r="I742" s="182">
        <f>IFERROR(H742/E736,"-")</f>
        <v>2.1115925107748026E-2</v>
      </c>
      <c r="J742" s="211">
        <v>460</v>
      </c>
      <c r="K742" s="182">
        <f>IFERROR(J742/F736,"-")</f>
        <v>9.6234309623430964E-2</v>
      </c>
      <c r="L742" s="214">
        <f t="shared" si="716"/>
        <v>130206.46521739131</v>
      </c>
      <c r="M742" s="109">
        <f t="shared" si="746"/>
        <v>1.1824888820338809E-2</v>
      </c>
      <c r="N742" s="615"/>
      <c r="O742" s="615"/>
      <c r="P742" s="126" t="s">
        <v>150</v>
      </c>
      <c r="Q742" s="211">
        <v>12491794</v>
      </c>
      <c r="R742" s="182">
        <f>IFERROR(Q742/N736,"-")</f>
        <v>3.0661514177526911E-2</v>
      </c>
      <c r="S742" s="211">
        <v>67</v>
      </c>
      <c r="T742" s="182">
        <f>IFERROR(S742/O736,"-")</f>
        <v>0.11001642036124795</v>
      </c>
      <c r="U742" s="214">
        <f t="shared" si="717"/>
        <v>186444.68656716417</v>
      </c>
      <c r="V742" s="109">
        <f t="shared" si="747"/>
        <v>1.7223207629623917E-3</v>
      </c>
      <c r="W742" s="615"/>
      <c r="X742" s="615"/>
      <c r="Y742" s="126" t="s">
        <v>150</v>
      </c>
      <c r="Z742" s="211">
        <v>5309081</v>
      </c>
      <c r="AA742" s="182">
        <f>IFERROR(Z742/W736,"-")</f>
        <v>3.1717960479629902E-2</v>
      </c>
      <c r="AB742" s="211">
        <v>40</v>
      </c>
      <c r="AC742" s="182">
        <f>IFERROR(AB742/X736,"-")</f>
        <v>0.14285714285714285</v>
      </c>
      <c r="AD742" s="214">
        <f t="shared" si="718"/>
        <v>132727.02499999999</v>
      </c>
      <c r="AE742" s="109">
        <f t="shared" si="748"/>
        <v>1.0282512017685921E-3</v>
      </c>
      <c r="AF742" s="615"/>
      <c r="AG742" s="615"/>
      <c r="AH742" s="126" t="s">
        <v>150</v>
      </c>
      <c r="AI742" s="211">
        <v>8156806</v>
      </c>
      <c r="AJ742" s="182">
        <f>IFERROR(AI742/AF736,"-")</f>
        <v>1.7608015993302879E-2</v>
      </c>
      <c r="AK742" s="211">
        <v>84</v>
      </c>
      <c r="AL742" s="182">
        <f>IFERROR(AK742/AG736,"-")</f>
        <v>0.14165261382799327</v>
      </c>
      <c r="AM742" s="214">
        <f t="shared" si="719"/>
        <v>97104.833333333328</v>
      </c>
      <c r="AN742" s="109">
        <f t="shared" si="749"/>
        <v>2.1593275237140434E-3</v>
      </c>
      <c r="AO742" s="615"/>
      <c r="AP742" s="651"/>
      <c r="AQ742" s="126" t="s">
        <v>150</v>
      </c>
      <c r="AR742" s="211">
        <f t="shared" si="714"/>
        <v>85852655</v>
      </c>
      <c r="AS742" s="182">
        <f>IFERROR(AR742/AO736,"-")</f>
        <v>2.2158262575039403E-2</v>
      </c>
      <c r="AT742" s="211">
        <f t="shared" si="715"/>
        <v>651</v>
      </c>
      <c r="AU742" s="182">
        <f>IFERROR(AT742/AP736,"-")</f>
        <v>0.10396039603960396</v>
      </c>
      <c r="AV742" s="214">
        <f t="shared" si="720"/>
        <v>131878.1182795699</v>
      </c>
      <c r="AW742" s="109">
        <f t="shared" si="750"/>
        <v>1.6734788308783836E-2</v>
      </c>
      <c r="AX742" s="121"/>
      <c r="AY742" s="76"/>
      <c r="AZ742" s="76"/>
      <c r="BA742" s="76"/>
      <c r="BB742" s="76"/>
      <c r="BC742" s="76"/>
      <c r="BD742" s="76"/>
      <c r="BE742" s="76"/>
      <c r="BF742" s="76"/>
      <c r="BG742" s="76"/>
      <c r="BH742" s="76"/>
      <c r="BI742" s="76"/>
      <c r="BN742" s="500"/>
      <c r="BO742" s="642"/>
      <c r="BP742" s="641"/>
      <c r="BQ742" s="641"/>
      <c r="BR742" s="400" t="s">
        <v>150</v>
      </c>
      <c r="BS742" s="188">
        <v>4329745</v>
      </c>
      <c r="BT742" s="390">
        <v>9.9988531817716587E-3</v>
      </c>
      <c r="BU742" s="188">
        <v>65</v>
      </c>
      <c r="BV742" s="390">
        <v>0.12195121951219512</v>
      </c>
      <c r="BW742" s="188">
        <v>66611.461538461532</v>
      </c>
      <c r="BX742" s="401">
        <v>1.7173505244524295E-3</v>
      </c>
      <c r="CB742" s="159"/>
      <c r="CC742" s="159"/>
      <c r="CD742" s="159"/>
      <c r="CE742" s="159"/>
      <c r="CF742" s="159"/>
      <c r="CG742" s="159"/>
      <c r="CI742" s="76"/>
      <c r="CJ742" s="150"/>
      <c r="CK742" s="150"/>
      <c r="CL742" s="150"/>
    </row>
    <row r="743" spans="2:90" s="14" customFormat="1" ht="13.5" customHeight="1">
      <c r="B743" s="500"/>
      <c r="C743" s="628"/>
      <c r="D743" s="631"/>
      <c r="E743" s="615"/>
      <c r="F743" s="615"/>
      <c r="G743" s="126" t="s">
        <v>160</v>
      </c>
      <c r="H743" s="211">
        <v>0</v>
      </c>
      <c r="I743" s="182">
        <f>IFERROR(H743/E736,"-")</f>
        <v>0</v>
      </c>
      <c r="J743" s="211">
        <v>0</v>
      </c>
      <c r="K743" s="182">
        <f>IFERROR(J743/F736,"-")</f>
        <v>0</v>
      </c>
      <c r="L743" s="214" t="str">
        <f t="shared" si="716"/>
        <v>-</v>
      </c>
      <c r="M743" s="109">
        <f t="shared" si="746"/>
        <v>0</v>
      </c>
      <c r="N743" s="615"/>
      <c r="O743" s="615"/>
      <c r="P743" s="126" t="s">
        <v>160</v>
      </c>
      <c r="Q743" s="211">
        <v>0</v>
      </c>
      <c r="R743" s="182">
        <f>IFERROR(Q743/N736,"-")</f>
        <v>0</v>
      </c>
      <c r="S743" s="211">
        <v>0</v>
      </c>
      <c r="T743" s="182">
        <f>IFERROR(S743/O736,"-")</f>
        <v>0</v>
      </c>
      <c r="U743" s="214" t="str">
        <f t="shared" si="717"/>
        <v>-</v>
      </c>
      <c r="V743" s="109">
        <f t="shared" si="747"/>
        <v>0</v>
      </c>
      <c r="W743" s="615"/>
      <c r="X743" s="615"/>
      <c r="Y743" s="126" t="s">
        <v>160</v>
      </c>
      <c r="Z743" s="211">
        <v>0</v>
      </c>
      <c r="AA743" s="182">
        <f>IFERROR(Z743/W736,"-")</f>
        <v>0</v>
      </c>
      <c r="AB743" s="211">
        <v>0</v>
      </c>
      <c r="AC743" s="182">
        <f>IFERROR(AB743/X736,"-")</f>
        <v>0</v>
      </c>
      <c r="AD743" s="214" t="str">
        <f t="shared" si="718"/>
        <v>-</v>
      </c>
      <c r="AE743" s="109">
        <f t="shared" si="748"/>
        <v>0</v>
      </c>
      <c r="AF743" s="615"/>
      <c r="AG743" s="615"/>
      <c r="AH743" s="126" t="s">
        <v>160</v>
      </c>
      <c r="AI743" s="211">
        <v>0</v>
      </c>
      <c r="AJ743" s="182">
        <f>IFERROR(AI743/AF736,"-")</f>
        <v>0</v>
      </c>
      <c r="AK743" s="211">
        <v>0</v>
      </c>
      <c r="AL743" s="182">
        <f>IFERROR(AK743/AG736,"-")</f>
        <v>0</v>
      </c>
      <c r="AM743" s="214" t="str">
        <f t="shared" si="719"/>
        <v>-</v>
      </c>
      <c r="AN743" s="109">
        <f t="shared" si="749"/>
        <v>0</v>
      </c>
      <c r="AO743" s="615"/>
      <c r="AP743" s="651"/>
      <c r="AQ743" s="126" t="s">
        <v>160</v>
      </c>
      <c r="AR743" s="211">
        <f t="shared" si="714"/>
        <v>0</v>
      </c>
      <c r="AS743" s="182">
        <f>IFERROR(AR743/AO736,"-")</f>
        <v>0</v>
      </c>
      <c r="AT743" s="211">
        <f t="shared" si="715"/>
        <v>0</v>
      </c>
      <c r="AU743" s="182">
        <f>IFERROR(AT743/AP736,"-")</f>
        <v>0</v>
      </c>
      <c r="AV743" s="214" t="str">
        <f t="shared" si="720"/>
        <v>-</v>
      </c>
      <c r="AW743" s="109">
        <f t="shared" si="750"/>
        <v>0</v>
      </c>
      <c r="AX743" s="121"/>
      <c r="AY743" s="76"/>
      <c r="AZ743" s="76"/>
      <c r="BA743" s="76"/>
      <c r="BB743" s="76"/>
      <c r="BC743" s="76"/>
      <c r="BD743" s="76"/>
      <c r="BE743" s="76"/>
      <c r="BF743" s="76"/>
      <c r="BG743" s="76"/>
      <c r="BH743" s="76"/>
      <c r="BI743" s="76"/>
      <c r="BN743" s="500"/>
      <c r="BO743" s="642"/>
      <c r="BP743" s="641"/>
      <c r="BQ743" s="641"/>
      <c r="BR743" s="400" t="s">
        <v>160</v>
      </c>
      <c r="BS743" s="188">
        <v>0</v>
      </c>
      <c r="BT743" s="390">
        <v>0</v>
      </c>
      <c r="BU743" s="188">
        <v>0</v>
      </c>
      <c r="BV743" s="390">
        <v>0</v>
      </c>
      <c r="BW743" s="188" t="s">
        <v>418</v>
      </c>
      <c r="BX743" s="401">
        <v>0</v>
      </c>
      <c r="CB743" s="159"/>
      <c r="CC743" s="159"/>
      <c r="CD743" s="159"/>
      <c r="CE743" s="159"/>
      <c r="CF743" s="159"/>
      <c r="CG743" s="159"/>
      <c r="CI743" s="76"/>
      <c r="CJ743" s="150"/>
      <c r="CK743" s="150"/>
      <c r="CL743" s="150"/>
    </row>
    <row r="744" spans="2:90" s="14" customFormat="1" ht="13.5" customHeight="1">
      <c r="B744" s="500"/>
      <c r="C744" s="628"/>
      <c r="D744" s="631"/>
      <c r="E744" s="615"/>
      <c r="F744" s="615"/>
      <c r="G744" s="126" t="s">
        <v>151</v>
      </c>
      <c r="H744" s="211">
        <v>664598</v>
      </c>
      <c r="I744" s="182">
        <f>IFERROR(H744/E736,"-")</f>
        <v>2.3430349255613872E-4</v>
      </c>
      <c r="J744" s="211">
        <v>34</v>
      </c>
      <c r="K744" s="182">
        <f>IFERROR(J744/F736,"-")</f>
        <v>7.1129707112970713E-3</v>
      </c>
      <c r="L744" s="214">
        <f t="shared" si="716"/>
        <v>19547</v>
      </c>
      <c r="M744" s="109">
        <f t="shared" si="746"/>
        <v>8.7401352150330331E-4</v>
      </c>
      <c r="N744" s="615"/>
      <c r="O744" s="615"/>
      <c r="P744" s="126" t="s">
        <v>151</v>
      </c>
      <c r="Q744" s="211">
        <v>462124</v>
      </c>
      <c r="R744" s="182">
        <f>IFERROR(Q744/N736,"-")</f>
        <v>1.1342983704162465E-3</v>
      </c>
      <c r="S744" s="211">
        <v>5</v>
      </c>
      <c r="T744" s="182">
        <f>IFERROR(S744/O736,"-")</f>
        <v>8.2101806239737278E-3</v>
      </c>
      <c r="U744" s="214">
        <f t="shared" si="717"/>
        <v>92424.8</v>
      </c>
      <c r="V744" s="109">
        <f t="shared" si="747"/>
        <v>1.2853140022107401E-4</v>
      </c>
      <c r="W744" s="615"/>
      <c r="X744" s="615"/>
      <c r="Y744" s="126" t="s">
        <v>151</v>
      </c>
      <c r="Z744" s="211">
        <v>14598</v>
      </c>
      <c r="AA744" s="182">
        <f>IFERROR(Z744/W736,"-")</f>
        <v>8.7212605549178337E-5</v>
      </c>
      <c r="AB744" s="211">
        <v>3</v>
      </c>
      <c r="AC744" s="182">
        <f>IFERROR(AB744/X736,"-")</f>
        <v>1.0714285714285714E-2</v>
      </c>
      <c r="AD744" s="214">
        <f t="shared" si="718"/>
        <v>4866</v>
      </c>
      <c r="AE744" s="109">
        <f t="shared" si="748"/>
        <v>7.7118840132644404E-5</v>
      </c>
      <c r="AF744" s="615"/>
      <c r="AG744" s="615"/>
      <c r="AH744" s="126" t="s">
        <v>151</v>
      </c>
      <c r="AI744" s="211">
        <v>138941</v>
      </c>
      <c r="AJ744" s="182">
        <f>IFERROR(AI744/AF736,"-")</f>
        <v>2.9993055494092851E-4</v>
      </c>
      <c r="AK744" s="211">
        <v>6</v>
      </c>
      <c r="AL744" s="182">
        <f>IFERROR(AK744/AG736,"-")</f>
        <v>1.0118043844856661E-2</v>
      </c>
      <c r="AM744" s="214">
        <f t="shared" si="719"/>
        <v>23156.833333333332</v>
      </c>
      <c r="AN744" s="109">
        <f t="shared" si="749"/>
        <v>1.5423768026528881E-4</v>
      </c>
      <c r="AO744" s="615"/>
      <c r="AP744" s="651"/>
      <c r="AQ744" s="126" t="s">
        <v>151</v>
      </c>
      <c r="AR744" s="211">
        <f t="shared" si="714"/>
        <v>1280261</v>
      </c>
      <c r="AS744" s="182">
        <f>IFERROR(AR744/AO736,"-")</f>
        <v>3.3043077587504454E-4</v>
      </c>
      <c r="AT744" s="211">
        <f t="shared" si="715"/>
        <v>48</v>
      </c>
      <c r="AU744" s="182">
        <f>IFERROR(AT744/AP736,"-")</f>
        <v>7.6652826572979876E-3</v>
      </c>
      <c r="AV744" s="214">
        <f t="shared" si="720"/>
        <v>26672.104166666668</v>
      </c>
      <c r="AW744" s="109">
        <f t="shared" si="750"/>
        <v>1.2339014421223105E-3</v>
      </c>
      <c r="AX744" s="121"/>
      <c r="AY744" s="76"/>
      <c r="AZ744" s="76"/>
      <c r="BA744" s="76"/>
      <c r="BB744" s="76"/>
      <c r="BC744" s="76"/>
      <c r="BD744" s="76"/>
      <c r="BE744" s="76"/>
      <c r="BF744" s="76"/>
      <c r="BG744" s="76"/>
      <c r="BH744" s="76"/>
      <c r="BI744" s="76"/>
      <c r="BN744" s="500"/>
      <c r="BO744" s="642"/>
      <c r="BP744" s="641"/>
      <c r="BQ744" s="641"/>
      <c r="BR744" s="400" t="s">
        <v>151</v>
      </c>
      <c r="BS744" s="188">
        <v>38062</v>
      </c>
      <c r="BT744" s="390">
        <v>8.7898097879804215E-5</v>
      </c>
      <c r="BU744" s="188">
        <v>3</v>
      </c>
      <c r="BV744" s="390">
        <v>5.6285178236397749E-3</v>
      </c>
      <c r="BW744" s="188">
        <v>12687.333333333334</v>
      </c>
      <c r="BX744" s="401">
        <v>7.9262331897804434E-5</v>
      </c>
      <c r="CB744" s="159"/>
      <c r="CC744" s="159"/>
      <c r="CD744" s="159"/>
      <c r="CE744" s="159"/>
      <c r="CF744" s="159"/>
      <c r="CG744" s="159"/>
      <c r="CI744" s="76"/>
      <c r="CJ744" s="150"/>
      <c r="CK744" s="150"/>
      <c r="CL744" s="150"/>
    </row>
    <row r="745" spans="2:90" s="14" customFormat="1" ht="13.5" customHeight="1">
      <c r="B745" s="500"/>
      <c r="C745" s="628"/>
      <c r="D745" s="631"/>
      <c r="E745" s="615"/>
      <c r="F745" s="615"/>
      <c r="G745" s="126" t="s">
        <v>152</v>
      </c>
      <c r="H745" s="211">
        <v>1581208</v>
      </c>
      <c r="I745" s="182">
        <f>IFERROR(H745/E736,"-")</f>
        <v>5.5745361385033804E-4</v>
      </c>
      <c r="J745" s="211">
        <v>153</v>
      </c>
      <c r="K745" s="182">
        <f>IFERROR(J745/F736,"-")</f>
        <v>3.2008368200836822E-2</v>
      </c>
      <c r="L745" s="214">
        <f t="shared" si="716"/>
        <v>10334.692810457516</v>
      </c>
      <c r="M745" s="109">
        <f t="shared" si="746"/>
        <v>3.9330608467648643E-3</v>
      </c>
      <c r="N745" s="615"/>
      <c r="O745" s="615"/>
      <c r="P745" s="126" t="s">
        <v>152</v>
      </c>
      <c r="Q745" s="211">
        <v>265648</v>
      </c>
      <c r="R745" s="182">
        <f>IFERROR(Q745/N736,"-")</f>
        <v>6.5204164575814077E-4</v>
      </c>
      <c r="S745" s="211">
        <v>25</v>
      </c>
      <c r="T745" s="182">
        <f>IFERROR(S745/O736,"-")</f>
        <v>4.1050903119868636E-2</v>
      </c>
      <c r="U745" s="214">
        <f t="shared" si="717"/>
        <v>10625.92</v>
      </c>
      <c r="V745" s="109">
        <f t="shared" si="747"/>
        <v>6.4265700110537006E-4</v>
      </c>
      <c r="W745" s="615"/>
      <c r="X745" s="615"/>
      <c r="Y745" s="126" t="s">
        <v>152</v>
      </c>
      <c r="Z745" s="211">
        <v>98558</v>
      </c>
      <c r="AA745" s="182">
        <f>IFERROR(Z745/W736,"-")</f>
        <v>5.8881353457431969E-4</v>
      </c>
      <c r="AB745" s="211">
        <v>11</v>
      </c>
      <c r="AC745" s="182">
        <f>IFERROR(AB745/X736,"-")</f>
        <v>3.9285714285714285E-2</v>
      </c>
      <c r="AD745" s="214">
        <f t="shared" si="718"/>
        <v>8959.818181818182</v>
      </c>
      <c r="AE745" s="109">
        <f t="shared" si="748"/>
        <v>2.8276908048636284E-4</v>
      </c>
      <c r="AF745" s="615"/>
      <c r="AG745" s="615"/>
      <c r="AH745" s="126" t="s">
        <v>152</v>
      </c>
      <c r="AI745" s="211">
        <v>306967</v>
      </c>
      <c r="AJ745" s="182">
        <f>IFERROR(AI745/AF736,"-")</f>
        <v>6.6264661013345236E-4</v>
      </c>
      <c r="AK745" s="211">
        <v>33</v>
      </c>
      <c r="AL745" s="182">
        <f>IFERROR(AK745/AG736,"-")</f>
        <v>5.5649241146711638E-2</v>
      </c>
      <c r="AM745" s="214">
        <f t="shared" si="719"/>
        <v>9302.0303030303039</v>
      </c>
      <c r="AN745" s="109">
        <f t="shared" si="749"/>
        <v>8.4830724145908848E-4</v>
      </c>
      <c r="AO745" s="615"/>
      <c r="AP745" s="651"/>
      <c r="AQ745" s="126" t="s">
        <v>152</v>
      </c>
      <c r="AR745" s="211">
        <f t="shared" si="714"/>
        <v>2252381</v>
      </c>
      <c r="AS745" s="182">
        <f>IFERROR(AR745/AO736,"-")</f>
        <v>5.8133146397196256E-4</v>
      </c>
      <c r="AT745" s="211">
        <f t="shared" si="715"/>
        <v>222</v>
      </c>
      <c r="AU745" s="182">
        <f>IFERROR(AT745/AP736,"-")</f>
        <v>3.5451932290003194E-2</v>
      </c>
      <c r="AV745" s="214">
        <f t="shared" si="720"/>
        <v>10145.860360360361</v>
      </c>
      <c r="AW745" s="109">
        <f t="shared" si="750"/>
        <v>5.7067941698156861E-3</v>
      </c>
      <c r="AX745" s="121"/>
      <c r="AY745" s="76"/>
      <c r="AZ745" s="76"/>
      <c r="BA745" s="76"/>
      <c r="BB745" s="76"/>
      <c r="BC745" s="76"/>
      <c r="BD745" s="76"/>
      <c r="BE745" s="76"/>
      <c r="BF745" s="76"/>
      <c r="BG745" s="76"/>
      <c r="BH745" s="76"/>
      <c r="BI745" s="76"/>
      <c r="BN745" s="500"/>
      <c r="BO745" s="642"/>
      <c r="BP745" s="641"/>
      <c r="BQ745" s="641"/>
      <c r="BR745" s="400" t="s">
        <v>152</v>
      </c>
      <c r="BS745" s="188">
        <v>307636</v>
      </c>
      <c r="BT745" s="390">
        <v>7.104361105394212E-4</v>
      </c>
      <c r="BU745" s="188">
        <v>28</v>
      </c>
      <c r="BV745" s="390">
        <v>5.2532833020637902E-2</v>
      </c>
      <c r="BW745" s="188">
        <v>10987</v>
      </c>
      <c r="BX745" s="401">
        <v>7.3978176437950805E-4</v>
      </c>
      <c r="CB745" s="159"/>
      <c r="CC745" s="159"/>
      <c r="CD745" s="159"/>
      <c r="CE745" s="159"/>
      <c r="CF745" s="159"/>
      <c r="CG745" s="159"/>
      <c r="CI745" s="76"/>
      <c r="CJ745" s="150"/>
      <c r="CK745" s="150"/>
      <c r="CL745" s="150"/>
    </row>
    <row r="746" spans="2:90" s="14" customFormat="1" ht="13.5" customHeight="1">
      <c r="B746" s="500"/>
      <c r="C746" s="628"/>
      <c r="D746" s="631"/>
      <c r="E746" s="615"/>
      <c r="F746" s="615"/>
      <c r="G746" s="126" t="s">
        <v>153</v>
      </c>
      <c r="H746" s="211">
        <v>192841</v>
      </c>
      <c r="I746" s="182">
        <f>IFERROR(H746/E736,"-")</f>
        <v>6.7985940084108507E-5</v>
      </c>
      <c r="J746" s="211">
        <v>17</v>
      </c>
      <c r="K746" s="182">
        <f>IFERROR(J746/F736,"-")</f>
        <v>3.5564853556485356E-3</v>
      </c>
      <c r="L746" s="214">
        <f t="shared" si="716"/>
        <v>11343.588235294117</v>
      </c>
      <c r="M746" s="109">
        <f t="shared" si="746"/>
        <v>4.3700676075165165E-4</v>
      </c>
      <c r="N746" s="615"/>
      <c r="O746" s="615"/>
      <c r="P746" s="126" t="s">
        <v>153</v>
      </c>
      <c r="Q746" s="211">
        <v>26283</v>
      </c>
      <c r="R746" s="182">
        <f>IFERROR(Q746/N736,"-")</f>
        <v>6.4512477321347102E-5</v>
      </c>
      <c r="S746" s="211">
        <v>4</v>
      </c>
      <c r="T746" s="182">
        <f>IFERROR(S746/O736,"-")</f>
        <v>6.5681444991789817E-3</v>
      </c>
      <c r="U746" s="214">
        <f t="shared" si="717"/>
        <v>6570.75</v>
      </c>
      <c r="V746" s="109">
        <f t="shared" si="747"/>
        <v>1.0282512017685921E-4</v>
      </c>
      <c r="W746" s="615"/>
      <c r="X746" s="615"/>
      <c r="Y746" s="126" t="s">
        <v>153</v>
      </c>
      <c r="Z746" s="211">
        <v>7963</v>
      </c>
      <c r="AA746" s="182">
        <f>IFERROR(Z746/W736,"-")</f>
        <v>4.75732277016103E-5</v>
      </c>
      <c r="AB746" s="211">
        <v>1</v>
      </c>
      <c r="AC746" s="182">
        <f>IFERROR(AB746/X736,"-")</f>
        <v>3.5714285714285713E-3</v>
      </c>
      <c r="AD746" s="214">
        <f t="shared" si="718"/>
        <v>7963</v>
      </c>
      <c r="AE746" s="109">
        <f t="shared" si="748"/>
        <v>2.5706280044214801E-5</v>
      </c>
      <c r="AF746" s="615"/>
      <c r="AG746" s="615"/>
      <c r="AH746" s="126" t="s">
        <v>153</v>
      </c>
      <c r="AI746" s="211">
        <v>173863</v>
      </c>
      <c r="AJ746" s="182">
        <f>IFERROR(AI746/AF736,"-")</f>
        <v>3.7531632904394421E-4</v>
      </c>
      <c r="AK746" s="211">
        <v>8</v>
      </c>
      <c r="AL746" s="182">
        <f>IFERROR(AK746/AG736,"-")</f>
        <v>1.3490725126475547E-2</v>
      </c>
      <c r="AM746" s="214">
        <f t="shared" si="719"/>
        <v>21732.875</v>
      </c>
      <c r="AN746" s="109">
        <f t="shared" si="749"/>
        <v>2.0565024035371841E-4</v>
      </c>
      <c r="AO746" s="615"/>
      <c r="AP746" s="651"/>
      <c r="AQ746" s="126" t="s">
        <v>153</v>
      </c>
      <c r="AR746" s="211">
        <f t="shared" si="714"/>
        <v>400950</v>
      </c>
      <c r="AS746" s="182">
        <f>IFERROR(AR746/AO736,"-")</f>
        <v>1.0348375806737775E-4</v>
      </c>
      <c r="AT746" s="211">
        <f t="shared" si="715"/>
        <v>30</v>
      </c>
      <c r="AU746" s="182">
        <f>IFERROR(AT746/AP736,"-")</f>
        <v>4.7908016608112424E-3</v>
      </c>
      <c r="AV746" s="214">
        <f t="shared" si="720"/>
        <v>13365</v>
      </c>
      <c r="AW746" s="109">
        <f t="shared" si="750"/>
        <v>7.711884013264441E-4</v>
      </c>
      <c r="AX746" s="121"/>
      <c r="AY746" s="76"/>
      <c r="AZ746" s="76"/>
      <c r="BA746" s="76"/>
      <c r="BB746" s="76"/>
      <c r="BC746" s="76"/>
      <c r="BD746" s="76"/>
      <c r="BE746" s="76"/>
      <c r="BF746" s="76"/>
      <c r="BG746" s="76"/>
      <c r="BH746" s="76"/>
      <c r="BI746" s="76"/>
      <c r="BN746" s="500"/>
      <c r="BO746" s="642"/>
      <c r="BP746" s="641"/>
      <c r="BQ746" s="641"/>
      <c r="BR746" s="400" t="s">
        <v>153</v>
      </c>
      <c r="BS746" s="188">
        <v>95024</v>
      </c>
      <c r="BT746" s="390">
        <v>2.1944272116364131E-4</v>
      </c>
      <c r="BU746" s="188">
        <v>3</v>
      </c>
      <c r="BV746" s="390">
        <v>5.6285178236397749E-3</v>
      </c>
      <c r="BW746" s="188">
        <v>31674.666666666668</v>
      </c>
      <c r="BX746" s="401">
        <v>7.9262331897804434E-5</v>
      </c>
      <c r="CB746" s="159"/>
      <c r="CC746" s="159"/>
      <c r="CD746" s="159"/>
      <c r="CE746" s="159"/>
      <c r="CF746" s="159"/>
      <c r="CG746" s="159"/>
      <c r="CI746" s="76"/>
      <c r="CJ746" s="150"/>
      <c r="CK746" s="150"/>
      <c r="CL746" s="150"/>
    </row>
    <row r="747" spans="2:90" s="14" customFormat="1" ht="13.5" customHeight="1">
      <c r="B747" s="500"/>
      <c r="C747" s="628"/>
      <c r="D747" s="631"/>
      <c r="E747" s="615"/>
      <c r="F747" s="615"/>
      <c r="G747" s="126" t="s">
        <v>154</v>
      </c>
      <c r="H747" s="211">
        <v>8262764</v>
      </c>
      <c r="I747" s="182">
        <f>IFERROR(H747/E736,"-")</f>
        <v>2.913030829715303E-3</v>
      </c>
      <c r="J747" s="211">
        <v>17</v>
      </c>
      <c r="K747" s="182">
        <f>IFERROR(J747/F736,"-")</f>
        <v>3.5564853556485356E-3</v>
      </c>
      <c r="L747" s="214">
        <f t="shared" si="716"/>
        <v>486044.9411764706</v>
      </c>
      <c r="M747" s="109">
        <f t="shared" si="746"/>
        <v>4.3700676075165165E-4</v>
      </c>
      <c r="N747" s="615"/>
      <c r="O747" s="615"/>
      <c r="P747" s="126" t="s">
        <v>154</v>
      </c>
      <c r="Q747" s="211">
        <v>4858</v>
      </c>
      <c r="R747" s="182">
        <f>IFERROR(Q747/N736,"-")</f>
        <v>1.192411881547404E-5</v>
      </c>
      <c r="S747" s="211">
        <v>1</v>
      </c>
      <c r="T747" s="182">
        <f>IFERROR(S747/O736,"-")</f>
        <v>1.6420361247947454E-3</v>
      </c>
      <c r="U747" s="214">
        <f t="shared" si="717"/>
        <v>4858</v>
      </c>
      <c r="V747" s="109">
        <f t="shared" si="747"/>
        <v>2.5706280044214801E-5</v>
      </c>
      <c r="W747" s="615"/>
      <c r="X747" s="615"/>
      <c r="Y747" s="126" t="s">
        <v>154</v>
      </c>
      <c r="Z747" s="211">
        <v>410353</v>
      </c>
      <c r="AA747" s="182">
        <f>IFERROR(Z747/W736,"-")</f>
        <v>2.4515655791835854E-3</v>
      </c>
      <c r="AB747" s="211">
        <v>1</v>
      </c>
      <c r="AC747" s="182">
        <f>IFERROR(AB747/X736,"-")</f>
        <v>3.5714285714285713E-3</v>
      </c>
      <c r="AD747" s="214">
        <f t="shared" si="718"/>
        <v>410353</v>
      </c>
      <c r="AE747" s="109">
        <f t="shared" si="748"/>
        <v>2.5706280044214801E-5</v>
      </c>
      <c r="AF747" s="615"/>
      <c r="AG747" s="615"/>
      <c r="AH747" s="126" t="s">
        <v>154</v>
      </c>
      <c r="AI747" s="211">
        <v>4359548</v>
      </c>
      <c r="AJ747" s="182">
        <f>IFERROR(AI747/AF736,"-")</f>
        <v>9.4109129121829772E-3</v>
      </c>
      <c r="AK747" s="211">
        <v>8</v>
      </c>
      <c r="AL747" s="182">
        <f>IFERROR(AK747/AG736,"-")</f>
        <v>1.3490725126475547E-2</v>
      </c>
      <c r="AM747" s="214">
        <f t="shared" si="719"/>
        <v>544943.5</v>
      </c>
      <c r="AN747" s="109">
        <f t="shared" si="749"/>
        <v>2.0565024035371841E-4</v>
      </c>
      <c r="AO747" s="615"/>
      <c r="AP747" s="651"/>
      <c r="AQ747" s="126" t="s">
        <v>154</v>
      </c>
      <c r="AR747" s="211">
        <f t="shared" si="714"/>
        <v>13037523</v>
      </c>
      <c r="AS747" s="182">
        <f>IFERROR(AR747/AO736,"-")</f>
        <v>3.3649379621645418E-3</v>
      </c>
      <c r="AT747" s="211">
        <f t="shared" si="715"/>
        <v>27</v>
      </c>
      <c r="AU747" s="182">
        <f>IFERROR(AT747/AP736,"-")</f>
        <v>4.3117214947301181E-3</v>
      </c>
      <c r="AV747" s="214">
        <f t="shared" si="720"/>
        <v>482871.22222222225</v>
      </c>
      <c r="AW747" s="109">
        <f t="shared" si="750"/>
        <v>6.9406956119379961E-4</v>
      </c>
      <c r="AX747" s="121"/>
      <c r="AY747" s="76"/>
      <c r="AZ747" s="76"/>
      <c r="BA747" s="76"/>
      <c r="BB747" s="76"/>
      <c r="BC747" s="76"/>
      <c r="BD747" s="76"/>
      <c r="BE747" s="76"/>
      <c r="BF747" s="76"/>
      <c r="BG747" s="76"/>
      <c r="BH747" s="76"/>
      <c r="BI747" s="76"/>
      <c r="BN747" s="500"/>
      <c r="BO747" s="642"/>
      <c r="BP747" s="641"/>
      <c r="BQ747" s="641"/>
      <c r="BR747" s="400" t="s">
        <v>154</v>
      </c>
      <c r="BS747" s="188">
        <v>1729627</v>
      </c>
      <c r="BT747" s="390">
        <v>3.9942967616402739E-3</v>
      </c>
      <c r="BU747" s="188">
        <v>7</v>
      </c>
      <c r="BV747" s="390">
        <v>1.3133208255159476E-2</v>
      </c>
      <c r="BW747" s="188">
        <v>247089.57142857142</v>
      </c>
      <c r="BX747" s="401">
        <v>1.8494544109487701E-4</v>
      </c>
      <c r="CB747" s="159"/>
      <c r="CC747" s="159"/>
      <c r="CD747" s="159"/>
      <c r="CE747" s="159"/>
      <c r="CF747" s="159"/>
      <c r="CG747" s="159"/>
      <c r="CI747" s="76"/>
      <c r="CJ747" s="150"/>
      <c r="CK747" s="150"/>
      <c r="CL747" s="150"/>
    </row>
    <row r="748" spans="2:90" s="14" customFormat="1" ht="13.5" customHeight="1">
      <c r="B748" s="500"/>
      <c r="C748" s="628"/>
      <c r="D748" s="631"/>
      <c r="E748" s="615"/>
      <c r="F748" s="615"/>
      <c r="G748" s="126" t="s">
        <v>155</v>
      </c>
      <c r="H748" s="211">
        <v>14659483</v>
      </c>
      <c r="I748" s="182">
        <f>IFERROR(H748/E736,"-")</f>
        <v>5.1681889893850754E-3</v>
      </c>
      <c r="J748" s="211">
        <v>477</v>
      </c>
      <c r="K748" s="182">
        <f>IFERROR(J748/F736,"-")</f>
        <v>9.97907949790795E-2</v>
      </c>
      <c r="L748" s="214">
        <f t="shared" si="716"/>
        <v>30732.668763102727</v>
      </c>
      <c r="M748" s="109">
        <f t="shared" si="746"/>
        <v>1.2261895581090461E-2</v>
      </c>
      <c r="N748" s="615"/>
      <c r="O748" s="615"/>
      <c r="P748" s="126" t="s">
        <v>155</v>
      </c>
      <c r="Q748" s="211">
        <v>2021040</v>
      </c>
      <c r="R748" s="182">
        <f>IFERROR(Q748/N736,"-")</f>
        <v>4.960708334875598E-3</v>
      </c>
      <c r="S748" s="211">
        <v>64</v>
      </c>
      <c r="T748" s="182">
        <f>IFERROR(S748/O736,"-")</f>
        <v>0.10509031198686371</v>
      </c>
      <c r="U748" s="214">
        <f t="shared" si="717"/>
        <v>31578.75</v>
      </c>
      <c r="V748" s="109">
        <f t="shared" si="747"/>
        <v>1.6452019228297473E-3</v>
      </c>
      <c r="W748" s="615"/>
      <c r="X748" s="615"/>
      <c r="Y748" s="126" t="s">
        <v>155</v>
      </c>
      <c r="Z748" s="211">
        <v>1371724</v>
      </c>
      <c r="AA748" s="182">
        <f>IFERROR(Z748/W736,"-")</f>
        <v>8.1950694707727846E-3</v>
      </c>
      <c r="AB748" s="211">
        <v>31</v>
      </c>
      <c r="AC748" s="182">
        <f>IFERROR(AB748/X736,"-")</f>
        <v>0.11071428571428571</v>
      </c>
      <c r="AD748" s="214">
        <f t="shared" si="718"/>
        <v>44249.161290322583</v>
      </c>
      <c r="AE748" s="109">
        <f t="shared" si="748"/>
        <v>7.9689468137065882E-4</v>
      </c>
      <c r="AF748" s="615"/>
      <c r="AG748" s="615"/>
      <c r="AH748" s="126" t="s">
        <v>155</v>
      </c>
      <c r="AI748" s="211">
        <v>5490519</v>
      </c>
      <c r="AJ748" s="182">
        <f>IFERROR(AI748/AF736,"-")</f>
        <v>1.1852328762451054E-2</v>
      </c>
      <c r="AK748" s="211">
        <v>90</v>
      </c>
      <c r="AL748" s="182">
        <f>IFERROR(AK748/AG736,"-")</f>
        <v>0.15177065767284992</v>
      </c>
      <c r="AM748" s="214">
        <f t="shared" si="719"/>
        <v>61005.76666666667</v>
      </c>
      <c r="AN748" s="109">
        <f t="shared" si="749"/>
        <v>2.3135652039793322E-3</v>
      </c>
      <c r="AO748" s="615"/>
      <c r="AP748" s="651"/>
      <c r="AQ748" s="126" t="s">
        <v>155</v>
      </c>
      <c r="AR748" s="211">
        <f t="shared" si="714"/>
        <v>23542766</v>
      </c>
      <c r="AS748" s="182">
        <f>IFERROR(AR748/AO736,"-")</f>
        <v>6.0763035315647505E-3</v>
      </c>
      <c r="AT748" s="211">
        <f t="shared" si="715"/>
        <v>662</v>
      </c>
      <c r="AU748" s="182">
        <f>IFERROR(AT748/AP736,"-")</f>
        <v>0.10571702331523475</v>
      </c>
      <c r="AV748" s="214">
        <f t="shared" si="720"/>
        <v>35563.090634441091</v>
      </c>
      <c r="AW748" s="109">
        <f t="shared" si="750"/>
        <v>1.7017557389270199E-2</v>
      </c>
      <c r="AX748" s="121"/>
      <c r="AY748" s="76"/>
      <c r="AZ748" s="76"/>
      <c r="BA748" s="76"/>
      <c r="BB748" s="76"/>
      <c r="BC748" s="76"/>
      <c r="BD748" s="76"/>
      <c r="BE748" s="76"/>
      <c r="BF748" s="76"/>
      <c r="BG748" s="76"/>
      <c r="BH748" s="76"/>
      <c r="BI748" s="76"/>
      <c r="BN748" s="500"/>
      <c r="BO748" s="642"/>
      <c r="BP748" s="641"/>
      <c r="BQ748" s="641"/>
      <c r="BR748" s="400" t="s">
        <v>155</v>
      </c>
      <c r="BS748" s="188">
        <v>6937620</v>
      </c>
      <c r="BT748" s="390">
        <v>1.6021323152038445E-2</v>
      </c>
      <c r="BU748" s="188">
        <v>78</v>
      </c>
      <c r="BV748" s="390">
        <v>0.14634146341463414</v>
      </c>
      <c r="BW748" s="188">
        <v>88943.846153846156</v>
      </c>
      <c r="BX748" s="401">
        <v>2.0608206293429151E-3</v>
      </c>
      <c r="CB748" s="159"/>
      <c r="CC748" s="159"/>
      <c r="CD748" s="159"/>
      <c r="CE748" s="159"/>
      <c r="CF748" s="159"/>
      <c r="CG748" s="159"/>
      <c r="CI748" s="76"/>
      <c r="CJ748" s="150"/>
      <c r="CK748" s="150"/>
      <c r="CL748" s="150"/>
    </row>
    <row r="749" spans="2:90" s="14" customFormat="1" ht="13.5" customHeight="1">
      <c r="B749" s="500"/>
      <c r="C749" s="628"/>
      <c r="D749" s="631"/>
      <c r="E749" s="615"/>
      <c r="F749" s="615"/>
      <c r="G749" s="126" t="s">
        <v>156</v>
      </c>
      <c r="H749" s="211">
        <v>30298218</v>
      </c>
      <c r="I749" s="182">
        <f>IFERROR(H749/E736,"-")</f>
        <v>1.0681612486988026E-2</v>
      </c>
      <c r="J749" s="211">
        <v>335</v>
      </c>
      <c r="K749" s="182">
        <f>IFERROR(J749/F736,"-")</f>
        <v>7.0083682008368203E-2</v>
      </c>
      <c r="L749" s="214">
        <f t="shared" si="716"/>
        <v>90442.441791044781</v>
      </c>
      <c r="M749" s="109">
        <f t="shared" si="746"/>
        <v>8.6116038148119581E-3</v>
      </c>
      <c r="N749" s="615"/>
      <c r="O749" s="615"/>
      <c r="P749" s="126" t="s">
        <v>156</v>
      </c>
      <c r="Q749" s="211">
        <v>1704195</v>
      </c>
      <c r="R749" s="182">
        <f>IFERROR(Q749/N736,"-")</f>
        <v>4.1830019894476701E-3</v>
      </c>
      <c r="S749" s="211">
        <v>36</v>
      </c>
      <c r="T749" s="182">
        <f>IFERROR(S749/O736,"-")</f>
        <v>5.9113300492610835E-2</v>
      </c>
      <c r="U749" s="214">
        <f t="shared" si="717"/>
        <v>47338.75</v>
      </c>
      <c r="V749" s="109">
        <f t="shared" si="747"/>
        <v>9.2542608159173285E-4</v>
      </c>
      <c r="W749" s="615"/>
      <c r="X749" s="615"/>
      <c r="Y749" s="126" t="s">
        <v>156</v>
      </c>
      <c r="Z749" s="211">
        <v>819663</v>
      </c>
      <c r="AA749" s="182">
        <f>IFERROR(Z749/W736,"-")</f>
        <v>4.8968999796037927E-3</v>
      </c>
      <c r="AB749" s="211">
        <v>16</v>
      </c>
      <c r="AC749" s="182">
        <f>IFERROR(AB749/X736,"-")</f>
        <v>5.7142857142857141E-2</v>
      </c>
      <c r="AD749" s="214">
        <f t="shared" si="718"/>
        <v>51228.9375</v>
      </c>
      <c r="AE749" s="109">
        <f t="shared" si="748"/>
        <v>4.1130048070743682E-4</v>
      </c>
      <c r="AF749" s="615"/>
      <c r="AG749" s="615"/>
      <c r="AH749" s="126" t="s">
        <v>156</v>
      </c>
      <c r="AI749" s="211">
        <v>3684211</v>
      </c>
      <c r="AJ749" s="182">
        <f>IFERROR(AI749/AF736,"-")</f>
        <v>7.953069646464854E-3</v>
      </c>
      <c r="AK749" s="211">
        <v>53</v>
      </c>
      <c r="AL749" s="182">
        <f>IFERROR(AK749/AG736,"-")</f>
        <v>8.9376053962900506E-2</v>
      </c>
      <c r="AM749" s="214">
        <f t="shared" si="719"/>
        <v>69513.415094339623</v>
      </c>
      <c r="AN749" s="109">
        <f t="shared" si="749"/>
        <v>1.3624328423433845E-3</v>
      </c>
      <c r="AO749" s="615"/>
      <c r="AP749" s="651"/>
      <c r="AQ749" s="126" t="s">
        <v>156</v>
      </c>
      <c r="AR749" s="211">
        <f t="shared" si="714"/>
        <v>36506287</v>
      </c>
      <c r="AS749" s="182">
        <f>IFERROR(AR749/AO736,"-")</f>
        <v>9.4221418427391391E-3</v>
      </c>
      <c r="AT749" s="211">
        <f t="shared" si="715"/>
        <v>440</v>
      </c>
      <c r="AU749" s="182">
        <f>IFERROR(AT749/AP736,"-")</f>
        <v>7.0265091025231555E-2</v>
      </c>
      <c r="AV749" s="214">
        <f t="shared" si="720"/>
        <v>82968.834090909091</v>
      </c>
      <c r="AW749" s="109">
        <f t="shared" si="750"/>
        <v>1.1310763219454513E-2</v>
      </c>
      <c r="AX749" s="121"/>
      <c r="AY749" s="76"/>
      <c r="AZ749" s="76"/>
      <c r="BA749" s="76"/>
      <c r="BB749" s="76"/>
      <c r="BC749" s="76"/>
      <c r="BD749" s="76"/>
      <c r="BE749" s="76"/>
      <c r="BF749" s="76"/>
      <c r="BG749" s="76"/>
      <c r="BH749" s="76"/>
      <c r="BI749" s="76"/>
      <c r="BN749" s="500"/>
      <c r="BO749" s="642"/>
      <c r="BP749" s="641"/>
      <c r="BQ749" s="641"/>
      <c r="BR749" s="400" t="s">
        <v>156</v>
      </c>
      <c r="BS749" s="188">
        <v>8443363</v>
      </c>
      <c r="BT749" s="390">
        <v>1.9498595644178374E-2</v>
      </c>
      <c r="BU749" s="188">
        <v>54</v>
      </c>
      <c r="BV749" s="390">
        <v>0.10131332082551595</v>
      </c>
      <c r="BW749" s="188">
        <v>156358.57407407407</v>
      </c>
      <c r="BX749" s="401">
        <v>1.4267219741604799E-3</v>
      </c>
      <c r="CB749" s="159"/>
      <c r="CC749" s="159"/>
      <c r="CD749" s="159"/>
      <c r="CE749" s="159"/>
      <c r="CF749" s="159"/>
      <c r="CG749" s="159"/>
      <c r="CI749" s="76"/>
      <c r="CJ749" s="150"/>
      <c r="CK749" s="150"/>
      <c r="CL749" s="150"/>
    </row>
    <row r="750" spans="2:90" s="14" customFormat="1" ht="13.5" customHeight="1">
      <c r="B750" s="500"/>
      <c r="C750" s="628"/>
      <c r="D750" s="631"/>
      <c r="E750" s="615"/>
      <c r="F750" s="615"/>
      <c r="G750" s="126" t="s">
        <v>157</v>
      </c>
      <c r="H750" s="211">
        <v>6913399</v>
      </c>
      <c r="I750" s="182">
        <f>IFERROR(H750/E736,"-")</f>
        <v>2.4373132798084208E-3</v>
      </c>
      <c r="J750" s="211">
        <v>196</v>
      </c>
      <c r="K750" s="182">
        <f>IFERROR(J750/F736,"-")</f>
        <v>4.1004184100418409E-2</v>
      </c>
      <c r="L750" s="214">
        <f t="shared" si="716"/>
        <v>35272.443877551021</v>
      </c>
      <c r="M750" s="109">
        <f t="shared" si="746"/>
        <v>5.0384308886661008E-3</v>
      </c>
      <c r="N750" s="615"/>
      <c r="O750" s="615"/>
      <c r="P750" s="126" t="s">
        <v>157</v>
      </c>
      <c r="Q750" s="211">
        <v>4297912</v>
      </c>
      <c r="R750" s="182">
        <f>IFERROR(Q750/N736,"-")</f>
        <v>1.054936462462982E-2</v>
      </c>
      <c r="S750" s="211">
        <v>36</v>
      </c>
      <c r="T750" s="182">
        <f>IFERROR(S750/O736,"-")</f>
        <v>5.9113300492610835E-2</v>
      </c>
      <c r="U750" s="214">
        <f t="shared" si="717"/>
        <v>119386.44444444444</v>
      </c>
      <c r="V750" s="109">
        <f t="shared" si="747"/>
        <v>9.2542608159173285E-4</v>
      </c>
      <c r="W750" s="615"/>
      <c r="X750" s="615"/>
      <c r="Y750" s="126" t="s">
        <v>157</v>
      </c>
      <c r="Z750" s="211">
        <v>241533</v>
      </c>
      <c r="AA750" s="182">
        <f>IFERROR(Z750/W736,"-")</f>
        <v>1.4429868650575211E-3</v>
      </c>
      <c r="AB750" s="211">
        <v>12</v>
      </c>
      <c r="AC750" s="182">
        <f>IFERROR(AB750/X736,"-")</f>
        <v>4.2857142857142858E-2</v>
      </c>
      <c r="AD750" s="214">
        <f t="shared" si="718"/>
        <v>20127.75</v>
      </c>
      <c r="AE750" s="109">
        <f t="shared" si="748"/>
        <v>3.0847536053057762E-4</v>
      </c>
      <c r="AF750" s="615"/>
      <c r="AG750" s="615"/>
      <c r="AH750" s="126" t="s">
        <v>157</v>
      </c>
      <c r="AI750" s="211">
        <v>2260577</v>
      </c>
      <c r="AJ750" s="182">
        <f>IFERROR(AI750/AF736,"-")</f>
        <v>4.8798850886109888E-3</v>
      </c>
      <c r="AK750" s="211">
        <v>52</v>
      </c>
      <c r="AL750" s="182">
        <f>IFERROR(AK750/AG736,"-")</f>
        <v>8.7689713322091065E-2</v>
      </c>
      <c r="AM750" s="214">
        <f t="shared" si="719"/>
        <v>43472.634615384617</v>
      </c>
      <c r="AN750" s="109">
        <f t="shared" si="749"/>
        <v>1.3367265622991698E-3</v>
      </c>
      <c r="AO750" s="615"/>
      <c r="AP750" s="651"/>
      <c r="AQ750" s="126" t="s">
        <v>157</v>
      </c>
      <c r="AR750" s="211">
        <f t="shared" si="714"/>
        <v>13713421</v>
      </c>
      <c r="AS750" s="182">
        <f>IFERROR(AR750/AO736,"-")</f>
        <v>3.5393848136677829E-3</v>
      </c>
      <c r="AT750" s="211">
        <f t="shared" si="715"/>
        <v>296</v>
      </c>
      <c r="AU750" s="182">
        <f>IFERROR(AT750/AP736,"-")</f>
        <v>4.7269243053337594E-2</v>
      </c>
      <c r="AV750" s="214">
        <f t="shared" si="720"/>
        <v>46329.125</v>
      </c>
      <c r="AW750" s="109">
        <f t="shared" si="750"/>
        <v>7.6090588930875815E-3</v>
      </c>
      <c r="AX750" s="121"/>
      <c r="AY750" s="76"/>
      <c r="AZ750" s="76"/>
      <c r="BA750" s="76"/>
      <c r="BB750" s="76"/>
      <c r="BC750" s="76"/>
      <c r="BD750" s="76"/>
      <c r="BE750" s="76"/>
      <c r="BF750" s="76"/>
      <c r="BG750" s="76"/>
      <c r="BH750" s="76"/>
      <c r="BI750" s="76"/>
      <c r="BN750" s="500"/>
      <c r="BO750" s="642"/>
      <c r="BP750" s="641"/>
      <c r="BQ750" s="641"/>
      <c r="BR750" s="400" t="s">
        <v>157</v>
      </c>
      <c r="BS750" s="188">
        <v>3339236</v>
      </c>
      <c r="BT750" s="390">
        <v>7.7114311589450346E-3</v>
      </c>
      <c r="BU750" s="188">
        <v>44</v>
      </c>
      <c r="BV750" s="390">
        <v>8.2551594746716694E-2</v>
      </c>
      <c r="BW750" s="188">
        <v>75891.727272727279</v>
      </c>
      <c r="BX750" s="401">
        <v>1.1625142011677983E-3</v>
      </c>
      <c r="CB750" s="159"/>
      <c r="CC750" s="159"/>
      <c r="CD750" s="159"/>
      <c r="CE750" s="159"/>
      <c r="CF750" s="159"/>
      <c r="CG750" s="159"/>
      <c r="CI750" s="76"/>
      <c r="CJ750" s="150"/>
      <c r="CK750" s="150"/>
      <c r="CL750" s="150"/>
    </row>
    <row r="751" spans="2:90" s="14" customFormat="1" ht="13.5" customHeight="1">
      <c r="B751" s="500"/>
      <c r="C751" s="628"/>
      <c r="D751" s="631"/>
      <c r="E751" s="615"/>
      <c r="F751" s="615"/>
      <c r="G751" s="127" t="s">
        <v>158</v>
      </c>
      <c r="H751" s="212">
        <v>6868012</v>
      </c>
      <c r="I751" s="183">
        <f>IFERROR(H751/E736,"-")</f>
        <v>2.4213121293134667E-3</v>
      </c>
      <c r="J751" s="212">
        <v>348</v>
      </c>
      <c r="K751" s="183">
        <f>IFERROR(J751/F736,"-")</f>
        <v>7.2803347280334732E-2</v>
      </c>
      <c r="L751" s="215">
        <f t="shared" si="716"/>
        <v>19735.666666666668</v>
      </c>
      <c r="M751" s="110">
        <f t="shared" si="746"/>
        <v>8.9457854553867504E-3</v>
      </c>
      <c r="N751" s="615"/>
      <c r="O751" s="615"/>
      <c r="P751" s="127" t="s">
        <v>158</v>
      </c>
      <c r="Q751" s="212">
        <v>414261</v>
      </c>
      <c r="R751" s="183">
        <f>IFERROR(Q751/N736,"-")</f>
        <v>1.0168170820537446E-3</v>
      </c>
      <c r="S751" s="212">
        <v>46</v>
      </c>
      <c r="T751" s="183">
        <f>IFERROR(S751/O736,"-")</f>
        <v>7.5533661740558297E-2</v>
      </c>
      <c r="U751" s="215">
        <f t="shared" si="717"/>
        <v>9005.673913043478</v>
      </c>
      <c r="V751" s="110">
        <f t="shared" si="747"/>
        <v>1.1824888820338808E-3</v>
      </c>
      <c r="W751" s="615"/>
      <c r="X751" s="615"/>
      <c r="Y751" s="127" t="s">
        <v>158</v>
      </c>
      <c r="Z751" s="212">
        <v>227145</v>
      </c>
      <c r="AA751" s="183">
        <f>IFERROR(Z751/W736,"-")</f>
        <v>1.3570288592593585E-3</v>
      </c>
      <c r="AB751" s="212">
        <v>25</v>
      </c>
      <c r="AC751" s="183">
        <f>IFERROR(AB751/X736,"-")</f>
        <v>8.9285714285714288E-2</v>
      </c>
      <c r="AD751" s="215">
        <f t="shared" si="718"/>
        <v>9085.7999999999993</v>
      </c>
      <c r="AE751" s="110">
        <f t="shared" si="748"/>
        <v>6.4265700110537006E-4</v>
      </c>
      <c r="AF751" s="615"/>
      <c r="AG751" s="615"/>
      <c r="AH751" s="127" t="s">
        <v>158</v>
      </c>
      <c r="AI751" s="212">
        <v>3487579</v>
      </c>
      <c r="AJ751" s="183">
        <f>IFERROR(AI751/AF736,"-")</f>
        <v>7.5286021035571114E-3</v>
      </c>
      <c r="AK751" s="212">
        <v>54</v>
      </c>
      <c r="AL751" s="183">
        <f>IFERROR(AK751/AG736,"-")</f>
        <v>9.1062394603709948E-2</v>
      </c>
      <c r="AM751" s="215">
        <f t="shared" si="719"/>
        <v>64584.796296296299</v>
      </c>
      <c r="AN751" s="110">
        <f t="shared" si="749"/>
        <v>1.3881391223875992E-3</v>
      </c>
      <c r="AO751" s="615"/>
      <c r="AP751" s="651"/>
      <c r="AQ751" s="127" t="s">
        <v>158</v>
      </c>
      <c r="AR751" s="212">
        <f t="shared" si="714"/>
        <v>10996997</v>
      </c>
      <c r="AS751" s="183">
        <f>IFERROR(AR751/AO736,"-")</f>
        <v>2.8382855144423965E-3</v>
      </c>
      <c r="AT751" s="212">
        <f t="shared" si="715"/>
        <v>473</v>
      </c>
      <c r="AU751" s="183">
        <f>IFERROR(AT751/AP736,"-")</f>
        <v>7.5534972852123919E-2</v>
      </c>
      <c r="AV751" s="215">
        <f t="shared" si="720"/>
        <v>23249.465116279069</v>
      </c>
      <c r="AW751" s="110">
        <f t="shared" si="750"/>
        <v>1.2159070460913602E-2</v>
      </c>
      <c r="AX751" s="121"/>
      <c r="AY751" s="76"/>
      <c r="AZ751" s="76"/>
      <c r="BA751" s="76"/>
      <c r="BB751" s="76"/>
      <c r="BC751" s="76"/>
      <c r="BD751" s="76"/>
      <c r="BE751" s="76"/>
      <c r="BF751" s="76"/>
      <c r="BG751" s="76"/>
      <c r="BH751" s="76"/>
      <c r="BI751" s="76"/>
      <c r="BN751" s="500"/>
      <c r="BO751" s="642"/>
      <c r="BP751" s="641"/>
      <c r="BQ751" s="641"/>
      <c r="BR751" s="400" t="s">
        <v>158</v>
      </c>
      <c r="BS751" s="188">
        <v>983249</v>
      </c>
      <c r="BT751" s="390">
        <v>2.2706562146555518E-3</v>
      </c>
      <c r="BU751" s="188">
        <v>61</v>
      </c>
      <c r="BV751" s="390">
        <v>0.11444652908067542</v>
      </c>
      <c r="BW751" s="188">
        <v>16118.836065573771</v>
      </c>
      <c r="BX751" s="401">
        <v>1.6116674152553568E-3</v>
      </c>
      <c r="CB751" s="159"/>
      <c r="CC751" s="159"/>
      <c r="CD751" s="159"/>
      <c r="CE751" s="159"/>
      <c r="CF751" s="159"/>
      <c r="CG751" s="159"/>
      <c r="CI751" s="76"/>
      <c r="CJ751" s="150"/>
      <c r="CK751" s="150"/>
      <c r="CL751" s="150"/>
    </row>
    <row r="752" spans="2:90" s="14" customFormat="1" ht="13.5" customHeight="1">
      <c r="B752" s="500"/>
      <c r="C752" s="629"/>
      <c r="D752" s="632"/>
      <c r="E752" s="616"/>
      <c r="F752" s="616"/>
      <c r="G752" s="128" t="s">
        <v>81</v>
      </c>
      <c r="H752" s="204">
        <v>472619868</v>
      </c>
      <c r="I752" s="183">
        <f>IFERROR(H752/E736,"-")</f>
        <v>0.16662175589427183</v>
      </c>
      <c r="J752" s="212">
        <v>3559</v>
      </c>
      <c r="K752" s="183">
        <f>IFERROR(J752/F736,"-")</f>
        <v>0.74456066945606691</v>
      </c>
      <c r="L752" s="215">
        <f t="shared" si="716"/>
        <v>132795.69204832817</v>
      </c>
      <c r="M752" s="111">
        <f t="shared" si="746"/>
        <v>9.1488650677360478E-2</v>
      </c>
      <c r="N752" s="616"/>
      <c r="O752" s="616"/>
      <c r="P752" s="128" t="s">
        <v>81</v>
      </c>
      <c r="Q752" s="204">
        <v>70292728</v>
      </c>
      <c r="R752" s="183">
        <f>IFERROR(Q752/N736,"-")</f>
        <v>0.1725357843836556</v>
      </c>
      <c r="S752" s="212">
        <v>475</v>
      </c>
      <c r="T752" s="183">
        <f>IFERROR(S752/O736,"-")</f>
        <v>0.77996715927750415</v>
      </c>
      <c r="U752" s="215">
        <f t="shared" si="717"/>
        <v>147984.6905263158</v>
      </c>
      <c r="V752" s="111">
        <f t="shared" si="747"/>
        <v>1.2210483021002031E-2</v>
      </c>
      <c r="W752" s="616"/>
      <c r="X752" s="616"/>
      <c r="Y752" s="128" t="s">
        <v>81</v>
      </c>
      <c r="Z752" s="204">
        <v>29561018</v>
      </c>
      <c r="AA752" s="183">
        <f>IFERROR(Z752/W736,"-")</f>
        <v>0.17660593248843409</v>
      </c>
      <c r="AB752" s="212">
        <v>224</v>
      </c>
      <c r="AC752" s="183">
        <f>IFERROR(AB752/X736,"-")</f>
        <v>0.8</v>
      </c>
      <c r="AD752" s="215">
        <f t="shared" si="718"/>
        <v>131968.83035714287</v>
      </c>
      <c r="AE752" s="111">
        <f t="shared" si="748"/>
        <v>5.7582067299041155E-3</v>
      </c>
      <c r="AF752" s="616"/>
      <c r="AG752" s="616"/>
      <c r="AH752" s="128" t="s">
        <v>81</v>
      </c>
      <c r="AI752" s="204">
        <v>73102968</v>
      </c>
      <c r="AJ752" s="183">
        <f>IFERROR(AI752/AF736,"-")</f>
        <v>0.15780665001740984</v>
      </c>
      <c r="AK752" s="212">
        <v>493</v>
      </c>
      <c r="AL752" s="183">
        <f>IFERROR(AK752/AG736,"-")</f>
        <v>0.83136593591905561</v>
      </c>
      <c r="AM752" s="215">
        <f t="shared" si="719"/>
        <v>148281.88235294117</v>
      </c>
      <c r="AN752" s="111">
        <f t="shared" si="749"/>
        <v>1.2673196061797898E-2</v>
      </c>
      <c r="AO752" s="616"/>
      <c r="AP752" s="652"/>
      <c r="AQ752" s="128" t="s">
        <v>81</v>
      </c>
      <c r="AR752" s="204">
        <f t="shared" si="714"/>
        <v>645576582</v>
      </c>
      <c r="AS752" s="183">
        <f>IFERROR(AR752/AO736,"-")</f>
        <v>0.16662100218394477</v>
      </c>
      <c r="AT752" s="212">
        <f t="shared" si="715"/>
        <v>4751</v>
      </c>
      <c r="AU752" s="183">
        <f>IFERROR(AT752/AP736,"-")</f>
        <v>0.75870328968380707</v>
      </c>
      <c r="AV752" s="215">
        <f t="shared" si="720"/>
        <v>135882.25257840456</v>
      </c>
      <c r="AW752" s="111">
        <f t="shared" si="750"/>
        <v>0.12213053649006453</v>
      </c>
      <c r="AX752" s="121"/>
      <c r="AY752" s="76"/>
      <c r="AZ752" s="76"/>
      <c r="BA752" s="76"/>
      <c r="BB752" s="76"/>
      <c r="BC752" s="76"/>
      <c r="BD752" s="76"/>
      <c r="BE752" s="76"/>
      <c r="BF752" s="76"/>
      <c r="BG752" s="76"/>
      <c r="BH752" s="76"/>
      <c r="BI752" s="76"/>
      <c r="BN752" s="500"/>
      <c r="BO752" s="642"/>
      <c r="BP752" s="641"/>
      <c r="BQ752" s="641"/>
      <c r="BR752" s="128" t="s">
        <v>81</v>
      </c>
      <c r="BS752" s="188">
        <v>76526480</v>
      </c>
      <c r="BT752" s="390">
        <v>0.17672565891011716</v>
      </c>
      <c r="BU752" s="188">
        <v>450</v>
      </c>
      <c r="BV752" s="390">
        <v>0.84427767354596628</v>
      </c>
      <c r="BW752" s="188">
        <v>170058.84444444443</v>
      </c>
      <c r="BX752" s="401">
        <v>1.1889349784670666E-2</v>
      </c>
      <c r="CB752" s="159"/>
      <c r="CC752" s="159"/>
      <c r="CD752" s="159"/>
      <c r="CE752" s="159"/>
      <c r="CF752" s="159"/>
      <c r="CG752" s="159"/>
      <c r="CI752" s="76"/>
      <c r="CJ752" s="150"/>
      <c r="CK752" s="150"/>
      <c r="CL752" s="150"/>
    </row>
    <row r="753" spans="2:90" s="14" customFormat="1" ht="13.5" customHeight="1">
      <c r="B753" s="500">
        <v>45</v>
      </c>
      <c r="C753" s="627" t="s">
        <v>47</v>
      </c>
      <c r="D753" s="630">
        <f>BL49</f>
        <v>13283</v>
      </c>
      <c r="E753" s="626">
        <f t="shared" ref="E753" si="751">VLOOKUP(C753,$AY$5:$BI$78,2,0)</f>
        <v>797775730</v>
      </c>
      <c r="F753" s="626">
        <f t="shared" ref="F753" si="752">VLOOKUP(C753,$AY$5:$BI$78,7,0)</f>
        <v>1298</v>
      </c>
      <c r="G753" s="124" t="s">
        <v>144</v>
      </c>
      <c r="H753" s="210">
        <v>9386607</v>
      </c>
      <c r="I753" s="181">
        <f>IFERROR(H753/E753,"-")</f>
        <v>1.1765972123518974E-2</v>
      </c>
      <c r="J753" s="210">
        <v>220</v>
      </c>
      <c r="K753" s="181">
        <f>IFERROR(J753/F753,"-")</f>
        <v>0.16949152542372881</v>
      </c>
      <c r="L753" s="213">
        <f t="shared" si="716"/>
        <v>42666.395454545454</v>
      </c>
      <c r="M753" s="108">
        <f>IFERROR(J753/$BL$49,0)</f>
        <v>1.6562523526311827E-2</v>
      </c>
      <c r="N753" s="626">
        <f t="shared" ref="N753" si="753">VLOOKUP(C753,$AY$5:$BI$78,3,0)</f>
        <v>145145580</v>
      </c>
      <c r="O753" s="626">
        <f t="shared" ref="O753" si="754">VLOOKUP(C753,$AY$5:$BI$78,8,0)</f>
        <v>193</v>
      </c>
      <c r="P753" s="124" t="s">
        <v>144</v>
      </c>
      <c r="Q753" s="210">
        <v>3493917</v>
      </c>
      <c r="R753" s="181">
        <f>IFERROR(Q753/N753,"-")</f>
        <v>2.4071811211888092E-2</v>
      </c>
      <c r="S753" s="210">
        <v>40</v>
      </c>
      <c r="T753" s="181">
        <f>IFERROR(S753/O753,"-")</f>
        <v>0.20725388601036268</v>
      </c>
      <c r="U753" s="213">
        <f t="shared" si="717"/>
        <v>87347.925000000003</v>
      </c>
      <c r="V753" s="108">
        <f>IFERROR(S753/$BL$49,0)</f>
        <v>3.0113679138748777E-3</v>
      </c>
      <c r="W753" s="626">
        <f t="shared" ref="W753" si="755">VLOOKUP(C753,$AY$5:$BI$78,4,0)</f>
        <v>59349310</v>
      </c>
      <c r="X753" s="626">
        <f t="shared" ref="X753" si="756">VLOOKUP(C753,$AY$5:$BI$78,9,0)</f>
        <v>89</v>
      </c>
      <c r="Y753" s="124" t="s">
        <v>144</v>
      </c>
      <c r="Z753" s="210">
        <v>1676573</v>
      </c>
      <c r="AA753" s="181">
        <f>IFERROR(Z753/W753,"-")</f>
        <v>2.8249241650829638E-2</v>
      </c>
      <c r="AB753" s="210">
        <v>18</v>
      </c>
      <c r="AC753" s="181">
        <f>IFERROR(AB753/X753,"-")</f>
        <v>0.20224719101123595</v>
      </c>
      <c r="AD753" s="213">
        <f t="shared" si="718"/>
        <v>93142.944444444438</v>
      </c>
      <c r="AE753" s="108">
        <f>IFERROR(AB753/$BL$49,0)</f>
        <v>1.355115561243695E-3</v>
      </c>
      <c r="AF753" s="626">
        <f t="shared" ref="AF753" si="757">VLOOKUP(C753,$AY$5:$BI$78,5,0)</f>
        <v>160536690</v>
      </c>
      <c r="AG753" s="626">
        <f t="shared" ref="AG753" si="758">VLOOKUP(C753,$AY$5:$BI$78,10,0)</f>
        <v>199</v>
      </c>
      <c r="AH753" s="124" t="s">
        <v>144</v>
      </c>
      <c r="AI753" s="210">
        <v>3590359</v>
      </c>
      <c r="AJ753" s="181">
        <f>IFERROR(AI753/AF753,"-")</f>
        <v>2.2364725471790903E-2</v>
      </c>
      <c r="AK753" s="210">
        <v>48</v>
      </c>
      <c r="AL753" s="181">
        <f>IFERROR(AK753/AG753,"-")</f>
        <v>0.24120603015075376</v>
      </c>
      <c r="AM753" s="213">
        <f t="shared" si="719"/>
        <v>74799.145833333328</v>
      </c>
      <c r="AN753" s="108">
        <f>IFERROR(AK753/$BL$49,0)</f>
        <v>3.6136414966498531E-3</v>
      </c>
      <c r="AO753" s="626">
        <f t="shared" ref="AO753" si="759">VLOOKUP(C753,$AY$5:$BI$78,6,0)</f>
        <v>1162807310</v>
      </c>
      <c r="AP753" s="650">
        <f t="shared" ref="AP753" si="760">VLOOKUP(C753,$AY$5:$BI$78,11,0)</f>
        <v>1779</v>
      </c>
      <c r="AQ753" s="124" t="s">
        <v>144</v>
      </c>
      <c r="AR753" s="210">
        <f t="shared" si="714"/>
        <v>18147456</v>
      </c>
      <c r="AS753" s="181">
        <f>IFERROR(AR753/AO753,"-")</f>
        <v>1.5606589194902808E-2</v>
      </c>
      <c r="AT753" s="210">
        <f t="shared" si="715"/>
        <v>326</v>
      </c>
      <c r="AU753" s="181">
        <f>IFERROR(AT753/AP753,"-")</f>
        <v>0.18324901630129287</v>
      </c>
      <c r="AV753" s="213">
        <f t="shared" si="720"/>
        <v>55667.042944785273</v>
      </c>
      <c r="AW753" s="108">
        <f>IFERROR(AT753/$BL$49,0)</f>
        <v>2.4542648498080254E-2</v>
      </c>
      <c r="AX753" s="121"/>
      <c r="AY753" s="76"/>
      <c r="AZ753" s="76"/>
      <c r="BA753" s="76"/>
      <c r="BB753" s="76"/>
      <c r="BC753" s="76"/>
      <c r="BD753" s="76"/>
      <c r="BE753" s="76"/>
      <c r="BF753" s="76"/>
      <c r="BG753" s="76"/>
      <c r="BH753" s="76"/>
      <c r="BI753" s="76"/>
      <c r="BN753" s="500">
        <v>45</v>
      </c>
      <c r="BO753" s="642" t="s">
        <v>47</v>
      </c>
      <c r="BP753" s="641">
        <v>147398930</v>
      </c>
      <c r="BQ753" s="641">
        <v>159</v>
      </c>
      <c r="BR753" s="400" t="s">
        <v>144</v>
      </c>
      <c r="BS753" s="188">
        <v>1017679</v>
      </c>
      <c r="BT753" s="390">
        <v>6.9042495763028946E-3</v>
      </c>
      <c r="BU753" s="188">
        <v>36</v>
      </c>
      <c r="BV753" s="390">
        <v>0.22641509433962265</v>
      </c>
      <c r="BW753" s="188">
        <v>28268.861111111109</v>
      </c>
      <c r="BX753" s="401">
        <v>2.7702962677953057E-3</v>
      </c>
      <c r="CB753" s="159"/>
      <c r="CC753" s="159"/>
      <c r="CD753" s="159"/>
      <c r="CE753" s="159"/>
      <c r="CF753" s="159"/>
      <c r="CG753" s="159"/>
      <c r="CI753" s="76"/>
      <c r="CJ753" s="150"/>
      <c r="CK753" s="150"/>
      <c r="CL753" s="150"/>
    </row>
    <row r="754" spans="2:90" s="14" customFormat="1" ht="13.5" customHeight="1">
      <c r="B754" s="500"/>
      <c r="C754" s="628"/>
      <c r="D754" s="631"/>
      <c r="E754" s="615"/>
      <c r="F754" s="615"/>
      <c r="G754" s="125" t="s">
        <v>145</v>
      </c>
      <c r="H754" s="211">
        <v>13186497</v>
      </c>
      <c r="I754" s="182">
        <f>IFERROR(H754/E753,"-")</f>
        <v>1.652907766447094E-2</v>
      </c>
      <c r="J754" s="211">
        <v>384</v>
      </c>
      <c r="K754" s="182">
        <f>IFERROR(J754/F753,"-")</f>
        <v>0.29583975346687214</v>
      </c>
      <c r="L754" s="214">
        <f t="shared" si="716"/>
        <v>34339.8359375</v>
      </c>
      <c r="M754" s="109">
        <f t="shared" ref="M754:M769" si="761">IFERROR(J754/$BL$49,0)</f>
        <v>2.8909131973198825E-2</v>
      </c>
      <c r="N754" s="615"/>
      <c r="O754" s="615"/>
      <c r="P754" s="125" t="s">
        <v>145</v>
      </c>
      <c r="Q754" s="211">
        <v>3839186</v>
      </c>
      <c r="R754" s="182">
        <f>IFERROR(Q754/N753,"-")</f>
        <v>2.6450588436795663E-2</v>
      </c>
      <c r="S754" s="211">
        <v>77</v>
      </c>
      <c r="T754" s="182">
        <f>IFERROR(S754/O753,"-")</f>
        <v>0.39896373056994816</v>
      </c>
      <c r="U754" s="214">
        <f t="shared" si="717"/>
        <v>49859.558441558438</v>
      </c>
      <c r="V754" s="109">
        <f t="shared" ref="V754:V769" si="762">IFERROR(S754/$BL$49,0)</f>
        <v>5.7968832342091391E-3</v>
      </c>
      <c r="W754" s="615"/>
      <c r="X754" s="615"/>
      <c r="Y754" s="125" t="s">
        <v>145</v>
      </c>
      <c r="Z754" s="211">
        <v>645385</v>
      </c>
      <c r="AA754" s="182">
        <f>IFERROR(Z754/W753,"-")</f>
        <v>1.0874347149107547E-2</v>
      </c>
      <c r="AB754" s="211">
        <v>30</v>
      </c>
      <c r="AC754" s="182">
        <f>IFERROR(AB754/X753,"-")</f>
        <v>0.33707865168539325</v>
      </c>
      <c r="AD754" s="214">
        <f t="shared" si="718"/>
        <v>21512.833333333332</v>
      </c>
      <c r="AE754" s="109">
        <f t="shared" ref="AE754:AE769" si="763">IFERROR(AB754/$BL$49,0)</f>
        <v>2.2585259354061583E-3</v>
      </c>
      <c r="AF754" s="615"/>
      <c r="AG754" s="615"/>
      <c r="AH754" s="125" t="s">
        <v>145</v>
      </c>
      <c r="AI754" s="211">
        <v>2401217</v>
      </c>
      <c r="AJ754" s="182">
        <f>IFERROR(AI754/AF753,"-")</f>
        <v>1.495743434102198E-2</v>
      </c>
      <c r="AK754" s="211">
        <v>64</v>
      </c>
      <c r="AL754" s="182">
        <f>IFERROR(AK754/AG753,"-")</f>
        <v>0.32160804020100503</v>
      </c>
      <c r="AM754" s="214">
        <f t="shared" si="719"/>
        <v>37519.015625</v>
      </c>
      <c r="AN754" s="109">
        <f t="shared" ref="AN754:AN769" si="764">IFERROR(AK754/$BL$49,0)</f>
        <v>4.8181886621998038E-3</v>
      </c>
      <c r="AO754" s="615"/>
      <c r="AP754" s="651"/>
      <c r="AQ754" s="125" t="s">
        <v>145</v>
      </c>
      <c r="AR754" s="211">
        <f t="shared" si="714"/>
        <v>20072285</v>
      </c>
      <c r="AS754" s="182">
        <f>IFERROR(AR754/AO753,"-")</f>
        <v>1.7261918485875358E-2</v>
      </c>
      <c r="AT754" s="211">
        <f t="shared" si="715"/>
        <v>555</v>
      </c>
      <c r="AU754" s="182">
        <f>IFERROR(AT754/AP753,"-")</f>
        <v>0.31197301854974707</v>
      </c>
      <c r="AV754" s="214">
        <f t="shared" si="720"/>
        <v>36166.279279279282</v>
      </c>
      <c r="AW754" s="109">
        <f t="shared" ref="AW754:AW769" si="765">IFERROR(AT754/$BL$49,0)</f>
        <v>4.1782729805013928E-2</v>
      </c>
      <c r="AX754" s="121"/>
      <c r="AY754" s="76"/>
      <c r="AZ754" s="76"/>
      <c r="BA754" s="76"/>
      <c r="BB754" s="76"/>
      <c r="BC754" s="76"/>
      <c r="BD754" s="76"/>
      <c r="BE754" s="76"/>
      <c r="BF754" s="76"/>
      <c r="BG754" s="76"/>
      <c r="BH754" s="76"/>
      <c r="BI754" s="76"/>
      <c r="BN754" s="500"/>
      <c r="BO754" s="642"/>
      <c r="BP754" s="641"/>
      <c r="BQ754" s="641"/>
      <c r="BR754" s="400" t="s">
        <v>145</v>
      </c>
      <c r="BS754" s="188">
        <v>3922504</v>
      </c>
      <c r="BT754" s="390">
        <v>2.6611482186471774E-2</v>
      </c>
      <c r="BU754" s="188">
        <v>59</v>
      </c>
      <c r="BV754" s="390">
        <v>0.37106918238993708</v>
      </c>
      <c r="BW754" s="188">
        <v>66483.118644067799</v>
      </c>
      <c r="BX754" s="401">
        <v>4.5402077722200848E-3</v>
      </c>
      <c r="CB754" s="159"/>
      <c r="CC754" s="159"/>
      <c r="CD754" s="159"/>
      <c r="CE754" s="159"/>
      <c r="CF754" s="159"/>
      <c r="CG754" s="159"/>
      <c r="CI754" s="76"/>
      <c r="CJ754" s="150"/>
      <c r="CK754" s="150"/>
      <c r="CL754" s="150"/>
    </row>
    <row r="755" spans="2:90" s="14" customFormat="1" ht="13.5" customHeight="1">
      <c r="B755" s="500"/>
      <c r="C755" s="628"/>
      <c r="D755" s="631"/>
      <c r="E755" s="615"/>
      <c r="F755" s="615"/>
      <c r="G755" s="126" t="s">
        <v>146</v>
      </c>
      <c r="H755" s="211">
        <v>18010009</v>
      </c>
      <c r="I755" s="182">
        <f>IFERROR(H755/E753,"-")</f>
        <v>2.2575278142392224E-2</v>
      </c>
      <c r="J755" s="211">
        <v>367</v>
      </c>
      <c r="K755" s="182">
        <f>IFERROR(J755/F753,"-")</f>
        <v>0.28274268104776579</v>
      </c>
      <c r="L755" s="214">
        <f t="shared" si="716"/>
        <v>49073.594005449588</v>
      </c>
      <c r="M755" s="109">
        <f t="shared" si="761"/>
        <v>2.7629300609802003E-2</v>
      </c>
      <c r="N755" s="615"/>
      <c r="O755" s="615"/>
      <c r="P755" s="126" t="s">
        <v>146</v>
      </c>
      <c r="Q755" s="211">
        <v>3352284</v>
      </c>
      <c r="R755" s="182">
        <f>IFERROR(Q755/N753,"-")</f>
        <v>2.3096011604349233E-2</v>
      </c>
      <c r="S755" s="211">
        <v>64</v>
      </c>
      <c r="T755" s="182">
        <f>IFERROR(S755/O753,"-")</f>
        <v>0.33160621761658032</v>
      </c>
      <c r="U755" s="214">
        <f t="shared" si="717"/>
        <v>52379.4375</v>
      </c>
      <c r="V755" s="109">
        <f t="shared" si="762"/>
        <v>4.8181886621998038E-3</v>
      </c>
      <c r="W755" s="615"/>
      <c r="X755" s="615"/>
      <c r="Y755" s="126" t="s">
        <v>146</v>
      </c>
      <c r="Z755" s="211">
        <v>673853</v>
      </c>
      <c r="AA755" s="182">
        <f>IFERROR(Z755/W753,"-")</f>
        <v>1.1354015741716289E-2</v>
      </c>
      <c r="AB755" s="211">
        <v>21</v>
      </c>
      <c r="AC755" s="182">
        <f>IFERROR(AB755/X753,"-")</f>
        <v>0.23595505617977527</v>
      </c>
      <c r="AD755" s="214">
        <f t="shared" si="718"/>
        <v>32088.238095238095</v>
      </c>
      <c r="AE755" s="109">
        <f t="shared" si="763"/>
        <v>1.5809681547843107E-3</v>
      </c>
      <c r="AF755" s="615"/>
      <c r="AG755" s="615"/>
      <c r="AH755" s="126" t="s">
        <v>146</v>
      </c>
      <c r="AI755" s="211">
        <v>2424718</v>
      </c>
      <c r="AJ755" s="182">
        <f>IFERROR(AI755/AF753,"-")</f>
        <v>1.5103824552505724E-2</v>
      </c>
      <c r="AK755" s="211">
        <v>60</v>
      </c>
      <c r="AL755" s="182">
        <f>IFERROR(AK755/AG753,"-")</f>
        <v>0.30150753768844218</v>
      </c>
      <c r="AM755" s="214">
        <f t="shared" si="719"/>
        <v>40411.966666666667</v>
      </c>
      <c r="AN755" s="109">
        <f t="shared" si="764"/>
        <v>4.5170518708123166E-3</v>
      </c>
      <c r="AO755" s="615"/>
      <c r="AP755" s="651"/>
      <c r="AQ755" s="126" t="s">
        <v>146</v>
      </c>
      <c r="AR755" s="211">
        <f t="shared" si="714"/>
        <v>24460864</v>
      </c>
      <c r="AS755" s="182">
        <f>IFERROR(AR755/AO753,"-")</f>
        <v>2.1036042506475127E-2</v>
      </c>
      <c r="AT755" s="211">
        <f t="shared" si="715"/>
        <v>512</v>
      </c>
      <c r="AU755" s="182">
        <f>IFERROR(AT755/AP753,"-")</f>
        <v>0.28780213603147836</v>
      </c>
      <c r="AV755" s="214">
        <f t="shared" si="720"/>
        <v>47775.125</v>
      </c>
      <c r="AW755" s="109">
        <f t="shared" si="765"/>
        <v>3.8545509297598431E-2</v>
      </c>
      <c r="AX755" s="121"/>
      <c r="AY755" s="76"/>
      <c r="AZ755" s="76"/>
      <c r="BA755" s="76"/>
      <c r="BB755" s="76"/>
      <c r="BC755" s="76"/>
      <c r="BD755" s="76"/>
      <c r="BE755" s="76"/>
      <c r="BF755" s="76"/>
      <c r="BG755" s="76"/>
      <c r="BH755" s="76"/>
      <c r="BI755" s="76"/>
      <c r="BN755" s="500"/>
      <c r="BO755" s="642"/>
      <c r="BP755" s="641"/>
      <c r="BQ755" s="641"/>
      <c r="BR755" s="400" t="s">
        <v>146</v>
      </c>
      <c r="BS755" s="188">
        <v>2765603</v>
      </c>
      <c r="BT755" s="390">
        <v>1.8762707436207306E-2</v>
      </c>
      <c r="BU755" s="188">
        <v>51</v>
      </c>
      <c r="BV755" s="390">
        <v>0.32075471698113206</v>
      </c>
      <c r="BW755" s="188">
        <v>54227.509803921566</v>
      </c>
      <c r="BX755" s="401">
        <v>3.9245863793766836E-3</v>
      </c>
      <c r="CB755" s="159"/>
      <c r="CC755" s="159"/>
      <c r="CD755" s="159"/>
      <c r="CE755" s="159"/>
      <c r="CF755" s="159"/>
      <c r="CG755" s="159"/>
      <c r="CI755" s="76"/>
      <c r="CJ755" s="150"/>
      <c r="CK755" s="150"/>
      <c r="CL755" s="150"/>
    </row>
    <row r="756" spans="2:90" s="14" customFormat="1" ht="13.5" customHeight="1">
      <c r="B756" s="500"/>
      <c r="C756" s="628"/>
      <c r="D756" s="631"/>
      <c r="E756" s="615"/>
      <c r="F756" s="615"/>
      <c r="G756" s="126" t="s">
        <v>147</v>
      </c>
      <c r="H756" s="211">
        <v>2451327</v>
      </c>
      <c r="I756" s="182">
        <f>IFERROR(H756/E753,"-")</f>
        <v>3.072701898314204E-3</v>
      </c>
      <c r="J756" s="211">
        <v>46</v>
      </c>
      <c r="K756" s="182">
        <f>IFERROR(J756/F753,"-")</f>
        <v>3.543913713405239E-2</v>
      </c>
      <c r="L756" s="214">
        <f t="shared" si="716"/>
        <v>53289.717391304344</v>
      </c>
      <c r="M756" s="109">
        <f t="shared" si="761"/>
        <v>3.4630731009561095E-3</v>
      </c>
      <c r="N756" s="615"/>
      <c r="O756" s="615"/>
      <c r="P756" s="126" t="s">
        <v>147</v>
      </c>
      <c r="Q756" s="211">
        <v>3379410</v>
      </c>
      <c r="R756" s="182">
        <f>IFERROR(Q756/N753,"-")</f>
        <v>2.3282899830639005E-2</v>
      </c>
      <c r="S756" s="211">
        <v>8</v>
      </c>
      <c r="T756" s="182">
        <f>IFERROR(S756/O753,"-")</f>
        <v>4.145077720207254E-2</v>
      </c>
      <c r="U756" s="214">
        <f t="shared" si="717"/>
        <v>422426.25</v>
      </c>
      <c r="V756" s="109">
        <f t="shared" si="762"/>
        <v>6.0227358277497548E-4</v>
      </c>
      <c r="W756" s="615"/>
      <c r="X756" s="615"/>
      <c r="Y756" s="126" t="s">
        <v>147</v>
      </c>
      <c r="Z756" s="211">
        <v>7116</v>
      </c>
      <c r="AA756" s="182">
        <f>IFERROR(Z756/W753,"-")</f>
        <v>1.1990029875663255E-4</v>
      </c>
      <c r="AB756" s="211">
        <v>3</v>
      </c>
      <c r="AC756" s="182">
        <f>IFERROR(AB756/X753,"-")</f>
        <v>3.3707865168539325E-2</v>
      </c>
      <c r="AD756" s="214">
        <f t="shared" si="718"/>
        <v>2372</v>
      </c>
      <c r="AE756" s="109">
        <f t="shared" si="763"/>
        <v>2.2585259354061582E-4</v>
      </c>
      <c r="AF756" s="615"/>
      <c r="AG756" s="615"/>
      <c r="AH756" s="126" t="s">
        <v>147</v>
      </c>
      <c r="AI756" s="211">
        <v>121164</v>
      </c>
      <c r="AJ756" s="182">
        <f>IFERROR(AI756/AF753,"-")</f>
        <v>7.5474335493026551E-4</v>
      </c>
      <c r="AK756" s="211">
        <v>6</v>
      </c>
      <c r="AL756" s="182">
        <f>IFERROR(AK756/AG753,"-")</f>
        <v>3.015075376884422E-2</v>
      </c>
      <c r="AM756" s="214">
        <f t="shared" si="719"/>
        <v>20194</v>
      </c>
      <c r="AN756" s="109">
        <f t="shared" si="764"/>
        <v>4.5170518708123164E-4</v>
      </c>
      <c r="AO756" s="615"/>
      <c r="AP756" s="651"/>
      <c r="AQ756" s="126" t="s">
        <v>147</v>
      </c>
      <c r="AR756" s="211">
        <f t="shared" si="714"/>
        <v>5959017</v>
      </c>
      <c r="AS756" s="182">
        <f>IFERROR(AR756/AO753,"-")</f>
        <v>5.1246814057266292E-3</v>
      </c>
      <c r="AT756" s="211">
        <f t="shared" si="715"/>
        <v>63</v>
      </c>
      <c r="AU756" s="182">
        <f>IFERROR(AT756/AP753,"-")</f>
        <v>3.5413153456998317E-2</v>
      </c>
      <c r="AV756" s="214">
        <f t="shared" si="720"/>
        <v>94587.571428571435</v>
      </c>
      <c r="AW756" s="109">
        <f t="shared" si="765"/>
        <v>4.742904464352932E-3</v>
      </c>
      <c r="AX756" s="121"/>
      <c r="AY756" s="76"/>
      <c r="AZ756" s="76"/>
      <c r="BA756" s="76"/>
      <c r="BB756" s="76"/>
      <c r="BC756" s="76"/>
      <c r="BD756" s="76"/>
      <c r="BE756" s="76"/>
      <c r="BF756" s="76"/>
      <c r="BG756" s="76"/>
      <c r="BH756" s="76"/>
      <c r="BI756" s="76"/>
      <c r="BN756" s="500"/>
      <c r="BO756" s="642"/>
      <c r="BP756" s="641"/>
      <c r="BQ756" s="641"/>
      <c r="BR756" s="400" t="s">
        <v>147</v>
      </c>
      <c r="BS756" s="188">
        <v>40352</v>
      </c>
      <c r="BT756" s="390">
        <v>2.7376046759633872E-4</v>
      </c>
      <c r="BU756" s="188">
        <v>4</v>
      </c>
      <c r="BV756" s="390">
        <v>2.5157232704402517E-2</v>
      </c>
      <c r="BW756" s="188">
        <v>10088</v>
      </c>
      <c r="BX756" s="401">
        <v>3.0781069642170063E-4</v>
      </c>
      <c r="CB756" s="159"/>
      <c r="CC756" s="159"/>
      <c r="CD756" s="159"/>
      <c r="CE756" s="159"/>
      <c r="CF756" s="159"/>
      <c r="CG756" s="159"/>
      <c r="CI756" s="76"/>
      <c r="CJ756" s="150"/>
      <c r="CK756" s="150"/>
      <c r="CL756" s="150"/>
    </row>
    <row r="757" spans="2:90" s="14" customFormat="1" ht="13.5" customHeight="1">
      <c r="B757" s="500"/>
      <c r="C757" s="628"/>
      <c r="D757" s="631"/>
      <c r="E757" s="615"/>
      <c r="F757" s="615"/>
      <c r="G757" s="126" t="s">
        <v>148</v>
      </c>
      <c r="H757" s="211">
        <v>19215620</v>
      </c>
      <c r="I757" s="182">
        <f>IFERROR(H757/E753,"-")</f>
        <v>2.4086493581347731E-2</v>
      </c>
      <c r="J757" s="211">
        <v>418</v>
      </c>
      <c r="K757" s="182">
        <f>IFERROR(J757/F753,"-")</f>
        <v>0.32203389830508472</v>
      </c>
      <c r="L757" s="214">
        <f t="shared" si="716"/>
        <v>45970.382775119615</v>
      </c>
      <c r="M757" s="109">
        <f t="shared" si="761"/>
        <v>3.1468794699992475E-2</v>
      </c>
      <c r="N757" s="615"/>
      <c r="O757" s="615"/>
      <c r="P757" s="126" t="s">
        <v>148</v>
      </c>
      <c r="Q757" s="211">
        <v>12930609</v>
      </c>
      <c r="R757" s="182">
        <f>IFERROR(Q757/N753,"-")</f>
        <v>8.9087170274148197E-2</v>
      </c>
      <c r="S757" s="211">
        <v>71</v>
      </c>
      <c r="T757" s="182">
        <f>IFERROR(S757/O753,"-")</f>
        <v>0.36787564766839376</v>
      </c>
      <c r="U757" s="214">
        <f t="shared" si="717"/>
        <v>182121.25352112675</v>
      </c>
      <c r="V757" s="109">
        <f t="shared" si="762"/>
        <v>5.3451780471279083E-3</v>
      </c>
      <c r="W757" s="615"/>
      <c r="X757" s="615"/>
      <c r="Y757" s="126" t="s">
        <v>148</v>
      </c>
      <c r="Z757" s="211">
        <v>899222</v>
      </c>
      <c r="AA757" s="182">
        <f>IFERROR(Z757/W753,"-")</f>
        <v>1.5151347168147363E-2</v>
      </c>
      <c r="AB757" s="211">
        <v>22</v>
      </c>
      <c r="AC757" s="182">
        <f>IFERROR(AB757/X753,"-")</f>
        <v>0.24719101123595505</v>
      </c>
      <c r="AD757" s="214">
        <f t="shared" si="718"/>
        <v>40873.727272727272</v>
      </c>
      <c r="AE757" s="109">
        <f t="shared" si="763"/>
        <v>1.6562523526311827E-3</v>
      </c>
      <c r="AF757" s="615"/>
      <c r="AG757" s="615"/>
      <c r="AH757" s="126" t="s">
        <v>148</v>
      </c>
      <c r="AI757" s="211">
        <v>4212918</v>
      </c>
      <c r="AJ757" s="182">
        <f>IFERROR(AI757/AF753,"-")</f>
        <v>2.6242711245634875E-2</v>
      </c>
      <c r="AK757" s="211">
        <v>71</v>
      </c>
      <c r="AL757" s="182">
        <f>IFERROR(AK757/AG753,"-")</f>
        <v>0.35678391959798994</v>
      </c>
      <c r="AM757" s="214">
        <f t="shared" si="719"/>
        <v>59336.873239436616</v>
      </c>
      <c r="AN757" s="109">
        <f t="shared" si="764"/>
        <v>5.3451780471279083E-3</v>
      </c>
      <c r="AO757" s="615"/>
      <c r="AP757" s="651"/>
      <c r="AQ757" s="126" t="s">
        <v>148</v>
      </c>
      <c r="AR757" s="211">
        <f t="shared" si="714"/>
        <v>37258369</v>
      </c>
      <c r="AS757" s="182">
        <f>IFERROR(AR757/AO753,"-")</f>
        <v>3.2041739572483421E-2</v>
      </c>
      <c r="AT757" s="211">
        <f t="shared" si="715"/>
        <v>582</v>
      </c>
      <c r="AU757" s="182">
        <f>IFERROR(AT757/AP753,"-")</f>
        <v>0.32715008431703202</v>
      </c>
      <c r="AV757" s="214">
        <f t="shared" si="720"/>
        <v>64017.816151202751</v>
      </c>
      <c r="AW757" s="109">
        <f t="shared" si="765"/>
        <v>4.381540314687947E-2</v>
      </c>
      <c r="AX757" s="121"/>
      <c r="AY757" s="76"/>
      <c r="AZ757" s="76"/>
      <c r="BA757" s="76"/>
      <c r="BB757" s="76"/>
      <c r="BC757" s="76"/>
      <c r="BD757" s="76"/>
      <c r="BE757" s="76"/>
      <c r="BF757" s="76"/>
      <c r="BG757" s="76"/>
      <c r="BH757" s="76"/>
      <c r="BI757" s="76"/>
      <c r="BN757" s="500"/>
      <c r="BO757" s="642"/>
      <c r="BP757" s="641"/>
      <c r="BQ757" s="641"/>
      <c r="BR757" s="400" t="s">
        <v>148</v>
      </c>
      <c r="BS757" s="188">
        <v>1449025</v>
      </c>
      <c r="BT757" s="390">
        <v>9.8306344557589388E-3</v>
      </c>
      <c r="BU757" s="188">
        <v>55</v>
      </c>
      <c r="BV757" s="390">
        <v>0.34591194968553457</v>
      </c>
      <c r="BW757" s="188">
        <v>26345.909090909092</v>
      </c>
      <c r="BX757" s="401">
        <v>4.2323970757983838E-3</v>
      </c>
      <c r="CB757" s="159"/>
      <c r="CC757" s="159"/>
      <c r="CD757" s="159"/>
      <c r="CE757" s="159"/>
      <c r="CF757" s="159"/>
      <c r="CG757" s="159"/>
      <c r="CI757" s="76"/>
      <c r="CJ757" s="150"/>
      <c r="CK757" s="150"/>
      <c r="CL757" s="150"/>
    </row>
    <row r="758" spans="2:90" s="14" customFormat="1" ht="13.5" customHeight="1">
      <c r="B758" s="500"/>
      <c r="C758" s="628"/>
      <c r="D758" s="631"/>
      <c r="E758" s="615"/>
      <c r="F758" s="615"/>
      <c r="G758" s="126" t="s">
        <v>149</v>
      </c>
      <c r="H758" s="211">
        <v>34282550</v>
      </c>
      <c r="I758" s="182">
        <f>IFERROR(H758/E753,"-")</f>
        <v>4.2972666014795914E-2</v>
      </c>
      <c r="J758" s="211">
        <v>465</v>
      </c>
      <c r="K758" s="182">
        <f>IFERROR(J758/F753,"-")</f>
        <v>0.35824345146379044</v>
      </c>
      <c r="L758" s="214">
        <f t="shared" si="716"/>
        <v>73725.913978494616</v>
      </c>
      <c r="M758" s="109">
        <f t="shared" si="761"/>
        <v>3.5007151998795449E-2</v>
      </c>
      <c r="N758" s="615"/>
      <c r="O758" s="615"/>
      <c r="P758" s="126" t="s">
        <v>149</v>
      </c>
      <c r="Q758" s="211">
        <v>3895354</v>
      </c>
      <c r="R758" s="182">
        <f>IFERROR(Q758/N753,"-")</f>
        <v>2.6837565429136734E-2</v>
      </c>
      <c r="S758" s="211">
        <v>74</v>
      </c>
      <c r="T758" s="182">
        <f>IFERROR(S758/O753,"-")</f>
        <v>0.38341968911917096</v>
      </c>
      <c r="U758" s="214">
        <f t="shared" si="717"/>
        <v>52639.91891891892</v>
      </c>
      <c r="V758" s="109">
        <f t="shared" si="762"/>
        <v>5.5710306406685237E-3</v>
      </c>
      <c r="W758" s="615"/>
      <c r="X758" s="615"/>
      <c r="Y758" s="126" t="s">
        <v>149</v>
      </c>
      <c r="Z758" s="211">
        <v>1499289</v>
      </c>
      <c r="AA758" s="182">
        <f>IFERROR(Z758/W753,"-")</f>
        <v>2.5262113409574603E-2</v>
      </c>
      <c r="AB758" s="211">
        <v>28</v>
      </c>
      <c r="AC758" s="182">
        <f>IFERROR(AB758/X753,"-")</f>
        <v>0.3146067415730337</v>
      </c>
      <c r="AD758" s="214">
        <f t="shared" si="718"/>
        <v>53546.035714285717</v>
      </c>
      <c r="AE758" s="109">
        <f t="shared" si="763"/>
        <v>2.1079575397124142E-3</v>
      </c>
      <c r="AF758" s="615"/>
      <c r="AG758" s="615"/>
      <c r="AH758" s="126" t="s">
        <v>149</v>
      </c>
      <c r="AI758" s="211">
        <v>7697955</v>
      </c>
      <c r="AJ758" s="182">
        <f>IFERROR(AI758/AF753,"-")</f>
        <v>4.7951374853935261E-2</v>
      </c>
      <c r="AK758" s="211">
        <v>80</v>
      </c>
      <c r="AL758" s="182">
        <f>IFERROR(AK758/AG753,"-")</f>
        <v>0.4020100502512563</v>
      </c>
      <c r="AM758" s="214">
        <f t="shared" si="719"/>
        <v>96224.4375</v>
      </c>
      <c r="AN758" s="109">
        <f t="shared" si="764"/>
        <v>6.0227358277497554E-3</v>
      </c>
      <c r="AO758" s="615"/>
      <c r="AP758" s="651"/>
      <c r="AQ758" s="126" t="s">
        <v>149</v>
      </c>
      <c r="AR758" s="211">
        <f t="shared" si="714"/>
        <v>47375148</v>
      </c>
      <c r="AS758" s="182">
        <f>IFERROR(AR758/AO753,"-")</f>
        <v>4.0742045214696834E-2</v>
      </c>
      <c r="AT758" s="211">
        <f t="shared" si="715"/>
        <v>647</v>
      </c>
      <c r="AU758" s="182">
        <f>IFERROR(AT758/AP753,"-")</f>
        <v>0.36368746486790332</v>
      </c>
      <c r="AV758" s="214">
        <f t="shared" si="720"/>
        <v>73222.79443585781</v>
      </c>
      <c r="AW758" s="109">
        <f t="shared" si="765"/>
        <v>4.8708876006926145E-2</v>
      </c>
      <c r="AX758" s="121"/>
      <c r="AY758" s="76"/>
      <c r="AZ758" s="76"/>
      <c r="BA758" s="76"/>
      <c r="BB758" s="76"/>
      <c r="BC758" s="76"/>
      <c r="BD758" s="76"/>
      <c r="BE758" s="76"/>
      <c r="BF758" s="76"/>
      <c r="BG758" s="76"/>
      <c r="BH758" s="76"/>
      <c r="BI758" s="76"/>
      <c r="BN758" s="500"/>
      <c r="BO758" s="642"/>
      <c r="BP758" s="641"/>
      <c r="BQ758" s="641"/>
      <c r="BR758" s="400" t="s">
        <v>149</v>
      </c>
      <c r="BS758" s="188">
        <v>4113855</v>
      </c>
      <c r="BT758" s="390">
        <v>2.7909666644120142E-2</v>
      </c>
      <c r="BU758" s="188">
        <v>66</v>
      </c>
      <c r="BV758" s="390">
        <v>0.41509433962264153</v>
      </c>
      <c r="BW758" s="188">
        <v>62331.13636363636</v>
      </c>
      <c r="BX758" s="401">
        <v>5.0788764909580611E-3</v>
      </c>
      <c r="CB758" s="159"/>
      <c r="CC758" s="159"/>
      <c r="CD758" s="159"/>
      <c r="CE758" s="159"/>
      <c r="CF758" s="159"/>
      <c r="CG758" s="159"/>
      <c r="CI758" s="76"/>
      <c r="CJ758" s="150"/>
      <c r="CK758" s="150"/>
      <c r="CL758" s="150"/>
    </row>
    <row r="759" spans="2:90" s="14" customFormat="1" ht="13.5" customHeight="1">
      <c r="B759" s="500"/>
      <c r="C759" s="628"/>
      <c r="D759" s="631"/>
      <c r="E759" s="615"/>
      <c r="F759" s="615"/>
      <c r="G759" s="126" t="s">
        <v>150</v>
      </c>
      <c r="H759" s="211">
        <v>6236158</v>
      </c>
      <c r="I759" s="182">
        <f>IFERROR(H759/E753,"-")</f>
        <v>7.8169312069696576E-3</v>
      </c>
      <c r="J759" s="211">
        <v>123</v>
      </c>
      <c r="K759" s="182">
        <f>IFERROR(J759/F753,"-")</f>
        <v>9.4761171032357469E-2</v>
      </c>
      <c r="L759" s="214">
        <f t="shared" si="716"/>
        <v>50700.471544715445</v>
      </c>
      <c r="M759" s="109">
        <f t="shared" si="761"/>
        <v>9.2599563351652495E-3</v>
      </c>
      <c r="N759" s="615"/>
      <c r="O759" s="615"/>
      <c r="P759" s="126" t="s">
        <v>150</v>
      </c>
      <c r="Q759" s="211">
        <v>1450914</v>
      </c>
      <c r="R759" s="182">
        <f>IFERROR(Q759/N753,"-")</f>
        <v>9.9962671960110664E-3</v>
      </c>
      <c r="S759" s="211">
        <v>26</v>
      </c>
      <c r="T759" s="182">
        <f>IFERROR(S759/O753,"-")</f>
        <v>0.13471502590673576</v>
      </c>
      <c r="U759" s="214">
        <f t="shared" si="717"/>
        <v>55804.384615384617</v>
      </c>
      <c r="V759" s="109">
        <f t="shared" si="762"/>
        <v>1.9573891440186706E-3</v>
      </c>
      <c r="W759" s="615"/>
      <c r="X759" s="615"/>
      <c r="Y759" s="126" t="s">
        <v>150</v>
      </c>
      <c r="Z759" s="211">
        <v>130767</v>
      </c>
      <c r="AA759" s="182">
        <f>IFERROR(Z759/W753,"-")</f>
        <v>2.2033449083064317E-3</v>
      </c>
      <c r="AB759" s="211">
        <v>8</v>
      </c>
      <c r="AC759" s="182">
        <f>IFERROR(AB759/X753,"-")</f>
        <v>8.98876404494382E-2</v>
      </c>
      <c r="AD759" s="214">
        <f t="shared" si="718"/>
        <v>16345.875</v>
      </c>
      <c r="AE759" s="109">
        <f t="shared" si="763"/>
        <v>6.0227358277497548E-4</v>
      </c>
      <c r="AF759" s="615"/>
      <c r="AG759" s="615"/>
      <c r="AH759" s="126" t="s">
        <v>150</v>
      </c>
      <c r="AI759" s="211">
        <v>3033332</v>
      </c>
      <c r="AJ759" s="182">
        <f>IFERROR(AI759/AF753,"-")</f>
        <v>1.8894945448295963E-2</v>
      </c>
      <c r="AK759" s="211">
        <v>31</v>
      </c>
      <c r="AL759" s="182">
        <f>IFERROR(AK759/AG753,"-")</f>
        <v>0.15577889447236182</v>
      </c>
      <c r="AM759" s="214">
        <f t="shared" si="719"/>
        <v>97849.419354838712</v>
      </c>
      <c r="AN759" s="109">
        <f t="shared" si="764"/>
        <v>2.3338101332530301E-3</v>
      </c>
      <c r="AO759" s="615"/>
      <c r="AP759" s="651"/>
      <c r="AQ759" s="126" t="s">
        <v>150</v>
      </c>
      <c r="AR759" s="211">
        <f t="shared" si="714"/>
        <v>10851171</v>
      </c>
      <c r="AS759" s="182">
        <f>IFERROR(AR759/AO753,"-")</f>
        <v>9.3318737392526375E-3</v>
      </c>
      <c r="AT759" s="211">
        <f t="shared" si="715"/>
        <v>188</v>
      </c>
      <c r="AU759" s="182">
        <f>IFERROR(AT759/AP753,"-")</f>
        <v>0.10567734682405847</v>
      </c>
      <c r="AV759" s="214">
        <f t="shared" si="720"/>
        <v>57718.994680851065</v>
      </c>
      <c r="AW759" s="109">
        <f t="shared" si="765"/>
        <v>1.4153429195211925E-2</v>
      </c>
      <c r="AX759" s="121"/>
      <c r="AY759" s="76"/>
      <c r="AZ759" s="76"/>
      <c r="BA759" s="76"/>
      <c r="BB759" s="76"/>
      <c r="BC759" s="76"/>
      <c r="BD759" s="76"/>
      <c r="BE759" s="76"/>
      <c r="BF759" s="76"/>
      <c r="BG759" s="76"/>
      <c r="BH759" s="76"/>
      <c r="BI759" s="76"/>
      <c r="BN759" s="500"/>
      <c r="BO759" s="642"/>
      <c r="BP759" s="641"/>
      <c r="BQ759" s="641"/>
      <c r="BR759" s="400" t="s">
        <v>150</v>
      </c>
      <c r="BS759" s="188">
        <v>3268511</v>
      </c>
      <c r="BT759" s="390">
        <v>2.2174591090993671E-2</v>
      </c>
      <c r="BU759" s="188">
        <v>24</v>
      </c>
      <c r="BV759" s="390">
        <v>0.15094339622641509</v>
      </c>
      <c r="BW759" s="188">
        <v>136187.95833333334</v>
      </c>
      <c r="BX759" s="401">
        <v>1.846864178530204E-3</v>
      </c>
      <c r="CB759" s="159"/>
      <c r="CC759" s="159"/>
      <c r="CD759" s="159"/>
      <c r="CE759" s="159"/>
      <c r="CF759" s="159"/>
      <c r="CG759" s="159"/>
      <c r="CI759" s="76"/>
      <c r="CJ759" s="150"/>
      <c r="CK759" s="150"/>
      <c r="CL759" s="150"/>
    </row>
    <row r="760" spans="2:90" s="14" customFormat="1" ht="13.5" customHeight="1">
      <c r="B760" s="500"/>
      <c r="C760" s="628"/>
      <c r="D760" s="631"/>
      <c r="E760" s="615"/>
      <c r="F760" s="615"/>
      <c r="G760" s="126" t="s">
        <v>160</v>
      </c>
      <c r="H760" s="211">
        <v>1043</v>
      </c>
      <c r="I760" s="182">
        <f>IFERROR(H760/E753,"-")</f>
        <v>1.3073849714630953E-6</v>
      </c>
      <c r="J760" s="211">
        <v>1</v>
      </c>
      <c r="K760" s="182">
        <f>IFERROR(J760/F753,"-")</f>
        <v>7.7041602465331282E-4</v>
      </c>
      <c r="L760" s="214">
        <f t="shared" si="716"/>
        <v>1043</v>
      </c>
      <c r="M760" s="109">
        <f t="shared" si="761"/>
        <v>7.5284197846871935E-5</v>
      </c>
      <c r="N760" s="615"/>
      <c r="O760" s="615"/>
      <c r="P760" s="126" t="s">
        <v>160</v>
      </c>
      <c r="Q760" s="211">
        <v>1465</v>
      </c>
      <c r="R760" s="182">
        <f>IFERROR(Q760/N753,"-")</f>
        <v>1.0093314588015702E-5</v>
      </c>
      <c r="S760" s="211">
        <v>1</v>
      </c>
      <c r="T760" s="182">
        <f>IFERROR(S760/O753,"-")</f>
        <v>5.1813471502590676E-3</v>
      </c>
      <c r="U760" s="214">
        <f t="shared" si="717"/>
        <v>1465</v>
      </c>
      <c r="V760" s="109">
        <f t="shared" si="762"/>
        <v>7.5284197846871935E-5</v>
      </c>
      <c r="W760" s="615"/>
      <c r="X760" s="615"/>
      <c r="Y760" s="126" t="s">
        <v>160</v>
      </c>
      <c r="Z760" s="211">
        <v>822</v>
      </c>
      <c r="AA760" s="182">
        <f>IFERROR(Z760/W753,"-")</f>
        <v>1.3850203144737487E-5</v>
      </c>
      <c r="AB760" s="211">
        <v>1</v>
      </c>
      <c r="AC760" s="182">
        <f>IFERROR(AB760/X753,"-")</f>
        <v>1.1235955056179775E-2</v>
      </c>
      <c r="AD760" s="214">
        <f t="shared" si="718"/>
        <v>822</v>
      </c>
      <c r="AE760" s="109">
        <f t="shared" si="763"/>
        <v>7.5284197846871935E-5</v>
      </c>
      <c r="AF760" s="615"/>
      <c r="AG760" s="615"/>
      <c r="AH760" s="126" t="s">
        <v>160</v>
      </c>
      <c r="AI760" s="211">
        <v>0</v>
      </c>
      <c r="AJ760" s="182">
        <f>IFERROR(AI760/AF753,"-")</f>
        <v>0</v>
      </c>
      <c r="AK760" s="211">
        <v>0</v>
      </c>
      <c r="AL760" s="182">
        <f>IFERROR(AK760/AG753,"-")</f>
        <v>0</v>
      </c>
      <c r="AM760" s="214" t="str">
        <f t="shared" si="719"/>
        <v>-</v>
      </c>
      <c r="AN760" s="109">
        <f t="shared" si="764"/>
        <v>0</v>
      </c>
      <c r="AO760" s="615"/>
      <c r="AP760" s="651"/>
      <c r="AQ760" s="126" t="s">
        <v>160</v>
      </c>
      <c r="AR760" s="211">
        <f t="shared" si="714"/>
        <v>3330</v>
      </c>
      <c r="AS760" s="182">
        <f>IFERROR(AR760/AO753,"-")</f>
        <v>2.8637590866194331E-6</v>
      </c>
      <c r="AT760" s="211">
        <f t="shared" si="715"/>
        <v>3</v>
      </c>
      <c r="AU760" s="182">
        <f>IFERROR(AT760/AP753,"-")</f>
        <v>1.6863406408094434E-3</v>
      </c>
      <c r="AV760" s="214">
        <f t="shared" si="720"/>
        <v>1110</v>
      </c>
      <c r="AW760" s="109">
        <f t="shared" si="765"/>
        <v>2.2585259354061582E-4</v>
      </c>
      <c r="AX760" s="121"/>
      <c r="AY760" s="76"/>
      <c r="AZ760" s="76"/>
      <c r="BA760" s="76"/>
      <c r="BB760" s="76"/>
      <c r="BC760" s="76"/>
      <c r="BD760" s="76"/>
      <c r="BE760" s="76"/>
      <c r="BF760" s="76"/>
      <c r="BG760" s="76"/>
      <c r="BH760" s="76"/>
      <c r="BI760" s="76"/>
      <c r="BN760" s="500"/>
      <c r="BO760" s="642"/>
      <c r="BP760" s="641"/>
      <c r="BQ760" s="641"/>
      <c r="BR760" s="400" t="s">
        <v>160</v>
      </c>
      <c r="BS760" s="188">
        <v>0</v>
      </c>
      <c r="BT760" s="390">
        <v>0</v>
      </c>
      <c r="BU760" s="188">
        <v>0</v>
      </c>
      <c r="BV760" s="390">
        <v>0</v>
      </c>
      <c r="BW760" s="188" t="s">
        <v>418</v>
      </c>
      <c r="BX760" s="401">
        <v>0</v>
      </c>
      <c r="CB760" s="159"/>
      <c r="CC760" s="159"/>
      <c r="CD760" s="159"/>
      <c r="CE760" s="159"/>
      <c r="CF760" s="159"/>
      <c r="CG760" s="159"/>
      <c r="CI760" s="76"/>
      <c r="CJ760" s="150"/>
      <c r="CK760" s="150"/>
      <c r="CL760" s="150"/>
    </row>
    <row r="761" spans="2:90" s="14" customFormat="1" ht="13.5" customHeight="1">
      <c r="B761" s="500"/>
      <c r="C761" s="628"/>
      <c r="D761" s="631"/>
      <c r="E761" s="615"/>
      <c r="F761" s="615"/>
      <c r="G761" s="126" t="s">
        <v>151</v>
      </c>
      <c r="H761" s="211">
        <v>403190</v>
      </c>
      <c r="I761" s="182">
        <f>IFERROR(H761/E753,"-")</f>
        <v>5.0539266217085842E-4</v>
      </c>
      <c r="J761" s="211">
        <v>16</v>
      </c>
      <c r="K761" s="182">
        <f>IFERROR(J761/F753,"-")</f>
        <v>1.2326656394453005E-2</v>
      </c>
      <c r="L761" s="214">
        <f t="shared" si="716"/>
        <v>25199.375</v>
      </c>
      <c r="M761" s="109">
        <f t="shared" si="761"/>
        <v>1.204547165549951E-3</v>
      </c>
      <c r="N761" s="615"/>
      <c r="O761" s="615"/>
      <c r="P761" s="126" t="s">
        <v>151</v>
      </c>
      <c r="Q761" s="211">
        <v>257249</v>
      </c>
      <c r="R761" s="182">
        <f>IFERROR(Q761/N753,"-")</f>
        <v>1.7723515934829018E-3</v>
      </c>
      <c r="S761" s="211">
        <v>5</v>
      </c>
      <c r="T761" s="182">
        <f>IFERROR(S761/O753,"-")</f>
        <v>2.5906735751295335E-2</v>
      </c>
      <c r="U761" s="214">
        <f t="shared" si="717"/>
        <v>51449.8</v>
      </c>
      <c r="V761" s="109">
        <f t="shared" si="762"/>
        <v>3.7642098923435971E-4</v>
      </c>
      <c r="W761" s="615"/>
      <c r="X761" s="615"/>
      <c r="Y761" s="126" t="s">
        <v>151</v>
      </c>
      <c r="Z761" s="211">
        <v>0</v>
      </c>
      <c r="AA761" s="182">
        <f>IFERROR(Z761/W753,"-")</f>
        <v>0</v>
      </c>
      <c r="AB761" s="211">
        <v>0</v>
      </c>
      <c r="AC761" s="182">
        <f>IFERROR(AB761/X753,"-")</f>
        <v>0</v>
      </c>
      <c r="AD761" s="214" t="str">
        <f t="shared" si="718"/>
        <v>-</v>
      </c>
      <c r="AE761" s="109">
        <f t="shared" si="763"/>
        <v>0</v>
      </c>
      <c r="AF761" s="615"/>
      <c r="AG761" s="615"/>
      <c r="AH761" s="126" t="s">
        <v>151</v>
      </c>
      <c r="AI761" s="211">
        <v>26845</v>
      </c>
      <c r="AJ761" s="182">
        <f>IFERROR(AI761/AF753,"-")</f>
        <v>1.6722034072086573E-4</v>
      </c>
      <c r="AK761" s="211">
        <v>3</v>
      </c>
      <c r="AL761" s="182">
        <f>IFERROR(AK761/AG753,"-")</f>
        <v>1.507537688442211E-2</v>
      </c>
      <c r="AM761" s="214">
        <f t="shared" si="719"/>
        <v>8948.3333333333339</v>
      </c>
      <c r="AN761" s="109">
        <f t="shared" si="764"/>
        <v>2.2585259354061582E-4</v>
      </c>
      <c r="AO761" s="615"/>
      <c r="AP761" s="651"/>
      <c r="AQ761" s="126" t="s">
        <v>151</v>
      </c>
      <c r="AR761" s="211">
        <f t="shared" si="714"/>
        <v>687284</v>
      </c>
      <c r="AS761" s="182">
        <f>IFERROR(AR761/AO753,"-")</f>
        <v>5.910557958222674E-4</v>
      </c>
      <c r="AT761" s="211">
        <f t="shared" si="715"/>
        <v>24</v>
      </c>
      <c r="AU761" s="182">
        <f>IFERROR(AT761/AP753,"-")</f>
        <v>1.3490725126475547E-2</v>
      </c>
      <c r="AV761" s="214">
        <f t="shared" si="720"/>
        <v>28636.833333333332</v>
      </c>
      <c r="AW761" s="109">
        <f t="shared" si="765"/>
        <v>1.8068207483249265E-3</v>
      </c>
      <c r="AX761" s="121"/>
      <c r="AY761" s="76"/>
      <c r="AZ761" s="76"/>
      <c r="BA761" s="76"/>
      <c r="BB761" s="76"/>
      <c r="BC761" s="76"/>
      <c r="BD761" s="76"/>
      <c r="BE761" s="76"/>
      <c r="BF761" s="76"/>
      <c r="BG761" s="76"/>
      <c r="BH761" s="76"/>
      <c r="BI761" s="76"/>
      <c r="BN761" s="500"/>
      <c r="BO761" s="642"/>
      <c r="BP761" s="641"/>
      <c r="BQ761" s="641"/>
      <c r="BR761" s="400" t="s">
        <v>151</v>
      </c>
      <c r="BS761" s="188">
        <v>196309</v>
      </c>
      <c r="BT761" s="390">
        <v>1.3318210654582091E-3</v>
      </c>
      <c r="BU761" s="188">
        <v>3</v>
      </c>
      <c r="BV761" s="390">
        <v>1.8867924528301886E-2</v>
      </c>
      <c r="BW761" s="188">
        <v>65436.333333333336</v>
      </c>
      <c r="BX761" s="401">
        <v>2.308580223162755E-4</v>
      </c>
      <c r="CB761" s="159"/>
      <c r="CC761" s="159"/>
      <c r="CD761" s="159"/>
      <c r="CE761" s="159"/>
      <c r="CF761" s="159"/>
      <c r="CG761" s="159"/>
      <c r="CI761" s="76"/>
      <c r="CJ761" s="150"/>
      <c r="CK761" s="150"/>
      <c r="CL761" s="150"/>
    </row>
    <row r="762" spans="2:90" s="14" customFormat="1" ht="13.5" customHeight="1">
      <c r="B762" s="500"/>
      <c r="C762" s="628"/>
      <c r="D762" s="631"/>
      <c r="E762" s="615"/>
      <c r="F762" s="615"/>
      <c r="G762" s="126" t="s">
        <v>152</v>
      </c>
      <c r="H762" s="211">
        <v>861026</v>
      </c>
      <c r="I762" s="182">
        <f>IFERROR(H762/E753,"-")</f>
        <v>1.0792832717535792E-3</v>
      </c>
      <c r="J762" s="211">
        <v>44</v>
      </c>
      <c r="K762" s="182">
        <f>IFERROR(J762/F753,"-")</f>
        <v>3.3898305084745763E-2</v>
      </c>
      <c r="L762" s="214">
        <f t="shared" si="716"/>
        <v>19568.772727272728</v>
      </c>
      <c r="M762" s="109">
        <f t="shared" si="761"/>
        <v>3.3125047052623654E-3</v>
      </c>
      <c r="N762" s="615"/>
      <c r="O762" s="615"/>
      <c r="P762" s="126" t="s">
        <v>152</v>
      </c>
      <c r="Q762" s="211">
        <v>38943</v>
      </c>
      <c r="R762" s="182">
        <f>IFERROR(Q762/N753,"-")</f>
        <v>2.6830303754340985E-4</v>
      </c>
      <c r="S762" s="211">
        <v>4</v>
      </c>
      <c r="T762" s="182">
        <f>IFERROR(S762/O753,"-")</f>
        <v>2.072538860103627E-2</v>
      </c>
      <c r="U762" s="214">
        <f t="shared" si="717"/>
        <v>9735.75</v>
      </c>
      <c r="V762" s="109">
        <f t="shared" si="762"/>
        <v>3.0113679138748774E-4</v>
      </c>
      <c r="W762" s="615"/>
      <c r="X762" s="615"/>
      <c r="Y762" s="126" t="s">
        <v>152</v>
      </c>
      <c r="Z762" s="211">
        <v>26100</v>
      </c>
      <c r="AA762" s="182">
        <f>IFERROR(Z762/W753,"-")</f>
        <v>4.3976922393874505E-4</v>
      </c>
      <c r="AB762" s="211">
        <v>5</v>
      </c>
      <c r="AC762" s="182">
        <f>IFERROR(AB762/X753,"-")</f>
        <v>5.6179775280898875E-2</v>
      </c>
      <c r="AD762" s="214">
        <f t="shared" si="718"/>
        <v>5220</v>
      </c>
      <c r="AE762" s="109">
        <f t="shared" si="763"/>
        <v>3.7642098923435971E-4</v>
      </c>
      <c r="AF762" s="615"/>
      <c r="AG762" s="615"/>
      <c r="AH762" s="126" t="s">
        <v>152</v>
      </c>
      <c r="AI762" s="211">
        <v>179730</v>
      </c>
      <c r="AJ762" s="182">
        <f>IFERROR(AI762/AF753,"-")</f>
        <v>1.1195571554390464E-3</v>
      </c>
      <c r="AK762" s="211">
        <v>10</v>
      </c>
      <c r="AL762" s="182">
        <f>IFERROR(AK762/AG753,"-")</f>
        <v>5.0251256281407038E-2</v>
      </c>
      <c r="AM762" s="214">
        <f t="shared" si="719"/>
        <v>17973</v>
      </c>
      <c r="AN762" s="109">
        <f t="shared" si="764"/>
        <v>7.5284197846871943E-4</v>
      </c>
      <c r="AO762" s="615"/>
      <c r="AP762" s="651"/>
      <c r="AQ762" s="126" t="s">
        <v>152</v>
      </c>
      <c r="AR762" s="211">
        <f t="shared" si="714"/>
        <v>1105799</v>
      </c>
      <c r="AS762" s="182">
        <f>IFERROR(AR762/AO753,"-")</f>
        <v>9.50973553821226E-4</v>
      </c>
      <c r="AT762" s="211">
        <f t="shared" si="715"/>
        <v>63</v>
      </c>
      <c r="AU762" s="182">
        <f>IFERROR(AT762/AP753,"-")</f>
        <v>3.5413153456998317E-2</v>
      </c>
      <c r="AV762" s="214">
        <f t="shared" si="720"/>
        <v>17552.365079365078</v>
      </c>
      <c r="AW762" s="109">
        <f t="shared" si="765"/>
        <v>4.742904464352932E-3</v>
      </c>
      <c r="AX762" s="121"/>
      <c r="AY762" s="76"/>
      <c r="AZ762" s="76"/>
      <c r="BA762" s="76"/>
      <c r="BB762" s="76"/>
      <c r="BC762" s="76"/>
      <c r="BD762" s="76"/>
      <c r="BE762" s="76"/>
      <c r="BF762" s="76"/>
      <c r="BG762" s="76"/>
      <c r="BH762" s="76"/>
      <c r="BI762" s="76"/>
      <c r="BN762" s="500"/>
      <c r="BO762" s="642"/>
      <c r="BP762" s="641"/>
      <c r="BQ762" s="641"/>
      <c r="BR762" s="400" t="s">
        <v>152</v>
      </c>
      <c r="BS762" s="188">
        <v>263018</v>
      </c>
      <c r="BT762" s="390">
        <v>1.784395585503911E-3</v>
      </c>
      <c r="BU762" s="188">
        <v>10</v>
      </c>
      <c r="BV762" s="390">
        <v>6.2893081761006289E-2</v>
      </c>
      <c r="BW762" s="188">
        <v>26301.8</v>
      </c>
      <c r="BX762" s="401">
        <v>7.6952674105425169E-4</v>
      </c>
      <c r="CB762" s="159"/>
      <c r="CC762" s="159"/>
      <c r="CD762" s="159"/>
      <c r="CE762" s="159"/>
      <c r="CF762" s="159"/>
      <c r="CG762" s="159"/>
      <c r="CI762" s="76"/>
      <c r="CJ762" s="150"/>
      <c r="CK762" s="150"/>
      <c r="CL762" s="150"/>
    </row>
    <row r="763" spans="2:90" s="14" customFormat="1" ht="13.5" customHeight="1">
      <c r="B763" s="500"/>
      <c r="C763" s="628"/>
      <c r="D763" s="631"/>
      <c r="E763" s="615"/>
      <c r="F763" s="615"/>
      <c r="G763" s="126" t="s">
        <v>153</v>
      </c>
      <c r="H763" s="211">
        <v>0</v>
      </c>
      <c r="I763" s="182">
        <f>IFERROR(H763/E753,"-")</f>
        <v>0</v>
      </c>
      <c r="J763" s="211">
        <v>0</v>
      </c>
      <c r="K763" s="182">
        <f>IFERROR(J763/F753,"-")</f>
        <v>0</v>
      </c>
      <c r="L763" s="214" t="str">
        <f t="shared" si="716"/>
        <v>-</v>
      </c>
      <c r="M763" s="109">
        <f t="shared" si="761"/>
        <v>0</v>
      </c>
      <c r="N763" s="615"/>
      <c r="O763" s="615"/>
      <c r="P763" s="126" t="s">
        <v>153</v>
      </c>
      <c r="Q763" s="211">
        <v>0</v>
      </c>
      <c r="R763" s="182">
        <f>IFERROR(Q763/N753,"-")</f>
        <v>0</v>
      </c>
      <c r="S763" s="211">
        <v>0</v>
      </c>
      <c r="T763" s="182">
        <f>IFERROR(S763/O753,"-")</f>
        <v>0</v>
      </c>
      <c r="U763" s="214" t="str">
        <f t="shared" si="717"/>
        <v>-</v>
      </c>
      <c r="V763" s="109">
        <f t="shared" si="762"/>
        <v>0</v>
      </c>
      <c r="W763" s="615"/>
      <c r="X763" s="615"/>
      <c r="Y763" s="126" t="s">
        <v>153</v>
      </c>
      <c r="Z763" s="211">
        <v>1624</v>
      </c>
      <c r="AA763" s="182">
        <f>IFERROR(Z763/W753,"-")</f>
        <v>2.7363418378410803E-5</v>
      </c>
      <c r="AB763" s="211">
        <v>1</v>
      </c>
      <c r="AC763" s="182">
        <f>IFERROR(AB763/X753,"-")</f>
        <v>1.1235955056179775E-2</v>
      </c>
      <c r="AD763" s="214">
        <f t="shared" si="718"/>
        <v>1624</v>
      </c>
      <c r="AE763" s="109">
        <f t="shared" si="763"/>
        <v>7.5284197846871935E-5</v>
      </c>
      <c r="AF763" s="615"/>
      <c r="AG763" s="615"/>
      <c r="AH763" s="126" t="s">
        <v>153</v>
      </c>
      <c r="AI763" s="211">
        <v>14492</v>
      </c>
      <c r="AJ763" s="182">
        <f>IFERROR(AI763/AF753,"-")</f>
        <v>9.0272198835045128E-5</v>
      </c>
      <c r="AK763" s="211">
        <v>2</v>
      </c>
      <c r="AL763" s="182">
        <f>IFERROR(AK763/AG753,"-")</f>
        <v>1.0050251256281407E-2</v>
      </c>
      <c r="AM763" s="214">
        <f t="shared" si="719"/>
        <v>7246</v>
      </c>
      <c r="AN763" s="109">
        <f t="shared" si="764"/>
        <v>1.5056839569374387E-4</v>
      </c>
      <c r="AO763" s="615"/>
      <c r="AP763" s="651"/>
      <c r="AQ763" s="126" t="s">
        <v>153</v>
      </c>
      <c r="AR763" s="211">
        <f t="shared" si="714"/>
        <v>16116</v>
      </c>
      <c r="AS763" s="182">
        <f>IFERROR(AR763/AO753,"-")</f>
        <v>1.3859561993981617E-5</v>
      </c>
      <c r="AT763" s="211">
        <f t="shared" si="715"/>
        <v>3</v>
      </c>
      <c r="AU763" s="182">
        <f>IFERROR(AT763/AP753,"-")</f>
        <v>1.6863406408094434E-3</v>
      </c>
      <c r="AV763" s="214">
        <f t="shared" si="720"/>
        <v>5372</v>
      </c>
      <c r="AW763" s="109">
        <f t="shared" si="765"/>
        <v>2.2585259354061582E-4</v>
      </c>
      <c r="AX763" s="121"/>
      <c r="AY763" s="76"/>
      <c r="AZ763" s="76"/>
      <c r="BA763" s="76"/>
      <c r="BB763" s="76"/>
      <c r="BC763" s="76"/>
      <c r="BD763" s="76"/>
      <c r="BE763" s="76"/>
      <c r="BF763" s="76"/>
      <c r="BG763" s="76"/>
      <c r="BH763" s="76"/>
      <c r="BI763" s="76"/>
      <c r="BN763" s="500"/>
      <c r="BO763" s="642"/>
      <c r="BP763" s="641"/>
      <c r="BQ763" s="641"/>
      <c r="BR763" s="400" t="s">
        <v>153</v>
      </c>
      <c r="BS763" s="188">
        <v>6720</v>
      </c>
      <c r="BT763" s="390">
        <v>4.5590561613981864E-5</v>
      </c>
      <c r="BU763" s="188">
        <v>1</v>
      </c>
      <c r="BV763" s="390">
        <v>6.2893081761006293E-3</v>
      </c>
      <c r="BW763" s="188">
        <v>6720</v>
      </c>
      <c r="BX763" s="401">
        <v>7.6952674105425158E-5</v>
      </c>
      <c r="CB763" s="159"/>
      <c r="CC763" s="159"/>
      <c r="CD763" s="159"/>
      <c r="CE763" s="159"/>
      <c r="CF763" s="159"/>
      <c r="CG763" s="159"/>
      <c r="CI763" s="76"/>
      <c r="CJ763" s="150"/>
      <c r="CK763" s="150"/>
      <c r="CL763" s="150"/>
    </row>
    <row r="764" spans="2:90" s="14" customFormat="1" ht="13.5" customHeight="1">
      <c r="B764" s="500"/>
      <c r="C764" s="628"/>
      <c r="D764" s="631"/>
      <c r="E764" s="615"/>
      <c r="F764" s="615"/>
      <c r="G764" s="126" t="s">
        <v>154</v>
      </c>
      <c r="H764" s="211">
        <v>2030648</v>
      </c>
      <c r="I764" s="182">
        <f>IFERROR(H764/E753,"-")</f>
        <v>2.5453870350254952E-3</v>
      </c>
      <c r="J764" s="211">
        <v>4</v>
      </c>
      <c r="K764" s="182">
        <f>IFERROR(J764/F753,"-")</f>
        <v>3.0816640986132513E-3</v>
      </c>
      <c r="L764" s="214">
        <f t="shared" si="716"/>
        <v>507662</v>
      </c>
      <c r="M764" s="109">
        <f t="shared" si="761"/>
        <v>3.0113679138748774E-4</v>
      </c>
      <c r="N764" s="615"/>
      <c r="O764" s="615"/>
      <c r="P764" s="126" t="s">
        <v>154</v>
      </c>
      <c r="Q764" s="211">
        <v>45122</v>
      </c>
      <c r="R764" s="182">
        <f>IFERROR(Q764/N753,"-")</f>
        <v>3.108740893108836E-4</v>
      </c>
      <c r="S764" s="211">
        <v>1</v>
      </c>
      <c r="T764" s="182">
        <f>IFERROR(S764/O753,"-")</f>
        <v>5.1813471502590676E-3</v>
      </c>
      <c r="U764" s="214">
        <f t="shared" si="717"/>
        <v>45122</v>
      </c>
      <c r="V764" s="109">
        <f t="shared" si="762"/>
        <v>7.5284197846871935E-5</v>
      </c>
      <c r="W764" s="615"/>
      <c r="X764" s="615"/>
      <c r="Y764" s="126" t="s">
        <v>154</v>
      </c>
      <c r="Z764" s="211">
        <v>840589</v>
      </c>
      <c r="AA764" s="182">
        <f>IFERROR(Z764/W753,"-")</f>
        <v>1.4163416558676083E-2</v>
      </c>
      <c r="AB764" s="211">
        <v>2</v>
      </c>
      <c r="AC764" s="182">
        <f>IFERROR(AB764/X753,"-")</f>
        <v>2.247191011235955E-2</v>
      </c>
      <c r="AD764" s="214">
        <f t="shared" si="718"/>
        <v>420294.5</v>
      </c>
      <c r="AE764" s="109">
        <f t="shared" si="763"/>
        <v>1.5056839569374387E-4</v>
      </c>
      <c r="AF764" s="615"/>
      <c r="AG764" s="615"/>
      <c r="AH764" s="126" t="s">
        <v>154</v>
      </c>
      <c r="AI764" s="211">
        <v>212339</v>
      </c>
      <c r="AJ764" s="182">
        <f>IFERROR(AI764/AF753,"-")</f>
        <v>1.3226820610291641E-3</v>
      </c>
      <c r="AK764" s="211">
        <v>1</v>
      </c>
      <c r="AL764" s="182">
        <f>IFERROR(AK764/AG753,"-")</f>
        <v>5.0251256281407036E-3</v>
      </c>
      <c r="AM764" s="214">
        <f t="shared" si="719"/>
        <v>212339</v>
      </c>
      <c r="AN764" s="109">
        <f t="shared" si="764"/>
        <v>7.5284197846871935E-5</v>
      </c>
      <c r="AO764" s="615"/>
      <c r="AP764" s="651"/>
      <c r="AQ764" s="126" t="s">
        <v>154</v>
      </c>
      <c r="AR764" s="211">
        <f t="shared" si="714"/>
        <v>3128698</v>
      </c>
      <c r="AS764" s="182">
        <f>IFERROR(AR764/AO753,"-")</f>
        <v>2.6906418398762906E-3</v>
      </c>
      <c r="AT764" s="211">
        <f t="shared" si="715"/>
        <v>8</v>
      </c>
      <c r="AU764" s="182">
        <f>IFERROR(AT764/AP753,"-")</f>
        <v>4.4969083754918494E-3</v>
      </c>
      <c r="AV764" s="214">
        <f t="shared" si="720"/>
        <v>391087.25</v>
      </c>
      <c r="AW764" s="109">
        <f t="shared" si="765"/>
        <v>6.0227358277497548E-4</v>
      </c>
      <c r="AX764" s="121"/>
      <c r="AY764" s="76"/>
      <c r="AZ764" s="76"/>
      <c r="BA764" s="76"/>
      <c r="BB764" s="76"/>
      <c r="BC764" s="76"/>
      <c r="BD764" s="76"/>
      <c r="BE764" s="76"/>
      <c r="BF764" s="76"/>
      <c r="BG764" s="76"/>
      <c r="BH764" s="76"/>
      <c r="BI764" s="76"/>
      <c r="BN764" s="500"/>
      <c r="BO764" s="642"/>
      <c r="BP764" s="641"/>
      <c r="BQ764" s="641"/>
      <c r="BR764" s="400" t="s">
        <v>154</v>
      </c>
      <c r="BS764" s="188">
        <v>2264275</v>
      </c>
      <c r="BT764" s="390">
        <v>1.5361542990848034E-2</v>
      </c>
      <c r="BU764" s="188">
        <v>5</v>
      </c>
      <c r="BV764" s="390">
        <v>3.1446540880503145E-2</v>
      </c>
      <c r="BW764" s="188">
        <v>452855</v>
      </c>
      <c r="BX764" s="401">
        <v>3.8476337052712584E-4</v>
      </c>
      <c r="CB764" s="159"/>
      <c r="CC764" s="159"/>
      <c r="CD764" s="159"/>
      <c r="CE764" s="159"/>
      <c r="CF764" s="159"/>
      <c r="CG764" s="159"/>
      <c r="CI764" s="76"/>
      <c r="CJ764" s="150"/>
      <c r="CK764" s="150"/>
      <c r="CL764" s="150"/>
    </row>
    <row r="765" spans="2:90" s="14" customFormat="1" ht="13.5" customHeight="1">
      <c r="B765" s="500"/>
      <c r="C765" s="628"/>
      <c r="D765" s="631"/>
      <c r="E765" s="615"/>
      <c r="F765" s="615"/>
      <c r="G765" s="126" t="s">
        <v>155</v>
      </c>
      <c r="H765" s="211">
        <v>5487648</v>
      </c>
      <c r="I765" s="182">
        <f>IFERROR(H765/E753,"-")</f>
        <v>6.8786850660398002E-3</v>
      </c>
      <c r="J765" s="211">
        <v>137</v>
      </c>
      <c r="K765" s="182">
        <f>IFERROR(J765/F753,"-")</f>
        <v>0.10554699537750385</v>
      </c>
      <c r="L765" s="214">
        <f t="shared" si="716"/>
        <v>40055.824817518245</v>
      </c>
      <c r="M765" s="109">
        <f t="shared" si="761"/>
        <v>1.0313935105021457E-2</v>
      </c>
      <c r="N765" s="615"/>
      <c r="O765" s="615"/>
      <c r="P765" s="126" t="s">
        <v>155</v>
      </c>
      <c r="Q765" s="211">
        <v>777232</v>
      </c>
      <c r="R765" s="182">
        <f>IFERROR(Q765/N753,"-")</f>
        <v>5.3548444258516171E-3</v>
      </c>
      <c r="S765" s="211">
        <v>28</v>
      </c>
      <c r="T765" s="182">
        <f>IFERROR(S765/O753,"-")</f>
        <v>0.14507772020725387</v>
      </c>
      <c r="U765" s="214">
        <f t="shared" si="717"/>
        <v>27758.285714285714</v>
      </c>
      <c r="V765" s="109">
        <f t="shared" si="762"/>
        <v>2.1079575397124142E-3</v>
      </c>
      <c r="W765" s="615"/>
      <c r="X765" s="615"/>
      <c r="Y765" s="126" t="s">
        <v>155</v>
      </c>
      <c r="Z765" s="211">
        <v>739565</v>
      </c>
      <c r="AA765" s="182">
        <f>IFERROR(Z765/W753,"-")</f>
        <v>1.2461223222308734E-2</v>
      </c>
      <c r="AB765" s="211">
        <v>17</v>
      </c>
      <c r="AC765" s="182">
        <f>IFERROR(AB765/X753,"-")</f>
        <v>0.19101123595505617</v>
      </c>
      <c r="AD765" s="214">
        <f t="shared" si="718"/>
        <v>43503.823529411762</v>
      </c>
      <c r="AE765" s="109">
        <f t="shared" si="763"/>
        <v>1.279831363396823E-3</v>
      </c>
      <c r="AF765" s="615"/>
      <c r="AG765" s="615"/>
      <c r="AH765" s="126" t="s">
        <v>155</v>
      </c>
      <c r="AI765" s="211">
        <v>1120072</v>
      </c>
      <c r="AJ765" s="182">
        <f>IFERROR(AI765/AF753,"-")</f>
        <v>6.9770468046899438E-3</v>
      </c>
      <c r="AK765" s="211">
        <v>36</v>
      </c>
      <c r="AL765" s="182">
        <f>IFERROR(AK765/AG753,"-")</f>
        <v>0.18090452261306533</v>
      </c>
      <c r="AM765" s="214">
        <f t="shared" si="719"/>
        <v>31113.111111111109</v>
      </c>
      <c r="AN765" s="109">
        <f t="shared" si="764"/>
        <v>2.71023112248739E-3</v>
      </c>
      <c r="AO765" s="615"/>
      <c r="AP765" s="651"/>
      <c r="AQ765" s="126" t="s">
        <v>155</v>
      </c>
      <c r="AR765" s="211">
        <f t="shared" si="714"/>
        <v>8124517</v>
      </c>
      <c r="AS765" s="182">
        <f>IFERROR(AR765/AO753,"-")</f>
        <v>6.9869847997429601E-3</v>
      </c>
      <c r="AT765" s="211">
        <f t="shared" si="715"/>
        <v>218</v>
      </c>
      <c r="AU765" s="182">
        <f>IFERROR(AT765/AP753,"-")</f>
        <v>0.1225407532321529</v>
      </c>
      <c r="AV765" s="214">
        <f t="shared" si="720"/>
        <v>37268.426605504588</v>
      </c>
      <c r="AW765" s="109">
        <f t="shared" si="765"/>
        <v>1.6411955130618085E-2</v>
      </c>
      <c r="AX765" s="121"/>
      <c r="AY765" s="76"/>
      <c r="AZ765" s="76"/>
      <c r="BA765" s="76"/>
      <c r="BB765" s="76"/>
      <c r="BC765" s="76"/>
      <c r="BD765" s="76"/>
      <c r="BE765" s="76"/>
      <c r="BF765" s="76"/>
      <c r="BG765" s="76"/>
      <c r="BH765" s="76"/>
      <c r="BI765" s="76"/>
      <c r="BN765" s="500"/>
      <c r="BO765" s="642"/>
      <c r="BP765" s="641"/>
      <c r="BQ765" s="641"/>
      <c r="BR765" s="400" t="s">
        <v>155</v>
      </c>
      <c r="BS765" s="188">
        <v>966548</v>
      </c>
      <c r="BT765" s="390">
        <v>6.5573610337605571E-3</v>
      </c>
      <c r="BU765" s="188">
        <v>22</v>
      </c>
      <c r="BV765" s="390">
        <v>0.13836477987421383</v>
      </c>
      <c r="BW765" s="188">
        <v>43934</v>
      </c>
      <c r="BX765" s="401">
        <v>1.6929588303193537E-3</v>
      </c>
      <c r="CB765" s="159"/>
      <c r="CC765" s="159"/>
      <c r="CD765" s="159"/>
      <c r="CE765" s="159"/>
      <c r="CF765" s="159"/>
      <c r="CG765" s="159"/>
      <c r="CI765" s="76"/>
      <c r="CJ765" s="150"/>
      <c r="CK765" s="150"/>
      <c r="CL765" s="150"/>
    </row>
    <row r="766" spans="2:90" s="14" customFormat="1" ht="13.5" customHeight="1">
      <c r="B766" s="500"/>
      <c r="C766" s="628"/>
      <c r="D766" s="631"/>
      <c r="E766" s="615"/>
      <c r="F766" s="615"/>
      <c r="G766" s="126" t="s">
        <v>156</v>
      </c>
      <c r="H766" s="211">
        <v>6191449</v>
      </c>
      <c r="I766" s="182">
        <f>IFERROR(H766/E753,"-")</f>
        <v>7.7608891411123778E-3</v>
      </c>
      <c r="J766" s="211">
        <v>96</v>
      </c>
      <c r="K766" s="182">
        <f>IFERROR(J766/F753,"-")</f>
        <v>7.3959938366718034E-2</v>
      </c>
      <c r="L766" s="214">
        <f t="shared" si="716"/>
        <v>64494.260416666664</v>
      </c>
      <c r="M766" s="109">
        <f t="shared" si="761"/>
        <v>7.2272829932997062E-3</v>
      </c>
      <c r="N766" s="615"/>
      <c r="O766" s="615"/>
      <c r="P766" s="126" t="s">
        <v>156</v>
      </c>
      <c r="Q766" s="211">
        <v>632712</v>
      </c>
      <c r="R766" s="182">
        <f>IFERROR(Q766/N753,"-")</f>
        <v>4.359154443421563E-3</v>
      </c>
      <c r="S766" s="211">
        <v>13</v>
      </c>
      <c r="T766" s="182">
        <f>IFERROR(S766/O753,"-")</f>
        <v>6.7357512953367879E-2</v>
      </c>
      <c r="U766" s="214">
        <f t="shared" si="717"/>
        <v>48670.153846153844</v>
      </c>
      <c r="V766" s="109">
        <f t="shared" si="762"/>
        <v>9.786945720093353E-4</v>
      </c>
      <c r="W766" s="615"/>
      <c r="X766" s="615"/>
      <c r="Y766" s="126" t="s">
        <v>156</v>
      </c>
      <c r="Z766" s="211">
        <v>222647</v>
      </c>
      <c r="AA766" s="182">
        <f>IFERROR(Z766/W753,"-")</f>
        <v>3.7514673717352399E-3</v>
      </c>
      <c r="AB766" s="211">
        <v>5</v>
      </c>
      <c r="AC766" s="182">
        <f>IFERROR(AB766/X753,"-")</f>
        <v>5.6179775280898875E-2</v>
      </c>
      <c r="AD766" s="214">
        <f t="shared" si="718"/>
        <v>44529.4</v>
      </c>
      <c r="AE766" s="109">
        <f t="shared" si="763"/>
        <v>3.7642098923435971E-4</v>
      </c>
      <c r="AF766" s="615"/>
      <c r="AG766" s="615"/>
      <c r="AH766" s="126" t="s">
        <v>156</v>
      </c>
      <c r="AI766" s="211">
        <v>4061227</v>
      </c>
      <c r="AJ766" s="182">
        <f>IFERROR(AI766/AF753,"-")</f>
        <v>2.529781198304263E-2</v>
      </c>
      <c r="AK766" s="211">
        <v>31</v>
      </c>
      <c r="AL766" s="182">
        <f>IFERROR(AK766/AG753,"-")</f>
        <v>0.15577889447236182</v>
      </c>
      <c r="AM766" s="214">
        <f t="shared" si="719"/>
        <v>131007.32258064517</v>
      </c>
      <c r="AN766" s="109">
        <f t="shared" si="764"/>
        <v>2.3338101332530301E-3</v>
      </c>
      <c r="AO766" s="615"/>
      <c r="AP766" s="651"/>
      <c r="AQ766" s="126" t="s">
        <v>156</v>
      </c>
      <c r="AR766" s="211">
        <f t="shared" si="714"/>
        <v>11108035</v>
      </c>
      <c r="AS766" s="182">
        <f>IFERROR(AR766/AO753,"-")</f>
        <v>9.5527736233443523E-3</v>
      </c>
      <c r="AT766" s="211">
        <f t="shared" si="715"/>
        <v>145</v>
      </c>
      <c r="AU766" s="182">
        <f>IFERROR(AT766/AP753,"-")</f>
        <v>8.1506464305789769E-2</v>
      </c>
      <c r="AV766" s="214">
        <f t="shared" si="720"/>
        <v>76607.137931034478</v>
      </c>
      <c r="AW766" s="109">
        <f t="shared" si="765"/>
        <v>1.0916208687796431E-2</v>
      </c>
      <c r="AX766" s="121"/>
      <c r="AY766" s="76"/>
      <c r="AZ766" s="76"/>
      <c r="BA766" s="76"/>
      <c r="BB766" s="76"/>
      <c r="BC766" s="76"/>
      <c r="BD766" s="76"/>
      <c r="BE766" s="76"/>
      <c r="BF766" s="76"/>
      <c r="BG766" s="76"/>
      <c r="BH766" s="76"/>
      <c r="BI766" s="76"/>
      <c r="BN766" s="500"/>
      <c r="BO766" s="642"/>
      <c r="BP766" s="641"/>
      <c r="BQ766" s="641"/>
      <c r="BR766" s="400" t="s">
        <v>156</v>
      </c>
      <c r="BS766" s="188">
        <v>1970854</v>
      </c>
      <c r="BT766" s="390">
        <v>1.3370884035589675E-2</v>
      </c>
      <c r="BU766" s="188">
        <v>21</v>
      </c>
      <c r="BV766" s="390">
        <v>0.13207547169811321</v>
      </c>
      <c r="BW766" s="188">
        <v>93850.190476190473</v>
      </c>
      <c r="BX766" s="401">
        <v>1.6160061562139284E-3</v>
      </c>
      <c r="CB766" s="159"/>
      <c r="CC766" s="159"/>
      <c r="CD766" s="159"/>
      <c r="CE766" s="159"/>
      <c r="CF766" s="159"/>
      <c r="CG766" s="159"/>
      <c r="CI766" s="76"/>
      <c r="CJ766" s="150"/>
      <c r="CK766" s="150"/>
      <c r="CL766" s="150"/>
    </row>
    <row r="767" spans="2:90" s="14" customFormat="1" ht="13.5" customHeight="1">
      <c r="B767" s="500"/>
      <c r="C767" s="628"/>
      <c r="D767" s="631"/>
      <c r="E767" s="615"/>
      <c r="F767" s="615"/>
      <c r="G767" s="126" t="s">
        <v>157</v>
      </c>
      <c r="H767" s="211">
        <v>2690345</v>
      </c>
      <c r="I767" s="182">
        <f>IFERROR(H767/E753,"-")</f>
        <v>3.3723074027333473E-3</v>
      </c>
      <c r="J767" s="211">
        <v>73</v>
      </c>
      <c r="K767" s="182">
        <f>IFERROR(J767/F753,"-")</f>
        <v>5.6240369799691832E-2</v>
      </c>
      <c r="L767" s="214">
        <f t="shared" si="716"/>
        <v>36854.04109589041</v>
      </c>
      <c r="M767" s="109">
        <f t="shared" si="761"/>
        <v>5.4957464428216519E-3</v>
      </c>
      <c r="N767" s="615"/>
      <c r="O767" s="615"/>
      <c r="P767" s="126" t="s">
        <v>157</v>
      </c>
      <c r="Q767" s="211">
        <v>778700</v>
      </c>
      <c r="R767" s="182">
        <f>IFERROR(Q767/N753,"-")</f>
        <v>5.3649584093432264E-3</v>
      </c>
      <c r="S767" s="211">
        <v>15</v>
      </c>
      <c r="T767" s="182">
        <f>IFERROR(S767/O753,"-")</f>
        <v>7.7720207253886009E-2</v>
      </c>
      <c r="U767" s="214">
        <f t="shared" si="717"/>
        <v>51913.333333333336</v>
      </c>
      <c r="V767" s="109">
        <f t="shared" si="762"/>
        <v>1.1292629677030791E-3</v>
      </c>
      <c r="W767" s="615"/>
      <c r="X767" s="615"/>
      <c r="Y767" s="126" t="s">
        <v>157</v>
      </c>
      <c r="Z767" s="211">
        <v>512311</v>
      </c>
      <c r="AA767" s="182">
        <f>IFERROR(Z767/W753,"-")</f>
        <v>8.6321306852598628E-3</v>
      </c>
      <c r="AB767" s="211">
        <v>6</v>
      </c>
      <c r="AC767" s="182">
        <f>IFERROR(AB767/X753,"-")</f>
        <v>6.741573033707865E-2</v>
      </c>
      <c r="AD767" s="214">
        <f t="shared" si="718"/>
        <v>85385.166666666672</v>
      </c>
      <c r="AE767" s="109">
        <f t="shared" si="763"/>
        <v>4.5170518708123164E-4</v>
      </c>
      <c r="AF767" s="615"/>
      <c r="AG767" s="615"/>
      <c r="AH767" s="126" t="s">
        <v>157</v>
      </c>
      <c r="AI767" s="211">
        <v>504870</v>
      </c>
      <c r="AJ767" s="182">
        <f>IFERROR(AI767/AF753,"-")</f>
        <v>3.1448885609887682E-3</v>
      </c>
      <c r="AK767" s="211">
        <v>16</v>
      </c>
      <c r="AL767" s="182">
        <f>IFERROR(AK767/AG753,"-")</f>
        <v>8.0402010050251257E-2</v>
      </c>
      <c r="AM767" s="214">
        <f t="shared" si="719"/>
        <v>31554.375</v>
      </c>
      <c r="AN767" s="109">
        <f t="shared" si="764"/>
        <v>1.204547165549951E-3</v>
      </c>
      <c r="AO767" s="615"/>
      <c r="AP767" s="651"/>
      <c r="AQ767" s="126" t="s">
        <v>157</v>
      </c>
      <c r="AR767" s="211">
        <f t="shared" si="714"/>
        <v>4486226</v>
      </c>
      <c r="AS767" s="182">
        <f>IFERROR(AR767/AO753,"-")</f>
        <v>3.8580992408793853E-3</v>
      </c>
      <c r="AT767" s="211">
        <f t="shared" si="715"/>
        <v>110</v>
      </c>
      <c r="AU767" s="182">
        <f>IFERROR(AT767/AP753,"-")</f>
        <v>6.1832490163012926E-2</v>
      </c>
      <c r="AV767" s="214">
        <f t="shared" si="720"/>
        <v>40783.872727272726</v>
      </c>
      <c r="AW767" s="109">
        <f t="shared" si="765"/>
        <v>8.2812617631559133E-3</v>
      </c>
      <c r="AX767" s="121"/>
      <c r="AY767" s="76"/>
      <c r="AZ767" s="76"/>
      <c r="BA767" s="76"/>
      <c r="BB767" s="76"/>
      <c r="BC767" s="76"/>
      <c r="BD767" s="76"/>
      <c r="BE767" s="76"/>
      <c r="BF767" s="76"/>
      <c r="BG767" s="76"/>
      <c r="BH767" s="76"/>
      <c r="BI767" s="76"/>
      <c r="BN767" s="500"/>
      <c r="BO767" s="642"/>
      <c r="BP767" s="641"/>
      <c r="BQ767" s="641"/>
      <c r="BR767" s="400" t="s">
        <v>157</v>
      </c>
      <c r="BS767" s="188">
        <v>1294963</v>
      </c>
      <c r="BT767" s="390">
        <v>8.7854301248998217E-3</v>
      </c>
      <c r="BU767" s="188">
        <v>22</v>
      </c>
      <c r="BV767" s="390">
        <v>0.13836477987421383</v>
      </c>
      <c r="BW767" s="188">
        <v>58861.954545454544</v>
      </c>
      <c r="BX767" s="401">
        <v>1.6929588303193537E-3</v>
      </c>
      <c r="CB767" s="159"/>
      <c r="CC767" s="159"/>
      <c r="CD767" s="159"/>
      <c r="CE767" s="159"/>
      <c r="CF767" s="159"/>
      <c r="CG767" s="159"/>
      <c r="CI767" s="76"/>
      <c r="CJ767" s="150"/>
      <c r="CK767" s="150"/>
      <c r="CL767" s="150"/>
    </row>
    <row r="768" spans="2:90" s="14" customFormat="1" ht="13.5" customHeight="1">
      <c r="B768" s="500"/>
      <c r="C768" s="628"/>
      <c r="D768" s="631"/>
      <c r="E768" s="615"/>
      <c r="F768" s="615"/>
      <c r="G768" s="127" t="s">
        <v>158</v>
      </c>
      <c r="H768" s="212">
        <v>856081</v>
      </c>
      <c r="I768" s="183">
        <f>IFERROR(H768/E753,"-")</f>
        <v>1.0730847878764123E-3</v>
      </c>
      <c r="J768" s="212">
        <v>120</v>
      </c>
      <c r="K768" s="183">
        <f>IFERROR(J768/F753,"-")</f>
        <v>9.2449922958397532E-2</v>
      </c>
      <c r="L768" s="215">
        <f t="shared" si="716"/>
        <v>7134.0083333333332</v>
      </c>
      <c r="M768" s="110">
        <f t="shared" si="761"/>
        <v>9.0341037416246332E-3</v>
      </c>
      <c r="N768" s="615"/>
      <c r="O768" s="615"/>
      <c r="P768" s="127" t="s">
        <v>158</v>
      </c>
      <c r="Q768" s="212">
        <v>218134</v>
      </c>
      <c r="R768" s="183">
        <f>IFERROR(Q768/N753,"-")</f>
        <v>1.5028635388001481E-3</v>
      </c>
      <c r="S768" s="212">
        <v>23</v>
      </c>
      <c r="T768" s="183">
        <f>IFERROR(S768/O753,"-")</f>
        <v>0.11917098445595854</v>
      </c>
      <c r="U768" s="215">
        <f t="shared" si="717"/>
        <v>9484.0869565217399</v>
      </c>
      <c r="V768" s="110">
        <f t="shared" si="762"/>
        <v>1.7315365504780547E-3</v>
      </c>
      <c r="W768" s="615"/>
      <c r="X768" s="615"/>
      <c r="Y768" s="127" t="s">
        <v>158</v>
      </c>
      <c r="Z768" s="212">
        <v>59281</v>
      </c>
      <c r="AA768" s="183">
        <f>IFERROR(Z768/W753,"-")</f>
        <v>9.9884901778976034E-4</v>
      </c>
      <c r="AB768" s="212">
        <v>10</v>
      </c>
      <c r="AC768" s="183">
        <f>IFERROR(AB768/X753,"-")</f>
        <v>0.11235955056179775</v>
      </c>
      <c r="AD768" s="215">
        <f t="shared" si="718"/>
        <v>5928.1</v>
      </c>
      <c r="AE768" s="110">
        <f t="shared" si="763"/>
        <v>7.5284197846871943E-4</v>
      </c>
      <c r="AF768" s="615"/>
      <c r="AG768" s="615"/>
      <c r="AH768" s="127" t="s">
        <v>158</v>
      </c>
      <c r="AI768" s="212">
        <v>682585</v>
      </c>
      <c r="AJ768" s="183">
        <f>IFERROR(AI768/AF753,"-")</f>
        <v>4.2518940685770962E-3</v>
      </c>
      <c r="AK768" s="212">
        <v>26</v>
      </c>
      <c r="AL768" s="183">
        <f>IFERROR(AK768/AG753,"-")</f>
        <v>0.1306532663316583</v>
      </c>
      <c r="AM768" s="215">
        <f t="shared" si="719"/>
        <v>26253.26923076923</v>
      </c>
      <c r="AN768" s="110">
        <f t="shared" si="764"/>
        <v>1.9573891440186706E-3</v>
      </c>
      <c r="AO768" s="615"/>
      <c r="AP768" s="651"/>
      <c r="AQ768" s="127" t="s">
        <v>158</v>
      </c>
      <c r="AR768" s="212">
        <f t="shared" si="714"/>
        <v>1816081</v>
      </c>
      <c r="AS768" s="183">
        <f>IFERROR(AR768/AO753,"-")</f>
        <v>1.5618073470831551E-3</v>
      </c>
      <c r="AT768" s="212">
        <f t="shared" si="715"/>
        <v>179</v>
      </c>
      <c r="AU768" s="183">
        <f>IFERROR(AT768/AP753,"-")</f>
        <v>0.10061832490163013</v>
      </c>
      <c r="AV768" s="215">
        <f t="shared" si="720"/>
        <v>10145.703910614526</v>
      </c>
      <c r="AW768" s="110">
        <f t="shared" si="765"/>
        <v>1.3475871414590078E-2</v>
      </c>
      <c r="AX768" s="121"/>
      <c r="AY768" s="76"/>
      <c r="AZ768" s="76"/>
      <c r="BA768" s="76"/>
      <c r="BB768" s="76"/>
      <c r="BC768" s="76"/>
      <c r="BD768" s="76"/>
      <c r="BE768" s="76"/>
      <c r="BF768" s="76"/>
      <c r="BG768" s="76"/>
      <c r="BH768" s="76"/>
      <c r="BI768" s="76"/>
      <c r="BN768" s="500"/>
      <c r="BO768" s="642"/>
      <c r="BP768" s="641"/>
      <c r="BQ768" s="641"/>
      <c r="BR768" s="400" t="s">
        <v>158</v>
      </c>
      <c r="BS768" s="188">
        <v>445923</v>
      </c>
      <c r="BT768" s="390">
        <v>3.0252797628856601E-3</v>
      </c>
      <c r="BU768" s="188">
        <v>21</v>
      </c>
      <c r="BV768" s="390">
        <v>0.13207547169811321</v>
      </c>
      <c r="BW768" s="188">
        <v>21234.428571428572</v>
      </c>
      <c r="BX768" s="401">
        <v>1.6160061562139284E-3</v>
      </c>
      <c r="CB768" s="159"/>
      <c r="CC768" s="159"/>
      <c r="CD768" s="159"/>
      <c r="CE768" s="159"/>
      <c r="CF768" s="159"/>
      <c r="CG768" s="159"/>
      <c r="CI768" s="76"/>
      <c r="CJ768" s="150"/>
      <c r="CK768" s="150"/>
      <c r="CL768" s="150"/>
    </row>
    <row r="769" spans="2:90" s="14" customFormat="1" ht="13.5" customHeight="1">
      <c r="B769" s="500"/>
      <c r="C769" s="629"/>
      <c r="D769" s="632"/>
      <c r="E769" s="616"/>
      <c r="F769" s="616"/>
      <c r="G769" s="128" t="s">
        <v>81</v>
      </c>
      <c r="H769" s="204">
        <v>121290198</v>
      </c>
      <c r="I769" s="183">
        <f>IFERROR(H769/E753,"-")</f>
        <v>0.15203545738349297</v>
      </c>
      <c r="J769" s="212">
        <v>1003</v>
      </c>
      <c r="K769" s="183">
        <f>IFERROR(J769/F753,"-")</f>
        <v>0.77272727272727271</v>
      </c>
      <c r="L769" s="215">
        <f t="shared" si="716"/>
        <v>120927.41575274177</v>
      </c>
      <c r="M769" s="111">
        <f t="shared" si="761"/>
        <v>7.5510050440412563E-2</v>
      </c>
      <c r="N769" s="616"/>
      <c r="O769" s="616"/>
      <c r="P769" s="128" t="s">
        <v>81</v>
      </c>
      <c r="Q769" s="204">
        <v>35091231</v>
      </c>
      <c r="R769" s="183">
        <f>IFERROR(Q769/N753,"-")</f>
        <v>0.24176575683530976</v>
      </c>
      <c r="S769" s="212">
        <v>162</v>
      </c>
      <c r="T769" s="183">
        <f>IFERROR(S769/O753,"-")</f>
        <v>0.8393782383419689</v>
      </c>
      <c r="U769" s="215">
        <f t="shared" si="717"/>
        <v>216612.53703703705</v>
      </c>
      <c r="V769" s="111">
        <f t="shared" si="762"/>
        <v>1.2196040051193255E-2</v>
      </c>
      <c r="W769" s="616"/>
      <c r="X769" s="616"/>
      <c r="Y769" s="128" t="s">
        <v>81</v>
      </c>
      <c r="Z769" s="204">
        <v>7935144</v>
      </c>
      <c r="AA769" s="183">
        <f>IFERROR(Z769/W753,"-")</f>
        <v>0.13370238002767007</v>
      </c>
      <c r="AB769" s="212">
        <v>68</v>
      </c>
      <c r="AC769" s="183">
        <f>IFERROR(AB769/X753,"-")</f>
        <v>0.7640449438202247</v>
      </c>
      <c r="AD769" s="215">
        <f t="shared" si="718"/>
        <v>116693.29411764706</v>
      </c>
      <c r="AE769" s="111">
        <f t="shared" si="763"/>
        <v>5.1193254535872919E-3</v>
      </c>
      <c r="AF769" s="616"/>
      <c r="AG769" s="616"/>
      <c r="AH769" s="128" t="s">
        <v>81</v>
      </c>
      <c r="AI769" s="204">
        <v>30283823</v>
      </c>
      <c r="AJ769" s="183">
        <f>IFERROR(AI769/AF753,"-")</f>
        <v>0.18864113244143754</v>
      </c>
      <c r="AK769" s="212">
        <v>167</v>
      </c>
      <c r="AL769" s="183">
        <f>IFERROR(AK769/AG753,"-")</f>
        <v>0.83919597989949746</v>
      </c>
      <c r="AM769" s="215">
        <f t="shared" si="719"/>
        <v>181340.25748502993</v>
      </c>
      <c r="AN769" s="111">
        <f t="shared" si="764"/>
        <v>1.2572461040427614E-2</v>
      </c>
      <c r="AO769" s="616"/>
      <c r="AP769" s="652"/>
      <c r="AQ769" s="128" t="s">
        <v>81</v>
      </c>
      <c r="AR769" s="204">
        <f t="shared" si="714"/>
        <v>194600396</v>
      </c>
      <c r="AS769" s="183">
        <f>IFERROR(AR769/AO753,"-")</f>
        <v>0.16735394964106307</v>
      </c>
      <c r="AT769" s="212">
        <f t="shared" si="715"/>
        <v>1400</v>
      </c>
      <c r="AU769" s="183">
        <f>IFERROR(AT769/AP753,"-")</f>
        <v>0.7869589657110736</v>
      </c>
      <c r="AV769" s="215">
        <f t="shared" si="720"/>
        <v>139000.28285714285</v>
      </c>
      <c r="AW769" s="111">
        <f t="shared" si="765"/>
        <v>0.10539787698562071</v>
      </c>
      <c r="AX769" s="121"/>
      <c r="AY769" s="76"/>
      <c r="AZ769" s="76"/>
      <c r="BA769" s="76"/>
      <c r="BB769" s="76"/>
      <c r="BC769" s="76"/>
      <c r="BD769" s="76"/>
      <c r="BE769" s="76"/>
      <c r="BF769" s="76"/>
      <c r="BG769" s="76"/>
      <c r="BH769" s="76"/>
      <c r="BI769" s="76"/>
      <c r="BN769" s="500"/>
      <c r="BO769" s="642"/>
      <c r="BP769" s="641"/>
      <c r="BQ769" s="641"/>
      <c r="BR769" s="128" t="s">
        <v>81</v>
      </c>
      <c r="BS769" s="188">
        <v>23986139</v>
      </c>
      <c r="BT769" s="390">
        <v>0.16272939701801092</v>
      </c>
      <c r="BU769" s="188">
        <v>137</v>
      </c>
      <c r="BV769" s="390">
        <v>0.86163522012578619</v>
      </c>
      <c r="BW769" s="188">
        <v>175081.30656934305</v>
      </c>
      <c r="BX769" s="401">
        <v>1.0542516352443248E-2</v>
      </c>
      <c r="CB769" s="159"/>
      <c r="CC769" s="159"/>
      <c r="CD769" s="159"/>
      <c r="CE769" s="159"/>
      <c r="CF769" s="159"/>
      <c r="CG769" s="159"/>
      <c r="CI769" s="76"/>
      <c r="CJ769" s="150"/>
      <c r="CK769" s="150"/>
      <c r="CL769" s="150"/>
    </row>
    <row r="770" spans="2:90" s="14" customFormat="1" ht="13.5" customHeight="1">
      <c r="B770" s="500">
        <v>46</v>
      </c>
      <c r="C770" s="627" t="s">
        <v>25</v>
      </c>
      <c r="D770" s="630">
        <f>BL50</f>
        <v>17006</v>
      </c>
      <c r="E770" s="626">
        <f t="shared" ref="E770" si="766">VLOOKUP(C770,$AY$5:$BI$78,2,0)</f>
        <v>871266360</v>
      </c>
      <c r="F770" s="626">
        <f t="shared" ref="F770" si="767">VLOOKUP(C770,$AY$5:$BI$78,7,0)</f>
        <v>1559</v>
      </c>
      <c r="G770" s="124" t="s">
        <v>144</v>
      </c>
      <c r="H770" s="210">
        <v>10242929</v>
      </c>
      <c r="I770" s="181">
        <f>IFERROR(H770/E770,"-")</f>
        <v>1.1756369200344197E-2</v>
      </c>
      <c r="J770" s="210">
        <v>203</v>
      </c>
      <c r="K770" s="181">
        <f>IFERROR(J770/F770,"-")</f>
        <v>0.13021167415009621</v>
      </c>
      <c r="L770" s="213">
        <f t="shared" si="716"/>
        <v>50457.778325123152</v>
      </c>
      <c r="M770" s="108">
        <f>IFERROR(J770/$BL$50,0)</f>
        <v>1.1936963424673645E-2</v>
      </c>
      <c r="N770" s="626">
        <f t="shared" ref="N770" si="768">VLOOKUP(C770,$AY$5:$BI$78,3,0)</f>
        <v>103436060</v>
      </c>
      <c r="O770" s="626">
        <f t="shared" ref="O770" si="769">VLOOKUP(C770,$AY$5:$BI$78,8,0)</f>
        <v>212</v>
      </c>
      <c r="P770" s="124" t="s">
        <v>144</v>
      </c>
      <c r="Q770" s="210">
        <v>920075</v>
      </c>
      <c r="R770" s="181">
        <f>IFERROR(Q770/N770,"-")</f>
        <v>8.8951087270725503E-3</v>
      </c>
      <c r="S770" s="210">
        <v>45</v>
      </c>
      <c r="T770" s="181">
        <f>IFERROR(S770/O770,"-")</f>
        <v>0.21226415094339623</v>
      </c>
      <c r="U770" s="213">
        <f t="shared" si="717"/>
        <v>20446.111111111109</v>
      </c>
      <c r="V770" s="108">
        <f>IFERROR(S770/$BL$50,0)</f>
        <v>2.6461248970951431E-3</v>
      </c>
      <c r="W770" s="626">
        <f t="shared" ref="W770" si="770">VLOOKUP(C770,$AY$5:$BI$78,4,0)</f>
        <v>89879310</v>
      </c>
      <c r="X770" s="626">
        <f t="shared" ref="X770" si="771">VLOOKUP(C770,$AY$5:$BI$78,9,0)</f>
        <v>130</v>
      </c>
      <c r="Y770" s="124" t="s">
        <v>144</v>
      </c>
      <c r="Z770" s="210">
        <v>672932</v>
      </c>
      <c r="AA770" s="181">
        <f>IFERROR(Z770/W770,"-")</f>
        <v>7.4870623728642335E-3</v>
      </c>
      <c r="AB770" s="210">
        <v>23</v>
      </c>
      <c r="AC770" s="181">
        <f>IFERROR(AB770/X770,"-")</f>
        <v>0.17692307692307693</v>
      </c>
      <c r="AD770" s="213">
        <f t="shared" si="718"/>
        <v>29257.91304347826</v>
      </c>
      <c r="AE770" s="108">
        <f>IFERROR(AB770/$BL$50,0)</f>
        <v>1.3524638362930731E-3</v>
      </c>
      <c r="AF770" s="626">
        <f t="shared" ref="AF770" si="772">VLOOKUP(C770,$AY$5:$BI$78,5,0)</f>
        <v>180366830</v>
      </c>
      <c r="AG770" s="626">
        <f t="shared" ref="AG770" si="773">VLOOKUP(C770,$AY$5:$BI$78,10,0)</f>
        <v>236</v>
      </c>
      <c r="AH770" s="124" t="s">
        <v>144</v>
      </c>
      <c r="AI770" s="210">
        <v>7373857</v>
      </c>
      <c r="AJ770" s="181">
        <f>IFERROR(AI770/AF770,"-")</f>
        <v>4.0882555844663902E-2</v>
      </c>
      <c r="AK770" s="210">
        <v>57</v>
      </c>
      <c r="AL770" s="181">
        <f>IFERROR(AK770/AG770,"-")</f>
        <v>0.24152542372881355</v>
      </c>
      <c r="AM770" s="213">
        <f t="shared" si="719"/>
        <v>129365.91228070176</v>
      </c>
      <c r="AN770" s="108">
        <f>IFERROR(AK770/$BL$50,0)</f>
        <v>3.3517582029871811E-3</v>
      </c>
      <c r="AO770" s="626">
        <f t="shared" ref="AO770" si="774">VLOOKUP(C770,$AY$5:$BI$78,6,0)</f>
        <v>1244948560</v>
      </c>
      <c r="AP770" s="650">
        <f t="shared" ref="AP770" si="775">VLOOKUP(C770,$AY$5:$BI$78,11,0)</f>
        <v>2137</v>
      </c>
      <c r="AQ770" s="124" t="s">
        <v>144</v>
      </c>
      <c r="AR770" s="210">
        <f t="shared" si="714"/>
        <v>19209793</v>
      </c>
      <c r="AS770" s="181">
        <f>IFERROR(AR770/AO770,"-")</f>
        <v>1.5430190143759836E-2</v>
      </c>
      <c r="AT770" s="210">
        <f t="shared" si="715"/>
        <v>328</v>
      </c>
      <c r="AU770" s="181">
        <f>IFERROR(AT770/AP770,"-")</f>
        <v>0.15348619560131024</v>
      </c>
      <c r="AV770" s="213">
        <f t="shared" si="720"/>
        <v>58566.442073170729</v>
      </c>
      <c r="AW770" s="108">
        <f>IFERROR(AT770/$BL$50,0)</f>
        <v>1.928731036104904E-2</v>
      </c>
      <c r="AX770" s="121"/>
      <c r="AY770" s="76"/>
      <c r="AZ770" s="76"/>
      <c r="BA770" s="76"/>
      <c r="BB770" s="76"/>
      <c r="BC770" s="76"/>
      <c r="BD770" s="76"/>
      <c r="BE770" s="76"/>
      <c r="BF770" s="76"/>
      <c r="BG770" s="76"/>
      <c r="BH770" s="76"/>
      <c r="BI770" s="76"/>
      <c r="BN770" s="500">
        <v>46</v>
      </c>
      <c r="BO770" s="642" t="s">
        <v>25</v>
      </c>
      <c r="BP770" s="641">
        <v>138271430</v>
      </c>
      <c r="BQ770" s="641">
        <v>194</v>
      </c>
      <c r="BR770" s="400" t="s">
        <v>144</v>
      </c>
      <c r="BS770" s="188">
        <v>2356972</v>
      </c>
      <c r="BT770" s="390">
        <v>1.7045979780494061E-2</v>
      </c>
      <c r="BU770" s="188">
        <v>52</v>
      </c>
      <c r="BV770" s="390">
        <v>0.26804123711340205</v>
      </c>
      <c r="BW770" s="188">
        <v>45326.384615384617</v>
      </c>
      <c r="BX770" s="401">
        <v>3.1568722680913063E-3</v>
      </c>
      <c r="CB770" s="159"/>
      <c r="CC770" s="159"/>
      <c r="CD770" s="159"/>
      <c r="CE770" s="159"/>
      <c r="CF770" s="159"/>
      <c r="CG770" s="159"/>
      <c r="CI770" s="76"/>
      <c r="CJ770" s="150"/>
      <c r="CK770" s="150"/>
      <c r="CL770" s="150"/>
    </row>
    <row r="771" spans="2:90" s="14" customFormat="1" ht="13.5" customHeight="1">
      <c r="B771" s="500"/>
      <c r="C771" s="628"/>
      <c r="D771" s="631"/>
      <c r="E771" s="615"/>
      <c r="F771" s="615"/>
      <c r="G771" s="125" t="s">
        <v>145</v>
      </c>
      <c r="H771" s="211">
        <v>17887606</v>
      </c>
      <c r="I771" s="182">
        <f>IFERROR(H771/E770,"-")</f>
        <v>2.0530582633765407E-2</v>
      </c>
      <c r="J771" s="211">
        <v>296</v>
      </c>
      <c r="K771" s="182">
        <f>IFERROR(J771/F770,"-")</f>
        <v>0.1898652982681206</v>
      </c>
      <c r="L771" s="214">
        <f t="shared" si="716"/>
        <v>60431.101351351354</v>
      </c>
      <c r="M771" s="109">
        <f t="shared" ref="M771:M786" si="776">IFERROR(J771/$BL$50,0)</f>
        <v>1.7405621545336938E-2</v>
      </c>
      <c r="N771" s="615"/>
      <c r="O771" s="615"/>
      <c r="P771" s="125" t="s">
        <v>145</v>
      </c>
      <c r="Q771" s="211">
        <v>3911546</v>
      </c>
      <c r="R771" s="182">
        <f>IFERROR(Q771/N770,"-")</f>
        <v>3.7816076907801789E-2</v>
      </c>
      <c r="S771" s="211">
        <v>48</v>
      </c>
      <c r="T771" s="182">
        <f>IFERROR(S771/O770,"-")</f>
        <v>0.22641509433962265</v>
      </c>
      <c r="U771" s="214">
        <f t="shared" si="717"/>
        <v>81490.541666666672</v>
      </c>
      <c r="V771" s="109">
        <f t="shared" ref="V771:V786" si="777">IFERROR(S771/$BL$50,0)</f>
        <v>2.8225332235681526E-3</v>
      </c>
      <c r="W771" s="615"/>
      <c r="X771" s="615"/>
      <c r="Y771" s="125" t="s">
        <v>145</v>
      </c>
      <c r="Z771" s="211">
        <v>654207</v>
      </c>
      <c r="AA771" s="182">
        <f>IFERROR(Z771/W770,"-")</f>
        <v>7.2787274401639266E-3</v>
      </c>
      <c r="AB771" s="211">
        <v>25</v>
      </c>
      <c r="AC771" s="182">
        <f>IFERROR(AB771/X770,"-")</f>
        <v>0.19230769230769232</v>
      </c>
      <c r="AD771" s="214">
        <f t="shared" si="718"/>
        <v>26168.28</v>
      </c>
      <c r="AE771" s="109">
        <f t="shared" ref="AE771:AE786" si="778">IFERROR(AB771/$BL$50,0)</f>
        <v>1.4700693872750795E-3</v>
      </c>
      <c r="AF771" s="615"/>
      <c r="AG771" s="615"/>
      <c r="AH771" s="125" t="s">
        <v>145</v>
      </c>
      <c r="AI771" s="211">
        <v>1887015</v>
      </c>
      <c r="AJ771" s="182">
        <f>IFERROR(AI771/AF770,"-")</f>
        <v>1.0462095497270757E-2</v>
      </c>
      <c r="AK771" s="211">
        <v>48</v>
      </c>
      <c r="AL771" s="182">
        <f>IFERROR(AK771/AG770,"-")</f>
        <v>0.20338983050847459</v>
      </c>
      <c r="AM771" s="214">
        <f t="shared" si="719"/>
        <v>39312.8125</v>
      </c>
      <c r="AN771" s="109">
        <f t="shared" ref="AN771:AN786" si="779">IFERROR(AK771/$BL$50,0)</f>
        <v>2.8225332235681526E-3</v>
      </c>
      <c r="AO771" s="615"/>
      <c r="AP771" s="651"/>
      <c r="AQ771" s="125" t="s">
        <v>145</v>
      </c>
      <c r="AR771" s="211">
        <f t="shared" si="714"/>
        <v>24340374</v>
      </c>
      <c r="AS771" s="182">
        <f>IFERROR(AR771/AO770,"-")</f>
        <v>1.9551309011514501E-2</v>
      </c>
      <c r="AT771" s="211">
        <f t="shared" si="715"/>
        <v>417</v>
      </c>
      <c r="AU771" s="182">
        <f>IFERROR(AT771/AP770,"-")</f>
        <v>0.19513336452971455</v>
      </c>
      <c r="AV771" s="214">
        <f t="shared" si="720"/>
        <v>58370.201438848919</v>
      </c>
      <c r="AW771" s="109">
        <f t="shared" ref="AW771:AW786" si="780">IFERROR(AT771/$BL$50,0)</f>
        <v>2.4520757379748324E-2</v>
      </c>
      <c r="AX771" s="121"/>
      <c r="AY771" s="76"/>
      <c r="AZ771" s="76"/>
      <c r="BA771" s="76"/>
      <c r="BB771" s="76"/>
      <c r="BC771" s="76"/>
      <c r="BD771" s="76"/>
      <c r="BE771" s="76"/>
      <c r="BF771" s="76"/>
      <c r="BG771" s="76"/>
      <c r="BH771" s="76"/>
      <c r="BI771" s="76"/>
      <c r="BN771" s="500"/>
      <c r="BO771" s="642"/>
      <c r="BP771" s="641"/>
      <c r="BQ771" s="641"/>
      <c r="BR771" s="400" t="s">
        <v>145</v>
      </c>
      <c r="BS771" s="188">
        <v>2954403</v>
      </c>
      <c r="BT771" s="390">
        <v>2.1366691586251766E-2</v>
      </c>
      <c r="BU771" s="188">
        <v>54</v>
      </c>
      <c r="BV771" s="390">
        <v>0.27835051546391754</v>
      </c>
      <c r="BW771" s="188">
        <v>54711.166666666664</v>
      </c>
      <c r="BX771" s="401">
        <v>3.2782904322486645E-3</v>
      </c>
      <c r="CB771" s="159"/>
      <c r="CC771" s="159"/>
      <c r="CD771" s="159"/>
      <c r="CE771" s="159"/>
      <c r="CF771" s="159"/>
      <c r="CG771" s="159"/>
      <c r="CI771" s="76"/>
      <c r="CJ771" s="150"/>
      <c r="CK771" s="150"/>
      <c r="CL771" s="150"/>
    </row>
    <row r="772" spans="2:90" s="14" customFormat="1" ht="13.5" customHeight="1">
      <c r="B772" s="500"/>
      <c r="C772" s="628"/>
      <c r="D772" s="631"/>
      <c r="E772" s="615"/>
      <c r="F772" s="615"/>
      <c r="G772" s="126" t="s">
        <v>146</v>
      </c>
      <c r="H772" s="211">
        <v>17017352</v>
      </c>
      <c r="I772" s="182">
        <f>IFERROR(H772/E770,"-")</f>
        <v>1.95317445746442E-2</v>
      </c>
      <c r="J772" s="211">
        <v>408</v>
      </c>
      <c r="K772" s="182">
        <f>IFERROR(J772/F770,"-")</f>
        <v>0.26170622193713922</v>
      </c>
      <c r="L772" s="214">
        <f t="shared" si="716"/>
        <v>41709.196078431371</v>
      </c>
      <c r="M772" s="109">
        <f t="shared" si="776"/>
        <v>2.3991532400329297E-2</v>
      </c>
      <c r="N772" s="615"/>
      <c r="O772" s="615"/>
      <c r="P772" s="126" t="s">
        <v>146</v>
      </c>
      <c r="Q772" s="211">
        <v>5304056</v>
      </c>
      <c r="R772" s="182">
        <f>IFERROR(Q772/N770,"-")</f>
        <v>5.12785966518833E-2</v>
      </c>
      <c r="S772" s="211">
        <v>56</v>
      </c>
      <c r="T772" s="182">
        <f>IFERROR(S772/O770,"-")</f>
        <v>0.26415094339622641</v>
      </c>
      <c r="U772" s="214">
        <f t="shared" si="717"/>
        <v>94715.28571428571</v>
      </c>
      <c r="V772" s="109">
        <f t="shared" si="777"/>
        <v>3.292955427496178E-3</v>
      </c>
      <c r="W772" s="615"/>
      <c r="X772" s="615"/>
      <c r="Y772" s="126" t="s">
        <v>146</v>
      </c>
      <c r="Z772" s="211">
        <v>1142943</v>
      </c>
      <c r="AA772" s="182">
        <f>IFERROR(Z772/W770,"-")</f>
        <v>1.2716419385062036E-2</v>
      </c>
      <c r="AB772" s="211">
        <v>39</v>
      </c>
      <c r="AC772" s="182">
        <f>IFERROR(AB772/X770,"-")</f>
        <v>0.3</v>
      </c>
      <c r="AD772" s="214">
        <f t="shared" si="718"/>
        <v>29306.23076923077</v>
      </c>
      <c r="AE772" s="109">
        <f t="shared" si="778"/>
        <v>2.2933082441491236E-3</v>
      </c>
      <c r="AF772" s="615"/>
      <c r="AG772" s="615"/>
      <c r="AH772" s="126" t="s">
        <v>146</v>
      </c>
      <c r="AI772" s="211">
        <v>4864973</v>
      </c>
      <c r="AJ772" s="182">
        <f>IFERROR(AI772/AF770,"-")</f>
        <v>2.6972658997222492E-2</v>
      </c>
      <c r="AK772" s="211">
        <v>65</v>
      </c>
      <c r="AL772" s="182">
        <f>IFERROR(AK772/AG770,"-")</f>
        <v>0.27542372881355931</v>
      </c>
      <c r="AM772" s="214">
        <f t="shared" si="719"/>
        <v>74845.738461538465</v>
      </c>
      <c r="AN772" s="109">
        <f t="shared" si="779"/>
        <v>3.8221804069152065E-3</v>
      </c>
      <c r="AO772" s="615"/>
      <c r="AP772" s="651"/>
      <c r="AQ772" s="126" t="s">
        <v>146</v>
      </c>
      <c r="AR772" s="211">
        <f t="shared" si="714"/>
        <v>28329324</v>
      </c>
      <c r="AS772" s="182">
        <f>IFERROR(AR772/AO770,"-")</f>
        <v>2.2755417300133269E-2</v>
      </c>
      <c r="AT772" s="211">
        <f t="shared" si="715"/>
        <v>568</v>
      </c>
      <c r="AU772" s="182">
        <f>IFERROR(AT772/AP770,"-")</f>
        <v>0.26579316799251285</v>
      </c>
      <c r="AV772" s="214">
        <f t="shared" si="720"/>
        <v>49875.570422535209</v>
      </c>
      <c r="AW772" s="109">
        <f t="shared" si="780"/>
        <v>3.3399976478889801E-2</v>
      </c>
      <c r="AX772" s="121"/>
      <c r="AY772" s="76"/>
      <c r="AZ772" s="76"/>
      <c r="BA772" s="76"/>
      <c r="BB772" s="76"/>
      <c r="BC772" s="76"/>
      <c r="BD772" s="76"/>
      <c r="BE772" s="76"/>
      <c r="BF772" s="76"/>
      <c r="BG772" s="76"/>
      <c r="BH772" s="76"/>
      <c r="BI772" s="76"/>
      <c r="BN772" s="500"/>
      <c r="BO772" s="642"/>
      <c r="BP772" s="641"/>
      <c r="BQ772" s="641"/>
      <c r="BR772" s="400" t="s">
        <v>146</v>
      </c>
      <c r="BS772" s="188">
        <v>2137217</v>
      </c>
      <c r="BT772" s="390">
        <v>1.5456678216172351E-2</v>
      </c>
      <c r="BU772" s="188">
        <v>61</v>
      </c>
      <c r="BV772" s="390">
        <v>0.31443298969072164</v>
      </c>
      <c r="BW772" s="188">
        <v>35036.344262295082</v>
      </c>
      <c r="BX772" s="401">
        <v>3.7032540067994174E-3</v>
      </c>
      <c r="CB772" s="159"/>
      <c r="CC772" s="159"/>
      <c r="CD772" s="159"/>
      <c r="CE772" s="159"/>
      <c r="CF772" s="159"/>
      <c r="CG772" s="159"/>
      <c r="CI772" s="76"/>
      <c r="CJ772" s="150"/>
      <c r="CK772" s="150"/>
      <c r="CL772" s="150"/>
    </row>
    <row r="773" spans="2:90" s="14" customFormat="1" ht="13.5" customHeight="1">
      <c r="B773" s="500"/>
      <c r="C773" s="628"/>
      <c r="D773" s="631"/>
      <c r="E773" s="615"/>
      <c r="F773" s="615"/>
      <c r="G773" s="126" t="s">
        <v>147</v>
      </c>
      <c r="H773" s="211">
        <v>5561977</v>
      </c>
      <c r="I773" s="182">
        <f>IFERROR(H773/E770,"-")</f>
        <v>6.383784862300893E-3</v>
      </c>
      <c r="J773" s="211">
        <v>74</v>
      </c>
      <c r="K773" s="182">
        <f>IFERROR(J773/F770,"-")</f>
        <v>4.7466324567030149E-2</v>
      </c>
      <c r="L773" s="214">
        <f t="shared" si="716"/>
        <v>75161.851351351346</v>
      </c>
      <c r="M773" s="109">
        <f t="shared" si="776"/>
        <v>4.3514053863342346E-3</v>
      </c>
      <c r="N773" s="615"/>
      <c r="O773" s="615"/>
      <c r="P773" s="126" t="s">
        <v>147</v>
      </c>
      <c r="Q773" s="211">
        <v>44245</v>
      </c>
      <c r="R773" s="182">
        <f>IFERROR(Q773/N770,"-")</f>
        <v>4.2775217849558463E-4</v>
      </c>
      <c r="S773" s="211">
        <v>6</v>
      </c>
      <c r="T773" s="182">
        <f>IFERROR(S773/O770,"-")</f>
        <v>2.8301886792452831E-2</v>
      </c>
      <c r="U773" s="214">
        <f t="shared" si="717"/>
        <v>7374.166666666667</v>
      </c>
      <c r="V773" s="109">
        <f t="shared" si="777"/>
        <v>3.5281665294601908E-4</v>
      </c>
      <c r="W773" s="615"/>
      <c r="X773" s="615"/>
      <c r="Y773" s="126" t="s">
        <v>147</v>
      </c>
      <c r="Z773" s="211">
        <v>145383</v>
      </c>
      <c r="AA773" s="182">
        <f>IFERROR(Z773/W770,"-")</f>
        <v>1.6175357821505306E-3</v>
      </c>
      <c r="AB773" s="211">
        <v>6</v>
      </c>
      <c r="AC773" s="182">
        <f>IFERROR(AB773/X770,"-")</f>
        <v>4.6153846153846156E-2</v>
      </c>
      <c r="AD773" s="214">
        <f t="shared" si="718"/>
        <v>24230.5</v>
      </c>
      <c r="AE773" s="109">
        <f t="shared" si="778"/>
        <v>3.5281665294601908E-4</v>
      </c>
      <c r="AF773" s="615"/>
      <c r="AG773" s="615"/>
      <c r="AH773" s="126" t="s">
        <v>147</v>
      </c>
      <c r="AI773" s="211">
        <v>127601</v>
      </c>
      <c r="AJ773" s="182">
        <f>IFERROR(AI773/AF770,"-")</f>
        <v>7.0745269515464675E-4</v>
      </c>
      <c r="AK773" s="211">
        <v>10</v>
      </c>
      <c r="AL773" s="182">
        <f>IFERROR(AK773/AG770,"-")</f>
        <v>4.2372881355932202E-2</v>
      </c>
      <c r="AM773" s="214">
        <f t="shared" si="719"/>
        <v>12760.1</v>
      </c>
      <c r="AN773" s="109">
        <f t="shared" si="779"/>
        <v>5.880277549100317E-4</v>
      </c>
      <c r="AO773" s="615"/>
      <c r="AP773" s="651"/>
      <c r="AQ773" s="126" t="s">
        <v>147</v>
      </c>
      <c r="AR773" s="211">
        <f t="shared" ref="AR773:AR836" si="781">SUM(H773,Q773,Z773,AI773)</f>
        <v>5879206</v>
      </c>
      <c r="AS773" s="182">
        <f>IFERROR(AR773/AO770,"-")</f>
        <v>4.7224489339543476E-3</v>
      </c>
      <c r="AT773" s="211">
        <f t="shared" ref="AT773:AT836" si="782">SUM(J773,S773,AB773,AK773)</f>
        <v>96</v>
      </c>
      <c r="AU773" s="182">
        <f>IFERROR(AT773/AP770,"-")</f>
        <v>4.4922788956481045E-2</v>
      </c>
      <c r="AV773" s="214">
        <f t="shared" si="720"/>
        <v>61241.729166666664</v>
      </c>
      <c r="AW773" s="109">
        <f t="shared" si="780"/>
        <v>5.6450664471363052E-3</v>
      </c>
      <c r="AX773" s="121"/>
      <c r="AY773" s="76"/>
      <c r="AZ773" s="76"/>
      <c r="BA773" s="76"/>
      <c r="BB773" s="76"/>
      <c r="BC773" s="76"/>
      <c r="BD773" s="76"/>
      <c r="BE773" s="76"/>
      <c r="BF773" s="76"/>
      <c r="BG773" s="76"/>
      <c r="BH773" s="76"/>
      <c r="BI773" s="76"/>
      <c r="BN773" s="500"/>
      <c r="BO773" s="642"/>
      <c r="BP773" s="641"/>
      <c r="BQ773" s="641"/>
      <c r="BR773" s="400" t="s">
        <v>147</v>
      </c>
      <c r="BS773" s="188">
        <v>65114</v>
      </c>
      <c r="BT773" s="390">
        <v>4.7091434579073926E-4</v>
      </c>
      <c r="BU773" s="188">
        <v>10</v>
      </c>
      <c r="BV773" s="390">
        <v>5.1546391752577317E-2</v>
      </c>
      <c r="BW773" s="188">
        <v>6511.4</v>
      </c>
      <c r="BX773" s="401">
        <v>6.0709082078678968E-4</v>
      </c>
      <c r="CB773" s="159"/>
      <c r="CC773" s="159"/>
      <c r="CD773" s="159"/>
      <c r="CE773" s="159"/>
      <c r="CF773" s="159"/>
      <c r="CG773" s="159"/>
      <c r="CI773" s="76"/>
      <c r="CJ773" s="150"/>
      <c r="CK773" s="150"/>
      <c r="CL773" s="150"/>
    </row>
    <row r="774" spans="2:90" s="14" customFormat="1" ht="13.5" customHeight="1">
      <c r="B774" s="500"/>
      <c r="C774" s="628"/>
      <c r="D774" s="631"/>
      <c r="E774" s="615"/>
      <c r="F774" s="615"/>
      <c r="G774" s="126" t="s">
        <v>148</v>
      </c>
      <c r="H774" s="211">
        <v>20377774</v>
      </c>
      <c r="I774" s="182">
        <f>IFERROR(H774/E770,"-")</f>
        <v>2.3388684489092405E-2</v>
      </c>
      <c r="J774" s="211">
        <v>431</v>
      </c>
      <c r="K774" s="182">
        <f>IFERROR(J774/F770,"-")</f>
        <v>0.27645926876202692</v>
      </c>
      <c r="L774" s="214">
        <f t="shared" ref="L774:L837" si="783">IFERROR(H774/J774,"-")</f>
        <v>47280.218097447796</v>
      </c>
      <c r="M774" s="109">
        <f t="shared" si="776"/>
        <v>2.5343996236622368E-2</v>
      </c>
      <c r="N774" s="615"/>
      <c r="O774" s="615"/>
      <c r="P774" s="126" t="s">
        <v>148</v>
      </c>
      <c r="Q774" s="211">
        <v>1254347</v>
      </c>
      <c r="R774" s="182">
        <f>IFERROR(Q774/N770,"-")</f>
        <v>1.2126786345110207E-2</v>
      </c>
      <c r="S774" s="211">
        <v>71</v>
      </c>
      <c r="T774" s="182">
        <f>IFERROR(S774/O770,"-")</f>
        <v>0.33490566037735847</v>
      </c>
      <c r="U774" s="214">
        <f t="shared" ref="U774:U837" si="784">IFERROR(Q774/S774,"-")</f>
        <v>17666.859154929578</v>
      </c>
      <c r="V774" s="109">
        <f t="shared" si="777"/>
        <v>4.1749970598612251E-3</v>
      </c>
      <c r="W774" s="615"/>
      <c r="X774" s="615"/>
      <c r="Y774" s="126" t="s">
        <v>148</v>
      </c>
      <c r="Z774" s="211">
        <v>2152242</v>
      </c>
      <c r="AA774" s="182">
        <f>IFERROR(Z774/W770,"-")</f>
        <v>2.394591146727762E-2</v>
      </c>
      <c r="AB774" s="211">
        <v>46</v>
      </c>
      <c r="AC774" s="182">
        <f>IFERROR(AB774/X770,"-")</f>
        <v>0.35384615384615387</v>
      </c>
      <c r="AD774" s="214">
        <f t="shared" ref="AD774:AD837" si="785">IFERROR(Z774/AB774,"-")</f>
        <v>46787.869565217392</v>
      </c>
      <c r="AE774" s="109">
        <f t="shared" si="778"/>
        <v>2.7049276725861463E-3</v>
      </c>
      <c r="AF774" s="615"/>
      <c r="AG774" s="615"/>
      <c r="AH774" s="126" t="s">
        <v>148</v>
      </c>
      <c r="AI774" s="211">
        <v>3009179</v>
      </c>
      <c r="AJ774" s="182">
        <f>IFERROR(AI774/AF770,"-")</f>
        <v>1.6683660737398333E-2</v>
      </c>
      <c r="AK774" s="211">
        <v>75</v>
      </c>
      <c r="AL774" s="182">
        <f>IFERROR(AK774/AG770,"-")</f>
        <v>0.31779661016949151</v>
      </c>
      <c r="AM774" s="214">
        <f t="shared" ref="AM774:AM837" si="786">IFERROR(AI774/AK774,"-")</f>
        <v>40122.386666666665</v>
      </c>
      <c r="AN774" s="109">
        <f t="shared" si="779"/>
        <v>4.4102081618252378E-3</v>
      </c>
      <c r="AO774" s="615"/>
      <c r="AP774" s="651"/>
      <c r="AQ774" s="126" t="s">
        <v>148</v>
      </c>
      <c r="AR774" s="211">
        <f t="shared" si="781"/>
        <v>26793542</v>
      </c>
      <c r="AS774" s="182">
        <f>IFERROR(AR774/AO770,"-")</f>
        <v>2.1521806491346118E-2</v>
      </c>
      <c r="AT774" s="211">
        <f t="shared" si="782"/>
        <v>623</v>
      </c>
      <c r="AU774" s="182">
        <f>IFERROR(AT774/AP770,"-")</f>
        <v>0.29153018249883011</v>
      </c>
      <c r="AV774" s="214">
        <f t="shared" ref="AV774:AV837" si="787">IFERROR(AR774/AT774,"-")</f>
        <v>43007.290529695027</v>
      </c>
      <c r="AW774" s="109">
        <f t="shared" si="780"/>
        <v>3.6634129130894977E-2</v>
      </c>
      <c r="AX774" s="121"/>
      <c r="AY774" s="76"/>
      <c r="AZ774" s="76"/>
      <c r="BA774" s="76"/>
      <c r="BB774" s="76"/>
      <c r="BC774" s="76"/>
      <c r="BD774" s="76"/>
      <c r="BE774" s="76"/>
      <c r="BF774" s="76"/>
      <c r="BG774" s="76"/>
      <c r="BH774" s="76"/>
      <c r="BI774" s="76"/>
      <c r="BN774" s="500"/>
      <c r="BO774" s="642"/>
      <c r="BP774" s="641"/>
      <c r="BQ774" s="641"/>
      <c r="BR774" s="400" t="s">
        <v>148</v>
      </c>
      <c r="BS774" s="188">
        <v>1731916</v>
      </c>
      <c r="BT774" s="390">
        <v>1.2525479775540038E-2</v>
      </c>
      <c r="BU774" s="188">
        <v>69</v>
      </c>
      <c r="BV774" s="390">
        <v>0.35567010309278352</v>
      </c>
      <c r="BW774" s="188">
        <v>25100.231884057972</v>
      </c>
      <c r="BX774" s="401">
        <v>4.1889266634288491E-3</v>
      </c>
      <c r="CB774" s="159"/>
      <c r="CC774" s="159"/>
      <c r="CD774" s="159"/>
      <c r="CE774" s="159"/>
      <c r="CF774" s="159"/>
      <c r="CG774" s="159"/>
      <c r="CI774" s="76"/>
      <c r="CJ774" s="150"/>
      <c r="CK774" s="150"/>
      <c r="CL774" s="150"/>
    </row>
    <row r="775" spans="2:90" s="14" customFormat="1" ht="13.5" customHeight="1">
      <c r="B775" s="500"/>
      <c r="C775" s="628"/>
      <c r="D775" s="631"/>
      <c r="E775" s="615"/>
      <c r="F775" s="615"/>
      <c r="G775" s="126" t="s">
        <v>149</v>
      </c>
      <c r="H775" s="211">
        <v>30746144</v>
      </c>
      <c r="I775" s="182">
        <f>IFERROR(H775/E770,"-")</f>
        <v>3.5289029178172331E-2</v>
      </c>
      <c r="J775" s="211">
        <v>478</v>
      </c>
      <c r="K775" s="182">
        <f>IFERROR(J775/F770,"-")</f>
        <v>0.30660679923027584</v>
      </c>
      <c r="L775" s="214">
        <f t="shared" si="783"/>
        <v>64322.476987447699</v>
      </c>
      <c r="M775" s="109">
        <f t="shared" si="776"/>
        <v>2.8107726684699519E-2</v>
      </c>
      <c r="N775" s="615"/>
      <c r="O775" s="615"/>
      <c r="P775" s="126" t="s">
        <v>149</v>
      </c>
      <c r="Q775" s="211">
        <v>4323754</v>
      </c>
      <c r="R775" s="182">
        <f>IFERROR(Q775/N770,"-")</f>
        <v>4.1801224833969891E-2</v>
      </c>
      <c r="S775" s="211">
        <v>81</v>
      </c>
      <c r="T775" s="182">
        <f>IFERROR(S775/O770,"-")</f>
        <v>0.38207547169811323</v>
      </c>
      <c r="U775" s="214">
        <f t="shared" si="784"/>
        <v>53379.679012345681</v>
      </c>
      <c r="V775" s="109">
        <f t="shared" si="777"/>
        <v>4.7630248147712568E-3</v>
      </c>
      <c r="W775" s="615"/>
      <c r="X775" s="615"/>
      <c r="Y775" s="126" t="s">
        <v>149</v>
      </c>
      <c r="Z775" s="211">
        <v>4221298</v>
      </c>
      <c r="AA775" s="182">
        <f>IFERROR(Z775/W770,"-")</f>
        <v>4.6966292909903291E-2</v>
      </c>
      <c r="AB775" s="211">
        <v>51</v>
      </c>
      <c r="AC775" s="182">
        <f>IFERROR(AB775/X770,"-")</f>
        <v>0.3923076923076923</v>
      </c>
      <c r="AD775" s="214">
        <f t="shared" si="785"/>
        <v>82770.549019607846</v>
      </c>
      <c r="AE775" s="109">
        <f t="shared" si="778"/>
        <v>2.9989415500411621E-3</v>
      </c>
      <c r="AF775" s="615"/>
      <c r="AG775" s="615"/>
      <c r="AH775" s="126" t="s">
        <v>149</v>
      </c>
      <c r="AI775" s="211">
        <v>5205895</v>
      </c>
      <c r="AJ775" s="182">
        <f>IFERROR(AI775/AF770,"-")</f>
        <v>2.8862818069153848E-2</v>
      </c>
      <c r="AK775" s="211">
        <v>76</v>
      </c>
      <c r="AL775" s="182">
        <f>IFERROR(AK775/AG770,"-")</f>
        <v>0.32203389830508472</v>
      </c>
      <c r="AM775" s="214">
        <f t="shared" si="786"/>
        <v>68498.618421052626</v>
      </c>
      <c r="AN775" s="109">
        <f t="shared" si="779"/>
        <v>4.4690109373162409E-3</v>
      </c>
      <c r="AO775" s="615"/>
      <c r="AP775" s="651"/>
      <c r="AQ775" s="126" t="s">
        <v>149</v>
      </c>
      <c r="AR775" s="211">
        <f t="shared" si="781"/>
        <v>44497091</v>
      </c>
      <c r="AS775" s="182">
        <f>IFERROR(AR775/AO770,"-")</f>
        <v>3.5742112107828773E-2</v>
      </c>
      <c r="AT775" s="211">
        <f t="shared" si="782"/>
        <v>686</v>
      </c>
      <c r="AU775" s="182">
        <f>IFERROR(AT775/AP770,"-")</f>
        <v>0.32101076275152085</v>
      </c>
      <c r="AV775" s="214">
        <f t="shared" si="787"/>
        <v>64864.564139941693</v>
      </c>
      <c r="AW775" s="109">
        <f t="shared" si="780"/>
        <v>4.0338703986828178E-2</v>
      </c>
      <c r="AX775" s="121"/>
      <c r="AY775" s="76"/>
      <c r="AZ775" s="76"/>
      <c r="BA775" s="76"/>
      <c r="BB775" s="76"/>
      <c r="BC775" s="76"/>
      <c r="BD775" s="76"/>
      <c r="BE775" s="76"/>
      <c r="BF775" s="76"/>
      <c r="BG775" s="76"/>
      <c r="BH775" s="76"/>
      <c r="BI775" s="76"/>
      <c r="BN775" s="500"/>
      <c r="BO775" s="642"/>
      <c r="BP775" s="641"/>
      <c r="BQ775" s="641"/>
      <c r="BR775" s="400" t="s">
        <v>149</v>
      </c>
      <c r="BS775" s="188">
        <v>5292217</v>
      </c>
      <c r="BT775" s="390">
        <v>3.8274117798593681E-2</v>
      </c>
      <c r="BU775" s="188">
        <v>69</v>
      </c>
      <c r="BV775" s="390">
        <v>0.35567010309278352</v>
      </c>
      <c r="BW775" s="188">
        <v>76698.79710144928</v>
      </c>
      <c r="BX775" s="401">
        <v>4.1889266634288491E-3</v>
      </c>
      <c r="CB775" s="159"/>
      <c r="CC775" s="159"/>
      <c r="CD775" s="159"/>
      <c r="CE775" s="159"/>
      <c r="CF775" s="159"/>
      <c r="CG775" s="159"/>
      <c r="CI775" s="76"/>
      <c r="CJ775" s="150"/>
      <c r="CK775" s="150"/>
      <c r="CL775" s="150"/>
    </row>
    <row r="776" spans="2:90" s="14" customFormat="1" ht="13.5" customHeight="1">
      <c r="B776" s="500"/>
      <c r="C776" s="628"/>
      <c r="D776" s="631"/>
      <c r="E776" s="615"/>
      <c r="F776" s="615"/>
      <c r="G776" s="126" t="s">
        <v>150</v>
      </c>
      <c r="H776" s="211">
        <v>11149696</v>
      </c>
      <c r="I776" s="182">
        <f>IFERROR(H776/E770,"-")</f>
        <v>1.2797115224327036E-2</v>
      </c>
      <c r="J776" s="211">
        <v>134</v>
      </c>
      <c r="K776" s="182">
        <f>IFERROR(J776/F770,"-")</f>
        <v>8.5952533675432971E-2</v>
      </c>
      <c r="L776" s="214">
        <f t="shared" si="783"/>
        <v>83206.686567164186</v>
      </c>
      <c r="M776" s="109">
        <f t="shared" si="776"/>
        <v>7.8795719157944248E-3</v>
      </c>
      <c r="N776" s="615"/>
      <c r="O776" s="615"/>
      <c r="P776" s="126" t="s">
        <v>150</v>
      </c>
      <c r="Q776" s="211">
        <v>282607</v>
      </c>
      <c r="R776" s="182">
        <f>IFERROR(Q776/N770,"-")</f>
        <v>2.7321903019121184E-3</v>
      </c>
      <c r="S776" s="211">
        <v>19</v>
      </c>
      <c r="T776" s="182">
        <f>IFERROR(S776/O770,"-")</f>
        <v>8.9622641509433956E-2</v>
      </c>
      <c r="U776" s="214">
        <f t="shared" si="784"/>
        <v>14874.052631578947</v>
      </c>
      <c r="V776" s="109">
        <f t="shared" si="777"/>
        <v>1.1172527343290602E-3</v>
      </c>
      <c r="W776" s="615"/>
      <c r="X776" s="615"/>
      <c r="Y776" s="126" t="s">
        <v>150</v>
      </c>
      <c r="Z776" s="211">
        <v>4114837</v>
      </c>
      <c r="AA776" s="182">
        <f>IFERROR(Z776/W770,"-")</f>
        <v>4.5781804510960311E-2</v>
      </c>
      <c r="AB776" s="211">
        <v>18</v>
      </c>
      <c r="AC776" s="182">
        <f>IFERROR(AB776/X770,"-")</f>
        <v>0.13846153846153847</v>
      </c>
      <c r="AD776" s="214">
        <f t="shared" si="785"/>
        <v>228602.05555555556</v>
      </c>
      <c r="AE776" s="109">
        <f t="shared" si="778"/>
        <v>1.0584499588380571E-3</v>
      </c>
      <c r="AF776" s="615"/>
      <c r="AG776" s="615"/>
      <c r="AH776" s="126" t="s">
        <v>150</v>
      </c>
      <c r="AI776" s="211">
        <v>5613980</v>
      </c>
      <c r="AJ776" s="182">
        <f>IFERROR(AI776/AF770,"-")</f>
        <v>3.1125346051710284E-2</v>
      </c>
      <c r="AK776" s="211">
        <v>30</v>
      </c>
      <c r="AL776" s="182">
        <f>IFERROR(AK776/AG770,"-")</f>
        <v>0.1271186440677966</v>
      </c>
      <c r="AM776" s="214">
        <f t="shared" si="786"/>
        <v>187132.66666666666</v>
      </c>
      <c r="AN776" s="109">
        <f t="shared" si="779"/>
        <v>1.7640832647300953E-3</v>
      </c>
      <c r="AO776" s="615"/>
      <c r="AP776" s="651"/>
      <c r="AQ776" s="126" t="s">
        <v>150</v>
      </c>
      <c r="AR776" s="211">
        <f t="shared" si="781"/>
        <v>21161120</v>
      </c>
      <c r="AS776" s="182">
        <f>IFERROR(AR776/AO770,"-")</f>
        <v>1.6997585827963849E-2</v>
      </c>
      <c r="AT776" s="211">
        <f t="shared" si="782"/>
        <v>201</v>
      </c>
      <c r="AU776" s="182">
        <f>IFERROR(AT776/AP770,"-")</f>
        <v>9.40570893776322E-2</v>
      </c>
      <c r="AV776" s="214">
        <f t="shared" si="787"/>
        <v>105279.2039800995</v>
      </c>
      <c r="AW776" s="109">
        <f t="shared" si="780"/>
        <v>1.1819357873691639E-2</v>
      </c>
      <c r="AX776" s="121"/>
      <c r="AY776" s="76"/>
      <c r="AZ776" s="76"/>
      <c r="BA776" s="76"/>
      <c r="BB776" s="76"/>
      <c r="BC776" s="76"/>
      <c r="BD776" s="76"/>
      <c r="BE776" s="76"/>
      <c r="BF776" s="76"/>
      <c r="BG776" s="76"/>
      <c r="BH776" s="76"/>
      <c r="BI776" s="76"/>
      <c r="BN776" s="500"/>
      <c r="BO776" s="642"/>
      <c r="BP776" s="641"/>
      <c r="BQ776" s="641"/>
      <c r="BR776" s="400" t="s">
        <v>150</v>
      </c>
      <c r="BS776" s="188">
        <v>6250955</v>
      </c>
      <c r="BT776" s="390">
        <v>4.5207856749583046E-2</v>
      </c>
      <c r="BU776" s="188">
        <v>25</v>
      </c>
      <c r="BV776" s="390">
        <v>0.12886597938144329</v>
      </c>
      <c r="BW776" s="188">
        <v>250038.2</v>
      </c>
      <c r="BX776" s="401">
        <v>1.5177270519669743E-3</v>
      </c>
      <c r="CB776" s="159"/>
      <c r="CC776" s="159"/>
      <c r="CD776" s="159"/>
      <c r="CE776" s="159"/>
      <c r="CF776" s="159"/>
      <c r="CG776" s="159"/>
      <c r="CI776" s="76"/>
      <c r="CJ776" s="150"/>
      <c r="CK776" s="150"/>
      <c r="CL776" s="150"/>
    </row>
    <row r="777" spans="2:90" s="14" customFormat="1" ht="13.5" customHeight="1">
      <c r="B777" s="500"/>
      <c r="C777" s="628"/>
      <c r="D777" s="631"/>
      <c r="E777" s="615"/>
      <c r="F777" s="615"/>
      <c r="G777" s="126" t="s">
        <v>160</v>
      </c>
      <c r="H777" s="211">
        <v>0</v>
      </c>
      <c r="I777" s="182">
        <f>IFERROR(H777/E770,"-")</f>
        <v>0</v>
      </c>
      <c r="J777" s="211">
        <v>0</v>
      </c>
      <c r="K777" s="182">
        <f>IFERROR(J777/F770,"-")</f>
        <v>0</v>
      </c>
      <c r="L777" s="214" t="str">
        <f t="shared" si="783"/>
        <v>-</v>
      </c>
      <c r="M777" s="109">
        <f t="shared" si="776"/>
        <v>0</v>
      </c>
      <c r="N777" s="615"/>
      <c r="O777" s="615"/>
      <c r="P777" s="126" t="s">
        <v>160</v>
      </c>
      <c r="Q777" s="211">
        <v>0</v>
      </c>
      <c r="R777" s="182">
        <f>IFERROR(Q777/N770,"-")</f>
        <v>0</v>
      </c>
      <c r="S777" s="211">
        <v>0</v>
      </c>
      <c r="T777" s="182">
        <f>IFERROR(S777/O770,"-")</f>
        <v>0</v>
      </c>
      <c r="U777" s="214" t="str">
        <f t="shared" si="784"/>
        <v>-</v>
      </c>
      <c r="V777" s="109">
        <f t="shared" si="777"/>
        <v>0</v>
      </c>
      <c r="W777" s="615"/>
      <c r="X777" s="615"/>
      <c r="Y777" s="126" t="s">
        <v>160</v>
      </c>
      <c r="Z777" s="211">
        <v>0</v>
      </c>
      <c r="AA777" s="182">
        <f>IFERROR(Z777/W770,"-")</f>
        <v>0</v>
      </c>
      <c r="AB777" s="211">
        <v>0</v>
      </c>
      <c r="AC777" s="182">
        <f>IFERROR(AB777/X770,"-")</f>
        <v>0</v>
      </c>
      <c r="AD777" s="214" t="str">
        <f t="shared" si="785"/>
        <v>-</v>
      </c>
      <c r="AE777" s="109">
        <f t="shared" si="778"/>
        <v>0</v>
      </c>
      <c r="AF777" s="615"/>
      <c r="AG777" s="615"/>
      <c r="AH777" s="126" t="s">
        <v>160</v>
      </c>
      <c r="AI777" s="211">
        <v>0</v>
      </c>
      <c r="AJ777" s="182">
        <f>IFERROR(AI777/AF770,"-")</f>
        <v>0</v>
      </c>
      <c r="AK777" s="211">
        <v>0</v>
      </c>
      <c r="AL777" s="182">
        <f>IFERROR(AK777/AG770,"-")</f>
        <v>0</v>
      </c>
      <c r="AM777" s="214" t="str">
        <f t="shared" si="786"/>
        <v>-</v>
      </c>
      <c r="AN777" s="109">
        <f t="shared" si="779"/>
        <v>0</v>
      </c>
      <c r="AO777" s="615"/>
      <c r="AP777" s="651"/>
      <c r="AQ777" s="126" t="s">
        <v>160</v>
      </c>
      <c r="AR777" s="211">
        <f t="shared" si="781"/>
        <v>0</v>
      </c>
      <c r="AS777" s="182">
        <f>IFERROR(AR777/AO770,"-")</f>
        <v>0</v>
      </c>
      <c r="AT777" s="211">
        <f t="shared" si="782"/>
        <v>0</v>
      </c>
      <c r="AU777" s="182">
        <f>IFERROR(AT777/AP770,"-")</f>
        <v>0</v>
      </c>
      <c r="AV777" s="214" t="str">
        <f t="shared" si="787"/>
        <v>-</v>
      </c>
      <c r="AW777" s="109">
        <f t="shared" si="780"/>
        <v>0</v>
      </c>
      <c r="AX777" s="121"/>
      <c r="AY777" s="76"/>
      <c r="AZ777" s="76"/>
      <c r="BA777" s="76"/>
      <c r="BB777" s="76"/>
      <c r="BC777" s="76"/>
      <c r="BD777" s="76"/>
      <c r="BE777" s="76"/>
      <c r="BF777" s="76"/>
      <c r="BG777" s="76"/>
      <c r="BH777" s="76"/>
      <c r="BI777" s="76"/>
      <c r="BN777" s="500"/>
      <c r="BO777" s="642"/>
      <c r="BP777" s="641"/>
      <c r="BQ777" s="641"/>
      <c r="BR777" s="400" t="s">
        <v>160</v>
      </c>
      <c r="BS777" s="188">
        <v>0</v>
      </c>
      <c r="BT777" s="390">
        <v>0</v>
      </c>
      <c r="BU777" s="188">
        <v>0</v>
      </c>
      <c r="BV777" s="390">
        <v>0</v>
      </c>
      <c r="BW777" s="188" t="s">
        <v>418</v>
      </c>
      <c r="BX777" s="401">
        <v>0</v>
      </c>
      <c r="CB777" s="159"/>
      <c r="CC777" s="159"/>
      <c r="CD777" s="159"/>
      <c r="CE777" s="159"/>
      <c r="CF777" s="159"/>
      <c r="CG777" s="159"/>
      <c r="CI777" s="76"/>
      <c r="CJ777" s="150"/>
      <c r="CK777" s="150"/>
      <c r="CL777" s="150"/>
    </row>
    <row r="778" spans="2:90" s="14" customFormat="1" ht="13.5" customHeight="1">
      <c r="B778" s="500"/>
      <c r="C778" s="628"/>
      <c r="D778" s="631"/>
      <c r="E778" s="615"/>
      <c r="F778" s="615"/>
      <c r="G778" s="126" t="s">
        <v>151</v>
      </c>
      <c r="H778" s="211">
        <v>67277</v>
      </c>
      <c r="I778" s="182">
        <f>IFERROR(H778/E770,"-")</f>
        <v>7.7217488346502901E-5</v>
      </c>
      <c r="J778" s="211">
        <v>8</v>
      </c>
      <c r="K778" s="182">
        <f>IFERROR(J778/F770,"-")</f>
        <v>5.1314945477870426E-3</v>
      </c>
      <c r="L778" s="214">
        <f t="shared" si="783"/>
        <v>8409.625</v>
      </c>
      <c r="M778" s="109">
        <f t="shared" si="776"/>
        <v>4.7042220392802542E-4</v>
      </c>
      <c r="N778" s="615"/>
      <c r="O778" s="615"/>
      <c r="P778" s="126" t="s">
        <v>151</v>
      </c>
      <c r="Q778" s="211">
        <v>56896</v>
      </c>
      <c r="R778" s="182">
        <f>IFERROR(Q778/N770,"-")</f>
        <v>5.5005962137382261E-4</v>
      </c>
      <c r="S778" s="211">
        <v>3</v>
      </c>
      <c r="T778" s="182">
        <f>IFERROR(S778/O770,"-")</f>
        <v>1.4150943396226415E-2</v>
      </c>
      <c r="U778" s="214">
        <f t="shared" si="784"/>
        <v>18965.333333333332</v>
      </c>
      <c r="V778" s="109">
        <f t="shared" si="777"/>
        <v>1.7640832647300954E-4</v>
      </c>
      <c r="W778" s="615"/>
      <c r="X778" s="615"/>
      <c r="Y778" s="126" t="s">
        <v>151</v>
      </c>
      <c r="Z778" s="211">
        <v>0</v>
      </c>
      <c r="AA778" s="182">
        <f>IFERROR(Z778/W770,"-")</f>
        <v>0</v>
      </c>
      <c r="AB778" s="211">
        <v>0</v>
      </c>
      <c r="AC778" s="182">
        <f>IFERROR(AB778/X770,"-")</f>
        <v>0</v>
      </c>
      <c r="AD778" s="214" t="str">
        <f t="shared" si="785"/>
        <v>-</v>
      </c>
      <c r="AE778" s="109">
        <f t="shared" si="778"/>
        <v>0</v>
      </c>
      <c r="AF778" s="615"/>
      <c r="AG778" s="615"/>
      <c r="AH778" s="126" t="s">
        <v>151</v>
      </c>
      <c r="AI778" s="211">
        <v>22544</v>
      </c>
      <c r="AJ778" s="182">
        <f>IFERROR(AI778/AF770,"-")</f>
        <v>1.249897223342008E-4</v>
      </c>
      <c r="AK778" s="211">
        <v>3</v>
      </c>
      <c r="AL778" s="182">
        <f>IFERROR(AK778/AG770,"-")</f>
        <v>1.2711864406779662E-2</v>
      </c>
      <c r="AM778" s="214">
        <f t="shared" si="786"/>
        <v>7514.666666666667</v>
      </c>
      <c r="AN778" s="109">
        <f t="shared" si="779"/>
        <v>1.7640832647300954E-4</v>
      </c>
      <c r="AO778" s="615"/>
      <c r="AP778" s="651"/>
      <c r="AQ778" s="126" t="s">
        <v>151</v>
      </c>
      <c r="AR778" s="211">
        <f t="shared" si="781"/>
        <v>146717</v>
      </c>
      <c r="AS778" s="182">
        <f>IFERROR(AR778/AO770,"-")</f>
        <v>1.1784984915360679E-4</v>
      </c>
      <c r="AT778" s="211">
        <f t="shared" si="782"/>
        <v>14</v>
      </c>
      <c r="AU778" s="182">
        <f>IFERROR(AT778/AP770,"-")</f>
        <v>6.5512400561534862E-3</v>
      </c>
      <c r="AV778" s="214">
        <f t="shared" si="787"/>
        <v>10479.785714285714</v>
      </c>
      <c r="AW778" s="109">
        <f t="shared" si="780"/>
        <v>8.2323885687404449E-4</v>
      </c>
      <c r="AX778" s="121"/>
      <c r="AY778" s="76"/>
      <c r="AZ778" s="76"/>
      <c r="BA778" s="76"/>
      <c r="BB778" s="76"/>
      <c r="BC778" s="76"/>
      <c r="BD778" s="76"/>
      <c r="BE778" s="76"/>
      <c r="BF778" s="76"/>
      <c r="BG778" s="76"/>
      <c r="BH778" s="76"/>
      <c r="BI778" s="76"/>
      <c r="BN778" s="500"/>
      <c r="BO778" s="642"/>
      <c r="BP778" s="641"/>
      <c r="BQ778" s="641"/>
      <c r="BR778" s="400" t="s">
        <v>151</v>
      </c>
      <c r="BS778" s="188">
        <v>0</v>
      </c>
      <c r="BT778" s="390">
        <v>0</v>
      </c>
      <c r="BU778" s="188">
        <v>0</v>
      </c>
      <c r="BV778" s="390">
        <v>0</v>
      </c>
      <c r="BW778" s="188" t="s">
        <v>418</v>
      </c>
      <c r="BX778" s="401">
        <v>0</v>
      </c>
      <c r="CB778" s="159"/>
      <c r="CC778" s="159"/>
      <c r="CD778" s="159"/>
      <c r="CE778" s="159"/>
      <c r="CF778" s="159"/>
      <c r="CG778" s="159"/>
      <c r="CI778" s="76"/>
      <c r="CJ778" s="150"/>
      <c r="CK778" s="150"/>
      <c r="CL778" s="150"/>
    </row>
    <row r="779" spans="2:90" s="14" customFormat="1" ht="13.5" customHeight="1">
      <c r="B779" s="500"/>
      <c r="C779" s="628"/>
      <c r="D779" s="631"/>
      <c r="E779" s="615"/>
      <c r="F779" s="615"/>
      <c r="G779" s="126" t="s">
        <v>152</v>
      </c>
      <c r="H779" s="211">
        <v>567350</v>
      </c>
      <c r="I779" s="182">
        <f>IFERROR(H779/E770,"-")</f>
        <v>6.5117859020747684E-4</v>
      </c>
      <c r="J779" s="211">
        <v>42</v>
      </c>
      <c r="K779" s="182">
        <f>IFERROR(J779/F770,"-")</f>
        <v>2.6940346375881975E-2</v>
      </c>
      <c r="L779" s="214">
        <f t="shared" si="783"/>
        <v>13508.333333333334</v>
      </c>
      <c r="M779" s="109">
        <f t="shared" si="776"/>
        <v>2.4697165706221332E-3</v>
      </c>
      <c r="N779" s="615"/>
      <c r="O779" s="615"/>
      <c r="P779" s="126" t="s">
        <v>152</v>
      </c>
      <c r="Q779" s="211">
        <v>154132</v>
      </c>
      <c r="R779" s="182">
        <f>IFERROR(Q779/N770,"-")</f>
        <v>1.4901186298085986E-3</v>
      </c>
      <c r="S779" s="211">
        <v>11</v>
      </c>
      <c r="T779" s="182">
        <f>IFERROR(S779/O770,"-")</f>
        <v>5.1886792452830191E-2</v>
      </c>
      <c r="U779" s="214">
        <f t="shared" si="784"/>
        <v>14012</v>
      </c>
      <c r="V779" s="109">
        <f t="shared" si="777"/>
        <v>6.4683053040103498E-4</v>
      </c>
      <c r="W779" s="615"/>
      <c r="X779" s="615"/>
      <c r="Y779" s="126" t="s">
        <v>152</v>
      </c>
      <c r="Z779" s="211">
        <v>103631</v>
      </c>
      <c r="AA779" s="182">
        <f>IFERROR(Z779/W770,"-")</f>
        <v>1.1530017308766611E-3</v>
      </c>
      <c r="AB779" s="211">
        <v>4</v>
      </c>
      <c r="AC779" s="182">
        <f>IFERROR(AB779/X770,"-")</f>
        <v>3.0769230769230771E-2</v>
      </c>
      <c r="AD779" s="214">
        <f t="shared" si="785"/>
        <v>25907.75</v>
      </c>
      <c r="AE779" s="109">
        <f t="shared" si="778"/>
        <v>2.3521110196401271E-4</v>
      </c>
      <c r="AF779" s="615"/>
      <c r="AG779" s="615"/>
      <c r="AH779" s="126" t="s">
        <v>152</v>
      </c>
      <c r="AI779" s="211">
        <v>670918</v>
      </c>
      <c r="AJ779" s="182">
        <f>IFERROR(AI779/AF770,"-")</f>
        <v>3.7197415955028982E-3</v>
      </c>
      <c r="AK779" s="211">
        <v>14</v>
      </c>
      <c r="AL779" s="182">
        <f>IFERROR(AK779/AG770,"-")</f>
        <v>5.9322033898305086E-2</v>
      </c>
      <c r="AM779" s="214">
        <f t="shared" si="786"/>
        <v>47922.714285714283</v>
      </c>
      <c r="AN779" s="109">
        <f t="shared" si="779"/>
        <v>8.2323885687404449E-4</v>
      </c>
      <c r="AO779" s="615"/>
      <c r="AP779" s="651"/>
      <c r="AQ779" s="126" t="s">
        <v>152</v>
      </c>
      <c r="AR779" s="211">
        <f t="shared" si="781"/>
        <v>1496031</v>
      </c>
      <c r="AS779" s="182">
        <f>IFERROR(AR779/AO770,"-")</f>
        <v>1.2016809754774125E-3</v>
      </c>
      <c r="AT779" s="211">
        <f t="shared" si="782"/>
        <v>71</v>
      </c>
      <c r="AU779" s="182">
        <f>IFERROR(AT779/AP770,"-")</f>
        <v>3.3224145999064106E-2</v>
      </c>
      <c r="AV779" s="214">
        <f t="shared" si="787"/>
        <v>21070.859154929578</v>
      </c>
      <c r="AW779" s="109">
        <f t="shared" si="780"/>
        <v>4.1749970598612251E-3</v>
      </c>
      <c r="AX779" s="121"/>
      <c r="AY779" s="76"/>
      <c r="AZ779" s="76"/>
      <c r="BA779" s="76"/>
      <c r="BB779" s="76"/>
      <c r="BC779" s="76"/>
      <c r="BD779" s="76"/>
      <c r="BE779" s="76"/>
      <c r="BF779" s="76"/>
      <c r="BG779" s="76"/>
      <c r="BH779" s="76"/>
      <c r="BI779" s="76"/>
      <c r="BN779" s="500"/>
      <c r="BO779" s="642"/>
      <c r="BP779" s="641"/>
      <c r="BQ779" s="641"/>
      <c r="BR779" s="400" t="s">
        <v>152</v>
      </c>
      <c r="BS779" s="188">
        <v>152297</v>
      </c>
      <c r="BT779" s="390">
        <v>1.1014350542263142E-3</v>
      </c>
      <c r="BU779" s="188">
        <v>8</v>
      </c>
      <c r="BV779" s="390">
        <v>4.1237113402061855E-2</v>
      </c>
      <c r="BW779" s="188">
        <v>19037.125</v>
      </c>
      <c r="BX779" s="401">
        <v>4.8567265662943174E-4</v>
      </c>
      <c r="CB779" s="159"/>
      <c r="CC779" s="159"/>
      <c r="CD779" s="159"/>
      <c r="CE779" s="159"/>
      <c r="CF779" s="159"/>
      <c r="CG779" s="159"/>
      <c r="CI779" s="76"/>
      <c r="CJ779" s="150"/>
      <c r="CK779" s="150"/>
      <c r="CL779" s="150"/>
    </row>
    <row r="780" spans="2:90" s="14" customFormat="1" ht="13.5" customHeight="1">
      <c r="B780" s="500"/>
      <c r="C780" s="628"/>
      <c r="D780" s="631"/>
      <c r="E780" s="615"/>
      <c r="F780" s="615"/>
      <c r="G780" s="126" t="s">
        <v>153</v>
      </c>
      <c r="H780" s="211">
        <v>77327</v>
      </c>
      <c r="I780" s="182">
        <f>IFERROR(H780/E770,"-")</f>
        <v>8.8752422393537607E-5</v>
      </c>
      <c r="J780" s="211">
        <v>5</v>
      </c>
      <c r="K780" s="182">
        <f>IFERROR(J780/F770,"-")</f>
        <v>3.207184092366902E-3</v>
      </c>
      <c r="L780" s="214">
        <f t="shared" si="783"/>
        <v>15465.4</v>
      </c>
      <c r="M780" s="109">
        <f t="shared" si="776"/>
        <v>2.9401387745501585E-4</v>
      </c>
      <c r="N780" s="615"/>
      <c r="O780" s="615"/>
      <c r="P780" s="126" t="s">
        <v>153</v>
      </c>
      <c r="Q780" s="211">
        <v>0</v>
      </c>
      <c r="R780" s="182">
        <f>IFERROR(Q780/N770,"-")</f>
        <v>0</v>
      </c>
      <c r="S780" s="211">
        <v>0</v>
      </c>
      <c r="T780" s="182">
        <f>IFERROR(S780/O770,"-")</f>
        <v>0</v>
      </c>
      <c r="U780" s="214" t="str">
        <f t="shared" si="784"/>
        <v>-</v>
      </c>
      <c r="V780" s="109">
        <f t="shared" si="777"/>
        <v>0</v>
      </c>
      <c r="W780" s="615"/>
      <c r="X780" s="615"/>
      <c r="Y780" s="126" t="s">
        <v>153</v>
      </c>
      <c r="Z780" s="211">
        <v>0</v>
      </c>
      <c r="AA780" s="182">
        <f>IFERROR(Z780/W770,"-")</f>
        <v>0</v>
      </c>
      <c r="AB780" s="211">
        <v>0</v>
      </c>
      <c r="AC780" s="182">
        <f>IFERROR(AB780/X770,"-")</f>
        <v>0</v>
      </c>
      <c r="AD780" s="214" t="str">
        <f t="shared" si="785"/>
        <v>-</v>
      </c>
      <c r="AE780" s="109">
        <f t="shared" si="778"/>
        <v>0</v>
      </c>
      <c r="AF780" s="615"/>
      <c r="AG780" s="615"/>
      <c r="AH780" s="126" t="s">
        <v>153</v>
      </c>
      <c r="AI780" s="211">
        <v>98524</v>
      </c>
      <c r="AJ780" s="182">
        <f>IFERROR(AI780/AF770,"-")</f>
        <v>5.4624234400526975E-4</v>
      </c>
      <c r="AK780" s="211">
        <v>5</v>
      </c>
      <c r="AL780" s="182">
        <f>IFERROR(AK780/AG770,"-")</f>
        <v>2.1186440677966101E-2</v>
      </c>
      <c r="AM780" s="214">
        <f t="shared" si="786"/>
        <v>19704.8</v>
      </c>
      <c r="AN780" s="109">
        <f t="shared" si="779"/>
        <v>2.9401387745501585E-4</v>
      </c>
      <c r="AO780" s="615"/>
      <c r="AP780" s="651"/>
      <c r="AQ780" s="126" t="s">
        <v>153</v>
      </c>
      <c r="AR780" s="211">
        <f t="shared" si="781"/>
        <v>175851</v>
      </c>
      <c r="AS780" s="182">
        <f>IFERROR(AR780/AO770,"-")</f>
        <v>1.4125161926369071E-4</v>
      </c>
      <c r="AT780" s="211">
        <f t="shared" si="782"/>
        <v>10</v>
      </c>
      <c r="AU780" s="182">
        <f>IFERROR(AT780/AP770,"-")</f>
        <v>4.679457182966776E-3</v>
      </c>
      <c r="AV780" s="214">
        <f t="shared" si="787"/>
        <v>17585.099999999999</v>
      </c>
      <c r="AW780" s="109">
        <f t="shared" si="780"/>
        <v>5.880277549100317E-4</v>
      </c>
      <c r="AX780" s="121"/>
      <c r="AY780" s="76"/>
      <c r="AZ780" s="76"/>
      <c r="BA780" s="76"/>
      <c r="BB780" s="76"/>
      <c r="BC780" s="76"/>
      <c r="BD780" s="76"/>
      <c r="BE780" s="76"/>
      <c r="BF780" s="76"/>
      <c r="BG780" s="76"/>
      <c r="BH780" s="76"/>
      <c r="BI780" s="76"/>
      <c r="BN780" s="500"/>
      <c r="BO780" s="642"/>
      <c r="BP780" s="641"/>
      <c r="BQ780" s="641"/>
      <c r="BR780" s="400" t="s">
        <v>153</v>
      </c>
      <c r="BS780" s="188">
        <v>26583</v>
      </c>
      <c r="BT780" s="390">
        <v>1.9225229680491481E-4</v>
      </c>
      <c r="BU780" s="188">
        <v>5</v>
      </c>
      <c r="BV780" s="390">
        <v>2.5773195876288658E-2</v>
      </c>
      <c r="BW780" s="188">
        <v>5316.6</v>
      </c>
      <c r="BX780" s="401">
        <v>3.0354541039339484E-4</v>
      </c>
      <c r="CB780" s="159"/>
      <c r="CC780" s="159"/>
      <c r="CD780" s="159"/>
      <c r="CE780" s="159"/>
      <c r="CF780" s="159"/>
      <c r="CG780" s="159"/>
      <c r="CI780" s="76"/>
      <c r="CJ780" s="150"/>
      <c r="CK780" s="150"/>
      <c r="CL780" s="150"/>
    </row>
    <row r="781" spans="2:90" s="14" customFormat="1" ht="13.5" customHeight="1">
      <c r="B781" s="500"/>
      <c r="C781" s="628"/>
      <c r="D781" s="631"/>
      <c r="E781" s="615"/>
      <c r="F781" s="615"/>
      <c r="G781" s="126" t="s">
        <v>154</v>
      </c>
      <c r="H781" s="211">
        <v>1683566</v>
      </c>
      <c r="I781" s="182">
        <f>IFERROR(H781/E770,"-")</f>
        <v>1.932320674012939E-3</v>
      </c>
      <c r="J781" s="211">
        <v>8</v>
      </c>
      <c r="K781" s="182">
        <f>IFERROR(J781/F770,"-")</f>
        <v>5.1314945477870426E-3</v>
      </c>
      <c r="L781" s="214">
        <f t="shared" si="783"/>
        <v>210445.75</v>
      </c>
      <c r="M781" s="109">
        <f t="shared" si="776"/>
        <v>4.7042220392802542E-4</v>
      </c>
      <c r="N781" s="615"/>
      <c r="O781" s="615"/>
      <c r="P781" s="126" t="s">
        <v>154</v>
      </c>
      <c r="Q781" s="211">
        <v>488</v>
      </c>
      <c r="R781" s="182">
        <f>IFERROR(Q781/N770,"-")</f>
        <v>4.7178904532906612E-6</v>
      </c>
      <c r="S781" s="211">
        <v>2</v>
      </c>
      <c r="T781" s="182">
        <f>IFERROR(S781/O770,"-")</f>
        <v>9.433962264150943E-3</v>
      </c>
      <c r="U781" s="214">
        <f t="shared" si="784"/>
        <v>244</v>
      </c>
      <c r="V781" s="109">
        <f t="shared" si="777"/>
        <v>1.1760555098200635E-4</v>
      </c>
      <c r="W781" s="615"/>
      <c r="X781" s="615"/>
      <c r="Y781" s="126" t="s">
        <v>154</v>
      </c>
      <c r="Z781" s="211">
        <v>0</v>
      </c>
      <c r="AA781" s="182">
        <f>IFERROR(Z781/W770,"-")</f>
        <v>0</v>
      </c>
      <c r="AB781" s="211">
        <v>0</v>
      </c>
      <c r="AC781" s="182">
        <f>IFERROR(AB781/X770,"-")</f>
        <v>0</v>
      </c>
      <c r="AD781" s="214" t="str">
        <f t="shared" si="785"/>
        <v>-</v>
      </c>
      <c r="AE781" s="109">
        <f t="shared" si="778"/>
        <v>0</v>
      </c>
      <c r="AF781" s="615"/>
      <c r="AG781" s="615"/>
      <c r="AH781" s="126" t="s">
        <v>154</v>
      </c>
      <c r="AI781" s="211">
        <v>452254</v>
      </c>
      <c r="AJ781" s="182">
        <f>IFERROR(AI781/AF770,"-")</f>
        <v>2.5074122553465071E-3</v>
      </c>
      <c r="AK781" s="211">
        <v>7</v>
      </c>
      <c r="AL781" s="182">
        <f>IFERROR(AK781/AG770,"-")</f>
        <v>2.9661016949152543E-2</v>
      </c>
      <c r="AM781" s="214">
        <f t="shared" si="786"/>
        <v>64607.714285714283</v>
      </c>
      <c r="AN781" s="109">
        <f t="shared" si="779"/>
        <v>4.1161942843702225E-4</v>
      </c>
      <c r="AO781" s="615"/>
      <c r="AP781" s="651"/>
      <c r="AQ781" s="126" t="s">
        <v>154</v>
      </c>
      <c r="AR781" s="211">
        <f t="shared" si="781"/>
        <v>2136308</v>
      </c>
      <c r="AS781" s="182">
        <f>IFERROR(AR781/AO770,"-")</f>
        <v>1.7159809398068623E-3</v>
      </c>
      <c r="AT781" s="211">
        <f t="shared" si="782"/>
        <v>17</v>
      </c>
      <c r="AU781" s="182">
        <f>IFERROR(AT781/AP770,"-")</f>
        <v>7.9550772110435191E-3</v>
      </c>
      <c r="AV781" s="214">
        <f t="shared" si="787"/>
        <v>125665.17647058824</v>
      </c>
      <c r="AW781" s="109">
        <f t="shared" si="780"/>
        <v>9.9964718334705389E-4</v>
      </c>
      <c r="AX781" s="121"/>
      <c r="AY781" s="76"/>
      <c r="AZ781" s="76"/>
      <c r="BA781" s="76"/>
      <c r="BB781" s="76"/>
      <c r="BC781" s="76"/>
      <c r="BD781" s="76"/>
      <c r="BE781" s="76"/>
      <c r="BF781" s="76"/>
      <c r="BG781" s="76"/>
      <c r="BH781" s="76"/>
      <c r="BI781" s="76"/>
      <c r="BN781" s="500"/>
      <c r="BO781" s="642"/>
      <c r="BP781" s="641"/>
      <c r="BQ781" s="641"/>
      <c r="BR781" s="400" t="s">
        <v>154</v>
      </c>
      <c r="BS781" s="188">
        <v>1586934</v>
      </c>
      <c r="BT781" s="390">
        <v>1.1476947913245708E-2</v>
      </c>
      <c r="BU781" s="188">
        <v>3</v>
      </c>
      <c r="BV781" s="390">
        <v>1.5463917525773196E-2</v>
      </c>
      <c r="BW781" s="188">
        <v>528978</v>
      </c>
      <c r="BX781" s="401">
        <v>1.821272462360369E-4</v>
      </c>
      <c r="CB781" s="159"/>
      <c r="CC781" s="159"/>
      <c r="CD781" s="159"/>
      <c r="CE781" s="159"/>
      <c r="CF781" s="159"/>
      <c r="CG781" s="159"/>
      <c r="CI781" s="76"/>
      <c r="CJ781" s="150"/>
      <c r="CK781" s="150"/>
      <c r="CL781" s="150"/>
    </row>
    <row r="782" spans="2:90" s="14" customFormat="1" ht="13.5" customHeight="1">
      <c r="B782" s="500"/>
      <c r="C782" s="628"/>
      <c r="D782" s="631"/>
      <c r="E782" s="615"/>
      <c r="F782" s="615"/>
      <c r="G782" s="126" t="s">
        <v>155</v>
      </c>
      <c r="H782" s="211">
        <v>3540027</v>
      </c>
      <c r="I782" s="182">
        <f>IFERROR(H782/E770,"-")</f>
        <v>4.0630823850469795E-3</v>
      </c>
      <c r="J782" s="211">
        <v>112</v>
      </c>
      <c r="K782" s="182">
        <f>IFERROR(J782/F770,"-")</f>
        <v>7.1840923669018605E-2</v>
      </c>
      <c r="L782" s="214">
        <f t="shared" si="783"/>
        <v>31607.383928571428</v>
      </c>
      <c r="M782" s="109">
        <f t="shared" si="776"/>
        <v>6.5859108549923559E-3</v>
      </c>
      <c r="N782" s="615"/>
      <c r="O782" s="615"/>
      <c r="P782" s="126" t="s">
        <v>155</v>
      </c>
      <c r="Q782" s="211">
        <v>615155</v>
      </c>
      <c r="R782" s="182">
        <f>IFERROR(Q782/N770,"-")</f>
        <v>5.9472006184303613E-3</v>
      </c>
      <c r="S782" s="211">
        <v>19</v>
      </c>
      <c r="T782" s="182">
        <f>IFERROR(S782/O770,"-")</f>
        <v>8.9622641509433956E-2</v>
      </c>
      <c r="U782" s="214">
        <f t="shared" si="784"/>
        <v>32376.57894736842</v>
      </c>
      <c r="V782" s="109">
        <f t="shared" si="777"/>
        <v>1.1172527343290602E-3</v>
      </c>
      <c r="W782" s="615"/>
      <c r="X782" s="615"/>
      <c r="Y782" s="126" t="s">
        <v>155</v>
      </c>
      <c r="Z782" s="211">
        <v>999701</v>
      </c>
      <c r="AA782" s="182">
        <f>IFERROR(Z782/W770,"-")</f>
        <v>1.1122704435536944E-2</v>
      </c>
      <c r="AB782" s="211">
        <v>17</v>
      </c>
      <c r="AC782" s="182">
        <f>IFERROR(AB782/X770,"-")</f>
        <v>0.13076923076923078</v>
      </c>
      <c r="AD782" s="214">
        <f t="shared" si="785"/>
        <v>58805.941176470587</v>
      </c>
      <c r="AE782" s="109">
        <f t="shared" si="778"/>
        <v>9.9964718334705389E-4</v>
      </c>
      <c r="AF782" s="615"/>
      <c r="AG782" s="615"/>
      <c r="AH782" s="126" t="s">
        <v>155</v>
      </c>
      <c r="AI782" s="211">
        <v>1892973</v>
      </c>
      <c r="AJ782" s="182">
        <f>IFERROR(AI782/AF770,"-")</f>
        <v>1.0495128178501557E-2</v>
      </c>
      <c r="AK782" s="211">
        <v>34</v>
      </c>
      <c r="AL782" s="182">
        <f>IFERROR(AK782/AG770,"-")</f>
        <v>0.1440677966101695</v>
      </c>
      <c r="AM782" s="214">
        <f t="shared" si="786"/>
        <v>55675.676470588238</v>
      </c>
      <c r="AN782" s="109">
        <f t="shared" si="779"/>
        <v>1.9992943666941078E-3</v>
      </c>
      <c r="AO782" s="615"/>
      <c r="AP782" s="651"/>
      <c r="AQ782" s="126" t="s">
        <v>155</v>
      </c>
      <c r="AR782" s="211">
        <f t="shared" si="781"/>
        <v>7047856</v>
      </c>
      <c r="AS782" s="182">
        <f>IFERROR(AR782/AO770,"-")</f>
        <v>5.661162417827127E-3</v>
      </c>
      <c r="AT782" s="211">
        <f t="shared" si="782"/>
        <v>182</v>
      </c>
      <c r="AU782" s="182">
        <f>IFERROR(AT782/AP770,"-")</f>
        <v>8.5166120729995326E-2</v>
      </c>
      <c r="AV782" s="214">
        <f t="shared" si="787"/>
        <v>38724.483516483517</v>
      </c>
      <c r="AW782" s="109">
        <f t="shared" si="780"/>
        <v>1.0702105139362579E-2</v>
      </c>
      <c r="AX782" s="121"/>
      <c r="AY782" s="76"/>
      <c r="AZ782" s="76"/>
      <c r="BA782" s="76"/>
      <c r="BB782" s="76"/>
      <c r="BC782" s="76"/>
      <c r="BD782" s="76"/>
      <c r="BE782" s="76"/>
      <c r="BF782" s="76"/>
      <c r="BG782" s="76"/>
      <c r="BH782" s="76"/>
      <c r="BI782" s="76"/>
      <c r="BN782" s="500"/>
      <c r="BO782" s="642"/>
      <c r="BP782" s="641"/>
      <c r="BQ782" s="641"/>
      <c r="BR782" s="400" t="s">
        <v>155</v>
      </c>
      <c r="BS782" s="188">
        <v>1789117</v>
      </c>
      <c r="BT782" s="390">
        <v>1.2939166102498543E-2</v>
      </c>
      <c r="BU782" s="188">
        <v>34</v>
      </c>
      <c r="BV782" s="390">
        <v>0.17525773195876287</v>
      </c>
      <c r="BW782" s="188">
        <v>52621.088235294119</v>
      </c>
      <c r="BX782" s="401">
        <v>2.0641087906750851E-3</v>
      </c>
      <c r="CB782" s="159"/>
      <c r="CC782" s="159"/>
      <c r="CD782" s="159"/>
      <c r="CE782" s="159"/>
      <c r="CF782" s="159"/>
      <c r="CG782" s="159"/>
      <c r="CI782" s="76"/>
      <c r="CJ782" s="150"/>
      <c r="CK782" s="150"/>
      <c r="CL782" s="150"/>
    </row>
    <row r="783" spans="2:90" s="14" customFormat="1" ht="13.5" customHeight="1">
      <c r="B783" s="500"/>
      <c r="C783" s="628"/>
      <c r="D783" s="631"/>
      <c r="E783" s="615"/>
      <c r="F783" s="615"/>
      <c r="G783" s="126" t="s">
        <v>156</v>
      </c>
      <c r="H783" s="211">
        <v>5484696</v>
      </c>
      <c r="I783" s="182">
        <f>IFERROR(H783/E770,"-")</f>
        <v>6.2950852366204062E-3</v>
      </c>
      <c r="J783" s="211">
        <v>98</v>
      </c>
      <c r="K783" s="182">
        <f>IFERROR(J783/F770,"-")</f>
        <v>6.2860808210391278E-2</v>
      </c>
      <c r="L783" s="214">
        <f t="shared" si="783"/>
        <v>55966.285714285717</v>
      </c>
      <c r="M783" s="109">
        <f t="shared" si="776"/>
        <v>5.7626719981183116E-3</v>
      </c>
      <c r="N783" s="615"/>
      <c r="O783" s="615"/>
      <c r="P783" s="126" t="s">
        <v>156</v>
      </c>
      <c r="Q783" s="211">
        <v>343584</v>
      </c>
      <c r="R783" s="182">
        <f>IFERROR(Q783/N770,"-")</f>
        <v>3.321704248982415E-3</v>
      </c>
      <c r="S783" s="211">
        <v>8</v>
      </c>
      <c r="T783" s="182">
        <f>IFERROR(S783/O770,"-")</f>
        <v>3.7735849056603772E-2</v>
      </c>
      <c r="U783" s="214">
        <f t="shared" si="784"/>
        <v>42948</v>
      </c>
      <c r="V783" s="109">
        <f t="shared" si="777"/>
        <v>4.7042220392802542E-4</v>
      </c>
      <c r="W783" s="615"/>
      <c r="X783" s="615"/>
      <c r="Y783" s="126" t="s">
        <v>156</v>
      </c>
      <c r="Z783" s="211">
        <v>601245</v>
      </c>
      <c r="AA783" s="182">
        <f>IFERROR(Z783/W770,"-")</f>
        <v>6.6894705800478443E-3</v>
      </c>
      <c r="AB783" s="211">
        <v>7</v>
      </c>
      <c r="AC783" s="182">
        <f>IFERROR(AB783/X770,"-")</f>
        <v>5.3846153846153849E-2</v>
      </c>
      <c r="AD783" s="214">
        <f t="shared" si="785"/>
        <v>85892.142857142855</v>
      </c>
      <c r="AE783" s="109">
        <f t="shared" si="778"/>
        <v>4.1161942843702225E-4</v>
      </c>
      <c r="AF783" s="615"/>
      <c r="AG783" s="615"/>
      <c r="AH783" s="126" t="s">
        <v>156</v>
      </c>
      <c r="AI783" s="211">
        <v>2530289</v>
      </c>
      <c r="AJ783" s="182">
        <f>IFERROR(AI783/AF770,"-")</f>
        <v>1.4028571661430209E-2</v>
      </c>
      <c r="AK783" s="211">
        <v>27</v>
      </c>
      <c r="AL783" s="182">
        <f>IFERROR(AK783/AG770,"-")</f>
        <v>0.11440677966101695</v>
      </c>
      <c r="AM783" s="214">
        <f t="shared" si="786"/>
        <v>93714.407407407401</v>
      </c>
      <c r="AN783" s="109">
        <f t="shared" si="779"/>
        <v>1.5876749382570858E-3</v>
      </c>
      <c r="AO783" s="615"/>
      <c r="AP783" s="651"/>
      <c r="AQ783" s="126" t="s">
        <v>156</v>
      </c>
      <c r="AR783" s="211">
        <f t="shared" si="781"/>
        <v>8959814</v>
      </c>
      <c r="AS783" s="182">
        <f>IFERROR(AR783/AO770,"-")</f>
        <v>7.1969351087084275E-3</v>
      </c>
      <c r="AT783" s="211">
        <f t="shared" si="782"/>
        <v>140</v>
      </c>
      <c r="AU783" s="182">
        <f>IFERROR(AT783/AP770,"-")</f>
        <v>6.5512400561534859E-2</v>
      </c>
      <c r="AV783" s="214">
        <f t="shared" si="787"/>
        <v>63998.671428571426</v>
      </c>
      <c r="AW783" s="109">
        <f t="shared" si="780"/>
        <v>8.2323885687404438E-3</v>
      </c>
      <c r="AX783" s="121"/>
      <c r="AY783" s="76"/>
      <c r="AZ783" s="76"/>
      <c r="BA783" s="76"/>
      <c r="BB783" s="76"/>
      <c r="BC783" s="76"/>
      <c r="BD783" s="76"/>
      <c r="BE783" s="76"/>
      <c r="BF783" s="76"/>
      <c r="BG783" s="76"/>
      <c r="BH783" s="76"/>
      <c r="BI783" s="76"/>
      <c r="BN783" s="500"/>
      <c r="BO783" s="642"/>
      <c r="BP783" s="641"/>
      <c r="BQ783" s="641"/>
      <c r="BR783" s="400" t="s">
        <v>156</v>
      </c>
      <c r="BS783" s="188">
        <v>1599446</v>
      </c>
      <c r="BT783" s="390">
        <v>1.1567436599158626E-2</v>
      </c>
      <c r="BU783" s="188">
        <v>26</v>
      </c>
      <c r="BV783" s="390">
        <v>0.13402061855670103</v>
      </c>
      <c r="BW783" s="188">
        <v>61517.153846153844</v>
      </c>
      <c r="BX783" s="401">
        <v>1.5784361340456532E-3</v>
      </c>
      <c r="CB783" s="159"/>
      <c r="CC783" s="159"/>
      <c r="CD783" s="159"/>
      <c r="CE783" s="159"/>
      <c r="CF783" s="159"/>
      <c r="CG783" s="159"/>
      <c r="CI783" s="76"/>
      <c r="CJ783" s="150"/>
      <c r="CK783" s="150"/>
      <c r="CL783" s="150"/>
    </row>
    <row r="784" spans="2:90" s="14" customFormat="1" ht="13.5" customHeight="1">
      <c r="B784" s="500"/>
      <c r="C784" s="628"/>
      <c r="D784" s="631"/>
      <c r="E784" s="615"/>
      <c r="F784" s="615"/>
      <c r="G784" s="126" t="s">
        <v>157</v>
      </c>
      <c r="H784" s="211">
        <v>1998213</v>
      </c>
      <c r="I784" s="182">
        <f>IFERROR(H784/E770,"-")</f>
        <v>2.2934582255649122E-3</v>
      </c>
      <c r="J784" s="211">
        <v>63</v>
      </c>
      <c r="K784" s="182">
        <f>IFERROR(J784/F770,"-")</f>
        <v>4.0410519563822966E-2</v>
      </c>
      <c r="L784" s="214">
        <f t="shared" si="783"/>
        <v>31717.666666666668</v>
      </c>
      <c r="M784" s="109">
        <f t="shared" si="776"/>
        <v>3.7045748559332002E-3</v>
      </c>
      <c r="N784" s="615"/>
      <c r="O784" s="615"/>
      <c r="P784" s="126" t="s">
        <v>157</v>
      </c>
      <c r="Q784" s="211">
        <v>455790</v>
      </c>
      <c r="R784" s="182">
        <f>IFERROR(Q784/N770,"-")</f>
        <v>4.4064903477568657E-3</v>
      </c>
      <c r="S784" s="211">
        <v>18</v>
      </c>
      <c r="T784" s="182">
        <f>IFERROR(S784/O770,"-")</f>
        <v>8.4905660377358486E-2</v>
      </c>
      <c r="U784" s="214">
        <f t="shared" si="784"/>
        <v>25321.666666666668</v>
      </c>
      <c r="V784" s="109">
        <f t="shared" si="777"/>
        <v>1.0584499588380571E-3</v>
      </c>
      <c r="W784" s="615"/>
      <c r="X784" s="615"/>
      <c r="Y784" s="126" t="s">
        <v>157</v>
      </c>
      <c r="Z784" s="211">
        <v>188712</v>
      </c>
      <c r="AA784" s="182">
        <f>IFERROR(Z784/W770,"-")</f>
        <v>2.0996155844988131E-3</v>
      </c>
      <c r="AB784" s="211">
        <v>7</v>
      </c>
      <c r="AC784" s="182">
        <f>IFERROR(AB784/X770,"-")</f>
        <v>5.3846153846153849E-2</v>
      </c>
      <c r="AD784" s="214">
        <f t="shared" si="785"/>
        <v>26958.857142857141</v>
      </c>
      <c r="AE784" s="109">
        <f t="shared" si="778"/>
        <v>4.1161942843702225E-4</v>
      </c>
      <c r="AF784" s="615"/>
      <c r="AG784" s="615"/>
      <c r="AH784" s="126" t="s">
        <v>157</v>
      </c>
      <c r="AI784" s="211">
        <v>1161089</v>
      </c>
      <c r="AJ784" s="182">
        <f>IFERROR(AI784/AF770,"-")</f>
        <v>6.4373754309481404E-3</v>
      </c>
      <c r="AK784" s="211">
        <v>21</v>
      </c>
      <c r="AL784" s="182">
        <f>IFERROR(AK784/AG770,"-")</f>
        <v>8.8983050847457626E-2</v>
      </c>
      <c r="AM784" s="214">
        <f t="shared" si="786"/>
        <v>55289.952380952382</v>
      </c>
      <c r="AN784" s="109">
        <f t="shared" si="779"/>
        <v>1.2348582853110666E-3</v>
      </c>
      <c r="AO784" s="615"/>
      <c r="AP784" s="651"/>
      <c r="AQ784" s="126" t="s">
        <v>157</v>
      </c>
      <c r="AR784" s="211">
        <f t="shared" si="781"/>
        <v>3803804</v>
      </c>
      <c r="AS784" s="182">
        <f>IFERROR(AR784/AO770,"-")</f>
        <v>3.0553904974194275E-3</v>
      </c>
      <c r="AT784" s="211">
        <f t="shared" si="782"/>
        <v>109</v>
      </c>
      <c r="AU784" s="182">
        <f>IFERROR(AT784/AP770,"-")</f>
        <v>5.1006083294337853E-2</v>
      </c>
      <c r="AV784" s="214">
        <f t="shared" si="787"/>
        <v>34897.284403669728</v>
      </c>
      <c r="AW784" s="109">
        <f t="shared" si="780"/>
        <v>6.4095025285193464E-3</v>
      </c>
      <c r="AX784" s="121"/>
      <c r="AY784" s="76"/>
      <c r="AZ784" s="76"/>
      <c r="BA784" s="76"/>
      <c r="BB784" s="76"/>
      <c r="BC784" s="76"/>
      <c r="BD784" s="76"/>
      <c r="BE784" s="76"/>
      <c r="BF784" s="76"/>
      <c r="BG784" s="76"/>
      <c r="BH784" s="76"/>
      <c r="BI784" s="76"/>
      <c r="BN784" s="500"/>
      <c r="BO784" s="642"/>
      <c r="BP784" s="641"/>
      <c r="BQ784" s="641"/>
      <c r="BR784" s="400" t="s">
        <v>157</v>
      </c>
      <c r="BS784" s="188">
        <v>605413</v>
      </c>
      <c r="BT784" s="390">
        <v>4.3784388430784292E-3</v>
      </c>
      <c r="BU784" s="188">
        <v>19</v>
      </c>
      <c r="BV784" s="390">
        <v>9.7938144329896906E-2</v>
      </c>
      <c r="BW784" s="188">
        <v>31863.842105263157</v>
      </c>
      <c r="BX784" s="401">
        <v>1.1534725594949005E-3</v>
      </c>
      <c r="CB784" s="159"/>
      <c r="CC784" s="159"/>
      <c r="CD784" s="159"/>
      <c r="CE784" s="159"/>
      <c r="CF784" s="159"/>
      <c r="CG784" s="159"/>
      <c r="CI784" s="76"/>
      <c r="CJ784" s="150"/>
      <c r="CK784" s="150"/>
      <c r="CL784" s="150"/>
    </row>
    <row r="785" spans="2:90" s="14" customFormat="1" ht="13.5" customHeight="1">
      <c r="B785" s="500"/>
      <c r="C785" s="628"/>
      <c r="D785" s="631"/>
      <c r="E785" s="615"/>
      <c r="F785" s="615"/>
      <c r="G785" s="127" t="s">
        <v>158</v>
      </c>
      <c r="H785" s="212">
        <v>2411186</v>
      </c>
      <c r="I785" s="183">
        <f>IFERROR(H785/E770,"-")</f>
        <v>2.7674498990182522E-3</v>
      </c>
      <c r="J785" s="212">
        <v>105</v>
      </c>
      <c r="K785" s="183">
        <f>IFERROR(J785/F770,"-")</f>
        <v>6.7350865939704935E-2</v>
      </c>
      <c r="L785" s="215">
        <f t="shared" si="783"/>
        <v>22963.676190476192</v>
      </c>
      <c r="M785" s="110">
        <f t="shared" si="776"/>
        <v>6.1742914265553337E-3</v>
      </c>
      <c r="N785" s="615"/>
      <c r="O785" s="615"/>
      <c r="P785" s="127" t="s">
        <v>158</v>
      </c>
      <c r="Q785" s="212">
        <v>121672</v>
      </c>
      <c r="R785" s="183">
        <f>IFERROR(Q785/N770,"-")</f>
        <v>1.1763015721983224E-3</v>
      </c>
      <c r="S785" s="212">
        <v>16</v>
      </c>
      <c r="T785" s="183">
        <f>IFERROR(S785/O770,"-")</f>
        <v>7.5471698113207544E-2</v>
      </c>
      <c r="U785" s="215">
        <f t="shared" si="784"/>
        <v>7604.5</v>
      </c>
      <c r="V785" s="110">
        <f t="shared" si="777"/>
        <v>9.4084440785605083E-4</v>
      </c>
      <c r="W785" s="615"/>
      <c r="X785" s="615"/>
      <c r="Y785" s="127" t="s">
        <v>158</v>
      </c>
      <c r="Z785" s="212">
        <v>85389</v>
      </c>
      <c r="AA785" s="183">
        <f>IFERROR(Z785/W770,"-")</f>
        <v>9.5004067120675498E-4</v>
      </c>
      <c r="AB785" s="212">
        <v>14</v>
      </c>
      <c r="AC785" s="183">
        <f>IFERROR(AB785/X770,"-")</f>
        <v>0.1076923076923077</v>
      </c>
      <c r="AD785" s="215">
        <f t="shared" si="785"/>
        <v>6099.2142857142853</v>
      </c>
      <c r="AE785" s="110">
        <f t="shared" si="778"/>
        <v>8.2323885687404449E-4</v>
      </c>
      <c r="AF785" s="615"/>
      <c r="AG785" s="615"/>
      <c r="AH785" s="127" t="s">
        <v>158</v>
      </c>
      <c r="AI785" s="212">
        <v>231977</v>
      </c>
      <c r="AJ785" s="183">
        <f>IFERROR(AI785/AF770,"-")</f>
        <v>1.2861400291838583E-3</v>
      </c>
      <c r="AK785" s="212">
        <v>31</v>
      </c>
      <c r="AL785" s="183">
        <f>IFERROR(AK785/AG770,"-")</f>
        <v>0.13135593220338984</v>
      </c>
      <c r="AM785" s="215">
        <f t="shared" si="786"/>
        <v>7483.1290322580644</v>
      </c>
      <c r="AN785" s="110">
        <f t="shared" si="779"/>
        <v>1.8228860402210985E-3</v>
      </c>
      <c r="AO785" s="615"/>
      <c r="AP785" s="651"/>
      <c r="AQ785" s="127" t="s">
        <v>158</v>
      </c>
      <c r="AR785" s="212">
        <f t="shared" si="781"/>
        <v>2850224</v>
      </c>
      <c r="AS785" s="183">
        <f>IFERROR(AR785/AO770,"-")</f>
        <v>2.28943113922715E-3</v>
      </c>
      <c r="AT785" s="212">
        <f t="shared" si="782"/>
        <v>166</v>
      </c>
      <c r="AU785" s="183">
        <f>IFERROR(AT785/AP770,"-")</f>
        <v>7.7678989237248475E-2</v>
      </c>
      <c r="AV785" s="215">
        <f t="shared" si="787"/>
        <v>17170.024096385543</v>
      </c>
      <c r="AW785" s="110">
        <f t="shared" si="780"/>
        <v>9.7612607315065263E-3</v>
      </c>
      <c r="AX785" s="121"/>
      <c r="AY785" s="76"/>
      <c r="AZ785" s="76"/>
      <c r="BA785" s="76"/>
      <c r="BB785" s="76"/>
      <c r="BC785" s="76"/>
      <c r="BD785" s="76"/>
      <c r="BE785" s="76"/>
      <c r="BF785" s="76"/>
      <c r="BG785" s="76"/>
      <c r="BH785" s="76"/>
      <c r="BI785" s="76"/>
      <c r="BN785" s="500"/>
      <c r="BO785" s="642"/>
      <c r="BP785" s="641"/>
      <c r="BQ785" s="641"/>
      <c r="BR785" s="400" t="s">
        <v>158</v>
      </c>
      <c r="BS785" s="188">
        <v>268923</v>
      </c>
      <c r="BT785" s="390">
        <v>1.9448920142071287E-3</v>
      </c>
      <c r="BU785" s="188">
        <v>18</v>
      </c>
      <c r="BV785" s="390">
        <v>9.2783505154639179E-2</v>
      </c>
      <c r="BW785" s="188">
        <v>14940.166666666666</v>
      </c>
      <c r="BX785" s="401">
        <v>1.0927634774162214E-3</v>
      </c>
      <c r="CB785" s="159"/>
      <c r="CC785" s="159"/>
      <c r="CD785" s="159"/>
      <c r="CE785" s="159"/>
      <c r="CF785" s="159"/>
      <c r="CG785" s="159"/>
      <c r="CI785" s="76"/>
      <c r="CJ785" s="150"/>
      <c r="CK785" s="150"/>
      <c r="CL785" s="150"/>
    </row>
    <row r="786" spans="2:90" s="14" customFormat="1" ht="13.5" customHeight="1">
      <c r="B786" s="500"/>
      <c r="C786" s="629"/>
      <c r="D786" s="632"/>
      <c r="E786" s="616"/>
      <c r="F786" s="616"/>
      <c r="G786" s="128" t="s">
        <v>81</v>
      </c>
      <c r="H786" s="204">
        <v>128813120</v>
      </c>
      <c r="I786" s="183">
        <f>IFERROR(H786/E770,"-")</f>
        <v>0.14784585508385747</v>
      </c>
      <c r="J786" s="212">
        <v>1115</v>
      </c>
      <c r="K786" s="183">
        <f>IFERROR(J786/F770,"-")</f>
        <v>0.7152020525978191</v>
      </c>
      <c r="L786" s="215">
        <f t="shared" si="783"/>
        <v>115527.46188340808</v>
      </c>
      <c r="M786" s="111">
        <f t="shared" si="776"/>
        <v>6.5565094672468544E-2</v>
      </c>
      <c r="N786" s="616"/>
      <c r="O786" s="616"/>
      <c r="P786" s="128" t="s">
        <v>81</v>
      </c>
      <c r="Q786" s="204">
        <v>17788347</v>
      </c>
      <c r="R786" s="183">
        <f>IFERROR(Q786/N770,"-")</f>
        <v>0.17197432887524911</v>
      </c>
      <c r="S786" s="212">
        <v>166</v>
      </c>
      <c r="T786" s="183">
        <f>IFERROR(S786/O770,"-")</f>
        <v>0.78301886792452835</v>
      </c>
      <c r="U786" s="215">
        <f t="shared" si="784"/>
        <v>107158.71686746988</v>
      </c>
      <c r="V786" s="111">
        <f t="shared" si="777"/>
        <v>9.7612607315065263E-3</v>
      </c>
      <c r="W786" s="616"/>
      <c r="X786" s="616"/>
      <c r="Y786" s="128" t="s">
        <v>81</v>
      </c>
      <c r="Z786" s="204">
        <v>15082520</v>
      </c>
      <c r="AA786" s="183">
        <f>IFERROR(Z786/W770,"-")</f>
        <v>0.16780858687054895</v>
      </c>
      <c r="AB786" s="212">
        <v>105</v>
      </c>
      <c r="AC786" s="183">
        <f>IFERROR(AB786/X770,"-")</f>
        <v>0.80769230769230771</v>
      </c>
      <c r="AD786" s="215">
        <f t="shared" si="785"/>
        <v>143643.04761904763</v>
      </c>
      <c r="AE786" s="111">
        <f t="shared" si="778"/>
        <v>6.1742914265553337E-3</v>
      </c>
      <c r="AF786" s="616"/>
      <c r="AG786" s="616"/>
      <c r="AH786" s="128" t="s">
        <v>81</v>
      </c>
      <c r="AI786" s="204">
        <v>35143068</v>
      </c>
      <c r="AJ786" s="183">
        <f>IFERROR(AI786/AF770,"-")</f>
        <v>0.1948421891098269</v>
      </c>
      <c r="AK786" s="212">
        <v>198</v>
      </c>
      <c r="AL786" s="183">
        <f>IFERROR(AK786/AG770,"-")</f>
        <v>0.83898305084745761</v>
      </c>
      <c r="AM786" s="215">
        <f t="shared" si="786"/>
        <v>177490.24242424243</v>
      </c>
      <c r="AN786" s="111">
        <f t="shared" si="779"/>
        <v>1.1642949547218629E-2</v>
      </c>
      <c r="AO786" s="616"/>
      <c r="AP786" s="652"/>
      <c r="AQ786" s="128" t="s">
        <v>81</v>
      </c>
      <c r="AR786" s="204">
        <f t="shared" si="781"/>
        <v>196827055</v>
      </c>
      <c r="AS786" s="183">
        <f>IFERROR(AR786/AO770,"-")</f>
        <v>0.15810055236338438</v>
      </c>
      <c r="AT786" s="212">
        <f t="shared" si="782"/>
        <v>1584</v>
      </c>
      <c r="AU786" s="183">
        <f>IFERROR(AT786/AP770,"-")</f>
        <v>0.74122601778193731</v>
      </c>
      <c r="AV786" s="215">
        <f t="shared" si="787"/>
        <v>124259.50441919192</v>
      </c>
      <c r="AW786" s="111">
        <f t="shared" si="780"/>
        <v>9.3143596377749036E-2</v>
      </c>
      <c r="AX786" s="121"/>
      <c r="AY786" s="76"/>
      <c r="AZ786" s="76"/>
      <c r="BA786" s="76"/>
      <c r="BB786" s="76"/>
      <c r="BC786" s="76"/>
      <c r="BD786" s="76"/>
      <c r="BE786" s="76"/>
      <c r="BF786" s="76"/>
      <c r="BG786" s="76"/>
      <c r="BH786" s="76"/>
      <c r="BI786" s="76"/>
      <c r="BN786" s="500"/>
      <c r="BO786" s="642"/>
      <c r="BP786" s="641"/>
      <c r="BQ786" s="641"/>
      <c r="BR786" s="128" t="s">
        <v>81</v>
      </c>
      <c r="BS786" s="188">
        <v>26817507</v>
      </c>
      <c r="BT786" s="390">
        <v>0.19394828707564535</v>
      </c>
      <c r="BU786" s="188">
        <v>166</v>
      </c>
      <c r="BV786" s="390">
        <v>0.85567010309278346</v>
      </c>
      <c r="BW786" s="188">
        <v>161551.2469879518</v>
      </c>
      <c r="BX786" s="401">
        <v>1.007770762506071E-2</v>
      </c>
      <c r="CB786" s="159"/>
      <c r="CC786" s="159"/>
      <c r="CD786" s="159"/>
      <c r="CE786" s="159"/>
      <c r="CF786" s="159"/>
      <c r="CG786" s="159"/>
      <c r="CI786" s="76"/>
      <c r="CJ786" s="150"/>
      <c r="CK786" s="150"/>
      <c r="CL786" s="150"/>
    </row>
    <row r="787" spans="2:90" s="14" customFormat="1" ht="13.5" customHeight="1">
      <c r="B787" s="500">
        <v>47</v>
      </c>
      <c r="C787" s="627" t="s">
        <v>15</v>
      </c>
      <c r="D787" s="630">
        <f>BL51</f>
        <v>35224</v>
      </c>
      <c r="E787" s="626">
        <f t="shared" ref="E787" si="788">VLOOKUP(C787,$AY$5:$BI$78,2,0)</f>
        <v>1905050420</v>
      </c>
      <c r="F787" s="626">
        <f t="shared" ref="F787" si="789">VLOOKUP(C787,$AY$5:$BI$78,7,0)</f>
        <v>3160</v>
      </c>
      <c r="G787" s="124" t="s">
        <v>144</v>
      </c>
      <c r="H787" s="210">
        <v>39089781</v>
      </c>
      <c r="I787" s="181">
        <f>IFERROR(H787/E787,"-")</f>
        <v>2.0519026997721141E-2</v>
      </c>
      <c r="J787" s="210">
        <v>485</v>
      </c>
      <c r="K787" s="181">
        <f>IFERROR(J787/F787,"-")</f>
        <v>0.15348101265822786</v>
      </c>
      <c r="L787" s="213">
        <f t="shared" si="783"/>
        <v>80597.486597938143</v>
      </c>
      <c r="M787" s="108">
        <f>IFERROR(J787/$BL$51,0)</f>
        <v>1.3769021121962299E-2</v>
      </c>
      <c r="N787" s="626">
        <f t="shared" ref="N787" si="790">VLOOKUP(C787,$AY$5:$BI$78,3,0)</f>
        <v>297432710</v>
      </c>
      <c r="O787" s="626">
        <f t="shared" ref="O787" si="791">VLOOKUP(C787,$AY$5:$BI$78,8,0)</f>
        <v>486</v>
      </c>
      <c r="P787" s="124" t="s">
        <v>144</v>
      </c>
      <c r="Q787" s="210">
        <v>4733529</v>
      </c>
      <c r="R787" s="181">
        <f>IFERROR(Q787/N787,"-")</f>
        <v>1.5914621495396387E-2</v>
      </c>
      <c r="S787" s="210">
        <v>85</v>
      </c>
      <c r="T787" s="181">
        <f>IFERROR(S787/O787,"-")</f>
        <v>0.17489711934156379</v>
      </c>
      <c r="U787" s="213">
        <f t="shared" si="784"/>
        <v>55688.576470588232</v>
      </c>
      <c r="V787" s="108">
        <f>IFERROR(S787/$BL$51,0)</f>
        <v>2.4131274131274131E-3</v>
      </c>
      <c r="W787" s="626">
        <f t="shared" ref="W787" si="792">VLOOKUP(C787,$AY$5:$BI$78,4,0)</f>
        <v>154194380</v>
      </c>
      <c r="X787" s="626">
        <f t="shared" ref="X787" si="793">VLOOKUP(C787,$AY$5:$BI$78,9,0)</f>
        <v>251</v>
      </c>
      <c r="Y787" s="124" t="s">
        <v>144</v>
      </c>
      <c r="Z787" s="210">
        <v>1359509</v>
      </c>
      <c r="AA787" s="181">
        <f>IFERROR(Z787/W787,"-")</f>
        <v>8.8168518204100564E-3</v>
      </c>
      <c r="AB787" s="210">
        <v>46</v>
      </c>
      <c r="AC787" s="181">
        <f>IFERROR(AB787/X787,"-")</f>
        <v>0.18326693227091634</v>
      </c>
      <c r="AD787" s="213">
        <f t="shared" si="785"/>
        <v>29554.543478260868</v>
      </c>
      <c r="AE787" s="108">
        <f>IFERROR(AB787/$BL$51,0)</f>
        <v>1.3059277765160118E-3</v>
      </c>
      <c r="AF787" s="626">
        <f t="shared" ref="AF787" si="794">VLOOKUP(C787,$AY$5:$BI$78,5,0)</f>
        <v>419623100</v>
      </c>
      <c r="AG787" s="626">
        <f t="shared" ref="AG787" si="795">VLOOKUP(C787,$AY$5:$BI$78,10,0)</f>
        <v>460</v>
      </c>
      <c r="AH787" s="124" t="s">
        <v>144</v>
      </c>
      <c r="AI787" s="210">
        <v>9055406</v>
      </c>
      <c r="AJ787" s="181">
        <f>IFERROR(AI787/AF787,"-")</f>
        <v>2.1579855827765441E-2</v>
      </c>
      <c r="AK787" s="210">
        <v>111</v>
      </c>
      <c r="AL787" s="181">
        <f>IFERROR(AK787/AG787,"-")</f>
        <v>0.24130434782608695</v>
      </c>
      <c r="AM787" s="213">
        <f t="shared" si="786"/>
        <v>81580.234234234231</v>
      </c>
      <c r="AN787" s="108">
        <f>IFERROR(AK787/$BL$51,0)</f>
        <v>3.1512605042016808E-3</v>
      </c>
      <c r="AO787" s="626">
        <f t="shared" ref="AO787" si="796">VLOOKUP(C787,$AY$5:$BI$78,6,0)</f>
        <v>2776300610</v>
      </c>
      <c r="AP787" s="650">
        <f t="shared" ref="AP787" si="797">VLOOKUP(C787,$AY$5:$BI$78,11,0)</f>
        <v>4357</v>
      </c>
      <c r="AQ787" s="124" t="s">
        <v>144</v>
      </c>
      <c r="AR787" s="210">
        <f t="shared" si="781"/>
        <v>54238225</v>
      </c>
      <c r="AS787" s="181">
        <f>IFERROR(AR787/AO787,"-")</f>
        <v>1.9536149941630419E-2</v>
      </c>
      <c r="AT787" s="210">
        <f t="shared" si="782"/>
        <v>727</v>
      </c>
      <c r="AU787" s="181">
        <f>IFERROR(AT787/AP787,"-")</f>
        <v>0.16685792976818911</v>
      </c>
      <c r="AV787" s="213">
        <f t="shared" si="787"/>
        <v>74605.536451169188</v>
      </c>
      <c r="AW787" s="108">
        <f>IFERROR(AT787/$BL$51,0)</f>
        <v>2.0639336815807405E-2</v>
      </c>
      <c r="AX787" s="121"/>
      <c r="AY787" s="76"/>
      <c r="AZ787" s="76"/>
      <c r="BA787" s="76"/>
      <c r="BB787" s="76"/>
      <c r="BC787" s="76"/>
      <c r="BD787" s="76"/>
      <c r="BE787" s="76"/>
      <c r="BF787" s="76"/>
      <c r="BG787" s="76"/>
      <c r="BH787" s="76"/>
      <c r="BI787" s="76"/>
      <c r="BN787" s="500">
        <v>47</v>
      </c>
      <c r="BO787" s="642" t="s">
        <v>15</v>
      </c>
      <c r="BP787" s="641">
        <v>374194570</v>
      </c>
      <c r="BQ787" s="641">
        <v>413</v>
      </c>
      <c r="BR787" s="400" t="s">
        <v>144</v>
      </c>
      <c r="BS787" s="188">
        <v>10473271</v>
      </c>
      <c r="BT787" s="390">
        <v>2.7988837464958404E-2</v>
      </c>
      <c r="BU787" s="188">
        <v>99</v>
      </c>
      <c r="BV787" s="390">
        <v>0.23970944309927361</v>
      </c>
      <c r="BW787" s="188">
        <v>105790.61616161616</v>
      </c>
      <c r="BX787" s="401">
        <v>2.9010989010989012E-3</v>
      </c>
      <c r="CB787" s="159"/>
      <c r="CC787" s="159"/>
      <c r="CD787" s="159"/>
      <c r="CE787" s="159"/>
      <c r="CF787" s="159"/>
      <c r="CG787" s="159"/>
      <c r="CI787" s="76"/>
      <c r="CJ787" s="150"/>
      <c r="CK787" s="150"/>
      <c r="CL787" s="150"/>
    </row>
    <row r="788" spans="2:90" s="14" customFormat="1" ht="13.5" customHeight="1">
      <c r="B788" s="500"/>
      <c r="C788" s="628"/>
      <c r="D788" s="631"/>
      <c r="E788" s="615"/>
      <c r="F788" s="615"/>
      <c r="G788" s="125" t="s">
        <v>145</v>
      </c>
      <c r="H788" s="211">
        <v>56204791</v>
      </c>
      <c r="I788" s="182">
        <f>IFERROR(H788/E787,"-")</f>
        <v>2.950304643380515E-2</v>
      </c>
      <c r="J788" s="211">
        <v>729</v>
      </c>
      <c r="K788" s="182">
        <f>IFERROR(J788/F787,"-")</f>
        <v>0.23069620253164558</v>
      </c>
      <c r="L788" s="214">
        <f t="shared" si="783"/>
        <v>77098.478737997255</v>
      </c>
      <c r="M788" s="109">
        <f t="shared" ref="M788:M803" si="798">IFERROR(J788/$BL$51,0)</f>
        <v>2.0696116284351578E-2</v>
      </c>
      <c r="N788" s="615"/>
      <c r="O788" s="615"/>
      <c r="P788" s="125" t="s">
        <v>145</v>
      </c>
      <c r="Q788" s="211">
        <v>5834938</v>
      </c>
      <c r="R788" s="182">
        <f>IFERROR(Q788/N787,"-")</f>
        <v>1.9617674195955111E-2</v>
      </c>
      <c r="S788" s="211">
        <v>109</v>
      </c>
      <c r="T788" s="182">
        <f>IFERROR(S788/O787,"-")</f>
        <v>0.22427983539094651</v>
      </c>
      <c r="U788" s="214">
        <f t="shared" si="784"/>
        <v>53531.541284403669</v>
      </c>
      <c r="V788" s="109">
        <f t="shared" ref="V788:V803" si="799">IFERROR(S788/$BL$51,0)</f>
        <v>3.0944810356575061E-3</v>
      </c>
      <c r="W788" s="615"/>
      <c r="X788" s="615"/>
      <c r="Y788" s="125" t="s">
        <v>145</v>
      </c>
      <c r="Z788" s="211">
        <v>4278461</v>
      </c>
      <c r="AA788" s="182">
        <f>IFERROR(Z788/W787,"-")</f>
        <v>2.7747191564309933E-2</v>
      </c>
      <c r="AB788" s="211">
        <v>63</v>
      </c>
      <c r="AC788" s="182">
        <f>IFERROR(AB788/X787,"-")</f>
        <v>0.25099601593625498</v>
      </c>
      <c r="AD788" s="214">
        <f t="shared" si="785"/>
        <v>67912.079365079364</v>
      </c>
      <c r="AE788" s="109">
        <f t="shared" ref="AE788:AE803" si="800">IFERROR(AB788/$BL$51,0)</f>
        <v>1.7885532591414945E-3</v>
      </c>
      <c r="AF788" s="615"/>
      <c r="AG788" s="615"/>
      <c r="AH788" s="125" t="s">
        <v>145</v>
      </c>
      <c r="AI788" s="211">
        <v>13654041</v>
      </c>
      <c r="AJ788" s="182">
        <f>IFERROR(AI788/AF787,"-")</f>
        <v>3.2538821146881572E-2</v>
      </c>
      <c r="AK788" s="211">
        <v>122</v>
      </c>
      <c r="AL788" s="182">
        <f>IFERROR(AK788/AG787,"-")</f>
        <v>0.26521739130434785</v>
      </c>
      <c r="AM788" s="214">
        <f t="shared" si="786"/>
        <v>111918.36885245901</v>
      </c>
      <c r="AN788" s="109">
        <f t="shared" ref="AN788:AN803" si="801">IFERROR(AK788/$BL$51,0)</f>
        <v>3.4635475811946401E-3</v>
      </c>
      <c r="AO788" s="615"/>
      <c r="AP788" s="651"/>
      <c r="AQ788" s="125" t="s">
        <v>145</v>
      </c>
      <c r="AR788" s="211">
        <f t="shared" si="781"/>
        <v>79972231</v>
      </c>
      <c r="AS788" s="182">
        <f>IFERROR(AR788/AO787,"-")</f>
        <v>2.8805321265264573E-2</v>
      </c>
      <c r="AT788" s="211">
        <f t="shared" si="782"/>
        <v>1023</v>
      </c>
      <c r="AU788" s="182">
        <f>IFERROR(AT788/AP787,"-")</f>
        <v>0.23479458342896489</v>
      </c>
      <c r="AV788" s="214">
        <f t="shared" si="787"/>
        <v>78174.223851417395</v>
      </c>
      <c r="AW788" s="109">
        <f t="shared" ref="AW788:AW803" si="802">IFERROR(AT788/$BL$51,0)</f>
        <v>2.9042698160345218E-2</v>
      </c>
      <c r="AX788" s="121"/>
      <c r="AY788" s="76"/>
      <c r="AZ788" s="76"/>
      <c r="BA788" s="76"/>
      <c r="BB788" s="76"/>
      <c r="BC788" s="76"/>
      <c r="BD788" s="76"/>
      <c r="BE788" s="76"/>
      <c r="BF788" s="76"/>
      <c r="BG788" s="76"/>
      <c r="BH788" s="76"/>
      <c r="BI788" s="76"/>
      <c r="BN788" s="500"/>
      <c r="BO788" s="642"/>
      <c r="BP788" s="641"/>
      <c r="BQ788" s="641"/>
      <c r="BR788" s="400" t="s">
        <v>145</v>
      </c>
      <c r="BS788" s="188">
        <v>12644545</v>
      </c>
      <c r="BT788" s="390">
        <v>3.3791364209266851E-2</v>
      </c>
      <c r="BU788" s="188">
        <v>108</v>
      </c>
      <c r="BV788" s="390">
        <v>0.26150121065375304</v>
      </c>
      <c r="BW788" s="188">
        <v>117079.12037037036</v>
      </c>
      <c r="BX788" s="401">
        <v>3.164835164835165E-3</v>
      </c>
      <c r="CB788" s="159"/>
      <c r="CC788" s="159"/>
      <c r="CD788" s="159"/>
      <c r="CE788" s="159"/>
      <c r="CF788" s="159"/>
      <c r="CG788" s="159"/>
      <c r="CI788" s="76"/>
      <c r="CJ788" s="150"/>
      <c r="CK788" s="150"/>
      <c r="CL788" s="150"/>
    </row>
    <row r="789" spans="2:90" s="14" customFormat="1" ht="13.5" customHeight="1">
      <c r="B789" s="500"/>
      <c r="C789" s="628"/>
      <c r="D789" s="631"/>
      <c r="E789" s="615"/>
      <c r="F789" s="615"/>
      <c r="G789" s="126" t="s">
        <v>146</v>
      </c>
      <c r="H789" s="211">
        <v>42035815</v>
      </c>
      <c r="I789" s="182">
        <f>IFERROR(H789/E787,"-")</f>
        <v>2.2065460608648876E-2</v>
      </c>
      <c r="J789" s="211">
        <v>823</v>
      </c>
      <c r="K789" s="182">
        <f>IFERROR(J789/F787,"-")</f>
        <v>0.26044303797468354</v>
      </c>
      <c r="L789" s="214">
        <f t="shared" si="783"/>
        <v>51076.32442284326</v>
      </c>
      <c r="M789" s="109">
        <f t="shared" si="798"/>
        <v>2.3364751305927776E-2</v>
      </c>
      <c r="N789" s="615"/>
      <c r="O789" s="615"/>
      <c r="P789" s="126" t="s">
        <v>146</v>
      </c>
      <c r="Q789" s="211">
        <v>6221907</v>
      </c>
      <c r="R789" s="182">
        <f>IFERROR(Q789/N787,"-")</f>
        <v>2.0918704603807698E-2</v>
      </c>
      <c r="S789" s="211">
        <v>125</v>
      </c>
      <c r="T789" s="182">
        <f>IFERROR(S789/O787,"-")</f>
        <v>0.25720164609053497</v>
      </c>
      <c r="U789" s="214">
        <f t="shared" si="784"/>
        <v>49775.256000000001</v>
      </c>
      <c r="V789" s="109">
        <f t="shared" si="799"/>
        <v>3.5487167840109017E-3</v>
      </c>
      <c r="W789" s="615"/>
      <c r="X789" s="615"/>
      <c r="Y789" s="126" t="s">
        <v>146</v>
      </c>
      <c r="Z789" s="211">
        <v>2274194</v>
      </c>
      <c r="AA789" s="182">
        <f>IFERROR(Z789/W787,"-")</f>
        <v>1.4748877358565208E-2</v>
      </c>
      <c r="AB789" s="211">
        <v>74</v>
      </c>
      <c r="AC789" s="182">
        <f>IFERROR(AB789/X787,"-")</f>
        <v>0.29482071713147412</v>
      </c>
      <c r="AD789" s="214">
        <f t="shared" si="785"/>
        <v>30732.35135135135</v>
      </c>
      <c r="AE789" s="109">
        <f t="shared" si="800"/>
        <v>2.1008403361344537E-3</v>
      </c>
      <c r="AF789" s="615"/>
      <c r="AG789" s="615"/>
      <c r="AH789" s="126" t="s">
        <v>146</v>
      </c>
      <c r="AI789" s="211">
        <v>2839650</v>
      </c>
      <c r="AJ789" s="182">
        <f>IFERROR(AI789/AF787,"-")</f>
        <v>6.7671441348200329E-3</v>
      </c>
      <c r="AK789" s="211">
        <v>124</v>
      </c>
      <c r="AL789" s="182">
        <f>IFERROR(AK789/AG787,"-")</f>
        <v>0.26956521739130435</v>
      </c>
      <c r="AM789" s="214">
        <f t="shared" si="786"/>
        <v>22900.403225806451</v>
      </c>
      <c r="AN789" s="109">
        <f t="shared" si="801"/>
        <v>3.5203270497388144E-3</v>
      </c>
      <c r="AO789" s="615"/>
      <c r="AP789" s="651"/>
      <c r="AQ789" s="126" t="s">
        <v>146</v>
      </c>
      <c r="AR789" s="211">
        <f t="shared" si="781"/>
        <v>53371566</v>
      </c>
      <c r="AS789" s="182">
        <f>IFERROR(AR789/AO787,"-")</f>
        <v>1.9223986699336566E-2</v>
      </c>
      <c r="AT789" s="211">
        <f t="shared" si="782"/>
        <v>1146</v>
      </c>
      <c r="AU789" s="182">
        <f>IFERROR(AT789/AP787,"-")</f>
        <v>0.26302501721367916</v>
      </c>
      <c r="AV789" s="214">
        <f t="shared" si="787"/>
        <v>46572.047120418851</v>
      </c>
      <c r="AW789" s="109">
        <f t="shared" si="802"/>
        <v>3.2534635475811945E-2</v>
      </c>
      <c r="AX789" s="121"/>
      <c r="AY789" s="76"/>
      <c r="AZ789" s="76"/>
      <c r="BA789" s="76"/>
      <c r="BB789" s="76"/>
      <c r="BC789" s="76"/>
      <c r="BD789" s="76"/>
      <c r="BE789" s="76"/>
      <c r="BF789" s="76"/>
      <c r="BG789" s="76"/>
      <c r="BH789" s="76"/>
      <c r="BI789" s="76"/>
      <c r="BN789" s="500"/>
      <c r="BO789" s="642"/>
      <c r="BP789" s="641"/>
      <c r="BQ789" s="641"/>
      <c r="BR789" s="400" t="s">
        <v>146</v>
      </c>
      <c r="BS789" s="188">
        <v>2891687</v>
      </c>
      <c r="BT789" s="390">
        <v>7.7277631260122244E-3</v>
      </c>
      <c r="BU789" s="188">
        <v>118</v>
      </c>
      <c r="BV789" s="390">
        <v>0.2857142857142857</v>
      </c>
      <c r="BW789" s="188">
        <v>24505.822033898305</v>
      </c>
      <c r="BX789" s="401">
        <v>3.457875457875458E-3</v>
      </c>
      <c r="CB789" s="159"/>
      <c r="CC789" s="159"/>
      <c r="CD789" s="159"/>
      <c r="CE789" s="159"/>
      <c r="CF789" s="159"/>
      <c r="CG789" s="159"/>
      <c r="CI789" s="76"/>
      <c r="CJ789" s="150"/>
      <c r="CK789" s="150"/>
      <c r="CL789" s="150"/>
    </row>
    <row r="790" spans="2:90" s="14" customFormat="1" ht="13.5" customHeight="1">
      <c r="B790" s="500"/>
      <c r="C790" s="628"/>
      <c r="D790" s="631"/>
      <c r="E790" s="615"/>
      <c r="F790" s="615"/>
      <c r="G790" s="126" t="s">
        <v>147</v>
      </c>
      <c r="H790" s="211">
        <v>1356895</v>
      </c>
      <c r="I790" s="182">
        <f>IFERROR(H790/E787,"-")</f>
        <v>7.1226198832049809E-4</v>
      </c>
      <c r="J790" s="211">
        <v>108</v>
      </c>
      <c r="K790" s="182">
        <f>IFERROR(J790/F787,"-")</f>
        <v>3.4177215189873419E-2</v>
      </c>
      <c r="L790" s="214">
        <f t="shared" si="783"/>
        <v>12563.842592592593</v>
      </c>
      <c r="M790" s="109">
        <f t="shared" si="798"/>
        <v>3.0660913013854192E-3</v>
      </c>
      <c r="N790" s="615"/>
      <c r="O790" s="615"/>
      <c r="P790" s="126" t="s">
        <v>147</v>
      </c>
      <c r="Q790" s="211">
        <v>257191</v>
      </c>
      <c r="R790" s="182">
        <f>IFERROR(Q790/N787,"-")</f>
        <v>8.64703145797246E-4</v>
      </c>
      <c r="S790" s="211">
        <v>21</v>
      </c>
      <c r="T790" s="182">
        <f>IFERROR(S790/O787,"-")</f>
        <v>4.3209876543209874E-2</v>
      </c>
      <c r="U790" s="214">
        <f t="shared" si="784"/>
        <v>12247.190476190477</v>
      </c>
      <c r="V790" s="109">
        <f t="shared" si="799"/>
        <v>5.9618441971383144E-4</v>
      </c>
      <c r="W790" s="615"/>
      <c r="X790" s="615"/>
      <c r="Y790" s="126" t="s">
        <v>147</v>
      </c>
      <c r="Z790" s="211">
        <v>1334680</v>
      </c>
      <c r="AA790" s="182">
        <f>IFERROR(Z790/W787,"-")</f>
        <v>8.6558277934643268E-3</v>
      </c>
      <c r="AB790" s="211">
        <v>8</v>
      </c>
      <c r="AC790" s="182">
        <f>IFERROR(AB790/X787,"-")</f>
        <v>3.1872509960159362E-2</v>
      </c>
      <c r="AD790" s="214">
        <f t="shared" si="785"/>
        <v>166835</v>
      </c>
      <c r="AE790" s="109">
        <f t="shared" si="800"/>
        <v>2.2711787417669771E-4</v>
      </c>
      <c r="AF790" s="615"/>
      <c r="AG790" s="615"/>
      <c r="AH790" s="126" t="s">
        <v>147</v>
      </c>
      <c r="AI790" s="211">
        <v>349126</v>
      </c>
      <c r="AJ790" s="182">
        <f>IFERROR(AI790/AF787,"-")</f>
        <v>8.3199900100828573E-4</v>
      </c>
      <c r="AK790" s="211">
        <v>14</v>
      </c>
      <c r="AL790" s="182">
        <f>IFERROR(AK790/AG787,"-")</f>
        <v>3.0434782608695653E-2</v>
      </c>
      <c r="AM790" s="214">
        <f t="shared" si="786"/>
        <v>24937.571428571428</v>
      </c>
      <c r="AN790" s="109">
        <f t="shared" si="801"/>
        <v>3.9745627980922101E-4</v>
      </c>
      <c r="AO790" s="615"/>
      <c r="AP790" s="651"/>
      <c r="AQ790" s="126" t="s">
        <v>147</v>
      </c>
      <c r="AR790" s="211">
        <f t="shared" si="781"/>
        <v>3297892</v>
      </c>
      <c r="AS790" s="182">
        <f>IFERROR(AR790/AO787,"-")</f>
        <v>1.1878728074767092E-3</v>
      </c>
      <c r="AT790" s="211">
        <f t="shared" si="782"/>
        <v>151</v>
      </c>
      <c r="AU790" s="182">
        <f>IFERROR(AT790/AP787,"-")</f>
        <v>3.4656873995868719E-2</v>
      </c>
      <c r="AV790" s="214">
        <f t="shared" si="787"/>
        <v>21840.344370860927</v>
      </c>
      <c r="AW790" s="109">
        <f t="shared" si="802"/>
        <v>4.286849875085169E-3</v>
      </c>
      <c r="AX790" s="121"/>
      <c r="AY790" s="76"/>
      <c r="AZ790" s="76"/>
      <c r="BA790" s="76"/>
      <c r="BB790" s="76"/>
      <c r="BC790" s="76"/>
      <c r="BD790" s="76"/>
      <c r="BE790" s="76"/>
      <c r="BF790" s="76"/>
      <c r="BG790" s="76"/>
      <c r="BH790" s="76"/>
      <c r="BI790" s="76"/>
      <c r="BN790" s="500"/>
      <c r="BO790" s="642"/>
      <c r="BP790" s="641"/>
      <c r="BQ790" s="641"/>
      <c r="BR790" s="400" t="s">
        <v>147</v>
      </c>
      <c r="BS790" s="188">
        <v>286052</v>
      </c>
      <c r="BT790" s="390">
        <v>7.6444722327210677E-4</v>
      </c>
      <c r="BU790" s="188">
        <v>20</v>
      </c>
      <c r="BV790" s="390">
        <v>4.8426150121065374E-2</v>
      </c>
      <c r="BW790" s="188">
        <v>14302.6</v>
      </c>
      <c r="BX790" s="401">
        <v>5.8608058608058608E-4</v>
      </c>
      <c r="CB790" s="159"/>
      <c r="CC790" s="159"/>
      <c r="CD790" s="159"/>
      <c r="CE790" s="159"/>
      <c r="CF790" s="159"/>
      <c r="CG790" s="159"/>
      <c r="CI790" s="76"/>
      <c r="CJ790" s="150"/>
      <c r="CK790" s="150"/>
      <c r="CL790" s="150"/>
    </row>
    <row r="791" spans="2:90" s="14" customFormat="1" ht="13.5" customHeight="1">
      <c r="B791" s="500"/>
      <c r="C791" s="628"/>
      <c r="D791" s="631"/>
      <c r="E791" s="615"/>
      <c r="F791" s="615"/>
      <c r="G791" s="126" t="s">
        <v>148</v>
      </c>
      <c r="H791" s="211">
        <v>80805188</v>
      </c>
      <c r="I791" s="182">
        <f>IFERROR(H791/E787,"-")</f>
        <v>4.2416298882000193E-2</v>
      </c>
      <c r="J791" s="211">
        <v>1038</v>
      </c>
      <c r="K791" s="182">
        <f>IFERROR(J791/F787,"-")</f>
        <v>0.32848101265822782</v>
      </c>
      <c r="L791" s="214">
        <f t="shared" si="783"/>
        <v>77847.001926782279</v>
      </c>
      <c r="M791" s="109">
        <f t="shared" si="798"/>
        <v>2.9468544174426528E-2</v>
      </c>
      <c r="N791" s="615"/>
      <c r="O791" s="615"/>
      <c r="P791" s="126" t="s">
        <v>148</v>
      </c>
      <c r="Q791" s="211">
        <v>11461778</v>
      </c>
      <c r="R791" s="182">
        <f>IFERROR(Q791/N787,"-")</f>
        <v>3.8535701066637895E-2</v>
      </c>
      <c r="S791" s="211">
        <v>176</v>
      </c>
      <c r="T791" s="182">
        <f>IFERROR(S791/O787,"-")</f>
        <v>0.36213991769547327</v>
      </c>
      <c r="U791" s="214">
        <f t="shared" si="784"/>
        <v>65123.73863636364</v>
      </c>
      <c r="V791" s="109">
        <f t="shared" si="799"/>
        <v>4.9965932318873493E-3</v>
      </c>
      <c r="W791" s="615"/>
      <c r="X791" s="615"/>
      <c r="Y791" s="126" t="s">
        <v>148</v>
      </c>
      <c r="Z791" s="211">
        <v>10839695</v>
      </c>
      <c r="AA791" s="182">
        <f>IFERROR(Z791/W787,"-")</f>
        <v>7.0298898053223466E-2</v>
      </c>
      <c r="AB791" s="211">
        <v>85</v>
      </c>
      <c r="AC791" s="182">
        <f>IFERROR(AB791/X787,"-")</f>
        <v>0.3386454183266932</v>
      </c>
      <c r="AD791" s="214">
        <f t="shared" si="785"/>
        <v>127525.82352941176</v>
      </c>
      <c r="AE791" s="109">
        <f t="shared" si="800"/>
        <v>2.4131274131274131E-3</v>
      </c>
      <c r="AF791" s="615"/>
      <c r="AG791" s="615"/>
      <c r="AH791" s="126" t="s">
        <v>148</v>
      </c>
      <c r="AI791" s="211">
        <v>23788968</v>
      </c>
      <c r="AJ791" s="182">
        <f>IFERROR(AI791/AF787,"-")</f>
        <v>5.6691273669156918E-2</v>
      </c>
      <c r="AK791" s="211">
        <v>179</v>
      </c>
      <c r="AL791" s="182">
        <f>IFERROR(AK791/AG787,"-")</f>
        <v>0.38913043478260867</v>
      </c>
      <c r="AM791" s="214">
        <f t="shared" si="786"/>
        <v>132899.26256983241</v>
      </c>
      <c r="AN791" s="109">
        <f t="shared" si="801"/>
        <v>5.0817624347036109E-3</v>
      </c>
      <c r="AO791" s="615"/>
      <c r="AP791" s="651"/>
      <c r="AQ791" s="126" t="s">
        <v>148</v>
      </c>
      <c r="AR791" s="211">
        <f t="shared" si="781"/>
        <v>126895629</v>
      </c>
      <c r="AS791" s="182">
        <f>IFERROR(AR791/AO787,"-")</f>
        <v>4.5706732384430085E-2</v>
      </c>
      <c r="AT791" s="211">
        <f t="shared" si="782"/>
        <v>1478</v>
      </c>
      <c r="AU791" s="182">
        <f>IFERROR(AT791/AP787,"-")</f>
        <v>0.3392242368602249</v>
      </c>
      <c r="AV791" s="214">
        <f t="shared" si="787"/>
        <v>85856.311907983763</v>
      </c>
      <c r="AW791" s="109">
        <f t="shared" si="802"/>
        <v>4.1960027254144903E-2</v>
      </c>
      <c r="AX791" s="121"/>
      <c r="AY791" s="76"/>
      <c r="AZ791" s="76"/>
      <c r="BA791" s="76"/>
      <c r="BB791" s="76"/>
      <c r="BC791" s="76"/>
      <c r="BD791" s="76"/>
      <c r="BE791" s="76"/>
      <c r="BF791" s="76"/>
      <c r="BG791" s="76"/>
      <c r="BH791" s="76"/>
      <c r="BI791" s="76"/>
      <c r="BN791" s="500"/>
      <c r="BO791" s="642"/>
      <c r="BP791" s="641"/>
      <c r="BQ791" s="641"/>
      <c r="BR791" s="400" t="s">
        <v>148</v>
      </c>
      <c r="BS791" s="188">
        <v>4287336</v>
      </c>
      <c r="BT791" s="390">
        <v>1.1457504581106026E-2</v>
      </c>
      <c r="BU791" s="188">
        <v>155</v>
      </c>
      <c r="BV791" s="390">
        <v>0.37530266343825663</v>
      </c>
      <c r="BW791" s="188">
        <v>27660.232258064516</v>
      </c>
      <c r="BX791" s="401">
        <v>4.5421245421245421E-3</v>
      </c>
      <c r="CB791" s="159"/>
      <c r="CC791" s="159"/>
      <c r="CD791" s="159"/>
      <c r="CE791" s="159"/>
      <c r="CF791" s="159"/>
      <c r="CG791" s="159"/>
      <c r="CI791" s="76"/>
      <c r="CJ791" s="150"/>
      <c r="CK791" s="150"/>
      <c r="CL791" s="150"/>
    </row>
    <row r="792" spans="2:90" s="14" customFormat="1" ht="13.5" customHeight="1">
      <c r="B792" s="500"/>
      <c r="C792" s="628"/>
      <c r="D792" s="631"/>
      <c r="E792" s="615"/>
      <c r="F792" s="615"/>
      <c r="G792" s="126" t="s">
        <v>149</v>
      </c>
      <c r="H792" s="211">
        <v>62895887</v>
      </c>
      <c r="I792" s="182">
        <f>IFERROR(H792/E787,"-")</f>
        <v>3.3015339824969042E-2</v>
      </c>
      <c r="J792" s="211">
        <v>1066</v>
      </c>
      <c r="K792" s="182">
        <f>IFERROR(J792/F787,"-")</f>
        <v>0.33734177215189876</v>
      </c>
      <c r="L792" s="214">
        <f t="shared" si="783"/>
        <v>59001.770168855532</v>
      </c>
      <c r="M792" s="109">
        <f t="shared" si="798"/>
        <v>3.0263456734044968E-2</v>
      </c>
      <c r="N792" s="615"/>
      <c r="O792" s="615"/>
      <c r="P792" s="126" t="s">
        <v>149</v>
      </c>
      <c r="Q792" s="211">
        <v>11654390</v>
      </c>
      <c r="R792" s="182">
        <f>IFERROR(Q792/N787,"-")</f>
        <v>3.9183282833955953E-2</v>
      </c>
      <c r="S792" s="211">
        <v>177</v>
      </c>
      <c r="T792" s="182">
        <f>IFERROR(S792/O787,"-")</f>
        <v>0.36419753086419754</v>
      </c>
      <c r="U792" s="214">
        <f t="shared" si="784"/>
        <v>65844.011299435035</v>
      </c>
      <c r="V792" s="109">
        <f t="shared" si="799"/>
        <v>5.0249829661594371E-3</v>
      </c>
      <c r="W792" s="615"/>
      <c r="X792" s="615"/>
      <c r="Y792" s="126" t="s">
        <v>149</v>
      </c>
      <c r="Z792" s="211">
        <v>5156408</v>
      </c>
      <c r="AA792" s="182">
        <f>IFERROR(Z792/W787,"-")</f>
        <v>3.3440959391645791E-2</v>
      </c>
      <c r="AB792" s="211">
        <v>89</v>
      </c>
      <c r="AC792" s="182">
        <f>IFERROR(AB792/X787,"-")</f>
        <v>0.35458167330677293</v>
      </c>
      <c r="AD792" s="214">
        <f t="shared" si="785"/>
        <v>57937.168539325845</v>
      </c>
      <c r="AE792" s="109">
        <f t="shared" si="800"/>
        <v>2.526686350215762E-3</v>
      </c>
      <c r="AF792" s="615"/>
      <c r="AG792" s="615"/>
      <c r="AH792" s="126" t="s">
        <v>149</v>
      </c>
      <c r="AI792" s="211">
        <v>11528572</v>
      </c>
      <c r="AJ792" s="182">
        <f>IFERROR(AI792/AF787,"-")</f>
        <v>2.7473635269364343E-2</v>
      </c>
      <c r="AK792" s="211">
        <v>182</v>
      </c>
      <c r="AL792" s="182">
        <f>IFERROR(AK792/AG787,"-")</f>
        <v>0.39565217391304347</v>
      </c>
      <c r="AM792" s="214">
        <f t="shared" si="786"/>
        <v>63343.802197802201</v>
      </c>
      <c r="AN792" s="109">
        <f t="shared" si="801"/>
        <v>5.1669316375198724E-3</v>
      </c>
      <c r="AO792" s="615"/>
      <c r="AP792" s="651"/>
      <c r="AQ792" s="126" t="s">
        <v>149</v>
      </c>
      <c r="AR792" s="211">
        <f t="shared" si="781"/>
        <v>91235257</v>
      </c>
      <c r="AS792" s="182">
        <f>IFERROR(AR792/AO787,"-")</f>
        <v>3.2862167976831586E-2</v>
      </c>
      <c r="AT792" s="211">
        <f t="shared" si="782"/>
        <v>1514</v>
      </c>
      <c r="AU792" s="182">
        <f>IFERROR(AT792/AP787,"-")</f>
        <v>0.34748680284599492</v>
      </c>
      <c r="AV792" s="214">
        <f t="shared" si="787"/>
        <v>60261.068031704097</v>
      </c>
      <c r="AW792" s="109">
        <f t="shared" si="802"/>
        <v>4.2982057687940042E-2</v>
      </c>
      <c r="AX792" s="121"/>
      <c r="AY792" s="76"/>
      <c r="AZ792" s="76"/>
      <c r="BA792" s="76"/>
      <c r="BB792" s="76"/>
      <c r="BC792" s="76"/>
      <c r="BD792" s="76"/>
      <c r="BE792" s="76"/>
      <c r="BF792" s="76"/>
      <c r="BG792" s="76"/>
      <c r="BH792" s="76"/>
      <c r="BI792" s="76"/>
      <c r="BN792" s="500"/>
      <c r="BO792" s="642"/>
      <c r="BP792" s="641"/>
      <c r="BQ792" s="641"/>
      <c r="BR792" s="400" t="s">
        <v>149</v>
      </c>
      <c r="BS792" s="188">
        <v>7472408</v>
      </c>
      <c r="BT792" s="390">
        <v>1.996931168723266E-2</v>
      </c>
      <c r="BU792" s="188">
        <v>133</v>
      </c>
      <c r="BV792" s="390">
        <v>0.32203389830508472</v>
      </c>
      <c r="BW792" s="188">
        <v>56183.518796992481</v>
      </c>
      <c r="BX792" s="401">
        <v>3.8974358974358976E-3</v>
      </c>
      <c r="CB792" s="159"/>
      <c r="CC792" s="159"/>
      <c r="CD792" s="159"/>
      <c r="CE792" s="159"/>
      <c r="CF792" s="159"/>
      <c r="CG792" s="159"/>
      <c r="CI792" s="76"/>
      <c r="CJ792" s="150"/>
      <c r="CK792" s="150"/>
      <c r="CL792" s="150"/>
    </row>
    <row r="793" spans="2:90" s="14" customFormat="1" ht="13.5" customHeight="1">
      <c r="B793" s="500"/>
      <c r="C793" s="628"/>
      <c r="D793" s="631"/>
      <c r="E793" s="615"/>
      <c r="F793" s="615"/>
      <c r="G793" s="126" t="s">
        <v>150</v>
      </c>
      <c r="H793" s="211">
        <v>43995242</v>
      </c>
      <c r="I793" s="182">
        <f>IFERROR(H793/E787,"-")</f>
        <v>2.3094003989668682E-2</v>
      </c>
      <c r="J793" s="211">
        <v>295</v>
      </c>
      <c r="K793" s="182">
        <f>IFERROR(J793/F787,"-")</f>
        <v>9.3354430379746833E-2</v>
      </c>
      <c r="L793" s="214">
        <f t="shared" si="783"/>
        <v>149136.41355932204</v>
      </c>
      <c r="M793" s="109">
        <f t="shared" si="798"/>
        <v>8.3749716102657287E-3</v>
      </c>
      <c r="N793" s="615"/>
      <c r="O793" s="615"/>
      <c r="P793" s="126" t="s">
        <v>150</v>
      </c>
      <c r="Q793" s="211">
        <v>6455871</v>
      </c>
      <c r="R793" s="182">
        <f>IFERROR(Q793/N787,"-")</f>
        <v>2.1705316136883531E-2</v>
      </c>
      <c r="S793" s="211">
        <v>41</v>
      </c>
      <c r="T793" s="182">
        <f>IFERROR(S793/O787,"-")</f>
        <v>8.4362139917695478E-2</v>
      </c>
      <c r="U793" s="214">
        <f t="shared" si="784"/>
        <v>157460.26829268291</v>
      </c>
      <c r="V793" s="109">
        <f t="shared" si="799"/>
        <v>1.1639791051555758E-3</v>
      </c>
      <c r="W793" s="615"/>
      <c r="X793" s="615"/>
      <c r="Y793" s="126" t="s">
        <v>150</v>
      </c>
      <c r="Z793" s="211">
        <v>2824778</v>
      </c>
      <c r="AA793" s="182">
        <f>IFERROR(Z793/W787,"-")</f>
        <v>1.8319591155008374E-2</v>
      </c>
      <c r="AB793" s="211">
        <v>33</v>
      </c>
      <c r="AC793" s="182">
        <f>IFERROR(AB793/X787,"-")</f>
        <v>0.13147410358565736</v>
      </c>
      <c r="AD793" s="214">
        <f t="shared" si="785"/>
        <v>85599.333333333328</v>
      </c>
      <c r="AE793" s="109">
        <f t="shared" si="800"/>
        <v>9.3686123097887805E-4</v>
      </c>
      <c r="AF793" s="615"/>
      <c r="AG793" s="615"/>
      <c r="AH793" s="126" t="s">
        <v>150</v>
      </c>
      <c r="AI793" s="211">
        <v>13910898</v>
      </c>
      <c r="AJ793" s="182">
        <f>IFERROR(AI793/AF787,"-")</f>
        <v>3.3150934731667539E-2</v>
      </c>
      <c r="AK793" s="211">
        <v>66</v>
      </c>
      <c r="AL793" s="182">
        <f>IFERROR(AK793/AG787,"-")</f>
        <v>0.14347826086956522</v>
      </c>
      <c r="AM793" s="214">
        <f t="shared" si="786"/>
        <v>210771.18181818182</v>
      </c>
      <c r="AN793" s="109">
        <f t="shared" si="801"/>
        <v>1.8737224619577561E-3</v>
      </c>
      <c r="AO793" s="615"/>
      <c r="AP793" s="651"/>
      <c r="AQ793" s="126" t="s">
        <v>150</v>
      </c>
      <c r="AR793" s="211">
        <f t="shared" si="781"/>
        <v>67186789</v>
      </c>
      <c r="AS793" s="182">
        <f>IFERROR(AR793/AO787,"-")</f>
        <v>2.4200113185870026E-2</v>
      </c>
      <c r="AT793" s="211">
        <f t="shared" si="782"/>
        <v>435</v>
      </c>
      <c r="AU793" s="182">
        <f>IFERROR(AT793/AP787,"-")</f>
        <v>9.9839338994721138E-2</v>
      </c>
      <c r="AV793" s="214">
        <f t="shared" si="787"/>
        <v>154452.38850574713</v>
      </c>
      <c r="AW793" s="109">
        <f t="shared" si="802"/>
        <v>1.2349534408357938E-2</v>
      </c>
      <c r="AX793" s="121"/>
      <c r="AY793" s="76"/>
      <c r="AZ793" s="76"/>
      <c r="BA793" s="76"/>
      <c r="BB793" s="76"/>
      <c r="BC793" s="76"/>
      <c r="BD793" s="76"/>
      <c r="BE793" s="76"/>
      <c r="BF793" s="76"/>
      <c r="BG793" s="76"/>
      <c r="BH793" s="76"/>
      <c r="BI793" s="76"/>
      <c r="BN793" s="500"/>
      <c r="BO793" s="642"/>
      <c r="BP793" s="641"/>
      <c r="BQ793" s="641"/>
      <c r="BR793" s="400" t="s">
        <v>150</v>
      </c>
      <c r="BS793" s="188">
        <v>8396950</v>
      </c>
      <c r="BT793" s="390">
        <v>2.2440063734757029E-2</v>
      </c>
      <c r="BU793" s="188">
        <v>57</v>
      </c>
      <c r="BV793" s="390">
        <v>0.13801452784503632</v>
      </c>
      <c r="BW793" s="188">
        <v>147314.91228070174</v>
      </c>
      <c r="BX793" s="401">
        <v>1.6703296703296704E-3</v>
      </c>
      <c r="CB793" s="159"/>
      <c r="CC793" s="159"/>
      <c r="CD793" s="159"/>
      <c r="CE793" s="159"/>
      <c r="CF793" s="159"/>
      <c r="CG793" s="159"/>
      <c r="CI793" s="76"/>
      <c r="CJ793" s="150"/>
      <c r="CK793" s="150"/>
      <c r="CL793" s="150"/>
    </row>
    <row r="794" spans="2:90" s="14" customFormat="1" ht="13.5" customHeight="1">
      <c r="B794" s="500"/>
      <c r="C794" s="628"/>
      <c r="D794" s="631"/>
      <c r="E794" s="615"/>
      <c r="F794" s="615"/>
      <c r="G794" s="126" t="s">
        <v>160</v>
      </c>
      <c r="H794" s="211">
        <v>0</v>
      </c>
      <c r="I794" s="182">
        <f>IFERROR(H794/E787,"-")</f>
        <v>0</v>
      </c>
      <c r="J794" s="211">
        <v>0</v>
      </c>
      <c r="K794" s="182">
        <f>IFERROR(J794/F787,"-")</f>
        <v>0</v>
      </c>
      <c r="L794" s="214" t="str">
        <f t="shared" si="783"/>
        <v>-</v>
      </c>
      <c r="M794" s="109">
        <f t="shared" si="798"/>
        <v>0</v>
      </c>
      <c r="N794" s="615"/>
      <c r="O794" s="615"/>
      <c r="P794" s="126" t="s">
        <v>160</v>
      </c>
      <c r="Q794" s="211">
        <v>0</v>
      </c>
      <c r="R794" s="182">
        <f>IFERROR(Q794/N787,"-")</f>
        <v>0</v>
      </c>
      <c r="S794" s="211">
        <v>0</v>
      </c>
      <c r="T794" s="182">
        <f>IFERROR(S794/O787,"-")</f>
        <v>0</v>
      </c>
      <c r="U794" s="214" t="str">
        <f t="shared" si="784"/>
        <v>-</v>
      </c>
      <c r="V794" s="109">
        <f t="shared" si="799"/>
        <v>0</v>
      </c>
      <c r="W794" s="615"/>
      <c r="X794" s="615"/>
      <c r="Y794" s="126" t="s">
        <v>160</v>
      </c>
      <c r="Z794" s="211">
        <v>1226</v>
      </c>
      <c r="AA794" s="182">
        <f>IFERROR(Z794/W787,"-")</f>
        <v>7.9510031429161038E-6</v>
      </c>
      <c r="AB794" s="211">
        <v>1</v>
      </c>
      <c r="AC794" s="182">
        <f>IFERROR(AB794/X787,"-")</f>
        <v>3.9840637450199202E-3</v>
      </c>
      <c r="AD794" s="214">
        <f t="shared" si="785"/>
        <v>1226</v>
      </c>
      <c r="AE794" s="109">
        <f t="shared" si="800"/>
        <v>2.8389734272087213E-5</v>
      </c>
      <c r="AF794" s="615"/>
      <c r="AG794" s="615"/>
      <c r="AH794" s="126" t="s">
        <v>160</v>
      </c>
      <c r="AI794" s="211">
        <v>0</v>
      </c>
      <c r="AJ794" s="182">
        <f>IFERROR(AI794/AF787,"-")</f>
        <v>0</v>
      </c>
      <c r="AK794" s="211">
        <v>0</v>
      </c>
      <c r="AL794" s="182">
        <f>IFERROR(AK794/AG787,"-")</f>
        <v>0</v>
      </c>
      <c r="AM794" s="214" t="str">
        <f t="shared" si="786"/>
        <v>-</v>
      </c>
      <c r="AN794" s="109">
        <f t="shared" si="801"/>
        <v>0</v>
      </c>
      <c r="AO794" s="615"/>
      <c r="AP794" s="651"/>
      <c r="AQ794" s="126" t="s">
        <v>160</v>
      </c>
      <c r="AR794" s="211">
        <f t="shared" si="781"/>
        <v>1226</v>
      </c>
      <c r="AS794" s="182">
        <f>IFERROR(AR794/AO787,"-")</f>
        <v>4.4159483147612032E-7</v>
      </c>
      <c r="AT794" s="211">
        <f t="shared" si="782"/>
        <v>1</v>
      </c>
      <c r="AU794" s="182">
        <f>IFERROR(AT794/AP787,"-")</f>
        <v>2.2951572182694515E-4</v>
      </c>
      <c r="AV794" s="214">
        <f t="shared" si="787"/>
        <v>1226</v>
      </c>
      <c r="AW794" s="109">
        <f t="shared" si="802"/>
        <v>2.8389734272087213E-5</v>
      </c>
      <c r="AX794" s="121"/>
      <c r="AY794" s="76"/>
      <c r="AZ794" s="76"/>
      <c r="BA794" s="76"/>
      <c r="BB794" s="76"/>
      <c r="BC794" s="76"/>
      <c r="BD794" s="76"/>
      <c r="BE794" s="76"/>
      <c r="BF794" s="76"/>
      <c r="BG794" s="76"/>
      <c r="BH794" s="76"/>
      <c r="BI794" s="76"/>
      <c r="BN794" s="500"/>
      <c r="BO794" s="642"/>
      <c r="BP794" s="641"/>
      <c r="BQ794" s="641"/>
      <c r="BR794" s="400" t="s">
        <v>160</v>
      </c>
      <c r="BS794" s="188">
        <v>0</v>
      </c>
      <c r="BT794" s="390">
        <v>0</v>
      </c>
      <c r="BU794" s="188">
        <v>0</v>
      </c>
      <c r="BV794" s="390">
        <v>0</v>
      </c>
      <c r="BW794" s="188" t="s">
        <v>418</v>
      </c>
      <c r="BX794" s="401">
        <v>0</v>
      </c>
      <c r="CB794" s="159"/>
      <c r="CC794" s="159"/>
      <c r="CD794" s="159"/>
      <c r="CE794" s="159"/>
      <c r="CF794" s="159"/>
      <c r="CG794" s="159"/>
      <c r="CI794" s="76"/>
      <c r="CJ794" s="150"/>
      <c r="CK794" s="150"/>
      <c r="CL794" s="150"/>
    </row>
    <row r="795" spans="2:90" s="14" customFormat="1" ht="13.5" customHeight="1">
      <c r="B795" s="500"/>
      <c r="C795" s="628"/>
      <c r="D795" s="631"/>
      <c r="E795" s="615"/>
      <c r="F795" s="615"/>
      <c r="G795" s="126" t="s">
        <v>151</v>
      </c>
      <c r="H795" s="211">
        <v>1572534</v>
      </c>
      <c r="I795" s="182">
        <f>IFERROR(H795/E787,"-")</f>
        <v>8.2545531787027449E-4</v>
      </c>
      <c r="J795" s="211">
        <v>67</v>
      </c>
      <c r="K795" s="182">
        <f>IFERROR(J795/F787,"-")</f>
        <v>2.1202531645569619E-2</v>
      </c>
      <c r="L795" s="214">
        <f t="shared" si="783"/>
        <v>23470.656716417911</v>
      </c>
      <c r="M795" s="109">
        <f t="shared" si="798"/>
        <v>1.9021121962298432E-3</v>
      </c>
      <c r="N795" s="615"/>
      <c r="O795" s="615"/>
      <c r="P795" s="126" t="s">
        <v>151</v>
      </c>
      <c r="Q795" s="211">
        <v>350947</v>
      </c>
      <c r="R795" s="182">
        <f>IFERROR(Q795/N787,"-")</f>
        <v>1.1799206617187463E-3</v>
      </c>
      <c r="S795" s="211">
        <v>18</v>
      </c>
      <c r="T795" s="182">
        <f>IFERROR(S795/O787,"-")</f>
        <v>3.7037037037037035E-2</v>
      </c>
      <c r="U795" s="214">
        <f t="shared" si="784"/>
        <v>19497.055555555555</v>
      </c>
      <c r="V795" s="109">
        <f t="shared" si="799"/>
        <v>5.1101521689756986E-4</v>
      </c>
      <c r="W795" s="615"/>
      <c r="X795" s="615"/>
      <c r="Y795" s="126" t="s">
        <v>151</v>
      </c>
      <c r="Z795" s="211">
        <v>179717</v>
      </c>
      <c r="AA795" s="182">
        <f>IFERROR(Z795/W787,"-")</f>
        <v>1.165522375069701E-3</v>
      </c>
      <c r="AB795" s="211">
        <v>11</v>
      </c>
      <c r="AC795" s="182">
        <f>IFERROR(AB795/X787,"-")</f>
        <v>4.3824701195219126E-2</v>
      </c>
      <c r="AD795" s="214">
        <f t="shared" si="785"/>
        <v>16337.90909090909</v>
      </c>
      <c r="AE795" s="109">
        <f t="shared" si="800"/>
        <v>3.1228707699295933E-4</v>
      </c>
      <c r="AF795" s="615"/>
      <c r="AG795" s="615"/>
      <c r="AH795" s="126" t="s">
        <v>151</v>
      </c>
      <c r="AI795" s="211">
        <v>509317</v>
      </c>
      <c r="AJ795" s="182">
        <f>IFERROR(AI795/AF787,"-")</f>
        <v>1.2137487187907435E-3</v>
      </c>
      <c r="AK795" s="211">
        <v>16</v>
      </c>
      <c r="AL795" s="182">
        <f>IFERROR(AK795/AG787,"-")</f>
        <v>3.4782608695652174E-2</v>
      </c>
      <c r="AM795" s="214">
        <f t="shared" si="786"/>
        <v>31832.3125</v>
      </c>
      <c r="AN795" s="109">
        <f t="shared" si="801"/>
        <v>4.5423574835339541E-4</v>
      </c>
      <c r="AO795" s="615"/>
      <c r="AP795" s="651"/>
      <c r="AQ795" s="126" t="s">
        <v>151</v>
      </c>
      <c r="AR795" s="211">
        <f t="shared" si="781"/>
        <v>2612515</v>
      </c>
      <c r="AS795" s="182">
        <f>IFERROR(AR795/AO787,"-")</f>
        <v>9.4100580844521731E-4</v>
      </c>
      <c r="AT795" s="211">
        <f t="shared" si="782"/>
        <v>112</v>
      </c>
      <c r="AU795" s="182">
        <f>IFERROR(AT795/AP787,"-")</f>
        <v>2.5705760844617856E-2</v>
      </c>
      <c r="AV795" s="214">
        <f t="shared" si="787"/>
        <v>23326.026785714286</v>
      </c>
      <c r="AW795" s="109">
        <f t="shared" si="802"/>
        <v>3.1796502384737681E-3</v>
      </c>
      <c r="AX795" s="121"/>
      <c r="AY795" s="76"/>
      <c r="AZ795" s="76"/>
      <c r="BA795" s="76"/>
      <c r="BB795" s="76"/>
      <c r="BC795" s="76"/>
      <c r="BD795" s="76"/>
      <c r="BE795" s="76"/>
      <c r="BF795" s="76"/>
      <c r="BG795" s="76"/>
      <c r="BH795" s="76"/>
      <c r="BI795" s="76"/>
      <c r="BN795" s="500"/>
      <c r="BO795" s="642"/>
      <c r="BP795" s="641"/>
      <c r="BQ795" s="641"/>
      <c r="BR795" s="400" t="s">
        <v>151</v>
      </c>
      <c r="BS795" s="188">
        <v>277752</v>
      </c>
      <c r="BT795" s="390">
        <v>7.4226624934723134E-4</v>
      </c>
      <c r="BU795" s="188">
        <v>10</v>
      </c>
      <c r="BV795" s="390">
        <v>2.4213075060532687E-2</v>
      </c>
      <c r="BW795" s="188">
        <v>27775.200000000001</v>
      </c>
      <c r="BX795" s="401">
        <v>2.9304029304029304E-4</v>
      </c>
      <c r="CB795" s="159"/>
      <c r="CC795" s="159"/>
      <c r="CD795" s="159"/>
      <c r="CE795" s="159"/>
      <c r="CF795" s="159"/>
      <c r="CG795" s="159"/>
      <c r="CI795" s="76"/>
      <c r="CJ795" s="150"/>
      <c r="CK795" s="150"/>
      <c r="CL795" s="150"/>
    </row>
    <row r="796" spans="2:90" s="14" customFormat="1" ht="13.5" customHeight="1">
      <c r="B796" s="500"/>
      <c r="C796" s="628"/>
      <c r="D796" s="631"/>
      <c r="E796" s="615"/>
      <c r="F796" s="615"/>
      <c r="G796" s="126" t="s">
        <v>152</v>
      </c>
      <c r="H796" s="211">
        <v>1064967</v>
      </c>
      <c r="I796" s="182">
        <f>IFERROR(H796/E787,"-")</f>
        <v>5.5902299950675324E-4</v>
      </c>
      <c r="J796" s="211">
        <v>76</v>
      </c>
      <c r="K796" s="182">
        <f>IFERROR(J796/F787,"-")</f>
        <v>2.4050632911392405E-2</v>
      </c>
      <c r="L796" s="214">
        <f t="shared" si="783"/>
        <v>14012.723684210527</v>
      </c>
      <c r="M796" s="109">
        <f t="shared" si="798"/>
        <v>2.1576198046786284E-3</v>
      </c>
      <c r="N796" s="615"/>
      <c r="O796" s="615"/>
      <c r="P796" s="126" t="s">
        <v>152</v>
      </c>
      <c r="Q796" s="211">
        <v>110524</v>
      </c>
      <c r="R796" s="182">
        <f>IFERROR(Q796/N787,"-")</f>
        <v>3.7159329247949899E-4</v>
      </c>
      <c r="S796" s="211">
        <v>18</v>
      </c>
      <c r="T796" s="182">
        <f>IFERROR(S796/O787,"-")</f>
        <v>3.7037037037037035E-2</v>
      </c>
      <c r="U796" s="214">
        <f t="shared" si="784"/>
        <v>6140.2222222222226</v>
      </c>
      <c r="V796" s="109">
        <f t="shared" si="799"/>
        <v>5.1101521689756986E-4</v>
      </c>
      <c r="W796" s="615"/>
      <c r="X796" s="615"/>
      <c r="Y796" s="126" t="s">
        <v>152</v>
      </c>
      <c r="Z796" s="211">
        <v>208663</v>
      </c>
      <c r="AA796" s="182">
        <f>IFERROR(Z796/W787,"-")</f>
        <v>1.3532464672188441E-3</v>
      </c>
      <c r="AB796" s="211">
        <v>9</v>
      </c>
      <c r="AC796" s="182">
        <f>IFERROR(AB796/X787,"-")</f>
        <v>3.5856573705179286E-2</v>
      </c>
      <c r="AD796" s="214">
        <f t="shared" si="785"/>
        <v>23184.777777777777</v>
      </c>
      <c r="AE796" s="109">
        <f t="shared" si="800"/>
        <v>2.5550760844878493E-4</v>
      </c>
      <c r="AF796" s="615"/>
      <c r="AG796" s="615"/>
      <c r="AH796" s="126" t="s">
        <v>152</v>
      </c>
      <c r="AI796" s="211">
        <v>226150</v>
      </c>
      <c r="AJ796" s="182">
        <f>IFERROR(AI796/AF787,"-")</f>
        <v>5.389360118639798E-4</v>
      </c>
      <c r="AK796" s="211">
        <v>26</v>
      </c>
      <c r="AL796" s="182">
        <f>IFERROR(AK796/AG787,"-")</f>
        <v>5.6521739130434782E-2</v>
      </c>
      <c r="AM796" s="214">
        <f t="shared" si="786"/>
        <v>8698.0769230769238</v>
      </c>
      <c r="AN796" s="109">
        <f t="shared" si="801"/>
        <v>7.3813309107426757E-4</v>
      </c>
      <c r="AO796" s="615"/>
      <c r="AP796" s="651"/>
      <c r="AQ796" s="126" t="s">
        <v>152</v>
      </c>
      <c r="AR796" s="211">
        <f t="shared" si="781"/>
        <v>1610304</v>
      </c>
      <c r="AS796" s="182">
        <f>IFERROR(AR796/AO787,"-")</f>
        <v>5.8001788214137226E-4</v>
      </c>
      <c r="AT796" s="211">
        <f t="shared" si="782"/>
        <v>129</v>
      </c>
      <c r="AU796" s="182">
        <f>IFERROR(AT796/AP787,"-")</f>
        <v>2.9607528115675925E-2</v>
      </c>
      <c r="AV796" s="214">
        <f t="shared" si="787"/>
        <v>12482.976744186046</v>
      </c>
      <c r="AW796" s="109">
        <f t="shared" si="802"/>
        <v>3.6622757210992506E-3</v>
      </c>
      <c r="AX796" s="121"/>
      <c r="AY796" s="76"/>
      <c r="AZ796" s="76"/>
      <c r="BA796" s="76"/>
      <c r="BB796" s="76"/>
      <c r="BC796" s="76"/>
      <c r="BD796" s="76"/>
      <c r="BE796" s="76"/>
      <c r="BF796" s="76"/>
      <c r="BG796" s="76"/>
      <c r="BH796" s="76"/>
      <c r="BI796" s="76"/>
      <c r="BN796" s="500"/>
      <c r="BO796" s="642"/>
      <c r="BP796" s="641"/>
      <c r="BQ796" s="641"/>
      <c r="BR796" s="400" t="s">
        <v>152</v>
      </c>
      <c r="BS796" s="188">
        <v>113873</v>
      </c>
      <c r="BT796" s="390">
        <v>3.0431494502980092E-4</v>
      </c>
      <c r="BU796" s="188">
        <v>14</v>
      </c>
      <c r="BV796" s="390">
        <v>3.3898305084745763E-2</v>
      </c>
      <c r="BW796" s="188">
        <v>8133.7857142857147</v>
      </c>
      <c r="BX796" s="401">
        <v>4.1025641025641023E-4</v>
      </c>
      <c r="CB796" s="159"/>
      <c r="CC796" s="159"/>
      <c r="CD796" s="159"/>
      <c r="CE796" s="159"/>
      <c r="CF796" s="159"/>
      <c r="CG796" s="159"/>
      <c r="CI796" s="76"/>
      <c r="CJ796" s="150"/>
      <c r="CK796" s="150"/>
      <c r="CL796" s="150"/>
    </row>
    <row r="797" spans="2:90" s="14" customFormat="1" ht="13.5" customHeight="1">
      <c r="B797" s="500"/>
      <c r="C797" s="628"/>
      <c r="D797" s="631"/>
      <c r="E797" s="615"/>
      <c r="F797" s="615"/>
      <c r="G797" s="126" t="s">
        <v>153</v>
      </c>
      <c r="H797" s="211">
        <v>447416</v>
      </c>
      <c r="I797" s="182">
        <f>IFERROR(H797/E787,"-")</f>
        <v>2.3485782596767177E-4</v>
      </c>
      <c r="J797" s="211">
        <v>12</v>
      </c>
      <c r="K797" s="182">
        <f>IFERROR(J797/F787,"-")</f>
        <v>3.7974683544303796E-3</v>
      </c>
      <c r="L797" s="214">
        <f t="shared" si="783"/>
        <v>37284.666666666664</v>
      </c>
      <c r="M797" s="109">
        <f t="shared" si="798"/>
        <v>3.4067681126504656E-4</v>
      </c>
      <c r="N797" s="615"/>
      <c r="O797" s="615"/>
      <c r="P797" s="126" t="s">
        <v>153</v>
      </c>
      <c r="Q797" s="211">
        <v>79311</v>
      </c>
      <c r="R797" s="182">
        <f>IFERROR(Q797/N787,"-")</f>
        <v>2.6665190926714147E-4</v>
      </c>
      <c r="S797" s="211">
        <v>3</v>
      </c>
      <c r="T797" s="182">
        <f>IFERROR(S797/O787,"-")</f>
        <v>6.1728395061728392E-3</v>
      </c>
      <c r="U797" s="214">
        <f t="shared" si="784"/>
        <v>26437</v>
      </c>
      <c r="V797" s="109">
        <f t="shared" si="799"/>
        <v>8.5169202816261639E-5</v>
      </c>
      <c r="W797" s="615"/>
      <c r="X797" s="615"/>
      <c r="Y797" s="126" t="s">
        <v>153</v>
      </c>
      <c r="Z797" s="211">
        <v>13289</v>
      </c>
      <c r="AA797" s="182">
        <f>IFERROR(Z797/W787,"-")</f>
        <v>8.6183426399846744E-5</v>
      </c>
      <c r="AB797" s="211">
        <v>1</v>
      </c>
      <c r="AC797" s="182">
        <f>IFERROR(AB797/X787,"-")</f>
        <v>3.9840637450199202E-3</v>
      </c>
      <c r="AD797" s="214">
        <f t="shared" si="785"/>
        <v>13289</v>
      </c>
      <c r="AE797" s="109">
        <f t="shared" si="800"/>
        <v>2.8389734272087213E-5</v>
      </c>
      <c r="AF797" s="615"/>
      <c r="AG797" s="615"/>
      <c r="AH797" s="126" t="s">
        <v>153</v>
      </c>
      <c r="AI797" s="211">
        <v>192745</v>
      </c>
      <c r="AJ797" s="182">
        <f>IFERROR(AI797/AF787,"-")</f>
        <v>4.5932885963618304E-4</v>
      </c>
      <c r="AK797" s="211">
        <v>13</v>
      </c>
      <c r="AL797" s="182">
        <f>IFERROR(AK797/AG787,"-")</f>
        <v>2.8260869565217391E-2</v>
      </c>
      <c r="AM797" s="214">
        <f t="shared" si="786"/>
        <v>14826.538461538461</v>
      </c>
      <c r="AN797" s="109">
        <f t="shared" si="801"/>
        <v>3.6906654553713378E-4</v>
      </c>
      <c r="AO797" s="615"/>
      <c r="AP797" s="651"/>
      <c r="AQ797" s="126" t="s">
        <v>153</v>
      </c>
      <c r="AR797" s="211">
        <f t="shared" si="781"/>
        <v>732761</v>
      </c>
      <c r="AS797" s="182">
        <f>IFERROR(AR797/AO787,"-")</f>
        <v>2.6393431509565531E-4</v>
      </c>
      <c r="AT797" s="211">
        <f t="shared" si="782"/>
        <v>29</v>
      </c>
      <c r="AU797" s="182">
        <f>IFERROR(AT797/AP787,"-")</f>
        <v>6.655955932981409E-3</v>
      </c>
      <c r="AV797" s="214">
        <f t="shared" si="787"/>
        <v>25267.620689655174</v>
      </c>
      <c r="AW797" s="109">
        <f t="shared" si="802"/>
        <v>8.2330229389052914E-4</v>
      </c>
      <c r="AX797" s="121"/>
      <c r="AY797" s="76"/>
      <c r="AZ797" s="76"/>
      <c r="BA797" s="76"/>
      <c r="BB797" s="76"/>
      <c r="BC797" s="76"/>
      <c r="BD797" s="76"/>
      <c r="BE797" s="76"/>
      <c r="BF797" s="76"/>
      <c r="BG797" s="76"/>
      <c r="BH797" s="76"/>
      <c r="BI797" s="76"/>
      <c r="BN797" s="500"/>
      <c r="BO797" s="642"/>
      <c r="BP797" s="641"/>
      <c r="BQ797" s="641"/>
      <c r="BR797" s="400" t="s">
        <v>153</v>
      </c>
      <c r="BS797" s="188">
        <v>768085</v>
      </c>
      <c r="BT797" s="390">
        <v>2.0526353442274696E-3</v>
      </c>
      <c r="BU797" s="188">
        <v>11</v>
      </c>
      <c r="BV797" s="390">
        <v>2.6634382566585957E-2</v>
      </c>
      <c r="BW797" s="188">
        <v>69825.909090909088</v>
      </c>
      <c r="BX797" s="401">
        <v>3.2234432234432237E-4</v>
      </c>
      <c r="CB797" s="159"/>
      <c r="CC797" s="159"/>
      <c r="CD797" s="159"/>
      <c r="CE797" s="159"/>
      <c r="CF797" s="159"/>
      <c r="CG797" s="159"/>
      <c r="CI797" s="76"/>
      <c r="CJ797" s="150"/>
      <c r="CK797" s="150"/>
      <c r="CL797" s="150"/>
    </row>
    <row r="798" spans="2:90" s="14" customFormat="1" ht="13.5" customHeight="1">
      <c r="B798" s="500"/>
      <c r="C798" s="628"/>
      <c r="D798" s="631"/>
      <c r="E798" s="615"/>
      <c r="F798" s="615"/>
      <c r="G798" s="126" t="s">
        <v>154</v>
      </c>
      <c r="H798" s="211">
        <v>1267310</v>
      </c>
      <c r="I798" s="182">
        <f>IFERROR(H798/E787,"-")</f>
        <v>6.6523698622107858E-4</v>
      </c>
      <c r="J798" s="211">
        <v>11</v>
      </c>
      <c r="K798" s="182">
        <f>IFERROR(J798/F787,"-")</f>
        <v>3.481012658227848E-3</v>
      </c>
      <c r="L798" s="214">
        <f t="shared" si="783"/>
        <v>115210</v>
      </c>
      <c r="M798" s="109">
        <f t="shared" si="798"/>
        <v>3.1228707699295933E-4</v>
      </c>
      <c r="N798" s="615"/>
      <c r="O798" s="615"/>
      <c r="P798" s="126" t="s">
        <v>154</v>
      </c>
      <c r="Q798" s="211">
        <v>694768</v>
      </c>
      <c r="R798" s="182">
        <f>IFERROR(Q798/N787,"-")</f>
        <v>2.3358829632423414E-3</v>
      </c>
      <c r="S798" s="211">
        <v>1</v>
      </c>
      <c r="T798" s="182">
        <f>IFERROR(S798/O787,"-")</f>
        <v>2.05761316872428E-3</v>
      </c>
      <c r="U798" s="214">
        <f t="shared" si="784"/>
        <v>694768</v>
      </c>
      <c r="V798" s="109">
        <f t="shared" si="799"/>
        <v>2.8389734272087213E-5</v>
      </c>
      <c r="W798" s="615"/>
      <c r="X798" s="615"/>
      <c r="Y798" s="126" t="s">
        <v>154</v>
      </c>
      <c r="Z798" s="211">
        <v>3050</v>
      </c>
      <c r="AA798" s="182">
        <f>IFERROR(Z798/W787,"-")</f>
        <v>1.9780228047221955E-5</v>
      </c>
      <c r="AB798" s="211">
        <v>2</v>
      </c>
      <c r="AC798" s="182">
        <f>IFERROR(AB798/X787,"-")</f>
        <v>7.9681274900398405E-3</v>
      </c>
      <c r="AD798" s="214">
        <f t="shared" si="785"/>
        <v>1525</v>
      </c>
      <c r="AE798" s="109">
        <f t="shared" si="800"/>
        <v>5.6779468544174426E-5</v>
      </c>
      <c r="AF798" s="615"/>
      <c r="AG798" s="615"/>
      <c r="AH798" s="126" t="s">
        <v>154</v>
      </c>
      <c r="AI798" s="211">
        <v>816006</v>
      </c>
      <c r="AJ798" s="182">
        <f>IFERROR(AI798/AF787,"-")</f>
        <v>1.9446164903695721E-3</v>
      </c>
      <c r="AK798" s="211">
        <v>6</v>
      </c>
      <c r="AL798" s="182">
        <f>IFERROR(AK798/AG787,"-")</f>
        <v>1.3043478260869565E-2</v>
      </c>
      <c r="AM798" s="214">
        <f t="shared" si="786"/>
        <v>136001</v>
      </c>
      <c r="AN798" s="109">
        <f t="shared" si="801"/>
        <v>1.7033840563252328E-4</v>
      </c>
      <c r="AO798" s="615"/>
      <c r="AP798" s="651"/>
      <c r="AQ798" s="126" t="s">
        <v>154</v>
      </c>
      <c r="AR798" s="211">
        <f t="shared" si="781"/>
        <v>2781134</v>
      </c>
      <c r="AS798" s="182">
        <f>IFERROR(AR798/AO787,"-")</f>
        <v>1.0017409462010672E-3</v>
      </c>
      <c r="AT798" s="211">
        <f t="shared" si="782"/>
        <v>20</v>
      </c>
      <c r="AU798" s="182">
        <f>IFERROR(AT798/AP787,"-")</f>
        <v>4.590314436538903E-3</v>
      </c>
      <c r="AV798" s="214">
        <f t="shared" si="787"/>
        <v>139056.70000000001</v>
      </c>
      <c r="AW798" s="109">
        <f t="shared" si="802"/>
        <v>5.6779468544174432E-4</v>
      </c>
      <c r="AX798" s="121"/>
      <c r="AY798" s="76"/>
      <c r="AZ798" s="76"/>
      <c r="BA798" s="76"/>
      <c r="BB798" s="76"/>
      <c r="BC798" s="76"/>
      <c r="BD798" s="76"/>
      <c r="BE798" s="76"/>
      <c r="BF798" s="76"/>
      <c r="BG798" s="76"/>
      <c r="BH798" s="76"/>
      <c r="BI798" s="76"/>
      <c r="BN798" s="500"/>
      <c r="BO798" s="642"/>
      <c r="BP798" s="641"/>
      <c r="BQ798" s="641"/>
      <c r="BR798" s="400" t="s">
        <v>154</v>
      </c>
      <c r="BS798" s="188">
        <v>2224547</v>
      </c>
      <c r="BT798" s="390">
        <v>5.9448938556216887E-3</v>
      </c>
      <c r="BU798" s="188">
        <v>12</v>
      </c>
      <c r="BV798" s="390">
        <v>2.9055690072639227E-2</v>
      </c>
      <c r="BW798" s="188">
        <v>185378.91666666666</v>
      </c>
      <c r="BX798" s="401">
        <v>3.5164835164835164E-4</v>
      </c>
      <c r="CB798" s="159"/>
      <c r="CC798" s="159"/>
      <c r="CD798" s="159"/>
      <c r="CE798" s="159"/>
      <c r="CF798" s="159"/>
      <c r="CG798" s="159"/>
      <c r="CI798" s="76"/>
      <c r="CJ798" s="150"/>
      <c r="CK798" s="150"/>
      <c r="CL798" s="150"/>
    </row>
    <row r="799" spans="2:90" s="14" customFormat="1" ht="13.5" customHeight="1">
      <c r="B799" s="500"/>
      <c r="C799" s="628"/>
      <c r="D799" s="631"/>
      <c r="E799" s="615"/>
      <c r="F799" s="615"/>
      <c r="G799" s="126" t="s">
        <v>155</v>
      </c>
      <c r="H799" s="211">
        <v>10151806</v>
      </c>
      <c r="I799" s="182">
        <f>IFERROR(H799/E787,"-")</f>
        <v>5.3288909802187805E-3</v>
      </c>
      <c r="J799" s="211">
        <v>323</v>
      </c>
      <c r="K799" s="182">
        <f>IFERROR(J799/F787,"-")</f>
        <v>0.10221518987341772</v>
      </c>
      <c r="L799" s="214">
        <f t="shared" si="783"/>
        <v>31429.739938080496</v>
      </c>
      <c r="M799" s="109">
        <f t="shared" si="798"/>
        <v>9.1698841698841706E-3</v>
      </c>
      <c r="N799" s="615"/>
      <c r="O799" s="615"/>
      <c r="P799" s="126" t="s">
        <v>155</v>
      </c>
      <c r="Q799" s="211">
        <v>3542605</v>
      </c>
      <c r="R799" s="182">
        <f>IFERROR(Q799/N787,"-")</f>
        <v>1.1910609966200423E-2</v>
      </c>
      <c r="S799" s="211">
        <v>62</v>
      </c>
      <c r="T799" s="182">
        <f>IFERROR(S799/O787,"-")</f>
        <v>0.12757201646090535</v>
      </c>
      <c r="U799" s="214">
        <f t="shared" si="784"/>
        <v>57138.790322580644</v>
      </c>
      <c r="V799" s="109">
        <f t="shared" si="799"/>
        <v>1.7601635248694072E-3</v>
      </c>
      <c r="W799" s="615"/>
      <c r="X799" s="615"/>
      <c r="Y799" s="126" t="s">
        <v>155</v>
      </c>
      <c r="Z799" s="211">
        <v>1514287</v>
      </c>
      <c r="AA799" s="182">
        <f>IFERROR(Z799/W787,"-")</f>
        <v>9.8206367832601935E-3</v>
      </c>
      <c r="AB799" s="211">
        <v>26</v>
      </c>
      <c r="AC799" s="182">
        <f>IFERROR(AB799/X787,"-")</f>
        <v>0.10358565737051793</v>
      </c>
      <c r="AD799" s="214">
        <f t="shared" si="785"/>
        <v>58241.807692307695</v>
      </c>
      <c r="AE799" s="109">
        <f t="shared" si="800"/>
        <v>7.3813309107426757E-4</v>
      </c>
      <c r="AF799" s="615"/>
      <c r="AG799" s="615"/>
      <c r="AH799" s="126" t="s">
        <v>155</v>
      </c>
      <c r="AI799" s="211">
        <v>3465999</v>
      </c>
      <c r="AJ799" s="182">
        <f>IFERROR(AI799/AF787,"-")</f>
        <v>8.2597907503185602E-3</v>
      </c>
      <c r="AK799" s="211">
        <v>83</v>
      </c>
      <c r="AL799" s="182">
        <f>IFERROR(AK799/AG787,"-")</f>
        <v>0.18043478260869567</v>
      </c>
      <c r="AM799" s="214">
        <f t="shared" si="786"/>
        <v>41759.024096385539</v>
      </c>
      <c r="AN799" s="109">
        <f t="shared" si="801"/>
        <v>2.3563479445832388E-3</v>
      </c>
      <c r="AO799" s="615"/>
      <c r="AP799" s="651"/>
      <c r="AQ799" s="126" t="s">
        <v>155</v>
      </c>
      <c r="AR799" s="211">
        <f t="shared" si="781"/>
        <v>18674697</v>
      </c>
      <c r="AS799" s="182">
        <f>IFERROR(AR799/AO787,"-")</f>
        <v>6.7264679238031068E-3</v>
      </c>
      <c r="AT799" s="211">
        <f t="shared" si="782"/>
        <v>494</v>
      </c>
      <c r="AU799" s="182">
        <f>IFERROR(AT799/AP787,"-")</f>
        <v>0.11338076658251091</v>
      </c>
      <c r="AV799" s="214">
        <f t="shared" si="787"/>
        <v>37803.030364372469</v>
      </c>
      <c r="AW799" s="109">
        <f t="shared" si="802"/>
        <v>1.4024528730411084E-2</v>
      </c>
      <c r="AX799" s="121"/>
      <c r="AY799" s="76"/>
      <c r="AZ799" s="76"/>
      <c r="BA799" s="76"/>
      <c r="BB799" s="76"/>
      <c r="BC799" s="76"/>
      <c r="BD799" s="76"/>
      <c r="BE799" s="76"/>
      <c r="BF799" s="76"/>
      <c r="BG799" s="76"/>
      <c r="BH799" s="76"/>
      <c r="BI799" s="76"/>
      <c r="BN799" s="500"/>
      <c r="BO799" s="642"/>
      <c r="BP799" s="641"/>
      <c r="BQ799" s="641"/>
      <c r="BR799" s="400" t="s">
        <v>155</v>
      </c>
      <c r="BS799" s="188">
        <v>4525190</v>
      </c>
      <c r="BT799" s="390">
        <v>1.2093147156037033E-2</v>
      </c>
      <c r="BU799" s="188">
        <v>83</v>
      </c>
      <c r="BV799" s="390">
        <v>0.2009685230024213</v>
      </c>
      <c r="BW799" s="188">
        <v>54520.361445783135</v>
      </c>
      <c r="BX799" s="401">
        <v>2.4322344322344324E-3</v>
      </c>
      <c r="CB799" s="159"/>
      <c r="CC799" s="159"/>
      <c r="CD799" s="159"/>
      <c r="CE799" s="159"/>
      <c r="CF799" s="159"/>
      <c r="CG799" s="159"/>
      <c r="CI799" s="76"/>
      <c r="CJ799" s="150"/>
      <c r="CK799" s="150"/>
      <c r="CL799" s="150"/>
    </row>
    <row r="800" spans="2:90" s="14" customFormat="1" ht="13.5" customHeight="1">
      <c r="B800" s="500"/>
      <c r="C800" s="628"/>
      <c r="D800" s="631"/>
      <c r="E800" s="615"/>
      <c r="F800" s="615"/>
      <c r="G800" s="126" t="s">
        <v>156</v>
      </c>
      <c r="H800" s="211">
        <v>10611007</v>
      </c>
      <c r="I800" s="182">
        <f>IFERROR(H800/E787,"-")</f>
        <v>5.569934994161467E-3</v>
      </c>
      <c r="J800" s="211">
        <v>187</v>
      </c>
      <c r="K800" s="182">
        <f>IFERROR(J800/F787,"-")</f>
        <v>5.9177215189873421E-2</v>
      </c>
      <c r="L800" s="214">
        <f t="shared" si="783"/>
        <v>56743.352941176468</v>
      </c>
      <c r="M800" s="109">
        <f t="shared" si="798"/>
        <v>5.3088803088803087E-3</v>
      </c>
      <c r="N800" s="615"/>
      <c r="O800" s="615"/>
      <c r="P800" s="126" t="s">
        <v>156</v>
      </c>
      <c r="Q800" s="211">
        <v>1256808</v>
      </c>
      <c r="R800" s="182">
        <f>IFERROR(Q800/N787,"-")</f>
        <v>4.2255204546937696E-3</v>
      </c>
      <c r="S800" s="211">
        <v>31</v>
      </c>
      <c r="T800" s="182">
        <f>IFERROR(S800/O787,"-")</f>
        <v>6.3786008230452676E-2</v>
      </c>
      <c r="U800" s="214">
        <f t="shared" si="784"/>
        <v>40542.193548387098</v>
      </c>
      <c r="V800" s="109">
        <f t="shared" si="799"/>
        <v>8.8008176243470359E-4</v>
      </c>
      <c r="W800" s="615"/>
      <c r="X800" s="615"/>
      <c r="Y800" s="126" t="s">
        <v>156</v>
      </c>
      <c r="Z800" s="211">
        <v>742422</v>
      </c>
      <c r="AA800" s="182">
        <f>IFERROR(Z800/W787,"-")</f>
        <v>4.8148447433687272E-3</v>
      </c>
      <c r="AB800" s="211">
        <v>17</v>
      </c>
      <c r="AC800" s="182">
        <f>IFERROR(AB800/X787,"-")</f>
        <v>6.7729083665338641E-2</v>
      </c>
      <c r="AD800" s="214">
        <f t="shared" si="785"/>
        <v>43671.882352941175</v>
      </c>
      <c r="AE800" s="109">
        <f t="shared" si="800"/>
        <v>4.8262548262548264E-4</v>
      </c>
      <c r="AF800" s="615"/>
      <c r="AG800" s="615"/>
      <c r="AH800" s="126" t="s">
        <v>156</v>
      </c>
      <c r="AI800" s="211">
        <v>4734903</v>
      </c>
      <c r="AJ800" s="182">
        <f>IFERROR(AI800/AF787,"-")</f>
        <v>1.128370435278706E-2</v>
      </c>
      <c r="AK800" s="211">
        <v>48</v>
      </c>
      <c r="AL800" s="182">
        <f>IFERROR(AK800/AG787,"-")</f>
        <v>0.10434782608695652</v>
      </c>
      <c r="AM800" s="214">
        <f t="shared" si="786"/>
        <v>98643.8125</v>
      </c>
      <c r="AN800" s="109">
        <f t="shared" si="801"/>
        <v>1.3627072450601862E-3</v>
      </c>
      <c r="AO800" s="615"/>
      <c r="AP800" s="651"/>
      <c r="AQ800" s="126" t="s">
        <v>156</v>
      </c>
      <c r="AR800" s="211">
        <f t="shared" si="781"/>
        <v>17345140</v>
      </c>
      <c r="AS800" s="182">
        <f>IFERROR(AR800/AO787,"-")</f>
        <v>6.2475727367289667E-3</v>
      </c>
      <c r="AT800" s="211">
        <f t="shared" si="782"/>
        <v>283</v>
      </c>
      <c r="AU800" s="182">
        <f>IFERROR(AT800/AP787,"-")</f>
        <v>6.4952949277025482E-2</v>
      </c>
      <c r="AV800" s="214">
        <f t="shared" si="787"/>
        <v>61290.247349823323</v>
      </c>
      <c r="AW800" s="109">
        <f t="shared" si="802"/>
        <v>8.0342947990006807E-3</v>
      </c>
      <c r="AX800" s="121"/>
      <c r="AY800" s="76"/>
      <c r="AZ800" s="76"/>
      <c r="BA800" s="76"/>
      <c r="BB800" s="76"/>
      <c r="BC800" s="76"/>
      <c r="BD800" s="76"/>
      <c r="BE800" s="76"/>
      <c r="BF800" s="76"/>
      <c r="BG800" s="76"/>
      <c r="BH800" s="76"/>
      <c r="BI800" s="76"/>
      <c r="BN800" s="500"/>
      <c r="BO800" s="642"/>
      <c r="BP800" s="641"/>
      <c r="BQ800" s="641"/>
      <c r="BR800" s="400" t="s">
        <v>156</v>
      </c>
      <c r="BS800" s="188">
        <v>2918287</v>
      </c>
      <c r="BT800" s="390">
        <v>7.7988491388317049E-3</v>
      </c>
      <c r="BU800" s="188">
        <v>33</v>
      </c>
      <c r="BV800" s="390">
        <v>7.990314769975787E-2</v>
      </c>
      <c r="BW800" s="188">
        <v>88432.939393939392</v>
      </c>
      <c r="BX800" s="401">
        <v>9.6703296703296699E-4</v>
      </c>
      <c r="CB800" s="159"/>
      <c r="CC800" s="159"/>
      <c r="CD800" s="159"/>
      <c r="CE800" s="159"/>
      <c r="CF800" s="159"/>
      <c r="CG800" s="159"/>
      <c r="CI800" s="76"/>
      <c r="CJ800" s="150"/>
      <c r="CK800" s="150"/>
      <c r="CL800" s="150"/>
    </row>
    <row r="801" spans="2:90" s="14" customFormat="1" ht="13.5" customHeight="1">
      <c r="B801" s="500"/>
      <c r="C801" s="628"/>
      <c r="D801" s="631"/>
      <c r="E801" s="615"/>
      <c r="F801" s="615"/>
      <c r="G801" s="126" t="s">
        <v>157</v>
      </c>
      <c r="H801" s="211">
        <v>6516897</v>
      </c>
      <c r="I801" s="182">
        <f>IFERROR(H801/E787,"-")</f>
        <v>3.4208527667209986E-3</v>
      </c>
      <c r="J801" s="211">
        <v>167</v>
      </c>
      <c r="K801" s="182">
        <f>IFERROR(J801/F787,"-")</f>
        <v>5.2848101265822782E-2</v>
      </c>
      <c r="L801" s="214">
        <f t="shared" si="783"/>
        <v>39023.335329341317</v>
      </c>
      <c r="M801" s="109">
        <f t="shared" si="798"/>
        <v>4.7410856234385646E-3</v>
      </c>
      <c r="N801" s="615"/>
      <c r="O801" s="615"/>
      <c r="P801" s="126" t="s">
        <v>157</v>
      </c>
      <c r="Q801" s="211">
        <v>591833</v>
      </c>
      <c r="R801" s="182">
        <f>IFERROR(Q801/N787,"-")</f>
        <v>1.9898046855707295E-3</v>
      </c>
      <c r="S801" s="211">
        <v>30</v>
      </c>
      <c r="T801" s="182">
        <f>IFERROR(S801/O787,"-")</f>
        <v>6.1728395061728392E-2</v>
      </c>
      <c r="U801" s="214">
        <f t="shared" si="784"/>
        <v>19727.766666666666</v>
      </c>
      <c r="V801" s="109">
        <f t="shared" si="799"/>
        <v>8.5169202816261637E-4</v>
      </c>
      <c r="W801" s="615"/>
      <c r="X801" s="615"/>
      <c r="Y801" s="126" t="s">
        <v>157</v>
      </c>
      <c r="Z801" s="211">
        <v>563015</v>
      </c>
      <c r="AA801" s="182">
        <f>IFERROR(Z801/W787,"-")</f>
        <v>3.6513328177071045E-3</v>
      </c>
      <c r="AB801" s="211">
        <v>14</v>
      </c>
      <c r="AC801" s="182">
        <f>IFERROR(AB801/X787,"-")</f>
        <v>5.5776892430278883E-2</v>
      </c>
      <c r="AD801" s="214">
        <f t="shared" si="785"/>
        <v>40215.357142857145</v>
      </c>
      <c r="AE801" s="109">
        <f t="shared" si="800"/>
        <v>3.9745627980922101E-4</v>
      </c>
      <c r="AF801" s="615"/>
      <c r="AG801" s="615"/>
      <c r="AH801" s="126" t="s">
        <v>157</v>
      </c>
      <c r="AI801" s="211">
        <v>2164052</v>
      </c>
      <c r="AJ801" s="182">
        <f>IFERROR(AI801/AF787,"-")</f>
        <v>5.1571326745357918E-3</v>
      </c>
      <c r="AK801" s="211">
        <v>45</v>
      </c>
      <c r="AL801" s="182">
        <f>IFERROR(AK801/AG787,"-")</f>
        <v>9.7826086956521743E-2</v>
      </c>
      <c r="AM801" s="214">
        <f t="shared" si="786"/>
        <v>48090.044444444444</v>
      </c>
      <c r="AN801" s="109">
        <f t="shared" si="801"/>
        <v>1.2775380422439247E-3</v>
      </c>
      <c r="AO801" s="615"/>
      <c r="AP801" s="651"/>
      <c r="AQ801" s="126" t="s">
        <v>157</v>
      </c>
      <c r="AR801" s="211">
        <f t="shared" si="781"/>
        <v>9835797</v>
      </c>
      <c r="AS801" s="182">
        <f>IFERROR(AR801/AO787,"-")</f>
        <v>3.5427708961242492E-3</v>
      </c>
      <c r="AT801" s="211">
        <f t="shared" si="782"/>
        <v>256</v>
      </c>
      <c r="AU801" s="182">
        <f>IFERROR(AT801/AP787,"-")</f>
        <v>5.8756024787697959E-2</v>
      </c>
      <c r="AV801" s="214">
        <f t="shared" si="787"/>
        <v>38421.08203125</v>
      </c>
      <c r="AW801" s="109">
        <f t="shared" si="802"/>
        <v>7.2677719736543266E-3</v>
      </c>
      <c r="AX801" s="121"/>
      <c r="AY801" s="76"/>
      <c r="AZ801" s="76"/>
      <c r="BA801" s="76"/>
      <c r="BB801" s="76"/>
      <c r="BC801" s="76"/>
      <c r="BD801" s="76"/>
      <c r="BE801" s="76"/>
      <c r="BF801" s="76"/>
      <c r="BG801" s="76"/>
      <c r="BH801" s="76"/>
      <c r="BI801" s="76"/>
      <c r="BN801" s="500"/>
      <c r="BO801" s="642"/>
      <c r="BP801" s="641"/>
      <c r="BQ801" s="641"/>
      <c r="BR801" s="400" t="s">
        <v>157</v>
      </c>
      <c r="BS801" s="188">
        <v>5333587</v>
      </c>
      <c r="BT801" s="390">
        <v>1.4253512550970475E-2</v>
      </c>
      <c r="BU801" s="188">
        <v>36</v>
      </c>
      <c r="BV801" s="390">
        <v>8.7167070217917669E-2</v>
      </c>
      <c r="BW801" s="188">
        <v>148155.19444444444</v>
      </c>
      <c r="BX801" s="401">
        <v>1.0549450549450549E-3</v>
      </c>
      <c r="CB801" s="159"/>
      <c r="CC801" s="159"/>
      <c r="CD801" s="159"/>
      <c r="CE801" s="159"/>
      <c r="CF801" s="159"/>
      <c r="CG801" s="159"/>
      <c r="CI801" s="76"/>
      <c r="CJ801" s="150"/>
      <c r="CK801" s="150"/>
      <c r="CL801" s="150"/>
    </row>
    <row r="802" spans="2:90" s="14" customFormat="1" ht="13.5" customHeight="1">
      <c r="B802" s="500"/>
      <c r="C802" s="628"/>
      <c r="D802" s="631"/>
      <c r="E802" s="615"/>
      <c r="F802" s="615"/>
      <c r="G802" s="127" t="s">
        <v>158</v>
      </c>
      <c r="H802" s="212">
        <v>2387630</v>
      </c>
      <c r="I802" s="183">
        <f>IFERROR(H802/E787,"-")</f>
        <v>1.253315909612513E-3</v>
      </c>
      <c r="J802" s="212">
        <v>246</v>
      </c>
      <c r="K802" s="183">
        <f>IFERROR(J802/F787,"-")</f>
        <v>7.7848101265822783E-2</v>
      </c>
      <c r="L802" s="215">
        <f t="shared" si="783"/>
        <v>9705.8130081300806</v>
      </c>
      <c r="M802" s="110">
        <f t="shared" si="798"/>
        <v>6.9838746309334541E-3</v>
      </c>
      <c r="N802" s="615"/>
      <c r="O802" s="615"/>
      <c r="P802" s="127" t="s">
        <v>158</v>
      </c>
      <c r="Q802" s="212">
        <v>342054</v>
      </c>
      <c r="R802" s="183">
        <f>IFERROR(Q802/N787,"-")</f>
        <v>1.1500214619972362E-3</v>
      </c>
      <c r="S802" s="212">
        <v>41</v>
      </c>
      <c r="T802" s="183">
        <f>IFERROR(S802/O787,"-")</f>
        <v>8.4362139917695478E-2</v>
      </c>
      <c r="U802" s="215">
        <f t="shared" si="784"/>
        <v>8342.7804878048773</v>
      </c>
      <c r="V802" s="110">
        <f t="shared" si="799"/>
        <v>1.1639791051555758E-3</v>
      </c>
      <c r="W802" s="615"/>
      <c r="X802" s="615"/>
      <c r="Y802" s="127" t="s">
        <v>158</v>
      </c>
      <c r="Z802" s="212">
        <v>87475</v>
      </c>
      <c r="AA802" s="183">
        <f>IFERROR(Z802/W787,"-")</f>
        <v>5.673034257149969E-4</v>
      </c>
      <c r="AB802" s="212">
        <v>20</v>
      </c>
      <c r="AC802" s="183">
        <f>IFERROR(AB802/X787,"-")</f>
        <v>7.9681274900398405E-2</v>
      </c>
      <c r="AD802" s="215">
        <f t="shared" si="785"/>
        <v>4373.75</v>
      </c>
      <c r="AE802" s="110">
        <f t="shared" si="800"/>
        <v>5.6779468544174432E-4</v>
      </c>
      <c r="AF802" s="615"/>
      <c r="AG802" s="615"/>
      <c r="AH802" s="127" t="s">
        <v>158</v>
      </c>
      <c r="AI802" s="212">
        <v>1293542</v>
      </c>
      <c r="AJ802" s="183">
        <f>IFERROR(AI802/AF787,"-")</f>
        <v>3.082628196588796E-3</v>
      </c>
      <c r="AK802" s="212">
        <v>52</v>
      </c>
      <c r="AL802" s="183">
        <f>IFERROR(AK802/AG787,"-")</f>
        <v>0.11304347826086956</v>
      </c>
      <c r="AM802" s="215">
        <f t="shared" si="786"/>
        <v>24875.807692307691</v>
      </c>
      <c r="AN802" s="110">
        <f t="shared" si="801"/>
        <v>1.4762661821485351E-3</v>
      </c>
      <c r="AO802" s="615"/>
      <c r="AP802" s="651"/>
      <c r="AQ802" s="127" t="s">
        <v>158</v>
      </c>
      <c r="AR802" s="212">
        <f t="shared" si="781"/>
        <v>4110701</v>
      </c>
      <c r="AS802" s="183">
        <f>IFERROR(AR802/AO787,"-")</f>
        <v>1.4806397351906355E-3</v>
      </c>
      <c r="AT802" s="212">
        <f t="shared" si="782"/>
        <v>359</v>
      </c>
      <c r="AU802" s="183">
        <f>IFERROR(AT802/AP787,"-")</f>
        <v>8.2396144135873303E-2</v>
      </c>
      <c r="AV802" s="215">
        <f t="shared" si="787"/>
        <v>11450.42061281337</v>
      </c>
      <c r="AW802" s="110">
        <f t="shared" si="802"/>
        <v>1.019191460367931E-2</v>
      </c>
      <c r="AX802" s="121"/>
      <c r="AY802" s="76"/>
      <c r="AZ802" s="76"/>
      <c r="BA802" s="76"/>
      <c r="BB802" s="76"/>
      <c r="BC802" s="76"/>
      <c r="BD802" s="76"/>
      <c r="BE802" s="76"/>
      <c r="BF802" s="76"/>
      <c r="BG802" s="76"/>
      <c r="BH802" s="76"/>
      <c r="BI802" s="76"/>
      <c r="BN802" s="500"/>
      <c r="BO802" s="642"/>
      <c r="BP802" s="641"/>
      <c r="BQ802" s="641"/>
      <c r="BR802" s="400" t="s">
        <v>158</v>
      </c>
      <c r="BS802" s="188">
        <v>605187</v>
      </c>
      <c r="BT802" s="390">
        <v>1.6173056706835698E-3</v>
      </c>
      <c r="BU802" s="188">
        <v>50</v>
      </c>
      <c r="BV802" s="390">
        <v>0.12106537530266344</v>
      </c>
      <c r="BW802" s="188">
        <v>12103.74</v>
      </c>
      <c r="BX802" s="401">
        <v>1.4652014652014652E-3</v>
      </c>
      <c r="CB802" s="159"/>
      <c r="CC802" s="159"/>
      <c r="CD802" s="159"/>
      <c r="CE802" s="159"/>
      <c r="CF802" s="159"/>
      <c r="CG802" s="159"/>
      <c r="CI802" s="76"/>
      <c r="CJ802" s="150"/>
      <c r="CK802" s="150"/>
      <c r="CL802" s="150"/>
    </row>
    <row r="803" spans="2:90" s="14" customFormat="1" ht="13.5" customHeight="1">
      <c r="B803" s="500"/>
      <c r="C803" s="629"/>
      <c r="D803" s="632"/>
      <c r="E803" s="616"/>
      <c r="F803" s="616"/>
      <c r="G803" s="128" t="s">
        <v>81</v>
      </c>
      <c r="H803" s="204">
        <v>360403166</v>
      </c>
      <c r="I803" s="183">
        <f>IFERROR(H803/E787,"-")</f>
        <v>0.18918300650541311</v>
      </c>
      <c r="J803" s="212">
        <v>2369</v>
      </c>
      <c r="K803" s="183">
        <f>IFERROR(J803/F787,"-")</f>
        <v>0.74968354430379747</v>
      </c>
      <c r="L803" s="215">
        <f t="shared" si="783"/>
        <v>152133.03756859433</v>
      </c>
      <c r="M803" s="111">
        <f t="shared" si="798"/>
        <v>6.7255280490574609E-2</v>
      </c>
      <c r="N803" s="616"/>
      <c r="O803" s="616"/>
      <c r="P803" s="128" t="s">
        <v>81</v>
      </c>
      <c r="Q803" s="204">
        <v>53588454</v>
      </c>
      <c r="R803" s="183">
        <f>IFERROR(Q803/N787,"-")</f>
        <v>0.18017000887360371</v>
      </c>
      <c r="S803" s="212">
        <v>375</v>
      </c>
      <c r="T803" s="183">
        <f>IFERROR(S803/O787,"-")</f>
        <v>0.77160493827160492</v>
      </c>
      <c r="U803" s="215">
        <f t="shared" si="784"/>
        <v>142902.54399999999</v>
      </c>
      <c r="V803" s="111">
        <f t="shared" si="799"/>
        <v>1.0646150352032705E-2</v>
      </c>
      <c r="W803" s="616"/>
      <c r="X803" s="616"/>
      <c r="Y803" s="128" t="s">
        <v>81</v>
      </c>
      <c r="Z803" s="204">
        <v>31380869</v>
      </c>
      <c r="AA803" s="183">
        <f>IFERROR(Z803/W787,"-")</f>
        <v>0.20351499840655671</v>
      </c>
      <c r="AB803" s="212">
        <v>213</v>
      </c>
      <c r="AC803" s="183">
        <f>IFERROR(AB803/X787,"-")</f>
        <v>0.84860557768924305</v>
      </c>
      <c r="AD803" s="215">
        <f t="shared" si="785"/>
        <v>147328.02347417839</v>
      </c>
      <c r="AE803" s="111">
        <f t="shared" si="800"/>
        <v>6.0470133999545768E-3</v>
      </c>
      <c r="AF803" s="616"/>
      <c r="AG803" s="616"/>
      <c r="AH803" s="128" t="s">
        <v>81</v>
      </c>
      <c r="AI803" s="204">
        <v>88529375</v>
      </c>
      <c r="AJ803" s="183">
        <f>IFERROR(AI803/AF787,"-")</f>
        <v>0.2109735498355548</v>
      </c>
      <c r="AK803" s="212">
        <v>391</v>
      </c>
      <c r="AL803" s="183">
        <f>IFERROR(AK803/AG787,"-")</f>
        <v>0.85</v>
      </c>
      <c r="AM803" s="215">
        <f t="shared" si="786"/>
        <v>226417.83887468031</v>
      </c>
      <c r="AN803" s="111">
        <f t="shared" si="801"/>
        <v>1.1100386100386101E-2</v>
      </c>
      <c r="AO803" s="616"/>
      <c r="AP803" s="652"/>
      <c r="AQ803" s="128" t="s">
        <v>81</v>
      </c>
      <c r="AR803" s="204">
        <f t="shared" si="781"/>
        <v>533901864</v>
      </c>
      <c r="AS803" s="183">
        <f>IFERROR(AR803/AO787,"-")</f>
        <v>0.19230693609940172</v>
      </c>
      <c r="AT803" s="212">
        <f t="shared" si="782"/>
        <v>3348</v>
      </c>
      <c r="AU803" s="183">
        <f>IFERROR(AT803/AP787,"-")</f>
        <v>0.76841863667661237</v>
      </c>
      <c r="AV803" s="215">
        <f t="shared" si="787"/>
        <v>159468.89605734768</v>
      </c>
      <c r="AW803" s="111">
        <f t="shared" si="802"/>
        <v>9.504883034294799E-2</v>
      </c>
      <c r="AX803" s="121"/>
      <c r="AY803" s="76"/>
      <c r="AZ803" s="76"/>
      <c r="BA803" s="76"/>
      <c r="BB803" s="76"/>
      <c r="BC803" s="76"/>
      <c r="BD803" s="76"/>
      <c r="BE803" s="76"/>
      <c r="BF803" s="76"/>
      <c r="BG803" s="76"/>
      <c r="BH803" s="76"/>
      <c r="BI803" s="76"/>
      <c r="BN803" s="500"/>
      <c r="BO803" s="642"/>
      <c r="BP803" s="641"/>
      <c r="BQ803" s="641"/>
      <c r="BR803" s="128" t="s">
        <v>81</v>
      </c>
      <c r="BS803" s="188">
        <v>63218757</v>
      </c>
      <c r="BT803" s="390">
        <v>0.16894621693735429</v>
      </c>
      <c r="BU803" s="188">
        <v>350</v>
      </c>
      <c r="BV803" s="390">
        <v>0.84745762711864403</v>
      </c>
      <c r="BW803" s="188">
        <v>180625.02</v>
      </c>
      <c r="BX803" s="401">
        <v>1.0256410256410256E-2</v>
      </c>
      <c r="CB803" s="159"/>
      <c r="CC803" s="159"/>
      <c r="CD803" s="159"/>
      <c r="CE803" s="159"/>
      <c r="CF803" s="159"/>
      <c r="CG803" s="159"/>
      <c r="CI803" s="76"/>
      <c r="CJ803" s="150"/>
      <c r="CK803" s="150"/>
      <c r="CL803" s="150"/>
    </row>
    <row r="804" spans="2:90" s="14" customFormat="1" ht="13.5" customHeight="1">
      <c r="B804" s="500">
        <v>48</v>
      </c>
      <c r="C804" s="627" t="s">
        <v>26</v>
      </c>
      <c r="D804" s="630">
        <f>BL52</f>
        <v>18849</v>
      </c>
      <c r="E804" s="626">
        <f t="shared" ref="E804" si="803">VLOOKUP(C804,$AY$5:$BI$78,2,0)</f>
        <v>1196946180</v>
      </c>
      <c r="F804" s="626">
        <f t="shared" ref="F804" si="804">VLOOKUP(C804,$AY$5:$BI$78,7,0)</f>
        <v>1995</v>
      </c>
      <c r="G804" s="124" t="s">
        <v>144</v>
      </c>
      <c r="H804" s="210">
        <v>16714440</v>
      </c>
      <c r="I804" s="181">
        <f>IFERROR(H804/E804,"-")</f>
        <v>1.396423688824505E-2</v>
      </c>
      <c r="J804" s="210">
        <v>282</v>
      </c>
      <c r="K804" s="181">
        <f>IFERROR(J804/F804,"-")</f>
        <v>0.14135338345864662</v>
      </c>
      <c r="L804" s="213">
        <f t="shared" si="783"/>
        <v>59271.063829787236</v>
      </c>
      <c r="M804" s="108">
        <f>IFERROR(J804/$BL$52,0)</f>
        <v>1.4961005888906573E-2</v>
      </c>
      <c r="N804" s="626">
        <f t="shared" ref="N804" si="805">VLOOKUP(C804,$AY$5:$BI$78,3,0)</f>
        <v>173714120</v>
      </c>
      <c r="O804" s="626">
        <f t="shared" ref="O804" si="806">VLOOKUP(C804,$AY$5:$BI$78,8,0)</f>
        <v>290</v>
      </c>
      <c r="P804" s="124" t="s">
        <v>144</v>
      </c>
      <c r="Q804" s="210">
        <v>3263108</v>
      </c>
      <c r="R804" s="181">
        <f>IFERROR(Q804/N804,"-")</f>
        <v>1.8784356735077147E-2</v>
      </c>
      <c r="S804" s="210">
        <v>49</v>
      </c>
      <c r="T804" s="181">
        <f>IFERROR(S804/O804,"-")</f>
        <v>0.16896551724137931</v>
      </c>
      <c r="U804" s="213">
        <f t="shared" si="784"/>
        <v>66594.040816326524</v>
      </c>
      <c r="V804" s="108">
        <f>IFERROR(S804/$BL$52,0)</f>
        <v>2.599607406228447E-3</v>
      </c>
      <c r="W804" s="626">
        <f t="shared" ref="W804" si="807">VLOOKUP(C804,$AY$5:$BI$78,4,0)</f>
        <v>70059310</v>
      </c>
      <c r="X804" s="626">
        <f t="shared" ref="X804" si="808">VLOOKUP(C804,$AY$5:$BI$78,9,0)</f>
        <v>125</v>
      </c>
      <c r="Y804" s="124" t="s">
        <v>144</v>
      </c>
      <c r="Z804" s="210">
        <v>482184</v>
      </c>
      <c r="AA804" s="181">
        <f>IFERROR(Z804/W804,"-")</f>
        <v>6.8825114035522186E-3</v>
      </c>
      <c r="AB804" s="210">
        <v>27</v>
      </c>
      <c r="AC804" s="181">
        <f>IFERROR(AB804/X804,"-")</f>
        <v>0.216</v>
      </c>
      <c r="AD804" s="213">
        <f t="shared" si="785"/>
        <v>17858.666666666668</v>
      </c>
      <c r="AE804" s="108">
        <f>IFERROR(AB804/$BL$52,0)</f>
        <v>1.4324367340442464E-3</v>
      </c>
      <c r="AF804" s="626">
        <f t="shared" ref="AF804" si="809">VLOOKUP(C804,$AY$5:$BI$78,5,0)</f>
        <v>225348460</v>
      </c>
      <c r="AG804" s="626">
        <f t="shared" ref="AG804" si="810">VLOOKUP(C804,$AY$5:$BI$78,10,0)</f>
        <v>273</v>
      </c>
      <c r="AH804" s="124" t="s">
        <v>144</v>
      </c>
      <c r="AI804" s="210">
        <v>6074907</v>
      </c>
      <c r="AJ804" s="181">
        <f>IFERROR(AI804/AF804,"-")</f>
        <v>2.6957836765336671E-2</v>
      </c>
      <c r="AK804" s="210">
        <v>70</v>
      </c>
      <c r="AL804" s="181">
        <f>IFERROR(AK804/AG804,"-")</f>
        <v>0.25641025641025639</v>
      </c>
      <c r="AM804" s="213">
        <f t="shared" si="786"/>
        <v>86784.385714285716</v>
      </c>
      <c r="AN804" s="108">
        <f>IFERROR(AK804/$BL$52,0)</f>
        <v>3.7137248660406388E-3</v>
      </c>
      <c r="AO804" s="626">
        <f t="shared" ref="AO804" si="811">VLOOKUP(C804,$AY$5:$BI$78,6,0)</f>
        <v>1666068070</v>
      </c>
      <c r="AP804" s="650">
        <f t="shared" ref="AP804" si="812">VLOOKUP(C804,$AY$5:$BI$78,11,0)</f>
        <v>2683</v>
      </c>
      <c r="AQ804" s="124" t="s">
        <v>144</v>
      </c>
      <c r="AR804" s="210">
        <f t="shared" si="781"/>
        <v>26534639</v>
      </c>
      <c r="AS804" s="181">
        <f>IFERROR(AR804/AO804,"-")</f>
        <v>1.5926503531155243E-2</v>
      </c>
      <c r="AT804" s="210">
        <f t="shared" si="782"/>
        <v>428</v>
      </c>
      <c r="AU804" s="181">
        <f>IFERROR(AT804/AP804,"-")</f>
        <v>0.15952292210212449</v>
      </c>
      <c r="AV804" s="213">
        <f t="shared" si="787"/>
        <v>61996.820093457944</v>
      </c>
      <c r="AW804" s="108">
        <f>IFERROR(AT804/$BL$52,0)</f>
        <v>2.2706774895219904E-2</v>
      </c>
      <c r="AX804" s="121"/>
      <c r="AY804" s="76"/>
      <c r="AZ804" s="76"/>
      <c r="BA804" s="76"/>
      <c r="BB804" s="76"/>
      <c r="BC804" s="76"/>
      <c r="BD804" s="76"/>
      <c r="BE804" s="76"/>
      <c r="BF804" s="76"/>
      <c r="BG804" s="76"/>
      <c r="BH804" s="76"/>
      <c r="BI804" s="76"/>
      <c r="BN804" s="500">
        <v>48</v>
      </c>
      <c r="BO804" s="642" t="s">
        <v>26</v>
      </c>
      <c r="BP804" s="641">
        <v>197879390</v>
      </c>
      <c r="BQ804" s="641">
        <v>250</v>
      </c>
      <c r="BR804" s="400" t="s">
        <v>144</v>
      </c>
      <c r="BS804" s="188">
        <v>1346714</v>
      </c>
      <c r="BT804" s="390">
        <v>6.8057315115030419E-3</v>
      </c>
      <c r="BU804" s="188">
        <v>55</v>
      </c>
      <c r="BV804" s="390">
        <v>0.22</v>
      </c>
      <c r="BW804" s="188">
        <v>24485.709090909091</v>
      </c>
      <c r="BX804" s="401">
        <v>3.0108939617890184E-3</v>
      </c>
      <c r="CB804" s="159"/>
      <c r="CC804" s="159"/>
      <c r="CD804" s="159"/>
      <c r="CE804" s="159"/>
      <c r="CF804" s="159"/>
      <c r="CG804" s="159"/>
      <c r="CI804" s="76"/>
      <c r="CJ804" s="150"/>
      <c r="CK804" s="150"/>
      <c r="CL804" s="150"/>
    </row>
    <row r="805" spans="2:90" s="14" customFormat="1" ht="13.5" customHeight="1">
      <c r="B805" s="500"/>
      <c r="C805" s="628"/>
      <c r="D805" s="631"/>
      <c r="E805" s="615"/>
      <c r="F805" s="615"/>
      <c r="G805" s="125" t="s">
        <v>145</v>
      </c>
      <c r="H805" s="211">
        <v>25224815</v>
      </c>
      <c r="I805" s="182">
        <f>IFERROR(H805/E804,"-")</f>
        <v>2.1074310124787731E-2</v>
      </c>
      <c r="J805" s="211">
        <v>411</v>
      </c>
      <c r="K805" s="182">
        <f>IFERROR(J805/F804,"-")</f>
        <v>0.20601503759398496</v>
      </c>
      <c r="L805" s="214">
        <f t="shared" si="783"/>
        <v>61374.245742092455</v>
      </c>
      <c r="M805" s="109">
        <f t="shared" ref="M805:M820" si="813">IFERROR(J805/$BL$52,0)</f>
        <v>2.180487028489575E-2</v>
      </c>
      <c r="N805" s="615"/>
      <c r="O805" s="615"/>
      <c r="P805" s="125" t="s">
        <v>145</v>
      </c>
      <c r="Q805" s="211">
        <v>3283233</v>
      </c>
      <c r="R805" s="182">
        <f>IFERROR(Q805/N804,"-")</f>
        <v>1.8900207996908943E-2</v>
      </c>
      <c r="S805" s="211">
        <v>62</v>
      </c>
      <c r="T805" s="182">
        <f>IFERROR(S805/O804,"-")</f>
        <v>0.21379310344827587</v>
      </c>
      <c r="U805" s="214">
        <f t="shared" si="784"/>
        <v>52955.370967741932</v>
      </c>
      <c r="V805" s="109">
        <f t="shared" ref="V805:V820" si="814">IFERROR(S805/$BL$52,0)</f>
        <v>3.2892991670645656E-3</v>
      </c>
      <c r="W805" s="615"/>
      <c r="X805" s="615"/>
      <c r="Y805" s="125" t="s">
        <v>145</v>
      </c>
      <c r="Z805" s="211">
        <v>345362</v>
      </c>
      <c r="AA805" s="182">
        <f>IFERROR(Z805/W804,"-")</f>
        <v>4.9295661062034443E-3</v>
      </c>
      <c r="AB805" s="211">
        <v>23</v>
      </c>
      <c r="AC805" s="182">
        <f>IFERROR(AB805/X804,"-")</f>
        <v>0.184</v>
      </c>
      <c r="AD805" s="214">
        <f t="shared" si="785"/>
        <v>15015.739130434782</v>
      </c>
      <c r="AE805" s="109">
        <f t="shared" ref="AE805:AE820" si="815">IFERROR(AB805/$BL$52,0)</f>
        <v>1.2202238845562098E-3</v>
      </c>
      <c r="AF805" s="615"/>
      <c r="AG805" s="615"/>
      <c r="AH805" s="125" t="s">
        <v>145</v>
      </c>
      <c r="AI805" s="211">
        <v>2730360</v>
      </c>
      <c r="AJ805" s="182">
        <f>IFERROR(AI805/AF804,"-")</f>
        <v>1.2116168887952463E-2</v>
      </c>
      <c r="AK805" s="211">
        <v>75</v>
      </c>
      <c r="AL805" s="182">
        <f>IFERROR(AK805/AG804,"-")</f>
        <v>0.27472527472527475</v>
      </c>
      <c r="AM805" s="214">
        <f t="shared" si="786"/>
        <v>36404.800000000003</v>
      </c>
      <c r="AN805" s="109">
        <f t="shared" ref="AN805:AN820" si="816">IFERROR(AK805/$BL$52,0)</f>
        <v>3.9789909279006842E-3</v>
      </c>
      <c r="AO805" s="615"/>
      <c r="AP805" s="651"/>
      <c r="AQ805" s="125" t="s">
        <v>145</v>
      </c>
      <c r="AR805" s="211">
        <f t="shared" si="781"/>
        <v>31583770</v>
      </c>
      <c r="AS805" s="182">
        <f>IFERROR(AR805/AO804,"-")</f>
        <v>1.895707058355665E-2</v>
      </c>
      <c r="AT805" s="211">
        <f t="shared" si="782"/>
        <v>571</v>
      </c>
      <c r="AU805" s="182">
        <f>IFERROR(AT805/AP804,"-")</f>
        <v>0.2128214685054044</v>
      </c>
      <c r="AV805" s="214">
        <f t="shared" si="787"/>
        <v>55313.0823117338</v>
      </c>
      <c r="AW805" s="109">
        <f t="shared" ref="AW805:AW820" si="817">IFERROR(AT805/$BL$52,0)</f>
        <v>3.029338426441721E-2</v>
      </c>
      <c r="AX805" s="121"/>
      <c r="AY805" s="76"/>
      <c r="AZ805" s="76"/>
      <c r="BA805" s="76"/>
      <c r="BB805" s="76"/>
      <c r="BC805" s="76"/>
      <c r="BD805" s="76"/>
      <c r="BE805" s="76"/>
      <c r="BF805" s="76"/>
      <c r="BG805" s="76"/>
      <c r="BH805" s="76"/>
      <c r="BI805" s="76"/>
      <c r="BN805" s="500"/>
      <c r="BO805" s="642"/>
      <c r="BP805" s="641"/>
      <c r="BQ805" s="641"/>
      <c r="BR805" s="400" t="s">
        <v>145</v>
      </c>
      <c r="BS805" s="188">
        <v>7790838</v>
      </c>
      <c r="BT805" s="390">
        <v>3.9371649568962185E-2</v>
      </c>
      <c r="BU805" s="188">
        <v>77</v>
      </c>
      <c r="BV805" s="390">
        <v>0.308</v>
      </c>
      <c r="BW805" s="188">
        <v>101179.71428571429</v>
      </c>
      <c r="BX805" s="401">
        <v>4.215251546504626E-3</v>
      </c>
      <c r="CB805" s="159"/>
      <c r="CC805" s="159"/>
      <c r="CD805" s="159"/>
      <c r="CE805" s="159"/>
      <c r="CF805" s="159"/>
      <c r="CG805" s="159"/>
      <c r="CI805" s="76"/>
      <c r="CJ805" s="150"/>
      <c r="CK805" s="150"/>
      <c r="CL805" s="150"/>
    </row>
    <row r="806" spans="2:90" s="14" customFormat="1" ht="13.5" customHeight="1">
      <c r="B806" s="500"/>
      <c r="C806" s="628"/>
      <c r="D806" s="631"/>
      <c r="E806" s="615"/>
      <c r="F806" s="615"/>
      <c r="G806" s="126" t="s">
        <v>146</v>
      </c>
      <c r="H806" s="211">
        <v>20065692</v>
      </c>
      <c r="I806" s="182">
        <f>IFERROR(H806/E804,"-")</f>
        <v>1.676407204875327E-2</v>
      </c>
      <c r="J806" s="211">
        <v>487</v>
      </c>
      <c r="K806" s="182">
        <f>IFERROR(J806/F804,"-")</f>
        <v>0.24411027568922306</v>
      </c>
      <c r="L806" s="214">
        <f t="shared" si="783"/>
        <v>41202.652977412734</v>
      </c>
      <c r="M806" s="109">
        <f t="shared" si="813"/>
        <v>2.5836914425168445E-2</v>
      </c>
      <c r="N806" s="615"/>
      <c r="O806" s="615"/>
      <c r="P806" s="126" t="s">
        <v>146</v>
      </c>
      <c r="Q806" s="211">
        <v>4895778</v>
      </c>
      <c r="R806" s="182">
        <f>IFERROR(Q806/N804,"-")</f>
        <v>2.8182959450849476E-2</v>
      </c>
      <c r="S806" s="211">
        <v>82</v>
      </c>
      <c r="T806" s="182">
        <f>IFERROR(S806/O804,"-")</f>
        <v>0.28275862068965518</v>
      </c>
      <c r="U806" s="214">
        <f t="shared" si="784"/>
        <v>59704.609756097561</v>
      </c>
      <c r="V806" s="109">
        <f t="shared" si="814"/>
        <v>4.3503634145047486E-3</v>
      </c>
      <c r="W806" s="615"/>
      <c r="X806" s="615"/>
      <c r="Y806" s="126" t="s">
        <v>146</v>
      </c>
      <c r="Z806" s="211">
        <v>745050</v>
      </c>
      <c r="AA806" s="182">
        <f>IFERROR(Z806/W804,"-")</f>
        <v>1.0634560917028728E-2</v>
      </c>
      <c r="AB806" s="211">
        <v>36</v>
      </c>
      <c r="AC806" s="182">
        <f>IFERROR(AB806/X804,"-")</f>
        <v>0.28799999999999998</v>
      </c>
      <c r="AD806" s="214">
        <f t="shared" si="785"/>
        <v>20695.833333333332</v>
      </c>
      <c r="AE806" s="109">
        <f t="shared" si="815"/>
        <v>1.9099156453923284E-3</v>
      </c>
      <c r="AF806" s="615"/>
      <c r="AG806" s="615"/>
      <c r="AH806" s="126" t="s">
        <v>146</v>
      </c>
      <c r="AI806" s="211">
        <v>5500058</v>
      </c>
      <c r="AJ806" s="182">
        <f>IFERROR(AI806/AF804,"-")</f>
        <v>2.4406902980388685E-2</v>
      </c>
      <c r="AK806" s="211">
        <v>69</v>
      </c>
      <c r="AL806" s="182">
        <f>IFERROR(AK806/AG804,"-")</f>
        <v>0.25274725274725274</v>
      </c>
      <c r="AM806" s="214">
        <f t="shared" si="786"/>
        <v>79710.985507246383</v>
      </c>
      <c r="AN806" s="109">
        <f t="shared" si="816"/>
        <v>3.6606716536686295E-3</v>
      </c>
      <c r="AO806" s="615"/>
      <c r="AP806" s="651"/>
      <c r="AQ806" s="126" t="s">
        <v>146</v>
      </c>
      <c r="AR806" s="211">
        <f t="shared" si="781"/>
        <v>31206578</v>
      </c>
      <c r="AS806" s="182">
        <f>IFERROR(AR806/AO804,"-")</f>
        <v>1.873067407143815E-2</v>
      </c>
      <c r="AT806" s="211">
        <f t="shared" si="782"/>
        <v>674</v>
      </c>
      <c r="AU806" s="182">
        <f>IFERROR(AT806/AP804,"-")</f>
        <v>0.25121133060007456</v>
      </c>
      <c r="AV806" s="214">
        <f t="shared" si="787"/>
        <v>46300.560830860537</v>
      </c>
      <c r="AW806" s="109">
        <f t="shared" si="817"/>
        <v>3.5757865138734149E-2</v>
      </c>
      <c r="AX806" s="121"/>
      <c r="AY806" s="76"/>
      <c r="AZ806" s="76"/>
      <c r="BA806" s="76"/>
      <c r="BB806" s="76"/>
      <c r="BC806" s="76"/>
      <c r="BD806" s="76"/>
      <c r="BE806" s="76"/>
      <c r="BF806" s="76"/>
      <c r="BG806" s="76"/>
      <c r="BH806" s="76"/>
      <c r="BI806" s="76"/>
      <c r="BN806" s="500"/>
      <c r="BO806" s="642"/>
      <c r="BP806" s="641"/>
      <c r="BQ806" s="641"/>
      <c r="BR806" s="400" t="s">
        <v>146</v>
      </c>
      <c r="BS806" s="188">
        <v>1465560</v>
      </c>
      <c r="BT806" s="390">
        <v>7.406329683955464E-3</v>
      </c>
      <c r="BU806" s="188">
        <v>70</v>
      </c>
      <c r="BV806" s="390">
        <v>0.28000000000000003</v>
      </c>
      <c r="BW806" s="188">
        <v>20936.571428571428</v>
      </c>
      <c r="BX806" s="401">
        <v>3.8320468604587507E-3</v>
      </c>
      <c r="CB806" s="159"/>
      <c r="CC806" s="159"/>
      <c r="CD806" s="159"/>
      <c r="CE806" s="159"/>
      <c r="CF806" s="159"/>
      <c r="CG806" s="159"/>
      <c r="CI806" s="76"/>
      <c r="CJ806" s="150"/>
      <c r="CK806" s="150"/>
      <c r="CL806" s="150"/>
    </row>
    <row r="807" spans="2:90" s="14" customFormat="1" ht="13.5" customHeight="1">
      <c r="B807" s="500"/>
      <c r="C807" s="628"/>
      <c r="D807" s="631"/>
      <c r="E807" s="615"/>
      <c r="F807" s="615"/>
      <c r="G807" s="126" t="s">
        <v>147</v>
      </c>
      <c r="H807" s="211">
        <v>2587048</v>
      </c>
      <c r="I807" s="182">
        <f>IFERROR(H807/E804,"-")</f>
        <v>2.1613737052070293E-3</v>
      </c>
      <c r="J807" s="211">
        <v>71</v>
      </c>
      <c r="K807" s="182">
        <f>IFERROR(J807/F804,"-")</f>
        <v>3.5588972431077691E-2</v>
      </c>
      <c r="L807" s="214">
        <f t="shared" si="783"/>
        <v>36437.295774647886</v>
      </c>
      <c r="M807" s="109">
        <f t="shared" si="813"/>
        <v>3.766778078412648E-3</v>
      </c>
      <c r="N807" s="615"/>
      <c r="O807" s="615"/>
      <c r="P807" s="126" t="s">
        <v>147</v>
      </c>
      <c r="Q807" s="211">
        <v>187565</v>
      </c>
      <c r="R807" s="182">
        <f>IFERROR(Q807/N804,"-")</f>
        <v>1.0797337602723371E-3</v>
      </c>
      <c r="S807" s="211">
        <v>11</v>
      </c>
      <c r="T807" s="182">
        <f>IFERROR(S807/O804,"-")</f>
        <v>3.793103448275862E-2</v>
      </c>
      <c r="U807" s="214">
        <f t="shared" si="784"/>
        <v>17051.363636363636</v>
      </c>
      <c r="V807" s="109">
        <f t="shared" si="814"/>
        <v>5.835853360921004E-4</v>
      </c>
      <c r="W807" s="615"/>
      <c r="X807" s="615"/>
      <c r="Y807" s="126" t="s">
        <v>147</v>
      </c>
      <c r="Z807" s="211">
        <v>22427</v>
      </c>
      <c r="AA807" s="182">
        <f>IFERROR(Z807/W804,"-")</f>
        <v>3.2011448585491352E-4</v>
      </c>
      <c r="AB807" s="211">
        <v>4</v>
      </c>
      <c r="AC807" s="182">
        <f>IFERROR(AB807/X804,"-")</f>
        <v>3.2000000000000001E-2</v>
      </c>
      <c r="AD807" s="214">
        <f t="shared" si="785"/>
        <v>5606.75</v>
      </c>
      <c r="AE807" s="109">
        <f t="shared" si="815"/>
        <v>2.1221284948803651E-4</v>
      </c>
      <c r="AF807" s="615"/>
      <c r="AG807" s="615"/>
      <c r="AH807" s="126" t="s">
        <v>147</v>
      </c>
      <c r="AI807" s="211">
        <v>181909</v>
      </c>
      <c r="AJ807" s="182">
        <f>IFERROR(AI807/AF804,"-")</f>
        <v>8.0723427175850241E-4</v>
      </c>
      <c r="AK807" s="211">
        <v>8</v>
      </c>
      <c r="AL807" s="182">
        <f>IFERROR(AK807/AG804,"-")</f>
        <v>2.9304029304029304E-2</v>
      </c>
      <c r="AM807" s="214">
        <f t="shared" si="786"/>
        <v>22738.625</v>
      </c>
      <c r="AN807" s="109">
        <f t="shared" si="816"/>
        <v>4.2442569897607302E-4</v>
      </c>
      <c r="AO807" s="615"/>
      <c r="AP807" s="651"/>
      <c r="AQ807" s="126" t="s">
        <v>147</v>
      </c>
      <c r="AR807" s="211">
        <f t="shared" si="781"/>
        <v>2978949</v>
      </c>
      <c r="AS807" s="182">
        <f>IFERROR(AR807/AO804,"-")</f>
        <v>1.7880115786625692E-3</v>
      </c>
      <c r="AT807" s="211">
        <f t="shared" si="782"/>
        <v>94</v>
      </c>
      <c r="AU807" s="182">
        <f>IFERROR(AT807/AP804,"-")</f>
        <v>3.5035408125232946E-2</v>
      </c>
      <c r="AV807" s="214">
        <f t="shared" si="787"/>
        <v>31690.946808510638</v>
      </c>
      <c r="AW807" s="109">
        <f t="shared" si="817"/>
        <v>4.9870019629688579E-3</v>
      </c>
      <c r="AX807" s="121"/>
      <c r="AY807" s="76"/>
      <c r="AZ807" s="76"/>
      <c r="BA807" s="76"/>
      <c r="BB807" s="76"/>
      <c r="BC807" s="76"/>
      <c r="BD807" s="76"/>
      <c r="BE807" s="76"/>
      <c r="BF807" s="76"/>
      <c r="BG807" s="76"/>
      <c r="BH807" s="76"/>
      <c r="BI807" s="76"/>
      <c r="BN807" s="500"/>
      <c r="BO807" s="642"/>
      <c r="BP807" s="641"/>
      <c r="BQ807" s="641"/>
      <c r="BR807" s="400" t="s">
        <v>147</v>
      </c>
      <c r="BS807" s="188">
        <v>54049</v>
      </c>
      <c r="BT807" s="390">
        <v>2.7314112904835617E-4</v>
      </c>
      <c r="BU807" s="188">
        <v>4</v>
      </c>
      <c r="BV807" s="390">
        <v>1.6E-2</v>
      </c>
      <c r="BW807" s="188">
        <v>13512.25</v>
      </c>
      <c r="BX807" s="401">
        <v>2.1897410631192862E-4</v>
      </c>
      <c r="CB807" s="159"/>
      <c r="CC807" s="159"/>
      <c r="CD807" s="159"/>
      <c r="CE807" s="159"/>
      <c r="CF807" s="159"/>
      <c r="CG807" s="159"/>
      <c r="CI807" s="76"/>
      <c r="CJ807" s="150"/>
      <c r="CK807" s="150"/>
      <c r="CL807" s="150"/>
    </row>
    <row r="808" spans="2:90" s="14" customFormat="1" ht="13.5" customHeight="1">
      <c r="B808" s="500"/>
      <c r="C808" s="628"/>
      <c r="D808" s="631"/>
      <c r="E808" s="615"/>
      <c r="F808" s="615"/>
      <c r="G808" s="126" t="s">
        <v>148</v>
      </c>
      <c r="H808" s="211">
        <v>17197186</v>
      </c>
      <c r="I808" s="182">
        <f>IFERROR(H808/E804,"-")</f>
        <v>1.4367551597014997E-2</v>
      </c>
      <c r="J808" s="211">
        <v>539</v>
      </c>
      <c r="K808" s="182">
        <f>IFERROR(J808/F804,"-")</f>
        <v>0.27017543859649124</v>
      </c>
      <c r="L808" s="214">
        <f t="shared" si="783"/>
        <v>31905.725417439702</v>
      </c>
      <c r="M808" s="109">
        <f t="shared" si="813"/>
        <v>2.8595681468512917E-2</v>
      </c>
      <c r="N808" s="615"/>
      <c r="O808" s="615"/>
      <c r="P808" s="126" t="s">
        <v>148</v>
      </c>
      <c r="Q808" s="211">
        <v>1711045</v>
      </c>
      <c r="R808" s="182">
        <f>IFERROR(Q808/N804,"-")</f>
        <v>9.8497750211669604E-3</v>
      </c>
      <c r="S808" s="211">
        <v>101</v>
      </c>
      <c r="T808" s="182">
        <f>IFERROR(S808/O804,"-")</f>
        <v>0.34827586206896549</v>
      </c>
      <c r="U808" s="214">
        <f t="shared" si="784"/>
        <v>16941.039603960395</v>
      </c>
      <c r="V808" s="109">
        <f t="shared" si="814"/>
        <v>5.3583744495729214E-3</v>
      </c>
      <c r="W808" s="615"/>
      <c r="X808" s="615"/>
      <c r="Y808" s="126" t="s">
        <v>148</v>
      </c>
      <c r="Z808" s="211">
        <v>732749</v>
      </c>
      <c r="AA808" s="182">
        <f>IFERROR(Z808/W804,"-")</f>
        <v>1.0458981111860794E-2</v>
      </c>
      <c r="AB808" s="211">
        <v>43</v>
      </c>
      <c r="AC808" s="182">
        <f>IFERROR(AB808/X804,"-")</f>
        <v>0.34399999999999997</v>
      </c>
      <c r="AD808" s="214">
        <f t="shared" si="785"/>
        <v>17040.674418604653</v>
      </c>
      <c r="AE808" s="109">
        <f t="shared" si="815"/>
        <v>2.2812881319963924E-3</v>
      </c>
      <c r="AF808" s="615"/>
      <c r="AG808" s="615"/>
      <c r="AH808" s="126" t="s">
        <v>148</v>
      </c>
      <c r="AI808" s="211">
        <v>5152683</v>
      </c>
      <c r="AJ808" s="182">
        <f>IFERROR(AI808/AF804,"-")</f>
        <v>2.2865401432075463E-2</v>
      </c>
      <c r="AK808" s="211">
        <v>101</v>
      </c>
      <c r="AL808" s="182">
        <f>IFERROR(AK808/AG804,"-")</f>
        <v>0.36996336996336998</v>
      </c>
      <c r="AM808" s="214">
        <f t="shared" si="786"/>
        <v>51016.66336633663</v>
      </c>
      <c r="AN808" s="109">
        <f t="shared" si="816"/>
        <v>5.3583744495729214E-3</v>
      </c>
      <c r="AO808" s="615"/>
      <c r="AP808" s="651"/>
      <c r="AQ808" s="126" t="s">
        <v>148</v>
      </c>
      <c r="AR808" s="211">
        <f t="shared" si="781"/>
        <v>24793663</v>
      </c>
      <c r="AS808" s="182">
        <f>IFERROR(AR808/AO804,"-")</f>
        <v>1.488154262508614E-2</v>
      </c>
      <c r="AT808" s="211">
        <f t="shared" si="782"/>
        <v>784</v>
      </c>
      <c r="AU808" s="182">
        <f>IFERROR(AT808/AP804,"-")</f>
        <v>0.29221021244875139</v>
      </c>
      <c r="AV808" s="214">
        <f t="shared" si="787"/>
        <v>31624.570153061224</v>
      </c>
      <c r="AW808" s="109">
        <f t="shared" si="817"/>
        <v>4.1593718499655152E-2</v>
      </c>
      <c r="AX808" s="121"/>
      <c r="AY808" s="76"/>
      <c r="AZ808" s="76"/>
      <c r="BA808" s="76"/>
      <c r="BB808" s="76"/>
      <c r="BC808" s="76"/>
      <c r="BD808" s="76"/>
      <c r="BE808" s="76"/>
      <c r="BF808" s="76"/>
      <c r="BG808" s="76"/>
      <c r="BH808" s="76"/>
      <c r="BI808" s="76"/>
      <c r="BN808" s="500"/>
      <c r="BO808" s="642"/>
      <c r="BP808" s="641"/>
      <c r="BQ808" s="641"/>
      <c r="BR808" s="400" t="s">
        <v>148</v>
      </c>
      <c r="BS808" s="188">
        <v>2303237</v>
      </c>
      <c r="BT808" s="390">
        <v>1.1639600263574695E-2</v>
      </c>
      <c r="BU808" s="188">
        <v>93</v>
      </c>
      <c r="BV808" s="390">
        <v>0.372</v>
      </c>
      <c r="BW808" s="188">
        <v>24765.989247311827</v>
      </c>
      <c r="BX808" s="401">
        <v>5.0911479717523399E-3</v>
      </c>
      <c r="CB808" s="159"/>
      <c r="CC808" s="159"/>
      <c r="CD808" s="159"/>
      <c r="CE808" s="159"/>
      <c r="CF808" s="159"/>
      <c r="CG808" s="159"/>
      <c r="CI808" s="76"/>
      <c r="CJ808" s="150"/>
      <c r="CK808" s="150"/>
      <c r="CL808" s="150"/>
    </row>
    <row r="809" spans="2:90" s="14" customFormat="1" ht="13.5" customHeight="1">
      <c r="B809" s="500"/>
      <c r="C809" s="628"/>
      <c r="D809" s="631"/>
      <c r="E809" s="615"/>
      <c r="F809" s="615"/>
      <c r="G809" s="126" t="s">
        <v>149</v>
      </c>
      <c r="H809" s="211">
        <v>28447387</v>
      </c>
      <c r="I809" s="182">
        <f>IFERROR(H809/E804,"-")</f>
        <v>2.376663836297134E-2</v>
      </c>
      <c r="J809" s="211">
        <v>603</v>
      </c>
      <c r="K809" s="182">
        <f>IFERROR(J809/F804,"-")</f>
        <v>0.30225563909774439</v>
      </c>
      <c r="L809" s="214">
        <f t="shared" si="783"/>
        <v>47176.429519071309</v>
      </c>
      <c r="M809" s="109">
        <f t="shared" si="813"/>
        <v>3.1991087060321499E-2</v>
      </c>
      <c r="N809" s="615"/>
      <c r="O809" s="615"/>
      <c r="P809" s="126" t="s">
        <v>149</v>
      </c>
      <c r="Q809" s="211">
        <v>5635589</v>
      </c>
      <c r="R809" s="182">
        <f>IFERROR(Q809/N804,"-")</f>
        <v>3.2441743941137309E-2</v>
      </c>
      <c r="S809" s="211">
        <v>112</v>
      </c>
      <c r="T809" s="182">
        <f>IFERROR(S809/O804,"-")</f>
        <v>0.38620689655172413</v>
      </c>
      <c r="U809" s="214">
        <f t="shared" si="784"/>
        <v>50317.758928571428</v>
      </c>
      <c r="V809" s="109">
        <f t="shared" si="814"/>
        <v>5.9419597856650219E-3</v>
      </c>
      <c r="W809" s="615"/>
      <c r="X809" s="615"/>
      <c r="Y809" s="126" t="s">
        <v>149</v>
      </c>
      <c r="Z809" s="211">
        <v>1940312</v>
      </c>
      <c r="AA809" s="182">
        <f>IFERROR(Z809/W804,"-")</f>
        <v>2.7695277044549826E-2</v>
      </c>
      <c r="AB809" s="211">
        <v>42</v>
      </c>
      <c r="AC809" s="182">
        <f>IFERROR(AB809/X804,"-")</f>
        <v>0.33600000000000002</v>
      </c>
      <c r="AD809" s="214">
        <f t="shared" si="785"/>
        <v>46197.904761904763</v>
      </c>
      <c r="AE809" s="109">
        <f t="shared" si="815"/>
        <v>2.2282349196243831E-3</v>
      </c>
      <c r="AF809" s="615"/>
      <c r="AG809" s="615"/>
      <c r="AH809" s="126" t="s">
        <v>149</v>
      </c>
      <c r="AI809" s="211">
        <v>4453337</v>
      </c>
      <c r="AJ809" s="182">
        <f>IFERROR(AI809/AF804,"-")</f>
        <v>1.9762003254870257E-2</v>
      </c>
      <c r="AK809" s="211">
        <v>94</v>
      </c>
      <c r="AL809" s="182">
        <f>IFERROR(AK809/AG804,"-")</f>
        <v>0.34432234432234432</v>
      </c>
      <c r="AM809" s="214">
        <f t="shared" si="786"/>
        <v>47375.925531914894</v>
      </c>
      <c r="AN809" s="109">
        <f t="shared" si="816"/>
        <v>4.9870019629688579E-3</v>
      </c>
      <c r="AO809" s="615"/>
      <c r="AP809" s="651"/>
      <c r="AQ809" s="126" t="s">
        <v>149</v>
      </c>
      <c r="AR809" s="211">
        <f t="shared" si="781"/>
        <v>40476625</v>
      </c>
      <c r="AS809" s="182">
        <f>IFERROR(AR809/AO804,"-")</f>
        <v>2.4294700636091057E-2</v>
      </c>
      <c r="AT809" s="211">
        <f t="shared" si="782"/>
        <v>851</v>
      </c>
      <c r="AU809" s="182">
        <f>IFERROR(AT809/AP804,"-")</f>
        <v>0.31718225866567273</v>
      </c>
      <c r="AV809" s="214">
        <f t="shared" si="787"/>
        <v>47563.601645123381</v>
      </c>
      <c r="AW809" s="109">
        <f t="shared" si="817"/>
        <v>4.5148283728579763E-2</v>
      </c>
      <c r="AX809" s="121"/>
      <c r="AY809" s="76"/>
      <c r="AZ809" s="76"/>
      <c r="BA809" s="76"/>
      <c r="BB809" s="76"/>
      <c r="BC809" s="76"/>
      <c r="BD809" s="76"/>
      <c r="BE809" s="76"/>
      <c r="BF809" s="76"/>
      <c r="BG809" s="76"/>
      <c r="BH809" s="76"/>
      <c r="BI809" s="76"/>
      <c r="BN809" s="500"/>
      <c r="BO809" s="642"/>
      <c r="BP809" s="641"/>
      <c r="BQ809" s="641"/>
      <c r="BR809" s="400" t="s">
        <v>149</v>
      </c>
      <c r="BS809" s="188">
        <v>5941238</v>
      </c>
      <c r="BT809" s="390">
        <v>3.0024541717052999E-2</v>
      </c>
      <c r="BU809" s="188">
        <v>105</v>
      </c>
      <c r="BV809" s="390">
        <v>0.42</v>
      </c>
      <c r="BW809" s="188">
        <v>56583.219047619044</v>
      </c>
      <c r="BX809" s="401">
        <v>5.7480702906881264E-3</v>
      </c>
      <c r="CB809" s="159"/>
      <c r="CC809" s="159"/>
      <c r="CD809" s="159"/>
      <c r="CE809" s="159"/>
      <c r="CF809" s="159"/>
      <c r="CG809" s="159"/>
      <c r="CI809" s="76"/>
      <c r="CJ809" s="150"/>
      <c r="CK809" s="150"/>
      <c r="CL809" s="150"/>
    </row>
    <row r="810" spans="2:90" s="14" customFormat="1" ht="13.5" customHeight="1">
      <c r="B810" s="500"/>
      <c r="C810" s="628"/>
      <c r="D810" s="631"/>
      <c r="E810" s="615"/>
      <c r="F810" s="615"/>
      <c r="G810" s="126" t="s">
        <v>150</v>
      </c>
      <c r="H810" s="211">
        <v>22647845</v>
      </c>
      <c r="I810" s="182">
        <f>IFERROR(H810/E804,"-")</f>
        <v>1.8921356179941191E-2</v>
      </c>
      <c r="J810" s="211">
        <v>153</v>
      </c>
      <c r="K810" s="182">
        <f>IFERROR(J810/F804,"-")</f>
        <v>7.6691729323308269E-2</v>
      </c>
      <c r="L810" s="214">
        <f t="shared" si="783"/>
        <v>148025.13071895426</v>
      </c>
      <c r="M810" s="109">
        <f t="shared" si="813"/>
        <v>8.1171414929173957E-3</v>
      </c>
      <c r="N810" s="615"/>
      <c r="O810" s="615"/>
      <c r="P810" s="126" t="s">
        <v>150</v>
      </c>
      <c r="Q810" s="211">
        <v>6787167</v>
      </c>
      <c r="R810" s="182">
        <f>IFERROR(Q810/N804,"-")</f>
        <v>3.9070899936055857E-2</v>
      </c>
      <c r="S810" s="211">
        <v>36</v>
      </c>
      <c r="T810" s="182">
        <f>IFERROR(S810/O804,"-")</f>
        <v>0.12413793103448276</v>
      </c>
      <c r="U810" s="214">
        <f t="shared" si="784"/>
        <v>188532.41666666666</v>
      </c>
      <c r="V810" s="109">
        <f t="shared" si="814"/>
        <v>1.9099156453923284E-3</v>
      </c>
      <c r="W810" s="615"/>
      <c r="X810" s="615"/>
      <c r="Y810" s="126" t="s">
        <v>150</v>
      </c>
      <c r="Z810" s="211">
        <v>287126</v>
      </c>
      <c r="AA810" s="182">
        <f>IFERROR(Z810/W804,"-")</f>
        <v>4.0983275456181337E-3</v>
      </c>
      <c r="AB810" s="211">
        <v>15</v>
      </c>
      <c r="AC810" s="182">
        <f>IFERROR(AB810/X804,"-")</f>
        <v>0.12</v>
      </c>
      <c r="AD810" s="214">
        <f t="shared" si="785"/>
        <v>19141.733333333334</v>
      </c>
      <c r="AE810" s="109">
        <f t="shared" si="815"/>
        <v>7.9579818558013688E-4</v>
      </c>
      <c r="AF810" s="615"/>
      <c r="AG810" s="615"/>
      <c r="AH810" s="126" t="s">
        <v>150</v>
      </c>
      <c r="AI810" s="211">
        <v>2870280</v>
      </c>
      <c r="AJ810" s="182">
        <f>IFERROR(AI810/AF804,"-")</f>
        <v>1.273707395204742E-2</v>
      </c>
      <c r="AK810" s="211">
        <v>36</v>
      </c>
      <c r="AL810" s="182">
        <f>IFERROR(AK810/AG804,"-")</f>
        <v>0.13186813186813187</v>
      </c>
      <c r="AM810" s="214">
        <f t="shared" si="786"/>
        <v>79730</v>
      </c>
      <c r="AN810" s="109">
        <f t="shared" si="816"/>
        <v>1.9099156453923284E-3</v>
      </c>
      <c r="AO810" s="615"/>
      <c r="AP810" s="651"/>
      <c r="AQ810" s="126" t="s">
        <v>150</v>
      </c>
      <c r="AR810" s="211">
        <f t="shared" si="781"/>
        <v>32592418</v>
      </c>
      <c r="AS810" s="182">
        <f>IFERROR(AR810/AO804,"-")</f>
        <v>1.9562476820049735E-2</v>
      </c>
      <c r="AT810" s="211">
        <f t="shared" si="782"/>
        <v>240</v>
      </c>
      <c r="AU810" s="182">
        <f>IFERROR(AT810/AP804,"-")</f>
        <v>8.9452105851658595E-2</v>
      </c>
      <c r="AV810" s="214">
        <f t="shared" si="787"/>
        <v>135801.74166666667</v>
      </c>
      <c r="AW810" s="109">
        <f t="shared" si="817"/>
        <v>1.273277096928219E-2</v>
      </c>
      <c r="AX810" s="121"/>
      <c r="AY810" s="76"/>
      <c r="AZ810" s="76"/>
      <c r="BA810" s="76"/>
      <c r="BB810" s="76"/>
      <c r="BC810" s="76"/>
      <c r="BD810" s="76"/>
      <c r="BE810" s="76"/>
      <c r="BF810" s="76"/>
      <c r="BG810" s="76"/>
      <c r="BH810" s="76"/>
      <c r="BI810" s="76"/>
      <c r="BN810" s="500"/>
      <c r="BO810" s="642"/>
      <c r="BP810" s="641"/>
      <c r="BQ810" s="641"/>
      <c r="BR810" s="400" t="s">
        <v>150</v>
      </c>
      <c r="BS810" s="188">
        <v>1704805</v>
      </c>
      <c r="BT810" s="390">
        <v>8.6153742438765356E-3</v>
      </c>
      <c r="BU810" s="188">
        <v>40</v>
      </c>
      <c r="BV810" s="390">
        <v>0.16</v>
      </c>
      <c r="BW810" s="188">
        <v>42620.125</v>
      </c>
      <c r="BX810" s="401">
        <v>2.1897410631192861E-3</v>
      </c>
      <c r="CB810" s="159"/>
      <c r="CC810" s="159"/>
      <c r="CD810" s="159"/>
      <c r="CE810" s="159"/>
      <c r="CF810" s="159"/>
      <c r="CG810" s="159"/>
      <c r="CI810" s="76"/>
      <c r="CJ810" s="150"/>
      <c r="CK810" s="150"/>
      <c r="CL810" s="150"/>
    </row>
    <row r="811" spans="2:90" s="14" customFormat="1" ht="13.5" customHeight="1">
      <c r="B811" s="500"/>
      <c r="C811" s="628"/>
      <c r="D811" s="631"/>
      <c r="E811" s="615"/>
      <c r="F811" s="615"/>
      <c r="G811" s="126" t="s">
        <v>160</v>
      </c>
      <c r="H811" s="211">
        <v>0</v>
      </c>
      <c r="I811" s="182">
        <f>IFERROR(H811/E804,"-")</f>
        <v>0</v>
      </c>
      <c r="J811" s="211">
        <v>0</v>
      </c>
      <c r="K811" s="182">
        <f>IFERROR(J811/F804,"-")</f>
        <v>0</v>
      </c>
      <c r="L811" s="214" t="str">
        <f t="shared" si="783"/>
        <v>-</v>
      </c>
      <c r="M811" s="109">
        <f t="shared" si="813"/>
        <v>0</v>
      </c>
      <c r="N811" s="615"/>
      <c r="O811" s="615"/>
      <c r="P811" s="126" t="s">
        <v>160</v>
      </c>
      <c r="Q811" s="211">
        <v>0</v>
      </c>
      <c r="R811" s="182">
        <f>IFERROR(Q811/N804,"-")</f>
        <v>0</v>
      </c>
      <c r="S811" s="211">
        <v>0</v>
      </c>
      <c r="T811" s="182">
        <f>IFERROR(S811/O804,"-")</f>
        <v>0</v>
      </c>
      <c r="U811" s="214" t="str">
        <f t="shared" si="784"/>
        <v>-</v>
      </c>
      <c r="V811" s="109">
        <f t="shared" si="814"/>
        <v>0</v>
      </c>
      <c r="W811" s="615"/>
      <c r="X811" s="615"/>
      <c r="Y811" s="126" t="s">
        <v>160</v>
      </c>
      <c r="Z811" s="211">
        <v>0</v>
      </c>
      <c r="AA811" s="182">
        <f>IFERROR(Z811/W804,"-")</f>
        <v>0</v>
      </c>
      <c r="AB811" s="211">
        <v>0</v>
      </c>
      <c r="AC811" s="182">
        <f>IFERROR(AB811/X804,"-")</f>
        <v>0</v>
      </c>
      <c r="AD811" s="214" t="str">
        <f t="shared" si="785"/>
        <v>-</v>
      </c>
      <c r="AE811" s="109">
        <f t="shared" si="815"/>
        <v>0</v>
      </c>
      <c r="AF811" s="615"/>
      <c r="AG811" s="615"/>
      <c r="AH811" s="126" t="s">
        <v>160</v>
      </c>
      <c r="AI811" s="211">
        <v>0</v>
      </c>
      <c r="AJ811" s="182">
        <f>IFERROR(AI811/AF804,"-")</f>
        <v>0</v>
      </c>
      <c r="AK811" s="211">
        <v>0</v>
      </c>
      <c r="AL811" s="182">
        <f>IFERROR(AK811/AG804,"-")</f>
        <v>0</v>
      </c>
      <c r="AM811" s="214" t="str">
        <f t="shared" si="786"/>
        <v>-</v>
      </c>
      <c r="AN811" s="109">
        <f t="shared" si="816"/>
        <v>0</v>
      </c>
      <c r="AO811" s="615"/>
      <c r="AP811" s="651"/>
      <c r="AQ811" s="126" t="s">
        <v>160</v>
      </c>
      <c r="AR811" s="211">
        <f t="shared" si="781"/>
        <v>0</v>
      </c>
      <c r="AS811" s="182">
        <f>IFERROR(AR811/AO804,"-")</f>
        <v>0</v>
      </c>
      <c r="AT811" s="211">
        <f t="shared" si="782"/>
        <v>0</v>
      </c>
      <c r="AU811" s="182">
        <f>IFERROR(AT811/AP804,"-")</f>
        <v>0</v>
      </c>
      <c r="AV811" s="214" t="str">
        <f t="shared" si="787"/>
        <v>-</v>
      </c>
      <c r="AW811" s="109">
        <f t="shared" si="817"/>
        <v>0</v>
      </c>
      <c r="AX811" s="121"/>
      <c r="AY811" s="76"/>
      <c r="AZ811" s="76"/>
      <c r="BA811" s="76"/>
      <c r="BB811" s="76"/>
      <c r="BC811" s="76"/>
      <c r="BD811" s="76"/>
      <c r="BE811" s="76"/>
      <c r="BF811" s="76"/>
      <c r="BG811" s="76"/>
      <c r="BH811" s="76"/>
      <c r="BI811" s="76"/>
      <c r="BN811" s="500"/>
      <c r="BO811" s="642"/>
      <c r="BP811" s="641"/>
      <c r="BQ811" s="641"/>
      <c r="BR811" s="400" t="s">
        <v>160</v>
      </c>
      <c r="BS811" s="188">
        <v>0</v>
      </c>
      <c r="BT811" s="390">
        <v>0</v>
      </c>
      <c r="BU811" s="188">
        <v>0</v>
      </c>
      <c r="BV811" s="390">
        <v>0</v>
      </c>
      <c r="BW811" s="188" t="s">
        <v>418</v>
      </c>
      <c r="BX811" s="401">
        <v>0</v>
      </c>
      <c r="CB811" s="159"/>
      <c r="CC811" s="159"/>
      <c r="CD811" s="159"/>
      <c r="CE811" s="159"/>
      <c r="CF811" s="159"/>
      <c r="CG811" s="159"/>
      <c r="CI811" s="76"/>
      <c r="CJ811" s="150"/>
      <c r="CK811" s="150"/>
      <c r="CL811" s="150"/>
    </row>
    <row r="812" spans="2:90" s="14" customFormat="1" ht="13.5" customHeight="1">
      <c r="B812" s="500"/>
      <c r="C812" s="628"/>
      <c r="D812" s="631"/>
      <c r="E812" s="615"/>
      <c r="F812" s="615"/>
      <c r="G812" s="126" t="s">
        <v>151</v>
      </c>
      <c r="H812" s="211">
        <v>279127</v>
      </c>
      <c r="I812" s="182">
        <f>IFERROR(H812/E804,"-")</f>
        <v>2.3319929054788411E-4</v>
      </c>
      <c r="J812" s="211">
        <v>11</v>
      </c>
      <c r="K812" s="182">
        <f>IFERROR(J812/F804,"-")</f>
        <v>5.5137844611528822E-3</v>
      </c>
      <c r="L812" s="214">
        <f t="shared" si="783"/>
        <v>25375.18181818182</v>
      </c>
      <c r="M812" s="109">
        <f t="shared" si="813"/>
        <v>5.835853360921004E-4</v>
      </c>
      <c r="N812" s="615"/>
      <c r="O812" s="615"/>
      <c r="P812" s="126" t="s">
        <v>151</v>
      </c>
      <c r="Q812" s="211">
        <v>0</v>
      </c>
      <c r="R812" s="182">
        <f>IFERROR(Q812/N804,"-")</f>
        <v>0</v>
      </c>
      <c r="S812" s="211">
        <v>0</v>
      </c>
      <c r="T812" s="182">
        <f>IFERROR(S812/O804,"-")</f>
        <v>0</v>
      </c>
      <c r="U812" s="214" t="str">
        <f t="shared" si="784"/>
        <v>-</v>
      </c>
      <c r="V812" s="109">
        <f t="shared" si="814"/>
        <v>0</v>
      </c>
      <c r="W812" s="615"/>
      <c r="X812" s="615"/>
      <c r="Y812" s="126" t="s">
        <v>151</v>
      </c>
      <c r="Z812" s="211">
        <v>15358</v>
      </c>
      <c r="AA812" s="182">
        <f>IFERROR(Z812/W804,"-")</f>
        <v>2.1921426288668843E-4</v>
      </c>
      <c r="AB812" s="211">
        <v>2</v>
      </c>
      <c r="AC812" s="182">
        <f>IFERROR(AB812/X804,"-")</f>
        <v>1.6E-2</v>
      </c>
      <c r="AD812" s="214">
        <f t="shared" si="785"/>
        <v>7679</v>
      </c>
      <c r="AE812" s="109">
        <f t="shared" si="815"/>
        <v>1.0610642474401825E-4</v>
      </c>
      <c r="AF812" s="615"/>
      <c r="AG812" s="615"/>
      <c r="AH812" s="126" t="s">
        <v>151</v>
      </c>
      <c r="AI812" s="211">
        <v>76518</v>
      </c>
      <c r="AJ812" s="182">
        <f>IFERROR(AI812/AF804,"-")</f>
        <v>3.3955412874798433E-4</v>
      </c>
      <c r="AK812" s="211">
        <v>2</v>
      </c>
      <c r="AL812" s="182">
        <f>IFERROR(AK812/AG804,"-")</f>
        <v>7.326007326007326E-3</v>
      </c>
      <c r="AM812" s="214">
        <f t="shared" si="786"/>
        <v>38259</v>
      </c>
      <c r="AN812" s="109">
        <f t="shared" si="816"/>
        <v>1.0610642474401825E-4</v>
      </c>
      <c r="AO812" s="615"/>
      <c r="AP812" s="651"/>
      <c r="AQ812" s="126" t="s">
        <v>151</v>
      </c>
      <c r="AR812" s="211">
        <f t="shared" si="781"/>
        <v>371003</v>
      </c>
      <c r="AS812" s="182">
        <f>IFERROR(AR812/AO804,"-")</f>
        <v>2.226817779420021E-4</v>
      </c>
      <c r="AT812" s="211">
        <f t="shared" si="782"/>
        <v>15</v>
      </c>
      <c r="AU812" s="182">
        <f>IFERROR(AT812/AP804,"-")</f>
        <v>5.5907566157286622E-3</v>
      </c>
      <c r="AV812" s="214">
        <f t="shared" si="787"/>
        <v>24733.533333333333</v>
      </c>
      <c r="AW812" s="109">
        <f t="shared" si="817"/>
        <v>7.9579818558013688E-4</v>
      </c>
      <c r="AX812" s="121"/>
      <c r="AY812" s="76"/>
      <c r="AZ812" s="76"/>
      <c r="BA812" s="76"/>
      <c r="BB812" s="76"/>
      <c r="BC812" s="76"/>
      <c r="BD812" s="76"/>
      <c r="BE812" s="76"/>
      <c r="BF812" s="76"/>
      <c r="BG812" s="76"/>
      <c r="BH812" s="76"/>
      <c r="BI812" s="76"/>
      <c r="BN812" s="500"/>
      <c r="BO812" s="642"/>
      <c r="BP812" s="641"/>
      <c r="BQ812" s="641"/>
      <c r="BR812" s="400" t="s">
        <v>151</v>
      </c>
      <c r="BS812" s="188">
        <v>23599</v>
      </c>
      <c r="BT812" s="390">
        <v>1.1925951459623966E-4</v>
      </c>
      <c r="BU812" s="188">
        <v>3</v>
      </c>
      <c r="BV812" s="390">
        <v>1.2E-2</v>
      </c>
      <c r="BW812" s="188">
        <v>7866.333333333333</v>
      </c>
      <c r="BX812" s="401">
        <v>1.6423057973394647E-4</v>
      </c>
      <c r="CB812" s="159"/>
      <c r="CC812" s="159"/>
      <c r="CD812" s="159"/>
      <c r="CE812" s="159"/>
      <c r="CF812" s="159"/>
      <c r="CG812" s="159"/>
      <c r="CI812" s="76"/>
      <c r="CJ812" s="150"/>
      <c r="CK812" s="150"/>
      <c r="CL812" s="150"/>
    </row>
    <row r="813" spans="2:90" s="14" customFormat="1" ht="13.5" customHeight="1">
      <c r="B813" s="500"/>
      <c r="C813" s="628"/>
      <c r="D813" s="631"/>
      <c r="E813" s="615"/>
      <c r="F813" s="615"/>
      <c r="G813" s="126" t="s">
        <v>152</v>
      </c>
      <c r="H813" s="211">
        <v>1169637</v>
      </c>
      <c r="I813" s="182">
        <f>IFERROR(H813/E804,"-")</f>
        <v>9.7718428743387604E-4</v>
      </c>
      <c r="J813" s="211">
        <v>84</v>
      </c>
      <c r="K813" s="182">
        <f>IFERROR(J813/F804,"-")</f>
        <v>4.2105263157894736E-2</v>
      </c>
      <c r="L813" s="214">
        <f t="shared" si="783"/>
        <v>13924.25</v>
      </c>
      <c r="M813" s="109">
        <f t="shared" si="813"/>
        <v>4.4564698392487662E-3</v>
      </c>
      <c r="N813" s="615"/>
      <c r="O813" s="615"/>
      <c r="P813" s="126" t="s">
        <v>152</v>
      </c>
      <c r="Q813" s="211">
        <v>170502</v>
      </c>
      <c r="R813" s="182">
        <f>IFERROR(Q813/N804,"-")</f>
        <v>9.8150915999229088E-4</v>
      </c>
      <c r="S813" s="211">
        <v>15</v>
      </c>
      <c r="T813" s="182">
        <f>IFERROR(S813/O804,"-")</f>
        <v>5.1724137931034482E-2</v>
      </c>
      <c r="U813" s="214">
        <f t="shared" si="784"/>
        <v>11366.8</v>
      </c>
      <c r="V813" s="109">
        <f t="shared" si="814"/>
        <v>7.9579818558013688E-4</v>
      </c>
      <c r="W813" s="615"/>
      <c r="X813" s="615"/>
      <c r="Y813" s="126" t="s">
        <v>152</v>
      </c>
      <c r="Z813" s="211">
        <v>153490</v>
      </c>
      <c r="AA813" s="182">
        <f>IFERROR(Z813/W804,"-")</f>
        <v>2.1908580030262931E-3</v>
      </c>
      <c r="AB813" s="211">
        <v>6</v>
      </c>
      <c r="AC813" s="182">
        <f>IFERROR(AB813/X804,"-")</f>
        <v>4.8000000000000001E-2</v>
      </c>
      <c r="AD813" s="214">
        <f t="shared" si="785"/>
        <v>25581.666666666668</v>
      </c>
      <c r="AE813" s="109">
        <f t="shared" si="815"/>
        <v>3.1831927423205477E-4</v>
      </c>
      <c r="AF813" s="615"/>
      <c r="AG813" s="615"/>
      <c r="AH813" s="126" t="s">
        <v>152</v>
      </c>
      <c r="AI813" s="211">
        <v>322799</v>
      </c>
      <c r="AJ813" s="182">
        <f>IFERROR(AI813/AF804,"-")</f>
        <v>1.4324437806231291E-3</v>
      </c>
      <c r="AK813" s="211">
        <v>21</v>
      </c>
      <c r="AL813" s="182">
        <f>IFERROR(AK813/AG804,"-")</f>
        <v>7.6923076923076927E-2</v>
      </c>
      <c r="AM813" s="214">
        <f t="shared" si="786"/>
        <v>15371.380952380952</v>
      </c>
      <c r="AN813" s="109">
        <f t="shared" si="816"/>
        <v>1.1141174598121915E-3</v>
      </c>
      <c r="AO813" s="615"/>
      <c r="AP813" s="651"/>
      <c r="AQ813" s="126" t="s">
        <v>152</v>
      </c>
      <c r="AR813" s="211">
        <f t="shared" si="781"/>
        <v>1816428</v>
      </c>
      <c r="AS813" s="182">
        <f>IFERROR(AR813/AO804,"-")</f>
        <v>1.0902483714245841E-3</v>
      </c>
      <c r="AT813" s="211">
        <f t="shared" si="782"/>
        <v>126</v>
      </c>
      <c r="AU813" s="182">
        <f>IFERROR(AT813/AP804,"-")</f>
        <v>4.6962355572120758E-2</v>
      </c>
      <c r="AV813" s="214">
        <f t="shared" si="787"/>
        <v>14416.095238095239</v>
      </c>
      <c r="AW813" s="109">
        <f t="shared" si="817"/>
        <v>6.6847047588731497E-3</v>
      </c>
      <c r="AX813" s="121"/>
      <c r="AY813" s="76"/>
      <c r="AZ813" s="76"/>
      <c r="BA813" s="76"/>
      <c r="BB813" s="76"/>
      <c r="BC813" s="76"/>
      <c r="BD813" s="76"/>
      <c r="BE813" s="76"/>
      <c r="BF813" s="76"/>
      <c r="BG813" s="76"/>
      <c r="BH813" s="76"/>
      <c r="BI813" s="76"/>
      <c r="BN813" s="500"/>
      <c r="BO813" s="642"/>
      <c r="BP813" s="641"/>
      <c r="BQ813" s="641"/>
      <c r="BR813" s="400" t="s">
        <v>152</v>
      </c>
      <c r="BS813" s="188">
        <v>184840</v>
      </c>
      <c r="BT813" s="390">
        <v>9.3410435518322555E-4</v>
      </c>
      <c r="BU813" s="188">
        <v>14</v>
      </c>
      <c r="BV813" s="390">
        <v>5.6000000000000001E-2</v>
      </c>
      <c r="BW813" s="188">
        <v>13202.857142857143</v>
      </c>
      <c r="BX813" s="401">
        <v>7.6640937209175011E-4</v>
      </c>
      <c r="CB813" s="159"/>
      <c r="CC813" s="159"/>
      <c r="CD813" s="159"/>
      <c r="CE813" s="159"/>
      <c r="CF813" s="159"/>
      <c r="CG813" s="159"/>
      <c r="CI813" s="76"/>
      <c r="CJ813" s="150"/>
      <c r="CK813" s="150"/>
      <c r="CL813" s="150"/>
    </row>
    <row r="814" spans="2:90" s="14" customFormat="1" ht="13.5" customHeight="1">
      <c r="B814" s="500"/>
      <c r="C814" s="628"/>
      <c r="D814" s="631"/>
      <c r="E814" s="615"/>
      <c r="F814" s="615"/>
      <c r="G814" s="126" t="s">
        <v>153</v>
      </c>
      <c r="H814" s="211">
        <v>1071049</v>
      </c>
      <c r="I814" s="182">
        <f>IFERROR(H814/E804,"-")</f>
        <v>8.9481801094849561E-4</v>
      </c>
      <c r="J814" s="211">
        <v>4</v>
      </c>
      <c r="K814" s="182">
        <f>IFERROR(J814/F804,"-")</f>
        <v>2.0050125313283208E-3</v>
      </c>
      <c r="L814" s="214">
        <f t="shared" si="783"/>
        <v>267762.25</v>
      </c>
      <c r="M814" s="109">
        <f t="shared" si="813"/>
        <v>2.1221284948803651E-4</v>
      </c>
      <c r="N814" s="615"/>
      <c r="O814" s="615"/>
      <c r="P814" s="126" t="s">
        <v>153</v>
      </c>
      <c r="Q814" s="211">
        <v>64828</v>
      </c>
      <c r="R814" s="182">
        <f>IFERROR(Q814/N804,"-")</f>
        <v>3.7318785600157315E-4</v>
      </c>
      <c r="S814" s="211">
        <v>3</v>
      </c>
      <c r="T814" s="182">
        <f>IFERROR(S814/O804,"-")</f>
        <v>1.0344827586206896E-2</v>
      </c>
      <c r="U814" s="214">
        <f t="shared" si="784"/>
        <v>21609.333333333332</v>
      </c>
      <c r="V814" s="109">
        <f t="shared" si="814"/>
        <v>1.5915963711602739E-4</v>
      </c>
      <c r="W814" s="615"/>
      <c r="X814" s="615"/>
      <c r="Y814" s="126" t="s">
        <v>153</v>
      </c>
      <c r="Z814" s="211">
        <v>0</v>
      </c>
      <c r="AA814" s="182">
        <f>IFERROR(Z814/W804,"-")</f>
        <v>0</v>
      </c>
      <c r="AB814" s="211">
        <v>0</v>
      </c>
      <c r="AC814" s="182">
        <f>IFERROR(AB814/X804,"-")</f>
        <v>0</v>
      </c>
      <c r="AD814" s="214" t="str">
        <f t="shared" si="785"/>
        <v>-</v>
      </c>
      <c r="AE814" s="109">
        <f t="shared" si="815"/>
        <v>0</v>
      </c>
      <c r="AF814" s="615"/>
      <c r="AG814" s="615"/>
      <c r="AH814" s="126" t="s">
        <v>153</v>
      </c>
      <c r="AI814" s="211">
        <v>95025</v>
      </c>
      <c r="AJ814" s="182">
        <f>IFERROR(AI814/AF804,"-")</f>
        <v>4.2168027241011542E-4</v>
      </c>
      <c r="AK814" s="211">
        <v>7</v>
      </c>
      <c r="AL814" s="182">
        <f>IFERROR(AK814/AG804,"-")</f>
        <v>2.564102564102564E-2</v>
      </c>
      <c r="AM814" s="214">
        <f t="shared" si="786"/>
        <v>13575</v>
      </c>
      <c r="AN814" s="109">
        <f t="shared" si="816"/>
        <v>3.7137248660406387E-4</v>
      </c>
      <c r="AO814" s="615"/>
      <c r="AP814" s="651"/>
      <c r="AQ814" s="126" t="s">
        <v>153</v>
      </c>
      <c r="AR814" s="211">
        <f t="shared" si="781"/>
        <v>1230902</v>
      </c>
      <c r="AS814" s="182">
        <f>IFERROR(AR814/AO804,"-")</f>
        <v>7.3880654828226795E-4</v>
      </c>
      <c r="AT814" s="211">
        <f t="shared" si="782"/>
        <v>14</v>
      </c>
      <c r="AU814" s="182">
        <f>IFERROR(AT814/AP804,"-")</f>
        <v>5.2180395080134176E-3</v>
      </c>
      <c r="AV814" s="214">
        <f t="shared" si="787"/>
        <v>87921.571428571435</v>
      </c>
      <c r="AW814" s="109">
        <f t="shared" si="817"/>
        <v>7.4274497320812774E-4</v>
      </c>
      <c r="AX814" s="121"/>
      <c r="AY814" s="76"/>
      <c r="AZ814" s="76"/>
      <c r="BA814" s="76"/>
      <c r="BB814" s="76"/>
      <c r="BC814" s="76"/>
      <c r="BD814" s="76"/>
      <c r="BE814" s="76"/>
      <c r="BF814" s="76"/>
      <c r="BG814" s="76"/>
      <c r="BH814" s="76"/>
      <c r="BI814" s="76"/>
      <c r="BN814" s="500"/>
      <c r="BO814" s="642"/>
      <c r="BP814" s="641"/>
      <c r="BQ814" s="641"/>
      <c r="BR814" s="400" t="s">
        <v>153</v>
      </c>
      <c r="BS814" s="188">
        <v>115026</v>
      </c>
      <c r="BT814" s="390">
        <v>5.8129348387419221E-4</v>
      </c>
      <c r="BU814" s="188">
        <v>4</v>
      </c>
      <c r="BV814" s="390">
        <v>1.6E-2</v>
      </c>
      <c r="BW814" s="188">
        <v>28756.5</v>
      </c>
      <c r="BX814" s="401">
        <v>2.1897410631192862E-4</v>
      </c>
      <c r="CB814" s="159"/>
      <c r="CC814" s="159"/>
      <c r="CD814" s="159"/>
      <c r="CE814" s="159"/>
      <c r="CF814" s="159"/>
      <c r="CG814" s="159"/>
      <c r="CI814" s="76"/>
      <c r="CJ814" s="150"/>
      <c r="CK814" s="150"/>
      <c r="CL814" s="150"/>
    </row>
    <row r="815" spans="2:90" s="14" customFormat="1" ht="13.5" customHeight="1">
      <c r="B815" s="500"/>
      <c r="C815" s="628"/>
      <c r="D815" s="631"/>
      <c r="E815" s="615"/>
      <c r="F815" s="615"/>
      <c r="G815" s="126" t="s">
        <v>154</v>
      </c>
      <c r="H815" s="211">
        <v>491662</v>
      </c>
      <c r="I815" s="182">
        <f>IFERROR(H815/E804,"-")</f>
        <v>4.1076366524683675E-4</v>
      </c>
      <c r="J815" s="211">
        <v>2</v>
      </c>
      <c r="K815" s="182">
        <f>IFERROR(J815/F804,"-")</f>
        <v>1.0025062656641604E-3</v>
      </c>
      <c r="L815" s="214">
        <f t="shared" si="783"/>
        <v>245831</v>
      </c>
      <c r="M815" s="109">
        <f t="shared" si="813"/>
        <v>1.0610642474401825E-4</v>
      </c>
      <c r="N815" s="615"/>
      <c r="O815" s="615"/>
      <c r="P815" s="126" t="s">
        <v>154</v>
      </c>
      <c r="Q815" s="211">
        <v>22481</v>
      </c>
      <c r="R815" s="182">
        <f>IFERROR(Q815/N804,"-")</f>
        <v>1.2941377476971934E-4</v>
      </c>
      <c r="S815" s="211">
        <v>1</v>
      </c>
      <c r="T815" s="182">
        <f>IFERROR(S815/O804,"-")</f>
        <v>3.4482758620689655E-3</v>
      </c>
      <c r="U815" s="214">
        <f t="shared" si="784"/>
        <v>22481</v>
      </c>
      <c r="V815" s="109">
        <f t="shared" si="814"/>
        <v>5.3053212372009127E-5</v>
      </c>
      <c r="W815" s="615"/>
      <c r="X815" s="615"/>
      <c r="Y815" s="126" t="s">
        <v>154</v>
      </c>
      <c r="Z815" s="211">
        <v>0</v>
      </c>
      <c r="AA815" s="182">
        <f>IFERROR(Z815/W804,"-")</f>
        <v>0</v>
      </c>
      <c r="AB815" s="211">
        <v>0</v>
      </c>
      <c r="AC815" s="182">
        <f>IFERROR(AB815/X804,"-")</f>
        <v>0</v>
      </c>
      <c r="AD815" s="214" t="str">
        <f t="shared" si="785"/>
        <v>-</v>
      </c>
      <c r="AE815" s="109">
        <f t="shared" si="815"/>
        <v>0</v>
      </c>
      <c r="AF815" s="615"/>
      <c r="AG815" s="615"/>
      <c r="AH815" s="126" t="s">
        <v>154</v>
      </c>
      <c r="AI815" s="211">
        <v>124274</v>
      </c>
      <c r="AJ815" s="182">
        <f>IFERROR(AI815/AF804,"-")</f>
        <v>5.5147481371738681E-4</v>
      </c>
      <c r="AK815" s="211">
        <v>5</v>
      </c>
      <c r="AL815" s="182">
        <f>IFERROR(AK815/AG804,"-")</f>
        <v>1.8315018315018316E-2</v>
      </c>
      <c r="AM815" s="214">
        <f t="shared" si="786"/>
        <v>24854.799999999999</v>
      </c>
      <c r="AN815" s="109">
        <f t="shared" si="816"/>
        <v>2.6526606186004563E-4</v>
      </c>
      <c r="AO815" s="615"/>
      <c r="AP815" s="651"/>
      <c r="AQ815" s="126" t="s">
        <v>154</v>
      </c>
      <c r="AR815" s="211">
        <f t="shared" si="781"/>
        <v>638417</v>
      </c>
      <c r="AS815" s="182">
        <f>IFERROR(AR815/AO804,"-")</f>
        <v>3.8318782497284162E-4</v>
      </c>
      <c r="AT815" s="211">
        <f t="shared" si="782"/>
        <v>8</v>
      </c>
      <c r="AU815" s="182">
        <f>IFERROR(AT815/AP804,"-")</f>
        <v>2.9817368617219529E-3</v>
      </c>
      <c r="AV815" s="214">
        <f t="shared" si="787"/>
        <v>79802.125</v>
      </c>
      <c r="AW815" s="109">
        <f t="shared" si="817"/>
        <v>4.2442569897607302E-4</v>
      </c>
      <c r="AX815" s="121"/>
      <c r="AY815" s="76"/>
      <c r="AZ815" s="76"/>
      <c r="BA815" s="76"/>
      <c r="BB815" s="76"/>
      <c r="BC815" s="76"/>
      <c r="BD815" s="76"/>
      <c r="BE815" s="76"/>
      <c r="BF815" s="76"/>
      <c r="BG815" s="76"/>
      <c r="BH815" s="76"/>
      <c r="BI815" s="76"/>
      <c r="BN815" s="500"/>
      <c r="BO815" s="642"/>
      <c r="BP815" s="641"/>
      <c r="BQ815" s="641"/>
      <c r="BR815" s="400" t="s">
        <v>154</v>
      </c>
      <c r="BS815" s="188">
        <v>2220937</v>
      </c>
      <c r="BT815" s="390">
        <v>1.1223690349965199E-2</v>
      </c>
      <c r="BU815" s="188">
        <v>4</v>
      </c>
      <c r="BV815" s="390">
        <v>1.6E-2</v>
      </c>
      <c r="BW815" s="188">
        <v>555234.25</v>
      </c>
      <c r="BX815" s="401">
        <v>2.1897410631192862E-4</v>
      </c>
      <c r="CB815" s="159"/>
      <c r="CC815" s="159"/>
      <c r="CD815" s="159"/>
      <c r="CE815" s="159"/>
      <c r="CF815" s="159"/>
      <c r="CG815" s="159"/>
      <c r="CI815" s="76"/>
      <c r="CJ815" s="150"/>
      <c r="CK815" s="150"/>
      <c r="CL815" s="150"/>
    </row>
    <row r="816" spans="2:90" s="14" customFormat="1" ht="13.5" customHeight="1">
      <c r="B816" s="500"/>
      <c r="C816" s="628"/>
      <c r="D816" s="631"/>
      <c r="E816" s="615"/>
      <c r="F816" s="615"/>
      <c r="G816" s="126" t="s">
        <v>155</v>
      </c>
      <c r="H816" s="211">
        <v>7172540</v>
      </c>
      <c r="I816" s="182">
        <f>IFERROR(H816/E804,"-")</f>
        <v>5.992366340147391E-3</v>
      </c>
      <c r="J816" s="211">
        <v>152</v>
      </c>
      <c r="K816" s="182">
        <f>IFERROR(J816/F804,"-")</f>
        <v>7.6190476190476197E-2</v>
      </c>
      <c r="L816" s="214">
        <f t="shared" si="783"/>
        <v>47187.76315789474</v>
      </c>
      <c r="M816" s="109">
        <f t="shared" si="813"/>
        <v>8.0640882805453878E-3</v>
      </c>
      <c r="N816" s="615"/>
      <c r="O816" s="615"/>
      <c r="P816" s="126" t="s">
        <v>155</v>
      </c>
      <c r="Q816" s="211">
        <v>1252186</v>
      </c>
      <c r="R816" s="182">
        <f>IFERROR(Q816/N804,"-")</f>
        <v>7.2083144421420664E-3</v>
      </c>
      <c r="S816" s="211">
        <v>19</v>
      </c>
      <c r="T816" s="182">
        <f>IFERROR(S816/O804,"-")</f>
        <v>6.5517241379310351E-2</v>
      </c>
      <c r="U816" s="214">
        <f t="shared" si="784"/>
        <v>65904.526315789481</v>
      </c>
      <c r="V816" s="109">
        <f t="shared" si="814"/>
        <v>1.0080110350681735E-3</v>
      </c>
      <c r="W816" s="615"/>
      <c r="X816" s="615"/>
      <c r="Y816" s="126" t="s">
        <v>155</v>
      </c>
      <c r="Z816" s="211">
        <v>705840</v>
      </c>
      <c r="AA816" s="182">
        <f>IFERROR(Z816/W804,"-")</f>
        <v>1.007489225914443E-2</v>
      </c>
      <c r="AB816" s="211">
        <v>15</v>
      </c>
      <c r="AC816" s="182">
        <f>IFERROR(AB816/X804,"-")</f>
        <v>0.12</v>
      </c>
      <c r="AD816" s="214">
        <f t="shared" si="785"/>
        <v>47056</v>
      </c>
      <c r="AE816" s="109">
        <f t="shared" si="815"/>
        <v>7.9579818558013688E-4</v>
      </c>
      <c r="AF816" s="615"/>
      <c r="AG816" s="615"/>
      <c r="AH816" s="126" t="s">
        <v>155</v>
      </c>
      <c r="AI816" s="211">
        <v>969119</v>
      </c>
      <c r="AJ816" s="182">
        <f>IFERROR(AI816/AF804,"-")</f>
        <v>4.3005352688010381E-3</v>
      </c>
      <c r="AK816" s="211">
        <v>44</v>
      </c>
      <c r="AL816" s="182">
        <f>IFERROR(AK816/AG804,"-")</f>
        <v>0.16117216117216118</v>
      </c>
      <c r="AM816" s="214">
        <f t="shared" si="786"/>
        <v>22025.43181818182</v>
      </c>
      <c r="AN816" s="109">
        <f t="shared" si="816"/>
        <v>2.3343413443684016E-3</v>
      </c>
      <c r="AO816" s="615"/>
      <c r="AP816" s="651"/>
      <c r="AQ816" s="126" t="s">
        <v>155</v>
      </c>
      <c r="AR816" s="211">
        <f t="shared" si="781"/>
        <v>10099685</v>
      </c>
      <c r="AS816" s="182">
        <f>IFERROR(AR816/AO804,"-")</f>
        <v>6.0619882115620881E-3</v>
      </c>
      <c r="AT816" s="211">
        <f t="shared" si="782"/>
        <v>230</v>
      </c>
      <c r="AU816" s="182">
        <f>IFERROR(AT816/AP804,"-")</f>
        <v>8.5724934774506156E-2</v>
      </c>
      <c r="AV816" s="214">
        <f t="shared" si="787"/>
        <v>43911.67391304348</v>
      </c>
      <c r="AW816" s="109">
        <f t="shared" si="817"/>
        <v>1.2202238845562098E-2</v>
      </c>
      <c r="AX816" s="121"/>
      <c r="AY816" s="76"/>
      <c r="AZ816" s="76"/>
      <c r="BA816" s="76"/>
      <c r="BB816" s="76"/>
      <c r="BC816" s="76"/>
      <c r="BD816" s="76"/>
      <c r="BE816" s="76"/>
      <c r="BF816" s="76"/>
      <c r="BG816" s="76"/>
      <c r="BH816" s="76"/>
      <c r="BI816" s="76"/>
      <c r="BN816" s="500"/>
      <c r="BO816" s="642"/>
      <c r="BP816" s="641"/>
      <c r="BQ816" s="641"/>
      <c r="BR816" s="400" t="s">
        <v>155</v>
      </c>
      <c r="BS816" s="188">
        <v>2608467</v>
      </c>
      <c r="BT816" s="390">
        <v>1.3182105523975994E-2</v>
      </c>
      <c r="BU816" s="188">
        <v>44</v>
      </c>
      <c r="BV816" s="390">
        <v>0.17599999999999999</v>
      </c>
      <c r="BW816" s="188">
        <v>59283.340909090912</v>
      </c>
      <c r="BX816" s="401">
        <v>2.4087151694312148E-3</v>
      </c>
      <c r="CB816" s="159"/>
      <c r="CC816" s="159"/>
      <c r="CD816" s="159"/>
      <c r="CE816" s="159"/>
      <c r="CF816" s="159"/>
      <c r="CG816" s="159"/>
      <c r="CI816" s="76"/>
      <c r="CJ816" s="150"/>
      <c r="CK816" s="150"/>
      <c r="CL816" s="150"/>
    </row>
    <row r="817" spans="2:90" s="14" customFormat="1" ht="13.5" customHeight="1">
      <c r="B817" s="500"/>
      <c r="C817" s="628"/>
      <c r="D817" s="631"/>
      <c r="E817" s="615"/>
      <c r="F817" s="615"/>
      <c r="G817" s="126" t="s">
        <v>156</v>
      </c>
      <c r="H817" s="211">
        <v>5128285</v>
      </c>
      <c r="I817" s="182">
        <f>IFERROR(H817/E804,"-")</f>
        <v>4.2844741774438009E-3</v>
      </c>
      <c r="J817" s="211">
        <v>107</v>
      </c>
      <c r="K817" s="182">
        <f>IFERROR(J817/F804,"-")</f>
        <v>5.3634085213032583E-2</v>
      </c>
      <c r="L817" s="214">
        <f t="shared" si="783"/>
        <v>47927.897196261685</v>
      </c>
      <c r="M817" s="109">
        <f t="shared" si="813"/>
        <v>5.676693723804976E-3</v>
      </c>
      <c r="N817" s="615"/>
      <c r="O817" s="615"/>
      <c r="P817" s="126" t="s">
        <v>156</v>
      </c>
      <c r="Q817" s="211">
        <v>178298</v>
      </c>
      <c r="R817" s="182">
        <f>IFERROR(Q817/N804,"-")</f>
        <v>1.026387492277542E-3</v>
      </c>
      <c r="S817" s="211">
        <v>10</v>
      </c>
      <c r="T817" s="182">
        <f>IFERROR(S817/O804,"-")</f>
        <v>3.4482758620689655E-2</v>
      </c>
      <c r="U817" s="214">
        <f t="shared" si="784"/>
        <v>17829.8</v>
      </c>
      <c r="V817" s="109">
        <f t="shared" si="814"/>
        <v>5.3053212372009126E-4</v>
      </c>
      <c r="W817" s="615"/>
      <c r="X817" s="615"/>
      <c r="Y817" s="126" t="s">
        <v>156</v>
      </c>
      <c r="Z817" s="211">
        <v>349801</v>
      </c>
      <c r="AA817" s="182">
        <f>IFERROR(Z817/W804,"-")</f>
        <v>4.9929267073854991E-3</v>
      </c>
      <c r="AB817" s="211">
        <v>11</v>
      </c>
      <c r="AC817" s="182">
        <f>IFERROR(AB817/X804,"-")</f>
        <v>8.7999999999999995E-2</v>
      </c>
      <c r="AD817" s="214">
        <f t="shared" si="785"/>
        <v>31800.090909090908</v>
      </c>
      <c r="AE817" s="109">
        <f t="shared" si="815"/>
        <v>5.835853360921004E-4</v>
      </c>
      <c r="AF817" s="615"/>
      <c r="AG817" s="615"/>
      <c r="AH817" s="126" t="s">
        <v>156</v>
      </c>
      <c r="AI817" s="211">
        <v>567227</v>
      </c>
      <c r="AJ817" s="182">
        <f>IFERROR(AI817/AF804,"-")</f>
        <v>2.5171106117166278E-3</v>
      </c>
      <c r="AK817" s="211">
        <v>24</v>
      </c>
      <c r="AL817" s="182">
        <f>IFERROR(AK817/AG804,"-")</f>
        <v>8.7912087912087919E-2</v>
      </c>
      <c r="AM817" s="214">
        <f t="shared" si="786"/>
        <v>23634.458333333332</v>
      </c>
      <c r="AN817" s="109">
        <f t="shared" si="816"/>
        <v>1.2732770969282191E-3</v>
      </c>
      <c r="AO817" s="615"/>
      <c r="AP817" s="651"/>
      <c r="AQ817" s="126" t="s">
        <v>156</v>
      </c>
      <c r="AR817" s="211">
        <f t="shared" si="781"/>
        <v>6223611</v>
      </c>
      <c r="AS817" s="182">
        <f>IFERROR(AR817/AO804,"-")</f>
        <v>3.7355082376676241E-3</v>
      </c>
      <c r="AT817" s="211">
        <f t="shared" si="782"/>
        <v>152</v>
      </c>
      <c r="AU817" s="182">
        <f>IFERROR(AT817/AP804,"-")</f>
        <v>5.6653000372717109E-2</v>
      </c>
      <c r="AV817" s="214">
        <f t="shared" si="787"/>
        <v>40944.809210526313</v>
      </c>
      <c r="AW817" s="109">
        <f t="shared" si="817"/>
        <v>8.0640882805453878E-3</v>
      </c>
      <c r="AX817" s="121"/>
      <c r="AY817" s="76"/>
      <c r="AZ817" s="76"/>
      <c r="BA817" s="76"/>
      <c r="BB817" s="76"/>
      <c r="BC817" s="76"/>
      <c r="BD817" s="76"/>
      <c r="BE817" s="76"/>
      <c r="BF817" s="76"/>
      <c r="BG817" s="76"/>
      <c r="BH817" s="76"/>
      <c r="BI817" s="76"/>
      <c r="BN817" s="500"/>
      <c r="BO817" s="642"/>
      <c r="BP817" s="641"/>
      <c r="BQ817" s="641"/>
      <c r="BR817" s="400" t="s">
        <v>156</v>
      </c>
      <c r="BS817" s="188">
        <v>700677</v>
      </c>
      <c r="BT817" s="390">
        <v>3.5409296541696433E-3</v>
      </c>
      <c r="BU817" s="188">
        <v>18</v>
      </c>
      <c r="BV817" s="390">
        <v>7.1999999999999995E-2</v>
      </c>
      <c r="BW817" s="188">
        <v>38926.5</v>
      </c>
      <c r="BX817" s="401">
        <v>9.853834784036787E-4</v>
      </c>
      <c r="CB817" s="159"/>
      <c r="CC817" s="159"/>
      <c r="CD817" s="159"/>
      <c r="CE817" s="159"/>
      <c r="CF817" s="159"/>
      <c r="CG817" s="159"/>
      <c r="CI817" s="76"/>
      <c r="CJ817" s="150"/>
      <c r="CK817" s="150"/>
      <c r="CL817" s="150"/>
    </row>
    <row r="818" spans="2:90" s="14" customFormat="1" ht="13.5" customHeight="1">
      <c r="B818" s="500"/>
      <c r="C818" s="628"/>
      <c r="D818" s="631"/>
      <c r="E818" s="615"/>
      <c r="F818" s="615"/>
      <c r="G818" s="126" t="s">
        <v>157</v>
      </c>
      <c r="H818" s="211">
        <v>3483618</v>
      </c>
      <c r="I818" s="182">
        <f>IFERROR(H818/E804,"-")</f>
        <v>2.9104215863740841E-3</v>
      </c>
      <c r="J818" s="211">
        <v>92</v>
      </c>
      <c r="K818" s="182">
        <f>IFERROR(J818/F804,"-")</f>
        <v>4.611528822055138E-2</v>
      </c>
      <c r="L818" s="214">
        <f t="shared" si="783"/>
        <v>37865.413043478264</v>
      </c>
      <c r="M818" s="109">
        <f t="shared" si="813"/>
        <v>4.8808955382248394E-3</v>
      </c>
      <c r="N818" s="615"/>
      <c r="O818" s="615"/>
      <c r="P818" s="126" t="s">
        <v>157</v>
      </c>
      <c r="Q818" s="211">
        <v>758487</v>
      </c>
      <c r="R818" s="182">
        <f>IFERROR(Q818/N804,"-")</f>
        <v>4.3662944612677425E-3</v>
      </c>
      <c r="S818" s="211">
        <v>22</v>
      </c>
      <c r="T818" s="182">
        <f>IFERROR(S818/O804,"-")</f>
        <v>7.586206896551724E-2</v>
      </c>
      <c r="U818" s="214">
        <f t="shared" si="784"/>
        <v>34476.681818181816</v>
      </c>
      <c r="V818" s="109">
        <f t="shared" si="814"/>
        <v>1.1671706721842008E-3</v>
      </c>
      <c r="W818" s="615"/>
      <c r="X818" s="615"/>
      <c r="Y818" s="126" t="s">
        <v>157</v>
      </c>
      <c r="Z818" s="211">
        <v>400134</v>
      </c>
      <c r="AA818" s="182">
        <f>IFERROR(Z818/W804,"-")</f>
        <v>5.7113608455464379E-3</v>
      </c>
      <c r="AB818" s="211">
        <v>9</v>
      </c>
      <c r="AC818" s="182">
        <f>IFERROR(AB818/X804,"-")</f>
        <v>7.1999999999999995E-2</v>
      </c>
      <c r="AD818" s="214">
        <f t="shared" si="785"/>
        <v>44459.333333333336</v>
      </c>
      <c r="AE818" s="109">
        <f t="shared" si="815"/>
        <v>4.7747891134808211E-4</v>
      </c>
      <c r="AF818" s="615"/>
      <c r="AG818" s="615"/>
      <c r="AH818" s="126" t="s">
        <v>157</v>
      </c>
      <c r="AI818" s="211">
        <v>1275064</v>
      </c>
      <c r="AJ818" s="182">
        <f>IFERROR(AI818/AF804,"-")</f>
        <v>5.658188212158184E-3</v>
      </c>
      <c r="AK818" s="211">
        <v>26</v>
      </c>
      <c r="AL818" s="182">
        <f>IFERROR(AK818/AG804,"-")</f>
        <v>9.5238095238095233E-2</v>
      </c>
      <c r="AM818" s="214">
        <f t="shared" si="786"/>
        <v>49040.923076923078</v>
      </c>
      <c r="AN818" s="109">
        <f t="shared" si="816"/>
        <v>1.3793835216722372E-3</v>
      </c>
      <c r="AO818" s="615"/>
      <c r="AP818" s="651"/>
      <c r="AQ818" s="126" t="s">
        <v>157</v>
      </c>
      <c r="AR818" s="211">
        <f t="shared" si="781"/>
        <v>5917303</v>
      </c>
      <c r="AS818" s="182">
        <f>IFERROR(AR818/AO804,"-")</f>
        <v>3.5516574061706854E-3</v>
      </c>
      <c r="AT818" s="211">
        <f t="shared" si="782"/>
        <v>149</v>
      </c>
      <c r="AU818" s="182">
        <f>IFERROR(AT818/AP804,"-")</f>
        <v>5.5534849049571372E-2</v>
      </c>
      <c r="AV818" s="214">
        <f t="shared" si="787"/>
        <v>39713.442953020138</v>
      </c>
      <c r="AW818" s="109">
        <f t="shared" si="817"/>
        <v>7.9049286434293604E-3</v>
      </c>
      <c r="AX818" s="121"/>
      <c r="AY818" s="76"/>
      <c r="AZ818" s="76"/>
      <c r="BA818" s="76"/>
      <c r="BB818" s="76"/>
      <c r="BC818" s="76"/>
      <c r="BD818" s="76"/>
      <c r="BE818" s="76"/>
      <c r="BF818" s="76"/>
      <c r="BG818" s="76"/>
      <c r="BH818" s="76"/>
      <c r="BI818" s="76"/>
      <c r="BN818" s="500"/>
      <c r="BO818" s="642"/>
      <c r="BP818" s="641"/>
      <c r="BQ818" s="641"/>
      <c r="BR818" s="400" t="s">
        <v>157</v>
      </c>
      <c r="BS818" s="188">
        <v>2027249</v>
      </c>
      <c r="BT818" s="390">
        <v>1.0244871888881403E-2</v>
      </c>
      <c r="BU818" s="188">
        <v>22</v>
      </c>
      <c r="BV818" s="390">
        <v>8.7999999999999995E-2</v>
      </c>
      <c r="BW818" s="188">
        <v>92147.681818181823</v>
      </c>
      <c r="BX818" s="401">
        <v>1.2043575847156074E-3</v>
      </c>
      <c r="CB818" s="159"/>
      <c r="CC818" s="159"/>
      <c r="CD818" s="159"/>
      <c r="CE818" s="159"/>
      <c r="CF818" s="159"/>
      <c r="CG818" s="159"/>
      <c r="CI818" s="76"/>
      <c r="CJ818" s="150"/>
      <c r="CK818" s="150"/>
      <c r="CL818" s="150"/>
    </row>
    <row r="819" spans="2:90" s="14" customFormat="1" ht="13.5" customHeight="1">
      <c r="B819" s="500"/>
      <c r="C819" s="628"/>
      <c r="D819" s="631"/>
      <c r="E819" s="615"/>
      <c r="F819" s="615"/>
      <c r="G819" s="127" t="s">
        <v>158</v>
      </c>
      <c r="H819" s="212">
        <v>2854613</v>
      </c>
      <c r="I819" s="183">
        <f>IFERROR(H819/E804,"-")</f>
        <v>2.3849134135671833E-3</v>
      </c>
      <c r="J819" s="212">
        <v>184</v>
      </c>
      <c r="K819" s="183">
        <f>IFERROR(J819/F804,"-")</f>
        <v>9.223057644110276E-2</v>
      </c>
      <c r="L819" s="215">
        <f t="shared" si="783"/>
        <v>15514.201086956522</v>
      </c>
      <c r="M819" s="110">
        <f t="shared" si="813"/>
        <v>9.7617910764496788E-3</v>
      </c>
      <c r="N819" s="615"/>
      <c r="O819" s="615"/>
      <c r="P819" s="127" t="s">
        <v>158</v>
      </c>
      <c r="Q819" s="212">
        <v>250430</v>
      </c>
      <c r="R819" s="183">
        <f>IFERROR(Q819/N804,"-")</f>
        <v>1.4416214410204536E-3</v>
      </c>
      <c r="S819" s="212">
        <v>27</v>
      </c>
      <c r="T819" s="183">
        <f>IFERROR(S819/O804,"-")</f>
        <v>9.3103448275862075E-2</v>
      </c>
      <c r="U819" s="215">
        <f t="shared" si="784"/>
        <v>9275.1851851851843</v>
      </c>
      <c r="V819" s="110">
        <f t="shared" si="814"/>
        <v>1.4324367340442464E-3</v>
      </c>
      <c r="W819" s="615"/>
      <c r="X819" s="615"/>
      <c r="Y819" s="127" t="s">
        <v>158</v>
      </c>
      <c r="Z819" s="212">
        <v>26204</v>
      </c>
      <c r="AA819" s="183">
        <f>IFERROR(Z819/W804,"-")</f>
        <v>3.7402595029839715E-4</v>
      </c>
      <c r="AB819" s="212">
        <v>5</v>
      </c>
      <c r="AC819" s="183">
        <f>IFERROR(AB819/X804,"-")</f>
        <v>0.04</v>
      </c>
      <c r="AD819" s="215">
        <f t="shared" si="785"/>
        <v>5240.8</v>
      </c>
      <c r="AE819" s="110">
        <f t="shared" si="815"/>
        <v>2.6526606186004563E-4</v>
      </c>
      <c r="AF819" s="615"/>
      <c r="AG819" s="615"/>
      <c r="AH819" s="127" t="s">
        <v>158</v>
      </c>
      <c r="AI819" s="212">
        <v>228894</v>
      </c>
      <c r="AJ819" s="183">
        <f>IFERROR(AI819/AF804,"-")</f>
        <v>1.0157335887718069E-3</v>
      </c>
      <c r="AK819" s="212">
        <v>34</v>
      </c>
      <c r="AL819" s="183">
        <f>IFERROR(AK819/AG804,"-")</f>
        <v>0.12454212454212454</v>
      </c>
      <c r="AM819" s="215">
        <f t="shared" si="786"/>
        <v>6732.1764705882351</v>
      </c>
      <c r="AN819" s="110">
        <f t="shared" si="816"/>
        <v>1.8038092206483104E-3</v>
      </c>
      <c r="AO819" s="615"/>
      <c r="AP819" s="651"/>
      <c r="AQ819" s="127" t="s">
        <v>158</v>
      </c>
      <c r="AR819" s="212">
        <f t="shared" si="781"/>
        <v>3360141</v>
      </c>
      <c r="AS819" s="183">
        <f>IFERROR(AR819/AO804,"-")</f>
        <v>2.0168089530699668E-3</v>
      </c>
      <c r="AT819" s="212">
        <f t="shared" si="782"/>
        <v>250</v>
      </c>
      <c r="AU819" s="183">
        <f>IFERROR(AT819/AP804,"-")</f>
        <v>9.3179276928811033E-2</v>
      </c>
      <c r="AV819" s="215">
        <f t="shared" si="787"/>
        <v>13440.564</v>
      </c>
      <c r="AW819" s="110">
        <f t="shared" si="817"/>
        <v>1.3263303093002282E-2</v>
      </c>
      <c r="AX819" s="121"/>
      <c r="AY819" s="76"/>
      <c r="AZ819" s="76"/>
      <c r="BA819" s="76"/>
      <c r="BB819" s="76"/>
      <c r="BC819" s="76"/>
      <c r="BD819" s="76"/>
      <c r="BE819" s="76"/>
      <c r="BF819" s="76"/>
      <c r="BG819" s="76"/>
      <c r="BH819" s="76"/>
      <c r="BI819" s="76"/>
      <c r="BN819" s="500"/>
      <c r="BO819" s="642"/>
      <c r="BP819" s="641"/>
      <c r="BQ819" s="641"/>
      <c r="BR819" s="400" t="s">
        <v>158</v>
      </c>
      <c r="BS819" s="188">
        <v>454391</v>
      </c>
      <c r="BT819" s="390">
        <v>2.2963028135471815E-3</v>
      </c>
      <c r="BU819" s="188">
        <v>29</v>
      </c>
      <c r="BV819" s="390">
        <v>0.11600000000000001</v>
      </c>
      <c r="BW819" s="188">
        <v>15668.655172413793</v>
      </c>
      <c r="BX819" s="401">
        <v>1.5875622707614825E-3</v>
      </c>
      <c r="CB819" s="159"/>
      <c r="CC819" s="159"/>
      <c r="CD819" s="159"/>
      <c r="CE819" s="159"/>
      <c r="CF819" s="159"/>
      <c r="CG819" s="159"/>
      <c r="CI819" s="76"/>
      <c r="CJ819" s="150"/>
      <c r="CK819" s="150"/>
      <c r="CL819" s="150"/>
    </row>
    <row r="820" spans="2:90" s="14" customFormat="1" ht="13.5" customHeight="1">
      <c r="B820" s="500"/>
      <c r="C820" s="629"/>
      <c r="D820" s="632"/>
      <c r="E820" s="616"/>
      <c r="F820" s="616"/>
      <c r="G820" s="128" t="s">
        <v>81</v>
      </c>
      <c r="H820" s="204">
        <v>154534944</v>
      </c>
      <c r="I820" s="183">
        <f>IFERROR(H820/E804,"-")</f>
        <v>0.12910767967863016</v>
      </c>
      <c r="J820" s="212">
        <v>1432</v>
      </c>
      <c r="K820" s="183">
        <f>IFERROR(J820/F804,"-")</f>
        <v>0.71779448621553887</v>
      </c>
      <c r="L820" s="215">
        <f t="shared" si="783"/>
        <v>107915.46368715084</v>
      </c>
      <c r="M820" s="111">
        <f t="shared" si="813"/>
        <v>7.597220011671707E-2</v>
      </c>
      <c r="N820" s="616"/>
      <c r="O820" s="616"/>
      <c r="P820" s="128" t="s">
        <v>81</v>
      </c>
      <c r="Q820" s="204">
        <v>28460697</v>
      </c>
      <c r="R820" s="183">
        <f>IFERROR(Q820/N804,"-")</f>
        <v>0.16383640546893943</v>
      </c>
      <c r="S820" s="212">
        <v>218</v>
      </c>
      <c r="T820" s="183">
        <f>IFERROR(S820/O804,"-")</f>
        <v>0.75172413793103443</v>
      </c>
      <c r="U820" s="215">
        <f t="shared" si="784"/>
        <v>130553.65596330275</v>
      </c>
      <c r="V820" s="111">
        <f t="shared" si="814"/>
        <v>1.1565600297097989E-2</v>
      </c>
      <c r="W820" s="616"/>
      <c r="X820" s="616"/>
      <c r="Y820" s="128" t="s">
        <v>81</v>
      </c>
      <c r="Z820" s="204">
        <v>6206037</v>
      </c>
      <c r="AA820" s="183">
        <f>IFERROR(Z820/W804,"-")</f>
        <v>8.8582616642955803E-2</v>
      </c>
      <c r="AB820" s="212">
        <v>97</v>
      </c>
      <c r="AC820" s="183">
        <f>IFERROR(AB820/X804,"-")</f>
        <v>0.77600000000000002</v>
      </c>
      <c r="AD820" s="215">
        <f t="shared" si="785"/>
        <v>63979.762886597935</v>
      </c>
      <c r="AE820" s="111">
        <f t="shared" si="815"/>
        <v>5.1461616000848852E-3</v>
      </c>
      <c r="AF820" s="616"/>
      <c r="AG820" s="616"/>
      <c r="AH820" s="128" t="s">
        <v>81</v>
      </c>
      <c r="AI820" s="204">
        <v>30622454</v>
      </c>
      <c r="AJ820" s="183">
        <f>IFERROR(AI820/AF804,"-")</f>
        <v>0.13588934222137572</v>
      </c>
      <c r="AK820" s="212">
        <v>225</v>
      </c>
      <c r="AL820" s="183">
        <f>IFERROR(AK820/AG804,"-")</f>
        <v>0.82417582417582413</v>
      </c>
      <c r="AM820" s="215">
        <f t="shared" si="786"/>
        <v>136099.79555555555</v>
      </c>
      <c r="AN820" s="111">
        <f t="shared" si="816"/>
        <v>1.1936972783702053E-2</v>
      </c>
      <c r="AO820" s="616"/>
      <c r="AP820" s="652"/>
      <c r="AQ820" s="128" t="s">
        <v>81</v>
      </c>
      <c r="AR820" s="204">
        <f t="shared" si="781"/>
        <v>219824132</v>
      </c>
      <c r="AS820" s="183">
        <f>IFERROR(AR820/AO804,"-")</f>
        <v>0.13194186717713161</v>
      </c>
      <c r="AT820" s="212">
        <f t="shared" si="782"/>
        <v>1972</v>
      </c>
      <c r="AU820" s="183">
        <f>IFERROR(AT820/AP804,"-")</f>
        <v>0.73499813641446143</v>
      </c>
      <c r="AV820" s="215">
        <f t="shared" si="787"/>
        <v>111472.68356997972</v>
      </c>
      <c r="AW820" s="111">
        <f t="shared" si="817"/>
        <v>0.104620934797602</v>
      </c>
      <c r="AX820" s="121"/>
      <c r="AY820" s="76"/>
      <c r="AZ820" s="76"/>
      <c r="BA820" s="76"/>
      <c r="BB820" s="76"/>
      <c r="BC820" s="76"/>
      <c r="BD820" s="76"/>
      <c r="BE820" s="76"/>
      <c r="BF820" s="76"/>
      <c r="BG820" s="76"/>
      <c r="BH820" s="76"/>
      <c r="BI820" s="76"/>
      <c r="BN820" s="500"/>
      <c r="BO820" s="642"/>
      <c r="BP820" s="641"/>
      <c r="BQ820" s="641"/>
      <c r="BR820" s="128" t="s">
        <v>81</v>
      </c>
      <c r="BS820" s="188">
        <v>28941627</v>
      </c>
      <c r="BT820" s="390">
        <v>0.14625892570216636</v>
      </c>
      <c r="BU820" s="188">
        <v>211</v>
      </c>
      <c r="BV820" s="390">
        <v>0.84399999999999997</v>
      </c>
      <c r="BW820" s="188">
        <v>137164.10900473932</v>
      </c>
      <c r="BX820" s="401">
        <v>1.1550884107954235E-2</v>
      </c>
      <c r="CB820" s="159"/>
      <c r="CC820" s="159"/>
      <c r="CD820" s="159"/>
      <c r="CE820" s="159"/>
      <c r="CF820" s="159"/>
      <c r="CG820" s="159"/>
      <c r="CI820" s="76"/>
      <c r="CJ820" s="150"/>
      <c r="CK820" s="150"/>
      <c r="CL820" s="150"/>
    </row>
    <row r="821" spans="2:90" s="14" customFormat="1" ht="13.5" customHeight="1">
      <c r="B821" s="500">
        <v>49</v>
      </c>
      <c r="C821" s="627" t="s">
        <v>27</v>
      </c>
      <c r="D821" s="630">
        <f>BL53</f>
        <v>19081</v>
      </c>
      <c r="E821" s="626">
        <f t="shared" ref="E821" si="818">VLOOKUP(C821,$AY$5:$BI$78,2,0)</f>
        <v>615733500</v>
      </c>
      <c r="F821" s="626">
        <f t="shared" ref="F821" si="819">VLOOKUP(C821,$AY$5:$BI$78,7,0)</f>
        <v>1139</v>
      </c>
      <c r="G821" s="124" t="s">
        <v>144</v>
      </c>
      <c r="H821" s="210">
        <v>7156590</v>
      </c>
      <c r="I821" s="181">
        <f>IFERROR(H821/E821,"-")</f>
        <v>1.1622869309530827E-2</v>
      </c>
      <c r="J821" s="210">
        <v>222</v>
      </c>
      <c r="K821" s="181">
        <f>IFERROR(J821/F821,"-")</f>
        <v>0.19490781387181738</v>
      </c>
      <c r="L821" s="213">
        <f t="shared" si="783"/>
        <v>32236.891891891893</v>
      </c>
      <c r="M821" s="108">
        <f>IFERROR(J821/$BL$53,0)</f>
        <v>1.163461034536974E-2</v>
      </c>
      <c r="N821" s="626">
        <f t="shared" ref="N821" si="820">VLOOKUP(C821,$AY$5:$BI$78,3,0)</f>
        <v>77691080</v>
      </c>
      <c r="O821" s="626">
        <f t="shared" ref="O821" si="821">VLOOKUP(C821,$AY$5:$BI$78,8,0)</f>
        <v>135</v>
      </c>
      <c r="P821" s="124" t="s">
        <v>144</v>
      </c>
      <c r="Q821" s="210">
        <v>2429524</v>
      </c>
      <c r="R821" s="181">
        <f>IFERROR(Q821/N821,"-")</f>
        <v>3.1271595143226222E-2</v>
      </c>
      <c r="S821" s="210">
        <v>26</v>
      </c>
      <c r="T821" s="181">
        <f>IFERROR(S821/O821,"-")</f>
        <v>0.19259259259259259</v>
      </c>
      <c r="U821" s="213">
        <f t="shared" si="784"/>
        <v>93443.230769230766</v>
      </c>
      <c r="V821" s="108">
        <f>IFERROR(S821/$BL$53,0)</f>
        <v>1.3626120224306901E-3</v>
      </c>
      <c r="W821" s="626">
        <f t="shared" ref="W821" si="822">VLOOKUP(C821,$AY$5:$BI$78,4,0)</f>
        <v>49558310</v>
      </c>
      <c r="X821" s="626">
        <f t="shared" ref="X821" si="823">VLOOKUP(C821,$AY$5:$BI$78,9,0)</f>
        <v>75</v>
      </c>
      <c r="Y821" s="124" t="s">
        <v>144</v>
      </c>
      <c r="Z821" s="210">
        <v>225715</v>
      </c>
      <c r="AA821" s="181">
        <f>IFERROR(Z821/W821,"-")</f>
        <v>4.5545338410450239E-3</v>
      </c>
      <c r="AB821" s="210">
        <v>15</v>
      </c>
      <c r="AC821" s="181">
        <f>IFERROR(AB821/X821,"-")</f>
        <v>0.2</v>
      </c>
      <c r="AD821" s="213">
        <f t="shared" si="785"/>
        <v>15047.666666666666</v>
      </c>
      <c r="AE821" s="108">
        <f>IFERROR(AB821/$BL$53,0)</f>
        <v>7.8612232063309049E-4</v>
      </c>
      <c r="AF821" s="626">
        <f t="shared" ref="AF821" si="824">VLOOKUP(C821,$AY$5:$BI$78,5,0)</f>
        <v>94665530</v>
      </c>
      <c r="AG821" s="626">
        <f t="shared" ref="AG821" si="825">VLOOKUP(C821,$AY$5:$BI$78,10,0)</f>
        <v>148</v>
      </c>
      <c r="AH821" s="124" t="s">
        <v>144</v>
      </c>
      <c r="AI821" s="210">
        <v>984616</v>
      </c>
      <c r="AJ821" s="181">
        <f>IFERROR(AI821/AF821,"-")</f>
        <v>1.0400998124660582E-2</v>
      </c>
      <c r="AK821" s="210">
        <v>47</v>
      </c>
      <c r="AL821" s="181">
        <f>IFERROR(AK821/AG821,"-")</f>
        <v>0.31756756756756754</v>
      </c>
      <c r="AM821" s="213">
        <f t="shared" si="786"/>
        <v>20949.276595744679</v>
      </c>
      <c r="AN821" s="108">
        <f>IFERROR(AK821/$BL$53,0)</f>
        <v>2.4631832713170169E-3</v>
      </c>
      <c r="AO821" s="626">
        <f t="shared" ref="AO821" si="826">VLOOKUP(C821,$AY$5:$BI$78,6,0)</f>
        <v>837648420</v>
      </c>
      <c r="AP821" s="650">
        <f t="shared" ref="AP821" si="827">VLOOKUP(C821,$AY$5:$BI$78,11,0)</f>
        <v>1497</v>
      </c>
      <c r="AQ821" s="124" t="s">
        <v>144</v>
      </c>
      <c r="AR821" s="210">
        <f t="shared" si="781"/>
        <v>10796445</v>
      </c>
      <c r="AS821" s="181">
        <f>IFERROR(AR821/AO821,"-")</f>
        <v>1.2888993451453057E-2</v>
      </c>
      <c r="AT821" s="210">
        <f t="shared" si="782"/>
        <v>310</v>
      </c>
      <c r="AU821" s="181">
        <f>IFERROR(AT821/AP821,"-")</f>
        <v>0.20708082832331329</v>
      </c>
      <c r="AV821" s="213">
        <f t="shared" si="787"/>
        <v>34827.241935483871</v>
      </c>
      <c r="AW821" s="108">
        <f>IFERROR(AT821/$BL$53,0)</f>
        <v>1.6246527959750536E-2</v>
      </c>
      <c r="AX821" s="121"/>
      <c r="AY821" s="76"/>
      <c r="AZ821" s="76"/>
      <c r="BA821" s="76"/>
      <c r="BB821" s="76"/>
      <c r="BC821" s="76"/>
      <c r="BD821" s="76"/>
      <c r="BE821" s="76"/>
      <c r="BF821" s="76"/>
      <c r="BG821" s="76"/>
      <c r="BH821" s="76"/>
      <c r="BI821" s="76"/>
      <c r="BN821" s="500">
        <v>49</v>
      </c>
      <c r="BO821" s="642" t="s">
        <v>27</v>
      </c>
      <c r="BP821" s="641">
        <v>99938310</v>
      </c>
      <c r="BQ821" s="641">
        <v>131</v>
      </c>
      <c r="BR821" s="400" t="s">
        <v>144</v>
      </c>
      <c r="BS821" s="188">
        <v>734430</v>
      </c>
      <c r="BT821" s="390">
        <v>7.348833495383302E-3</v>
      </c>
      <c r="BU821" s="188">
        <v>33</v>
      </c>
      <c r="BV821" s="390">
        <v>0.25190839694656486</v>
      </c>
      <c r="BW821" s="188">
        <v>22255.454545454544</v>
      </c>
      <c r="BX821" s="401">
        <v>1.7748615070187705E-3</v>
      </c>
      <c r="CB821" s="159"/>
      <c r="CC821" s="159"/>
      <c r="CD821" s="159"/>
      <c r="CE821" s="159"/>
      <c r="CF821" s="159"/>
      <c r="CG821" s="159"/>
      <c r="CI821" s="76"/>
      <c r="CJ821" s="150"/>
      <c r="CK821" s="150"/>
      <c r="CL821" s="150"/>
    </row>
    <row r="822" spans="2:90" s="14" customFormat="1" ht="13.5" customHeight="1">
      <c r="B822" s="500"/>
      <c r="C822" s="628"/>
      <c r="D822" s="631"/>
      <c r="E822" s="615"/>
      <c r="F822" s="615"/>
      <c r="G822" s="125" t="s">
        <v>145</v>
      </c>
      <c r="H822" s="211">
        <v>11350748</v>
      </c>
      <c r="I822" s="182">
        <f>IFERROR(H822/E821,"-")</f>
        <v>1.843451428255893E-2</v>
      </c>
      <c r="J822" s="211">
        <v>254</v>
      </c>
      <c r="K822" s="182">
        <f>IFERROR(J822/F821,"-")</f>
        <v>0.22300263388937663</v>
      </c>
      <c r="L822" s="214">
        <f t="shared" si="783"/>
        <v>44687.984251968504</v>
      </c>
      <c r="M822" s="109">
        <f t="shared" ref="M822:M837" si="828">IFERROR(J822/$BL$53,0)</f>
        <v>1.3311671296053667E-2</v>
      </c>
      <c r="N822" s="615"/>
      <c r="O822" s="615"/>
      <c r="P822" s="125" t="s">
        <v>145</v>
      </c>
      <c r="Q822" s="211">
        <v>1795955</v>
      </c>
      <c r="R822" s="182">
        <f>IFERROR(Q822/N821,"-")</f>
        <v>2.3116617763583671E-2</v>
      </c>
      <c r="S822" s="211">
        <v>33</v>
      </c>
      <c r="T822" s="182">
        <f>IFERROR(S822/O821,"-")</f>
        <v>0.24444444444444444</v>
      </c>
      <c r="U822" s="214">
        <f t="shared" si="784"/>
        <v>54422.878787878784</v>
      </c>
      <c r="V822" s="109">
        <f t="shared" ref="V822:V837" si="829">IFERROR(S822/$BL$53,0)</f>
        <v>1.7294691053927991E-3</v>
      </c>
      <c r="W822" s="615"/>
      <c r="X822" s="615"/>
      <c r="Y822" s="125" t="s">
        <v>145</v>
      </c>
      <c r="Z822" s="211">
        <v>367801</v>
      </c>
      <c r="AA822" s="182">
        <f>IFERROR(Z822/W821,"-")</f>
        <v>7.4215807601187367E-3</v>
      </c>
      <c r="AB822" s="211">
        <v>21</v>
      </c>
      <c r="AC822" s="182">
        <f>IFERROR(AB822/X821,"-")</f>
        <v>0.28000000000000003</v>
      </c>
      <c r="AD822" s="214">
        <f t="shared" si="785"/>
        <v>17514.333333333332</v>
      </c>
      <c r="AE822" s="109">
        <f t="shared" ref="AE822:AE837" si="830">IFERROR(AB822/$BL$53,0)</f>
        <v>1.1005712488863268E-3</v>
      </c>
      <c r="AF822" s="615"/>
      <c r="AG822" s="615"/>
      <c r="AH822" s="125" t="s">
        <v>145</v>
      </c>
      <c r="AI822" s="211">
        <v>800383</v>
      </c>
      <c r="AJ822" s="182">
        <f>IFERROR(AI822/AF821,"-")</f>
        <v>8.4548515177594215E-3</v>
      </c>
      <c r="AK822" s="211">
        <v>41</v>
      </c>
      <c r="AL822" s="182">
        <f>IFERROR(AK822/AG821,"-")</f>
        <v>0.27702702702702703</v>
      </c>
      <c r="AM822" s="214">
        <f t="shared" si="786"/>
        <v>19521.536585365855</v>
      </c>
      <c r="AN822" s="109">
        <f t="shared" ref="AN822:AN837" si="831">IFERROR(AK822/$BL$53,0)</f>
        <v>2.1487343430637807E-3</v>
      </c>
      <c r="AO822" s="615"/>
      <c r="AP822" s="651"/>
      <c r="AQ822" s="125" t="s">
        <v>145</v>
      </c>
      <c r="AR822" s="211">
        <f t="shared" si="781"/>
        <v>14314887</v>
      </c>
      <c r="AS822" s="182">
        <f>IFERROR(AR822/AO821,"-")</f>
        <v>1.7089373844936043E-2</v>
      </c>
      <c r="AT822" s="211">
        <f t="shared" si="782"/>
        <v>349</v>
      </c>
      <c r="AU822" s="182">
        <f>IFERROR(AT822/AP821,"-")</f>
        <v>0.23313293253173012</v>
      </c>
      <c r="AV822" s="214">
        <f t="shared" si="787"/>
        <v>41016.868194842406</v>
      </c>
      <c r="AW822" s="109">
        <f t="shared" ref="AW822:AW837" si="832">IFERROR(AT822/$BL$53,0)</f>
        <v>1.8290445993396572E-2</v>
      </c>
      <c r="AX822" s="121"/>
      <c r="AY822" s="76"/>
      <c r="AZ822" s="76"/>
      <c r="BA822" s="76"/>
      <c r="BB822" s="76"/>
      <c r="BC822" s="76"/>
      <c r="BD822" s="76"/>
      <c r="BE822" s="76"/>
      <c r="BF822" s="76"/>
      <c r="BG822" s="76"/>
      <c r="BH822" s="76"/>
      <c r="BI822" s="76"/>
      <c r="BN822" s="500"/>
      <c r="BO822" s="642"/>
      <c r="BP822" s="641"/>
      <c r="BQ822" s="641"/>
      <c r="BR822" s="400" t="s">
        <v>145</v>
      </c>
      <c r="BS822" s="188">
        <v>3145783</v>
      </c>
      <c r="BT822" s="390">
        <v>3.1477248314485208E-2</v>
      </c>
      <c r="BU822" s="188">
        <v>33</v>
      </c>
      <c r="BV822" s="390">
        <v>0.25190839694656486</v>
      </c>
      <c r="BW822" s="188">
        <v>95326.757575757569</v>
      </c>
      <c r="BX822" s="401">
        <v>1.7748615070187705E-3</v>
      </c>
      <c r="CB822" s="159"/>
      <c r="CC822" s="159"/>
      <c r="CD822" s="159"/>
      <c r="CE822" s="159"/>
      <c r="CF822" s="159"/>
      <c r="CG822" s="159"/>
      <c r="CI822" s="76"/>
      <c r="CJ822" s="150"/>
      <c r="CK822" s="150"/>
      <c r="CL822" s="150"/>
    </row>
    <row r="823" spans="2:90" s="14" customFormat="1" ht="13.5" customHeight="1">
      <c r="B823" s="500"/>
      <c r="C823" s="628"/>
      <c r="D823" s="631"/>
      <c r="E823" s="615"/>
      <c r="F823" s="615"/>
      <c r="G823" s="126" t="s">
        <v>146</v>
      </c>
      <c r="H823" s="211">
        <v>13256946</v>
      </c>
      <c r="I823" s="182">
        <f>IFERROR(H823/E821,"-")</f>
        <v>2.1530330898026501E-2</v>
      </c>
      <c r="J823" s="211">
        <v>344</v>
      </c>
      <c r="K823" s="182">
        <f>IFERROR(J823/F821,"-")</f>
        <v>0.30201931518876207</v>
      </c>
      <c r="L823" s="214">
        <f t="shared" si="783"/>
        <v>38537.633720930229</v>
      </c>
      <c r="M823" s="109">
        <f t="shared" si="828"/>
        <v>1.802840521985221E-2</v>
      </c>
      <c r="N823" s="615"/>
      <c r="O823" s="615"/>
      <c r="P823" s="126" t="s">
        <v>146</v>
      </c>
      <c r="Q823" s="211">
        <v>3447052</v>
      </c>
      <c r="R823" s="182">
        <f>IFERROR(Q823/N821,"-")</f>
        <v>4.4368697152877785E-2</v>
      </c>
      <c r="S823" s="211">
        <v>46</v>
      </c>
      <c r="T823" s="182">
        <f>IFERROR(S823/O821,"-")</f>
        <v>0.34074074074074073</v>
      </c>
      <c r="U823" s="214">
        <f t="shared" si="784"/>
        <v>74935.913043478256</v>
      </c>
      <c r="V823" s="109">
        <f t="shared" si="829"/>
        <v>2.4107751166081441E-3</v>
      </c>
      <c r="W823" s="615"/>
      <c r="X823" s="615"/>
      <c r="Y823" s="126" t="s">
        <v>146</v>
      </c>
      <c r="Z823" s="211">
        <v>440316</v>
      </c>
      <c r="AA823" s="182">
        <f>IFERROR(Z823/W821,"-")</f>
        <v>8.884806604583571E-3</v>
      </c>
      <c r="AB823" s="211">
        <v>22</v>
      </c>
      <c r="AC823" s="182">
        <f>IFERROR(AB823/X821,"-")</f>
        <v>0.29333333333333333</v>
      </c>
      <c r="AD823" s="214">
        <f t="shared" si="785"/>
        <v>20014.363636363636</v>
      </c>
      <c r="AE823" s="109">
        <f t="shared" si="830"/>
        <v>1.1529794035951995E-3</v>
      </c>
      <c r="AF823" s="615"/>
      <c r="AG823" s="615"/>
      <c r="AH823" s="126" t="s">
        <v>146</v>
      </c>
      <c r="AI823" s="211">
        <v>1262141</v>
      </c>
      <c r="AJ823" s="182">
        <f>IFERROR(AI823/AF821,"-")</f>
        <v>1.3332635437629727E-2</v>
      </c>
      <c r="AK823" s="211">
        <v>51</v>
      </c>
      <c r="AL823" s="182">
        <f>IFERROR(AK823/AG821,"-")</f>
        <v>0.34459459459459457</v>
      </c>
      <c r="AM823" s="214">
        <f t="shared" si="786"/>
        <v>24747.862745098038</v>
      </c>
      <c r="AN823" s="109">
        <f t="shared" si="831"/>
        <v>2.6728158901525075E-3</v>
      </c>
      <c r="AO823" s="615"/>
      <c r="AP823" s="651"/>
      <c r="AQ823" s="126" t="s">
        <v>146</v>
      </c>
      <c r="AR823" s="211">
        <f t="shared" si="781"/>
        <v>18406455</v>
      </c>
      <c r="AS823" s="182">
        <f>IFERROR(AR823/AO821,"-")</f>
        <v>2.1973962536692902E-2</v>
      </c>
      <c r="AT823" s="211">
        <f t="shared" si="782"/>
        <v>463</v>
      </c>
      <c r="AU823" s="182">
        <f>IFERROR(AT823/AP821,"-")</f>
        <v>0.30928523714094858</v>
      </c>
      <c r="AV823" s="214">
        <f t="shared" si="787"/>
        <v>39754.762419006482</v>
      </c>
      <c r="AW823" s="109">
        <f t="shared" si="832"/>
        <v>2.426497563020806E-2</v>
      </c>
      <c r="AX823" s="121"/>
      <c r="AY823" s="76"/>
      <c r="AZ823" s="76"/>
      <c r="BA823" s="76"/>
      <c r="BB823" s="76"/>
      <c r="BC823" s="76"/>
      <c r="BD823" s="76"/>
      <c r="BE823" s="76"/>
      <c r="BF823" s="76"/>
      <c r="BG823" s="76"/>
      <c r="BH823" s="76"/>
      <c r="BI823" s="76"/>
      <c r="BN823" s="500"/>
      <c r="BO823" s="642"/>
      <c r="BP823" s="641"/>
      <c r="BQ823" s="641"/>
      <c r="BR823" s="400" t="s">
        <v>146</v>
      </c>
      <c r="BS823" s="188">
        <v>3212273</v>
      </c>
      <c r="BT823" s="390">
        <v>3.2142558744489479E-2</v>
      </c>
      <c r="BU823" s="188">
        <v>52</v>
      </c>
      <c r="BV823" s="390">
        <v>0.39694656488549618</v>
      </c>
      <c r="BW823" s="188">
        <v>61774.480769230766</v>
      </c>
      <c r="BX823" s="401">
        <v>2.7967514656053352E-3</v>
      </c>
      <c r="CB823" s="159"/>
      <c r="CC823" s="159"/>
      <c r="CD823" s="159"/>
      <c r="CE823" s="159"/>
      <c r="CF823" s="159"/>
      <c r="CG823" s="159"/>
      <c r="CI823" s="76"/>
      <c r="CJ823" s="150"/>
      <c r="CK823" s="150"/>
      <c r="CL823" s="150"/>
    </row>
    <row r="824" spans="2:90" s="14" customFormat="1" ht="13.5" customHeight="1">
      <c r="B824" s="500"/>
      <c r="C824" s="628"/>
      <c r="D824" s="631"/>
      <c r="E824" s="615"/>
      <c r="F824" s="615"/>
      <c r="G824" s="126" t="s">
        <v>147</v>
      </c>
      <c r="H824" s="211">
        <v>3396186</v>
      </c>
      <c r="I824" s="182">
        <f>IFERROR(H824/E821,"-")</f>
        <v>5.5156752068873955E-3</v>
      </c>
      <c r="J824" s="211">
        <v>56</v>
      </c>
      <c r="K824" s="182">
        <f>IFERROR(J824/F821,"-")</f>
        <v>4.9165935030728712E-2</v>
      </c>
      <c r="L824" s="214">
        <f t="shared" si="783"/>
        <v>60646.178571428572</v>
      </c>
      <c r="M824" s="109">
        <f t="shared" si="828"/>
        <v>2.9348566636968713E-3</v>
      </c>
      <c r="N824" s="615"/>
      <c r="O824" s="615"/>
      <c r="P824" s="126" t="s">
        <v>147</v>
      </c>
      <c r="Q824" s="211">
        <v>49780</v>
      </c>
      <c r="R824" s="182">
        <f>IFERROR(Q824/N821,"-")</f>
        <v>6.4074279827233704E-4</v>
      </c>
      <c r="S824" s="211">
        <v>6</v>
      </c>
      <c r="T824" s="182">
        <f>IFERROR(S824/O821,"-")</f>
        <v>4.4444444444444446E-2</v>
      </c>
      <c r="U824" s="214">
        <f t="shared" si="784"/>
        <v>8296.6666666666661</v>
      </c>
      <c r="V824" s="109">
        <f t="shared" si="829"/>
        <v>3.1444892825323621E-4</v>
      </c>
      <c r="W824" s="615"/>
      <c r="X824" s="615"/>
      <c r="Y824" s="126" t="s">
        <v>147</v>
      </c>
      <c r="Z824" s="211">
        <v>36455</v>
      </c>
      <c r="AA824" s="182">
        <f>IFERROR(Z824/W821,"-")</f>
        <v>7.355981267319245E-4</v>
      </c>
      <c r="AB824" s="211">
        <v>4</v>
      </c>
      <c r="AC824" s="182">
        <f>IFERROR(AB824/X821,"-")</f>
        <v>5.3333333333333337E-2</v>
      </c>
      <c r="AD824" s="214">
        <f t="shared" si="785"/>
        <v>9113.75</v>
      </c>
      <c r="AE824" s="109">
        <f t="shared" si="830"/>
        <v>2.0963261883549081E-4</v>
      </c>
      <c r="AF824" s="615"/>
      <c r="AG824" s="615"/>
      <c r="AH824" s="126" t="s">
        <v>147</v>
      </c>
      <c r="AI824" s="211">
        <v>72648</v>
      </c>
      <c r="AJ824" s="182">
        <f>IFERROR(AI824/AF821,"-")</f>
        <v>7.6741766512055656E-4</v>
      </c>
      <c r="AK824" s="211">
        <v>8</v>
      </c>
      <c r="AL824" s="182">
        <f>IFERROR(AK824/AG821,"-")</f>
        <v>5.4054054054054057E-2</v>
      </c>
      <c r="AM824" s="214">
        <f t="shared" si="786"/>
        <v>9081</v>
      </c>
      <c r="AN824" s="109">
        <f t="shared" si="831"/>
        <v>4.1926523767098163E-4</v>
      </c>
      <c r="AO824" s="615"/>
      <c r="AP824" s="651"/>
      <c r="AQ824" s="126" t="s">
        <v>147</v>
      </c>
      <c r="AR824" s="211">
        <f t="shared" si="781"/>
        <v>3555069</v>
      </c>
      <c r="AS824" s="182">
        <f>IFERROR(AR824/AO821,"-")</f>
        <v>4.2441063757990491E-3</v>
      </c>
      <c r="AT824" s="211">
        <f t="shared" si="782"/>
        <v>74</v>
      </c>
      <c r="AU824" s="182">
        <f>IFERROR(AT824/AP821,"-")</f>
        <v>4.9432197728790914E-2</v>
      </c>
      <c r="AV824" s="214">
        <f t="shared" si="787"/>
        <v>48041.472972972973</v>
      </c>
      <c r="AW824" s="109">
        <f t="shared" si="832"/>
        <v>3.8782034484565798E-3</v>
      </c>
      <c r="AX824" s="121"/>
      <c r="AY824" s="76"/>
      <c r="AZ824" s="76"/>
      <c r="BA824" s="76"/>
      <c r="BB824" s="76"/>
      <c r="BC824" s="76"/>
      <c r="BD824" s="76"/>
      <c r="BE824" s="76"/>
      <c r="BF824" s="76"/>
      <c r="BG824" s="76"/>
      <c r="BH824" s="76"/>
      <c r="BI824" s="76"/>
      <c r="BN824" s="500"/>
      <c r="BO824" s="642"/>
      <c r="BP824" s="641"/>
      <c r="BQ824" s="641"/>
      <c r="BR824" s="400" t="s">
        <v>147</v>
      </c>
      <c r="BS824" s="188">
        <v>56155</v>
      </c>
      <c r="BT824" s="390">
        <v>5.618966340335353E-4</v>
      </c>
      <c r="BU824" s="188">
        <v>6</v>
      </c>
      <c r="BV824" s="390">
        <v>4.5801526717557252E-2</v>
      </c>
      <c r="BW824" s="188">
        <v>9359.1666666666661</v>
      </c>
      <c r="BX824" s="401">
        <v>3.2270209218523098E-4</v>
      </c>
      <c r="CB824" s="159"/>
      <c r="CC824" s="159"/>
      <c r="CD824" s="159"/>
      <c r="CE824" s="159"/>
      <c r="CF824" s="159"/>
      <c r="CG824" s="159"/>
      <c r="CI824" s="76"/>
      <c r="CJ824" s="150"/>
      <c r="CK824" s="150"/>
      <c r="CL824" s="150"/>
    </row>
    <row r="825" spans="2:90" s="14" customFormat="1" ht="13.5" customHeight="1">
      <c r="B825" s="500"/>
      <c r="C825" s="628"/>
      <c r="D825" s="631"/>
      <c r="E825" s="615"/>
      <c r="F825" s="615"/>
      <c r="G825" s="126" t="s">
        <v>148</v>
      </c>
      <c r="H825" s="211">
        <v>14252783</v>
      </c>
      <c r="I825" s="182">
        <f>IFERROR(H825/E821,"-")</f>
        <v>2.3147649104685711E-2</v>
      </c>
      <c r="J825" s="211">
        <v>395</v>
      </c>
      <c r="K825" s="182">
        <f>IFERROR(J825/F821,"-")</f>
        <v>0.34679543459174716</v>
      </c>
      <c r="L825" s="214">
        <f t="shared" si="783"/>
        <v>36082.994936708863</v>
      </c>
      <c r="M825" s="109">
        <f t="shared" si="828"/>
        <v>2.0701221110004716E-2</v>
      </c>
      <c r="N825" s="615"/>
      <c r="O825" s="615"/>
      <c r="P825" s="126" t="s">
        <v>148</v>
      </c>
      <c r="Q825" s="211">
        <v>949039</v>
      </c>
      <c r="R825" s="182">
        <f>IFERROR(Q825/N821,"-")</f>
        <v>1.2215546495170359E-2</v>
      </c>
      <c r="S825" s="211">
        <v>45</v>
      </c>
      <c r="T825" s="182">
        <f>IFERROR(S825/O821,"-")</f>
        <v>0.33333333333333331</v>
      </c>
      <c r="U825" s="214">
        <f t="shared" si="784"/>
        <v>21089.755555555555</v>
      </c>
      <c r="V825" s="109">
        <f t="shared" si="829"/>
        <v>2.3583669618992714E-3</v>
      </c>
      <c r="W825" s="615"/>
      <c r="X825" s="615"/>
      <c r="Y825" s="126" t="s">
        <v>148</v>
      </c>
      <c r="Z825" s="211">
        <v>635136</v>
      </c>
      <c r="AA825" s="182">
        <f>IFERROR(Z825/W821,"-")</f>
        <v>1.2815933392401798E-2</v>
      </c>
      <c r="AB825" s="211">
        <v>27</v>
      </c>
      <c r="AC825" s="182">
        <f>IFERROR(AB825/X821,"-")</f>
        <v>0.36</v>
      </c>
      <c r="AD825" s="214">
        <f t="shared" si="785"/>
        <v>23523.555555555555</v>
      </c>
      <c r="AE825" s="109">
        <f t="shared" si="830"/>
        <v>1.4150201771395629E-3</v>
      </c>
      <c r="AF825" s="615"/>
      <c r="AG825" s="615"/>
      <c r="AH825" s="126" t="s">
        <v>148</v>
      </c>
      <c r="AI825" s="211">
        <v>1703419</v>
      </c>
      <c r="AJ825" s="182">
        <f>IFERROR(AI825/AF821,"-")</f>
        <v>1.7994078731719983E-2</v>
      </c>
      <c r="AK825" s="211">
        <v>54</v>
      </c>
      <c r="AL825" s="182">
        <f>IFERROR(AK825/AG821,"-")</f>
        <v>0.36486486486486486</v>
      </c>
      <c r="AM825" s="214">
        <f t="shared" si="786"/>
        <v>31544.796296296296</v>
      </c>
      <c r="AN825" s="109">
        <f t="shared" si="831"/>
        <v>2.8300403542791258E-3</v>
      </c>
      <c r="AO825" s="615"/>
      <c r="AP825" s="651"/>
      <c r="AQ825" s="126" t="s">
        <v>148</v>
      </c>
      <c r="AR825" s="211">
        <f t="shared" si="781"/>
        <v>17540377</v>
      </c>
      <c r="AS825" s="182">
        <f>IFERROR(AR825/AO821,"-")</f>
        <v>2.0940022784260728E-2</v>
      </c>
      <c r="AT825" s="211">
        <f t="shared" si="782"/>
        <v>521</v>
      </c>
      <c r="AU825" s="182">
        <f>IFERROR(AT825/AP821,"-")</f>
        <v>0.34802939211756845</v>
      </c>
      <c r="AV825" s="214">
        <f t="shared" si="787"/>
        <v>33666.750479846451</v>
      </c>
      <c r="AW825" s="109">
        <f t="shared" si="832"/>
        <v>2.7304648603322677E-2</v>
      </c>
      <c r="AX825" s="121"/>
      <c r="AY825" s="76"/>
      <c r="AZ825" s="76"/>
      <c r="BA825" s="76"/>
      <c r="BB825" s="76"/>
      <c r="BC825" s="76"/>
      <c r="BD825" s="76"/>
      <c r="BE825" s="76"/>
      <c r="BF825" s="76"/>
      <c r="BG825" s="76"/>
      <c r="BH825" s="76"/>
      <c r="BI825" s="76"/>
      <c r="BN825" s="500"/>
      <c r="BO825" s="642"/>
      <c r="BP825" s="641"/>
      <c r="BQ825" s="641"/>
      <c r="BR825" s="400" t="s">
        <v>148</v>
      </c>
      <c r="BS825" s="188">
        <v>2724484</v>
      </c>
      <c r="BT825" s="390">
        <v>2.7261657716645397E-2</v>
      </c>
      <c r="BU825" s="188">
        <v>59</v>
      </c>
      <c r="BV825" s="390">
        <v>0.45038167938931295</v>
      </c>
      <c r="BW825" s="188">
        <v>46177.694915254237</v>
      </c>
      <c r="BX825" s="401">
        <v>3.1732372398214381E-3</v>
      </c>
      <c r="CB825" s="159"/>
      <c r="CC825" s="159"/>
      <c r="CD825" s="159"/>
      <c r="CE825" s="159"/>
      <c r="CF825" s="159"/>
      <c r="CG825" s="159"/>
      <c r="CI825" s="76"/>
      <c r="CJ825" s="150"/>
      <c r="CK825" s="150"/>
      <c r="CL825" s="150"/>
    </row>
    <row r="826" spans="2:90" s="14" customFormat="1" ht="13.5" customHeight="1">
      <c r="B826" s="500"/>
      <c r="C826" s="628"/>
      <c r="D826" s="631"/>
      <c r="E826" s="615"/>
      <c r="F826" s="615"/>
      <c r="G826" s="126" t="s">
        <v>149</v>
      </c>
      <c r="H826" s="211">
        <v>23944475</v>
      </c>
      <c r="I826" s="182">
        <f>IFERROR(H826/E821,"-")</f>
        <v>3.888772496542741E-2</v>
      </c>
      <c r="J826" s="211">
        <v>438</v>
      </c>
      <c r="K826" s="182">
        <f>IFERROR(J826/F821,"-")</f>
        <v>0.38454784899034239</v>
      </c>
      <c r="L826" s="214">
        <f t="shared" si="783"/>
        <v>54667.751141552515</v>
      </c>
      <c r="M826" s="109">
        <f t="shared" si="828"/>
        <v>2.2954771762486243E-2</v>
      </c>
      <c r="N826" s="615"/>
      <c r="O826" s="615"/>
      <c r="P826" s="126" t="s">
        <v>149</v>
      </c>
      <c r="Q826" s="211">
        <v>2293515</v>
      </c>
      <c r="R826" s="182">
        <f>IFERROR(Q826/N821,"-")</f>
        <v>2.9520956588581341E-2</v>
      </c>
      <c r="S826" s="211">
        <v>55</v>
      </c>
      <c r="T826" s="182">
        <f>IFERROR(S826/O821,"-")</f>
        <v>0.40740740740740738</v>
      </c>
      <c r="U826" s="214">
        <f t="shared" si="784"/>
        <v>41700.272727272728</v>
      </c>
      <c r="V826" s="109">
        <f t="shared" si="829"/>
        <v>2.8824485089879986E-3</v>
      </c>
      <c r="W826" s="615"/>
      <c r="X826" s="615"/>
      <c r="Y826" s="126" t="s">
        <v>149</v>
      </c>
      <c r="Z826" s="211">
        <v>1668067</v>
      </c>
      <c r="AA826" s="182">
        <f>IFERROR(Z826/W821,"-")</f>
        <v>3.3658673994331124E-2</v>
      </c>
      <c r="AB826" s="211">
        <v>25</v>
      </c>
      <c r="AC826" s="182">
        <f>IFERROR(AB826/X821,"-")</f>
        <v>0.33333333333333331</v>
      </c>
      <c r="AD826" s="214">
        <f t="shared" si="785"/>
        <v>66722.679999999993</v>
      </c>
      <c r="AE826" s="109">
        <f t="shared" si="830"/>
        <v>1.3102038677218176E-3</v>
      </c>
      <c r="AF826" s="615"/>
      <c r="AG826" s="615"/>
      <c r="AH826" s="126" t="s">
        <v>149</v>
      </c>
      <c r="AI826" s="211">
        <v>3317795</v>
      </c>
      <c r="AJ826" s="182">
        <f>IFERROR(AI826/AF821,"-")</f>
        <v>3.5047551099117072E-2</v>
      </c>
      <c r="AK826" s="211">
        <v>59</v>
      </c>
      <c r="AL826" s="182">
        <f>IFERROR(AK826/AG821,"-")</f>
        <v>0.39864864864864863</v>
      </c>
      <c r="AM826" s="214">
        <f t="shared" si="786"/>
        <v>56233.813559322036</v>
      </c>
      <c r="AN826" s="109">
        <f t="shared" si="831"/>
        <v>3.0920811278234892E-3</v>
      </c>
      <c r="AO826" s="615"/>
      <c r="AP826" s="651"/>
      <c r="AQ826" s="126" t="s">
        <v>149</v>
      </c>
      <c r="AR826" s="211">
        <f t="shared" si="781"/>
        <v>31223852</v>
      </c>
      <c r="AS826" s="182">
        <f>IFERROR(AR826/AO821,"-")</f>
        <v>3.7275605438377116E-2</v>
      </c>
      <c r="AT826" s="211">
        <f t="shared" si="782"/>
        <v>577</v>
      </c>
      <c r="AU826" s="182">
        <f>IFERROR(AT826/AP821,"-")</f>
        <v>0.38543754175016698</v>
      </c>
      <c r="AV826" s="214">
        <f t="shared" si="787"/>
        <v>54114.128249566726</v>
      </c>
      <c r="AW826" s="109">
        <f t="shared" si="832"/>
        <v>3.0239505267019549E-2</v>
      </c>
      <c r="AX826" s="121"/>
      <c r="AY826" s="76"/>
      <c r="AZ826" s="76"/>
      <c r="BA826" s="76"/>
      <c r="BB826" s="76"/>
      <c r="BC826" s="76"/>
      <c r="BD826" s="76"/>
      <c r="BE826" s="76"/>
      <c r="BF826" s="76"/>
      <c r="BG826" s="76"/>
      <c r="BH826" s="76"/>
      <c r="BI826" s="76"/>
      <c r="BN826" s="500"/>
      <c r="BO826" s="642"/>
      <c r="BP826" s="641"/>
      <c r="BQ826" s="641"/>
      <c r="BR826" s="400" t="s">
        <v>149</v>
      </c>
      <c r="BS826" s="188">
        <v>3710608</v>
      </c>
      <c r="BT826" s="390">
        <v>3.7128984870766775E-2</v>
      </c>
      <c r="BU826" s="188">
        <v>58</v>
      </c>
      <c r="BV826" s="390">
        <v>0.44274809160305345</v>
      </c>
      <c r="BW826" s="188">
        <v>63976</v>
      </c>
      <c r="BX826" s="401">
        <v>3.1194535577905662E-3</v>
      </c>
      <c r="CB826" s="159"/>
      <c r="CC826" s="159"/>
      <c r="CD826" s="159"/>
      <c r="CE826" s="159"/>
      <c r="CF826" s="159"/>
      <c r="CG826" s="159"/>
      <c r="CI826" s="76"/>
      <c r="CJ826" s="150"/>
      <c r="CK826" s="150"/>
      <c r="CL826" s="150"/>
    </row>
    <row r="827" spans="2:90" s="14" customFormat="1" ht="13.5" customHeight="1">
      <c r="B827" s="500"/>
      <c r="C827" s="628"/>
      <c r="D827" s="631"/>
      <c r="E827" s="615"/>
      <c r="F827" s="615"/>
      <c r="G827" s="126" t="s">
        <v>150</v>
      </c>
      <c r="H827" s="211">
        <v>12832295</v>
      </c>
      <c r="I827" s="182">
        <f>IFERROR(H827/E821,"-")</f>
        <v>2.084066402104157E-2</v>
      </c>
      <c r="J827" s="211">
        <v>132</v>
      </c>
      <c r="K827" s="182">
        <f>IFERROR(J827/F821,"-")</f>
        <v>0.11589113257243196</v>
      </c>
      <c r="L827" s="214">
        <f t="shared" si="783"/>
        <v>97214.356060606064</v>
      </c>
      <c r="M827" s="109">
        <f t="shared" si="828"/>
        <v>6.9178764215711962E-3</v>
      </c>
      <c r="N827" s="615"/>
      <c r="O827" s="615"/>
      <c r="P827" s="126" t="s">
        <v>150</v>
      </c>
      <c r="Q827" s="211">
        <v>4045065</v>
      </c>
      <c r="R827" s="182">
        <f>IFERROR(Q827/N821,"-")</f>
        <v>5.2066015815457833E-2</v>
      </c>
      <c r="S827" s="211">
        <v>18</v>
      </c>
      <c r="T827" s="182">
        <f>IFERROR(S827/O821,"-")</f>
        <v>0.13333333333333333</v>
      </c>
      <c r="U827" s="214">
        <f t="shared" si="784"/>
        <v>224725.83333333334</v>
      </c>
      <c r="V827" s="109">
        <f t="shared" si="829"/>
        <v>9.4334678475970857E-4</v>
      </c>
      <c r="W827" s="615"/>
      <c r="X827" s="615"/>
      <c r="Y827" s="126" t="s">
        <v>150</v>
      </c>
      <c r="Z827" s="211">
        <v>1362667</v>
      </c>
      <c r="AA827" s="182">
        <f>IFERROR(Z827/W821,"-")</f>
        <v>2.749623625180116E-2</v>
      </c>
      <c r="AB827" s="211">
        <v>14</v>
      </c>
      <c r="AC827" s="182">
        <f>IFERROR(AB827/X821,"-")</f>
        <v>0.18666666666666668</v>
      </c>
      <c r="AD827" s="214">
        <f t="shared" si="785"/>
        <v>97333.357142857145</v>
      </c>
      <c r="AE827" s="109">
        <f t="shared" si="830"/>
        <v>7.3371416592421784E-4</v>
      </c>
      <c r="AF827" s="615"/>
      <c r="AG827" s="615"/>
      <c r="AH827" s="126" t="s">
        <v>150</v>
      </c>
      <c r="AI827" s="211">
        <v>2185322</v>
      </c>
      <c r="AJ827" s="182">
        <f>IFERROR(AI827/AF821,"-")</f>
        <v>2.3084664502485752E-2</v>
      </c>
      <c r="AK827" s="211">
        <v>18</v>
      </c>
      <c r="AL827" s="182">
        <f>IFERROR(AK827/AG821,"-")</f>
        <v>0.12162162162162163</v>
      </c>
      <c r="AM827" s="214">
        <f t="shared" si="786"/>
        <v>121406.77777777778</v>
      </c>
      <c r="AN827" s="109">
        <f t="shared" si="831"/>
        <v>9.4334678475970857E-4</v>
      </c>
      <c r="AO827" s="615"/>
      <c r="AP827" s="651"/>
      <c r="AQ827" s="126" t="s">
        <v>150</v>
      </c>
      <c r="AR827" s="211">
        <f t="shared" si="781"/>
        <v>20425349</v>
      </c>
      <c r="AS827" s="182">
        <f>IFERROR(AR827/AO821,"-")</f>
        <v>2.4384155108894016E-2</v>
      </c>
      <c r="AT827" s="211">
        <f t="shared" si="782"/>
        <v>182</v>
      </c>
      <c r="AU827" s="182">
        <f>IFERROR(AT827/AP821,"-")</f>
        <v>0.12157648630594522</v>
      </c>
      <c r="AV827" s="214">
        <f t="shared" si="787"/>
        <v>112227.19230769231</v>
      </c>
      <c r="AW827" s="109">
        <f t="shared" si="832"/>
        <v>9.538284157014831E-3</v>
      </c>
      <c r="AX827" s="121"/>
      <c r="AY827" s="76"/>
      <c r="AZ827" s="76"/>
      <c r="BA827" s="76"/>
      <c r="BB827" s="76"/>
      <c r="BC827" s="76"/>
      <c r="BD827" s="76"/>
      <c r="BE827" s="76"/>
      <c r="BF827" s="76"/>
      <c r="BG827" s="76"/>
      <c r="BH827" s="76"/>
      <c r="BI827" s="76"/>
      <c r="BN827" s="500"/>
      <c r="BO827" s="642"/>
      <c r="BP827" s="641"/>
      <c r="BQ827" s="641"/>
      <c r="BR827" s="400" t="s">
        <v>150</v>
      </c>
      <c r="BS827" s="188">
        <v>3866124</v>
      </c>
      <c r="BT827" s="390">
        <v>3.8685104841176522E-2</v>
      </c>
      <c r="BU827" s="188">
        <v>25</v>
      </c>
      <c r="BV827" s="390">
        <v>0.19083969465648856</v>
      </c>
      <c r="BW827" s="188">
        <v>154644.96</v>
      </c>
      <c r="BX827" s="401">
        <v>1.3445920507717958E-3</v>
      </c>
      <c r="CB827" s="159"/>
      <c r="CC827" s="159"/>
      <c r="CD827" s="159"/>
      <c r="CE827" s="159"/>
      <c r="CF827" s="159"/>
      <c r="CG827" s="159"/>
      <c r="CI827" s="76"/>
      <c r="CJ827" s="150"/>
      <c r="CK827" s="150"/>
      <c r="CL827" s="150"/>
    </row>
    <row r="828" spans="2:90" s="14" customFormat="1" ht="13.5" customHeight="1">
      <c r="B828" s="500"/>
      <c r="C828" s="628"/>
      <c r="D828" s="631"/>
      <c r="E828" s="615"/>
      <c r="F828" s="615"/>
      <c r="G828" s="126" t="s">
        <v>160</v>
      </c>
      <c r="H828" s="211">
        <v>0</v>
      </c>
      <c r="I828" s="182">
        <f>IFERROR(H828/E821,"-")</f>
        <v>0</v>
      </c>
      <c r="J828" s="211">
        <v>0</v>
      </c>
      <c r="K828" s="182">
        <f>IFERROR(J828/F821,"-")</f>
        <v>0</v>
      </c>
      <c r="L828" s="214" t="str">
        <f t="shared" si="783"/>
        <v>-</v>
      </c>
      <c r="M828" s="109">
        <f t="shared" si="828"/>
        <v>0</v>
      </c>
      <c r="N828" s="615"/>
      <c r="O828" s="615"/>
      <c r="P828" s="126" t="s">
        <v>160</v>
      </c>
      <c r="Q828" s="211">
        <v>678</v>
      </c>
      <c r="R828" s="182">
        <f>IFERROR(Q828/N821,"-")</f>
        <v>8.7268705751033456E-6</v>
      </c>
      <c r="S828" s="211">
        <v>1</v>
      </c>
      <c r="T828" s="182">
        <f>IFERROR(S828/O821,"-")</f>
        <v>7.4074074074074077E-3</v>
      </c>
      <c r="U828" s="214">
        <f t="shared" si="784"/>
        <v>678</v>
      </c>
      <c r="V828" s="109">
        <f t="shared" si="829"/>
        <v>5.2408154708872704E-5</v>
      </c>
      <c r="W828" s="615"/>
      <c r="X828" s="615"/>
      <c r="Y828" s="126" t="s">
        <v>160</v>
      </c>
      <c r="Z828" s="211">
        <v>0</v>
      </c>
      <c r="AA828" s="182">
        <f>IFERROR(Z828/W821,"-")</f>
        <v>0</v>
      </c>
      <c r="AB828" s="211">
        <v>0</v>
      </c>
      <c r="AC828" s="182">
        <f>IFERROR(AB828/X821,"-")</f>
        <v>0</v>
      </c>
      <c r="AD828" s="214" t="str">
        <f t="shared" si="785"/>
        <v>-</v>
      </c>
      <c r="AE828" s="109">
        <f t="shared" si="830"/>
        <v>0</v>
      </c>
      <c r="AF828" s="615"/>
      <c r="AG828" s="615"/>
      <c r="AH828" s="126" t="s">
        <v>160</v>
      </c>
      <c r="AI828" s="211">
        <v>0</v>
      </c>
      <c r="AJ828" s="182">
        <f>IFERROR(AI828/AF821,"-")</f>
        <v>0</v>
      </c>
      <c r="AK828" s="211">
        <v>0</v>
      </c>
      <c r="AL828" s="182">
        <f>IFERROR(AK828/AG821,"-")</f>
        <v>0</v>
      </c>
      <c r="AM828" s="214" t="str">
        <f t="shared" si="786"/>
        <v>-</v>
      </c>
      <c r="AN828" s="109">
        <f t="shared" si="831"/>
        <v>0</v>
      </c>
      <c r="AO828" s="615"/>
      <c r="AP828" s="651"/>
      <c r="AQ828" s="126" t="s">
        <v>160</v>
      </c>
      <c r="AR828" s="211">
        <f t="shared" si="781"/>
        <v>678</v>
      </c>
      <c r="AS828" s="182">
        <f>IFERROR(AR828/AO821,"-")</f>
        <v>8.0940879707025532E-7</v>
      </c>
      <c r="AT828" s="211">
        <f t="shared" si="782"/>
        <v>1</v>
      </c>
      <c r="AU828" s="182">
        <f>IFERROR(AT828/AP821,"-")</f>
        <v>6.680026720106881E-4</v>
      </c>
      <c r="AV828" s="214">
        <f t="shared" si="787"/>
        <v>678</v>
      </c>
      <c r="AW828" s="109">
        <f t="shared" si="832"/>
        <v>5.2408154708872704E-5</v>
      </c>
      <c r="AX828" s="121"/>
      <c r="AY828" s="76"/>
      <c r="AZ828" s="76"/>
      <c r="BA828" s="76"/>
      <c r="BB828" s="76"/>
      <c r="BC828" s="76"/>
      <c r="BD828" s="76"/>
      <c r="BE828" s="76"/>
      <c r="BF828" s="76"/>
      <c r="BG828" s="76"/>
      <c r="BH828" s="76"/>
      <c r="BI828" s="76"/>
      <c r="BN828" s="500"/>
      <c r="BO828" s="642"/>
      <c r="BP828" s="641"/>
      <c r="BQ828" s="641"/>
      <c r="BR828" s="400" t="s">
        <v>160</v>
      </c>
      <c r="BS828" s="188">
        <v>0</v>
      </c>
      <c r="BT828" s="390">
        <v>0</v>
      </c>
      <c r="BU828" s="188">
        <v>0</v>
      </c>
      <c r="BV828" s="390">
        <v>0</v>
      </c>
      <c r="BW828" s="188" t="s">
        <v>418</v>
      </c>
      <c r="BX828" s="401">
        <v>0</v>
      </c>
      <c r="CB828" s="159"/>
      <c r="CC828" s="159"/>
      <c r="CD828" s="159"/>
      <c r="CE828" s="159"/>
      <c r="CF828" s="159"/>
      <c r="CG828" s="159"/>
      <c r="CI828" s="76"/>
      <c r="CJ828" s="150"/>
      <c r="CK828" s="150"/>
      <c r="CL828" s="150"/>
    </row>
    <row r="829" spans="2:90" s="14" customFormat="1" ht="13.5" customHeight="1">
      <c r="B829" s="500"/>
      <c r="C829" s="628"/>
      <c r="D829" s="631"/>
      <c r="E829" s="615"/>
      <c r="F829" s="615"/>
      <c r="G829" s="126" t="s">
        <v>151</v>
      </c>
      <c r="H829" s="211">
        <v>194433</v>
      </c>
      <c r="I829" s="182">
        <f>IFERROR(H829/E821,"-")</f>
        <v>3.1577460053740784E-4</v>
      </c>
      <c r="J829" s="211">
        <v>9</v>
      </c>
      <c r="K829" s="182">
        <f>IFERROR(J829/F821,"-")</f>
        <v>7.9016681299385431E-3</v>
      </c>
      <c r="L829" s="214">
        <f t="shared" si="783"/>
        <v>21603.666666666668</v>
      </c>
      <c r="M829" s="109">
        <f t="shared" si="828"/>
        <v>4.7167339237985428E-4</v>
      </c>
      <c r="N829" s="615"/>
      <c r="O829" s="615"/>
      <c r="P829" s="126" t="s">
        <v>151</v>
      </c>
      <c r="Q829" s="211">
        <v>0</v>
      </c>
      <c r="R829" s="182">
        <f>IFERROR(Q829/N821,"-")</f>
        <v>0</v>
      </c>
      <c r="S829" s="211">
        <v>0</v>
      </c>
      <c r="T829" s="182">
        <f>IFERROR(S829/O821,"-")</f>
        <v>0</v>
      </c>
      <c r="U829" s="214" t="str">
        <f t="shared" si="784"/>
        <v>-</v>
      </c>
      <c r="V829" s="109">
        <f t="shared" si="829"/>
        <v>0</v>
      </c>
      <c r="W829" s="615"/>
      <c r="X829" s="615"/>
      <c r="Y829" s="126" t="s">
        <v>151</v>
      </c>
      <c r="Z829" s="211">
        <v>0</v>
      </c>
      <c r="AA829" s="182">
        <f>IFERROR(Z829/W821,"-")</f>
        <v>0</v>
      </c>
      <c r="AB829" s="211">
        <v>0</v>
      </c>
      <c r="AC829" s="182">
        <f>IFERROR(AB829/X821,"-")</f>
        <v>0</v>
      </c>
      <c r="AD829" s="214" t="str">
        <f t="shared" si="785"/>
        <v>-</v>
      </c>
      <c r="AE829" s="109">
        <f t="shared" si="830"/>
        <v>0</v>
      </c>
      <c r="AF829" s="615"/>
      <c r="AG829" s="615"/>
      <c r="AH829" s="126" t="s">
        <v>151</v>
      </c>
      <c r="AI829" s="211">
        <v>40669</v>
      </c>
      <c r="AJ829" s="182">
        <f>IFERROR(AI829/AF821,"-")</f>
        <v>4.2960727098871154E-4</v>
      </c>
      <c r="AK829" s="211">
        <v>2</v>
      </c>
      <c r="AL829" s="182">
        <f>IFERROR(AK829/AG821,"-")</f>
        <v>1.3513513513513514E-2</v>
      </c>
      <c r="AM829" s="214">
        <f t="shared" si="786"/>
        <v>20334.5</v>
      </c>
      <c r="AN829" s="109">
        <f t="shared" si="831"/>
        <v>1.0481630941774541E-4</v>
      </c>
      <c r="AO829" s="615"/>
      <c r="AP829" s="651"/>
      <c r="AQ829" s="126" t="s">
        <v>151</v>
      </c>
      <c r="AR829" s="211">
        <f t="shared" si="781"/>
        <v>235102</v>
      </c>
      <c r="AS829" s="182">
        <f>IFERROR(AR829/AO821,"-")</f>
        <v>2.8066906638467726E-4</v>
      </c>
      <c r="AT829" s="211">
        <f t="shared" si="782"/>
        <v>11</v>
      </c>
      <c r="AU829" s="182">
        <f>IFERROR(AT829/AP821,"-")</f>
        <v>7.3480293921175683E-3</v>
      </c>
      <c r="AV829" s="214">
        <f t="shared" si="787"/>
        <v>21372.909090909092</v>
      </c>
      <c r="AW829" s="109">
        <f t="shared" si="832"/>
        <v>5.7648970179759976E-4</v>
      </c>
      <c r="AX829" s="121"/>
      <c r="AY829" s="76"/>
      <c r="AZ829" s="76"/>
      <c r="BA829" s="76"/>
      <c r="BB829" s="76"/>
      <c r="BC829" s="76"/>
      <c r="BD829" s="76"/>
      <c r="BE829" s="76"/>
      <c r="BF829" s="76"/>
      <c r="BG829" s="76"/>
      <c r="BH829" s="76"/>
      <c r="BI829" s="76"/>
      <c r="BN829" s="500"/>
      <c r="BO829" s="642"/>
      <c r="BP829" s="641"/>
      <c r="BQ829" s="641"/>
      <c r="BR829" s="400" t="s">
        <v>151</v>
      </c>
      <c r="BS829" s="188">
        <v>51182</v>
      </c>
      <c r="BT829" s="390">
        <v>5.1213593665932512E-4</v>
      </c>
      <c r="BU829" s="188">
        <v>2</v>
      </c>
      <c r="BV829" s="390">
        <v>1.5267175572519083E-2</v>
      </c>
      <c r="BW829" s="188">
        <v>25591</v>
      </c>
      <c r="BX829" s="401">
        <v>1.0756736406174366E-4</v>
      </c>
      <c r="CB829" s="159"/>
      <c r="CC829" s="159"/>
      <c r="CD829" s="159"/>
      <c r="CE829" s="159"/>
      <c r="CF829" s="159"/>
      <c r="CG829" s="159"/>
      <c r="CI829" s="76"/>
      <c r="CJ829" s="150"/>
      <c r="CK829" s="150"/>
      <c r="CL829" s="150"/>
    </row>
    <row r="830" spans="2:90" s="14" customFormat="1" ht="13.5" customHeight="1">
      <c r="B830" s="500"/>
      <c r="C830" s="628"/>
      <c r="D830" s="631"/>
      <c r="E830" s="615"/>
      <c r="F830" s="615"/>
      <c r="G830" s="126" t="s">
        <v>152</v>
      </c>
      <c r="H830" s="211">
        <v>337502</v>
      </c>
      <c r="I830" s="182">
        <f>IFERROR(H830/E821,"-")</f>
        <v>5.4812999455121413E-4</v>
      </c>
      <c r="J830" s="211">
        <v>51</v>
      </c>
      <c r="K830" s="182">
        <f>IFERROR(J830/F821,"-")</f>
        <v>4.4776119402985072E-2</v>
      </c>
      <c r="L830" s="214">
        <f t="shared" si="783"/>
        <v>6617.6862745098042</v>
      </c>
      <c r="M830" s="109">
        <f t="shared" si="828"/>
        <v>2.6728158901525075E-3</v>
      </c>
      <c r="N830" s="615"/>
      <c r="O830" s="615"/>
      <c r="P830" s="126" t="s">
        <v>152</v>
      </c>
      <c r="Q830" s="211">
        <v>98947</v>
      </c>
      <c r="R830" s="182">
        <f>IFERROR(Q830/N821,"-")</f>
        <v>1.2735953728536145E-3</v>
      </c>
      <c r="S830" s="211">
        <v>9</v>
      </c>
      <c r="T830" s="182">
        <f>IFERROR(S830/O821,"-")</f>
        <v>6.6666666666666666E-2</v>
      </c>
      <c r="U830" s="214">
        <f t="shared" si="784"/>
        <v>10994.111111111111</v>
      </c>
      <c r="V830" s="109">
        <f t="shared" si="829"/>
        <v>4.7167339237985428E-4</v>
      </c>
      <c r="W830" s="615"/>
      <c r="X830" s="615"/>
      <c r="Y830" s="126" t="s">
        <v>152</v>
      </c>
      <c r="Z830" s="211">
        <v>29737</v>
      </c>
      <c r="AA830" s="182">
        <f>IFERROR(Z830/W821,"-")</f>
        <v>6.000406389967697E-4</v>
      </c>
      <c r="AB830" s="211">
        <v>3</v>
      </c>
      <c r="AC830" s="182">
        <f>IFERROR(AB830/X821,"-")</f>
        <v>0.04</v>
      </c>
      <c r="AD830" s="214">
        <f t="shared" si="785"/>
        <v>9912.3333333333339</v>
      </c>
      <c r="AE830" s="109">
        <f t="shared" si="830"/>
        <v>1.572244641266181E-4</v>
      </c>
      <c r="AF830" s="615"/>
      <c r="AG830" s="615"/>
      <c r="AH830" s="126" t="s">
        <v>152</v>
      </c>
      <c r="AI830" s="211">
        <v>119565</v>
      </c>
      <c r="AJ830" s="182">
        <f>IFERROR(AI830/AF821,"-")</f>
        <v>1.263025728583572E-3</v>
      </c>
      <c r="AK830" s="211">
        <v>12</v>
      </c>
      <c r="AL830" s="182">
        <f>IFERROR(AK830/AG821,"-")</f>
        <v>8.1081081081081086E-2</v>
      </c>
      <c r="AM830" s="214">
        <f t="shared" si="786"/>
        <v>9963.75</v>
      </c>
      <c r="AN830" s="109">
        <f t="shared" si="831"/>
        <v>6.2889785650647242E-4</v>
      </c>
      <c r="AO830" s="615"/>
      <c r="AP830" s="651"/>
      <c r="AQ830" s="126" t="s">
        <v>152</v>
      </c>
      <c r="AR830" s="211">
        <f t="shared" si="781"/>
        <v>585751</v>
      </c>
      <c r="AS830" s="182">
        <f>IFERROR(AR830/AO821,"-")</f>
        <v>6.9928025411902523E-4</v>
      </c>
      <c r="AT830" s="211">
        <f t="shared" si="782"/>
        <v>75</v>
      </c>
      <c r="AU830" s="182">
        <f>IFERROR(AT830/AP821,"-")</f>
        <v>5.0100200400801605E-2</v>
      </c>
      <c r="AV830" s="214">
        <f t="shared" si="787"/>
        <v>7810.0133333333333</v>
      </c>
      <c r="AW830" s="109">
        <f t="shared" si="832"/>
        <v>3.9306116031654521E-3</v>
      </c>
      <c r="AX830" s="121"/>
      <c r="AY830" s="76"/>
      <c r="AZ830" s="76"/>
      <c r="BA830" s="76"/>
      <c r="BB830" s="76"/>
      <c r="BC830" s="76"/>
      <c r="BD830" s="76"/>
      <c r="BE830" s="76"/>
      <c r="BF830" s="76"/>
      <c r="BG830" s="76"/>
      <c r="BH830" s="76"/>
      <c r="BI830" s="76"/>
      <c r="BN830" s="500"/>
      <c r="BO830" s="642"/>
      <c r="BP830" s="641"/>
      <c r="BQ830" s="641"/>
      <c r="BR830" s="400" t="s">
        <v>152</v>
      </c>
      <c r="BS830" s="188">
        <v>84875</v>
      </c>
      <c r="BT830" s="390">
        <v>8.4927391707944634E-4</v>
      </c>
      <c r="BU830" s="188">
        <v>9</v>
      </c>
      <c r="BV830" s="390">
        <v>6.8702290076335881E-2</v>
      </c>
      <c r="BW830" s="188">
        <v>9430.5555555555547</v>
      </c>
      <c r="BX830" s="401">
        <v>4.840531382778465E-4</v>
      </c>
      <c r="CB830" s="159"/>
      <c r="CC830" s="159"/>
      <c r="CD830" s="159"/>
      <c r="CE830" s="159"/>
      <c r="CF830" s="159"/>
      <c r="CG830" s="159"/>
      <c r="CI830" s="76"/>
      <c r="CJ830" s="150"/>
      <c r="CK830" s="150"/>
      <c r="CL830" s="150"/>
    </row>
    <row r="831" spans="2:90" s="14" customFormat="1" ht="13.5" customHeight="1">
      <c r="B831" s="500"/>
      <c r="C831" s="628"/>
      <c r="D831" s="631"/>
      <c r="E831" s="615"/>
      <c r="F831" s="615"/>
      <c r="G831" s="126" t="s">
        <v>153</v>
      </c>
      <c r="H831" s="211">
        <v>22515</v>
      </c>
      <c r="I831" s="182">
        <f>IFERROR(H831/E821,"-")</f>
        <v>3.6566144281576367E-5</v>
      </c>
      <c r="J831" s="211">
        <v>3</v>
      </c>
      <c r="K831" s="182">
        <f>IFERROR(J831/F821,"-")</f>
        <v>2.6338893766461808E-3</v>
      </c>
      <c r="L831" s="214">
        <f t="shared" si="783"/>
        <v>7505</v>
      </c>
      <c r="M831" s="109">
        <f t="shared" si="828"/>
        <v>1.572244641266181E-4</v>
      </c>
      <c r="N831" s="615"/>
      <c r="O831" s="615"/>
      <c r="P831" s="126" t="s">
        <v>153</v>
      </c>
      <c r="Q831" s="211">
        <v>10968</v>
      </c>
      <c r="R831" s="182">
        <f>IFERROR(Q831/N821,"-")</f>
        <v>1.4117450806450368E-4</v>
      </c>
      <c r="S831" s="211">
        <v>2</v>
      </c>
      <c r="T831" s="182">
        <f>IFERROR(S831/O821,"-")</f>
        <v>1.4814814814814815E-2</v>
      </c>
      <c r="U831" s="214">
        <f t="shared" si="784"/>
        <v>5484</v>
      </c>
      <c r="V831" s="109">
        <f t="shared" si="829"/>
        <v>1.0481630941774541E-4</v>
      </c>
      <c r="W831" s="615"/>
      <c r="X831" s="615"/>
      <c r="Y831" s="126" t="s">
        <v>153</v>
      </c>
      <c r="Z831" s="211">
        <v>0</v>
      </c>
      <c r="AA831" s="182">
        <f>IFERROR(Z831/W821,"-")</f>
        <v>0</v>
      </c>
      <c r="AB831" s="211">
        <v>0</v>
      </c>
      <c r="AC831" s="182">
        <f>IFERROR(AB831/X821,"-")</f>
        <v>0</v>
      </c>
      <c r="AD831" s="214" t="str">
        <f t="shared" si="785"/>
        <v>-</v>
      </c>
      <c r="AE831" s="109">
        <f t="shared" si="830"/>
        <v>0</v>
      </c>
      <c r="AF831" s="615"/>
      <c r="AG831" s="615"/>
      <c r="AH831" s="126" t="s">
        <v>153</v>
      </c>
      <c r="AI831" s="211">
        <v>4853</v>
      </c>
      <c r="AJ831" s="182">
        <f>IFERROR(AI831/AF821,"-")</f>
        <v>5.12647000444618E-5</v>
      </c>
      <c r="AK831" s="211">
        <v>1</v>
      </c>
      <c r="AL831" s="182">
        <f>IFERROR(AK831/AG821,"-")</f>
        <v>6.7567567567567571E-3</v>
      </c>
      <c r="AM831" s="214">
        <f t="shared" si="786"/>
        <v>4853</v>
      </c>
      <c r="AN831" s="109">
        <f t="shared" si="831"/>
        <v>5.2408154708872704E-5</v>
      </c>
      <c r="AO831" s="615"/>
      <c r="AP831" s="651"/>
      <c r="AQ831" s="126" t="s">
        <v>153</v>
      </c>
      <c r="AR831" s="211">
        <f t="shared" si="781"/>
        <v>38336</v>
      </c>
      <c r="AS831" s="182">
        <f>IFERROR(AR831/AO821,"-")</f>
        <v>4.5766217764727591E-5</v>
      </c>
      <c r="AT831" s="211">
        <f t="shared" si="782"/>
        <v>6</v>
      </c>
      <c r="AU831" s="182">
        <f>IFERROR(AT831/AP821,"-")</f>
        <v>4.0080160320641279E-3</v>
      </c>
      <c r="AV831" s="214">
        <f t="shared" si="787"/>
        <v>6389.333333333333</v>
      </c>
      <c r="AW831" s="109">
        <f t="shared" si="832"/>
        <v>3.1444892825323621E-4</v>
      </c>
      <c r="AX831" s="121"/>
      <c r="AY831" s="76"/>
      <c r="AZ831" s="76"/>
      <c r="BA831" s="76"/>
      <c r="BB831" s="76"/>
      <c r="BC831" s="76"/>
      <c r="BD831" s="76"/>
      <c r="BE831" s="76"/>
      <c r="BF831" s="76"/>
      <c r="BG831" s="76"/>
      <c r="BH831" s="76"/>
      <c r="BI831" s="76"/>
      <c r="BN831" s="500"/>
      <c r="BO831" s="642"/>
      <c r="BP831" s="641"/>
      <c r="BQ831" s="641"/>
      <c r="BR831" s="400" t="s">
        <v>153</v>
      </c>
      <c r="BS831" s="188">
        <v>3576</v>
      </c>
      <c r="BT831" s="390">
        <v>3.5782073961426804E-5</v>
      </c>
      <c r="BU831" s="188">
        <v>1</v>
      </c>
      <c r="BV831" s="390">
        <v>7.6335877862595417E-3</v>
      </c>
      <c r="BW831" s="188">
        <v>3576</v>
      </c>
      <c r="BX831" s="401">
        <v>5.3783682030871832E-5</v>
      </c>
      <c r="CB831" s="159"/>
      <c r="CC831" s="159"/>
      <c r="CD831" s="159"/>
      <c r="CE831" s="159"/>
      <c r="CF831" s="159"/>
      <c r="CG831" s="159"/>
      <c r="CI831" s="76"/>
      <c r="CJ831" s="150"/>
      <c r="CK831" s="150"/>
      <c r="CL831" s="150"/>
    </row>
    <row r="832" spans="2:90" s="14" customFormat="1" ht="13.5" customHeight="1">
      <c r="B832" s="500"/>
      <c r="C832" s="628"/>
      <c r="D832" s="631"/>
      <c r="E832" s="615"/>
      <c r="F832" s="615"/>
      <c r="G832" s="126" t="s">
        <v>154</v>
      </c>
      <c r="H832" s="211">
        <v>794029</v>
      </c>
      <c r="I832" s="182">
        <f>IFERROR(H832/E821,"-")</f>
        <v>1.289566021663593E-3</v>
      </c>
      <c r="J832" s="211">
        <v>7</v>
      </c>
      <c r="K832" s="182">
        <f>IFERROR(J832/F821,"-")</f>
        <v>6.145741878841089E-3</v>
      </c>
      <c r="L832" s="214">
        <f t="shared" si="783"/>
        <v>113432.71428571429</v>
      </c>
      <c r="M832" s="109">
        <f t="shared" si="828"/>
        <v>3.6685708296210892E-4</v>
      </c>
      <c r="N832" s="615"/>
      <c r="O832" s="615"/>
      <c r="P832" s="126" t="s">
        <v>154</v>
      </c>
      <c r="Q832" s="211">
        <v>0</v>
      </c>
      <c r="R832" s="182">
        <f>IFERROR(Q832/N821,"-")</f>
        <v>0</v>
      </c>
      <c r="S832" s="211">
        <v>0</v>
      </c>
      <c r="T832" s="182">
        <f>IFERROR(S832/O821,"-")</f>
        <v>0</v>
      </c>
      <c r="U832" s="214" t="str">
        <f t="shared" si="784"/>
        <v>-</v>
      </c>
      <c r="V832" s="109">
        <f t="shared" si="829"/>
        <v>0</v>
      </c>
      <c r="W832" s="615"/>
      <c r="X832" s="615"/>
      <c r="Y832" s="126" t="s">
        <v>154</v>
      </c>
      <c r="Z832" s="211">
        <v>0</v>
      </c>
      <c r="AA832" s="182">
        <f>IFERROR(Z832/W821,"-")</f>
        <v>0</v>
      </c>
      <c r="AB832" s="211">
        <v>0</v>
      </c>
      <c r="AC832" s="182">
        <f>IFERROR(AB832/X821,"-")</f>
        <v>0</v>
      </c>
      <c r="AD832" s="214" t="str">
        <f t="shared" si="785"/>
        <v>-</v>
      </c>
      <c r="AE832" s="109">
        <f t="shared" si="830"/>
        <v>0</v>
      </c>
      <c r="AF832" s="615"/>
      <c r="AG832" s="615"/>
      <c r="AH832" s="126" t="s">
        <v>154</v>
      </c>
      <c r="AI832" s="211">
        <v>3611</v>
      </c>
      <c r="AJ832" s="182">
        <f>IFERROR(AI832/AF821,"-")</f>
        <v>3.8144824203699064E-5</v>
      </c>
      <c r="AK832" s="211">
        <v>3</v>
      </c>
      <c r="AL832" s="182">
        <f>IFERROR(AK832/AG821,"-")</f>
        <v>2.0270270270270271E-2</v>
      </c>
      <c r="AM832" s="214">
        <f t="shared" si="786"/>
        <v>1203.6666666666667</v>
      </c>
      <c r="AN832" s="109">
        <f t="shared" si="831"/>
        <v>1.572244641266181E-4</v>
      </c>
      <c r="AO832" s="615"/>
      <c r="AP832" s="651"/>
      <c r="AQ832" s="126" t="s">
        <v>154</v>
      </c>
      <c r="AR832" s="211">
        <f t="shared" si="781"/>
        <v>797640</v>
      </c>
      <c r="AS832" s="182">
        <f>IFERROR(AR832/AO821,"-")</f>
        <v>9.5223721665946672E-4</v>
      </c>
      <c r="AT832" s="211">
        <f t="shared" si="782"/>
        <v>10</v>
      </c>
      <c r="AU832" s="182">
        <f>IFERROR(AT832/AP821,"-")</f>
        <v>6.6800267201068807E-3</v>
      </c>
      <c r="AV832" s="214">
        <f t="shared" si="787"/>
        <v>79764</v>
      </c>
      <c r="AW832" s="109">
        <f t="shared" si="832"/>
        <v>5.2408154708872699E-4</v>
      </c>
      <c r="AX832" s="121"/>
      <c r="AY832" s="76"/>
      <c r="AZ832" s="76"/>
      <c r="BA832" s="76"/>
      <c r="BB832" s="76"/>
      <c r="BC832" s="76"/>
      <c r="BD832" s="76"/>
      <c r="BE832" s="76"/>
      <c r="BF832" s="76"/>
      <c r="BG832" s="76"/>
      <c r="BH832" s="76"/>
      <c r="BI832" s="76"/>
      <c r="BN832" s="500"/>
      <c r="BO832" s="642"/>
      <c r="BP832" s="641"/>
      <c r="BQ832" s="641"/>
      <c r="BR832" s="400" t="s">
        <v>154</v>
      </c>
      <c r="BS832" s="188">
        <v>16589</v>
      </c>
      <c r="BT832" s="390">
        <v>1.6599240071199923E-4</v>
      </c>
      <c r="BU832" s="188">
        <v>1</v>
      </c>
      <c r="BV832" s="390">
        <v>7.6335877862595417E-3</v>
      </c>
      <c r="BW832" s="188">
        <v>16589</v>
      </c>
      <c r="BX832" s="401">
        <v>5.3783682030871832E-5</v>
      </c>
      <c r="CB832" s="159"/>
      <c r="CC832" s="159"/>
      <c r="CD832" s="159"/>
      <c r="CE832" s="159"/>
      <c r="CF832" s="159"/>
      <c r="CG832" s="159"/>
      <c r="CI832" s="76"/>
      <c r="CJ832" s="150"/>
      <c r="CK832" s="150"/>
      <c r="CL832" s="150"/>
    </row>
    <row r="833" spans="2:90" s="14" customFormat="1" ht="13.5" customHeight="1">
      <c r="B833" s="500"/>
      <c r="C833" s="628"/>
      <c r="D833" s="631"/>
      <c r="E833" s="615"/>
      <c r="F833" s="615"/>
      <c r="G833" s="126" t="s">
        <v>155</v>
      </c>
      <c r="H833" s="211">
        <v>2927131</v>
      </c>
      <c r="I833" s="182">
        <f>IFERROR(H833/E821,"-")</f>
        <v>4.7538927149489187E-3</v>
      </c>
      <c r="J833" s="211">
        <v>99</v>
      </c>
      <c r="K833" s="182">
        <f>IFERROR(J833/F821,"-")</f>
        <v>8.6918349429323971E-2</v>
      </c>
      <c r="L833" s="214">
        <f t="shared" si="783"/>
        <v>29566.979797979799</v>
      </c>
      <c r="M833" s="109">
        <f t="shared" si="828"/>
        <v>5.1884073161783976E-3</v>
      </c>
      <c r="N833" s="615"/>
      <c r="O833" s="615"/>
      <c r="P833" s="126" t="s">
        <v>155</v>
      </c>
      <c r="Q833" s="211">
        <v>93779</v>
      </c>
      <c r="R833" s="182">
        <f>IFERROR(Q833/N821,"-")</f>
        <v>1.2070755098268682E-3</v>
      </c>
      <c r="S833" s="211">
        <v>10</v>
      </c>
      <c r="T833" s="182">
        <f>IFERROR(S833/O821,"-")</f>
        <v>7.407407407407407E-2</v>
      </c>
      <c r="U833" s="214">
        <f t="shared" si="784"/>
        <v>9377.9</v>
      </c>
      <c r="V833" s="109">
        <f t="shared" si="829"/>
        <v>5.2408154708872699E-4</v>
      </c>
      <c r="W833" s="615"/>
      <c r="X833" s="615"/>
      <c r="Y833" s="126" t="s">
        <v>155</v>
      </c>
      <c r="Z833" s="211">
        <v>732789</v>
      </c>
      <c r="AA833" s="182">
        <f>IFERROR(Z833/W821,"-")</f>
        <v>1.4786400101214105E-2</v>
      </c>
      <c r="AB833" s="211">
        <v>14</v>
      </c>
      <c r="AC833" s="182">
        <f>IFERROR(AB833/X821,"-")</f>
        <v>0.18666666666666668</v>
      </c>
      <c r="AD833" s="214">
        <f t="shared" si="785"/>
        <v>52342.071428571428</v>
      </c>
      <c r="AE833" s="109">
        <f t="shared" si="830"/>
        <v>7.3371416592421784E-4</v>
      </c>
      <c r="AF833" s="615"/>
      <c r="AG833" s="615"/>
      <c r="AH833" s="126" t="s">
        <v>155</v>
      </c>
      <c r="AI833" s="211">
        <v>794744</v>
      </c>
      <c r="AJ833" s="182">
        <f>IFERROR(AI833/AF821,"-")</f>
        <v>8.3952839011200795E-3</v>
      </c>
      <c r="AK833" s="211">
        <v>19</v>
      </c>
      <c r="AL833" s="182">
        <f>IFERROR(AK833/AG821,"-")</f>
        <v>0.12837837837837837</v>
      </c>
      <c r="AM833" s="214">
        <f t="shared" si="786"/>
        <v>41828.631578947367</v>
      </c>
      <c r="AN833" s="109">
        <f t="shared" si="831"/>
        <v>9.9575493946858122E-4</v>
      </c>
      <c r="AO833" s="615"/>
      <c r="AP833" s="651"/>
      <c r="AQ833" s="126" t="s">
        <v>155</v>
      </c>
      <c r="AR833" s="211">
        <f t="shared" si="781"/>
        <v>4548443</v>
      </c>
      <c r="AS833" s="182">
        <f>IFERROR(AR833/AO821,"-")</f>
        <v>5.4300144206085891E-3</v>
      </c>
      <c r="AT833" s="211">
        <f t="shared" si="782"/>
        <v>142</v>
      </c>
      <c r="AU833" s="182">
        <f>IFERROR(AT833/AP821,"-")</f>
        <v>9.4856379425517709E-2</v>
      </c>
      <c r="AV833" s="214">
        <f t="shared" si="787"/>
        <v>32031.288732394365</v>
      </c>
      <c r="AW833" s="109">
        <f t="shared" si="832"/>
        <v>7.4419579686599239E-3</v>
      </c>
      <c r="AX833" s="121"/>
      <c r="AY833" s="76"/>
      <c r="AZ833" s="76"/>
      <c r="BA833" s="76"/>
      <c r="BB833" s="76"/>
      <c r="BC833" s="76"/>
      <c r="BD833" s="76"/>
      <c r="BE833" s="76"/>
      <c r="BF833" s="76"/>
      <c r="BG833" s="76"/>
      <c r="BH833" s="76"/>
      <c r="BI833" s="76"/>
      <c r="BN833" s="500"/>
      <c r="BO833" s="642"/>
      <c r="BP833" s="641"/>
      <c r="BQ833" s="641"/>
      <c r="BR833" s="400" t="s">
        <v>155</v>
      </c>
      <c r="BS833" s="188">
        <v>510265</v>
      </c>
      <c r="BT833" s="390">
        <v>5.1057997678768032E-3</v>
      </c>
      <c r="BU833" s="188">
        <v>16</v>
      </c>
      <c r="BV833" s="390">
        <v>0.12213740458015267</v>
      </c>
      <c r="BW833" s="188">
        <v>31891.5625</v>
      </c>
      <c r="BX833" s="401">
        <v>8.6053891249394932E-4</v>
      </c>
      <c r="CB833" s="159"/>
      <c r="CC833" s="159"/>
      <c r="CD833" s="159"/>
      <c r="CE833" s="159"/>
      <c r="CF833" s="159"/>
      <c r="CG833" s="159"/>
      <c r="CI833" s="76"/>
      <c r="CJ833" s="150"/>
      <c r="CK833" s="150"/>
      <c r="CL833" s="150"/>
    </row>
    <row r="834" spans="2:90" s="14" customFormat="1" ht="13.5" customHeight="1">
      <c r="B834" s="500"/>
      <c r="C834" s="628"/>
      <c r="D834" s="631"/>
      <c r="E834" s="615"/>
      <c r="F834" s="615"/>
      <c r="G834" s="126" t="s">
        <v>156</v>
      </c>
      <c r="H834" s="211">
        <v>5078919</v>
      </c>
      <c r="I834" s="182">
        <f>IFERROR(H834/E821,"-")</f>
        <v>8.2485669530730429E-3</v>
      </c>
      <c r="J834" s="211">
        <v>97</v>
      </c>
      <c r="K834" s="182">
        <f>IFERROR(J834/F821,"-")</f>
        <v>8.5162423178226518E-2</v>
      </c>
      <c r="L834" s="214">
        <f t="shared" si="783"/>
        <v>52359.989690721646</v>
      </c>
      <c r="M834" s="109">
        <f t="shared" si="828"/>
        <v>5.0835910067606521E-3</v>
      </c>
      <c r="N834" s="615"/>
      <c r="O834" s="615"/>
      <c r="P834" s="126" t="s">
        <v>156</v>
      </c>
      <c r="Q834" s="211">
        <v>234969</v>
      </c>
      <c r="R834" s="182">
        <f>IFERROR(Q834/N821,"-")</f>
        <v>3.0244012568753065E-3</v>
      </c>
      <c r="S834" s="211">
        <v>8</v>
      </c>
      <c r="T834" s="182">
        <f>IFERROR(S834/O821,"-")</f>
        <v>5.9259259259259262E-2</v>
      </c>
      <c r="U834" s="214">
        <f t="shared" si="784"/>
        <v>29371.125</v>
      </c>
      <c r="V834" s="109">
        <f t="shared" si="829"/>
        <v>4.1926523767098163E-4</v>
      </c>
      <c r="W834" s="615"/>
      <c r="X834" s="615"/>
      <c r="Y834" s="126" t="s">
        <v>156</v>
      </c>
      <c r="Z834" s="211">
        <v>436623</v>
      </c>
      <c r="AA834" s="182">
        <f>IFERROR(Z834/W821,"-")</f>
        <v>8.8102883250054335E-3</v>
      </c>
      <c r="AB834" s="211">
        <v>7</v>
      </c>
      <c r="AC834" s="182">
        <f>IFERROR(AB834/X821,"-")</f>
        <v>9.3333333333333338E-2</v>
      </c>
      <c r="AD834" s="214">
        <f t="shared" si="785"/>
        <v>62374.714285714283</v>
      </c>
      <c r="AE834" s="109">
        <f t="shared" si="830"/>
        <v>3.6685708296210892E-4</v>
      </c>
      <c r="AF834" s="615"/>
      <c r="AG834" s="615"/>
      <c r="AH834" s="126" t="s">
        <v>156</v>
      </c>
      <c r="AI834" s="211">
        <v>702835</v>
      </c>
      <c r="AJ834" s="182">
        <f>IFERROR(AI834/AF821,"-")</f>
        <v>7.4244025253965198E-3</v>
      </c>
      <c r="AK834" s="211">
        <v>19</v>
      </c>
      <c r="AL834" s="182">
        <f>IFERROR(AK834/AG821,"-")</f>
        <v>0.12837837837837837</v>
      </c>
      <c r="AM834" s="214">
        <f t="shared" si="786"/>
        <v>36991.315789473687</v>
      </c>
      <c r="AN834" s="109">
        <f t="shared" si="831"/>
        <v>9.9575493946858122E-4</v>
      </c>
      <c r="AO834" s="615"/>
      <c r="AP834" s="651"/>
      <c r="AQ834" s="126" t="s">
        <v>156</v>
      </c>
      <c r="AR834" s="211">
        <f t="shared" si="781"/>
        <v>6453346</v>
      </c>
      <c r="AS834" s="182">
        <f>IFERROR(AR834/AO821,"-")</f>
        <v>7.7041224527111263E-3</v>
      </c>
      <c r="AT834" s="211">
        <f t="shared" si="782"/>
        <v>131</v>
      </c>
      <c r="AU834" s="182">
        <f>IFERROR(AT834/AP821,"-")</f>
        <v>8.7508350033400129E-2</v>
      </c>
      <c r="AV834" s="214">
        <f t="shared" si="787"/>
        <v>49262.183206106871</v>
      </c>
      <c r="AW834" s="109">
        <f t="shared" si="832"/>
        <v>6.8654682668623235E-3</v>
      </c>
      <c r="AX834" s="121"/>
      <c r="AY834" s="76"/>
      <c r="AZ834" s="76"/>
      <c r="BA834" s="76"/>
      <c r="BB834" s="76"/>
      <c r="BC834" s="76"/>
      <c r="BD834" s="76"/>
      <c r="BE834" s="76"/>
      <c r="BF834" s="76"/>
      <c r="BG834" s="76"/>
      <c r="BH834" s="76"/>
      <c r="BI834" s="76"/>
      <c r="BN834" s="500"/>
      <c r="BO834" s="642"/>
      <c r="BP834" s="641"/>
      <c r="BQ834" s="641"/>
      <c r="BR834" s="400" t="s">
        <v>156</v>
      </c>
      <c r="BS834" s="188">
        <v>552065</v>
      </c>
      <c r="BT834" s="390">
        <v>5.5240577912514226E-3</v>
      </c>
      <c r="BU834" s="188">
        <v>10</v>
      </c>
      <c r="BV834" s="390">
        <v>7.6335877862595422E-2</v>
      </c>
      <c r="BW834" s="188">
        <v>55206.5</v>
      </c>
      <c r="BX834" s="401">
        <v>5.3783682030871828E-4</v>
      </c>
      <c r="CB834" s="159"/>
      <c r="CC834" s="159"/>
      <c r="CD834" s="159"/>
      <c r="CE834" s="159"/>
      <c r="CF834" s="159"/>
      <c r="CG834" s="159"/>
      <c r="CI834" s="76"/>
      <c r="CJ834" s="150"/>
      <c r="CK834" s="150"/>
      <c r="CL834" s="150"/>
    </row>
    <row r="835" spans="2:90" s="14" customFormat="1" ht="13.5" customHeight="1">
      <c r="B835" s="500"/>
      <c r="C835" s="628"/>
      <c r="D835" s="631"/>
      <c r="E835" s="615"/>
      <c r="F835" s="615"/>
      <c r="G835" s="126" t="s">
        <v>157</v>
      </c>
      <c r="H835" s="211">
        <v>2891181</v>
      </c>
      <c r="I835" s="182">
        <f>IFERROR(H835/E821,"-")</f>
        <v>4.6955070659627906E-3</v>
      </c>
      <c r="J835" s="211">
        <v>65</v>
      </c>
      <c r="K835" s="182">
        <f>IFERROR(J835/F821,"-")</f>
        <v>5.7067603160667252E-2</v>
      </c>
      <c r="L835" s="214">
        <f t="shared" si="783"/>
        <v>44479.707692307689</v>
      </c>
      <c r="M835" s="109">
        <f t="shared" si="828"/>
        <v>3.4065300560767254E-3</v>
      </c>
      <c r="N835" s="615"/>
      <c r="O835" s="615"/>
      <c r="P835" s="126" t="s">
        <v>157</v>
      </c>
      <c r="Q835" s="211">
        <v>474231</v>
      </c>
      <c r="R835" s="182">
        <f>IFERROR(Q835/N821,"-")</f>
        <v>6.1040598225690773E-3</v>
      </c>
      <c r="S835" s="211">
        <v>4</v>
      </c>
      <c r="T835" s="182">
        <f>IFERROR(S835/O821,"-")</f>
        <v>2.9629629629629631E-2</v>
      </c>
      <c r="U835" s="214">
        <f t="shared" si="784"/>
        <v>118557.75</v>
      </c>
      <c r="V835" s="109">
        <f t="shared" si="829"/>
        <v>2.0963261883549081E-4</v>
      </c>
      <c r="W835" s="615"/>
      <c r="X835" s="615"/>
      <c r="Y835" s="126" t="s">
        <v>157</v>
      </c>
      <c r="Z835" s="211">
        <v>494193</v>
      </c>
      <c r="AA835" s="182">
        <f>IFERROR(Z835/W821,"-")</f>
        <v>9.9719502137986544E-3</v>
      </c>
      <c r="AB835" s="211">
        <v>7</v>
      </c>
      <c r="AC835" s="182">
        <f>IFERROR(AB835/X821,"-")</f>
        <v>9.3333333333333338E-2</v>
      </c>
      <c r="AD835" s="214">
        <f t="shared" si="785"/>
        <v>70599</v>
      </c>
      <c r="AE835" s="109">
        <f t="shared" si="830"/>
        <v>3.6685708296210892E-4</v>
      </c>
      <c r="AF835" s="615"/>
      <c r="AG835" s="615"/>
      <c r="AH835" s="126" t="s">
        <v>157</v>
      </c>
      <c r="AI835" s="211">
        <v>1075734</v>
      </c>
      <c r="AJ835" s="182">
        <f>IFERROR(AI835/AF821,"-")</f>
        <v>1.1363523766253672E-2</v>
      </c>
      <c r="AK835" s="211">
        <v>20</v>
      </c>
      <c r="AL835" s="182">
        <f>IFERROR(AK835/AG821,"-")</f>
        <v>0.13513513513513514</v>
      </c>
      <c r="AM835" s="214">
        <f t="shared" si="786"/>
        <v>53786.7</v>
      </c>
      <c r="AN835" s="109">
        <f t="shared" si="831"/>
        <v>1.048163094177454E-3</v>
      </c>
      <c r="AO835" s="615"/>
      <c r="AP835" s="651"/>
      <c r="AQ835" s="126" t="s">
        <v>157</v>
      </c>
      <c r="AR835" s="211">
        <f t="shared" si="781"/>
        <v>4935339</v>
      </c>
      <c r="AS835" s="182">
        <f>IFERROR(AR835/AO821,"-")</f>
        <v>5.8918979397107919E-3</v>
      </c>
      <c r="AT835" s="211">
        <f t="shared" si="782"/>
        <v>96</v>
      </c>
      <c r="AU835" s="182">
        <f>IFERROR(AT835/AP821,"-")</f>
        <v>6.4128256513026047E-2</v>
      </c>
      <c r="AV835" s="214">
        <f t="shared" si="787"/>
        <v>51409.78125</v>
      </c>
      <c r="AW835" s="109">
        <f t="shared" si="832"/>
        <v>5.0311828520517793E-3</v>
      </c>
      <c r="AX835" s="121"/>
      <c r="AY835" s="76"/>
      <c r="AZ835" s="76"/>
      <c r="BA835" s="76"/>
      <c r="BB835" s="76"/>
      <c r="BC835" s="76"/>
      <c r="BD835" s="76"/>
      <c r="BE835" s="76"/>
      <c r="BF835" s="76"/>
      <c r="BG835" s="76"/>
      <c r="BH835" s="76"/>
      <c r="BI835" s="76"/>
      <c r="BN835" s="500"/>
      <c r="BO835" s="642"/>
      <c r="BP835" s="641"/>
      <c r="BQ835" s="641"/>
      <c r="BR835" s="400" t="s">
        <v>157</v>
      </c>
      <c r="BS835" s="188">
        <v>3343033</v>
      </c>
      <c r="BT835" s="390">
        <v>3.3450965900864243E-2</v>
      </c>
      <c r="BU835" s="188">
        <v>19</v>
      </c>
      <c r="BV835" s="390">
        <v>0.14503816793893129</v>
      </c>
      <c r="BW835" s="188">
        <v>175949.10526315789</v>
      </c>
      <c r="BX835" s="401">
        <v>1.0218899585865649E-3</v>
      </c>
      <c r="CB835" s="159"/>
      <c r="CC835" s="159"/>
      <c r="CD835" s="159"/>
      <c r="CE835" s="159"/>
      <c r="CF835" s="159"/>
      <c r="CG835" s="159"/>
      <c r="CI835" s="76"/>
      <c r="CJ835" s="150"/>
      <c r="CK835" s="150"/>
      <c r="CL835" s="150"/>
    </row>
    <row r="836" spans="2:90" s="14" customFormat="1" ht="13.5" customHeight="1">
      <c r="B836" s="500"/>
      <c r="C836" s="628"/>
      <c r="D836" s="631"/>
      <c r="E836" s="615"/>
      <c r="F836" s="615"/>
      <c r="G836" s="127" t="s">
        <v>158</v>
      </c>
      <c r="H836" s="212">
        <v>612430</v>
      </c>
      <c r="I836" s="183">
        <f>IFERROR(H836/E821,"-")</f>
        <v>9.9463485420234568E-4</v>
      </c>
      <c r="J836" s="212">
        <v>70</v>
      </c>
      <c r="K836" s="183">
        <f>IFERROR(J836/F821,"-")</f>
        <v>6.1457418788410885E-2</v>
      </c>
      <c r="L836" s="215">
        <f t="shared" si="783"/>
        <v>8749</v>
      </c>
      <c r="M836" s="110">
        <f t="shared" si="828"/>
        <v>3.6685708296210892E-3</v>
      </c>
      <c r="N836" s="615"/>
      <c r="O836" s="615"/>
      <c r="P836" s="127" t="s">
        <v>158</v>
      </c>
      <c r="Q836" s="212">
        <v>66078</v>
      </c>
      <c r="R836" s="183">
        <f>IFERROR(Q836/N821,"-")</f>
        <v>8.5052235082843492E-4</v>
      </c>
      <c r="S836" s="212">
        <v>10</v>
      </c>
      <c r="T836" s="183">
        <f>IFERROR(S836/O821,"-")</f>
        <v>7.407407407407407E-2</v>
      </c>
      <c r="U836" s="215">
        <f t="shared" si="784"/>
        <v>6607.8</v>
      </c>
      <c r="V836" s="110">
        <f t="shared" si="829"/>
        <v>5.2408154708872699E-4</v>
      </c>
      <c r="W836" s="615"/>
      <c r="X836" s="615"/>
      <c r="Y836" s="127" t="s">
        <v>158</v>
      </c>
      <c r="Z836" s="212">
        <v>21161</v>
      </c>
      <c r="AA836" s="183">
        <f>IFERROR(Z836/W821,"-")</f>
        <v>4.2699196159029637E-4</v>
      </c>
      <c r="AB836" s="212">
        <v>7</v>
      </c>
      <c r="AC836" s="183">
        <f>IFERROR(AB836/X821,"-")</f>
        <v>9.3333333333333338E-2</v>
      </c>
      <c r="AD836" s="215">
        <f t="shared" si="785"/>
        <v>3023</v>
      </c>
      <c r="AE836" s="110">
        <f t="shared" si="830"/>
        <v>3.6685708296210892E-4</v>
      </c>
      <c r="AF836" s="615"/>
      <c r="AG836" s="615"/>
      <c r="AH836" s="127" t="s">
        <v>158</v>
      </c>
      <c r="AI836" s="212">
        <v>52437</v>
      </c>
      <c r="AJ836" s="183">
        <f>IFERROR(AI836/AF821,"-")</f>
        <v>5.539186227552943E-4</v>
      </c>
      <c r="AK836" s="212">
        <v>10</v>
      </c>
      <c r="AL836" s="183">
        <f>IFERROR(AK836/AG821,"-")</f>
        <v>6.7567567567567571E-2</v>
      </c>
      <c r="AM836" s="215">
        <f t="shared" si="786"/>
        <v>5243.7</v>
      </c>
      <c r="AN836" s="110">
        <f t="shared" si="831"/>
        <v>5.2408154708872699E-4</v>
      </c>
      <c r="AO836" s="615"/>
      <c r="AP836" s="651"/>
      <c r="AQ836" s="127" t="s">
        <v>158</v>
      </c>
      <c r="AR836" s="212">
        <f t="shared" si="781"/>
        <v>752106</v>
      </c>
      <c r="AS836" s="183">
        <f>IFERROR(AR836/AO821,"-")</f>
        <v>8.9787789488100507E-4</v>
      </c>
      <c r="AT836" s="212">
        <f t="shared" si="782"/>
        <v>97</v>
      </c>
      <c r="AU836" s="183">
        <f>IFERROR(AT836/AP821,"-")</f>
        <v>6.4796259185036745E-2</v>
      </c>
      <c r="AV836" s="215">
        <f t="shared" si="787"/>
        <v>7753.6701030927834</v>
      </c>
      <c r="AW836" s="110">
        <f t="shared" si="832"/>
        <v>5.0835910067606521E-3</v>
      </c>
      <c r="AX836" s="121"/>
      <c r="AY836" s="76"/>
      <c r="AZ836" s="76"/>
      <c r="BA836" s="76"/>
      <c r="BB836" s="76"/>
      <c r="BC836" s="76"/>
      <c r="BD836" s="76"/>
      <c r="BE836" s="76"/>
      <c r="BF836" s="76"/>
      <c r="BG836" s="76"/>
      <c r="BH836" s="76"/>
      <c r="BI836" s="76"/>
      <c r="BN836" s="500"/>
      <c r="BO836" s="642"/>
      <c r="BP836" s="641"/>
      <c r="BQ836" s="641"/>
      <c r="BR836" s="400" t="s">
        <v>158</v>
      </c>
      <c r="BS836" s="188">
        <v>275399</v>
      </c>
      <c r="BT836" s="390">
        <v>2.7556899851518403E-3</v>
      </c>
      <c r="BU836" s="188">
        <v>9</v>
      </c>
      <c r="BV836" s="390">
        <v>6.8702290076335881E-2</v>
      </c>
      <c r="BW836" s="188">
        <v>30599.888888888891</v>
      </c>
      <c r="BX836" s="401">
        <v>4.840531382778465E-4</v>
      </c>
      <c r="CB836" s="159"/>
      <c r="CC836" s="159"/>
      <c r="CD836" s="159"/>
      <c r="CE836" s="159"/>
      <c r="CF836" s="159"/>
      <c r="CG836" s="159"/>
      <c r="CI836" s="76"/>
      <c r="CJ836" s="150"/>
      <c r="CK836" s="150"/>
      <c r="CL836" s="150"/>
    </row>
    <row r="837" spans="2:90" s="14" customFormat="1" ht="13.5" customHeight="1">
      <c r="B837" s="500"/>
      <c r="C837" s="629"/>
      <c r="D837" s="632"/>
      <c r="E837" s="616"/>
      <c r="F837" s="616"/>
      <c r="G837" s="128" t="s">
        <v>81</v>
      </c>
      <c r="H837" s="204">
        <v>99048163</v>
      </c>
      <c r="I837" s="183">
        <f>IFERROR(H837/E821,"-")</f>
        <v>0.16086206613737924</v>
      </c>
      <c r="J837" s="212">
        <v>878</v>
      </c>
      <c r="K837" s="183">
        <f>IFERROR(J837/F821,"-")</f>
        <v>0.77085162423178222</v>
      </c>
      <c r="L837" s="215">
        <f t="shared" si="783"/>
        <v>112811.11958997721</v>
      </c>
      <c r="M837" s="111">
        <f t="shared" si="828"/>
        <v>4.6014359834390228E-2</v>
      </c>
      <c r="N837" s="616"/>
      <c r="O837" s="616"/>
      <c r="P837" s="128" t="s">
        <v>81</v>
      </c>
      <c r="Q837" s="204">
        <v>15989580</v>
      </c>
      <c r="R837" s="183">
        <f>IFERROR(Q837/N821,"-")</f>
        <v>0.20580972744876247</v>
      </c>
      <c r="S837" s="212">
        <v>107</v>
      </c>
      <c r="T837" s="183">
        <f>IFERROR(S837/O821,"-")</f>
        <v>0.79259259259259263</v>
      </c>
      <c r="U837" s="215">
        <f t="shared" si="784"/>
        <v>149435.32710280374</v>
      </c>
      <c r="V837" s="111">
        <f t="shared" si="829"/>
        <v>5.6076725538493789E-3</v>
      </c>
      <c r="W837" s="616"/>
      <c r="X837" s="616"/>
      <c r="Y837" s="128" t="s">
        <v>81</v>
      </c>
      <c r="Z837" s="204">
        <v>6450660</v>
      </c>
      <c r="AA837" s="183">
        <f>IFERROR(Z837/W821,"-")</f>
        <v>0.13016303421161859</v>
      </c>
      <c r="AB837" s="212">
        <v>64</v>
      </c>
      <c r="AC837" s="183">
        <f>IFERROR(AB837/X821,"-")</f>
        <v>0.85333333333333339</v>
      </c>
      <c r="AD837" s="215">
        <f t="shared" si="785"/>
        <v>100791.5625</v>
      </c>
      <c r="AE837" s="111">
        <f t="shared" si="830"/>
        <v>3.354121901367853E-3</v>
      </c>
      <c r="AF837" s="616"/>
      <c r="AG837" s="616"/>
      <c r="AH837" s="128" t="s">
        <v>81</v>
      </c>
      <c r="AI837" s="204">
        <v>13120772</v>
      </c>
      <c r="AJ837" s="183">
        <f>IFERROR(AI837/AF821,"-")</f>
        <v>0.1386013684178391</v>
      </c>
      <c r="AK837" s="212">
        <v>123</v>
      </c>
      <c r="AL837" s="183">
        <f>IFERROR(AK837/AG821,"-")</f>
        <v>0.83108108108108103</v>
      </c>
      <c r="AM837" s="215">
        <f t="shared" si="786"/>
        <v>106672.94308943089</v>
      </c>
      <c r="AN837" s="111">
        <f t="shared" si="831"/>
        <v>6.4462030291913422E-3</v>
      </c>
      <c r="AO837" s="616"/>
      <c r="AP837" s="652"/>
      <c r="AQ837" s="128" t="s">
        <v>81</v>
      </c>
      <c r="AR837" s="204">
        <f t="shared" ref="AR837:AR900" si="833">SUM(H837,Q837,Z837,AI837)</f>
        <v>134609175</v>
      </c>
      <c r="AS837" s="183">
        <f>IFERROR(AR837/AO821,"-")</f>
        <v>0.16069889441204938</v>
      </c>
      <c r="AT837" s="212">
        <f t="shared" ref="AT837:AT900" si="834">SUM(J837,S837,AB837,AK837)</f>
        <v>1172</v>
      </c>
      <c r="AU837" s="183">
        <f>IFERROR(AT837/AP821,"-")</f>
        <v>0.78289913159652635</v>
      </c>
      <c r="AV837" s="215">
        <f t="shared" si="787"/>
        <v>114854.24488054607</v>
      </c>
      <c r="AW837" s="111">
        <f t="shared" si="832"/>
        <v>6.1422357318798804E-2</v>
      </c>
      <c r="AX837" s="121"/>
      <c r="AY837" s="76"/>
      <c r="AZ837" s="76"/>
      <c r="BA837" s="76"/>
      <c r="BB837" s="76"/>
      <c r="BC837" s="76"/>
      <c r="BD837" s="76"/>
      <c r="BE837" s="76"/>
      <c r="BF837" s="76"/>
      <c r="BG837" s="76"/>
      <c r="BH837" s="76"/>
      <c r="BI837" s="76"/>
      <c r="BN837" s="500"/>
      <c r="BO837" s="642"/>
      <c r="BP837" s="641"/>
      <c r="BQ837" s="641"/>
      <c r="BR837" s="128" t="s">
        <v>81</v>
      </c>
      <c r="BS837" s="188">
        <v>22286841</v>
      </c>
      <c r="BT837" s="390">
        <v>0.22300598239053673</v>
      </c>
      <c r="BU837" s="188">
        <v>114</v>
      </c>
      <c r="BV837" s="390">
        <v>0.87022900763358779</v>
      </c>
      <c r="BW837" s="188">
        <v>195498.60526315789</v>
      </c>
      <c r="BX837" s="401">
        <v>6.1313397515193888E-3</v>
      </c>
      <c r="CB837" s="159"/>
      <c r="CC837" s="159"/>
      <c r="CD837" s="159"/>
      <c r="CE837" s="159"/>
      <c r="CF837" s="159"/>
      <c r="CG837" s="159"/>
      <c r="CI837" s="76"/>
      <c r="CJ837" s="150"/>
      <c r="CK837" s="150"/>
      <c r="CL837" s="150"/>
    </row>
    <row r="838" spans="2:90" s="14" customFormat="1" ht="13.5" customHeight="1">
      <c r="B838" s="500">
        <v>50</v>
      </c>
      <c r="C838" s="627" t="s">
        <v>16</v>
      </c>
      <c r="D838" s="630">
        <f>BL54</f>
        <v>17032</v>
      </c>
      <c r="E838" s="626">
        <f t="shared" ref="E838" si="835">VLOOKUP(C838,$AY$5:$BI$78,2,0)</f>
        <v>761960060</v>
      </c>
      <c r="F838" s="626">
        <f t="shared" ref="F838" si="836">VLOOKUP(C838,$AY$5:$BI$78,7,0)</f>
        <v>1362</v>
      </c>
      <c r="G838" s="124" t="s">
        <v>144</v>
      </c>
      <c r="H838" s="210">
        <v>7832570</v>
      </c>
      <c r="I838" s="181">
        <f>IFERROR(H838/E838,"-")</f>
        <v>1.0279502051590473E-2</v>
      </c>
      <c r="J838" s="210">
        <v>208</v>
      </c>
      <c r="K838" s="181">
        <f>IFERROR(J838/F838,"-")</f>
        <v>0.1527165932452276</v>
      </c>
      <c r="L838" s="213">
        <f t="shared" ref="L838:L901" si="837">IFERROR(H838/J838,"-")</f>
        <v>37656.586538461539</v>
      </c>
      <c r="M838" s="108">
        <f>IFERROR(J838/$BL$54,0)</f>
        <v>1.2212306247064349E-2</v>
      </c>
      <c r="N838" s="626">
        <f t="shared" ref="N838" si="838">VLOOKUP(C838,$AY$5:$BI$78,3,0)</f>
        <v>137238680</v>
      </c>
      <c r="O838" s="626">
        <f t="shared" ref="O838" si="839">VLOOKUP(C838,$AY$5:$BI$78,8,0)</f>
        <v>206</v>
      </c>
      <c r="P838" s="124" t="s">
        <v>144</v>
      </c>
      <c r="Q838" s="210">
        <v>1021102</v>
      </c>
      <c r="R838" s="181">
        <f>IFERROR(Q838/N838,"-")</f>
        <v>7.4403367913477457E-3</v>
      </c>
      <c r="S838" s="210">
        <v>37</v>
      </c>
      <c r="T838" s="181">
        <f>IFERROR(S838/O838,"-")</f>
        <v>0.1796116504854369</v>
      </c>
      <c r="U838" s="213">
        <f t="shared" ref="U838:U901" si="840">IFERROR(Q838/S838,"-")</f>
        <v>27597.35135135135</v>
      </c>
      <c r="V838" s="108">
        <f>IFERROR(S838/$BL$54,0)</f>
        <v>2.1723813997181775E-3</v>
      </c>
      <c r="W838" s="626">
        <f t="shared" ref="W838" si="841">VLOOKUP(C838,$AY$5:$BI$78,4,0)</f>
        <v>72493400</v>
      </c>
      <c r="X838" s="626">
        <f t="shared" ref="X838" si="842">VLOOKUP(C838,$AY$5:$BI$78,9,0)</f>
        <v>107</v>
      </c>
      <c r="Y838" s="124" t="s">
        <v>144</v>
      </c>
      <c r="Z838" s="210">
        <v>1001143</v>
      </c>
      <c r="AA838" s="181">
        <f>IFERROR(Z838/W838,"-")</f>
        <v>1.3810126163209341E-2</v>
      </c>
      <c r="AB838" s="210">
        <v>15</v>
      </c>
      <c r="AC838" s="181">
        <f>IFERROR(AB838/X838,"-")</f>
        <v>0.14018691588785046</v>
      </c>
      <c r="AD838" s="213">
        <f t="shared" ref="AD838:AD901" si="843">IFERROR(Z838/AB838,"-")</f>
        <v>66742.866666666669</v>
      </c>
      <c r="AE838" s="108">
        <f>IFERROR(AB838/$BL$54,0)</f>
        <v>8.8069516204790984E-4</v>
      </c>
      <c r="AF838" s="626">
        <f t="shared" ref="AF838" si="844">VLOOKUP(C838,$AY$5:$BI$78,5,0)</f>
        <v>158397430</v>
      </c>
      <c r="AG838" s="626">
        <f t="shared" ref="AG838" si="845">VLOOKUP(C838,$AY$5:$BI$78,10,0)</f>
        <v>179</v>
      </c>
      <c r="AH838" s="124" t="s">
        <v>144</v>
      </c>
      <c r="AI838" s="210">
        <v>2899714</v>
      </c>
      <c r="AJ838" s="181">
        <f>IFERROR(AI838/AF838,"-")</f>
        <v>1.8306572272037493E-2</v>
      </c>
      <c r="AK838" s="210">
        <v>59</v>
      </c>
      <c r="AL838" s="181">
        <f>IFERROR(AK838/AG838,"-")</f>
        <v>0.32960893854748602</v>
      </c>
      <c r="AM838" s="213">
        <f t="shared" ref="AM838:AM901" si="846">IFERROR(AI838/AK838,"-")</f>
        <v>49147.694915254237</v>
      </c>
      <c r="AN838" s="108">
        <f>IFERROR(AK838/$BL$54,0)</f>
        <v>3.4640676373884453E-3</v>
      </c>
      <c r="AO838" s="626">
        <f t="shared" ref="AO838" si="847">VLOOKUP(C838,$AY$5:$BI$78,6,0)</f>
        <v>1130089570</v>
      </c>
      <c r="AP838" s="650">
        <f t="shared" ref="AP838" si="848">VLOOKUP(C838,$AY$5:$BI$78,11,0)</f>
        <v>1854</v>
      </c>
      <c r="AQ838" s="124" t="s">
        <v>144</v>
      </c>
      <c r="AR838" s="210">
        <f t="shared" si="833"/>
        <v>12754529</v>
      </c>
      <c r="AS838" s="181">
        <f>IFERROR(AR838/AO838,"-")</f>
        <v>1.1286299191311003E-2</v>
      </c>
      <c r="AT838" s="210">
        <f t="shared" si="834"/>
        <v>319</v>
      </c>
      <c r="AU838" s="181">
        <f>IFERROR(AT838/AP838,"-")</f>
        <v>0.1720604099244876</v>
      </c>
      <c r="AV838" s="213">
        <f t="shared" ref="AV838:AV901" si="849">IFERROR(AR838/AT838,"-")</f>
        <v>39982.849529780564</v>
      </c>
      <c r="AW838" s="108">
        <f>IFERROR(AT838/$BL$54,0)</f>
        <v>1.8729450446218883E-2</v>
      </c>
      <c r="AX838" s="121"/>
      <c r="AY838" s="76"/>
      <c r="AZ838" s="76"/>
      <c r="BA838" s="76"/>
      <c r="BB838" s="76"/>
      <c r="BC838" s="76"/>
      <c r="BD838" s="76"/>
      <c r="BE838" s="76"/>
      <c r="BF838" s="76"/>
      <c r="BG838" s="76"/>
      <c r="BH838" s="76"/>
      <c r="BI838" s="76"/>
      <c r="BN838" s="500">
        <v>50</v>
      </c>
      <c r="BO838" s="642" t="s">
        <v>16</v>
      </c>
      <c r="BP838" s="641">
        <v>127785460</v>
      </c>
      <c r="BQ838" s="641">
        <v>204</v>
      </c>
      <c r="BR838" s="400" t="s">
        <v>144</v>
      </c>
      <c r="BS838" s="188">
        <v>3014946</v>
      </c>
      <c r="BT838" s="390">
        <v>2.3593811064263493E-2</v>
      </c>
      <c r="BU838" s="188">
        <v>47</v>
      </c>
      <c r="BV838" s="390">
        <v>0.23039215686274508</v>
      </c>
      <c r="BW838" s="188">
        <v>64147.787234042553</v>
      </c>
      <c r="BX838" s="401">
        <v>2.8656789220169502E-3</v>
      </c>
      <c r="CB838" s="159"/>
      <c r="CC838" s="159"/>
      <c r="CD838" s="159"/>
      <c r="CE838" s="159"/>
      <c r="CF838" s="159"/>
      <c r="CG838" s="159"/>
      <c r="CI838" s="76"/>
      <c r="CJ838" s="150"/>
      <c r="CK838" s="150"/>
      <c r="CL838" s="150"/>
    </row>
    <row r="839" spans="2:90" s="14" customFormat="1" ht="13.5" customHeight="1">
      <c r="B839" s="500"/>
      <c r="C839" s="628"/>
      <c r="D839" s="631"/>
      <c r="E839" s="615"/>
      <c r="F839" s="615"/>
      <c r="G839" s="125" t="s">
        <v>145</v>
      </c>
      <c r="H839" s="211">
        <v>34669087</v>
      </c>
      <c r="I839" s="182">
        <f>IFERROR(H839/E838,"-")</f>
        <v>4.5499874363493543E-2</v>
      </c>
      <c r="J839" s="211">
        <v>329</v>
      </c>
      <c r="K839" s="182">
        <f>IFERROR(J839/F838,"-")</f>
        <v>0.24155653450807635</v>
      </c>
      <c r="L839" s="214">
        <f t="shared" si="837"/>
        <v>105377.1641337386</v>
      </c>
      <c r="M839" s="109">
        <f t="shared" ref="M839:M854" si="850">IFERROR(J839/$BL$54,0)</f>
        <v>1.9316580554250822E-2</v>
      </c>
      <c r="N839" s="615"/>
      <c r="O839" s="615"/>
      <c r="P839" s="125" t="s">
        <v>145</v>
      </c>
      <c r="Q839" s="211">
        <v>4066591</v>
      </c>
      <c r="R839" s="182">
        <f>IFERROR(Q839/N838,"-")</f>
        <v>2.9631522250141141E-2</v>
      </c>
      <c r="S839" s="211">
        <v>53</v>
      </c>
      <c r="T839" s="182">
        <f>IFERROR(S839/O838,"-")</f>
        <v>0.25728155339805825</v>
      </c>
      <c r="U839" s="214">
        <f t="shared" si="840"/>
        <v>76728.132075471702</v>
      </c>
      <c r="V839" s="109">
        <f t="shared" ref="V839:V854" si="851">IFERROR(S839/$BL$54,0)</f>
        <v>3.1117895725692813E-3</v>
      </c>
      <c r="W839" s="615"/>
      <c r="X839" s="615"/>
      <c r="Y839" s="125" t="s">
        <v>145</v>
      </c>
      <c r="Z839" s="211">
        <v>3309825</v>
      </c>
      <c r="AA839" s="182">
        <f>IFERROR(Z839/W838,"-")</f>
        <v>4.5656914974328701E-2</v>
      </c>
      <c r="AB839" s="211">
        <v>47</v>
      </c>
      <c r="AC839" s="182">
        <f>IFERROR(AB839/X838,"-")</f>
        <v>0.43925233644859812</v>
      </c>
      <c r="AD839" s="214">
        <f t="shared" si="843"/>
        <v>70421.808510638293</v>
      </c>
      <c r="AE839" s="109">
        <f t="shared" ref="AE839:AE854" si="852">IFERROR(AB839/$BL$54,0)</f>
        <v>2.7595115077501176E-3</v>
      </c>
      <c r="AF839" s="615"/>
      <c r="AG839" s="615"/>
      <c r="AH839" s="125" t="s">
        <v>145</v>
      </c>
      <c r="AI839" s="211">
        <v>6254864</v>
      </c>
      <c r="AJ839" s="182">
        <f>IFERROR(AI839/AF838,"-")</f>
        <v>3.9488418467395592E-2</v>
      </c>
      <c r="AK839" s="211">
        <v>56</v>
      </c>
      <c r="AL839" s="182">
        <f>IFERROR(AK839/AG838,"-")</f>
        <v>0.31284916201117319</v>
      </c>
      <c r="AM839" s="214">
        <f t="shared" si="846"/>
        <v>111694</v>
      </c>
      <c r="AN839" s="109">
        <f t="shared" ref="AN839:AN854" si="853">IFERROR(AK839/$BL$54,0)</f>
        <v>3.2879286049788633E-3</v>
      </c>
      <c r="AO839" s="615"/>
      <c r="AP839" s="651"/>
      <c r="AQ839" s="125" t="s">
        <v>145</v>
      </c>
      <c r="AR839" s="211">
        <f t="shared" si="833"/>
        <v>48300367</v>
      </c>
      <c r="AS839" s="182">
        <f>IFERROR(AR839/AO838,"-")</f>
        <v>4.274029977995461E-2</v>
      </c>
      <c r="AT839" s="211">
        <f t="shared" si="834"/>
        <v>485</v>
      </c>
      <c r="AU839" s="182">
        <f>IFERROR(AT839/AP838,"-")</f>
        <v>0.26159654800431498</v>
      </c>
      <c r="AV839" s="214">
        <f t="shared" si="849"/>
        <v>99588.385567010308</v>
      </c>
      <c r="AW839" s="109">
        <f t="shared" ref="AW839:AW854" si="854">IFERROR(AT839/$BL$54,0)</f>
        <v>2.8475810239549083E-2</v>
      </c>
      <c r="AX839" s="121"/>
      <c r="AY839" s="76"/>
      <c r="AZ839" s="76"/>
      <c r="BA839" s="76"/>
      <c r="BB839" s="76"/>
      <c r="BC839" s="76"/>
      <c r="BD839" s="76"/>
      <c r="BE839" s="76"/>
      <c r="BF839" s="76"/>
      <c r="BG839" s="76"/>
      <c r="BH839" s="76"/>
      <c r="BI839" s="76"/>
      <c r="BN839" s="500"/>
      <c r="BO839" s="642"/>
      <c r="BP839" s="641"/>
      <c r="BQ839" s="641"/>
      <c r="BR839" s="400" t="s">
        <v>145</v>
      </c>
      <c r="BS839" s="188">
        <v>10046712</v>
      </c>
      <c r="BT839" s="390">
        <v>7.8621714864899342E-2</v>
      </c>
      <c r="BU839" s="188">
        <v>69</v>
      </c>
      <c r="BV839" s="390">
        <v>0.33823529411764708</v>
      </c>
      <c r="BW839" s="188">
        <v>145604.52173913043</v>
      </c>
      <c r="BX839" s="401">
        <v>4.2070605450887141E-3</v>
      </c>
      <c r="CB839" s="159"/>
      <c r="CC839" s="159"/>
      <c r="CD839" s="159"/>
      <c r="CE839" s="159"/>
      <c r="CF839" s="159"/>
      <c r="CG839" s="159"/>
      <c r="CI839" s="76"/>
      <c r="CJ839" s="150"/>
      <c r="CK839" s="150"/>
      <c r="CL839" s="150"/>
    </row>
    <row r="840" spans="2:90" s="14" customFormat="1" ht="13.5" customHeight="1">
      <c r="B840" s="500"/>
      <c r="C840" s="628"/>
      <c r="D840" s="631"/>
      <c r="E840" s="615"/>
      <c r="F840" s="615"/>
      <c r="G840" s="126" t="s">
        <v>146</v>
      </c>
      <c r="H840" s="211">
        <v>11767264</v>
      </c>
      <c r="I840" s="182">
        <f>IFERROR(H840/E838,"-")</f>
        <v>1.5443413136378828E-2</v>
      </c>
      <c r="J840" s="211">
        <v>347</v>
      </c>
      <c r="K840" s="182">
        <f>IFERROR(J840/F838,"-")</f>
        <v>0.25477239353891334</v>
      </c>
      <c r="L840" s="214">
        <f t="shared" si="837"/>
        <v>33911.423631123922</v>
      </c>
      <c r="M840" s="109">
        <f t="shared" si="850"/>
        <v>2.0373414748708314E-2</v>
      </c>
      <c r="N840" s="615"/>
      <c r="O840" s="615"/>
      <c r="P840" s="126" t="s">
        <v>146</v>
      </c>
      <c r="Q840" s="211">
        <v>1924234</v>
      </c>
      <c r="R840" s="182">
        <f>IFERROR(Q840/N838,"-")</f>
        <v>1.4021076273831838E-2</v>
      </c>
      <c r="S840" s="211">
        <v>59</v>
      </c>
      <c r="T840" s="182">
        <f>IFERROR(S840/O838,"-")</f>
        <v>0.28640776699029125</v>
      </c>
      <c r="U840" s="214">
        <f t="shared" si="840"/>
        <v>32614.135593220341</v>
      </c>
      <c r="V840" s="109">
        <f t="shared" si="851"/>
        <v>3.4640676373884453E-3</v>
      </c>
      <c r="W840" s="615"/>
      <c r="X840" s="615"/>
      <c r="Y840" s="126" t="s">
        <v>146</v>
      </c>
      <c r="Z840" s="211">
        <v>832796</v>
      </c>
      <c r="AA840" s="182">
        <f>IFERROR(Z840/W838,"-")</f>
        <v>1.1487887173177145E-2</v>
      </c>
      <c r="AB840" s="211">
        <v>30</v>
      </c>
      <c r="AC840" s="182">
        <f>IFERROR(AB840/X838,"-")</f>
        <v>0.28037383177570091</v>
      </c>
      <c r="AD840" s="214">
        <f t="shared" si="843"/>
        <v>27759.866666666665</v>
      </c>
      <c r="AE840" s="109">
        <f t="shared" si="852"/>
        <v>1.7613903240958197E-3</v>
      </c>
      <c r="AF840" s="615"/>
      <c r="AG840" s="615"/>
      <c r="AH840" s="126" t="s">
        <v>146</v>
      </c>
      <c r="AI840" s="211">
        <v>1515752</v>
      </c>
      <c r="AJ840" s="182">
        <f>IFERROR(AI840/AF838,"-")</f>
        <v>9.569296673563453E-3</v>
      </c>
      <c r="AK840" s="211">
        <v>49</v>
      </c>
      <c r="AL840" s="182">
        <f>IFERROR(AK840/AG838,"-")</f>
        <v>0.27374301675977653</v>
      </c>
      <c r="AM840" s="214">
        <f t="shared" si="846"/>
        <v>30933.714285714286</v>
      </c>
      <c r="AN840" s="109">
        <f t="shared" si="853"/>
        <v>2.8769375293565052E-3</v>
      </c>
      <c r="AO840" s="615"/>
      <c r="AP840" s="651"/>
      <c r="AQ840" s="126" t="s">
        <v>146</v>
      </c>
      <c r="AR840" s="211">
        <f t="shared" si="833"/>
        <v>16040046</v>
      </c>
      <c r="AS840" s="182">
        <f>IFERROR(AR840/AO838,"-")</f>
        <v>1.4193605910370449E-2</v>
      </c>
      <c r="AT840" s="211">
        <f t="shared" si="834"/>
        <v>485</v>
      </c>
      <c r="AU840" s="182">
        <f>IFERROR(AT840/AP838,"-")</f>
        <v>0.26159654800431498</v>
      </c>
      <c r="AV840" s="214">
        <f t="shared" si="849"/>
        <v>33072.259793814432</v>
      </c>
      <c r="AW840" s="109">
        <f t="shared" si="854"/>
        <v>2.8475810239549083E-2</v>
      </c>
      <c r="AX840" s="121"/>
      <c r="AY840" s="76"/>
      <c r="AZ840" s="76"/>
      <c r="BA840" s="76"/>
      <c r="BB840" s="76"/>
      <c r="BC840" s="76"/>
      <c r="BD840" s="76"/>
      <c r="BE840" s="76"/>
      <c r="BF840" s="76"/>
      <c r="BG840" s="76"/>
      <c r="BH840" s="76"/>
      <c r="BI840" s="76"/>
      <c r="BN840" s="500"/>
      <c r="BO840" s="642"/>
      <c r="BP840" s="641"/>
      <c r="BQ840" s="641"/>
      <c r="BR840" s="400" t="s">
        <v>146</v>
      </c>
      <c r="BS840" s="188">
        <v>1139684</v>
      </c>
      <c r="BT840" s="390">
        <v>8.9187298774054576E-3</v>
      </c>
      <c r="BU840" s="188">
        <v>48</v>
      </c>
      <c r="BV840" s="390">
        <v>0.23529411764705882</v>
      </c>
      <c r="BW840" s="188">
        <v>23743.416666666668</v>
      </c>
      <c r="BX840" s="401">
        <v>2.9266508139747576E-3</v>
      </c>
      <c r="CB840" s="159"/>
      <c r="CC840" s="159"/>
      <c r="CD840" s="159"/>
      <c r="CE840" s="159"/>
      <c r="CF840" s="159"/>
      <c r="CG840" s="159"/>
      <c r="CI840" s="76"/>
      <c r="CJ840" s="150"/>
      <c r="CK840" s="150"/>
      <c r="CL840" s="150"/>
    </row>
    <row r="841" spans="2:90" s="14" customFormat="1" ht="13.5" customHeight="1">
      <c r="B841" s="500"/>
      <c r="C841" s="628"/>
      <c r="D841" s="631"/>
      <c r="E841" s="615"/>
      <c r="F841" s="615"/>
      <c r="G841" s="126" t="s">
        <v>147</v>
      </c>
      <c r="H841" s="211">
        <v>1036104</v>
      </c>
      <c r="I841" s="182">
        <f>IFERROR(H841/E838,"-")</f>
        <v>1.3597878083006084E-3</v>
      </c>
      <c r="J841" s="211">
        <v>70</v>
      </c>
      <c r="K841" s="182">
        <f>IFERROR(J841/F838,"-")</f>
        <v>5.1395007342143903E-2</v>
      </c>
      <c r="L841" s="214">
        <f t="shared" si="837"/>
        <v>14801.485714285714</v>
      </c>
      <c r="M841" s="109">
        <f t="shared" si="850"/>
        <v>4.109910756223579E-3</v>
      </c>
      <c r="N841" s="615"/>
      <c r="O841" s="615"/>
      <c r="P841" s="126" t="s">
        <v>147</v>
      </c>
      <c r="Q841" s="211">
        <v>111019</v>
      </c>
      <c r="R841" s="182">
        <f>IFERROR(Q841/N838,"-")</f>
        <v>8.0894832273233758E-4</v>
      </c>
      <c r="S841" s="211">
        <v>10</v>
      </c>
      <c r="T841" s="182">
        <f>IFERROR(S841/O838,"-")</f>
        <v>4.8543689320388349E-2</v>
      </c>
      <c r="U841" s="214">
        <f t="shared" si="840"/>
        <v>11101.9</v>
      </c>
      <c r="V841" s="109">
        <f t="shared" si="851"/>
        <v>5.8713010803193989E-4</v>
      </c>
      <c r="W841" s="615"/>
      <c r="X841" s="615"/>
      <c r="Y841" s="126" t="s">
        <v>147</v>
      </c>
      <c r="Z841" s="211">
        <v>33068</v>
      </c>
      <c r="AA841" s="182">
        <f>IFERROR(Z841/W838,"-")</f>
        <v>4.5615187037716538E-4</v>
      </c>
      <c r="AB841" s="211">
        <v>6</v>
      </c>
      <c r="AC841" s="182">
        <f>IFERROR(AB841/X838,"-")</f>
        <v>5.6074766355140186E-2</v>
      </c>
      <c r="AD841" s="214">
        <f t="shared" si="843"/>
        <v>5511.333333333333</v>
      </c>
      <c r="AE841" s="109">
        <f t="shared" si="852"/>
        <v>3.522780648191639E-4</v>
      </c>
      <c r="AF841" s="615"/>
      <c r="AG841" s="615"/>
      <c r="AH841" s="126" t="s">
        <v>147</v>
      </c>
      <c r="AI841" s="211">
        <v>386002</v>
      </c>
      <c r="AJ841" s="182">
        <f>IFERROR(AI841/AF838,"-")</f>
        <v>2.4369208515567457E-3</v>
      </c>
      <c r="AK841" s="211">
        <v>15</v>
      </c>
      <c r="AL841" s="182">
        <f>IFERROR(AK841/AG838,"-")</f>
        <v>8.3798882681564241E-2</v>
      </c>
      <c r="AM841" s="214">
        <f t="shared" si="846"/>
        <v>25733.466666666667</v>
      </c>
      <c r="AN841" s="109">
        <f t="shared" si="853"/>
        <v>8.8069516204790984E-4</v>
      </c>
      <c r="AO841" s="615"/>
      <c r="AP841" s="651"/>
      <c r="AQ841" s="126" t="s">
        <v>147</v>
      </c>
      <c r="AR841" s="211">
        <f t="shared" si="833"/>
        <v>1566193</v>
      </c>
      <c r="AS841" s="182">
        <f>IFERROR(AR841/AO838,"-")</f>
        <v>1.3859016502559174E-3</v>
      </c>
      <c r="AT841" s="211">
        <f t="shared" si="834"/>
        <v>101</v>
      </c>
      <c r="AU841" s="182">
        <f>IFERROR(AT841/AP838,"-")</f>
        <v>5.447680690399137E-2</v>
      </c>
      <c r="AV841" s="214">
        <f t="shared" si="849"/>
        <v>15506.861386138615</v>
      </c>
      <c r="AW841" s="109">
        <f t="shared" si="854"/>
        <v>5.9300140911225929E-3</v>
      </c>
      <c r="AX841" s="121"/>
      <c r="AY841" s="76"/>
      <c r="AZ841" s="76"/>
      <c r="BA841" s="76"/>
      <c r="BB841" s="76"/>
      <c r="BC841" s="76"/>
      <c r="BD841" s="76"/>
      <c r="BE841" s="76"/>
      <c r="BF841" s="76"/>
      <c r="BG841" s="76"/>
      <c r="BH841" s="76"/>
      <c r="BI841" s="76"/>
      <c r="BN841" s="500"/>
      <c r="BO841" s="642"/>
      <c r="BP841" s="641"/>
      <c r="BQ841" s="641"/>
      <c r="BR841" s="400" t="s">
        <v>147</v>
      </c>
      <c r="BS841" s="188">
        <v>28912</v>
      </c>
      <c r="BT841" s="390">
        <v>2.2625422328956675E-4</v>
      </c>
      <c r="BU841" s="188">
        <v>5</v>
      </c>
      <c r="BV841" s="390">
        <v>2.4509803921568627E-2</v>
      </c>
      <c r="BW841" s="188">
        <v>5782.4</v>
      </c>
      <c r="BX841" s="401">
        <v>3.0485945978903724E-4</v>
      </c>
      <c r="CB841" s="159"/>
      <c r="CC841" s="159"/>
      <c r="CD841" s="159"/>
      <c r="CE841" s="159"/>
      <c r="CF841" s="159"/>
      <c r="CG841" s="159"/>
      <c r="CI841" s="76"/>
      <c r="CJ841" s="150"/>
      <c r="CK841" s="150"/>
      <c r="CL841" s="150"/>
    </row>
    <row r="842" spans="2:90" s="14" customFormat="1" ht="13.5" customHeight="1">
      <c r="B842" s="500"/>
      <c r="C842" s="628"/>
      <c r="D842" s="631"/>
      <c r="E842" s="615"/>
      <c r="F842" s="615"/>
      <c r="G842" s="126" t="s">
        <v>148</v>
      </c>
      <c r="H842" s="211">
        <v>19316655</v>
      </c>
      <c r="I842" s="182">
        <f>IFERROR(H842/E838,"-")</f>
        <v>2.5351269724032517E-2</v>
      </c>
      <c r="J842" s="211">
        <v>421</v>
      </c>
      <c r="K842" s="182">
        <f>IFERROR(J842/F838,"-")</f>
        <v>0.30910425844346551</v>
      </c>
      <c r="L842" s="214">
        <f t="shared" si="837"/>
        <v>45882.790973871735</v>
      </c>
      <c r="M842" s="109">
        <f t="shared" si="850"/>
        <v>2.4718177548144669E-2</v>
      </c>
      <c r="N842" s="615"/>
      <c r="O842" s="615"/>
      <c r="P842" s="126" t="s">
        <v>148</v>
      </c>
      <c r="Q842" s="211">
        <v>3551200</v>
      </c>
      <c r="R842" s="182">
        <f>IFERROR(Q842/N838,"-")</f>
        <v>2.5876086829165073E-2</v>
      </c>
      <c r="S842" s="211">
        <v>74</v>
      </c>
      <c r="T842" s="182">
        <f>IFERROR(S842/O838,"-")</f>
        <v>0.35922330097087379</v>
      </c>
      <c r="U842" s="214">
        <f t="shared" si="840"/>
        <v>47989.189189189186</v>
      </c>
      <c r="V842" s="109">
        <f t="shared" si="851"/>
        <v>4.3447627994363551E-3</v>
      </c>
      <c r="W842" s="615"/>
      <c r="X842" s="615"/>
      <c r="Y842" s="126" t="s">
        <v>148</v>
      </c>
      <c r="Z842" s="211">
        <v>1187412</v>
      </c>
      <c r="AA842" s="182">
        <f>IFERROR(Z842/W838,"-")</f>
        <v>1.6379587659014476E-2</v>
      </c>
      <c r="AB842" s="211">
        <v>40</v>
      </c>
      <c r="AC842" s="182">
        <f>IFERROR(AB842/X838,"-")</f>
        <v>0.37383177570093457</v>
      </c>
      <c r="AD842" s="214">
        <f t="shared" si="843"/>
        <v>29685.3</v>
      </c>
      <c r="AE842" s="109">
        <f t="shared" si="852"/>
        <v>2.3485204321277596E-3</v>
      </c>
      <c r="AF842" s="615"/>
      <c r="AG842" s="615"/>
      <c r="AH842" s="126" t="s">
        <v>148</v>
      </c>
      <c r="AI842" s="211">
        <v>2324375</v>
      </c>
      <c r="AJ842" s="182">
        <f>IFERROR(AI842/AF838,"-")</f>
        <v>1.4674322683139493E-2</v>
      </c>
      <c r="AK842" s="211">
        <v>73</v>
      </c>
      <c r="AL842" s="182">
        <f>IFERROR(AK842/AG838,"-")</f>
        <v>0.40782122905027934</v>
      </c>
      <c r="AM842" s="214">
        <f t="shared" si="846"/>
        <v>31840.753424657534</v>
      </c>
      <c r="AN842" s="109">
        <f t="shared" si="853"/>
        <v>4.2860497886331615E-3</v>
      </c>
      <c r="AO842" s="615"/>
      <c r="AP842" s="651"/>
      <c r="AQ842" s="126" t="s">
        <v>148</v>
      </c>
      <c r="AR842" s="211">
        <f t="shared" si="833"/>
        <v>26379642</v>
      </c>
      <c r="AS842" s="182">
        <f>IFERROR(AR842/AO838,"-")</f>
        <v>2.3342965637670649E-2</v>
      </c>
      <c r="AT842" s="211">
        <f t="shared" si="834"/>
        <v>608</v>
      </c>
      <c r="AU842" s="182">
        <f>IFERROR(AT842/AP838,"-")</f>
        <v>0.32793959007551243</v>
      </c>
      <c r="AV842" s="214">
        <f t="shared" si="849"/>
        <v>43387.569078947367</v>
      </c>
      <c r="AW842" s="109">
        <f t="shared" si="854"/>
        <v>3.5697510568341945E-2</v>
      </c>
      <c r="AX842" s="121"/>
      <c r="AY842" s="76"/>
      <c r="AZ842" s="76"/>
      <c r="BA842" s="76"/>
      <c r="BB842" s="76"/>
      <c r="BC842" s="76"/>
      <c r="BD842" s="76"/>
      <c r="BE842" s="76"/>
      <c r="BF842" s="76"/>
      <c r="BG842" s="76"/>
      <c r="BH842" s="76"/>
      <c r="BI842" s="76"/>
      <c r="BN842" s="500"/>
      <c r="BO842" s="642"/>
      <c r="BP842" s="641"/>
      <c r="BQ842" s="641"/>
      <c r="BR842" s="400" t="s">
        <v>148</v>
      </c>
      <c r="BS842" s="188">
        <v>9822693</v>
      </c>
      <c r="BT842" s="390">
        <v>7.6868628089612076E-2</v>
      </c>
      <c r="BU842" s="188">
        <v>77</v>
      </c>
      <c r="BV842" s="390">
        <v>0.37745098039215685</v>
      </c>
      <c r="BW842" s="188">
        <v>127567.44155844155</v>
      </c>
      <c r="BX842" s="401">
        <v>4.6948356807511738E-3</v>
      </c>
      <c r="CB842" s="159"/>
      <c r="CC842" s="159"/>
      <c r="CD842" s="159"/>
      <c r="CE842" s="159"/>
      <c r="CF842" s="159"/>
      <c r="CG842" s="159"/>
      <c r="CI842" s="76"/>
      <c r="CJ842" s="150"/>
      <c r="CK842" s="150"/>
      <c r="CL842" s="150"/>
    </row>
    <row r="843" spans="2:90" s="14" customFormat="1" ht="13.5" customHeight="1">
      <c r="B843" s="500"/>
      <c r="C843" s="628"/>
      <c r="D843" s="631"/>
      <c r="E843" s="615"/>
      <c r="F843" s="615"/>
      <c r="G843" s="126" t="s">
        <v>149</v>
      </c>
      <c r="H843" s="211">
        <v>23006539</v>
      </c>
      <c r="I843" s="182">
        <f>IFERROR(H843/E838,"-")</f>
        <v>3.0193891002633394E-2</v>
      </c>
      <c r="J843" s="211">
        <v>388</v>
      </c>
      <c r="K843" s="182">
        <f>IFERROR(J843/F838,"-")</f>
        <v>0.28487518355359764</v>
      </c>
      <c r="L843" s="214">
        <f t="shared" si="837"/>
        <v>59295.203608247422</v>
      </c>
      <c r="M843" s="109">
        <f t="shared" si="850"/>
        <v>2.2780648191639268E-2</v>
      </c>
      <c r="N843" s="615"/>
      <c r="O843" s="615"/>
      <c r="P843" s="126" t="s">
        <v>149</v>
      </c>
      <c r="Q843" s="211">
        <v>4678272</v>
      </c>
      <c r="R843" s="182">
        <f>IFERROR(Q843/N838,"-")</f>
        <v>3.4088582023668546E-2</v>
      </c>
      <c r="S843" s="211">
        <v>80</v>
      </c>
      <c r="T843" s="182">
        <f>IFERROR(S843/O838,"-")</f>
        <v>0.38834951456310679</v>
      </c>
      <c r="U843" s="214">
        <f t="shared" si="840"/>
        <v>58478.400000000001</v>
      </c>
      <c r="V843" s="109">
        <f t="shared" si="851"/>
        <v>4.6970408642555191E-3</v>
      </c>
      <c r="W843" s="615"/>
      <c r="X843" s="615"/>
      <c r="Y843" s="126" t="s">
        <v>149</v>
      </c>
      <c r="Z843" s="211">
        <v>2708912</v>
      </c>
      <c r="AA843" s="182">
        <f>IFERROR(Z843/W838,"-")</f>
        <v>3.7367705197990438E-2</v>
      </c>
      <c r="AB843" s="211">
        <v>41</v>
      </c>
      <c r="AC843" s="182">
        <f>IFERROR(AB843/X838,"-")</f>
        <v>0.38317757009345793</v>
      </c>
      <c r="AD843" s="214">
        <f t="shared" si="843"/>
        <v>66071.024390243896</v>
      </c>
      <c r="AE843" s="109">
        <f t="shared" si="852"/>
        <v>2.4072334429309536E-3</v>
      </c>
      <c r="AF843" s="615"/>
      <c r="AG843" s="615"/>
      <c r="AH843" s="126" t="s">
        <v>149</v>
      </c>
      <c r="AI843" s="211">
        <v>3112104</v>
      </c>
      <c r="AJ843" s="182">
        <f>IFERROR(AI843/AF838,"-")</f>
        <v>1.9647439986873523E-2</v>
      </c>
      <c r="AK843" s="211">
        <v>62</v>
      </c>
      <c r="AL843" s="182">
        <f>IFERROR(AK843/AG838,"-")</f>
        <v>0.34636871508379891</v>
      </c>
      <c r="AM843" s="214">
        <f t="shared" si="846"/>
        <v>50195.225806451614</v>
      </c>
      <c r="AN843" s="109">
        <f t="shared" si="853"/>
        <v>3.6402066697980274E-3</v>
      </c>
      <c r="AO843" s="615"/>
      <c r="AP843" s="651"/>
      <c r="AQ843" s="126" t="s">
        <v>149</v>
      </c>
      <c r="AR843" s="211">
        <f t="shared" si="833"/>
        <v>33505827</v>
      </c>
      <c r="AS843" s="182">
        <f>IFERROR(AR843/AO838,"-")</f>
        <v>2.9648824207801509E-2</v>
      </c>
      <c r="AT843" s="211">
        <f t="shared" si="834"/>
        <v>571</v>
      </c>
      <c r="AU843" s="182">
        <f>IFERROR(AT843/AP838,"-")</f>
        <v>0.307982740021575</v>
      </c>
      <c r="AV843" s="214">
        <f t="shared" si="849"/>
        <v>58679.206654991242</v>
      </c>
      <c r="AW843" s="109">
        <f t="shared" si="854"/>
        <v>3.3525129168623768E-2</v>
      </c>
      <c r="AX843" s="121"/>
      <c r="AY843" s="76"/>
      <c r="AZ843" s="76"/>
      <c r="BA843" s="76"/>
      <c r="BB843" s="76"/>
      <c r="BC843" s="76"/>
      <c r="BD843" s="76"/>
      <c r="BE843" s="76"/>
      <c r="BF843" s="76"/>
      <c r="BG843" s="76"/>
      <c r="BH843" s="76"/>
      <c r="BI843" s="76"/>
      <c r="BN843" s="500"/>
      <c r="BO843" s="642"/>
      <c r="BP843" s="641"/>
      <c r="BQ843" s="641"/>
      <c r="BR843" s="400" t="s">
        <v>149</v>
      </c>
      <c r="BS843" s="188">
        <v>3881930</v>
      </c>
      <c r="BT843" s="390">
        <v>3.037849533115896E-2</v>
      </c>
      <c r="BU843" s="188">
        <v>63</v>
      </c>
      <c r="BV843" s="390">
        <v>0.30882352941176472</v>
      </c>
      <c r="BW843" s="188">
        <v>61617.936507936509</v>
      </c>
      <c r="BX843" s="401">
        <v>3.8412291933418692E-3</v>
      </c>
      <c r="CB843" s="159"/>
      <c r="CC843" s="159"/>
      <c r="CD843" s="159"/>
      <c r="CE843" s="159"/>
      <c r="CF843" s="159"/>
      <c r="CG843" s="159"/>
      <c r="CI843" s="76"/>
      <c r="CJ843" s="150"/>
      <c r="CK843" s="150"/>
      <c r="CL843" s="150"/>
    </row>
    <row r="844" spans="2:90" s="14" customFormat="1" ht="13.5" customHeight="1">
      <c r="B844" s="500"/>
      <c r="C844" s="628"/>
      <c r="D844" s="631"/>
      <c r="E844" s="615"/>
      <c r="F844" s="615"/>
      <c r="G844" s="126" t="s">
        <v>150</v>
      </c>
      <c r="H844" s="211">
        <v>18399421</v>
      </c>
      <c r="I844" s="182">
        <f>IFERROR(H844/E838,"-")</f>
        <v>2.4147487468043929E-2</v>
      </c>
      <c r="J844" s="211">
        <v>100</v>
      </c>
      <c r="K844" s="182">
        <f>IFERROR(J844/F838,"-")</f>
        <v>7.3421439060205582E-2</v>
      </c>
      <c r="L844" s="214">
        <f t="shared" si="837"/>
        <v>183994.21</v>
      </c>
      <c r="M844" s="109">
        <f t="shared" si="850"/>
        <v>5.8713010803193985E-3</v>
      </c>
      <c r="N844" s="615"/>
      <c r="O844" s="615"/>
      <c r="P844" s="126" t="s">
        <v>150</v>
      </c>
      <c r="Q844" s="211">
        <v>6387321</v>
      </c>
      <c r="R844" s="182">
        <f>IFERROR(Q844/N838,"-")</f>
        <v>4.6541696553770412E-2</v>
      </c>
      <c r="S844" s="211">
        <v>29</v>
      </c>
      <c r="T844" s="182">
        <f>IFERROR(S844/O838,"-")</f>
        <v>0.14077669902912621</v>
      </c>
      <c r="U844" s="214">
        <f t="shared" si="840"/>
        <v>220252.44827586206</v>
      </c>
      <c r="V844" s="109">
        <f t="shared" si="851"/>
        <v>1.7026773132926257E-3</v>
      </c>
      <c r="W844" s="615"/>
      <c r="X844" s="615"/>
      <c r="Y844" s="126" t="s">
        <v>150</v>
      </c>
      <c r="Z844" s="211">
        <v>1249796</v>
      </c>
      <c r="AA844" s="182">
        <f>IFERROR(Z844/W838,"-")</f>
        <v>1.7240134964010518E-2</v>
      </c>
      <c r="AB844" s="211">
        <v>13</v>
      </c>
      <c r="AC844" s="182">
        <f>IFERROR(AB844/X838,"-")</f>
        <v>0.12149532710280374</v>
      </c>
      <c r="AD844" s="214">
        <f t="shared" si="843"/>
        <v>96138.153846153844</v>
      </c>
      <c r="AE844" s="109">
        <f t="shared" si="852"/>
        <v>7.6326914044152182E-4</v>
      </c>
      <c r="AF844" s="615"/>
      <c r="AG844" s="615"/>
      <c r="AH844" s="126" t="s">
        <v>150</v>
      </c>
      <c r="AI844" s="211">
        <v>1785443</v>
      </c>
      <c r="AJ844" s="182">
        <f>IFERROR(AI844/AF838,"-")</f>
        <v>1.1271918995150364E-2</v>
      </c>
      <c r="AK844" s="211">
        <v>22</v>
      </c>
      <c r="AL844" s="182">
        <f>IFERROR(AK844/AG838,"-")</f>
        <v>0.12290502793296089</v>
      </c>
      <c r="AM844" s="214">
        <f t="shared" si="846"/>
        <v>81156.5</v>
      </c>
      <c r="AN844" s="109">
        <f t="shared" si="853"/>
        <v>1.2916862376702678E-3</v>
      </c>
      <c r="AO844" s="615"/>
      <c r="AP844" s="651"/>
      <c r="AQ844" s="126" t="s">
        <v>150</v>
      </c>
      <c r="AR844" s="211">
        <f t="shared" si="833"/>
        <v>27821981</v>
      </c>
      <c r="AS844" s="182">
        <f>IFERROR(AR844/AO838,"-")</f>
        <v>2.4619270665421678E-2</v>
      </c>
      <c r="AT844" s="211">
        <f t="shared" si="834"/>
        <v>164</v>
      </c>
      <c r="AU844" s="182">
        <f>IFERROR(AT844/AP838,"-")</f>
        <v>8.8457389428263214E-2</v>
      </c>
      <c r="AV844" s="214">
        <f t="shared" si="849"/>
        <v>169646.2256097561</v>
      </c>
      <c r="AW844" s="109">
        <f t="shared" si="854"/>
        <v>9.6289337717238143E-3</v>
      </c>
      <c r="AX844" s="121"/>
      <c r="AY844" s="76"/>
      <c r="AZ844" s="76"/>
      <c r="BA844" s="76"/>
      <c r="BB844" s="76"/>
      <c r="BC844" s="76"/>
      <c r="BD844" s="76"/>
      <c r="BE844" s="76"/>
      <c r="BF844" s="76"/>
      <c r="BG844" s="76"/>
      <c r="BH844" s="76"/>
      <c r="BI844" s="76"/>
      <c r="BN844" s="500"/>
      <c r="BO844" s="642"/>
      <c r="BP844" s="641"/>
      <c r="BQ844" s="641"/>
      <c r="BR844" s="400" t="s">
        <v>150</v>
      </c>
      <c r="BS844" s="188">
        <v>5863742</v>
      </c>
      <c r="BT844" s="390">
        <v>4.5887395952559862E-2</v>
      </c>
      <c r="BU844" s="188">
        <v>23</v>
      </c>
      <c r="BV844" s="390">
        <v>0.11274509803921569</v>
      </c>
      <c r="BW844" s="188">
        <v>254945.30434782608</v>
      </c>
      <c r="BX844" s="401">
        <v>1.4023535150295714E-3</v>
      </c>
      <c r="CB844" s="159"/>
      <c r="CC844" s="159"/>
      <c r="CD844" s="159"/>
      <c r="CE844" s="159"/>
      <c r="CF844" s="159"/>
      <c r="CG844" s="159"/>
      <c r="CI844" s="76"/>
      <c r="CJ844" s="150"/>
      <c r="CK844" s="150"/>
      <c r="CL844" s="150"/>
    </row>
    <row r="845" spans="2:90" s="14" customFormat="1" ht="13.5" customHeight="1">
      <c r="B845" s="500"/>
      <c r="C845" s="628"/>
      <c r="D845" s="631"/>
      <c r="E845" s="615"/>
      <c r="F845" s="615"/>
      <c r="G845" s="126" t="s">
        <v>160</v>
      </c>
      <c r="H845" s="211">
        <v>0</v>
      </c>
      <c r="I845" s="182">
        <f>IFERROR(H845/E838,"-")</f>
        <v>0</v>
      </c>
      <c r="J845" s="211">
        <v>0</v>
      </c>
      <c r="K845" s="182">
        <f>IFERROR(J845/F838,"-")</f>
        <v>0</v>
      </c>
      <c r="L845" s="214" t="str">
        <f t="shared" si="837"/>
        <v>-</v>
      </c>
      <c r="M845" s="109">
        <f t="shared" si="850"/>
        <v>0</v>
      </c>
      <c r="N845" s="615"/>
      <c r="O845" s="615"/>
      <c r="P845" s="126" t="s">
        <v>160</v>
      </c>
      <c r="Q845" s="211">
        <v>0</v>
      </c>
      <c r="R845" s="182">
        <f>IFERROR(Q845/N838,"-")</f>
        <v>0</v>
      </c>
      <c r="S845" s="211">
        <v>0</v>
      </c>
      <c r="T845" s="182">
        <f>IFERROR(S845/O838,"-")</f>
        <v>0</v>
      </c>
      <c r="U845" s="214" t="str">
        <f t="shared" si="840"/>
        <v>-</v>
      </c>
      <c r="V845" s="109">
        <f t="shared" si="851"/>
        <v>0</v>
      </c>
      <c r="W845" s="615"/>
      <c r="X845" s="615"/>
      <c r="Y845" s="126" t="s">
        <v>160</v>
      </c>
      <c r="Z845" s="211">
        <v>0</v>
      </c>
      <c r="AA845" s="182">
        <f>IFERROR(Z845/W838,"-")</f>
        <v>0</v>
      </c>
      <c r="AB845" s="211">
        <v>0</v>
      </c>
      <c r="AC845" s="182">
        <f>IFERROR(AB845/X838,"-")</f>
        <v>0</v>
      </c>
      <c r="AD845" s="214" t="str">
        <f t="shared" si="843"/>
        <v>-</v>
      </c>
      <c r="AE845" s="109">
        <f t="shared" si="852"/>
        <v>0</v>
      </c>
      <c r="AF845" s="615"/>
      <c r="AG845" s="615"/>
      <c r="AH845" s="126" t="s">
        <v>160</v>
      </c>
      <c r="AI845" s="211">
        <v>0</v>
      </c>
      <c r="AJ845" s="182">
        <f>IFERROR(AI845/AF838,"-")</f>
        <v>0</v>
      </c>
      <c r="AK845" s="211">
        <v>0</v>
      </c>
      <c r="AL845" s="182">
        <f>IFERROR(AK845/AG838,"-")</f>
        <v>0</v>
      </c>
      <c r="AM845" s="214" t="str">
        <f t="shared" si="846"/>
        <v>-</v>
      </c>
      <c r="AN845" s="109">
        <f t="shared" si="853"/>
        <v>0</v>
      </c>
      <c r="AO845" s="615"/>
      <c r="AP845" s="651"/>
      <c r="AQ845" s="126" t="s">
        <v>160</v>
      </c>
      <c r="AR845" s="211">
        <f t="shared" si="833"/>
        <v>0</v>
      </c>
      <c r="AS845" s="182">
        <f>IFERROR(AR845/AO838,"-")</f>
        <v>0</v>
      </c>
      <c r="AT845" s="211">
        <f t="shared" si="834"/>
        <v>0</v>
      </c>
      <c r="AU845" s="182">
        <f>IFERROR(AT845/AP838,"-")</f>
        <v>0</v>
      </c>
      <c r="AV845" s="214" t="str">
        <f t="shared" si="849"/>
        <v>-</v>
      </c>
      <c r="AW845" s="109">
        <f t="shared" si="854"/>
        <v>0</v>
      </c>
      <c r="AX845" s="121"/>
      <c r="AY845" s="76"/>
      <c r="AZ845" s="76"/>
      <c r="BA845" s="76"/>
      <c r="BB845" s="76"/>
      <c r="BC845" s="76"/>
      <c r="BD845" s="76"/>
      <c r="BE845" s="76"/>
      <c r="BF845" s="76"/>
      <c r="BG845" s="76"/>
      <c r="BH845" s="76"/>
      <c r="BI845" s="76"/>
      <c r="BN845" s="500"/>
      <c r="BO845" s="642"/>
      <c r="BP845" s="641"/>
      <c r="BQ845" s="641"/>
      <c r="BR845" s="400" t="s">
        <v>160</v>
      </c>
      <c r="BS845" s="188">
        <v>0</v>
      </c>
      <c r="BT845" s="390">
        <v>0</v>
      </c>
      <c r="BU845" s="188">
        <v>0</v>
      </c>
      <c r="BV845" s="390">
        <v>0</v>
      </c>
      <c r="BW845" s="188" t="s">
        <v>418</v>
      </c>
      <c r="BX845" s="401">
        <v>0</v>
      </c>
      <c r="CB845" s="159"/>
      <c r="CC845" s="159"/>
      <c r="CD845" s="159"/>
      <c r="CE845" s="159"/>
      <c r="CF845" s="159"/>
      <c r="CG845" s="159"/>
      <c r="CI845" s="76"/>
      <c r="CJ845" s="150"/>
      <c r="CK845" s="150"/>
      <c r="CL845" s="150"/>
    </row>
    <row r="846" spans="2:90" s="14" customFormat="1" ht="13.5" customHeight="1">
      <c r="B846" s="500"/>
      <c r="C846" s="628"/>
      <c r="D846" s="631"/>
      <c r="E846" s="615"/>
      <c r="F846" s="615"/>
      <c r="G846" s="126" t="s">
        <v>151</v>
      </c>
      <c r="H846" s="211">
        <v>94078</v>
      </c>
      <c r="I846" s="182">
        <f>IFERROR(H846/E838,"-")</f>
        <v>1.2346841381686069E-4</v>
      </c>
      <c r="J846" s="211">
        <v>6</v>
      </c>
      <c r="K846" s="182">
        <f>IFERROR(J846/F838,"-")</f>
        <v>4.4052863436123352E-3</v>
      </c>
      <c r="L846" s="214">
        <f t="shared" si="837"/>
        <v>15679.666666666666</v>
      </c>
      <c r="M846" s="109">
        <f t="shared" si="850"/>
        <v>3.522780648191639E-4</v>
      </c>
      <c r="N846" s="615"/>
      <c r="O846" s="615"/>
      <c r="P846" s="126" t="s">
        <v>151</v>
      </c>
      <c r="Q846" s="211">
        <v>0</v>
      </c>
      <c r="R846" s="182">
        <f>IFERROR(Q846/N838,"-")</f>
        <v>0</v>
      </c>
      <c r="S846" s="211">
        <v>0</v>
      </c>
      <c r="T846" s="182">
        <f>IFERROR(S846/O838,"-")</f>
        <v>0</v>
      </c>
      <c r="U846" s="214" t="str">
        <f t="shared" si="840"/>
        <v>-</v>
      </c>
      <c r="V846" s="109">
        <f t="shared" si="851"/>
        <v>0</v>
      </c>
      <c r="W846" s="615"/>
      <c r="X846" s="615"/>
      <c r="Y846" s="126" t="s">
        <v>151</v>
      </c>
      <c r="Z846" s="211">
        <v>0</v>
      </c>
      <c r="AA846" s="182">
        <f>IFERROR(Z846/W838,"-")</f>
        <v>0</v>
      </c>
      <c r="AB846" s="211">
        <v>0</v>
      </c>
      <c r="AC846" s="182">
        <f>IFERROR(AB846/X838,"-")</f>
        <v>0</v>
      </c>
      <c r="AD846" s="214" t="str">
        <f t="shared" si="843"/>
        <v>-</v>
      </c>
      <c r="AE846" s="109">
        <f t="shared" si="852"/>
        <v>0</v>
      </c>
      <c r="AF846" s="615"/>
      <c r="AG846" s="615"/>
      <c r="AH846" s="126" t="s">
        <v>151</v>
      </c>
      <c r="AI846" s="211">
        <v>62625</v>
      </c>
      <c r="AJ846" s="182">
        <f>IFERROR(AI846/AF838,"-")</f>
        <v>3.9536626320262899E-4</v>
      </c>
      <c r="AK846" s="211">
        <v>3</v>
      </c>
      <c r="AL846" s="182">
        <f>IFERROR(AK846/AG838,"-")</f>
        <v>1.6759776536312849E-2</v>
      </c>
      <c r="AM846" s="214">
        <f t="shared" si="846"/>
        <v>20875</v>
      </c>
      <c r="AN846" s="109">
        <f t="shared" si="853"/>
        <v>1.7613903240958195E-4</v>
      </c>
      <c r="AO846" s="615"/>
      <c r="AP846" s="651"/>
      <c r="AQ846" s="126" t="s">
        <v>151</v>
      </c>
      <c r="AR846" s="211">
        <f t="shared" si="833"/>
        <v>156703</v>
      </c>
      <c r="AS846" s="182">
        <f>IFERROR(AR846/AO838,"-")</f>
        <v>1.3866422995125952E-4</v>
      </c>
      <c r="AT846" s="211">
        <f t="shared" si="834"/>
        <v>9</v>
      </c>
      <c r="AU846" s="182">
        <f>IFERROR(AT846/AP838,"-")</f>
        <v>4.8543689320388345E-3</v>
      </c>
      <c r="AV846" s="214">
        <f t="shared" si="849"/>
        <v>17411.444444444445</v>
      </c>
      <c r="AW846" s="109">
        <f t="shared" si="854"/>
        <v>5.2841709722874588E-4</v>
      </c>
      <c r="AX846" s="121"/>
      <c r="AY846" s="76"/>
      <c r="AZ846" s="76"/>
      <c r="BA846" s="76"/>
      <c r="BB846" s="76"/>
      <c r="BC846" s="76"/>
      <c r="BD846" s="76"/>
      <c r="BE846" s="76"/>
      <c r="BF846" s="76"/>
      <c r="BG846" s="76"/>
      <c r="BH846" s="76"/>
      <c r="BI846" s="76"/>
      <c r="BN846" s="500"/>
      <c r="BO846" s="642"/>
      <c r="BP846" s="641"/>
      <c r="BQ846" s="641"/>
      <c r="BR846" s="400" t="s">
        <v>151</v>
      </c>
      <c r="BS846" s="188">
        <v>46656</v>
      </c>
      <c r="BT846" s="390">
        <v>3.6511196187735288E-4</v>
      </c>
      <c r="BU846" s="188">
        <v>3</v>
      </c>
      <c r="BV846" s="390">
        <v>1.4705882352941176E-2</v>
      </c>
      <c r="BW846" s="188">
        <v>15552</v>
      </c>
      <c r="BX846" s="401">
        <v>1.8291567587342235E-4</v>
      </c>
      <c r="CB846" s="159"/>
      <c r="CC846" s="159"/>
      <c r="CD846" s="159"/>
      <c r="CE846" s="159"/>
      <c r="CF846" s="159"/>
      <c r="CG846" s="159"/>
      <c r="CI846" s="76"/>
      <c r="CJ846" s="150"/>
      <c r="CK846" s="150"/>
      <c r="CL846" s="150"/>
    </row>
    <row r="847" spans="2:90" s="14" customFormat="1" ht="13.5" customHeight="1">
      <c r="B847" s="500"/>
      <c r="C847" s="628"/>
      <c r="D847" s="631"/>
      <c r="E847" s="615"/>
      <c r="F847" s="615"/>
      <c r="G847" s="126" t="s">
        <v>152</v>
      </c>
      <c r="H847" s="211">
        <v>252806</v>
      </c>
      <c r="I847" s="182">
        <f>IFERROR(H847/E838,"-")</f>
        <v>3.3178379454692152E-4</v>
      </c>
      <c r="J847" s="211">
        <v>35</v>
      </c>
      <c r="K847" s="182">
        <f>IFERROR(J847/F838,"-")</f>
        <v>2.5697503671071951E-2</v>
      </c>
      <c r="L847" s="214">
        <f t="shared" si="837"/>
        <v>7223.028571428571</v>
      </c>
      <c r="M847" s="109">
        <f t="shared" si="850"/>
        <v>2.0549553781117895E-3</v>
      </c>
      <c r="N847" s="615"/>
      <c r="O847" s="615"/>
      <c r="P847" s="126" t="s">
        <v>152</v>
      </c>
      <c r="Q847" s="211">
        <v>129229</v>
      </c>
      <c r="R847" s="182">
        <f>IFERROR(Q847/N838,"-")</f>
        <v>9.4163686214411276E-4</v>
      </c>
      <c r="S847" s="211">
        <v>12</v>
      </c>
      <c r="T847" s="182">
        <f>IFERROR(S847/O838,"-")</f>
        <v>5.8252427184466021E-2</v>
      </c>
      <c r="U847" s="214">
        <f t="shared" si="840"/>
        <v>10769.083333333334</v>
      </c>
      <c r="V847" s="109">
        <f t="shared" si="851"/>
        <v>7.045561296383278E-4</v>
      </c>
      <c r="W847" s="615"/>
      <c r="X847" s="615"/>
      <c r="Y847" s="126" t="s">
        <v>152</v>
      </c>
      <c r="Z847" s="211">
        <v>39000</v>
      </c>
      <c r="AA847" s="182">
        <f>IFERROR(Z847/W838,"-")</f>
        <v>5.3798000921463196E-4</v>
      </c>
      <c r="AB847" s="211">
        <v>6</v>
      </c>
      <c r="AC847" s="182">
        <f>IFERROR(AB847/X838,"-")</f>
        <v>5.6074766355140186E-2</v>
      </c>
      <c r="AD847" s="214">
        <f t="shared" si="843"/>
        <v>6500</v>
      </c>
      <c r="AE847" s="109">
        <f t="shared" si="852"/>
        <v>3.522780648191639E-4</v>
      </c>
      <c r="AF847" s="615"/>
      <c r="AG847" s="615"/>
      <c r="AH847" s="126" t="s">
        <v>152</v>
      </c>
      <c r="AI847" s="211">
        <v>102096</v>
      </c>
      <c r="AJ847" s="182">
        <f>IFERROR(AI847/AF838,"-")</f>
        <v>6.4455591230236505E-4</v>
      </c>
      <c r="AK847" s="211">
        <v>12</v>
      </c>
      <c r="AL847" s="182">
        <f>IFERROR(AK847/AG838,"-")</f>
        <v>6.7039106145251395E-2</v>
      </c>
      <c r="AM847" s="214">
        <f t="shared" si="846"/>
        <v>8508</v>
      </c>
      <c r="AN847" s="109">
        <f t="shared" si="853"/>
        <v>7.045561296383278E-4</v>
      </c>
      <c r="AO847" s="615"/>
      <c r="AP847" s="651"/>
      <c r="AQ847" s="126" t="s">
        <v>152</v>
      </c>
      <c r="AR847" s="211">
        <f t="shared" si="833"/>
        <v>523131</v>
      </c>
      <c r="AS847" s="182">
        <f>IFERROR(AR847/AO838,"-")</f>
        <v>4.6291109473738437E-4</v>
      </c>
      <c r="AT847" s="211">
        <f t="shared" si="834"/>
        <v>65</v>
      </c>
      <c r="AU847" s="182">
        <f>IFERROR(AT847/AP838,"-")</f>
        <v>3.5059331175836032E-2</v>
      </c>
      <c r="AV847" s="214">
        <f t="shared" si="849"/>
        <v>8048.169230769231</v>
      </c>
      <c r="AW847" s="109">
        <f t="shared" si="854"/>
        <v>3.8163457022076094E-3</v>
      </c>
      <c r="AX847" s="121"/>
      <c r="AY847" s="76"/>
      <c r="AZ847" s="76"/>
      <c r="BA847" s="76"/>
      <c r="BB847" s="76"/>
      <c r="BC847" s="76"/>
      <c r="BD847" s="76"/>
      <c r="BE847" s="76"/>
      <c r="BF847" s="76"/>
      <c r="BG847" s="76"/>
      <c r="BH847" s="76"/>
      <c r="BI847" s="76"/>
      <c r="BN847" s="500"/>
      <c r="BO847" s="642"/>
      <c r="BP847" s="641"/>
      <c r="BQ847" s="641"/>
      <c r="BR847" s="400" t="s">
        <v>152</v>
      </c>
      <c r="BS847" s="188">
        <v>86893</v>
      </c>
      <c r="BT847" s="390">
        <v>6.7999129165399567E-4</v>
      </c>
      <c r="BU847" s="188">
        <v>10</v>
      </c>
      <c r="BV847" s="390">
        <v>4.9019607843137254E-2</v>
      </c>
      <c r="BW847" s="188">
        <v>8689.2999999999993</v>
      </c>
      <c r="BX847" s="401">
        <v>6.0971891957807447E-4</v>
      </c>
      <c r="CB847" s="159"/>
      <c r="CC847" s="159"/>
      <c r="CD847" s="159"/>
      <c r="CE847" s="159"/>
      <c r="CF847" s="159"/>
      <c r="CG847" s="159"/>
      <c r="CI847" s="76"/>
      <c r="CJ847" s="150"/>
      <c r="CK847" s="150"/>
      <c r="CL847" s="150"/>
    </row>
    <row r="848" spans="2:90" s="14" customFormat="1" ht="13.5" customHeight="1">
      <c r="B848" s="500"/>
      <c r="C848" s="628"/>
      <c r="D848" s="631"/>
      <c r="E848" s="615"/>
      <c r="F848" s="615"/>
      <c r="G848" s="126" t="s">
        <v>153</v>
      </c>
      <c r="H848" s="211">
        <v>23381</v>
      </c>
      <c r="I848" s="182">
        <f>IFERROR(H848/E838,"-")</f>
        <v>3.0685335396713578E-5</v>
      </c>
      <c r="J848" s="211">
        <v>2</v>
      </c>
      <c r="K848" s="182">
        <f>IFERROR(J848/F838,"-")</f>
        <v>1.4684287812041115E-3</v>
      </c>
      <c r="L848" s="214">
        <f t="shared" si="837"/>
        <v>11690.5</v>
      </c>
      <c r="M848" s="109">
        <f t="shared" si="850"/>
        <v>1.1742602160638798E-4</v>
      </c>
      <c r="N848" s="615"/>
      <c r="O848" s="615"/>
      <c r="P848" s="126" t="s">
        <v>153</v>
      </c>
      <c r="Q848" s="211">
        <v>298239</v>
      </c>
      <c r="R848" s="182">
        <f>IFERROR(Q848/N838,"-")</f>
        <v>2.1731409832854705E-3</v>
      </c>
      <c r="S848" s="211">
        <v>2</v>
      </c>
      <c r="T848" s="182">
        <f>IFERROR(S848/O838,"-")</f>
        <v>9.7087378640776691E-3</v>
      </c>
      <c r="U848" s="214">
        <f t="shared" si="840"/>
        <v>149119.5</v>
      </c>
      <c r="V848" s="109">
        <f t="shared" si="851"/>
        <v>1.1742602160638798E-4</v>
      </c>
      <c r="W848" s="615"/>
      <c r="X848" s="615"/>
      <c r="Y848" s="126" t="s">
        <v>153</v>
      </c>
      <c r="Z848" s="211">
        <v>783393</v>
      </c>
      <c r="AA848" s="182">
        <f>IFERROR(Z848/W838,"-")</f>
        <v>1.0806404445094312E-2</v>
      </c>
      <c r="AB848" s="211">
        <v>3</v>
      </c>
      <c r="AC848" s="182">
        <f>IFERROR(AB848/X838,"-")</f>
        <v>2.8037383177570093E-2</v>
      </c>
      <c r="AD848" s="214">
        <f t="shared" si="843"/>
        <v>261131</v>
      </c>
      <c r="AE848" s="109">
        <f t="shared" si="852"/>
        <v>1.7613903240958195E-4</v>
      </c>
      <c r="AF848" s="615"/>
      <c r="AG848" s="615"/>
      <c r="AH848" s="126" t="s">
        <v>153</v>
      </c>
      <c r="AI848" s="211">
        <v>51993</v>
      </c>
      <c r="AJ848" s="182">
        <f>IFERROR(AI848/AF838,"-")</f>
        <v>3.2824396203903056E-4</v>
      </c>
      <c r="AK848" s="211">
        <v>4</v>
      </c>
      <c r="AL848" s="182">
        <f>IFERROR(AK848/AG838,"-")</f>
        <v>2.23463687150838E-2</v>
      </c>
      <c r="AM848" s="214">
        <f t="shared" si="846"/>
        <v>12998.25</v>
      </c>
      <c r="AN848" s="109">
        <f t="shared" si="853"/>
        <v>2.3485204321277596E-4</v>
      </c>
      <c r="AO848" s="615"/>
      <c r="AP848" s="651"/>
      <c r="AQ848" s="126" t="s">
        <v>153</v>
      </c>
      <c r="AR848" s="211">
        <f t="shared" si="833"/>
        <v>1157006</v>
      </c>
      <c r="AS848" s="182">
        <f>IFERROR(AR848/AO838,"-")</f>
        <v>1.023817961615202E-3</v>
      </c>
      <c r="AT848" s="211">
        <f t="shared" si="834"/>
        <v>11</v>
      </c>
      <c r="AU848" s="182">
        <f>IFERROR(AT848/AP838,"-")</f>
        <v>5.9331175836030208E-3</v>
      </c>
      <c r="AV848" s="214">
        <f t="shared" si="849"/>
        <v>105182.36363636363</v>
      </c>
      <c r="AW848" s="109">
        <f t="shared" si="854"/>
        <v>6.458431188351339E-4</v>
      </c>
      <c r="AX848" s="121"/>
      <c r="AY848" s="76"/>
      <c r="AZ848" s="76"/>
      <c r="BA848" s="76"/>
      <c r="BB848" s="76"/>
      <c r="BC848" s="76"/>
      <c r="BD848" s="76"/>
      <c r="BE848" s="76"/>
      <c r="BF848" s="76"/>
      <c r="BG848" s="76"/>
      <c r="BH848" s="76"/>
      <c r="BI848" s="76"/>
      <c r="BN848" s="500"/>
      <c r="BO848" s="642"/>
      <c r="BP848" s="641"/>
      <c r="BQ848" s="641"/>
      <c r="BR848" s="400" t="s">
        <v>153</v>
      </c>
      <c r="BS848" s="188">
        <v>8880</v>
      </c>
      <c r="BT848" s="390">
        <v>6.9491474225627858E-5</v>
      </c>
      <c r="BU848" s="188">
        <v>1</v>
      </c>
      <c r="BV848" s="390">
        <v>4.9019607843137254E-3</v>
      </c>
      <c r="BW848" s="188">
        <v>8880</v>
      </c>
      <c r="BX848" s="401">
        <v>6.0971891957807449E-5</v>
      </c>
      <c r="CB848" s="159"/>
      <c r="CC848" s="159"/>
      <c r="CD848" s="159"/>
      <c r="CE848" s="159"/>
      <c r="CF848" s="159"/>
      <c r="CG848" s="159"/>
      <c r="CI848" s="76"/>
      <c r="CJ848" s="150"/>
      <c r="CK848" s="150"/>
      <c r="CL848" s="150"/>
    </row>
    <row r="849" spans="2:90" s="14" customFormat="1" ht="13.5" customHeight="1">
      <c r="B849" s="500"/>
      <c r="C849" s="628"/>
      <c r="D849" s="631"/>
      <c r="E849" s="615"/>
      <c r="F849" s="615"/>
      <c r="G849" s="126" t="s">
        <v>154</v>
      </c>
      <c r="H849" s="211">
        <v>132866</v>
      </c>
      <c r="I849" s="182">
        <f>IFERROR(H849/E838,"-")</f>
        <v>1.7437396915528618E-4</v>
      </c>
      <c r="J849" s="211">
        <v>2</v>
      </c>
      <c r="K849" s="182">
        <f>IFERROR(J849/F838,"-")</f>
        <v>1.4684287812041115E-3</v>
      </c>
      <c r="L849" s="214">
        <f t="shared" si="837"/>
        <v>66433</v>
      </c>
      <c r="M849" s="109">
        <f t="shared" si="850"/>
        <v>1.1742602160638798E-4</v>
      </c>
      <c r="N849" s="615"/>
      <c r="O849" s="615"/>
      <c r="P849" s="126" t="s">
        <v>154</v>
      </c>
      <c r="Q849" s="211">
        <v>1303049</v>
      </c>
      <c r="R849" s="182">
        <f>IFERROR(Q849/N838,"-")</f>
        <v>9.4947648869837566E-3</v>
      </c>
      <c r="S849" s="211">
        <v>1</v>
      </c>
      <c r="T849" s="182">
        <f>IFERROR(S849/O838,"-")</f>
        <v>4.8543689320388345E-3</v>
      </c>
      <c r="U849" s="214">
        <f t="shared" si="840"/>
        <v>1303049</v>
      </c>
      <c r="V849" s="109">
        <f t="shared" si="851"/>
        <v>5.871301080319399E-5</v>
      </c>
      <c r="W849" s="615"/>
      <c r="X849" s="615"/>
      <c r="Y849" s="126" t="s">
        <v>154</v>
      </c>
      <c r="Z849" s="211">
        <v>240775</v>
      </c>
      <c r="AA849" s="182">
        <f>IFERROR(Z849/W838,"-")</f>
        <v>3.3213368389398206E-3</v>
      </c>
      <c r="AB849" s="211">
        <v>2</v>
      </c>
      <c r="AC849" s="182">
        <f>IFERROR(AB849/X838,"-")</f>
        <v>1.8691588785046728E-2</v>
      </c>
      <c r="AD849" s="214">
        <f t="shared" si="843"/>
        <v>120387.5</v>
      </c>
      <c r="AE849" s="109">
        <f t="shared" si="852"/>
        <v>1.1742602160638798E-4</v>
      </c>
      <c r="AF849" s="615"/>
      <c r="AG849" s="615"/>
      <c r="AH849" s="126" t="s">
        <v>154</v>
      </c>
      <c r="AI849" s="211">
        <v>0</v>
      </c>
      <c r="AJ849" s="182">
        <f>IFERROR(AI849/AF838,"-")</f>
        <v>0</v>
      </c>
      <c r="AK849" s="211">
        <v>0</v>
      </c>
      <c r="AL849" s="182">
        <f>IFERROR(AK849/AG838,"-")</f>
        <v>0</v>
      </c>
      <c r="AM849" s="214" t="str">
        <f t="shared" si="846"/>
        <v>-</v>
      </c>
      <c r="AN849" s="109">
        <f t="shared" si="853"/>
        <v>0</v>
      </c>
      <c r="AO849" s="615"/>
      <c r="AP849" s="651"/>
      <c r="AQ849" s="126" t="s">
        <v>154</v>
      </c>
      <c r="AR849" s="211">
        <f t="shared" si="833"/>
        <v>1676690</v>
      </c>
      <c r="AS849" s="182">
        <f>IFERROR(AR849/AO838,"-")</f>
        <v>1.4836788556503535E-3</v>
      </c>
      <c r="AT849" s="211">
        <f t="shared" si="834"/>
        <v>5</v>
      </c>
      <c r="AU849" s="182">
        <f>IFERROR(AT849/AP838,"-")</f>
        <v>2.6968716289104641E-3</v>
      </c>
      <c r="AV849" s="214">
        <f t="shared" si="849"/>
        <v>335338</v>
      </c>
      <c r="AW849" s="109">
        <f t="shared" si="854"/>
        <v>2.9356505401596995E-4</v>
      </c>
      <c r="AX849" s="121"/>
      <c r="AY849" s="76"/>
      <c r="AZ849" s="76"/>
      <c r="BA849" s="76"/>
      <c r="BB849" s="76"/>
      <c r="BC849" s="76"/>
      <c r="BD849" s="76"/>
      <c r="BE849" s="76"/>
      <c r="BF849" s="76"/>
      <c r="BG849" s="76"/>
      <c r="BH849" s="76"/>
      <c r="BI849" s="76"/>
      <c r="BN849" s="500"/>
      <c r="BO849" s="642"/>
      <c r="BP849" s="641"/>
      <c r="BQ849" s="641"/>
      <c r="BR849" s="400" t="s">
        <v>154</v>
      </c>
      <c r="BS849" s="188">
        <v>0</v>
      </c>
      <c r="BT849" s="390">
        <v>0</v>
      </c>
      <c r="BU849" s="188">
        <v>0</v>
      </c>
      <c r="BV849" s="390">
        <v>0</v>
      </c>
      <c r="BW849" s="188" t="s">
        <v>418</v>
      </c>
      <c r="BX849" s="401">
        <v>0</v>
      </c>
      <c r="CB849" s="159"/>
      <c r="CC849" s="159"/>
      <c r="CD849" s="159"/>
      <c r="CE849" s="159"/>
      <c r="CF849" s="159"/>
      <c r="CG849" s="159"/>
      <c r="CI849" s="76"/>
      <c r="CJ849" s="150"/>
      <c r="CK849" s="150"/>
      <c r="CL849" s="150"/>
    </row>
    <row r="850" spans="2:90" s="14" customFormat="1" ht="13.5" customHeight="1">
      <c r="B850" s="500"/>
      <c r="C850" s="628"/>
      <c r="D850" s="631"/>
      <c r="E850" s="615"/>
      <c r="F850" s="615"/>
      <c r="G850" s="126" t="s">
        <v>155</v>
      </c>
      <c r="H850" s="211">
        <v>4594536</v>
      </c>
      <c r="I850" s="182">
        <f>IFERROR(H850/E838,"-")</f>
        <v>6.0298908580588857E-3</v>
      </c>
      <c r="J850" s="211">
        <v>131</v>
      </c>
      <c r="K850" s="182">
        <f>IFERROR(J850/F838,"-")</f>
        <v>9.6182085168869308E-2</v>
      </c>
      <c r="L850" s="214">
        <f t="shared" si="837"/>
        <v>35072.793893129769</v>
      </c>
      <c r="M850" s="109">
        <f t="shared" si="850"/>
        <v>7.6914044152184124E-3</v>
      </c>
      <c r="N850" s="615"/>
      <c r="O850" s="615"/>
      <c r="P850" s="126" t="s">
        <v>155</v>
      </c>
      <c r="Q850" s="211">
        <v>445704</v>
      </c>
      <c r="R850" s="182">
        <f>IFERROR(Q850/N838,"-")</f>
        <v>3.2476558358037252E-3</v>
      </c>
      <c r="S850" s="211">
        <v>23</v>
      </c>
      <c r="T850" s="182">
        <f>IFERROR(S850/O838,"-")</f>
        <v>0.11165048543689321</v>
      </c>
      <c r="U850" s="214">
        <f t="shared" si="840"/>
        <v>19378.434782608696</v>
      </c>
      <c r="V850" s="109">
        <f t="shared" si="851"/>
        <v>1.3503992484734618E-3</v>
      </c>
      <c r="W850" s="615"/>
      <c r="X850" s="615"/>
      <c r="Y850" s="126" t="s">
        <v>155</v>
      </c>
      <c r="Z850" s="211">
        <v>760368</v>
      </c>
      <c r="AA850" s="182">
        <f>IFERROR(Z850/W838,"-")</f>
        <v>1.0488789324269519E-2</v>
      </c>
      <c r="AB850" s="211">
        <v>19</v>
      </c>
      <c r="AC850" s="182">
        <f>IFERROR(AB850/X838,"-")</f>
        <v>0.17757009345794392</v>
      </c>
      <c r="AD850" s="214">
        <f t="shared" si="843"/>
        <v>40019.368421052633</v>
      </c>
      <c r="AE850" s="109">
        <f t="shared" si="852"/>
        <v>1.1155472052606858E-3</v>
      </c>
      <c r="AF850" s="615"/>
      <c r="AG850" s="615"/>
      <c r="AH850" s="126" t="s">
        <v>155</v>
      </c>
      <c r="AI850" s="211">
        <v>887139</v>
      </c>
      <c r="AJ850" s="182">
        <f>IFERROR(AI850/AF838,"-")</f>
        <v>5.600715870200672E-3</v>
      </c>
      <c r="AK850" s="211">
        <v>28</v>
      </c>
      <c r="AL850" s="182">
        <f>IFERROR(AK850/AG838,"-")</f>
        <v>0.15642458100558659</v>
      </c>
      <c r="AM850" s="214">
        <f t="shared" si="846"/>
        <v>31683.535714285714</v>
      </c>
      <c r="AN850" s="109">
        <f t="shared" si="853"/>
        <v>1.6439643024894317E-3</v>
      </c>
      <c r="AO850" s="615"/>
      <c r="AP850" s="651"/>
      <c r="AQ850" s="126" t="s">
        <v>155</v>
      </c>
      <c r="AR850" s="211">
        <f t="shared" si="833"/>
        <v>6687747</v>
      </c>
      <c r="AS850" s="182">
        <f>IFERROR(AR850/AO838,"-")</f>
        <v>5.9178910924733161E-3</v>
      </c>
      <c r="AT850" s="211">
        <f t="shared" si="834"/>
        <v>201</v>
      </c>
      <c r="AU850" s="182">
        <f>IFERROR(AT850/AP838,"-")</f>
        <v>0.10841423948220065</v>
      </c>
      <c r="AV850" s="214">
        <f t="shared" si="849"/>
        <v>33272.373134328358</v>
      </c>
      <c r="AW850" s="109">
        <f t="shared" si="854"/>
        <v>1.1801315171441992E-2</v>
      </c>
      <c r="AX850" s="121"/>
      <c r="AY850" s="76"/>
      <c r="AZ850" s="76"/>
      <c r="BA850" s="76"/>
      <c r="BB850" s="76"/>
      <c r="BC850" s="76"/>
      <c r="BD850" s="76"/>
      <c r="BE850" s="76"/>
      <c r="BF850" s="76"/>
      <c r="BG850" s="76"/>
      <c r="BH850" s="76"/>
      <c r="BI850" s="76"/>
      <c r="BN850" s="500"/>
      <c r="BO850" s="642"/>
      <c r="BP850" s="641"/>
      <c r="BQ850" s="641"/>
      <c r="BR850" s="400" t="s">
        <v>155</v>
      </c>
      <c r="BS850" s="188">
        <v>1926141</v>
      </c>
      <c r="BT850" s="390">
        <v>1.5073240727074895E-2</v>
      </c>
      <c r="BU850" s="188">
        <v>40</v>
      </c>
      <c r="BV850" s="390">
        <v>0.19607843137254902</v>
      </c>
      <c r="BW850" s="188">
        <v>48153.525000000001</v>
      </c>
      <c r="BX850" s="401">
        <v>2.4388756783122979E-3</v>
      </c>
      <c r="CB850" s="159"/>
      <c r="CC850" s="159"/>
      <c r="CD850" s="159"/>
      <c r="CE850" s="159"/>
      <c r="CF850" s="159"/>
      <c r="CG850" s="159"/>
      <c r="CI850" s="76"/>
      <c r="CJ850" s="150"/>
      <c r="CK850" s="150"/>
      <c r="CL850" s="150"/>
    </row>
    <row r="851" spans="2:90" s="14" customFormat="1" ht="13.5" customHeight="1">
      <c r="B851" s="500"/>
      <c r="C851" s="628"/>
      <c r="D851" s="631"/>
      <c r="E851" s="615"/>
      <c r="F851" s="615"/>
      <c r="G851" s="126" t="s">
        <v>156</v>
      </c>
      <c r="H851" s="211">
        <v>6365109</v>
      </c>
      <c r="I851" s="182">
        <f>IFERROR(H851/E838,"-")</f>
        <v>8.3535992687070772E-3</v>
      </c>
      <c r="J851" s="211">
        <v>70</v>
      </c>
      <c r="K851" s="182">
        <f>IFERROR(J851/F838,"-")</f>
        <v>5.1395007342143903E-2</v>
      </c>
      <c r="L851" s="214">
        <f t="shared" si="837"/>
        <v>90930.128571428577</v>
      </c>
      <c r="M851" s="109">
        <f t="shared" si="850"/>
        <v>4.109910756223579E-3</v>
      </c>
      <c r="N851" s="615"/>
      <c r="O851" s="615"/>
      <c r="P851" s="126" t="s">
        <v>156</v>
      </c>
      <c r="Q851" s="211">
        <v>640595</v>
      </c>
      <c r="R851" s="182">
        <f>IFERROR(Q851/N838,"-")</f>
        <v>4.6677438168306485E-3</v>
      </c>
      <c r="S851" s="211">
        <v>12</v>
      </c>
      <c r="T851" s="182">
        <f>IFERROR(S851/O838,"-")</f>
        <v>5.8252427184466021E-2</v>
      </c>
      <c r="U851" s="214">
        <f t="shared" si="840"/>
        <v>53382.916666666664</v>
      </c>
      <c r="V851" s="109">
        <f t="shared" si="851"/>
        <v>7.045561296383278E-4</v>
      </c>
      <c r="W851" s="615"/>
      <c r="X851" s="615"/>
      <c r="Y851" s="126" t="s">
        <v>156</v>
      </c>
      <c r="Z851" s="211">
        <v>402485</v>
      </c>
      <c r="AA851" s="182">
        <f>IFERROR(Z851/W838,"-")</f>
        <v>5.5520226668910547E-3</v>
      </c>
      <c r="AB851" s="211">
        <v>7</v>
      </c>
      <c r="AC851" s="182">
        <f>IFERROR(AB851/X838,"-")</f>
        <v>6.5420560747663545E-2</v>
      </c>
      <c r="AD851" s="214">
        <f t="shared" si="843"/>
        <v>57497.857142857145</v>
      </c>
      <c r="AE851" s="109">
        <f t="shared" si="852"/>
        <v>4.1099107562235791E-4</v>
      </c>
      <c r="AF851" s="615"/>
      <c r="AG851" s="615"/>
      <c r="AH851" s="126" t="s">
        <v>156</v>
      </c>
      <c r="AI851" s="211">
        <v>1578635</v>
      </c>
      <c r="AJ851" s="182">
        <f>IFERROR(AI851/AF838,"-")</f>
        <v>9.9662917510719706E-3</v>
      </c>
      <c r="AK851" s="211">
        <v>12</v>
      </c>
      <c r="AL851" s="182">
        <f>IFERROR(AK851/AG838,"-")</f>
        <v>6.7039106145251395E-2</v>
      </c>
      <c r="AM851" s="214">
        <f t="shared" si="846"/>
        <v>131552.91666666666</v>
      </c>
      <c r="AN851" s="109">
        <f t="shared" si="853"/>
        <v>7.045561296383278E-4</v>
      </c>
      <c r="AO851" s="615"/>
      <c r="AP851" s="651"/>
      <c r="AQ851" s="126" t="s">
        <v>156</v>
      </c>
      <c r="AR851" s="211">
        <f t="shared" si="833"/>
        <v>8986824</v>
      </c>
      <c r="AS851" s="182">
        <f>IFERROR(AR851/AO838,"-")</f>
        <v>7.9523112490985995E-3</v>
      </c>
      <c r="AT851" s="211">
        <f t="shared" si="834"/>
        <v>101</v>
      </c>
      <c r="AU851" s="182">
        <f>IFERROR(AT851/AP838,"-")</f>
        <v>5.447680690399137E-2</v>
      </c>
      <c r="AV851" s="214">
        <f t="shared" si="849"/>
        <v>88978.455445544561</v>
      </c>
      <c r="AW851" s="109">
        <f t="shared" si="854"/>
        <v>5.9300140911225929E-3</v>
      </c>
      <c r="AX851" s="121"/>
      <c r="AY851" s="76"/>
      <c r="AZ851" s="76"/>
      <c r="BA851" s="76"/>
      <c r="BB851" s="76"/>
      <c r="BC851" s="76"/>
      <c r="BD851" s="76"/>
      <c r="BE851" s="76"/>
      <c r="BF851" s="76"/>
      <c r="BG851" s="76"/>
      <c r="BH851" s="76"/>
      <c r="BI851" s="76"/>
      <c r="BN851" s="500"/>
      <c r="BO851" s="642"/>
      <c r="BP851" s="641"/>
      <c r="BQ851" s="641"/>
      <c r="BR851" s="400" t="s">
        <v>156</v>
      </c>
      <c r="BS851" s="188">
        <v>1421532</v>
      </c>
      <c r="BT851" s="390">
        <v>1.1124364227354192E-2</v>
      </c>
      <c r="BU851" s="188">
        <v>24</v>
      </c>
      <c r="BV851" s="390">
        <v>0.11764705882352941</v>
      </c>
      <c r="BW851" s="188">
        <v>59230.5</v>
      </c>
      <c r="BX851" s="401">
        <v>1.4633254069873788E-3</v>
      </c>
      <c r="CB851" s="159"/>
      <c r="CC851" s="159"/>
      <c r="CD851" s="159"/>
      <c r="CE851" s="159"/>
      <c r="CF851" s="159"/>
      <c r="CG851" s="159"/>
      <c r="CI851" s="76"/>
      <c r="CJ851" s="150"/>
      <c r="CK851" s="150"/>
      <c r="CL851" s="150"/>
    </row>
    <row r="852" spans="2:90" s="14" customFormat="1" ht="13.5" customHeight="1">
      <c r="B852" s="500"/>
      <c r="C852" s="628"/>
      <c r="D852" s="631"/>
      <c r="E852" s="615"/>
      <c r="F852" s="615"/>
      <c r="G852" s="126" t="s">
        <v>157</v>
      </c>
      <c r="H852" s="211">
        <v>1570120</v>
      </c>
      <c r="I852" s="182">
        <f>IFERROR(H852/E838,"-")</f>
        <v>2.0606329418368726E-3</v>
      </c>
      <c r="J852" s="211">
        <v>55</v>
      </c>
      <c r="K852" s="182">
        <f>IFERROR(J852/F838,"-")</f>
        <v>4.0381791483113071E-2</v>
      </c>
      <c r="L852" s="214">
        <f t="shared" si="837"/>
        <v>28547.636363636364</v>
      </c>
      <c r="M852" s="109">
        <f t="shared" si="850"/>
        <v>3.2292155941756693E-3</v>
      </c>
      <c r="N852" s="615"/>
      <c r="O852" s="615"/>
      <c r="P852" s="126" t="s">
        <v>157</v>
      </c>
      <c r="Q852" s="211">
        <v>464988</v>
      </c>
      <c r="R852" s="182">
        <f>IFERROR(Q852/N838,"-")</f>
        <v>3.3881701572763597E-3</v>
      </c>
      <c r="S852" s="211">
        <v>13</v>
      </c>
      <c r="T852" s="182">
        <f>IFERROR(S852/O838,"-")</f>
        <v>6.3106796116504854E-2</v>
      </c>
      <c r="U852" s="214">
        <f t="shared" si="840"/>
        <v>35768.307692307695</v>
      </c>
      <c r="V852" s="109">
        <f t="shared" si="851"/>
        <v>7.6326914044152182E-4</v>
      </c>
      <c r="W852" s="615"/>
      <c r="X852" s="615"/>
      <c r="Y852" s="126" t="s">
        <v>157</v>
      </c>
      <c r="Z852" s="211">
        <v>3458</v>
      </c>
      <c r="AA852" s="182">
        <f>IFERROR(Z852/W838,"-")</f>
        <v>4.7700894150364035E-5</v>
      </c>
      <c r="AB852" s="211">
        <v>3</v>
      </c>
      <c r="AC852" s="182">
        <f>IFERROR(AB852/X838,"-")</f>
        <v>2.8037383177570093E-2</v>
      </c>
      <c r="AD852" s="214">
        <f t="shared" si="843"/>
        <v>1152.6666666666667</v>
      </c>
      <c r="AE852" s="109">
        <f t="shared" si="852"/>
        <v>1.7613903240958195E-4</v>
      </c>
      <c r="AF852" s="615"/>
      <c r="AG852" s="615"/>
      <c r="AH852" s="126" t="s">
        <v>157</v>
      </c>
      <c r="AI852" s="211">
        <v>617439</v>
      </c>
      <c r="AJ852" s="182">
        <f>IFERROR(AI852/AF838,"-")</f>
        <v>3.8980367295100684E-3</v>
      </c>
      <c r="AK852" s="211">
        <v>13</v>
      </c>
      <c r="AL852" s="182">
        <f>IFERROR(AK852/AG838,"-")</f>
        <v>7.2625698324022353E-2</v>
      </c>
      <c r="AM852" s="214">
        <f t="shared" si="846"/>
        <v>47495.307692307695</v>
      </c>
      <c r="AN852" s="109">
        <f t="shared" si="853"/>
        <v>7.6326914044152182E-4</v>
      </c>
      <c r="AO852" s="615"/>
      <c r="AP852" s="651"/>
      <c r="AQ852" s="126" t="s">
        <v>157</v>
      </c>
      <c r="AR852" s="211">
        <f t="shared" si="833"/>
        <v>2656005</v>
      </c>
      <c r="AS852" s="182">
        <f>IFERROR(AR852/AO838,"-")</f>
        <v>2.3502606081038336E-3</v>
      </c>
      <c r="AT852" s="211">
        <f t="shared" si="834"/>
        <v>84</v>
      </c>
      <c r="AU852" s="182">
        <f>IFERROR(AT852/AP838,"-")</f>
        <v>4.5307443365695796E-2</v>
      </c>
      <c r="AV852" s="214">
        <f t="shared" si="849"/>
        <v>31619.107142857141</v>
      </c>
      <c r="AW852" s="109">
        <f t="shared" si="854"/>
        <v>4.9318929074682952E-3</v>
      </c>
      <c r="AX852" s="121"/>
      <c r="AY852" s="76"/>
      <c r="AZ852" s="76"/>
      <c r="BA852" s="76"/>
      <c r="BB852" s="76"/>
      <c r="BC852" s="76"/>
      <c r="BD852" s="76"/>
      <c r="BE852" s="76"/>
      <c r="BF852" s="76"/>
      <c r="BG852" s="76"/>
      <c r="BH852" s="76"/>
      <c r="BI852" s="76"/>
      <c r="BN852" s="500"/>
      <c r="BO852" s="642"/>
      <c r="BP852" s="641"/>
      <c r="BQ852" s="641"/>
      <c r="BR852" s="400" t="s">
        <v>157</v>
      </c>
      <c r="BS852" s="188">
        <v>870669</v>
      </c>
      <c r="BT852" s="390">
        <v>6.8135216635758092E-3</v>
      </c>
      <c r="BU852" s="188">
        <v>23</v>
      </c>
      <c r="BV852" s="390">
        <v>0.11274509803921569</v>
      </c>
      <c r="BW852" s="188">
        <v>37855.17391304348</v>
      </c>
      <c r="BX852" s="401">
        <v>1.4023535150295714E-3</v>
      </c>
      <c r="CB852" s="159"/>
      <c r="CC852" s="159"/>
      <c r="CD852" s="159"/>
      <c r="CE852" s="159"/>
      <c r="CF852" s="159"/>
      <c r="CG852" s="159"/>
      <c r="CI852" s="76"/>
      <c r="CJ852" s="150"/>
      <c r="CK852" s="150"/>
      <c r="CL852" s="150"/>
    </row>
    <row r="853" spans="2:90" s="14" customFormat="1" ht="13.5" customHeight="1">
      <c r="B853" s="500"/>
      <c r="C853" s="628"/>
      <c r="D853" s="631"/>
      <c r="E853" s="615"/>
      <c r="F853" s="615"/>
      <c r="G853" s="127" t="s">
        <v>158</v>
      </c>
      <c r="H853" s="212">
        <v>1820206</v>
      </c>
      <c r="I853" s="183">
        <f>IFERROR(H853/E838,"-")</f>
        <v>2.3888469954711274E-3</v>
      </c>
      <c r="J853" s="212">
        <v>104</v>
      </c>
      <c r="K853" s="183">
        <f>IFERROR(J853/F838,"-")</f>
        <v>7.63582966226138E-2</v>
      </c>
      <c r="L853" s="215">
        <f t="shared" si="837"/>
        <v>17501.98076923077</v>
      </c>
      <c r="M853" s="110">
        <f t="shared" si="850"/>
        <v>6.1061531235321745E-3</v>
      </c>
      <c r="N853" s="615"/>
      <c r="O853" s="615"/>
      <c r="P853" s="127" t="s">
        <v>158</v>
      </c>
      <c r="Q853" s="212">
        <v>225777</v>
      </c>
      <c r="R853" s="183">
        <f>IFERROR(Q853/N838,"-")</f>
        <v>1.6451411511681693E-3</v>
      </c>
      <c r="S853" s="212">
        <v>28</v>
      </c>
      <c r="T853" s="183">
        <f>IFERROR(S853/O838,"-")</f>
        <v>0.13592233009708737</v>
      </c>
      <c r="U853" s="215">
        <f t="shared" si="840"/>
        <v>8063.4642857142853</v>
      </c>
      <c r="V853" s="110">
        <f t="shared" si="851"/>
        <v>1.6439643024894317E-3</v>
      </c>
      <c r="W853" s="615"/>
      <c r="X853" s="615"/>
      <c r="Y853" s="127" t="s">
        <v>158</v>
      </c>
      <c r="Z853" s="212">
        <v>35360</v>
      </c>
      <c r="AA853" s="183">
        <f>IFERROR(Z853/W838,"-")</f>
        <v>4.8776854168793298E-4</v>
      </c>
      <c r="AB853" s="212">
        <v>8</v>
      </c>
      <c r="AC853" s="183">
        <f>IFERROR(AB853/X838,"-")</f>
        <v>7.476635514018691E-2</v>
      </c>
      <c r="AD853" s="215">
        <f t="shared" si="843"/>
        <v>4420</v>
      </c>
      <c r="AE853" s="110">
        <f t="shared" si="852"/>
        <v>4.6970408642555192E-4</v>
      </c>
      <c r="AF853" s="615"/>
      <c r="AG853" s="615"/>
      <c r="AH853" s="127" t="s">
        <v>158</v>
      </c>
      <c r="AI853" s="212">
        <v>216259</v>
      </c>
      <c r="AJ853" s="183">
        <f>IFERROR(AI853/AF838,"-")</f>
        <v>1.3652936161906162E-3</v>
      </c>
      <c r="AK853" s="212">
        <v>26</v>
      </c>
      <c r="AL853" s="183">
        <f>IFERROR(AK853/AG838,"-")</f>
        <v>0.14525139664804471</v>
      </c>
      <c r="AM853" s="215">
        <f t="shared" si="846"/>
        <v>8317.6538461538457</v>
      </c>
      <c r="AN853" s="110">
        <f t="shared" si="853"/>
        <v>1.5265382808830436E-3</v>
      </c>
      <c r="AO853" s="615"/>
      <c r="AP853" s="651"/>
      <c r="AQ853" s="127" t="s">
        <v>158</v>
      </c>
      <c r="AR853" s="212">
        <f t="shared" si="833"/>
        <v>2297602</v>
      </c>
      <c r="AS853" s="183">
        <f>IFERROR(AR853/AO838,"-")</f>
        <v>2.0331149503485819E-3</v>
      </c>
      <c r="AT853" s="212">
        <f t="shared" si="834"/>
        <v>166</v>
      </c>
      <c r="AU853" s="183">
        <f>IFERROR(AT853/AP838,"-")</f>
        <v>8.9536138079827396E-2</v>
      </c>
      <c r="AV853" s="215">
        <f t="shared" si="849"/>
        <v>13840.975903614459</v>
      </c>
      <c r="AW853" s="110">
        <f t="shared" si="854"/>
        <v>9.7463597933302015E-3</v>
      </c>
      <c r="AX853" s="121"/>
      <c r="AY853" s="76"/>
      <c r="AZ853" s="76"/>
      <c r="BA853" s="76"/>
      <c r="BB853" s="76"/>
      <c r="BC853" s="76"/>
      <c r="BD853" s="76"/>
      <c r="BE853" s="76"/>
      <c r="BF853" s="76"/>
      <c r="BG853" s="76"/>
      <c r="BH853" s="76"/>
      <c r="BI853" s="76"/>
      <c r="BN853" s="500"/>
      <c r="BO853" s="642"/>
      <c r="BP853" s="641"/>
      <c r="BQ853" s="641"/>
      <c r="BR853" s="400" t="s">
        <v>158</v>
      </c>
      <c r="BS853" s="188">
        <v>104469</v>
      </c>
      <c r="BT853" s="390">
        <v>8.1753432667535102E-4</v>
      </c>
      <c r="BU853" s="188">
        <v>19</v>
      </c>
      <c r="BV853" s="390">
        <v>9.3137254901960786E-2</v>
      </c>
      <c r="BW853" s="188">
        <v>5498.3684210526317</v>
      </c>
      <c r="BX853" s="401">
        <v>1.1584659471983415E-3</v>
      </c>
      <c r="CB853" s="159"/>
      <c r="CC853" s="159"/>
      <c r="CD853" s="159"/>
      <c r="CE853" s="159"/>
      <c r="CF853" s="159"/>
      <c r="CG853" s="159"/>
      <c r="CI853" s="76"/>
      <c r="CJ853" s="150"/>
      <c r="CK853" s="150"/>
      <c r="CL853" s="150"/>
    </row>
    <row r="854" spans="2:90" s="14" customFormat="1" ht="13.5" customHeight="1">
      <c r="B854" s="500"/>
      <c r="C854" s="629"/>
      <c r="D854" s="632"/>
      <c r="E854" s="616"/>
      <c r="F854" s="616"/>
      <c r="G854" s="128" t="s">
        <v>81</v>
      </c>
      <c r="H854" s="204">
        <v>130880742</v>
      </c>
      <c r="I854" s="183">
        <f>IFERROR(H854/E838,"-")</f>
        <v>0.17176850713146302</v>
      </c>
      <c r="J854" s="212">
        <v>1004</v>
      </c>
      <c r="K854" s="183">
        <f>IFERROR(J854/F838,"-")</f>
        <v>0.73715124816446398</v>
      </c>
      <c r="L854" s="215">
        <f t="shared" si="837"/>
        <v>130359.3047808765</v>
      </c>
      <c r="M854" s="111">
        <f t="shared" si="850"/>
        <v>5.8947862846406761E-2</v>
      </c>
      <c r="N854" s="616"/>
      <c r="O854" s="616"/>
      <c r="P854" s="128" t="s">
        <v>81</v>
      </c>
      <c r="Q854" s="204">
        <v>25247320</v>
      </c>
      <c r="R854" s="183">
        <f>IFERROR(Q854/N838,"-")</f>
        <v>0.18396650273814932</v>
      </c>
      <c r="S854" s="212">
        <v>158</v>
      </c>
      <c r="T854" s="183">
        <f>IFERROR(S854/O838,"-")</f>
        <v>0.76699029126213591</v>
      </c>
      <c r="U854" s="215">
        <f t="shared" si="840"/>
        <v>159793.16455696203</v>
      </c>
      <c r="V854" s="111">
        <f t="shared" si="851"/>
        <v>9.2766557069046494E-3</v>
      </c>
      <c r="W854" s="616"/>
      <c r="X854" s="616"/>
      <c r="Y854" s="128" t="s">
        <v>81</v>
      </c>
      <c r="Z854" s="204">
        <v>12587791</v>
      </c>
      <c r="AA854" s="183">
        <f>IFERROR(Z854/W838,"-")</f>
        <v>0.17364051072235542</v>
      </c>
      <c r="AB854" s="212">
        <v>91</v>
      </c>
      <c r="AC854" s="183">
        <f>IFERROR(AB854/X838,"-")</f>
        <v>0.85046728971962615</v>
      </c>
      <c r="AD854" s="215">
        <f t="shared" si="843"/>
        <v>138327.37362637362</v>
      </c>
      <c r="AE854" s="111">
        <f t="shared" si="852"/>
        <v>5.3428839830906528E-3</v>
      </c>
      <c r="AF854" s="616"/>
      <c r="AG854" s="616"/>
      <c r="AH854" s="128" t="s">
        <v>81</v>
      </c>
      <c r="AI854" s="204">
        <v>21794440</v>
      </c>
      <c r="AJ854" s="183">
        <f>IFERROR(AI854/AF838,"-")</f>
        <v>0.13759339403423401</v>
      </c>
      <c r="AK854" s="212">
        <v>151</v>
      </c>
      <c r="AL854" s="183">
        <f>IFERROR(AK854/AG838,"-")</f>
        <v>0.84357541899441346</v>
      </c>
      <c r="AM854" s="215">
        <f t="shared" si="846"/>
        <v>144334.03973509933</v>
      </c>
      <c r="AN854" s="111">
        <f t="shared" si="853"/>
        <v>8.8656646312822926E-3</v>
      </c>
      <c r="AO854" s="616"/>
      <c r="AP854" s="652"/>
      <c r="AQ854" s="128" t="s">
        <v>81</v>
      </c>
      <c r="AR854" s="204">
        <f t="shared" si="833"/>
        <v>190510293</v>
      </c>
      <c r="AS854" s="183">
        <f>IFERROR(AR854/AO838,"-")</f>
        <v>0.16857981708476436</v>
      </c>
      <c r="AT854" s="212">
        <f t="shared" si="834"/>
        <v>1404</v>
      </c>
      <c r="AU854" s="183">
        <f>IFERROR(AT854/AP838,"-")</f>
        <v>0.75728155339805825</v>
      </c>
      <c r="AV854" s="215">
        <f t="shared" si="849"/>
        <v>135691.09188034188</v>
      </c>
      <c r="AW854" s="111">
        <f t="shared" si="854"/>
        <v>8.2433067167684365E-2</v>
      </c>
      <c r="AX854" s="121"/>
      <c r="AY854" s="76"/>
      <c r="AZ854" s="76"/>
      <c r="BA854" s="76"/>
      <c r="BB854" s="76"/>
      <c r="BC854" s="76"/>
      <c r="BD854" s="76"/>
      <c r="BE854" s="76"/>
      <c r="BF854" s="76"/>
      <c r="BG854" s="76"/>
      <c r="BH854" s="76"/>
      <c r="BI854" s="76"/>
      <c r="BN854" s="500"/>
      <c r="BO854" s="642"/>
      <c r="BP854" s="641"/>
      <c r="BQ854" s="641"/>
      <c r="BR854" s="128" t="s">
        <v>81</v>
      </c>
      <c r="BS854" s="188">
        <v>38263859</v>
      </c>
      <c r="BT854" s="390">
        <v>0.29943828507562598</v>
      </c>
      <c r="BU854" s="188">
        <v>173</v>
      </c>
      <c r="BV854" s="390">
        <v>0.84803921568627449</v>
      </c>
      <c r="BW854" s="188">
        <v>221178.37572254337</v>
      </c>
      <c r="BX854" s="401">
        <v>1.0548137308700689E-2</v>
      </c>
      <c r="CB854" s="159"/>
      <c r="CC854" s="159"/>
      <c r="CD854" s="159"/>
      <c r="CE854" s="159"/>
      <c r="CF854" s="159"/>
      <c r="CG854" s="159"/>
      <c r="CI854" s="76"/>
      <c r="CJ854" s="150"/>
      <c r="CK854" s="150"/>
      <c r="CL854" s="150"/>
    </row>
    <row r="855" spans="2:90" s="14" customFormat="1" ht="13.5" customHeight="1">
      <c r="B855" s="500">
        <v>51</v>
      </c>
      <c r="C855" s="627" t="s">
        <v>48</v>
      </c>
      <c r="D855" s="630">
        <f>BL55</f>
        <v>22645</v>
      </c>
      <c r="E855" s="626">
        <f t="shared" ref="E855" si="855">VLOOKUP(C855,$AY$5:$BI$78,2,0)</f>
        <v>1755736380</v>
      </c>
      <c r="F855" s="626">
        <f t="shared" ref="F855" si="856">VLOOKUP(C855,$AY$5:$BI$78,7,0)</f>
        <v>2978</v>
      </c>
      <c r="G855" s="124" t="s">
        <v>144</v>
      </c>
      <c r="H855" s="210">
        <v>25939273</v>
      </c>
      <c r="I855" s="181">
        <f>IFERROR(H855/E855,"-")</f>
        <v>1.4774013511071634E-2</v>
      </c>
      <c r="J855" s="210">
        <v>451</v>
      </c>
      <c r="K855" s="181">
        <f>IFERROR(J855/F855,"-")</f>
        <v>0.15144392209536603</v>
      </c>
      <c r="L855" s="213">
        <f t="shared" si="837"/>
        <v>57515.017738359202</v>
      </c>
      <c r="M855" s="108">
        <f>IFERROR(J855/$BL$55,0)</f>
        <v>1.9916096268491942E-2</v>
      </c>
      <c r="N855" s="626">
        <f t="shared" ref="N855" si="857">VLOOKUP(C855,$AY$5:$BI$78,3,0)</f>
        <v>233687540</v>
      </c>
      <c r="O855" s="626">
        <f t="shared" ref="O855" si="858">VLOOKUP(C855,$AY$5:$BI$78,8,0)</f>
        <v>362</v>
      </c>
      <c r="P855" s="124" t="s">
        <v>144</v>
      </c>
      <c r="Q855" s="210">
        <v>5432247</v>
      </c>
      <c r="R855" s="181">
        <f>IFERROR(Q855/N855,"-")</f>
        <v>2.3245770827148082E-2</v>
      </c>
      <c r="S855" s="210">
        <v>61</v>
      </c>
      <c r="T855" s="181">
        <f>IFERROR(S855/O855,"-")</f>
        <v>0.16850828729281769</v>
      </c>
      <c r="U855" s="213">
        <f t="shared" si="840"/>
        <v>89053.229508196717</v>
      </c>
      <c r="V855" s="108">
        <f>IFERROR(S855/$BL$55,0)</f>
        <v>2.6937513799955839E-3</v>
      </c>
      <c r="W855" s="626">
        <f t="shared" ref="W855" si="859">VLOOKUP(C855,$AY$5:$BI$78,4,0)</f>
        <v>186634910</v>
      </c>
      <c r="X855" s="626">
        <f t="shared" ref="X855" si="860">VLOOKUP(C855,$AY$5:$BI$78,9,0)</f>
        <v>220</v>
      </c>
      <c r="Y855" s="124" t="s">
        <v>144</v>
      </c>
      <c r="Z855" s="210">
        <v>516464</v>
      </c>
      <c r="AA855" s="181">
        <f>IFERROR(Z855/W855,"-")</f>
        <v>2.767242205651665E-3</v>
      </c>
      <c r="AB855" s="210">
        <v>29</v>
      </c>
      <c r="AC855" s="181">
        <f>IFERROR(AB855/X855,"-")</f>
        <v>0.13181818181818181</v>
      </c>
      <c r="AD855" s="213">
        <f t="shared" si="843"/>
        <v>17809.103448275862</v>
      </c>
      <c r="AE855" s="108">
        <f>IFERROR(AB855/$BL$55,0)</f>
        <v>1.2806359019651137E-3</v>
      </c>
      <c r="AF855" s="626">
        <f t="shared" ref="AF855" si="861">VLOOKUP(C855,$AY$5:$BI$78,5,0)</f>
        <v>334592510</v>
      </c>
      <c r="AG855" s="626">
        <f t="shared" ref="AG855" si="862">VLOOKUP(C855,$AY$5:$BI$78,10,0)</f>
        <v>450</v>
      </c>
      <c r="AH855" s="124" t="s">
        <v>144</v>
      </c>
      <c r="AI855" s="210">
        <v>11221184</v>
      </c>
      <c r="AJ855" s="181">
        <f>IFERROR(AI855/AF855,"-")</f>
        <v>3.3536865484526238E-2</v>
      </c>
      <c r="AK855" s="210">
        <v>90</v>
      </c>
      <c r="AL855" s="181">
        <f>IFERROR(AK855/AG855,"-")</f>
        <v>0.2</v>
      </c>
      <c r="AM855" s="213">
        <f t="shared" si="846"/>
        <v>124679.82222222222</v>
      </c>
      <c r="AN855" s="108">
        <f>IFERROR(AK855/$BL$55,0)</f>
        <v>3.9743872819606981E-3</v>
      </c>
      <c r="AO855" s="626">
        <f t="shared" ref="AO855" si="863">VLOOKUP(C855,$AY$5:$BI$78,6,0)</f>
        <v>2510651340</v>
      </c>
      <c r="AP855" s="650">
        <f t="shared" ref="AP855" si="864">VLOOKUP(C855,$AY$5:$BI$78,11,0)</f>
        <v>4010</v>
      </c>
      <c r="AQ855" s="124" t="s">
        <v>144</v>
      </c>
      <c r="AR855" s="210">
        <f t="shared" si="833"/>
        <v>43109168</v>
      </c>
      <c r="AS855" s="181">
        <f>IFERROR(AR855/AO855,"-")</f>
        <v>1.7170511617116857E-2</v>
      </c>
      <c r="AT855" s="210">
        <f t="shared" si="834"/>
        <v>631</v>
      </c>
      <c r="AU855" s="181">
        <f>IFERROR(AT855/AP855,"-")</f>
        <v>0.15735660847880301</v>
      </c>
      <c r="AV855" s="213">
        <f t="shared" si="849"/>
        <v>68318.808240887476</v>
      </c>
      <c r="AW855" s="108">
        <f>IFERROR(AT855/$BL$55,0)</f>
        <v>2.7864870832413336E-2</v>
      </c>
      <c r="AX855" s="121"/>
      <c r="AY855" s="76"/>
      <c r="AZ855" s="76"/>
      <c r="BA855" s="76"/>
      <c r="BB855" s="76"/>
      <c r="BC855" s="76"/>
      <c r="BD855" s="76"/>
      <c r="BE855" s="76"/>
      <c r="BF855" s="76"/>
      <c r="BG855" s="76"/>
      <c r="BH855" s="76"/>
      <c r="BI855" s="76"/>
      <c r="BN855" s="500">
        <v>51</v>
      </c>
      <c r="BO855" s="642" t="s">
        <v>48</v>
      </c>
      <c r="BP855" s="641">
        <v>353535420</v>
      </c>
      <c r="BQ855" s="641">
        <v>416</v>
      </c>
      <c r="BR855" s="400" t="s">
        <v>144</v>
      </c>
      <c r="BS855" s="188">
        <v>10842611</v>
      </c>
      <c r="BT855" s="390">
        <v>3.0669093919924627E-2</v>
      </c>
      <c r="BU855" s="188">
        <v>105</v>
      </c>
      <c r="BV855" s="390">
        <v>0.25240384615384615</v>
      </c>
      <c r="BW855" s="188">
        <v>103262.96190476191</v>
      </c>
      <c r="BX855" s="401">
        <v>4.8387096774193551E-3</v>
      </c>
      <c r="CB855" s="159"/>
      <c r="CC855" s="159"/>
      <c r="CD855" s="159"/>
      <c r="CE855" s="159"/>
      <c r="CF855" s="159"/>
      <c r="CG855" s="159"/>
      <c r="CI855" s="76"/>
      <c r="CJ855" s="150"/>
      <c r="CK855" s="150"/>
      <c r="CL855" s="150"/>
    </row>
    <row r="856" spans="2:90" s="14" customFormat="1" ht="13.5" customHeight="1">
      <c r="B856" s="500"/>
      <c r="C856" s="628"/>
      <c r="D856" s="631"/>
      <c r="E856" s="615"/>
      <c r="F856" s="615"/>
      <c r="G856" s="125" t="s">
        <v>145</v>
      </c>
      <c r="H856" s="211">
        <v>44594345</v>
      </c>
      <c r="I856" s="182">
        <f>IFERROR(H856/E855,"-")</f>
        <v>2.5399225936185248E-2</v>
      </c>
      <c r="J856" s="211">
        <v>659</v>
      </c>
      <c r="K856" s="182">
        <f>IFERROR(J856/F855,"-")</f>
        <v>0.22128945601074546</v>
      </c>
      <c r="L856" s="214">
        <f t="shared" si="837"/>
        <v>67669.719271623675</v>
      </c>
      <c r="M856" s="109">
        <f t="shared" ref="M856:M871" si="865">IFERROR(J856/$BL$55,0)</f>
        <v>2.9101346875689996E-2</v>
      </c>
      <c r="N856" s="615"/>
      <c r="O856" s="615"/>
      <c r="P856" s="125" t="s">
        <v>145</v>
      </c>
      <c r="Q856" s="211">
        <v>4209292</v>
      </c>
      <c r="R856" s="182">
        <f>IFERROR(Q856/N855,"-")</f>
        <v>1.8012479398773252E-2</v>
      </c>
      <c r="S856" s="211">
        <v>88</v>
      </c>
      <c r="T856" s="182">
        <f>IFERROR(S856/O855,"-")</f>
        <v>0.24309392265193369</v>
      </c>
      <c r="U856" s="214">
        <f t="shared" si="840"/>
        <v>47832.86363636364</v>
      </c>
      <c r="V856" s="109">
        <f t="shared" ref="V856:V871" si="866">IFERROR(S856/$BL$55,0)</f>
        <v>3.8860675645837933E-3</v>
      </c>
      <c r="W856" s="615"/>
      <c r="X856" s="615"/>
      <c r="Y856" s="125" t="s">
        <v>145</v>
      </c>
      <c r="Z856" s="211">
        <v>2394003</v>
      </c>
      <c r="AA856" s="182">
        <f>IFERROR(Z856/W855,"-")</f>
        <v>1.282719829853911E-2</v>
      </c>
      <c r="AB856" s="211">
        <v>55</v>
      </c>
      <c r="AC856" s="182">
        <f>IFERROR(AB856/X855,"-")</f>
        <v>0.25</v>
      </c>
      <c r="AD856" s="214">
        <f t="shared" si="843"/>
        <v>43527.327272727271</v>
      </c>
      <c r="AE856" s="109">
        <f t="shared" ref="AE856:AE871" si="867">IFERROR(AB856/$BL$55,0)</f>
        <v>2.428792227864871E-3</v>
      </c>
      <c r="AF856" s="615"/>
      <c r="AG856" s="615"/>
      <c r="AH856" s="125" t="s">
        <v>145</v>
      </c>
      <c r="AI856" s="211">
        <v>6919289</v>
      </c>
      <c r="AJ856" s="182">
        <f>IFERROR(AI856/AF855,"-")</f>
        <v>2.0679748629160884E-2</v>
      </c>
      <c r="AK856" s="211">
        <v>129</v>
      </c>
      <c r="AL856" s="182">
        <f>IFERROR(AK856/AG855,"-")</f>
        <v>0.28666666666666668</v>
      </c>
      <c r="AM856" s="214">
        <f t="shared" si="846"/>
        <v>53637.899224806199</v>
      </c>
      <c r="AN856" s="109">
        <f t="shared" ref="AN856:AN871" si="868">IFERROR(AK856/$BL$55,0)</f>
        <v>5.6966217708103338E-3</v>
      </c>
      <c r="AO856" s="615"/>
      <c r="AP856" s="651"/>
      <c r="AQ856" s="125" t="s">
        <v>145</v>
      </c>
      <c r="AR856" s="211">
        <f t="shared" si="833"/>
        <v>58116929</v>
      </c>
      <c r="AS856" s="182">
        <f>IFERROR(AR856/AO855,"-")</f>
        <v>2.3148148081764311E-2</v>
      </c>
      <c r="AT856" s="211">
        <f t="shared" si="834"/>
        <v>931</v>
      </c>
      <c r="AU856" s="182">
        <f>IFERROR(AT856/AP855,"-")</f>
        <v>0.23216957605985036</v>
      </c>
      <c r="AV856" s="214">
        <f t="shared" si="849"/>
        <v>62424.198711063371</v>
      </c>
      <c r="AW856" s="109">
        <f t="shared" ref="AW856:AW871" si="869">IFERROR(AT856/$BL$55,0)</f>
        <v>4.1112828438948992E-2</v>
      </c>
      <c r="AX856" s="121"/>
      <c r="AY856" s="76"/>
      <c r="AZ856" s="76"/>
      <c r="BA856" s="76"/>
      <c r="BB856" s="76"/>
      <c r="BC856" s="76"/>
      <c r="BD856" s="76"/>
      <c r="BE856" s="76"/>
      <c r="BF856" s="76"/>
      <c r="BG856" s="76"/>
      <c r="BH856" s="76"/>
      <c r="BI856" s="76"/>
      <c r="BN856" s="500"/>
      <c r="BO856" s="642"/>
      <c r="BP856" s="641"/>
      <c r="BQ856" s="641"/>
      <c r="BR856" s="400" t="s">
        <v>145</v>
      </c>
      <c r="BS856" s="188">
        <v>7452554</v>
      </c>
      <c r="BT856" s="390">
        <v>2.1080077351231172E-2</v>
      </c>
      <c r="BU856" s="188">
        <v>130</v>
      </c>
      <c r="BV856" s="390">
        <v>0.3125</v>
      </c>
      <c r="BW856" s="188">
        <v>57327.338461538464</v>
      </c>
      <c r="BX856" s="401">
        <v>5.9907834101382493E-3</v>
      </c>
      <c r="CB856" s="159"/>
      <c r="CC856" s="159"/>
      <c r="CD856" s="159"/>
      <c r="CE856" s="159"/>
      <c r="CF856" s="159"/>
      <c r="CG856" s="159"/>
      <c r="CI856" s="76"/>
      <c r="CJ856" s="150"/>
      <c r="CK856" s="150"/>
      <c r="CL856" s="150"/>
    </row>
    <row r="857" spans="2:90" s="14" customFormat="1" ht="13.5" customHeight="1">
      <c r="B857" s="500"/>
      <c r="C857" s="628"/>
      <c r="D857" s="631"/>
      <c r="E857" s="615"/>
      <c r="F857" s="615"/>
      <c r="G857" s="126" t="s">
        <v>146</v>
      </c>
      <c r="H857" s="211">
        <v>33970598</v>
      </c>
      <c r="I857" s="182">
        <f>IFERROR(H857/E855,"-")</f>
        <v>1.9348347728603766E-2</v>
      </c>
      <c r="J857" s="211">
        <v>657</v>
      </c>
      <c r="K857" s="182">
        <f>IFERROR(J857/F855,"-")</f>
        <v>0.22061786433848221</v>
      </c>
      <c r="L857" s="214">
        <f t="shared" si="837"/>
        <v>51705.628614916284</v>
      </c>
      <c r="M857" s="109">
        <f t="shared" si="865"/>
        <v>2.9013027158313092E-2</v>
      </c>
      <c r="N857" s="615"/>
      <c r="O857" s="615"/>
      <c r="P857" s="126" t="s">
        <v>146</v>
      </c>
      <c r="Q857" s="211">
        <v>5293459</v>
      </c>
      <c r="R857" s="182">
        <f>IFERROR(Q857/N855,"-")</f>
        <v>2.2651866676331994E-2</v>
      </c>
      <c r="S857" s="211">
        <v>94</v>
      </c>
      <c r="T857" s="182">
        <f>IFERROR(S857/O855,"-")</f>
        <v>0.25966850828729282</v>
      </c>
      <c r="U857" s="214">
        <f t="shared" si="840"/>
        <v>56313.393617021276</v>
      </c>
      <c r="V857" s="109">
        <f t="shared" si="866"/>
        <v>4.1510267167145067E-3</v>
      </c>
      <c r="W857" s="615"/>
      <c r="X857" s="615"/>
      <c r="Y857" s="126" t="s">
        <v>146</v>
      </c>
      <c r="Z857" s="211">
        <v>3283107</v>
      </c>
      <c r="AA857" s="182">
        <f>IFERROR(Z857/W855,"-")</f>
        <v>1.7591065894370993E-2</v>
      </c>
      <c r="AB857" s="211">
        <v>62</v>
      </c>
      <c r="AC857" s="182">
        <f>IFERROR(AB857/X855,"-")</f>
        <v>0.2818181818181818</v>
      </c>
      <c r="AD857" s="214">
        <f t="shared" si="843"/>
        <v>52953.338709677417</v>
      </c>
      <c r="AE857" s="109">
        <f t="shared" si="867"/>
        <v>2.7379112386840361E-3</v>
      </c>
      <c r="AF857" s="615"/>
      <c r="AG857" s="615"/>
      <c r="AH857" s="126" t="s">
        <v>146</v>
      </c>
      <c r="AI857" s="211">
        <v>2847899</v>
      </c>
      <c r="AJ857" s="182">
        <f>IFERROR(AI857/AF855,"-")</f>
        <v>8.511544385736548E-3</v>
      </c>
      <c r="AK857" s="211">
        <v>105</v>
      </c>
      <c r="AL857" s="182">
        <f>IFERROR(AK857/AG855,"-")</f>
        <v>0.23333333333333334</v>
      </c>
      <c r="AM857" s="214">
        <f t="shared" si="846"/>
        <v>27122.847619047618</v>
      </c>
      <c r="AN857" s="109">
        <f t="shared" si="868"/>
        <v>4.6367851622874804E-3</v>
      </c>
      <c r="AO857" s="615"/>
      <c r="AP857" s="651"/>
      <c r="AQ857" s="126" t="s">
        <v>146</v>
      </c>
      <c r="AR857" s="211">
        <f t="shared" si="833"/>
        <v>45395063</v>
      </c>
      <c r="AS857" s="182">
        <f>IFERROR(AR857/AO855,"-")</f>
        <v>1.8080990489105508E-2</v>
      </c>
      <c r="AT857" s="211">
        <f t="shared" si="834"/>
        <v>918</v>
      </c>
      <c r="AU857" s="182">
        <f>IFERROR(AT857/AP855,"-")</f>
        <v>0.22892768079800499</v>
      </c>
      <c r="AV857" s="214">
        <f t="shared" si="849"/>
        <v>49449.959694989106</v>
      </c>
      <c r="AW857" s="109">
        <f t="shared" si="869"/>
        <v>4.0538750275999118E-2</v>
      </c>
      <c r="AX857" s="121"/>
      <c r="AY857" s="76"/>
      <c r="AZ857" s="76"/>
      <c r="BA857" s="76"/>
      <c r="BB857" s="76"/>
      <c r="BC857" s="76"/>
      <c r="BD857" s="76"/>
      <c r="BE857" s="76"/>
      <c r="BF857" s="76"/>
      <c r="BG857" s="76"/>
      <c r="BH857" s="76"/>
      <c r="BI857" s="76"/>
      <c r="BN857" s="500"/>
      <c r="BO857" s="642"/>
      <c r="BP857" s="641"/>
      <c r="BQ857" s="641"/>
      <c r="BR857" s="400" t="s">
        <v>146</v>
      </c>
      <c r="BS857" s="188">
        <v>5675997</v>
      </c>
      <c r="BT857" s="390">
        <v>1.6054959924524676E-2</v>
      </c>
      <c r="BU857" s="188">
        <v>105</v>
      </c>
      <c r="BV857" s="390">
        <v>0.25240384615384615</v>
      </c>
      <c r="BW857" s="188">
        <v>54057.114285714284</v>
      </c>
      <c r="BX857" s="401">
        <v>4.8387096774193551E-3</v>
      </c>
      <c r="CB857" s="159"/>
      <c r="CC857" s="159"/>
      <c r="CD857" s="159"/>
      <c r="CE857" s="159"/>
      <c r="CF857" s="159"/>
      <c r="CG857" s="159"/>
      <c r="CI857" s="76"/>
      <c r="CJ857" s="150"/>
      <c r="CK857" s="150"/>
      <c r="CL857" s="150"/>
    </row>
    <row r="858" spans="2:90" s="14" customFormat="1" ht="13.5" customHeight="1">
      <c r="B858" s="500"/>
      <c r="C858" s="628"/>
      <c r="D858" s="631"/>
      <c r="E858" s="615"/>
      <c r="F858" s="615"/>
      <c r="G858" s="126" t="s">
        <v>147</v>
      </c>
      <c r="H858" s="211">
        <v>8533325</v>
      </c>
      <c r="I858" s="182">
        <f>IFERROR(H858/E855,"-")</f>
        <v>4.8602541345073684E-3</v>
      </c>
      <c r="J858" s="211">
        <v>108</v>
      </c>
      <c r="K858" s="182">
        <f>IFERROR(J858/F855,"-")</f>
        <v>3.626595030221625E-2</v>
      </c>
      <c r="L858" s="214">
        <f t="shared" si="837"/>
        <v>79012.268518518526</v>
      </c>
      <c r="M858" s="109">
        <f t="shared" si="865"/>
        <v>4.7692647383528377E-3</v>
      </c>
      <c r="N858" s="615"/>
      <c r="O858" s="615"/>
      <c r="P858" s="126" t="s">
        <v>147</v>
      </c>
      <c r="Q858" s="211">
        <v>110450</v>
      </c>
      <c r="R858" s="182">
        <f>IFERROR(Q858/N855,"-")</f>
        <v>4.7263966234571171E-4</v>
      </c>
      <c r="S858" s="211">
        <v>15</v>
      </c>
      <c r="T858" s="182">
        <f>IFERROR(S858/O855,"-")</f>
        <v>4.1436464088397788E-2</v>
      </c>
      <c r="U858" s="214">
        <f t="shared" si="840"/>
        <v>7363.333333333333</v>
      </c>
      <c r="V858" s="109">
        <f t="shared" si="866"/>
        <v>6.6239788032678294E-4</v>
      </c>
      <c r="W858" s="615"/>
      <c r="X858" s="615"/>
      <c r="Y858" s="126" t="s">
        <v>147</v>
      </c>
      <c r="Z858" s="211">
        <v>2202833</v>
      </c>
      <c r="AA858" s="182">
        <f>IFERROR(Z858/W855,"-")</f>
        <v>1.1802899039627689E-2</v>
      </c>
      <c r="AB858" s="211">
        <v>10</v>
      </c>
      <c r="AC858" s="182">
        <f>IFERROR(AB858/X855,"-")</f>
        <v>4.5454545454545456E-2</v>
      </c>
      <c r="AD858" s="214">
        <f t="shared" si="843"/>
        <v>220283.3</v>
      </c>
      <c r="AE858" s="109">
        <f t="shared" si="867"/>
        <v>4.4159858688452196E-4</v>
      </c>
      <c r="AF858" s="615"/>
      <c r="AG858" s="615"/>
      <c r="AH858" s="126" t="s">
        <v>147</v>
      </c>
      <c r="AI858" s="211">
        <v>267882</v>
      </c>
      <c r="AJ858" s="182">
        <f>IFERROR(AI858/AF855,"-")</f>
        <v>8.0062162778240316E-4</v>
      </c>
      <c r="AK858" s="211">
        <v>22</v>
      </c>
      <c r="AL858" s="182">
        <f>IFERROR(AK858/AG855,"-")</f>
        <v>4.8888888888888891E-2</v>
      </c>
      <c r="AM858" s="214">
        <f t="shared" si="846"/>
        <v>12176.454545454546</v>
      </c>
      <c r="AN858" s="109">
        <f t="shared" si="868"/>
        <v>9.7151689114594833E-4</v>
      </c>
      <c r="AO858" s="615"/>
      <c r="AP858" s="651"/>
      <c r="AQ858" s="126" t="s">
        <v>147</v>
      </c>
      <c r="AR858" s="211">
        <f t="shared" si="833"/>
        <v>11114490</v>
      </c>
      <c r="AS858" s="182">
        <f>IFERROR(AR858/AO855,"-")</f>
        <v>4.426934884554699E-3</v>
      </c>
      <c r="AT858" s="211">
        <f t="shared" si="834"/>
        <v>155</v>
      </c>
      <c r="AU858" s="182">
        <f>IFERROR(AT858/AP855,"-")</f>
        <v>3.8653366583541147E-2</v>
      </c>
      <c r="AV858" s="214">
        <f t="shared" si="849"/>
        <v>71706.387096774197</v>
      </c>
      <c r="AW858" s="109">
        <f t="shared" si="869"/>
        <v>6.8447780967100906E-3</v>
      </c>
      <c r="AX858" s="121"/>
      <c r="AY858" s="76"/>
      <c r="AZ858" s="76"/>
      <c r="BA858" s="76"/>
      <c r="BB858" s="76"/>
      <c r="BC858" s="76"/>
      <c r="BD858" s="76"/>
      <c r="BE858" s="76"/>
      <c r="BF858" s="76"/>
      <c r="BG858" s="76"/>
      <c r="BH858" s="76"/>
      <c r="BI858" s="76"/>
      <c r="BN858" s="500"/>
      <c r="BO858" s="642"/>
      <c r="BP858" s="641"/>
      <c r="BQ858" s="641"/>
      <c r="BR858" s="400" t="s">
        <v>147</v>
      </c>
      <c r="BS858" s="188">
        <v>200225</v>
      </c>
      <c r="BT858" s="390">
        <v>5.6635060781179999E-4</v>
      </c>
      <c r="BU858" s="188">
        <v>19</v>
      </c>
      <c r="BV858" s="390">
        <v>4.567307692307692E-2</v>
      </c>
      <c r="BW858" s="188">
        <v>10538.157894736842</v>
      </c>
      <c r="BX858" s="401">
        <v>8.7557603686635945E-4</v>
      </c>
      <c r="CB858" s="159"/>
      <c r="CC858" s="159"/>
      <c r="CD858" s="159"/>
      <c r="CE858" s="159"/>
      <c r="CF858" s="159"/>
      <c r="CG858" s="159"/>
      <c r="CI858" s="76"/>
      <c r="CJ858" s="150"/>
      <c r="CK858" s="150"/>
      <c r="CL858" s="150"/>
    </row>
    <row r="859" spans="2:90" s="14" customFormat="1" ht="13.5" customHeight="1">
      <c r="B859" s="500"/>
      <c r="C859" s="628"/>
      <c r="D859" s="631"/>
      <c r="E859" s="615"/>
      <c r="F859" s="615"/>
      <c r="G859" s="126" t="s">
        <v>148</v>
      </c>
      <c r="H859" s="211">
        <v>42008050</v>
      </c>
      <c r="I859" s="182">
        <f>IFERROR(H859/E855,"-")</f>
        <v>2.3926171649983126E-2</v>
      </c>
      <c r="J859" s="211">
        <v>819</v>
      </c>
      <c r="K859" s="182">
        <f>IFERROR(J859/F855,"-")</f>
        <v>0.2750167897918066</v>
      </c>
      <c r="L859" s="214">
        <f t="shared" si="837"/>
        <v>51291.880341880344</v>
      </c>
      <c r="M859" s="109">
        <f t="shared" si="865"/>
        <v>3.6166924265842351E-2</v>
      </c>
      <c r="N859" s="615"/>
      <c r="O859" s="615"/>
      <c r="P859" s="126" t="s">
        <v>148</v>
      </c>
      <c r="Q859" s="211">
        <v>6168939</v>
      </c>
      <c r="R859" s="182">
        <f>IFERROR(Q859/N855,"-")</f>
        <v>2.6398236722420032E-2</v>
      </c>
      <c r="S859" s="211">
        <v>129</v>
      </c>
      <c r="T859" s="182">
        <f>IFERROR(S859/O855,"-")</f>
        <v>0.35635359116022097</v>
      </c>
      <c r="U859" s="214">
        <f t="shared" si="840"/>
        <v>47821.232558139534</v>
      </c>
      <c r="V859" s="109">
        <f t="shared" si="866"/>
        <v>5.6966217708103338E-3</v>
      </c>
      <c r="W859" s="615"/>
      <c r="X859" s="615"/>
      <c r="Y859" s="126" t="s">
        <v>148</v>
      </c>
      <c r="Z859" s="211">
        <v>3964439</v>
      </c>
      <c r="AA859" s="182">
        <f>IFERROR(Z859/W855,"-")</f>
        <v>2.1241679812206624E-2</v>
      </c>
      <c r="AB859" s="211">
        <v>85</v>
      </c>
      <c r="AC859" s="182">
        <f>IFERROR(AB859/X855,"-")</f>
        <v>0.38636363636363635</v>
      </c>
      <c r="AD859" s="214">
        <f t="shared" si="843"/>
        <v>46640.458823529414</v>
      </c>
      <c r="AE859" s="109">
        <f t="shared" si="867"/>
        <v>3.7535879885184369E-3</v>
      </c>
      <c r="AF859" s="615"/>
      <c r="AG859" s="615"/>
      <c r="AH859" s="126" t="s">
        <v>148</v>
      </c>
      <c r="AI859" s="211">
        <v>5668114</v>
      </c>
      <c r="AJ859" s="182">
        <f>IFERROR(AI859/AF855,"-")</f>
        <v>1.6940349322224817E-2</v>
      </c>
      <c r="AK859" s="211">
        <v>166</v>
      </c>
      <c r="AL859" s="182">
        <f>IFERROR(AK859/AG855,"-")</f>
        <v>0.36888888888888888</v>
      </c>
      <c r="AM859" s="214">
        <f t="shared" si="846"/>
        <v>34145.265060240963</v>
      </c>
      <c r="AN859" s="109">
        <f t="shared" si="868"/>
        <v>7.3305365422830643E-3</v>
      </c>
      <c r="AO859" s="615"/>
      <c r="AP859" s="651"/>
      <c r="AQ859" s="126" t="s">
        <v>148</v>
      </c>
      <c r="AR859" s="211">
        <f t="shared" si="833"/>
        <v>57809542</v>
      </c>
      <c r="AS859" s="182">
        <f>IFERROR(AR859/AO855,"-")</f>
        <v>2.3025714912688754E-2</v>
      </c>
      <c r="AT859" s="211">
        <f t="shared" si="834"/>
        <v>1199</v>
      </c>
      <c r="AU859" s="182">
        <f>IFERROR(AT859/AP855,"-")</f>
        <v>0.29900249376558602</v>
      </c>
      <c r="AV859" s="214">
        <f t="shared" si="849"/>
        <v>48214.797331109257</v>
      </c>
      <c r="AW859" s="109">
        <f t="shared" si="869"/>
        <v>5.2947670567454183E-2</v>
      </c>
      <c r="AX859" s="121"/>
      <c r="AY859" s="76"/>
      <c r="AZ859" s="76"/>
      <c r="BA859" s="76"/>
      <c r="BB859" s="76"/>
      <c r="BC859" s="76"/>
      <c r="BD859" s="76"/>
      <c r="BE859" s="76"/>
      <c r="BF859" s="76"/>
      <c r="BG859" s="76"/>
      <c r="BH859" s="76"/>
      <c r="BI859" s="76"/>
      <c r="BN859" s="500"/>
      <c r="BO859" s="642"/>
      <c r="BP859" s="641"/>
      <c r="BQ859" s="641"/>
      <c r="BR859" s="400" t="s">
        <v>148</v>
      </c>
      <c r="BS859" s="188">
        <v>5483940</v>
      </c>
      <c r="BT859" s="390">
        <v>1.5511713083797941E-2</v>
      </c>
      <c r="BU859" s="188">
        <v>152</v>
      </c>
      <c r="BV859" s="390">
        <v>0.36538461538461536</v>
      </c>
      <c r="BW859" s="188">
        <v>36078.552631578947</v>
      </c>
      <c r="BX859" s="401">
        <v>7.0046082949308756E-3</v>
      </c>
      <c r="CB859" s="159"/>
      <c r="CC859" s="159"/>
      <c r="CD859" s="159"/>
      <c r="CE859" s="159"/>
      <c r="CF859" s="159"/>
      <c r="CG859" s="159"/>
      <c r="CI859" s="76"/>
      <c r="CJ859" s="150"/>
      <c r="CK859" s="150"/>
      <c r="CL859" s="150"/>
    </row>
    <row r="860" spans="2:90" s="14" customFormat="1" ht="13.5" customHeight="1">
      <c r="B860" s="500"/>
      <c r="C860" s="628"/>
      <c r="D860" s="631"/>
      <c r="E860" s="615"/>
      <c r="F860" s="615"/>
      <c r="G860" s="126" t="s">
        <v>149</v>
      </c>
      <c r="H860" s="211">
        <v>47858554</v>
      </c>
      <c r="I860" s="182">
        <f>IFERROR(H860/E855,"-")</f>
        <v>2.7258393996483686E-2</v>
      </c>
      <c r="J860" s="211">
        <v>880</v>
      </c>
      <c r="K860" s="182">
        <f>IFERROR(J860/F855,"-")</f>
        <v>0.29550033579583612</v>
      </c>
      <c r="L860" s="214">
        <f t="shared" si="837"/>
        <v>54384.720454545452</v>
      </c>
      <c r="M860" s="109">
        <f t="shared" si="865"/>
        <v>3.8860675645837936E-2</v>
      </c>
      <c r="N860" s="615"/>
      <c r="O860" s="615"/>
      <c r="P860" s="126" t="s">
        <v>149</v>
      </c>
      <c r="Q860" s="211">
        <v>6693188</v>
      </c>
      <c r="R860" s="182">
        <f>IFERROR(Q860/N855,"-")</f>
        <v>2.8641612642248706E-2</v>
      </c>
      <c r="S860" s="211">
        <v>122</v>
      </c>
      <c r="T860" s="182">
        <f>IFERROR(S860/O855,"-")</f>
        <v>0.33701657458563539</v>
      </c>
      <c r="U860" s="214">
        <f t="shared" si="840"/>
        <v>54862.196721311477</v>
      </c>
      <c r="V860" s="109">
        <f t="shared" si="866"/>
        <v>5.3875027599911678E-3</v>
      </c>
      <c r="W860" s="615"/>
      <c r="X860" s="615"/>
      <c r="Y860" s="126" t="s">
        <v>149</v>
      </c>
      <c r="Z860" s="211">
        <v>3414874</v>
      </c>
      <c r="AA860" s="182">
        <f>IFERROR(Z860/W855,"-")</f>
        <v>1.8297080647988097E-2</v>
      </c>
      <c r="AB860" s="211">
        <v>70</v>
      </c>
      <c r="AC860" s="182">
        <f>IFERROR(AB860/X855,"-")</f>
        <v>0.31818181818181818</v>
      </c>
      <c r="AD860" s="214">
        <f t="shared" si="843"/>
        <v>48783.914285714287</v>
      </c>
      <c r="AE860" s="109">
        <f t="shared" si="867"/>
        <v>3.0911901081916537E-3</v>
      </c>
      <c r="AF860" s="615"/>
      <c r="AG860" s="615"/>
      <c r="AH860" s="126" t="s">
        <v>149</v>
      </c>
      <c r="AI860" s="211">
        <v>7871280</v>
      </c>
      <c r="AJ860" s="182">
        <f>IFERROR(AI860/AF855,"-")</f>
        <v>2.3524973706076088E-2</v>
      </c>
      <c r="AK860" s="211">
        <v>159</v>
      </c>
      <c r="AL860" s="182">
        <f>IFERROR(AK860/AG855,"-")</f>
        <v>0.35333333333333333</v>
      </c>
      <c r="AM860" s="214">
        <f t="shared" si="846"/>
        <v>49504.905660377357</v>
      </c>
      <c r="AN860" s="109">
        <f t="shared" si="868"/>
        <v>7.0214175314638992E-3</v>
      </c>
      <c r="AO860" s="615"/>
      <c r="AP860" s="651"/>
      <c r="AQ860" s="126" t="s">
        <v>149</v>
      </c>
      <c r="AR860" s="211">
        <f t="shared" si="833"/>
        <v>65837896</v>
      </c>
      <c r="AS860" s="182">
        <f>IFERROR(AR860/AO855,"-")</f>
        <v>2.6223432521697735E-2</v>
      </c>
      <c r="AT860" s="211">
        <f t="shared" si="834"/>
        <v>1231</v>
      </c>
      <c r="AU860" s="182">
        <f>IFERROR(AT860/AP855,"-")</f>
        <v>0.30698254364089778</v>
      </c>
      <c r="AV860" s="214">
        <f t="shared" si="849"/>
        <v>53483.262388302195</v>
      </c>
      <c r="AW860" s="109">
        <f t="shared" si="869"/>
        <v>5.4360786045484652E-2</v>
      </c>
      <c r="AX860" s="121"/>
      <c r="AY860" s="76"/>
      <c r="AZ860" s="76"/>
      <c r="BA860" s="76"/>
      <c r="BB860" s="76"/>
      <c r="BC860" s="76"/>
      <c r="BD860" s="76"/>
      <c r="BE860" s="76"/>
      <c r="BF860" s="76"/>
      <c r="BG860" s="76"/>
      <c r="BH860" s="76"/>
      <c r="BI860" s="76"/>
      <c r="BN860" s="500"/>
      <c r="BO860" s="642"/>
      <c r="BP860" s="641"/>
      <c r="BQ860" s="641"/>
      <c r="BR860" s="400" t="s">
        <v>149</v>
      </c>
      <c r="BS860" s="188">
        <v>7475327</v>
      </c>
      <c r="BT860" s="390">
        <v>2.1144492396264002E-2</v>
      </c>
      <c r="BU860" s="188">
        <v>146</v>
      </c>
      <c r="BV860" s="390">
        <v>0.35096153846153844</v>
      </c>
      <c r="BW860" s="188">
        <v>51200.869863013701</v>
      </c>
      <c r="BX860" s="401">
        <v>6.7281105990783414E-3</v>
      </c>
      <c r="CB860" s="159"/>
      <c r="CC860" s="159"/>
      <c r="CD860" s="159"/>
      <c r="CE860" s="159"/>
      <c r="CF860" s="159"/>
      <c r="CG860" s="159"/>
      <c r="CI860" s="76"/>
      <c r="CJ860" s="150"/>
      <c r="CK860" s="150"/>
      <c r="CL860" s="150"/>
    </row>
    <row r="861" spans="2:90" s="14" customFormat="1" ht="13.5" customHeight="1">
      <c r="B861" s="500"/>
      <c r="C861" s="628"/>
      <c r="D861" s="631"/>
      <c r="E861" s="615"/>
      <c r="F861" s="615"/>
      <c r="G861" s="126" t="s">
        <v>150</v>
      </c>
      <c r="H861" s="211">
        <v>34988099</v>
      </c>
      <c r="I861" s="182">
        <f>IFERROR(H861/E855,"-")</f>
        <v>1.9927877213548426E-2</v>
      </c>
      <c r="J861" s="211">
        <v>253</v>
      </c>
      <c r="K861" s="182">
        <f>IFERROR(J861/F855,"-")</f>
        <v>8.4956346541302893E-2</v>
      </c>
      <c r="L861" s="214">
        <f t="shared" si="837"/>
        <v>138292.8814229249</v>
      </c>
      <c r="M861" s="109">
        <f t="shared" si="865"/>
        <v>1.1172444248178405E-2</v>
      </c>
      <c r="N861" s="615"/>
      <c r="O861" s="615"/>
      <c r="P861" s="126" t="s">
        <v>150</v>
      </c>
      <c r="Q861" s="211">
        <v>6324847</v>
      </c>
      <c r="R861" s="182">
        <f>IFERROR(Q861/N855,"-")</f>
        <v>2.706540109070428E-2</v>
      </c>
      <c r="S861" s="211">
        <v>37</v>
      </c>
      <c r="T861" s="182">
        <f>IFERROR(S861/O855,"-")</f>
        <v>0.10220994475138122</v>
      </c>
      <c r="U861" s="214">
        <f t="shared" si="840"/>
        <v>170941.8108108108</v>
      </c>
      <c r="V861" s="109">
        <f t="shared" si="866"/>
        <v>1.6339147714727314E-3</v>
      </c>
      <c r="W861" s="615"/>
      <c r="X861" s="615"/>
      <c r="Y861" s="126" t="s">
        <v>150</v>
      </c>
      <c r="Z861" s="211">
        <v>4717486</v>
      </c>
      <c r="AA861" s="182">
        <f>IFERROR(Z861/W855,"-")</f>
        <v>2.5276546601061933E-2</v>
      </c>
      <c r="AB861" s="211">
        <v>22</v>
      </c>
      <c r="AC861" s="182">
        <f>IFERROR(AB861/X855,"-")</f>
        <v>0.1</v>
      </c>
      <c r="AD861" s="214">
        <f t="shared" si="843"/>
        <v>214431.18181818182</v>
      </c>
      <c r="AE861" s="109">
        <f t="shared" si="867"/>
        <v>9.7151689114594833E-4</v>
      </c>
      <c r="AF861" s="615"/>
      <c r="AG861" s="615"/>
      <c r="AH861" s="126" t="s">
        <v>150</v>
      </c>
      <c r="AI861" s="211">
        <v>1467346</v>
      </c>
      <c r="AJ861" s="182">
        <f>IFERROR(AI861/AF855,"-")</f>
        <v>4.3854717489043614E-3</v>
      </c>
      <c r="AK861" s="211">
        <v>53</v>
      </c>
      <c r="AL861" s="182">
        <f>IFERROR(AK861/AG855,"-")</f>
        <v>0.11777777777777777</v>
      </c>
      <c r="AM861" s="214">
        <f t="shared" si="846"/>
        <v>27685.773584905659</v>
      </c>
      <c r="AN861" s="109">
        <f t="shared" si="868"/>
        <v>2.3404725104879663E-3</v>
      </c>
      <c r="AO861" s="615"/>
      <c r="AP861" s="651"/>
      <c r="AQ861" s="126" t="s">
        <v>150</v>
      </c>
      <c r="AR861" s="211">
        <f t="shared" si="833"/>
        <v>47497778</v>
      </c>
      <c r="AS861" s="182">
        <f>IFERROR(AR861/AO855,"-")</f>
        <v>1.8918508214685038E-2</v>
      </c>
      <c r="AT861" s="211">
        <f t="shared" si="834"/>
        <v>365</v>
      </c>
      <c r="AU861" s="182">
        <f>IFERROR(AT861/AP855,"-")</f>
        <v>9.1022443890274321E-2</v>
      </c>
      <c r="AV861" s="214">
        <f t="shared" si="849"/>
        <v>130130.89863013699</v>
      </c>
      <c r="AW861" s="109">
        <f t="shared" si="869"/>
        <v>1.6118348421285053E-2</v>
      </c>
      <c r="AX861" s="121"/>
      <c r="AY861" s="76"/>
      <c r="AZ861" s="76"/>
      <c r="BA861" s="76"/>
      <c r="BB861" s="76"/>
      <c r="BC861" s="76"/>
      <c r="BD861" s="76"/>
      <c r="BE861" s="76"/>
      <c r="BF861" s="76"/>
      <c r="BG861" s="76"/>
      <c r="BH861" s="76"/>
      <c r="BI861" s="76"/>
      <c r="BN861" s="500"/>
      <c r="BO861" s="642"/>
      <c r="BP861" s="641"/>
      <c r="BQ861" s="641"/>
      <c r="BR861" s="400" t="s">
        <v>150</v>
      </c>
      <c r="BS861" s="188">
        <v>10982174</v>
      </c>
      <c r="BT861" s="390">
        <v>3.1063857759994741E-2</v>
      </c>
      <c r="BU861" s="188">
        <v>43</v>
      </c>
      <c r="BV861" s="390">
        <v>0.10336538461538461</v>
      </c>
      <c r="BW861" s="188">
        <v>255399.39534883722</v>
      </c>
      <c r="BX861" s="401">
        <v>1.9815668202764979E-3</v>
      </c>
      <c r="CB861" s="159"/>
      <c r="CC861" s="159"/>
      <c r="CD861" s="159"/>
      <c r="CE861" s="159"/>
      <c r="CF861" s="159"/>
      <c r="CG861" s="159"/>
      <c r="CI861" s="76"/>
      <c r="CJ861" s="150"/>
      <c r="CK861" s="150"/>
      <c r="CL861" s="150"/>
    </row>
    <row r="862" spans="2:90" s="14" customFormat="1" ht="13.5" customHeight="1">
      <c r="B862" s="500"/>
      <c r="C862" s="628"/>
      <c r="D862" s="631"/>
      <c r="E862" s="615"/>
      <c r="F862" s="615"/>
      <c r="G862" s="126" t="s">
        <v>160</v>
      </c>
      <c r="H862" s="211">
        <v>0</v>
      </c>
      <c r="I862" s="182">
        <f>IFERROR(H862/E855,"-")</f>
        <v>0</v>
      </c>
      <c r="J862" s="211">
        <v>0</v>
      </c>
      <c r="K862" s="182">
        <f>IFERROR(J862/F855,"-")</f>
        <v>0</v>
      </c>
      <c r="L862" s="214" t="str">
        <f t="shared" si="837"/>
        <v>-</v>
      </c>
      <c r="M862" s="109">
        <f t="shared" si="865"/>
        <v>0</v>
      </c>
      <c r="N862" s="615"/>
      <c r="O862" s="615"/>
      <c r="P862" s="126" t="s">
        <v>160</v>
      </c>
      <c r="Q862" s="211">
        <v>0</v>
      </c>
      <c r="R862" s="182">
        <f>IFERROR(Q862/N855,"-")</f>
        <v>0</v>
      </c>
      <c r="S862" s="211">
        <v>0</v>
      </c>
      <c r="T862" s="182">
        <f>IFERROR(S862/O855,"-")</f>
        <v>0</v>
      </c>
      <c r="U862" s="214" t="str">
        <f t="shared" si="840"/>
        <v>-</v>
      </c>
      <c r="V862" s="109">
        <f t="shared" si="866"/>
        <v>0</v>
      </c>
      <c r="W862" s="615"/>
      <c r="X862" s="615"/>
      <c r="Y862" s="126" t="s">
        <v>160</v>
      </c>
      <c r="Z862" s="211">
        <v>0</v>
      </c>
      <c r="AA862" s="182">
        <f>IFERROR(Z862/W855,"-")</f>
        <v>0</v>
      </c>
      <c r="AB862" s="211">
        <v>0</v>
      </c>
      <c r="AC862" s="182">
        <f>IFERROR(AB862/X855,"-")</f>
        <v>0</v>
      </c>
      <c r="AD862" s="214" t="str">
        <f t="shared" si="843"/>
        <v>-</v>
      </c>
      <c r="AE862" s="109">
        <f t="shared" si="867"/>
        <v>0</v>
      </c>
      <c r="AF862" s="615"/>
      <c r="AG862" s="615"/>
      <c r="AH862" s="126" t="s">
        <v>160</v>
      </c>
      <c r="AI862" s="211">
        <v>0</v>
      </c>
      <c r="AJ862" s="182">
        <f>IFERROR(AI862/AF855,"-")</f>
        <v>0</v>
      </c>
      <c r="AK862" s="211">
        <v>0</v>
      </c>
      <c r="AL862" s="182">
        <f>IFERROR(AK862/AG855,"-")</f>
        <v>0</v>
      </c>
      <c r="AM862" s="214" t="str">
        <f t="shared" si="846"/>
        <v>-</v>
      </c>
      <c r="AN862" s="109">
        <f t="shared" si="868"/>
        <v>0</v>
      </c>
      <c r="AO862" s="615"/>
      <c r="AP862" s="651"/>
      <c r="AQ862" s="126" t="s">
        <v>160</v>
      </c>
      <c r="AR862" s="211">
        <f t="shared" si="833"/>
        <v>0</v>
      </c>
      <c r="AS862" s="182">
        <f>IFERROR(AR862/AO855,"-")</f>
        <v>0</v>
      </c>
      <c r="AT862" s="211">
        <f t="shared" si="834"/>
        <v>0</v>
      </c>
      <c r="AU862" s="182">
        <f>IFERROR(AT862/AP855,"-")</f>
        <v>0</v>
      </c>
      <c r="AV862" s="214" t="str">
        <f t="shared" si="849"/>
        <v>-</v>
      </c>
      <c r="AW862" s="109">
        <f t="shared" si="869"/>
        <v>0</v>
      </c>
      <c r="AX862" s="121"/>
      <c r="AY862" s="76"/>
      <c r="AZ862" s="76"/>
      <c r="BA862" s="76"/>
      <c r="BB862" s="76"/>
      <c r="BC862" s="76"/>
      <c r="BD862" s="76"/>
      <c r="BE862" s="76"/>
      <c r="BF862" s="76"/>
      <c r="BG862" s="76"/>
      <c r="BH862" s="76"/>
      <c r="BI862" s="76"/>
      <c r="BN862" s="500"/>
      <c r="BO862" s="642"/>
      <c r="BP862" s="641"/>
      <c r="BQ862" s="641"/>
      <c r="BR862" s="400" t="s">
        <v>160</v>
      </c>
      <c r="BS862" s="188">
        <v>0</v>
      </c>
      <c r="BT862" s="390">
        <v>0</v>
      </c>
      <c r="BU862" s="188">
        <v>0</v>
      </c>
      <c r="BV862" s="390">
        <v>0</v>
      </c>
      <c r="BW862" s="188" t="s">
        <v>418</v>
      </c>
      <c r="BX862" s="401">
        <v>0</v>
      </c>
      <c r="CB862" s="159"/>
      <c r="CC862" s="159"/>
      <c r="CD862" s="159"/>
      <c r="CE862" s="159"/>
      <c r="CF862" s="159"/>
      <c r="CG862" s="159"/>
      <c r="CI862" s="76"/>
      <c r="CJ862" s="150"/>
      <c r="CK862" s="150"/>
      <c r="CL862" s="150"/>
    </row>
    <row r="863" spans="2:90" s="14" customFormat="1" ht="13.5" customHeight="1">
      <c r="B863" s="500"/>
      <c r="C863" s="628"/>
      <c r="D863" s="631"/>
      <c r="E863" s="615"/>
      <c r="F863" s="615"/>
      <c r="G863" s="126" t="s">
        <v>151</v>
      </c>
      <c r="H863" s="211">
        <v>482047</v>
      </c>
      <c r="I863" s="182">
        <f>IFERROR(H863/E855,"-")</f>
        <v>2.7455545461785102E-4</v>
      </c>
      <c r="J863" s="211">
        <v>20</v>
      </c>
      <c r="K863" s="182">
        <f>IFERROR(J863/F855,"-")</f>
        <v>6.7159167226326392E-3</v>
      </c>
      <c r="L863" s="214">
        <f t="shared" si="837"/>
        <v>24102.35</v>
      </c>
      <c r="M863" s="109">
        <f t="shared" si="865"/>
        <v>8.8319717376904392E-4</v>
      </c>
      <c r="N863" s="615"/>
      <c r="O863" s="615"/>
      <c r="P863" s="126" t="s">
        <v>151</v>
      </c>
      <c r="Q863" s="211">
        <v>70061</v>
      </c>
      <c r="R863" s="182">
        <f>IFERROR(Q863/N855,"-")</f>
        <v>2.9980631402085024E-4</v>
      </c>
      <c r="S863" s="211">
        <v>6</v>
      </c>
      <c r="T863" s="182">
        <f>IFERROR(S863/O855,"-")</f>
        <v>1.6574585635359115E-2</v>
      </c>
      <c r="U863" s="214">
        <f t="shared" si="840"/>
        <v>11676.833333333334</v>
      </c>
      <c r="V863" s="109">
        <f t="shared" si="866"/>
        <v>2.6495915213071319E-4</v>
      </c>
      <c r="W863" s="615"/>
      <c r="X863" s="615"/>
      <c r="Y863" s="126" t="s">
        <v>151</v>
      </c>
      <c r="Z863" s="211">
        <v>6332</v>
      </c>
      <c r="AA863" s="182">
        <f>IFERROR(Z863/W855,"-")</f>
        <v>3.3927200436402815E-5</v>
      </c>
      <c r="AB863" s="211">
        <v>2</v>
      </c>
      <c r="AC863" s="182">
        <f>IFERROR(AB863/X855,"-")</f>
        <v>9.0909090909090905E-3</v>
      </c>
      <c r="AD863" s="214">
        <f t="shared" si="843"/>
        <v>3166</v>
      </c>
      <c r="AE863" s="109">
        <f t="shared" si="867"/>
        <v>8.83197173769044E-5</v>
      </c>
      <c r="AF863" s="615"/>
      <c r="AG863" s="615"/>
      <c r="AH863" s="126" t="s">
        <v>151</v>
      </c>
      <c r="AI863" s="211">
        <v>235902</v>
      </c>
      <c r="AJ863" s="182">
        <f>IFERROR(AI863/AF855,"-")</f>
        <v>7.0504268012454914E-4</v>
      </c>
      <c r="AK863" s="211">
        <v>7</v>
      </c>
      <c r="AL863" s="182">
        <f>IFERROR(AK863/AG855,"-")</f>
        <v>1.5555555555555555E-2</v>
      </c>
      <c r="AM863" s="214">
        <f t="shared" si="846"/>
        <v>33700.285714285717</v>
      </c>
      <c r="AN863" s="109">
        <f t="shared" si="868"/>
        <v>3.0911901081916539E-4</v>
      </c>
      <c r="AO863" s="615"/>
      <c r="AP863" s="651"/>
      <c r="AQ863" s="126" t="s">
        <v>151</v>
      </c>
      <c r="AR863" s="211">
        <f t="shared" si="833"/>
        <v>794342</v>
      </c>
      <c r="AS863" s="182">
        <f>IFERROR(AR863/AO855,"-")</f>
        <v>3.1638881406766741E-4</v>
      </c>
      <c r="AT863" s="211">
        <f t="shared" si="834"/>
        <v>35</v>
      </c>
      <c r="AU863" s="182">
        <f>IFERROR(AT863/AP855,"-")</f>
        <v>8.7281795511221939E-3</v>
      </c>
      <c r="AV863" s="214">
        <f t="shared" si="849"/>
        <v>22695.485714285714</v>
      </c>
      <c r="AW863" s="109">
        <f t="shared" si="869"/>
        <v>1.5455950540958269E-3</v>
      </c>
      <c r="AX863" s="121"/>
      <c r="AY863" s="76"/>
      <c r="AZ863" s="76"/>
      <c r="BA863" s="76"/>
      <c r="BB863" s="76"/>
      <c r="BC863" s="76"/>
      <c r="BD863" s="76"/>
      <c r="BE863" s="76"/>
      <c r="BF863" s="76"/>
      <c r="BG863" s="76"/>
      <c r="BH863" s="76"/>
      <c r="BI863" s="76"/>
      <c r="BN863" s="500"/>
      <c r="BO863" s="642"/>
      <c r="BP863" s="641"/>
      <c r="BQ863" s="641"/>
      <c r="BR863" s="400" t="s">
        <v>151</v>
      </c>
      <c r="BS863" s="188">
        <v>146313</v>
      </c>
      <c r="BT863" s="390">
        <v>4.1385669362351305E-4</v>
      </c>
      <c r="BU863" s="188">
        <v>2</v>
      </c>
      <c r="BV863" s="390">
        <v>4.807692307692308E-3</v>
      </c>
      <c r="BW863" s="188">
        <v>73156.5</v>
      </c>
      <c r="BX863" s="401">
        <v>9.2165898617511521E-5</v>
      </c>
      <c r="CB863" s="159"/>
      <c r="CC863" s="159"/>
      <c r="CD863" s="159"/>
      <c r="CE863" s="159"/>
      <c r="CF863" s="159"/>
      <c r="CG863" s="159"/>
      <c r="CI863" s="76"/>
      <c r="CJ863" s="150"/>
      <c r="CK863" s="150"/>
      <c r="CL863" s="150"/>
    </row>
    <row r="864" spans="2:90" s="14" customFormat="1" ht="13.5" customHeight="1">
      <c r="B864" s="500"/>
      <c r="C864" s="628"/>
      <c r="D864" s="631"/>
      <c r="E864" s="615"/>
      <c r="F864" s="615"/>
      <c r="G864" s="126" t="s">
        <v>152</v>
      </c>
      <c r="H864" s="211">
        <v>1406359</v>
      </c>
      <c r="I864" s="182">
        <f>IFERROR(H864/E855,"-")</f>
        <v>8.0100806477564706E-4</v>
      </c>
      <c r="J864" s="211">
        <v>93</v>
      </c>
      <c r="K864" s="182">
        <f>IFERROR(J864/F855,"-")</f>
        <v>3.1229012760241773E-2</v>
      </c>
      <c r="L864" s="214">
        <f t="shared" si="837"/>
        <v>15122.139784946237</v>
      </c>
      <c r="M864" s="109">
        <f t="shared" si="865"/>
        <v>4.1068668580260545E-3</v>
      </c>
      <c r="N864" s="615"/>
      <c r="O864" s="615"/>
      <c r="P864" s="126" t="s">
        <v>152</v>
      </c>
      <c r="Q864" s="211">
        <v>59653</v>
      </c>
      <c r="R864" s="182">
        <f>IFERROR(Q864/N855,"-")</f>
        <v>2.5526820984978491E-4</v>
      </c>
      <c r="S864" s="211">
        <v>11</v>
      </c>
      <c r="T864" s="182">
        <f>IFERROR(S864/O855,"-")</f>
        <v>3.0386740331491711E-2</v>
      </c>
      <c r="U864" s="214">
        <f t="shared" si="840"/>
        <v>5423</v>
      </c>
      <c r="V864" s="109">
        <f t="shared" si="866"/>
        <v>4.8575844557297417E-4</v>
      </c>
      <c r="W864" s="615"/>
      <c r="X864" s="615"/>
      <c r="Y864" s="126" t="s">
        <v>152</v>
      </c>
      <c r="Z864" s="211">
        <v>42673</v>
      </c>
      <c r="AA864" s="182">
        <f>IFERROR(Z864/W855,"-")</f>
        <v>2.28644255246781E-4</v>
      </c>
      <c r="AB864" s="211">
        <v>7</v>
      </c>
      <c r="AC864" s="182">
        <f>IFERROR(AB864/X855,"-")</f>
        <v>3.1818181818181815E-2</v>
      </c>
      <c r="AD864" s="214">
        <f t="shared" si="843"/>
        <v>6096.1428571428569</v>
      </c>
      <c r="AE864" s="109">
        <f t="shared" si="867"/>
        <v>3.0911901081916539E-4</v>
      </c>
      <c r="AF864" s="615"/>
      <c r="AG864" s="615"/>
      <c r="AH864" s="126" t="s">
        <v>152</v>
      </c>
      <c r="AI864" s="211">
        <v>450226</v>
      </c>
      <c r="AJ864" s="182">
        <f>IFERROR(AI864/AF855,"-")</f>
        <v>1.3455949746155405E-3</v>
      </c>
      <c r="AK864" s="211">
        <v>36</v>
      </c>
      <c r="AL864" s="182">
        <f>IFERROR(AK864/AG855,"-")</f>
        <v>0.08</v>
      </c>
      <c r="AM864" s="214">
        <f t="shared" si="846"/>
        <v>12506.277777777777</v>
      </c>
      <c r="AN864" s="109">
        <f t="shared" si="868"/>
        <v>1.589754912784279E-3</v>
      </c>
      <c r="AO864" s="615"/>
      <c r="AP864" s="651"/>
      <c r="AQ864" s="126" t="s">
        <v>152</v>
      </c>
      <c r="AR864" s="211">
        <f t="shared" si="833"/>
        <v>1958911</v>
      </c>
      <c r="AS864" s="182">
        <f>IFERROR(AR864/AO855,"-")</f>
        <v>7.8024015871514842E-4</v>
      </c>
      <c r="AT864" s="211">
        <f t="shared" si="834"/>
        <v>147</v>
      </c>
      <c r="AU864" s="182">
        <f>IFERROR(AT864/AP855,"-")</f>
        <v>3.6658354114713215E-2</v>
      </c>
      <c r="AV864" s="214">
        <f t="shared" si="849"/>
        <v>13325.925170068027</v>
      </c>
      <c r="AW864" s="109">
        <f t="shared" si="869"/>
        <v>6.4914992272024734E-3</v>
      </c>
      <c r="AX864" s="121"/>
      <c r="AY864" s="76"/>
      <c r="AZ864" s="76"/>
      <c r="BA864" s="76"/>
      <c r="BB864" s="76"/>
      <c r="BC864" s="76"/>
      <c r="BD864" s="76"/>
      <c r="BE864" s="76"/>
      <c r="BF864" s="76"/>
      <c r="BG864" s="76"/>
      <c r="BH864" s="76"/>
      <c r="BI864" s="76"/>
      <c r="BN864" s="500"/>
      <c r="BO864" s="642"/>
      <c r="BP864" s="641"/>
      <c r="BQ864" s="641"/>
      <c r="BR864" s="400" t="s">
        <v>152</v>
      </c>
      <c r="BS864" s="188">
        <v>241880</v>
      </c>
      <c r="BT864" s="390">
        <v>6.8417472851800814E-4</v>
      </c>
      <c r="BU864" s="188">
        <v>18</v>
      </c>
      <c r="BV864" s="390">
        <v>4.3269230769230768E-2</v>
      </c>
      <c r="BW864" s="188">
        <v>13437.777777777777</v>
      </c>
      <c r="BX864" s="401">
        <v>8.2949308755760369E-4</v>
      </c>
      <c r="CB864" s="159"/>
      <c r="CC864" s="159"/>
      <c r="CD864" s="159"/>
      <c r="CE864" s="159"/>
      <c r="CF864" s="159"/>
      <c r="CG864" s="159"/>
      <c r="CI864" s="76"/>
      <c r="CJ864" s="150"/>
      <c r="CK864" s="150"/>
      <c r="CL864" s="150"/>
    </row>
    <row r="865" spans="2:90" s="14" customFormat="1" ht="13.5" customHeight="1">
      <c r="B865" s="500"/>
      <c r="C865" s="628"/>
      <c r="D865" s="631"/>
      <c r="E865" s="615"/>
      <c r="F865" s="615"/>
      <c r="G865" s="126" t="s">
        <v>153</v>
      </c>
      <c r="H865" s="211">
        <v>109520</v>
      </c>
      <c r="I865" s="182">
        <f>IFERROR(H865/E855,"-")</f>
        <v>6.2378385073959676E-5</v>
      </c>
      <c r="J865" s="211">
        <v>6</v>
      </c>
      <c r="K865" s="182">
        <f>IFERROR(J865/F855,"-")</f>
        <v>2.0147750167897917E-3</v>
      </c>
      <c r="L865" s="214">
        <f t="shared" si="837"/>
        <v>18253.333333333332</v>
      </c>
      <c r="M865" s="109">
        <f t="shared" si="865"/>
        <v>2.6495915213071319E-4</v>
      </c>
      <c r="N865" s="615"/>
      <c r="O865" s="615"/>
      <c r="P865" s="126" t="s">
        <v>153</v>
      </c>
      <c r="Q865" s="211">
        <v>0</v>
      </c>
      <c r="R865" s="182">
        <f>IFERROR(Q865/N855,"-")</f>
        <v>0</v>
      </c>
      <c r="S865" s="211">
        <v>0</v>
      </c>
      <c r="T865" s="182">
        <f>IFERROR(S865/O855,"-")</f>
        <v>0</v>
      </c>
      <c r="U865" s="214" t="str">
        <f t="shared" si="840"/>
        <v>-</v>
      </c>
      <c r="V865" s="109">
        <f t="shared" si="866"/>
        <v>0</v>
      </c>
      <c r="W865" s="615"/>
      <c r="X865" s="615"/>
      <c r="Y865" s="126" t="s">
        <v>153</v>
      </c>
      <c r="Z865" s="211">
        <v>737</v>
      </c>
      <c r="AA865" s="182">
        <f>IFERROR(Z865/W855,"-")</f>
        <v>3.94888608996034E-6</v>
      </c>
      <c r="AB865" s="211">
        <v>1</v>
      </c>
      <c r="AC865" s="182">
        <f>IFERROR(AB865/X855,"-")</f>
        <v>4.5454545454545452E-3</v>
      </c>
      <c r="AD865" s="214">
        <f t="shared" si="843"/>
        <v>737</v>
      </c>
      <c r="AE865" s="109">
        <f t="shared" si="867"/>
        <v>4.41598586884522E-5</v>
      </c>
      <c r="AF865" s="615"/>
      <c r="AG865" s="615"/>
      <c r="AH865" s="126" t="s">
        <v>153</v>
      </c>
      <c r="AI865" s="211">
        <v>26751</v>
      </c>
      <c r="AJ865" s="182">
        <f>IFERROR(AI865/AF855,"-")</f>
        <v>7.9950982764079214E-5</v>
      </c>
      <c r="AK865" s="211">
        <v>7</v>
      </c>
      <c r="AL865" s="182">
        <f>IFERROR(AK865/AG855,"-")</f>
        <v>1.5555555555555555E-2</v>
      </c>
      <c r="AM865" s="214">
        <f t="shared" si="846"/>
        <v>3821.5714285714284</v>
      </c>
      <c r="AN865" s="109">
        <f t="shared" si="868"/>
        <v>3.0911901081916539E-4</v>
      </c>
      <c r="AO865" s="615"/>
      <c r="AP865" s="651"/>
      <c r="AQ865" s="126" t="s">
        <v>153</v>
      </c>
      <c r="AR865" s="211">
        <f t="shared" si="833"/>
        <v>137008</v>
      </c>
      <c r="AS865" s="182">
        <f>IFERROR(AR865/AO855,"-")</f>
        <v>5.4570699569937096E-5</v>
      </c>
      <c r="AT865" s="211">
        <f t="shared" si="834"/>
        <v>14</v>
      </c>
      <c r="AU865" s="182">
        <f>IFERROR(AT865/AP855,"-")</f>
        <v>3.4912718204488779E-3</v>
      </c>
      <c r="AV865" s="214">
        <f t="shared" si="849"/>
        <v>9786.2857142857138</v>
      </c>
      <c r="AW865" s="109">
        <f t="shared" si="869"/>
        <v>6.1823802163833079E-4</v>
      </c>
      <c r="AX865" s="121"/>
      <c r="AY865" s="76"/>
      <c r="AZ865" s="76"/>
      <c r="BA865" s="76"/>
      <c r="BB865" s="76"/>
      <c r="BC865" s="76"/>
      <c r="BD865" s="76"/>
      <c r="BE865" s="76"/>
      <c r="BF865" s="76"/>
      <c r="BG865" s="76"/>
      <c r="BH865" s="76"/>
      <c r="BI865" s="76"/>
      <c r="BN865" s="500"/>
      <c r="BO865" s="642"/>
      <c r="BP865" s="641"/>
      <c r="BQ865" s="641"/>
      <c r="BR865" s="400" t="s">
        <v>153</v>
      </c>
      <c r="BS865" s="188">
        <v>49194</v>
      </c>
      <c r="BT865" s="390">
        <v>1.3914871669718412E-4</v>
      </c>
      <c r="BU865" s="188">
        <v>8</v>
      </c>
      <c r="BV865" s="390">
        <v>1.9230769230769232E-2</v>
      </c>
      <c r="BW865" s="188">
        <v>6149.25</v>
      </c>
      <c r="BX865" s="401">
        <v>3.6866359447004608E-4</v>
      </c>
      <c r="CB865" s="159"/>
      <c r="CC865" s="159"/>
      <c r="CD865" s="159"/>
      <c r="CE865" s="159"/>
      <c r="CF865" s="159"/>
      <c r="CG865" s="159"/>
      <c r="CI865" s="76"/>
      <c r="CJ865" s="150"/>
      <c r="CK865" s="150"/>
      <c r="CL865" s="150"/>
    </row>
    <row r="866" spans="2:90" s="14" customFormat="1" ht="13.5" customHeight="1">
      <c r="B866" s="500"/>
      <c r="C866" s="628"/>
      <c r="D866" s="631"/>
      <c r="E866" s="615"/>
      <c r="F866" s="615"/>
      <c r="G866" s="126" t="s">
        <v>154</v>
      </c>
      <c r="H866" s="211">
        <v>3636002</v>
      </c>
      <c r="I866" s="182">
        <f>IFERROR(H866/E855,"-")</f>
        <v>2.0709270716370303E-3</v>
      </c>
      <c r="J866" s="211">
        <v>7</v>
      </c>
      <c r="K866" s="182">
        <f>IFERROR(J866/F855,"-")</f>
        <v>2.3505708529214238E-3</v>
      </c>
      <c r="L866" s="214">
        <f t="shared" si="837"/>
        <v>519428.85714285716</v>
      </c>
      <c r="M866" s="109">
        <f t="shared" si="865"/>
        <v>3.0911901081916539E-4</v>
      </c>
      <c r="N866" s="615"/>
      <c r="O866" s="615"/>
      <c r="P866" s="126" t="s">
        <v>154</v>
      </c>
      <c r="Q866" s="211">
        <v>899740</v>
      </c>
      <c r="R866" s="182">
        <f>IFERROR(Q866/N855,"-")</f>
        <v>3.8501838822900016E-3</v>
      </c>
      <c r="S866" s="211">
        <v>1</v>
      </c>
      <c r="T866" s="182">
        <f>IFERROR(S866/O855,"-")</f>
        <v>2.7624309392265192E-3</v>
      </c>
      <c r="U866" s="214">
        <f t="shared" si="840"/>
        <v>899740</v>
      </c>
      <c r="V866" s="109">
        <f t="shared" si="866"/>
        <v>4.41598586884522E-5</v>
      </c>
      <c r="W866" s="615"/>
      <c r="X866" s="615"/>
      <c r="Y866" s="126" t="s">
        <v>154</v>
      </c>
      <c r="Z866" s="211">
        <v>0</v>
      </c>
      <c r="AA866" s="182">
        <f>IFERROR(Z866/W855,"-")</f>
        <v>0</v>
      </c>
      <c r="AB866" s="211">
        <v>0</v>
      </c>
      <c r="AC866" s="182">
        <f>IFERROR(AB866/X855,"-")</f>
        <v>0</v>
      </c>
      <c r="AD866" s="214" t="str">
        <f t="shared" si="843"/>
        <v>-</v>
      </c>
      <c r="AE866" s="109">
        <f t="shared" si="867"/>
        <v>0</v>
      </c>
      <c r="AF866" s="615"/>
      <c r="AG866" s="615"/>
      <c r="AH866" s="126" t="s">
        <v>154</v>
      </c>
      <c r="AI866" s="211">
        <v>904425</v>
      </c>
      <c r="AJ866" s="182">
        <f>IFERROR(AI866/AF855,"-")</f>
        <v>2.7030640942918896E-3</v>
      </c>
      <c r="AK866" s="211">
        <v>8</v>
      </c>
      <c r="AL866" s="182">
        <f>IFERROR(AK866/AG855,"-")</f>
        <v>1.7777777777777778E-2</v>
      </c>
      <c r="AM866" s="214">
        <f t="shared" si="846"/>
        <v>113053.125</v>
      </c>
      <c r="AN866" s="109">
        <f t="shared" si="868"/>
        <v>3.532788695076176E-4</v>
      </c>
      <c r="AO866" s="615"/>
      <c r="AP866" s="651"/>
      <c r="AQ866" s="126" t="s">
        <v>154</v>
      </c>
      <c r="AR866" s="211">
        <f t="shared" si="833"/>
        <v>5440167</v>
      </c>
      <c r="AS866" s="182">
        <f>IFERROR(AR866/AO855,"-")</f>
        <v>2.166834921809573E-3</v>
      </c>
      <c r="AT866" s="211">
        <f t="shared" si="834"/>
        <v>16</v>
      </c>
      <c r="AU866" s="182">
        <f>IFERROR(AT866/AP855,"-")</f>
        <v>3.9900249376558601E-3</v>
      </c>
      <c r="AV866" s="214">
        <f t="shared" si="849"/>
        <v>340010.4375</v>
      </c>
      <c r="AW866" s="109">
        <f t="shared" si="869"/>
        <v>7.065577390152352E-4</v>
      </c>
      <c r="AX866" s="121"/>
      <c r="AY866" s="76"/>
      <c r="AZ866" s="76"/>
      <c r="BA866" s="76"/>
      <c r="BB866" s="76"/>
      <c r="BC866" s="76"/>
      <c r="BD866" s="76"/>
      <c r="BE866" s="76"/>
      <c r="BF866" s="76"/>
      <c r="BG866" s="76"/>
      <c r="BH866" s="76"/>
      <c r="BI866" s="76"/>
      <c r="BN866" s="500"/>
      <c r="BO866" s="642"/>
      <c r="BP866" s="641"/>
      <c r="BQ866" s="641"/>
      <c r="BR866" s="400" t="s">
        <v>154</v>
      </c>
      <c r="BS866" s="188">
        <v>705029</v>
      </c>
      <c r="BT866" s="390">
        <v>1.9942245108000778E-3</v>
      </c>
      <c r="BU866" s="188">
        <v>5</v>
      </c>
      <c r="BV866" s="390">
        <v>1.201923076923077E-2</v>
      </c>
      <c r="BW866" s="188">
        <v>141005.79999999999</v>
      </c>
      <c r="BX866" s="401">
        <v>2.304147465437788E-4</v>
      </c>
      <c r="CB866" s="159"/>
      <c r="CC866" s="159"/>
      <c r="CD866" s="159"/>
      <c r="CE866" s="159"/>
      <c r="CF866" s="159"/>
      <c r="CG866" s="159"/>
      <c r="CI866" s="76"/>
      <c r="CJ866" s="150"/>
      <c r="CK866" s="150"/>
      <c r="CL866" s="150"/>
    </row>
    <row r="867" spans="2:90" s="14" customFormat="1" ht="13.5" customHeight="1">
      <c r="B867" s="500"/>
      <c r="C867" s="628"/>
      <c r="D867" s="631"/>
      <c r="E867" s="615"/>
      <c r="F867" s="615"/>
      <c r="G867" s="126" t="s">
        <v>155</v>
      </c>
      <c r="H867" s="211">
        <v>8185991</v>
      </c>
      <c r="I867" s="182">
        <f>IFERROR(H867/E855,"-")</f>
        <v>4.6624260300398854E-3</v>
      </c>
      <c r="J867" s="211">
        <v>236</v>
      </c>
      <c r="K867" s="182">
        <f>IFERROR(J867/F855,"-")</f>
        <v>7.9247817327065151E-2</v>
      </c>
      <c r="L867" s="214">
        <f t="shared" si="837"/>
        <v>34686.402542372882</v>
      </c>
      <c r="M867" s="109">
        <f t="shared" si="865"/>
        <v>1.0421726650474718E-2</v>
      </c>
      <c r="N867" s="615"/>
      <c r="O867" s="615"/>
      <c r="P867" s="126" t="s">
        <v>155</v>
      </c>
      <c r="Q867" s="211">
        <v>1233350</v>
      </c>
      <c r="R867" s="182">
        <f>IFERROR(Q867/N855,"-")</f>
        <v>5.2777739027078637E-3</v>
      </c>
      <c r="S867" s="211">
        <v>38</v>
      </c>
      <c r="T867" s="182">
        <f>IFERROR(S867/O855,"-")</f>
        <v>0.10497237569060773</v>
      </c>
      <c r="U867" s="214">
        <f t="shared" si="840"/>
        <v>32456.57894736842</v>
      </c>
      <c r="V867" s="109">
        <f t="shared" si="866"/>
        <v>1.6780746301611835E-3</v>
      </c>
      <c r="W867" s="615"/>
      <c r="X867" s="615"/>
      <c r="Y867" s="126" t="s">
        <v>155</v>
      </c>
      <c r="Z867" s="211">
        <v>461314</v>
      </c>
      <c r="AA867" s="182">
        <f>IFERROR(Z867/W855,"-")</f>
        <v>2.4717455057041578E-3</v>
      </c>
      <c r="AB867" s="211">
        <v>29</v>
      </c>
      <c r="AC867" s="182">
        <f>IFERROR(AB867/X855,"-")</f>
        <v>0.13181818181818181</v>
      </c>
      <c r="AD867" s="214">
        <f t="shared" si="843"/>
        <v>15907.379310344828</v>
      </c>
      <c r="AE867" s="109">
        <f t="shared" si="867"/>
        <v>1.2806359019651137E-3</v>
      </c>
      <c r="AF867" s="615"/>
      <c r="AG867" s="615"/>
      <c r="AH867" s="126" t="s">
        <v>155</v>
      </c>
      <c r="AI867" s="211">
        <v>3877144</v>
      </c>
      <c r="AJ867" s="182">
        <f>IFERROR(AI867/AF855,"-")</f>
        <v>1.1587659269479762E-2</v>
      </c>
      <c r="AK867" s="211">
        <v>73</v>
      </c>
      <c r="AL867" s="182">
        <f>IFERROR(AK867/AG855,"-")</f>
        <v>0.16222222222222221</v>
      </c>
      <c r="AM867" s="214">
        <f t="shared" si="846"/>
        <v>53111.561643835616</v>
      </c>
      <c r="AN867" s="109">
        <f t="shared" si="868"/>
        <v>3.2236696842570102E-3</v>
      </c>
      <c r="AO867" s="615"/>
      <c r="AP867" s="651"/>
      <c r="AQ867" s="126" t="s">
        <v>155</v>
      </c>
      <c r="AR867" s="211">
        <f t="shared" si="833"/>
        <v>13757799</v>
      </c>
      <c r="AS867" s="182">
        <f>IFERROR(AR867/AO855,"-")</f>
        <v>5.4797728305834769E-3</v>
      </c>
      <c r="AT867" s="211">
        <f t="shared" si="834"/>
        <v>376</v>
      </c>
      <c r="AU867" s="182">
        <f>IFERROR(AT867/AP855,"-")</f>
        <v>9.3765586034912723E-2</v>
      </c>
      <c r="AV867" s="214">
        <f t="shared" si="849"/>
        <v>36589.890957446805</v>
      </c>
      <c r="AW867" s="109">
        <f t="shared" si="869"/>
        <v>1.6604106866858027E-2</v>
      </c>
      <c r="AX867" s="121"/>
      <c r="AY867" s="76"/>
      <c r="AZ867" s="76"/>
      <c r="BA867" s="76"/>
      <c r="BB867" s="76"/>
      <c r="BC867" s="76"/>
      <c r="BD867" s="76"/>
      <c r="BE867" s="76"/>
      <c r="BF867" s="76"/>
      <c r="BG867" s="76"/>
      <c r="BH867" s="76"/>
      <c r="BI867" s="76"/>
      <c r="BN867" s="500"/>
      <c r="BO867" s="642"/>
      <c r="BP867" s="641"/>
      <c r="BQ867" s="641"/>
      <c r="BR867" s="400" t="s">
        <v>155</v>
      </c>
      <c r="BS867" s="188">
        <v>2485570</v>
      </c>
      <c r="BT867" s="390">
        <v>7.0306109639594241E-3</v>
      </c>
      <c r="BU867" s="188">
        <v>67</v>
      </c>
      <c r="BV867" s="390">
        <v>0.16105769230769232</v>
      </c>
      <c r="BW867" s="188">
        <v>37098.059701492537</v>
      </c>
      <c r="BX867" s="401">
        <v>3.0875576036866362E-3</v>
      </c>
      <c r="CB867" s="159"/>
      <c r="CC867" s="159"/>
      <c r="CD867" s="159"/>
      <c r="CE867" s="159"/>
      <c r="CF867" s="159"/>
      <c r="CG867" s="159"/>
      <c r="CI867" s="76"/>
      <c r="CJ867" s="150"/>
      <c r="CK867" s="150"/>
      <c r="CL867" s="150"/>
    </row>
    <row r="868" spans="2:90" s="14" customFormat="1" ht="13.5" customHeight="1">
      <c r="B868" s="500"/>
      <c r="C868" s="628"/>
      <c r="D868" s="631"/>
      <c r="E868" s="615"/>
      <c r="F868" s="615"/>
      <c r="G868" s="126" t="s">
        <v>156</v>
      </c>
      <c r="H868" s="211">
        <v>17398328</v>
      </c>
      <c r="I868" s="182">
        <f>IFERROR(H868/E855,"-")</f>
        <v>9.909419317266752E-3</v>
      </c>
      <c r="J868" s="211">
        <v>199</v>
      </c>
      <c r="K868" s="182">
        <f>IFERROR(J868/F855,"-")</f>
        <v>6.6823371390194758E-2</v>
      </c>
      <c r="L868" s="214">
        <f t="shared" si="837"/>
        <v>87428.78391959799</v>
      </c>
      <c r="M868" s="109">
        <f t="shared" si="865"/>
        <v>8.7878118790019871E-3</v>
      </c>
      <c r="N868" s="615"/>
      <c r="O868" s="615"/>
      <c r="P868" s="126" t="s">
        <v>156</v>
      </c>
      <c r="Q868" s="211">
        <v>713530</v>
      </c>
      <c r="R868" s="182">
        <f>IFERROR(Q868/N855,"-")</f>
        <v>3.053350640774429E-3</v>
      </c>
      <c r="S868" s="211">
        <v>23</v>
      </c>
      <c r="T868" s="182">
        <f>IFERROR(S868/O855,"-")</f>
        <v>6.3535911602209949E-2</v>
      </c>
      <c r="U868" s="214">
        <f t="shared" si="840"/>
        <v>31023.043478260868</v>
      </c>
      <c r="V868" s="109">
        <f t="shared" si="866"/>
        <v>1.0156767498344006E-3</v>
      </c>
      <c r="W868" s="615"/>
      <c r="X868" s="615"/>
      <c r="Y868" s="126" t="s">
        <v>156</v>
      </c>
      <c r="Z868" s="211">
        <v>624474</v>
      </c>
      <c r="AA868" s="182">
        <f>IFERROR(Z868/W855,"-")</f>
        <v>3.3459656609795027E-3</v>
      </c>
      <c r="AB868" s="211">
        <v>16</v>
      </c>
      <c r="AC868" s="182">
        <f>IFERROR(AB868/X855,"-")</f>
        <v>7.2727272727272724E-2</v>
      </c>
      <c r="AD868" s="214">
        <f t="shared" si="843"/>
        <v>39029.625</v>
      </c>
      <c r="AE868" s="109">
        <f t="shared" si="867"/>
        <v>7.065577390152352E-4</v>
      </c>
      <c r="AF868" s="615"/>
      <c r="AG868" s="615"/>
      <c r="AH868" s="126" t="s">
        <v>156</v>
      </c>
      <c r="AI868" s="211">
        <v>4241080</v>
      </c>
      <c r="AJ868" s="182">
        <f>IFERROR(AI868/AF855,"-")</f>
        <v>1.267535845318235E-2</v>
      </c>
      <c r="AK868" s="211">
        <v>54</v>
      </c>
      <c r="AL868" s="182">
        <f>IFERROR(AK868/AG855,"-")</f>
        <v>0.12</v>
      </c>
      <c r="AM868" s="214">
        <f t="shared" si="846"/>
        <v>78538.518518518526</v>
      </c>
      <c r="AN868" s="109">
        <f t="shared" si="868"/>
        <v>2.3846323691764188E-3</v>
      </c>
      <c r="AO868" s="615"/>
      <c r="AP868" s="651"/>
      <c r="AQ868" s="126" t="s">
        <v>156</v>
      </c>
      <c r="AR868" s="211">
        <f t="shared" si="833"/>
        <v>22977412</v>
      </c>
      <c r="AS868" s="182">
        <f>IFERROR(AR868/AO855,"-")</f>
        <v>9.1519724917279825E-3</v>
      </c>
      <c r="AT868" s="211">
        <f t="shared" si="834"/>
        <v>292</v>
      </c>
      <c r="AU868" s="182">
        <f>IFERROR(AT868/AP855,"-")</f>
        <v>7.2817955112219446E-2</v>
      </c>
      <c r="AV868" s="214">
        <f t="shared" si="849"/>
        <v>78689.767123287675</v>
      </c>
      <c r="AW868" s="109">
        <f t="shared" si="869"/>
        <v>1.2894678737028041E-2</v>
      </c>
      <c r="AX868" s="121"/>
      <c r="AY868" s="76"/>
      <c r="AZ868" s="76"/>
      <c r="BA868" s="76"/>
      <c r="BB868" s="76"/>
      <c r="BC868" s="76"/>
      <c r="BD868" s="76"/>
      <c r="BE868" s="76"/>
      <c r="BF868" s="76"/>
      <c r="BG868" s="76"/>
      <c r="BH868" s="76"/>
      <c r="BI868" s="76"/>
      <c r="BN868" s="500"/>
      <c r="BO868" s="642"/>
      <c r="BP868" s="641"/>
      <c r="BQ868" s="641"/>
      <c r="BR868" s="400" t="s">
        <v>156</v>
      </c>
      <c r="BS868" s="188">
        <v>4735467</v>
      </c>
      <c r="BT868" s="390">
        <v>1.3394604138957279E-2</v>
      </c>
      <c r="BU868" s="188">
        <v>42</v>
      </c>
      <c r="BV868" s="390">
        <v>0.10096153846153846</v>
      </c>
      <c r="BW868" s="188">
        <v>112749.21428571429</v>
      </c>
      <c r="BX868" s="401">
        <v>1.9354838709677419E-3</v>
      </c>
      <c r="CB868" s="159"/>
      <c r="CC868" s="159"/>
      <c r="CD868" s="159"/>
      <c r="CE868" s="159"/>
      <c r="CF868" s="159"/>
      <c r="CG868" s="159"/>
      <c r="CI868" s="76"/>
      <c r="CJ868" s="150"/>
      <c r="CK868" s="150"/>
      <c r="CL868" s="150"/>
    </row>
    <row r="869" spans="2:90" s="14" customFormat="1" ht="13.5" customHeight="1">
      <c r="B869" s="500"/>
      <c r="C869" s="628"/>
      <c r="D869" s="631"/>
      <c r="E869" s="615"/>
      <c r="F869" s="615"/>
      <c r="G869" s="126" t="s">
        <v>157</v>
      </c>
      <c r="H869" s="211">
        <v>8564018</v>
      </c>
      <c r="I869" s="182">
        <f>IFERROR(H869/E855,"-")</f>
        <v>4.8777356883155775E-3</v>
      </c>
      <c r="J869" s="211">
        <v>136</v>
      </c>
      <c r="K869" s="182">
        <f>IFERROR(J869/F855,"-")</f>
        <v>4.5668233713901947E-2</v>
      </c>
      <c r="L869" s="214">
        <f t="shared" si="837"/>
        <v>62970.720588235294</v>
      </c>
      <c r="M869" s="109">
        <f t="shared" si="865"/>
        <v>6.0057407816294988E-3</v>
      </c>
      <c r="N869" s="615"/>
      <c r="O869" s="615"/>
      <c r="P869" s="126" t="s">
        <v>157</v>
      </c>
      <c r="Q869" s="211">
        <v>632026</v>
      </c>
      <c r="R869" s="182">
        <f>IFERROR(Q869/N855,"-")</f>
        <v>2.7045772316316051E-3</v>
      </c>
      <c r="S869" s="211">
        <v>18</v>
      </c>
      <c r="T869" s="182">
        <f>IFERROR(S869/O855,"-")</f>
        <v>4.9723756906077346E-2</v>
      </c>
      <c r="U869" s="214">
        <f t="shared" si="840"/>
        <v>35112.555555555555</v>
      </c>
      <c r="V869" s="109">
        <f t="shared" si="866"/>
        <v>7.9487745639213951E-4</v>
      </c>
      <c r="W869" s="615"/>
      <c r="X869" s="615"/>
      <c r="Y869" s="126" t="s">
        <v>157</v>
      </c>
      <c r="Z869" s="211">
        <v>883697</v>
      </c>
      <c r="AA869" s="182">
        <f>IFERROR(Z869/W855,"-")</f>
        <v>4.734896595711917E-3</v>
      </c>
      <c r="AB869" s="211">
        <v>11</v>
      </c>
      <c r="AC869" s="182">
        <f>IFERROR(AB869/X855,"-")</f>
        <v>0.05</v>
      </c>
      <c r="AD869" s="214">
        <f t="shared" si="843"/>
        <v>80336.090909090912</v>
      </c>
      <c r="AE869" s="109">
        <f t="shared" si="867"/>
        <v>4.8575844557297417E-4</v>
      </c>
      <c r="AF869" s="615"/>
      <c r="AG869" s="615"/>
      <c r="AH869" s="126" t="s">
        <v>157</v>
      </c>
      <c r="AI869" s="211">
        <v>1706214</v>
      </c>
      <c r="AJ869" s="182">
        <f>IFERROR(AI869/AF855,"-")</f>
        <v>5.0993789430612176E-3</v>
      </c>
      <c r="AK869" s="211">
        <v>32</v>
      </c>
      <c r="AL869" s="182">
        <f>IFERROR(AK869/AG855,"-")</f>
        <v>7.1111111111111111E-2</v>
      </c>
      <c r="AM869" s="214">
        <f t="shared" si="846"/>
        <v>53319.1875</v>
      </c>
      <c r="AN869" s="109">
        <f t="shared" si="868"/>
        <v>1.4131154780304704E-3</v>
      </c>
      <c r="AO869" s="615"/>
      <c r="AP869" s="651"/>
      <c r="AQ869" s="126" t="s">
        <v>157</v>
      </c>
      <c r="AR869" s="211">
        <f t="shared" si="833"/>
        <v>11785955</v>
      </c>
      <c r="AS869" s="182">
        <f>IFERROR(AR869/AO855,"-")</f>
        <v>4.6943814189667607E-3</v>
      </c>
      <c r="AT869" s="211">
        <f t="shared" si="834"/>
        <v>197</v>
      </c>
      <c r="AU869" s="182">
        <f>IFERROR(AT869/AP855,"-")</f>
        <v>4.9127182044887779E-2</v>
      </c>
      <c r="AV869" s="214">
        <f t="shared" si="849"/>
        <v>59827.182741116754</v>
      </c>
      <c r="AW869" s="109">
        <f t="shared" si="869"/>
        <v>8.6994921616250828E-3</v>
      </c>
      <c r="AX869" s="121"/>
      <c r="AY869" s="76"/>
      <c r="AZ869" s="76"/>
      <c r="BA869" s="76"/>
      <c r="BB869" s="76"/>
      <c r="BC869" s="76"/>
      <c r="BD869" s="76"/>
      <c r="BE869" s="76"/>
      <c r="BF869" s="76"/>
      <c r="BG869" s="76"/>
      <c r="BH869" s="76"/>
      <c r="BI869" s="76"/>
      <c r="BN869" s="500"/>
      <c r="BO869" s="642"/>
      <c r="BP869" s="641"/>
      <c r="BQ869" s="641"/>
      <c r="BR869" s="400" t="s">
        <v>157</v>
      </c>
      <c r="BS869" s="188">
        <v>3267584</v>
      </c>
      <c r="BT869" s="390">
        <v>9.2425930052496587E-3</v>
      </c>
      <c r="BU869" s="188">
        <v>30</v>
      </c>
      <c r="BV869" s="390">
        <v>7.2115384615384609E-2</v>
      </c>
      <c r="BW869" s="188">
        <v>108919.46666666666</v>
      </c>
      <c r="BX869" s="401">
        <v>1.3824884792626728E-3</v>
      </c>
      <c r="CB869" s="159"/>
      <c r="CC869" s="159"/>
      <c r="CD869" s="159"/>
      <c r="CE869" s="159"/>
      <c r="CF869" s="159"/>
      <c r="CG869" s="159"/>
      <c r="CI869" s="76"/>
      <c r="CJ869" s="150"/>
      <c r="CK869" s="150"/>
      <c r="CL869" s="150"/>
    </row>
    <row r="870" spans="2:90" s="14" customFormat="1" ht="13.5" customHeight="1">
      <c r="B870" s="500"/>
      <c r="C870" s="628"/>
      <c r="D870" s="631"/>
      <c r="E870" s="615"/>
      <c r="F870" s="615"/>
      <c r="G870" s="127" t="s">
        <v>158</v>
      </c>
      <c r="H870" s="212">
        <v>1447419</v>
      </c>
      <c r="I870" s="183">
        <f>IFERROR(H870/E855,"-")</f>
        <v>8.2439426356250591E-4</v>
      </c>
      <c r="J870" s="212">
        <v>196</v>
      </c>
      <c r="K870" s="183">
        <f>IFERROR(J870/F855,"-")</f>
        <v>6.5815983881799864E-2</v>
      </c>
      <c r="L870" s="215">
        <f t="shared" si="837"/>
        <v>7384.7908163265311</v>
      </c>
      <c r="M870" s="110">
        <f t="shared" si="865"/>
        <v>8.6553323029366306E-3</v>
      </c>
      <c r="N870" s="615"/>
      <c r="O870" s="615"/>
      <c r="P870" s="127" t="s">
        <v>158</v>
      </c>
      <c r="Q870" s="212">
        <v>254518</v>
      </c>
      <c r="R870" s="183">
        <f>IFERROR(Q870/N855,"-")</f>
        <v>1.0891380858388941E-3</v>
      </c>
      <c r="S870" s="212">
        <v>23</v>
      </c>
      <c r="T870" s="183">
        <f>IFERROR(S870/O855,"-")</f>
        <v>6.3535911602209949E-2</v>
      </c>
      <c r="U870" s="215">
        <f t="shared" si="840"/>
        <v>11066</v>
      </c>
      <c r="V870" s="110">
        <f t="shared" si="866"/>
        <v>1.0156767498344006E-3</v>
      </c>
      <c r="W870" s="615"/>
      <c r="X870" s="615"/>
      <c r="Y870" s="127" t="s">
        <v>158</v>
      </c>
      <c r="Z870" s="212">
        <v>89922</v>
      </c>
      <c r="AA870" s="183">
        <f>IFERROR(Z870/W855,"-")</f>
        <v>4.818069674103307E-4</v>
      </c>
      <c r="AB870" s="212">
        <v>14</v>
      </c>
      <c r="AC870" s="183">
        <f>IFERROR(AB870/X855,"-")</f>
        <v>6.363636363636363E-2</v>
      </c>
      <c r="AD870" s="215">
        <f t="shared" si="843"/>
        <v>6423</v>
      </c>
      <c r="AE870" s="110">
        <f t="shared" si="867"/>
        <v>6.1823802163833079E-4</v>
      </c>
      <c r="AF870" s="615"/>
      <c r="AG870" s="615"/>
      <c r="AH870" s="127" t="s">
        <v>158</v>
      </c>
      <c r="AI870" s="212">
        <v>409661</v>
      </c>
      <c r="AJ870" s="183">
        <f>IFERROR(AI870/AF855,"-")</f>
        <v>1.2243579511089474E-3</v>
      </c>
      <c r="AK870" s="212">
        <v>42</v>
      </c>
      <c r="AL870" s="183">
        <f>IFERROR(AK870/AG855,"-")</f>
        <v>9.3333333333333338E-2</v>
      </c>
      <c r="AM870" s="215">
        <f t="shared" si="846"/>
        <v>9753.8333333333339</v>
      </c>
      <c r="AN870" s="110">
        <f t="shared" si="868"/>
        <v>1.8547140649149924E-3</v>
      </c>
      <c r="AO870" s="615"/>
      <c r="AP870" s="651"/>
      <c r="AQ870" s="127" t="s">
        <v>158</v>
      </c>
      <c r="AR870" s="212">
        <f t="shared" si="833"/>
        <v>2201520</v>
      </c>
      <c r="AS870" s="183">
        <f>IFERROR(AR870/AO855,"-")</f>
        <v>8.7687205504209914E-4</v>
      </c>
      <c r="AT870" s="212">
        <f t="shared" si="834"/>
        <v>275</v>
      </c>
      <c r="AU870" s="183">
        <f>IFERROR(AT870/AP855,"-")</f>
        <v>6.8578553615960103E-2</v>
      </c>
      <c r="AV870" s="215">
        <f t="shared" si="849"/>
        <v>8005.5272727272732</v>
      </c>
      <c r="AW870" s="110">
        <f t="shared" si="869"/>
        <v>1.2143961139324354E-2</v>
      </c>
      <c r="AX870" s="121"/>
      <c r="AY870" s="76"/>
      <c r="AZ870" s="76"/>
      <c r="BA870" s="76"/>
      <c r="BB870" s="76"/>
      <c r="BC870" s="76"/>
      <c r="BD870" s="76"/>
      <c r="BE870" s="76"/>
      <c r="BF870" s="76"/>
      <c r="BG870" s="76"/>
      <c r="BH870" s="76"/>
      <c r="BI870" s="76"/>
      <c r="BN870" s="500"/>
      <c r="BO870" s="642"/>
      <c r="BP870" s="641"/>
      <c r="BQ870" s="641"/>
      <c r="BR870" s="400" t="s">
        <v>158</v>
      </c>
      <c r="BS870" s="188">
        <v>244327</v>
      </c>
      <c r="BT870" s="390">
        <v>6.9109624150247805E-4</v>
      </c>
      <c r="BU870" s="188">
        <v>39</v>
      </c>
      <c r="BV870" s="390">
        <v>9.375E-2</v>
      </c>
      <c r="BW870" s="188">
        <v>6264.7948717948721</v>
      </c>
      <c r="BX870" s="401">
        <v>1.7972350230414747E-3</v>
      </c>
      <c r="CB870" s="159"/>
      <c r="CC870" s="159"/>
      <c r="CD870" s="159"/>
      <c r="CE870" s="159"/>
      <c r="CF870" s="159"/>
      <c r="CG870" s="159"/>
      <c r="CI870" s="76"/>
      <c r="CJ870" s="150"/>
      <c r="CK870" s="150"/>
      <c r="CL870" s="150"/>
    </row>
    <row r="871" spans="2:90" s="14" customFormat="1" ht="13.5" customHeight="1">
      <c r="B871" s="500"/>
      <c r="C871" s="629"/>
      <c r="D871" s="632"/>
      <c r="E871" s="616"/>
      <c r="F871" s="616"/>
      <c r="G871" s="128" t="s">
        <v>81</v>
      </c>
      <c r="H871" s="204">
        <v>279121928</v>
      </c>
      <c r="I871" s="183">
        <f>IFERROR(H871/E855,"-")</f>
        <v>0.15897712844567247</v>
      </c>
      <c r="J871" s="212">
        <v>2146</v>
      </c>
      <c r="K871" s="183">
        <f>IFERROR(J871/F855,"-")</f>
        <v>0.72061786433848218</v>
      </c>
      <c r="L871" s="215">
        <f t="shared" si="837"/>
        <v>130066.13606710159</v>
      </c>
      <c r="M871" s="111">
        <f t="shared" si="865"/>
        <v>9.476705674541841E-2</v>
      </c>
      <c r="N871" s="616"/>
      <c r="O871" s="616"/>
      <c r="P871" s="128" t="s">
        <v>81</v>
      </c>
      <c r="Q871" s="204">
        <v>38095300</v>
      </c>
      <c r="R871" s="183">
        <f>IFERROR(Q871/N855,"-")</f>
        <v>0.16301810528708549</v>
      </c>
      <c r="S871" s="212">
        <v>275</v>
      </c>
      <c r="T871" s="183">
        <f>IFERROR(S871/O855,"-")</f>
        <v>0.75966850828729282</v>
      </c>
      <c r="U871" s="215">
        <f t="shared" si="840"/>
        <v>138528.36363636365</v>
      </c>
      <c r="V871" s="111">
        <f t="shared" si="866"/>
        <v>1.2143961139324354E-2</v>
      </c>
      <c r="W871" s="616"/>
      <c r="X871" s="616"/>
      <c r="Y871" s="128" t="s">
        <v>81</v>
      </c>
      <c r="Z871" s="204">
        <v>22602355</v>
      </c>
      <c r="AA871" s="183">
        <f>IFERROR(Z871/W855,"-")</f>
        <v>0.12110464757102517</v>
      </c>
      <c r="AB871" s="212">
        <v>175</v>
      </c>
      <c r="AC871" s="183">
        <f>IFERROR(AB871/X855,"-")</f>
        <v>0.79545454545454541</v>
      </c>
      <c r="AD871" s="215">
        <f t="shared" si="843"/>
        <v>129156.31428571428</v>
      </c>
      <c r="AE871" s="111">
        <f t="shared" si="867"/>
        <v>7.7279752704791345E-3</v>
      </c>
      <c r="AF871" s="616"/>
      <c r="AG871" s="616"/>
      <c r="AH871" s="128" t="s">
        <v>81</v>
      </c>
      <c r="AI871" s="204">
        <v>48114397</v>
      </c>
      <c r="AJ871" s="183">
        <f>IFERROR(AI871/AF855,"-")</f>
        <v>0.14379998225303967</v>
      </c>
      <c r="AK871" s="212">
        <v>369</v>
      </c>
      <c r="AL871" s="183">
        <f>IFERROR(AK871/AG855,"-")</f>
        <v>0.82</v>
      </c>
      <c r="AM871" s="215">
        <f t="shared" si="846"/>
        <v>130391.31978319783</v>
      </c>
      <c r="AN871" s="111">
        <f t="shared" si="868"/>
        <v>1.6294987856038862E-2</v>
      </c>
      <c r="AO871" s="616"/>
      <c r="AP871" s="652"/>
      <c r="AQ871" s="128" t="s">
        <v>81</v>
      </c>
      <c r="AR871" s="204">
        <f t="shared" si="833"/>
        <v>387933980</v>
      </c>
      <c r="AS871" s="183">
        <f>IFERROR(AR871/AO855,"-")</f>
        <v>0.15451527411209554</v>
      </c>
      <c r="AT871" s="212">
        <f t="shared" si="834"/>
        <v>2965</v>
      </c>
      <c r="AU871" s="183">
        <f>IFERROR(AT871/AP855,"-")</f>
        <v>0.73940149625935159</v>
      </c>
      <c r="AV871" s="215">
        <f t="shared" si="849"/>
        <v>130837.76728499157</v>
      </c>
      <c r="AW871" s="111">
        <f t="shared" si="869"/>
        <v>0.13093398101126077</v>
      </c>
      <c r="AX871" s="121"/>
      <c r="AY871" s="76"/>
      <c r="AZ871" s="76"/>
      <c r="BA871" s="76"/>
      <c r="BB871" s="76"/>
      <c r="BC871" s="76"/>
      <c r="BD871" s="76"/>
      <c r="BE871" s="76"/>
      <c r="BF871" s="76"/>
      <c r="BG871" s="76"/>
      <c r="BH871" s="76"/>
      <c r="BI871" s="76"/>
      <c r="BN871" s="500"/>
      <c r="BO871" s="642"/>
      <c r="BP871" s="641"/>
      <c r="BQ871" s="641"/>
      <c r="BR871" s="128" t="s">
        <v>81</v>
      </c>
      <c r="BS871" s="188">
        <v>59988192</v>
      </c>
      <c r="BT871" s="390">
        <v>0.16968085404285657</v>
      </c>
      <c r="BU871" s="188">
        <v>348</v>
      </c>
      <c r="BV871" s="390">
        <v>0.83653846153846156</v>
      </c>
      <c r="BW871" s="188">
        <v>172379.86206896551</v>
      </c>
      <c r="BX871" s="401">
        <v>1.6036866359447004E-2</v>
      </c>
      <c r="CB871" s="159"/>
      <c r="CC871" s="159"/>
      <c r="CD871" s="159"/>
      <c r="CE871" s="159"/>
      <c r="CF871" s="159"/>
      <c r="CG871" s="159"/>
      <c r="CI871" s="76"/>
      <c r="CJ871" s="150"/>
      <c r="CK871" s="150"/>
      <c r="CL871" s="150"/>
    </row>
    <row r="872" spans="2:90" s="14" customFormat="1" ht="13.5" customHeight="1">
      <c r="B872" s="500">
        <v>52</v>
      </c>
      <c r="C872" s="627" t="s">
        <v>4</v>
      </c>
      <c r="D872" s="630">
        <f>BL56</f>
        <v>18587</v>
      </c>
      <c r="E872" s="626">
        <f t="shared" ref="E872" si="870">VLOOKUP(C872,$AY$5:$BI$78,2,0)</f>
        <v>1339096970</v>
      </c>
      <c r="F872" s="626">
        <f t="shared" ref="F872" si="871">VLOOKUP(C872,$AY$5:$BI$78,7,0)</f>
        <v>2397</v>
      </c>
      <c r="G872" s="124" t="s">
        <v>144</v>
      </c>
      <c r="H872" s="210">
        <v>27324129</v>
      </c>
      <c r="I872" s="181">
        <f>IFERROR(H872/E872,"-")</f>
        <v>2.0404891962379691E-2</v>
      </c>
      <c r="J872" s="210">
        <v>334</v>
      </c>
      <c r="K872" s="181">
        <f>IFERROR(J872/F872,"-")</f>
        <v>0.13934084272006675</v>
      </c>
      <c r="L872" s="213">
        <f t="shared" si="837"/>
        <v>81808.769461077842</v>
      </c>
      <c r="M872" s="108">
        <f>IFERROR(J872/$BL$56,0)</f>
        <v>1.7969548609243019E-2</v>
      </c>
      <c r="N872" s="626">
        <f t="shared" ref="N872" si="872">VLOOKUP(C872,$AY$5:$BI$78,3,0)</f>
        <v>197422270</v>
      </c>
      <c r="O872" s="626">
        <f t="shared" ref="O872" si="873">VLOOKUP(C872,$AY$5:$BI$78,8,0)</f>
        <v>290</v>
      </c>
      <c r="P872" s="124" t="s">
        <v>144</v>
      </c>
      <c r="Q872" s="210">
        <v>13516692</v>
      </c>
      <c r="R872" s="181">
        <f>IFERROR(Q872/N872,"-")</f>
        <v>6.8465892930924158E-2</v>
      </c>
      <c r="S872" s="210">
        <v>45</v>
      </c>
      <c r="T872" s="181">
        <f>IFERROR(S872/O872,"-")</f>
        <v>0.15517241379310345</v>
      </c>
      <c r="U872" s="213">
        <f t="shared" si="840"/>
        <v>300370.93333333335</v>
      </c>
      <c r="V872" s="108">
        <f>IFERROR(S872/$BL$56,0)</f>
        <v>2.4210469683111852E-3</v>
      </c>
      <c r="W872" s="626">
        <f t="shared" ref="W872" si="874">VLOOKUP(C872,$AY$5:$BI$78,4,0)</f>
        <v>124729560</v>
      </c>
      <c r="X872" s="626">
        <f t="shared" ref="X872" si="875">VLOOKUP(C872,$AY$5:$BI$78,9,0)</f>
        <v>206</v>
      </c>
      <c r="Y872" s="124" t="s">
        <v>144</v>
      </c>
      <c r="Z872" s="210">
        <v>4715406</v>
      </c>
      <c r="AA872" s="181">
        <f>IFERROR(Z872/W872,"-")</f>
        <v>3.7805039960054375E-2</v>
      </c>
      <c r="AB872" s="210">
        <v>35</v>
      </c>
      <c r="AC872" s="181">
        <f>IFERROR(AB872/X872,"-")</f>
        <v>0.16990291262135923</v>
      </c>
      <c r="AD872" s="213">
        <f t="shared" si="843"/>
        <v>134725.88571428572</v>
      </c>
      <c r="AE872" s="108">
        <f>IFERROR(AB872/$BL$56,0)</f>
        <v>1.8830365309086996E-3</v>
      </c>
      <c r="AF872" s="626">
        <f t="shared" ref="AF872" si="876">VLOOKUP(C872,$AY$5:$BI$78,5,0)</f>
        <v>271096510</v>
      </c>
      <c r="AG872" s="626">
        <f t="shared" ref="AG872" si="877">VLOOKUP(C872,$AY$5:$BI$78,10,0)</f>
        <v>352</v>
      </c>
      <c r="AH872" s="124" t="s">
        <v>144</v>
      </c>
      <c r="AI872" s="210">
        <v>6751305</v>
      </c>
      <c r="AJ872" s="181">
        <f>IFERROR(AI872/AF872,"-")</f>
        <v>2.4903695735515003E-2</v>
      </c>
      <c r="AK872" s="210">
        <v>63</v>
      </c>
      <c r="AL872" s="181">
        <f>IFERROR(AK872/AG872,"-")</f>
        <v>0.17897727272727273</v>
      </c>
      <c r="AM872" s="213">
        <f t="shared" si="846"/>
        <v>107163.57142857143</v>
      </c>
      <c r="AN872" s="108">
        <f>IFERROR(AK872/$BL$56,0)</f>
        <v>3.3894657556356594E-3</v>
      </c>
      <c r="AO872" s="626">
        <f t="shared" ref="AO872" si="878">VLOOKUP(C872,$AY$5:$BI$78,6,0)</f>
        <v>1932345310</v>
      </c>
      <c r="AP872" s="650">
        <f t="shared" ref="AP872" si="879">VLOOKUP(C872,$AY$5:$BI$78,11,0)</f>
        <v>3245</v>
      </c>
      <c r="AQ872" s="124" t="s">
        <v>144</v>
      </c>
      <c r="AR872" s="210">
        <f t="shared" si="833"/>
        <v>52307532</v>
      </c>
      <c r="AS872" s="181">
        <f>IFERROR(AR872/AO872,"-")</f>
        <v>2.7069453750996501E-2</v>
      </c>
      <c r="AT872" s="210">
        <f t="shared" si="834"/>
        <v>477</v>
      </c>
      <c r="AU872" s="181">
        <f>IFERROR(AT872/AP872,"-")</f>
        <v>0.14699537750385208</v>
      </c>
      <c r="AV872" s="213">
        <f t="shared" si="849"/>
        <v>109659.39622641509</v>
      </c>
      <c r="AW872" s="108">
        <f>IFERROR(AT872/$BL$56,0)</f>
        <v>2.5663097864098563E-2</v>
      </c>
      <c r="AX872" s="121"/>
      <c r="AY872" s="76"/>
      <c r="AZ872" s="76"/>
      <c r="BA872" s="76"/>
      <c r="BB872" s="76"/>
      <c r="BC872" s="76"/>
      <c r="BD872" s="76"/>
      <c r="BE872" s="76"/>
      <c r="BF872" s="76"/>
      <c r="BG872" s="76"/>
      <c r="BH872" s="76"/>
      <c r="BI872" s="76"/>
      <c r="BN872" s="500">
        <v>52</v>
      </c>
      <c r="BO872" s="642" t="s">
        <v>4</v>
      </c>
      <c r="BP872" s="641">
        <v>281386220</v>
      </c>
      <c r="BQ872" s="641">
        <v>379</v>
      </c>
      <c r="BR872" s="400" t="s">
        <v>144</v>
      </c>
      <c r="BS872" s="188">
        <v>4565646</v>
      </c>
      <c r="BT872" s="390">
        <v>1.6225549353482912E-2</v>
      </c>
      <c r="BU872" s="188">
        <v>83</v>
      </c>
      <c r="BV872" s="390">
        <v>0.21899736147757257</v>
      </c>
      <c r="BW872" s="188">
        <v>55007.783132530123</v>
      </c>
      <c r="BX872" s="401">
        <v>4.6265328874024528E-3</v>
      </c>
      <c r="CB872" s="159"/>
      <c r="CC872" s="159"/>
      <c r="CD872" s="159"/>
      <c r="CE872" s="159"/>
      <c r="CF872" s="159"/>
      <c r="CG872" s="159"/>
      <c r="CI872" s="76"/>
      <c r="CJ872" s="150"/>
      <c r="CK872" s="150"/>
      <c r="CL872" s="150"/>
    </row>
    <row r="873" spans="2:90" s="14" customFormat="1" ht="13.5" customHeight="1">
      <c r="B873" s="500"/>
      <c r="C873" s="628"/>
      <c r="D873" s="631"/>
      <c r="E873" s="615"/>
      <c r="F873" s="615"/>
      <c r="G873" s="125" t="s">
        <v>145</v>
      </c>
      <c r="H873" s="211">
        <v>38938803</v>
      </c>
      <c r="I873" s="182">
        <f>IFERROR(H873/E872,"-")</f>
        <v>2.9078404232368623E-2</v>
      </c>
      <c r="J873" s="211">
        <v>515</v>
      </c>
      <c r="K873" s="182">
        <f>IFERROR(J873/F872,"-")</f>
        <v>0.21485189820609094</v>
      </c>
      <c r="L873" s="214">
        <f t="shared" si="837"/>
        <v>75609.326213592227</v>
      </c>
      <c r="M873" s="109">
        <f t="shared" ref="M873:M888" si="880">IFERROR(J873/$BL$56,0)</f>
        <v>2.770753752622801E-2</v>
      </c>
      <c r="N873" s="615"/>
      <c r="O873" s="615"/>
      <c r="P873" s="125" t="s">
        <v>145</v>
      </c>
      <c r="Q873" s="211">
        <v>5549653</v>
      </c>
      <c r="R873" s="182">
        <f>IFERROR(Q873/N872,"-")</f>
        <v>2.8110572328035738E-2</v>
      </c>
      <c r="S873" s="211">
        <v>75</v>
      </c>
      <c r="T873" s="182">
        <f>IFERROR(S873/O872,"-")</f>
        <v>0.25862068965517243</v>
      </c>
      <c r="U873" s="214">
        <f t="shared" si="840"/>
        <v>73995.373333333337</v>
      </c>
      <c r="V873" s="109">
        <f t="shared" ref="V873:V888" si="881">IFERROR(S873/$BL$56,0)</f>
        <v>4.0350782805186423E-3</v>
      </c>
      <c r="W873" s="615"/>
      <c r="X873" s="615"/>
      <c r="Y873" s="125" t="s">
        <v>145</v>
      </c>
      <c r="Z873" s="211">
        <v>4090043</v>
      </c>
      <c r="AA873" s="182">
        <f>IFERROR(Z873/W872,"-")</f>
        <v>3.2791288608730762E-2</v>
      </c>
      <c r="AB873" s="211">
        <v>54</v>
      </c>
      <c r="AC873" s="182">
        <f>IFERROR(AB873/X872,"-")</f>
        <v>0.26213592233009708</v>
      </c>
      <c r="AD873" s="214">
        <f t="shared" si="843"/>
        <v>75741.537037037036</v>
      </c>
      <c r="AE873" s="109">
        <f t="shared" ref="AE873:AE888" si="882">IFERROR(AB873/$BL$56,0)</f>
        <v>2.9052563619734223E-3</v>
      </c>
      <c r="AF873" s="615"/>
      <c r="AG873" s="615"/>
      <c r="AH873" s="125" t="s">
        <v>145</v>
      </c>
      <c r="AI873" s="211">
        <v>9203323</v>
      </c>
      <c r="AJ873" s="182">
        <f>IFERROR(AI873/AF872,"-")</f>
        <v>3.3948511546681291E-2</v>
      </c>
      <c r="AK873" s="211">
        <v>107</v>
      </c>
      <c r="AL873" s="182">
        <f>IFERROR(AK873/AG872,"-")</f>
        <v>0.30397727272727271</v>
      </c>
      <c r="AM873" s="214">
        <f t="shared" si="846"/>
        <v>86012.364485981307</v>
      </c>
      <c r="AN873" s="109">
        <f t="shared" ref="AN873:AN888" si="883">IFERROR(AK873/$BL$56,0)</f>
        <v>5.7567116802065962E-3</v>
      </c>
      <c r="AO873" s="615"/>
      <c r="AP873" s="651"/>
      <c r="AQ873" s="125" t="s">
        <v>145</v>
      </c>
      <c r="AR873" s="211">
        <f t="shared" si="833"/>
        <v>57781822</v>
      </c>
      <c r="AS873" s="182">
        <f>IFERROR(AR873/AO872,"-")</f>
        <v>2.9902430844516086E-2</v>
      </c>
      <c r="AT873" s="211">
        <f t="shared" si="834"/>
        <v>751</v>
      </c>
      <c r="AU873" s="182">
        <f>IFERROR(AT873/AP872,"-")</f>
        <v>0.23143297380585517</v>
      </c>
      <c r="AV873" s="214">
        <f t="shared" si="849"/>
        <v>76939.842876165116</v>
      </c>
      <c r="AW873" s="109">
        <f t="shared" ref="AW873:AW888" si="884">IFERROR(AT873/$BL$56,0)</f>
        <v>4.0404583848926666E-2</v>
      </c>
      <c r="AX873" s="121"/>
      <c r="AY873" s="76"/>
      <c r="AZ873" s="76"/>
      <c r="BA873" s="76"/>
      <c r="BB873" s="76"/>
      <c r="BC873" s="76"/>
      <c r="BD873" s="76"/>
      <c r="BE873" s="76"/>
      <c r="BF873" s="76"/>
      <c r="BG873" s="76"/>
      <c r="BH873" s="76"/>
      <c r="BI873" s="76"/>
      <c r="BN873" s="500"/>
      <c r="BO873" s="642"/>
      <c r="BP873" s="641"/>
      <c r="BQ873" s="641"/>
      <c r="BR873" s="400" t="s">
        <v>145</v>
      </c>
      <c r="BS873" s="188">
        <v>8747911</v>
      </c>
      <c r="BT873" s="390">
        <v>3.1088626159447325E-2</v>
      </c>
      <c r="BU873" s="188">
        <v>111</v>
      </c>
      <c r="BV873" s="390">
        <v>0.29287598944591031</v>
      </c>
      <c r="BW873" s="188">
        <v>78810.009009009009</v>
      </c>
      <c r="BX873" s="401">
        <v>6.1872909698996656E-3</v>
      </c>
      <c r="CB873" s="159"/>
      <c r="CC873" s="159"/>
      <c r="CD873" s="159"/>
      <c r="CE873" s="159"/>
      <c r="CF873" s="159"/>
      <c r="CG873" s="159"/>
      <c r="CI873" s="76"/>
      <c r="CJ873" s="150"/>
      <c r="CK873" s="150"/>
      <c r="CL873" s="150"/>
    </row>
    <row r="874" spans="2:90" s="14" customFormat="1" ht="13.5" customHeight="1">
      <c r="B874" s="500"/>
      <c r="C874" s="628"/>
      <c r="D874" s="631"/>
      <c r="E874" s="615"/>
      <c r="F874" s="615"/>
      <c r="G874" s="126" t="s">
        <v>146</v>
      </c>
      <c r="H874" s="211">
        <v>28558996</v>
      </c>
      <c r="I874" s="182">
        <f>IFERROR(H874/E872,"-")</f>
        <v>2.1327055948756272E-2</v>
      </c>
      <c r="J874" s="211">
        <v>611</v>
      </c>
      <c r="K874" s="182">
        <f>IFERROR(J874/F872,"-")</f>
        <v>0.25490196078431371</v>
      </c>
      <c r="L874" s="214">
        <f t="shared" si="837"/>
        <v>46741.400981996725</v>
      </c>
      <c r="M874" s="109">
        <f t="shared" si="880"/>
        <v>3.2872437725291873E-2</v>
      </c>
      <c r="N874" s="615"/>
      <c r="O874" s="615"/>
      <c r="P874" s="126" t="s">
        <v>146</v>
      </c>
      <c r="Q874" s="211">
        <v>3883638</v>
      </c>
      <c r="R874" s="182">
        <f>IFERROR(Q874/N872,"-")</f>
        <v>1.9671732069538053E-2</v>
      </c>
      <c r="S874" s="211">
        <v>82</v>
      </c>
      <c r="T874" s="182">
        <f>IFERROR(S874/O872,"-")</f>
        <v>0.28275862068965518</v>
      </c>
      <c r="U874" s="214">
        <f t="shared" si="840"/>
        <v>47361.439024390245</v>
      </c>
      <c r="V874" s="109">
        <f t="shared" si="881"/>
        <v>4.4116855867003821E-3</v>
      </c>
      <c r="W874" s="615"/>
      <c r="X874" s="615"/>
      <c r="Y874" s="126" t="s">
        <v>146</v>
      </c>
      <c r="Z874" s="211">
        <v>1324589</v>
      </c>
      <c r="AA874" s="182">
        <f>IFERROR(Z874/W872,"-")</f>
        <v>1.0619687907180944E-2</v>
      </c>
      <c r="AB874" s="211">
        <v>53</v>
      </c>
      <c r="AC874" s="182">
        <f>IFERROR(AB874/X872,"-")</f>
        <v>0.25728155339805825</v>
      </c>
      <c r="AD874" s="214">
        <f t="shared" si="843"/>
        <v>24992.245283018867</v>
      </c>
      <c r="AE874" s="109">
        <f t="shared" si="882"/>
        <v>2.8514553182331739E-3</v>
      </c>
      <c r="AF874" s="615"/>
      <c r="AG874" s="615"/>
      <c r="AH874" s="126" t="s">
        <v>146</v>
      </c>
      <c r="AI874" s="211">
        <v>2485583</v>
      </c>
      <c r="AJ874" s="182">
        <f>IFERROR(AI874/AF872,"-")</f>
        <v>9.168627807123006E-3</v>
      </c>
      <c r="AK874" s="211">
        <v>100</v>
      </c>
      <c r="AL874" s="182">
        <f>IFERROR(AK874/AG872,"-")</f>
        <v>0.28409090909090912</v>
      </c>
      <c r="AM874" s="214">
        <f t="shared" si="846"/>
        <v>24855.83</v>
      </c>
      <c r="AN874" s="109">
        <f t="shared" si="883"/>
        <v>5.3801043740248564E-3</v>
      </c>
      <c r="AO874" s="615"/>
      <c r="AP874" s="651"/>
      <c r="AQ874" s="126" t="s">
        <v>146</v>
      </c>
      <c r="AR874" s="211">
        <f t="shared" si="833"/>
        <v>36252806</v>
      </c>
      <c r="AS874" s="182">
        <f>IFERROR(AR874/AO872,"-")</f>
        <v>1.8761039143671481E-2</v>
      </c>
      <c r="AT874" s="211">
        <f t="shared" si="834"/>
        <v>846</v>
      </c>
      <c r="AU874" s="182">
        <f>IFERROR(AT874/AP872,"-")</f>
        <v>0.26070878274268106</v>
      </c>
      <c r="AV874" s="214">
        <f t="shared" si="849"/>
        <v>42852.016548463354</v>
      </c>
      <c r="AW874" s="109">
        <f t="shared" si="884"/>
        <v>4.5515683004250282E-2</v>
      </c>
      <c r="AX874" s="121"/>
      <c r="AY874" s="76"/>
      <c r="AZ874" s="76"/>
      <c r="BA874" s="76"/>
      <c r="BB874" s="76"/>
      <c r="BC874" s="76"/>
      <c r="BD874" s="76"/>
      <c r="BE874" s="76"/>
      <c r="BF874" s="76"/>
      <c r="BG874" s="76"/>
      <c r="BH874" s="76"/>
      <c r="BI874" s="76"/>
      <c r="BN874" s="500"/>
      <c r="BO874" s="642"/>
      <c r="BP874" s="641"/>
      <c r="BQ874" s="641"/>
      <c r="BR874" s="400" t="s">
        <v>146</v>
      </c>
      <c r="BS874" s="188">
        <v>2595258</v>
      </c>
      <c r="BT874" s="390">
        <v>9.2231168960583785E-3</v>
      </c>
      <c r="BU874" s="188">
        <v>104</v>
      </c>
      <c r="BV874" s="390">
        <v>0.27440633245382584</v>
      </c>
      <c r="BW874" s="188">
        <v>24954.403846153848</v>
      </c>
      <c r="BX874" s="401">
        <v>5.7971014492753624E-3</v>
      </c>
      <c r="CB874" s="159"/>
      <c r="CC874" s="159"/>
      <c r="CD874" s="159"/>
      <c r="CE874" s="159"/>
      <c r="CF874" s="159"/>
      <c r="CG874" s="159"/>
      <c r="CI874" s="76"/>
      <c r="CJ874" s="150"/>
      <c r="CK874" s="150"/>
      <c r="CL874" s="150"/>
    </row>
    <row r="875" spans="2:90" s="14" customFormat="1" ht="13.5" customHeight="1">
      <c r="B875" s="500"/>
      <c r="C875" s="628"/>
      <c r="D875" s="631"/>
      <c r="E875" s="615"/>
      <c r="F875" s="615"/>
      <c r="G875" s="126" t="s">
        <v>147</v>
      </c>
      <c r="H875" s="211">
        <v>1563730</v>
      </c>
      <c r="I875" s="182">
        <f>IFERROR(H875/E872,"-")</f>
        <v>1.1677496365330435E-3</v>
      </c>
      <c r="J875" s="211">
        <v>85</v>
      </c>
      <c r="K875" s="182">
        <f>IFERROR(J875/F872,"-")</f>
        <v>3.5460992907801421E-2</v>
      </c>
      <c r="L875" s="214">
        <f t="shared" si="837"/>
        <v>18396.823529411766</v>
      </c>
      <c r="M875" s="109">
        <f t="shared" si="880"/>
        <v>4.5730887179211274E-3</v>
      </c>
      <c r="N875" s="615"/>
      <c r="O875" s="615"/>
      <c r="P875" s="126" t="s">
        <v>147</v>
      </c>
      <c r="Q875" s="211">
        <v>163956</v>
      </c>
      <c r="R875" s="182">
        <f>IFERROR(Q875/N872,"-")</f>
        <v>8.3048381522510099E-4</v>
      </c>
      <c r="S875" s="211">
        <v>17</v>
      </c>
      <c r="T875" s="182">
        <f>IFERROR(S875/O872,"-")</f>
        <v>5.8620689655172413E-2</v>
      </c>
      <c r="U875" s="214">
        <f t="shared" si="840"/>
        <v>9644.4705882352937</v>
      </c>
      <c r="V875" s="109">
        <f t="shared" si="881"/>
        <v>9.146177435842255E-4</v>
      </c>
      <c r="W875" s="615"/>
      <c r="X875" s="615"/>
      <c r="Y875" s="126" t="s">
        <v>147</v>
      </c>
      <c r="Z875" s="211">
        <v>151540</v>
      </c>
      <c r="AA875" s="182">
        <f>IFERROR(Z875/W872,"-")</f>
        <v>1.2149485655204748E-3</v>
      </c>
      <c r="AB875" s="211">
        <v>9</v>
      </c>
      <c r="AC875" s="182">
        <f>IFERROR(AB875/X872,"-")</f>
        <v>4.3689320388349516E-2</v>
      </c>
      <c r="AD875" s="214">
        <f t="shared" si="843"/>
        <v>16837.777777777777</v>
      </c>
      <c r="AE875" s="109">
        <f t="shared" si="882"/>
        <v>4.8420939366223707E-4</v>
      </c>
      <c r="AF875" s="615"/>
      <c r="AG875" s="615"/>
      <c r="AH875" s="126" t="s">
        <v>147</v>
      </c>
      <c r="AI875" s="211">
        <v>1839178</v>
      </c>
      <c r="AJ875" s="182">
        <f>IFERROR(AI875/AF872,"-")</f>
        <v>6.7842186533496876E-3</v>
      </c>
      <c r="AK875" s="211">
        <v>16</v>
      </c>
      <c r="AL875" s="182">
        <f>IFERROR(AK875/AG872,"-")</f>
        <v>4.5454545454545456E-2</v>
      </c>
      <c r="AM875" s="214">
        <f t="shared" si="846"/>
        <v>114948.625</v>
      </c>
      <c r="AN875" s="109">
        <f t="shared" si="883"/>
        <v>8.6081669984397697E-4</v>
      </c>
      <c r="AO875" s="615"/>
      <c r="AP875" s="651"/>
      <c r="AQ875" s="126" t="s">
        <v>147</v>
      </c>
      <c r="AR875" s="211">
        <f t="shared" si="833"/>
        <v>3718404</v>
      </c>
      <c r="AS875" s="182">
        <f>IFERROR(AR875/AO872,"-")</f>
        <v>1.9242958185356632E-3</v>
      </c>
      <c r="AT875" s="211">
        <f t="shared" si="834"/>
        <v>127</v>
      </c>
      <c r="AU875" s="182">
        <f>IFERROR(AT875/AP872,"-")</f>
        <v>3.9137134052388292E-2</v>
      </c>
      <c r="AV875" s="214">
        <f t="shared" si="849"/>
        <v>29278.771653543306</v>
      </c>
      <c r="AW875" s="109">
        <f t="shared" si="884"/>
        <v>6.8327325550115673E-3</v>
      </c>
      <c r="AX875" s="121"/>
      <c r="AY875" s="76"/>
      <c r="AZ875" s="76"/>
      <c r="BA875" s="76"/>
      <c r="BB875" s="76"/>
      <c r="BC875" s="76"/>
      <c r="BD875" s="76"/>
      <c r="BE875" s="76"/>
      <c r="BF875" s="76"/>
      <c r="BG875" s="76"/>
      <c r="BH875" s="76"/>
      <c r="BI875" s="76"/>
      <c r="BN875" s="500"/>
      <c r="BO875" s="642"/>
      <c r="BP875" s="641"/>
      <c r="BQ875" s="641"/>
      <c r="BR875" s="400" t="s">
        <v>147</v>
      </c>
      <c r="BS875" s="188">
        <v>1680150</v>
      </c>
      <c r="BT875" s="390">
        <v>5.9709746980502456E-3</v>
      </c>
      <c r="BU875" s="188">
        <v>16</v>
      </c>
      <c r="BV875" s="390">
        <v>4.221635883905013E-2</v>
      </c>
      <c r="BW875" s="188">
        <v>105009.375</v>
      </c>
      <c r="BX875" s="401">
        <v>8.9186176142697885E-4</v>
      </c>
      <c r="CB875" s="159"/>
      <c r="CC875" s="159"/>
      <c r="CD875" s="159"/>
      <c r="CE875" s="159"/>
      <c r="CF875" s="159"/>
      <c r="CG875" s="159"/>
      <c r="CI875" s="76"/>
      <c r="CJ875" s="150"/>
      <c r="CK875" s="150"/>
      <c r="CL875" s="150"/>
    </row>
    <row r="876" spans="2:90" s="14" customFormat="1" ht="13.5" customHeight="1">
      <c r="B876" s="500"/>
      <c r="C876" s="628"/>
      <c r="D876" s="631"/>
      <c r="E876" s="615"/>
      <c r="F876" s="615"/>
      <c r="G876" s="126" t="s">
        <v>148</v>
      </c>
      <c r="H876" s="211">
        <v>23906330</v>
      </c>
      <c r="I876" s="182">
        <f>IFERROR(H876/E872,"-")</f>
        <v>1.7852575680161534E-2</v>
      </c>
      <c r="J876" s="211">
        <v>649</v>
      </c>
      <c r="K876" s="182">
        <f>IFERROR(J876/F872,"-")</f>
        <v>0.27075511055486023</v>
      </c>
      <c r="L876" s="214">
        <f t="shared" si="837"/>
        <v>36835.639445300461</v>
      </c>
      <c r="M876" s="109">
        <f t="shared" si="880"/>
        <v>3.4916877387421316E-2</v>
      </c>
      <c r="N876" s="615"/>
      <c r="O876" s="615"/>
      <c r="P876" s="126" t="s">
        <v>148</v>
      </c>
      <c r="Q876" s="211">
        <v>3119788</v>
      </c>
      <c r="R876" s="182">
        <f>IFERROR(Q876/N872,"-")</f>
        <v>1.5802614365643754E-2</v>
      </c>
      <c r="S876" s="211">
        <v>88</v>
      </c>
      <c r="T876" s="182">
        <f>IFERROR(S876/O872,"-")</f>
        <v>0.30344827586206896</v>
      </c>
      <c r="U876" s="214">
        <f t="shared" si="840"/>
        <v>35452.13636363636</v>
      </c>
      <c r="V876" s="109">
        <f t="shared" si="881"/>
        <v>4.7344918491418735E-3</v>
      </c>
      <c r="W876" s="615"/>
      <c r="X876" s="615"/>
      <c r="Y876" s="126" t="s">
        <v>148</v>
      </c>
      <c r="Z876" s="211">
        <v>3475617</v>
      </c>
      <c r="AA876" s="182">
        <f>IFERROR(Z876/W872,"-")</f>
        <v>2.7865222967193983E-2</v>
      </c>
      <c r="AB876" s="211">
        <v>71</v>
      </c>
      <c r="AC876" s="182">
        <f>IFERROR(AB876/X872,"-")</f>
        <v>0.3446601941747573</v>
      </c>
      <c r="AD876" s="214">
        <f t="shared" si="843"/>
        <v>48952.352112676053</v>
      </c>
      <c r="AE876" s="109">
        <f t="shared" si="882"/>
        <v>3.8198741055576477E-3</v>
      </c>
      <c r="AF876" s="615"/>
      <c r="AG876" s="615"/>
      <c r="AH876" s="126" t="s">
        <v>148</v>
      </c>
      <c r="AI876" s="211">
        <v>3153393</v>
      </c>
      <c r="AJ876" s="182">
        <f>IFERROR(AI876/AF872,"-")</f>
        <v>1.1631994082107511E-2</v>
      </c>
      <c r="AK876" s="211">
        <v>123</v>
      </c>
      <c r="AL876" s="182">
        <f>IFERROR(AK876/AG872,"-")</f>
        <v>0.34943181818181818</v>
      </c>
      <c r="AM876" s="214">
        <f t="shared" si="846"/>
        <v>25637.341463414636</v>
      </c>
      <c r="AN876" s="109">
        <f t="shared" si="883"/>
        <v>6.6175283800505727E-3</v>
      </c>
      <c r="AO876" s="615"/>
      <c r="AP876" s="651"/>
      <c r="AQ876" s="126" t="s">
        <v>148</v>
      </c>
      <c r="AR876" s="211">
        <f t="shared" si="833"/>
        <v>33655128</v>
      </c>
      <c r="AS876" s="182">
        <f>IFERROR(AR876/AO872,"-")</f>
        <v>1.7416725585138817E-2</v>
      </c>
      <c r="AT876" s="211">
        <f t="shared" si="834"/>
        <v>931</v>
      </c>
      <c r="AU876" s="182">
        <f>IFERROR(AT876/AP872,"-")</f>
        <v>0.2869029275808937</v>
      </c>
      <c r="AV876" s="214">
        <f t="shared" si="849"/>
        <v>36149.439312567134</v>
      </c>
      <c r="AW876" s="109">
        <f t="shared" si="884"/>
        <v>5.008877172217141E-2</v>
      </c>
      <c r="AX876" s="121"/>
      <c r="AY876" s="76"/>
      <c r="AZ876" s="76"/>
      <c r="BA876" s="76"/>
      <c r="BB876" s="76"/>
      <c r="BC876" s="76"/>
      <c r="BD876" s="76"/>
      <c r="BE876" s="76"/>
      <c r="BF876" s="76"/>
      <c r="BG876" s="76"/>
      <c r="BH876" s="76"/>
      <c r="BI876" s="76"/>
      <c r="BN876" s="500"/>
      <c r="BO876" s="642"/>
      <c r="BP876" s="641"/>
      <c r="BQ876" s="641"/>
      <c r="BR876" s="400" t="s">
        <v>148</v>
      </c>
      <c r="BS876" s="188">
        <v>5162883</v>
      </c>
      <c r="BT876" s="390">
        <v>1.8348030688922861E-2</v>
      </c>
      <c r="BU876" s="188">
        <v>125</v>
      </c>
      <c r="BV876" s="390">
        <v>0.32981530343007914</v>
      </c>
      <c r="BW876" s="188">
        <v>41303.063999999998</v>
      </c>
      <c r="BX876" s="401">
        <v>6.967670011148272E-3</v>
      </c>
      <c r="CB876" s="159"/>
      <c r="CC876" s="159"/>
      <c r="CD876" s="159"/>
      <c r="CE876" s="159"/>
      <c r="CF876" s="159"/>
      <c r="CG876" s="159"/>
      <c r="CI876" s="76"/>
      <c r="CJ876" s="150"/>
      <c r="CK876" s="150"/>
      <c r="CL876" s="150"/>
    </row>
    <row r="877" spans="2:90" s="14" customFormat="1" ht="13.5" customHeight="1">
      <c r="B877" s="500"/>
      <c r="C877" s="628"/>
      <c r="D877" s="631"/>
      <c r="E877" s="615"/>
      <c r="F877" s="615"/>
      <c r="G877" s="126" t="s">
        <v>149</v>
      </c>
      <c r="H877" s="211">
        <v>40071743</v>
      </c>
      <c r="I877" s="182">
        <f>IFERROR(H877/E872,"-")</f>
        <v>2.9924451998423984E-2</v>
      </c>
      <c r="J877" s="211">
        <v>738</v>
      </c>
      <c r="K877" s="182">
        <f>IFERROR(J877/F872,"-")</f>
        <v>0.30788485607008759</v>
      </c>
      <c r="L877" s="214">
        <f t="shared" si="837"/>
        <v>54297.754742547426</v>
      </c>
      <c r="M877" s="109">
        <f t="shared" si="880"/>
        <v>3.9705170280303438E-2</v>
      </c>
      <c r="N877" s="615"/>
      <c r="O877" s="615"/>
      <c r="P877" s="126" t="s">
        <v>149</v>
      </c>
      <c r="Q877" s="211">
        <v>8763916</v>
      </c>
      <c r="R877" s="182">
        <f>IFERROR(Q877/N872,"-")</f>
        <v>4.4391729463955615E-2</v>
      </c>
      <c r="S877" s="211">
        <v>105</v>
      </c>
      <c r="T877" s="182">
        <f>IFERROR(S877/O872,"-")</f>
        <v>0.36206896551724138</v>
      </c>
      <c r="U877" s="214">
        <f t="shared" si="840"/>
        <v>83465.866666666669</v>
      </c>
      <c r="V877" s="109">
        <f t="shared" si="881"/>
        <v>5.6491095927260985E-3</v>
      </c>
      <c r="W877" s="615"/>
      <c r="X877" s="615"/>
      <c r="Y877" s="126" t="s">
        <v>149</v>
      </c>
      <c r="Z877" s="211">
        <v>3480796</v>
      </c>
      <c r="AA877" s="182">
        <f>IFERROR(Z877/W872,"-")</f>
        <v>2.7906744800510801E-2</v>
      </c>
      <c r="AB877" s="211">
        <v>75</v>
      </c>
      <c r="AC877" s="182">
        <f>IFERROR(AB877/X872,"-")</f>
        <v>0.36407766990291263</v>
      </c>
      <c r="AD877" s="214">
        <f t="shared" si="843"/>
        <v>46410.613333333335</v>
      </c>
      <c r="AE877" s="109">
        <f t="shared" si="882"/>
        <v>4.0350782805186423E-3</v>
      </c>
      <c r="AF877" s="615"/>
      <c r="AG877" s="615"/>
      <c r="AH877" s="126" t="s">
        <v>149</v>
      </c>
      <c r="AI877" s="211">
        <v>6944283</v>
      </c>
      <c r="AJ877" s="182">
        <f>IFERROR(AI877/AF872,"-")</f>
        <v>2.5615538171258643E-2</v>
      </c>
      <c r="AK877" s="211">
        <v>114</v>
      </c>
      <c r="AL877" s="182">
        <f>IFERROR(AK877/AG872,"-")</f>
        <v>0.32386363636363635</v>
      </c>
      <c r="AM877" s="214">
        <f t="shared" si="846"/>
        <v>60914.76315789474</v>
      </c>
      <c r="AN877" s="109">
        <f t="shared" si="883"/>
        <v>6.133318986388336E-3</v>
      </c>
      <c r="AO877" s="615"/>
      <c r="AP877" s="651"/>
      <c r="AQ877" s="126" t="s">
        <v>149</v>
      </c>
      <c r="AR877" s="211">
        <f t="shared" si="833"/>
        <v>59260738</v>
      </c>
      <c r="AS877" s="182">
        <f>IFERROR(AR877/AO872,"-")</f>
        <v>3.0667778524532969E-2</v>
      </c>
      <c r="AT877" s="211">
        <f t="shared" si="834"/>
        <v>1032</v>
      </c>
      <c r="AU877" s="182">
        <f>IFERROR(AT877/AP872,"-")</f>
        <v>0.31802773497688752</v>
      </c>
      <c r="AV877" s="214">
        <f t="shared" si="849"/>
        <v>57423.195736434107</v>
      </c>
      <c r="AW877" s="109">
        <f t="shared" si="884"/>
        <v>5.5522677139936513E-2</v>
      </c>
      <c r="AX877" s="121"/>
      <c r="AY877" s="76"/>
      <c r="AZ877" s="76"/>
      <c r="BA877" s="76"/>
      <c r="BB877" s="76"/>
      <c r="BC877" s="76"/>
      <c r="BD877" s="76"/>
      <c r="BE877" s="76"/>
      <c r="BF877" s="76"/>
      <c r="BG877" s="76"/>
      <c r="BH877" s="76"/>
      <c r="BI877" s="76"/>
      <c r="BN877" s="500"/>
      <c r="BO877" s="642"/>
      <c r="BP877" s="641"/>
      <c r="BQ877" s="641"/>
      <c r="BR877" s="400" t="s">
        <v>149</v>
      </c>
      <c r="BS877" s="188">
        <v>7499407</v>
      </c>
      <c r="BT877" s="390">
        <v>2.6651649821373628E-2</v>
      </c>
      <c r="BU877" s="188">
        <v>127</v>
      </c>
      <c r="BV877" s="390">
        <v>0.33509234828496043</v>
      </c>
      <c r="BW877" s="188">
        <v>59050.448818897639</v>
      </c>
      <c r="BX877" s="401">
        <v>7.0791527313266442E-3</v>
      </c>
      <c r="CB877" s="159"/>
      <c r="CC877" s="159"/>
      <c r="CD877" s="159"/>
      <c r="CE877" s="159"/>
      <c r="CF877" s="159"/>
      <c r="CG877" s="159"/>
      <c r="CI877" s="76"/>
      <c r="CJ877" s="150"/>
      <c r="CK877" s="150"/>
      <c r="CL877" s="150"/>
    </row>
    <row r="878" spans="2:90" s="14" customFormat="1" ht="13.5" customHeight="1">
      <c r="B878" s="500"/>
      <c r="C878" s="628"/>
      <c r="D878" s="631"/>
      <c r="E878" s="615"/>
      <c r="F878" s="615"/>
      <c r="G878" s="126" t="s">
        <v>150</v>
      </c>
      <c r="H878" s="211">
        <v>31946350</v>
      </c>
      <c r="I878" s="182">
        <f>IFERROR(H878/E872,"-")</f>
        <v>2.385663676021909E-2</v>
      </c>
      <c r="J878" s="211">
        <v>171</v>
      </c>
      <c r="K878" s="182">
        <f>IFERROR(J878/F872,"-")</f>
        <v>7.1339173967459327E-2</v>
      </c>
      <c r="L878" s="214">
        <f t="shared" si="837"/>
        <v>186820.76023391812</v>
      </c>
      <c r="M878" s="109">
        <f t="shared" si="880"/>
        <v>9.1999784795825032E-3</v>
      </c>
      <c r="N878" s="615"/>
      <c r="O878" s="615"/>
      <c r="P878" s="126" t="s">
        <v>150</v>
      </c>
      <c r="Q878" s="211">
        <v>2625999</v>
      </c>
      <c r="R878" s="182">
        <f>IFERROR(Q878/N872,"-")</f>
        <v>1.3301432508095465E-2</v>
      </c>
      <c r="S878" s="211">
        <v>29</v>
      </c>
      <c r="T878" s="182">
        <f>IFERROR(S878/O872,"-")</f>
        <v>0.1</v>
      </c>
      <c r="U878" s="214">
        <f t="shared" si="840"/>
        <v>90551.68965517242</v>
      </c>
      <c r="V878" s="109">
        <f t="shared" si="881"/>
        <v>1.5602302684672082E-3</v>
      </c>
      <c r="W878" s="615"/>
      <c r="X878" s="615"/>
      <c r="Y878" s="126" t="s">
        <v>150</v>
      </c>
      <c r="Z878" s="211">
        <v>10333086</v>
      </c>
      <c r="AA878" s="182">
        <f>IFERROR(Z878/W872,"-")</f>
        <v>8.2843922483170795E-2</v>
      </c>
      <c r="AB878" s="211">
        <v>20</v>
      </c>
      <c r="AC878" s="182">
        <f>IFERROR(AB878/X872,"-")</f>
        <v>9.7087378640776698E-2</v>
      </c>
      <c r="AD878" s="214">
        <f t="shared" si="843"/>
        <v>516654.3</v>
      </c>
      <c r="AE878" s="109">
        <f t="shared" si="882"/>
        <v>1.0760208748049713E-3</v>
      </c>
      <c r="AF878" s="615"/>
      <c r="AG878" s="615"/>
      <c r="AH878" s="126" t="s">
        <v>150</v>
      </c>
      <c r="AI878" s="211">
        <v>7192893</v>
      </c>
      <c r="AJ878" s="182">
        <f>IFERROR(AI878/AF872,"-")</f>
        <v>2.6532591658963076E-2</v>
      </c>
      <c r="AK878" s="211">
        <v>42</v>
      </c>
      <c r="AL878" s="182">
        <f>IFERROR(AK878/AG872,"-")</f>
        <v>0.11931818181818182</v>
      </c>
      <c r="AM878" s="214">
        <f t="shared" si="846"/>
        <v>171259.35714285713</v>
      </c>
      <c r="AN878" s="109">
        <f t="shared" si="883"/>
        <v>2.2596438370904395E-3</v>
      </c>
      <c r="AO878" s="615"/>
      <c r="AP878" s="651"/>
      <c r="AQ878" s="126" t="s">
        <v>150</v>
      </c>
      <c r="AR878" s="211">
        <f t="shared" si="833"/>
        <v>52098328</v>
      </c>
      <c r="AS878" s="182">
        <f>IFERROR(AR878/AO872,"-")</f>
        <v>2.6961189457385338E-2</v>
      </c>
      <c r="AT878" s="211">
        <f t="shared" si="834"/>
        <v>262</v>
      </c>
      <c r="AU878" s="182">
        <f>IFERROR(AT878/AP872,"-")</f>
        <v>8.0739599383667177E-2</v>
      </c>
      <c r="AV878" s="214">
        <f t="shared" si="849"/>
        <v>198848.58015267176</v>
      </c>
      <c r="AW878" s="109">
        <f t="shared" si="884"/>
        <v>1.4095873459945124E-2</v>
      </c>
      <c r="AX878" s="121"/>
      <c r="AY878" s="76"/>
      <c r="AZ878" s="76"/>
      <c r="BA878" s="76"/>
      <c r="BB878" s="76"/>
      <c r="BC878" s="76"/>
      <c r="BD878" s="76"/>
      <c r="BE878" s="76"/>
      <c r="BF878" s="76"/>
      <c r="BG878" s="76"/>
      <c r="BH878" s="76"/>
      <c r="BI878" s="76"/>
      <c r="BN878" s="500"/>
      <c r="BO878" s="642"/>
      <c r="BP878" s="641"/>
      <c r="BQ878" s="641"/>
      <c r="BR878" s="400" t="s">
        <v>150</v>
      </c>
      <c r="BS878" s="188">
        <v>10227614</v>
      </c>
      <c r="BT878" s="390">
        <v>3.6347245433696079E-2</v>
      </c>
      <c r="BU878" s="188">
        <v>41</v>
      </c>
      <c r="BV878" s="390">
        <v>0.10817941952506596</v>
      </c>
      <c r="BW878" s="188">
        <v>249454</v>
      </c>
      <c r="BX878" s="401">
        <v>2.2853957636566331E-3</v>
      </c>
      <c r="CB878" s="159"/>
      <c r="CC878" s="159"/>
      <c r="CD878" s="159"/>
      <c r="CE878" s="159"/>
      <c r="CF878" s="159"/>
      <c r="CG878" s="159"/>
      <c r="CI878" s="76"/>
      <c r="CJ878" s="150"/>
      <c r="CK878" s="150"/>
      <c r="CL878" s="150"/>
    </row>
    <row r="879" spans="2:90" s="14" customFormat="1" ht="13.5" customHeight="1">
      <c r="B879" s="500"/>
      <c r="C879" s="628"/>
      <c r="D879" s="631"/>
      <c r="E879" s="615"/>
      <c r="F879" s="615"/>
      <c r="G879" s="126" t="s">
        <v>160</v>
      </c>
      <c r="H879" s="211">
        <v>0</v>
      </c>
      <c r="I879" s="182">
        <f>IFERROR(H879/E872,"-")</f>
        <v>0</v>
      </c>
      <c r="J879" s="211">
        <v>0</v>
      </c>
      <c r="K879" s="182">
        <f>IFERROR(J879/F872,"-")</f>
        <v>0</v>
      </c>
      <c r="L879" s="214" t="str">
        <f t="shared" si="837"/>
        <v>-</v>
      </c>
      <c r="M879" s="109">
        <f t="shared" si="880"/>
        <v>0</v>
      </c>
      <c r="N879" s="615"/>
      <c r="O879" s="615"/>
      <c r="P879" s="126" t="s">
        <v>160</v>
      </c>
      <c r="Q879" s="211">
        <v>944</v>
      </c>
      <c r="R879" s="182">
        <f>IFERROR(Q879/N872,"-")</f>
        <v>4.7816287392501359E-6</v>
      </c>
      <c r="S879" s="211">
        <v>1</v>
      </c>
      <c r="T879" s="182">
        <f>IFERROR(S879/O872,"-")</f>
        <v>3.4482758620689655E-3</v>
      </c>
      <c r="U879" s="214">
        <f t="shared" si="840"/>
        <v>944</v>
      </c>
      <c r="V879" s="109">
        <f t="shared" si="881"/>
        <v>5.380104374024856E-5</v>
      </c>
      <c r="W879" s="615"/>
      <c r="X879" s="615"/>
      <c r="Y879" s="126" t="s">
        <v>160</v>
      </c>
      <c r="Z879" s="211">
        <v>0</v>
      </c>
      <c r="AA879" s="182">
        <f>IFERROR(Z879/W872,"-")</f>
        <v>0</v>
      </c>
      <c r="AB879" s="211">
        <v>0</v>
      </c>
      <c r="AC879" s="182">
        <f>IFERROR(AB879/X872,"-")</f>
        <v>0</v>
      </c>
      <c r="AD879" s="214" t="str">
        <f t="shared" si="843"/>
        <v>-</v>
      </c>
      <c r="AE879" s="109">
        <f t="shared" si="882"/>
        <v>0</v>
      </c>
      <c r="AF879" s="615"/>
      <c r="AG879" s="615"/>
      <c r="AH879" s="126" t="s">
        <v>160</v>
      </c>
      <c r="AI879" s="211">
        <v>0</v>
      </c>
      <c r="AJ879" s="182">
        <f>IFERROR(AI879/AF872,"-")</f>
        <v>0</v>
      </c>
      <c r="AK879" s="211">
        <v>0</v>
      </c>
      <c r="AL879" s="182">
        <f>IFERROR(AK879/AG872,"-")</f>
        <v>0</v>
      </c>
      <c r="AM879" s="214" t="str">
        <f t="shared" si="846"/>
        <v>-</v>
      </c>
      <c r="AN879" s="109">
        <f t="shared" si="883"/>
        <v>0</v>
      </c>
      <c r="AO879" s="615"/>
      <c r="AP879" s="651"/>
      <c r="AQ879" s="126" t="s">
        <v>160</v>
      </c>
      <c r="AR879" s="211">
        <f t="shared" si="833"/>
        <v>944</v>
      </c>
      <c r="AS879" s="182">
        <f>IFERROR(AR879/AO872,"-")</f>
        <v>4.8852552135208174E-7</v>
      </c>
      <c r="AT879" s="211">
        <f t="shared" si="834"/>
        <v>1</v>
      </c>
      <c r="AU879" s="182">
        <f>IFERROR(AT879/AP872,"-")</f>
        <v>3.0816640986132513E-4</v>
      </c>
      <c r="AV879" s="214">
        <f t="shared" si="849"/>
        <v>944</v>
      </c>
      <c r="AW879" s="109">
        <f t="shared" si="884"/>
        <v>5.380104374024856E-5</v>
      </c>
      <c r="AX879" s="121"/>
      <c r="AY879" s="76"/>
      <c r="AZ879" s="76"/>
      <c r="BA879" s="76"/>
      <c r="BB879" s="76"/>
      <c r="BC879" s="76"/>
      <c r="BD879" s="76"/>
      <c r="BE879" s="76"/>
      <c r="BF879" s="76"/>
      <c r="BG879" s="76"/>
      <c r="BH879" s="76"/>
      <c r="BI879" s="76"/>
      <c r="BN879" s="500"/>
      <c r="BO879" s="642"/>
      <c r="BP879" s="641"/>
      <c r="BQ879" s="641"/>
      <c r="BR879" s="400" t="s">
        <v>160</v>
      </c>
      <c r="BS879" s="188">
        <v>0</v>
      </c>
      <c r="BT879" s="390">
        <v>0</v>
      </c>
      <c r="BU879" s="188">
        <v>0</v>
      </c>
      <c r="BV879" s="390">
        <v>0</v>
      </c>
      <c r="BW879" s="188" t="s">
        <v>418</v>
      </c>
      <c r="BX879" s="401">
        <v>0</v>
      </c>
      <c r="CB879" s="159"/>
      <c r="CC879" s="159"/>
      <c r="CD879" s="159"/>
      <c r="CE879" s="159"/>
      <c r="CF879" s="159"/>
      <c r="CG879" s="159"/>
      <c r="CI879" s="76"/>
      <c r="CJ879" s="150"/>
      <c r="CK879" s="150"/>
      <c r="CL879" s="150"/>
    </row>
    <row r="880" spans="2:90" s="14" customFormat="1" ht="13.5" customHeight="1">
      <c r="B880" s="500"/>
      <c r="C880" s="628"/>
      <c r="D880" s="631"/>
      <c r="E880" s="615"/>
      <c r="F880" s="615"/>
      <c r="G880" s="126" t="s">
        <v>151</v>
      </c>
      <c r="H880" s="211">
        <v>671322</v>
      </c>
      <c r="I880" s="182">
        <f>IFERROR(H880/E872,"-")</f>
        <v>5.0132441118136504E-4</v>
      </c>
      <c r="J880" s="211">
        <v>21</v>
      </c>
      <c r="K880" s="182">
        <f>IFERROR(J880/F872,"-")</f>
        <v>8.7609511889862324E-3</v>
      </c>
      <c r="L880" s="214">
        <f t="shared" si="837"/>
        <v>31967.714285714286</v>
      </c>
      <c r="M880" s="109">
        <f t="shared" si="880"/>
        <v>1.1298219185452197E-3</v>
      </c>
      <c r="N880" s="615"/>
      <c r="O880" s="615"/>
      <c r="P880" s="126" t="s">
        <v>151</v>
      </c>
      <c r="Q880" s="211">
        <v>77585</v>
      </c>
      <c r="R880" s="182">
        <f>IFERROR(Q880/N872,"-")</f>
        <v>3.9299011200712055E-4</v>
      </c>
      <c r="S880" s="211">
        <v>5</v>
      </c>
      <c r="T880" s="182">
        <f>IFERROR(S880/O872,"-")</f>
        <v>1.7241379310344827E-2</v>
      </c>
      <c r="U880" s="214">
        <f t="shared" si="840"/>
        <v>15517</v>
      </c>
      <c r="V880" s="109">
        <f t="shared" si="881"/>
        <v>2.6900521870124283E-4</v>
      </c>
      <c r="W880" s="615"/>
      <c r="X880" s="615"/>
      <c r="Y880" s="126" t="s">
        <v>151</v>
      </c>
      <c r="Z880" s="211">
        <v>4624</v>
      </c>
      <c r="AA880" s="182">
        <f>IFERROR(Z880/W872,"-")</f>
        <v>3.70722064601206E-5</v>
      </c>
      <c r="AB880" s="211">
        <v>2</v>
      </c>
      <c r="AC880" s="182">
        <f>IFERROR(AB880/X872,"-")</f>
        <v>9.7087378640776691E-3</v>
      </c>
      <c r="AD880" s="214">
        <f t="shared" si="843"/>
        <v>2312</v>
      </c>
      <c r="AE880" s="109">
        <f t="shared" si="882"/>
        <v>1.0760208748049712E-4</v>
      </c>
      <c r="AF880" s="615"/>
      <c r="AG880" s="615"/>
      <c r="AH880" s="126" t="s">
        <v>151</v>
      </c>
      <c r="AI880" s="211">
        <v>69737</v>
      </c>
      <c r="AJ880" s="182">
        <f>IFERROR(AI880/AF872,"-")</f>
        <v>2.5724049343165648E-4</v>
      </c>
      <c r="AK880" s="211">
        <v>3</v>
      </c>
      <c r="AL880" s="182">
        <f>IFERROR(AK880/AG872,"-")</f>
        <v>8.5227272727272721E-3</v>
      </c>
      <c r="AM880" s="214">
        <f t="shared" si="846"/>
        <v>23245.666666666668</v>
      </c>
      <c r="AN880" s="109">
        <f t="shared" si="883"/>
        <v>1.6140313122074568E-4</v>
      </c>
      <c r="AO880" s="615"/>
      <c r="AP880" s="651"/>
      <c r="AQ880" s="126" t="s">
        <v>151</v>
      </c>
      <c r="AR880" s="211">
        <f t="shared" si="833"/>
        <v>823268</v>
      </c>
      <c r="AS880" s="182">
        <f>IFERROR(AR880/AO872,"-")</f>
        <v>4.2604600520390428E-4</v>
      </c>
      <c r="AT880" s="211">
        <f t="shared" si="834"/>
        <v>31</v>
      </c>
      <c r="AU880" s="182">
        <f>IFERROR(AT880/AP872,"-")</f>
        <v>9.5531587057010783E-3</v>
      </c>
      <c r="AV880" s="214">
        <f t="shared" si="849"/>
        <v>26557.032258064515</v>
      </c>
      <c r="AW880" s="109">
        <f t="shared" si="884"/>
        <v>1.6678323559477053E-3</v>
      </c>
      <c r="AX880" s="121"/>
      <c r="AY880" s="76"/>
      <c r="AZ880" s="76"/>
      <c r="BA880" s="76"/>
      <c r="BB880" s="76"/>
      <c r="BC880" s="76"/>
      <c r="BD880" s="76"/>
      <c r="BE880" s="76"/>
      <c r="BF880" s="76"/>
      <c r="BG880" s="76"/>
      <c r="BH880" s="76"/>
      <c r="BI880" s="76"/>
      <c r="BN880" s="500"/>
      <c r="BO880" s="642"/>
      <c r="BP880" s="641"/>
      <c r="BQ880" s="641"/>
      <c r="BR880" s="400" t="s">
        <v>151</v>
      </c>
      <c r="BS880" s="188">
        <v>62896</v>
      </c>
      <c r="BT880" s="390">
        <v>2.2352196209181815E-4</v>
      </c>
      <c r="BU880" s="188">
        <v>3</v>
      </c>
      <c r="BV880" s="390">
        <v>7.9155672823219003E-3</v>
      </c>
      <c r="BW880" s="188">
        <v>20965.333333333332</v>
      </c>
      <c r="BX880" s="401">
        <v>1.6722408026755852E-4</v>
      </c>
      <c r="CB880" s="159"/>
      <c r="CC880" s="159"/>
      <c r="CD880" s="159"/>
      <c r="CE880" s="159"/>
      <c r="CF880" s="159"/>
      <c r="CG880" s="159"/>
      <c r="CI880" s="76"/>
      <c r="CJ880" s="150"/>
      <c r="CK880" s="150"/>
      <c r="CL880" s="150"/>
    </row>
    <row r="881" spans="2:90" s="14" customFormat="1" ht="13.5" customHeight="1">
      <c r="B881" s="500"/>
      <c r="C881" s="628"/>
      <c r="D881" s="631"/>
      <c r="E881" s="615"/>
      <c r="F881" s="615"/>
      <c r="G881" s="126" t="s">
        <v>152</v>
      </c>
      <c r="H881" s="211">
        <v>2220622</v>
      </c>
      <c r="I881" s="182">
        <f>IFERROR(H881/E872,"-")</f>
        <v>1.6582981290742523E-3</v>
      </c>
      <c r="J881" s="211">
        <v>54</v>
      </c>
      <c r="K881" s="182">
        <f>IFERROR(J881/F872,"-")</f>
        <v>2.2528160200250311E-2</v>
      </c>
      <c r="L881" s="214">
        <f t="shared" si="837"/>
        <v>41122.629629629628</v>
      </c>
      <c r="M881" s="109">
        <f t="shared" si="880"/>
        <v>2.9052563619734223E-3</v>
      </c>
      <c r="N881" s="615"/>
      <c r="O881" s="615"/>
      <c r="P881" s="126" t="s">
        <v>152</v>
      </c>
      <c r="Q881" s="211">
        <v>126113</v>
      </c>
      <c r="R881" s="182">
        <f>IFERROR(Q881/N872,"-")</f>
        <v>6.3879824702653865E-4</v>
      </c>
      <c r="S881" s="211">
        <v>12</v>
      </c>
      <c r="T881" s="182">
        <f>IFERROR(S881/O872,"-")</f>
        <v>4.1379310344827586E-2</v>
      </c>
      <c r="U881" s="214">
        <f t="shared" si="840"/>
        <v>10509.416666666666</v>
      </c>
      <c r="V881" s="109">
        <f t="shared" si="881"/>
        <v>6.4561252488298272E-4</v>
      </c>
      <c r="W881" s="615"/>
      <c r="X881" s="615"/>
      <c r="Y881" s="126" t="s">
        <v>152</v>
      </c>
      <c r="Z881" s="211">
        <v>59591</v>
      </c>
      <c r="AA881" s="182">
        <f>IFERROR(Z881/W872,"-")</f>
        <v>4.7776164687825403E-4</v>
      </c>
      <c r="AB881" s="211">
        <v>5</v>
      </c>
      <c r="AC881" s="182">
        <f>IFERROR(AB881/X872,"-")</f>
        <v>2.4271844660194174E-2</v>
      </c>
      <c r="AD881" s="214">
        <f t="shared" si="843"/>
        <v>11918.2</v>
      </c>
      <c r="AE881" s="109">
        <f t="shared" si="882"/>
        <v>2.6900521870124283E-4</v>
      </c>
      <c r="AF881" s="615"/>
      <c r="AG881" s="615"/>
      <c r="AH881" s="126" t="s">
        <v>152</v>
      </c>
      <c r="AI881" s="211">
        <v>266057</v>
      </c>
      <c r="AJ881" s="182">
        <f>IFERROR(AI881/AF872,"-")</f>
        <v>9.8141064228381256E-4</v>
      </c>
      <c r="AK881" s="211">
        <v>18</v>
      </c>
      <c r="AL881" s="182">
        <f>IFERROR(AK881/AG872,"-")</f>
        <v>5.113636363636364E-2</v>
      </c>
      <c r="AM881" s="214">
        <f t="shared" si="846"/>
        <v>14780.944444444445</v>
      </c>
      <c r="AN881" s="109">
        <f t="shared" si="883"/>
        <v>9.6841878732447414E-4</v>
      </c>
      <c r="AO881" s="615"/>
      <c r="AP881" s="651"/>
      <c r="AQ881" s="126" t="s">
        <v>152</v>
      </c>
      <c r="AR881" s="211">
        <f t="shared" si="833"/>
        <v>2672383</v>
      </c>
      <c r="AS881" s="182">
        <f>IFERROR(AR881/AO872,"-")</f>
        <v>1.3829738329739832E-3</v>
      </c>
      <c r="AT881" s="211">
        <f t="shared" si="834"/>
        <v>89</v>
      </c>
      <c r="AU881" s="182">
        <f>IFERROR(AT881/AP872,"-")</f>
        <v>2.7426810477657937E-2</v>
      </c>
      <c r="AV881" s="214">
        <f t="shared" si="849"/>
        <v>30026.775280898877</v>
      </c>
      <c r="AW881" s="109">
        <f t="shared" si="884"/>
        <v>4.788292892882122E-3</v>
      </c>
      <c r="AX881" s="121"/>
      <c r="AY881" s="76"/>
      <c r="AZ881" s="76"/>
      <c r="BA881" s="76"/>
      <c r="BB881" s="76"/>
      <c r="BC881" s="76"/>
      <c r="BD881" s="76"/>
      <c r="BE881" s="76"/>
      <c r="BF881" s="76"/>
      <c r="BG881" s="76"/>
      <c r="BH881" s="76"/>
      <c r="BI881" s="76"/>
      <c r="BN881" s="500"/>
      <c r="BO881" s="642"/>
      <c r="BP881" s="641"/>
      <c r="BQ881" s="641"/>
      <c r="BR881" s="400" t="s">
        <v>152</v>
      </c>
      <c r="BS881" s="188">
        <v>436105</v>
      </c>
      <c r="BT881" s="390">
        <v>1.5498449071173421E-3</v>
      </c>
      <c r="BU881" s="188">
        <v>25</v>
      </c>
      <c r="BV881" s="390">
        <v>6.5963060686015831E-2</v>
      </c>
      <c r="BW881" s="188">
        <v>17444.2</v>
      </c>
      <c r="BX881" s="401">
        <v>1.3935340022296545E-3</v>
      </c>
      <c r="CB881" s="159"/>
      <c r="CC881" s="159"/>
      <c r="CD881" s="159"/>
      <c r="CE881" s="159"/>
      <c r="CF881" s="159"/>
      <c r="CG881" s="159"/>
      <c r="CI881" s="76"/>
      <c r="CJ881" s="150"/>
      <c r="CK881" s="150"/>
      <c r="CL881" s="150"/>
    </row>
    <row r="882" spans="2:90" s="14" customFormat="1" ht="13.5" customHeight="1">
      <c r="B882" s="500"/>
      <c r="C882" s="628"/>
      <c r="D882" s="631"/>
      <c r="E882" s="615"/>
      <c r="F882" s="615"/>
      <c r="G882" s="126" t="s">
        <v>153</v>
      </c>
      <c r="H882" s="211">
        <v>92195</v>
      </c>
      <c r="I882" s="182">
        <f>IFERROR(H882/E872,"-")</f>
        <v>6.8848636107361218E-5</v>
      </c>
      <c r="J882" s="211">
        <v>11</v>
      </c>
      <c r="K882" s="182">
        <f>IFERROR(J882/F872,"-")</f>
        <v>4.5890696704213602E-3</v>
      </c>
      <c r="L882" s="214">
        <f t="shared" si="837"/>
        <v>8381.363636363636</v>
      </c>
      <c r="M882" s="109">
        <f t="shared" si="880"/>
        <v>5.9181148114273419E-4</v>
      </c>
      <c r="N882" s="615"/>
      <c r="O882" s="615"/>
      <c r="P882" s="126" t="s">
        <v>153</v>
      </c>
      <c r="Q882" s="211">
        <v>99564</v>
      </c>
      <c r="R882" s="182">
        <f>IFERROR(Q882/N872,"-")</f>
        <v>5.0432000401980993E-4</v>
      </c>
      <c r="S882" s="211">
        <v>4</v>
      </c>
      <c r="T882" s="182">
        <f>IFERROR(S882/O872,"-")</f>
        <v>1.3793103448275862E-2</v>
      </c>
      <c r="U882" s="214">
        <f t="shared" si="840"/>
        <v>24891</v>
      </c>
      <c r="V882" s="109">
        <f t="shared" si="881"/>
        <v>2.1520417496099424E-4</v>
      </c>
      <c r="W882" s="615"/>
      <c r="X882" s="615"/>
      <c r="Y882" s="126" t="s">
        <v>153</v>
      </c>
      <c r="Z882" s="211">
        <v>77933</v>
      </c>
      <c r="AA882" s="182">
        <f>IFERROR(Z882/W872,"-")</f>
        <v>6.2481580148282415E-4</v>
      </c>
      <c r="AB882" s="211">
        <v>4</v>
      </c>
      <c r="AC882" s="182">
        <f>IFERROR(AB882/X872,"-")</f>
        <v>1.9417475728155338E-2</v>
      </c>
      <c r="AD882" s="214">
        <f t="shared" si="843"/>
        <v>19483.25</v>
      </c>
      <c r="AE882" s="109">
        <f t="shared" si="882"/>
        <v>2.1520417496099424E-4</v>
      </c>
      <c r="AF882" s="615"/>
      <c r="AG882" s="615"/>
      <c r="AH882" s="126" t="s">
        <v>153</v>
      </c>
      <c r="AI882" s="211">
        <v>561777</v>
      </c>
      <c r="AJ882" s="182">
        <f>IFERROR(AI882/AF872,"-")</f>
        <v>2.07223988239465E-3</v>
      </c>
      <c r="AK882" s="211">
        <v>11</v>
      </c>
      <c r="AL882" s="182">
        <f>IFERROR(AK882/AG872,"-")</f>
        <v>3.125E-2</v>
      </c>
      <c r="AM882" s="214">
        <f t="shared" si="846"/>
        <v>51070.63636363636</v>
      </c>
      <c r="AN882" s="109">
        <f t="shared" si="883"/>
        <v>5.9181148114273419E-4</v>
      </c>
      <c r="AO882" s="615"/>
      <c r="AP882" s="651"/>
      <c r="AQ882" s="126" t="s">
        <v>153</v>
      </c>
      <c r="AR882" s="211">
        <f t="shared" si="833"/>
        <v>831469</v>
      </c>
      <c r="AS882" s="182">
        <f>IFERROR(AR882/AO872,"-")</f>
        <v>4.3029007067065049E-4</v>
      </c>
      <c r="AT882" s="211">
        <f t="shared" si="834"/>
        <v>30</v>
      </c>
      <c r="AU882" s="182">
        <f>IFERROR(AT882/AP872,"-")</f>
        <v>9.2449922958397542E-3</v>
      </c>
      <c r="AV882" s="214">
        <f t="shared" si="849"/>
        <v>27715.633333333335</v>
      </c>
      <c r="AW882" s="109">
        <f t="shared" si="884"/>
        <v>1.6140313122074569E-3</v>
      </c>
      <c r="AX882" s="121"/>
      <c r="AY882" s="76"/>
      <c r="AZ882" s="76"/>
      <c r="BA882" s="76"/>
      <c r="BB882" s="76"/>
      <c r="BC882" s="76"/>
      <c r="BD882" s="76"/>
      <c r="BE882" s="76"/>
      <c r="BF882" s="76"/>
      <c r="BG882" s="76"/>
      <c r="BH882" s="76"/>
      <c r="BI882" s="76"/>
      <c r="BN882" s="500"/>
      <c r="BO882" s="642"/>
      <c r="BP882" s="641"/>
      <c r="BQ882" s="641"/>
      <c r="BR882" s="400" t="s">
        <v>153</v>
      </c>
      <c r="BS882" s="188">
        <v>201694</v>
      </c>
      <c r="BT882" s="390">
        <v>7.1678705517277995E-4</v>
      </c>
      <c r="BU882" s="188">
        <v>8</v>
      </c>
      <c r="BV882" s="390">
        <v>2.1108179419525065E-2</v>
      </c>
      <c r="BW882" s="188">
        <v>25211.75</v>
      </c>
      <c r="BX882" s="401">
        <v>4.4593088071348942E-4</v>
      </c>
      <c r="CB882" s="159"/>
      <c r="CC882" s="159"/>
      <c r="CD882" s="159"/>
      <c r="CE882" s="159"/>
      <c r="CF882" s="159"/>
      <c r="CG882" s="159"/>
      <c r="CI882" s="76"/>
      <c r="CJ882" s="150"/>
      <c r="CK882" s="150"/>
      <c r="CL882" s="150"/>
    </row>
    <row r="883" spans="2:90" s="14" customFormat="1" ht="13.5" customHeight="1">
      <c r="B883" s="500"/>
      <c r="C883" s="628"/>
      <c r="D883" s="631"/>
      <c r="E883" s="615"/>
      <c r="F883" s="615"/>
      <c r="G883" s="126" t="s">
        <v>154</v>
      </c>
      <c r="H883" s="211">
        <v>7046044</v>
      </c>
      <c r="I883" s="182">
        <f>IFERROR(H883/E872,"-")</f>
        <v>5.2617877254998195E-3</v>
      </c>
      <c r="J883" s="211">
        <v>19</v>
      </c>
      <c r="K883" s="182">
        <f>IFERROR(J883/F872,"-")</f>
        <v>7.9265748852732579E-3</v>
      </c>
      <c r="L883" s="214">
        <f t="shared" si="837"/>
        <v>370844.42105263157</v>
      </c>
      <c r="M883" s="109">
        <f t="shared" si="880"/>
        <v>1.0222198310647227E-3</v>
      </c>
      <c r="N883" s="615"/>
      <c r="O883" s="615"/>
      <c r="P883" s="126" t="s">
        <v>154</v>
      </c>
      <c r="Q883" s="211">
        <v>618903</v>
      </c>
      <c r="R883" s="182">
        <f>IFERROR(Q883/N872,"-")</f>
        <v>3.1349198851781009E-3</v>
      </c>
      <c r="S883" s="211">
        <v>5</v>
      </c>
      <c r="T883" s="182">
        <f>IFERROR(S883/O872,"-")</f>
        <v>1.7241379310344827E-2</v>
      </c>
      <c r="U883" s="214">
        <f t="shared" si="840"/>
        <v>123780.6</v>
      </c>
      <c r="V883" s="109">
        <f t="shared" si="881"/>
        <v>2.6900521870124283E-4</v>
      </c>
      <c r="W883" s="615"/>
      <c r="X883" s="615"/>
      <c r="Y883" s="126" t="s">
        <v>154</v>
      </c>
      <c r="Z883" s="211">
        <v>0</v>
      </c>
      <c r="AA883" s="182">
        <f>IFERROR(Z883/W872,"-")</f>
        <v>0</v>
      </c>
      <c r="AB883" s="211">
        <v>0</v>
      </c>
      <c r="AC883" s="182">
        <f>IFERROR(AB883/X872,"-")</f>
        <v>0</v>
      </c>
      <c r="AD883" s="214" t="str">
        <f t="shared" si="843"/>
        <v>-</v>
      </c>
      <c r="AE883" s="109">
        <f t="shared" si="882"/>
        <v>0</v>
      </c>
      <c r="AF883" s="615"/>
      <c r="AG883" s="615"/>
      <c r="AH883" s="126" t="s">
        <v>154</v>
      </c>
      <c r="AI883" s="211">
        <v>23051</v>
      </c>
      <c r="AJ883" s="182">
        <f>IFERROR(AI883/AF872,"-")</f>
        <v>8.5028759684143486E-5</v>
      </c>
      <c r="AK883" s="211">
        <v>2</v>
      </c>
      <c r="AL883" s="182">
        <f>IFERROR(AK883/AG872,"-")</f>
        <v>5.681818181818182E-3</v>
      </c>
      <c r="AM883" s="214">
        <f t="shared" si="846"/>
        <v>11525.5</v>
      </c>
      <c r="AN883" s="109">
        <f t="shared" si="883"/>
        <v>1.0760208748049712E-4</v>
      </c>
      <c r="AO883" s="615"/>
      <c r="AP883" s="651"/>
      <c r="AQ883" s="126" t="s">
        <v>154</v>
      </c>
      <c r="AR883" s="211">
        <f t="shared" si="833"/>
        <v>7687998</v>
      </c>
      <c r="AS883" s="182">
        <f>IFERROR(AR883/AO872,"-")</f>
        <v>3.9785839312539845E-3</v>
      </c>
      <c r="AT883" s="211">
        <f t="shared" si="834"/>
        <v>26</v>
      </c>
      <c r="AU883" s="182">
        <f>IFERROR(AT883/AP872,"-")</f>
        <v>8.0123266563944529E-3</v>
      </c>
      <c r="AV883" s="214">
        <f t="shared" si="849"/>
        <v>295692.23076923075</v>
      </c>
      <c r="AW883" s="109">
        <f t="shared" si="884"/>
        <v>1.3988271372464625E-3</v>
      </c>
      <c r="AX883" s="121"/>
      <c r="AY883" s="76"/>
      <c r="AZ883" s="76"/>
      <c r="BA883" s="76"/>
      <c r="BB883" s="76"/>
      <c r="BC883" s="76"/>
      <c r="BD883" s="76"/>
      <c r="BE883" s="76"/>
      <c r="BF883" s="76"/>
      <c r="BG883" s="76"/>
      <c r="BH883" s="76"/>
      <c r="BI883" s="76"/>
      <c r="BN883" s="500"/>
      <c r="BO883" s="642"/>
      <c r="BP883" s="641"/>
      <c r="BQ883" s="641"/>
      <c r="BR883" s="400" t="s">
        <v>154</v>
      </c>
      <c r="BS883" s="188">
        <v>2704815</v>
      </c>
      <c r="BT883" s="390">
        <v>9.6124643203920924E-3</v>
      </c>
      <c r="BU883" s="188">
        <v>9</v>
      </c>
      <c r="BV883" s="390">
        <v>2.3746701846965697E-2</v>
      </c>
      <c r="BW883" s="188">
        <v>300535</v>
      </c>
      <c r="BX883" s="401">
        <v>5.0167224080267553E-4</v>
      </c>
      <c r="CB883" s="159"/>
      <c r="CC883" s="159"/>
      <c r="CD883" s="159"/>
      <c r="CE883" s="159"/>
      <c r="CF883" s="159"/>
      <c r="CG883" s="159"/>
      <c r="CI883" s="76"/>
      <c r="CJ883" s="150"/>
      <c r="CK883" s="150"/>
      <c r="CL883" s="150"/>
    </row>
    <row r="884" spans="2:90" s="14" customFormat="1" ht="13.5" customHeight="1">
      <c r="B884" s="500"/>
      <c r="C884" s="628"/>
      <c r="D884" s="631"/>
      <c r="E884" s="615"/>
      <c r="F884" s="615"/>
      <c r="G884" s="126" t="s">
        <v>155</v>
      </c>
      <c r="H884" s="211">
        <v>6569063</v>
      </c>
      <c r="I884" s="182">
        <f>IFERROR(H884/E872,"-")</f>
        <v>4.9055917137950066E-3</v>
      </c>
      <c r="J884" s="211">
        <v>189</v>
      </c>
      <c r="K884" s="182">
        <f>IFERROR(J884/F872,"-")</f>
        <v>7.8848560700876091E-2</v>
      </c>
      <c r="L884" s="214">
        <f t="shared" si="837"/>
        <v>34756.947089947091</v>
      </c>
      <c r="M884" s="109">
        <f t="shared" si="880"/>
        <v>1.0168397266906978E-2</v>
      </c>
      <c r="N884" s="615"/>
      <c r="O884" s="615"/>
      <c r="P884" s="126" t="s">
        <v>155</v>
      </c>
      <c r="Q884" s="211">
        <v>673612</v>
      </c>
      <c r="R884" s="182">
        <f>IFERROR(Q884/N872,"-")</f>
        <v>3.412036544813308E-3</v>
      </c>
      <c r="S884" s="211">
        <v>28</v>
      </c>
      <c r="T884" s="182">
        <f>IFERROR(S884/O872,"-")</f>
        <v>9.6551724137931033E-2</v>
      </c>
      <c r="U884" s="214">
        <f t="shared" si="840"/>
        <v>24057.571428571428</v>
      </c>
      <c r="V884" s="109">
        <f t="shared" si="881"/>
        <v>1.5064292247269598E-3</v>
      </c>
      <c r="W884" s="615"/>
      <c r="X884" s="615"/>
      <c r="Y884" s="126" t="s">
        <v>155</v>
      </c>
      <c r="Z884" s="211">
        <v>1898808</v>
      </c>
      <c r="AA884" s="182">
        <f>IFERROR(Z884/W872,"-")</f>
        <v>1.5223400130650665E-2</v>
      </c>
      <c r="AB884" s="211">
        <v>18</v>
      </c>
      <c r="AC884" s="182">
        <f>IFERROR(AB884/X872,"-")</f>
        <v>8.7378640776699032E-2</v>
      </c>
      <c r="AD884" s="214">
        <f t="shared" si="843"/>
        <v>105489.33333333333</v>
      </c>
      <c r="AE884" s="109">
        <f t="shared" si="882"/>
        <v>9.6841878732447414E-4</v>
      </c>
      <c r="AF884" s="615"/>
      <c r="AG884" s="615"/>
      <c r="AH884" s="126" t="s">
        <v>155</v>
      </c>
      <c r="AI884" s="211">
        <v>3175118</v>
      </c>
      <c r="AJ884" s="182">
        <f>IFERROR(AI884/AF872,"-")</f>
        <v>1.1712131594759373E-2</v>
      </c>
      <c r="AK884" s="211">
        <v>56</v>
      </c>
      <c r="AL884" s="182">
        <f>IFERROR(AK884/AG872,"-")</f>
        <v>0.15909090909090909</v>
      </c>
      <c r="AM884" s="214">
        <f t="shared" si="846"/>
        <v>56698.535714285717</v>
      </c>
      <c r="AN884" s="109">
        <f t="shared" si="883"/>
        <v>3.0128584494539196E-3</v>
      </c>
      <c r="AO884" s="615"/>
      <c r="AP884" s="651"/>
      <c r="AQ884" s="126" t="s">
        <v>155</v>
      </c>
      <c r="AR884" s="211">
        <f t="shared" si="833"/>
        <v>12316601</v>
      </c>
      <c r="AS884" s="182">
        <f>IFERROR(AR884/AO872,"-")</f>
        <v>6.373913055943402E-3</v>
      </c>
      <c r="AT884" s="211">
        <f t="shared" si="834"/>
        <v>291</v>
      </c>
      <c r="AU884" s="182">
        <f>IFERROR(AT884/AP872,"-")</f>
        <v>8.9676425269645615E-2</v>
      </c>
      <c r="AV884" s="214">
        <f t="shared" si="849"/>
        <v>42325.08934707904</v>
      </c>
      <c r="AW884" s="109">
        <f t="shared" si="884"/>
        <v>1.5656103728412332E-2</v>
      </c>
      <c r="AX884" s="121"/>
      <c r="AY884" s="76"/>
      <c r="AZ884" s="76"/>
      <c r="BA884" s="76"/>
      <c r="BB884" s="76"/>
      <c r="BC884" s="76"/>
      <c r="BD884" s="76"/>
      <c r="BE884" s="76"/>
      <c r="BF884" s="76"/>
      <c r="BG884" s="76"/>
      <c r="BH884" s="76"/>
      <c r="BI884" s="76"/>
      <c r="BN884" s="500"/>
      <c r="BO884" s="642"/>
      <c r="BP884" s="641"/>
      <c r="BQ884" s="641"/>
      <c r="BR884" s="400" t="s">
        <v>155</v>
      </c>
      <c r="BS884" s="188">
        <v>2449816</v>
      </c>
      <c r="BT884" s="390">
        <v>8.706240127892546E-3</v>
      </c>
      <c r="BU884" s="188">
        <v>42</v>
      </c>
      <c r="BV884" s="390">
        <v>0.11081794195250659</v>
      </c>
      <c r="BW884" s="188">
        <v>58328.952380952382</v>
      </c>
      <c r="BX884" s="401">
        <v>2.3411371237458192E-3</v>
      </c>
      <c r="CB884" s="159"/>
      <c r="CC884" s="159"/>
      <c r="CD884" s="159"/>
      <c r="CE884" s="159"/>
      <c r="CF884" s="159"/>
      <c r="CG884" s="159"/>
      <c r="CI884" s="76"/>
      <c r="CJ884" s="150"/>
      <c r="CK884" s="150"/>
      <c r="CL884" s="150"/>
    </row>
    <row r="885" spans="2:90" s="14" customFormat="1" ht="13.5" customHeight="1">
      <c r="B885" s="500"/>
      <c r="C885" s="628"/>
      <c r="D885" s="631"/>
      <c r="E885" s="615"/>
      <c r="F885" s="615"/>
      <c r="G885" s="126" t="s">
        <v>156</v>
      </c>
      <c r="H885" s="211">
        <v>10583348</v>
      </c>
      <c r="I885" s="182">
        <f>IFERROR(H885/E872,"-")</f>
        <v>7.903346984647423E-3</v>
      </c>
      <c r="J885" s="211">
        <v>159</v>
      </c>
      <c r="K885" s="182">
        <f>IFERROR(J885/F872,"-")</f>
        <v>6.6332916145181484E-2</v>
      </c>
      <c r="L885" s="214">
        <f t="shared" si="837"/>
        <v>66561.937106918238</v>
      </c>
      <c r="M885" s="109">
        <f t="shared" si="880"/>
        <v>8.5543659546995204E-3</v>
      </c>
      <c r="N885" s="615"/>
      <c r="O885" s="615"/>
      <c r="P885" s="126" t="s">
        <v>156</v>
      </c>
      <c r="Q885" s="211">
        <v>1588977</v>
      </c>
      <c r="R885" s="182">
        <f>IFERROR(Q885/N872,"-")</f>
        <v>8.0486208572112961E-3</v>
      </c>
      <c r="S885" s="211">
        <v>31</v>
      </c>
      <c r="T885" s="182">
        <f>IFERROR(S885/O872,"-")</f>
        <v>0.10689655172413794</v>
      </c>
      <c r="U885" s="214">
        <f t="shared" si="840"/>
        <v>51257.322580645159</v>
      </c>
      <c r="V885" s="109">
        <f t="shared" si="881"/>
        <v>1.6678323559477053E-3</v>
      </c>
      <c r="W885" s="615"/>
      <c r="X885" s="615"/>
      <c r="Y885" s="126" t="s">
        <v>156</v>
      </c>
      <c r="Z885" s="211">
        <v>517656</v>
      </c>
      <c r="AA885" s="182">
        <f>IFERROR(Z885/W872,"-")</f>
        <v>4.150227099333951E-3</v>
      </c>
      <c r="AB885" s="211">
        <v>11</v>
      </c>
      <c r="AC885" s="182">
        <f>IFERROR(AB885/X872,"-")</f>
        <v>5.3398058252427182E-2</v>
      </c>
      <c r="AD885" s="214">
        <f t="shared" si="843"/>
        <v>47059.63636363636</v>
      </c>
      <c r="AE885" s="109">
        <f t="shared" si="882"/>
        <v>5.9181148114273419E-4</v>
      </c>
      <c r="AF885" s="615"/>
      <c r="AG885" s="615"/>
      <c r="AH885" s="126" t="s">
        <v>156</v>
      </c>
      <c r="AI885" s="211">
        <v>3117717</v>
      </c>
      <c r="AJ885" s="182">
        <f>IFERROR(AI885/AF872,"-")</f>
        <v>1.1500395191365614E-2</v>
      </c>
      <c r="AK885" s="211">
        <v>35</v>
      </c>
      <c r="AL885" s="182">
        <f>IFERROR(AK885/AG872,"-")</f>
        <v>9.9431818181818177E-2</v>
      </c>
      <c r="AM885" s="214">
        <f t="shared" si="846"/>
        <v>89077.628571428577</v>
      </c>
      <c r="AN885" s="109">
        <f t="shared" si="883"/>
        <v>1.8830365309086996E-3</v>
      </c>
      <c r="AO885" s="615"/>
      <c r="AP885" s="651"/>
      <c r="AQ885" s="126" t="s">
        <v>156</v>
      </c>
      <c r="AR885" s="211">
        <f t="shared" si="833"/>
        <v>15807698</v>
      </c>
      <c r="AS885" s="182">
        <f>IFERROR(AR885/AO872,"-")</f>
        <v>8.1805761724854445E-3</v>
      </c>
      <c r="AT885" s="211">
        <f t="shared" si="834"/>
        <v>236</v>
      </c>
      <c r="AU885" s="182">
        <f>IFERROR(AT885/AP872,"-")</f>
        <v>7.2727272727272724E-2</v>
      </c>
      <c r="AV885" s="214">
        <f t="shared" si="849"/>
        <v>66981.771186440674</v>
      </c>
      <c r="AW885" s="109">
        <f t="shared" si="884"/>
        <v>1.2697046322698659E-2</v>
      </c>
      <c r="AX885" s="121"/>
      <c r="AY885" s="76"/>
      <c r="AZ885" s="76"/>
      <c r="BA885" s="76"/>
      <c r="BB885" s="76"/>
      <c r="BC885" s="76"/>
      <c r="BD885" s="76"/>
      <c r="BE885" s="76"/>
      <c r="BF885" s="76"/>
      <c r="BG885" s="76"/>
      <c r="BH885" s="76"/>
      <c r="BI885" s="76"/>
      <c r="BN885" s="500"/>
      <c r="BO885" s="642"/>
      <c r="BP885" s="641"/>
      <c r="BQ885" s="641"/>
      <c r="BR885" s="400" t="s">
        <v>156</v>
      </c>
      <c r="BS885" s="188">
        <v>3370377</v>
      </c>
      <c r="BT885" s="390">
        <v>1.1977761384335026E-2</v>
      </c>
      <c r="BU885" s="188">
        <v>41</v>
      </c>
      <c r="BV885" s="390">
        <v>0.10817941952506596</v>
      </c>
      <c r="BW885" s="188">
        <v>82204.317073170736</v>
      </c>
      <c r="BX885" s="401">
        <v>2.2853957636566331E-3</v>
      </c>
      <c r="CB885" s="159"/>
      <c r="CC885" s="159"/>
      <c r="CD885" s="159"/>
      <c r="CE885" s="159"/>
      <c r="CF885" s="159"/>
      <c r="CG885" s="159"/>
      <c r="CI885" s="76"/>
      <c r="CJ885" s="150"/>
      <c r="CK885" s="150"/>
      <c r="CL885" s="150"/>
    </row>
    <row r="886" spans="2:90" s="14" customFormat="1" ht="13.5" customHeight="1">
      <c r="B886" s="500"/>
      <c r="C886" s="628"/>
      <c r="D886" s="631"/>
      <c r="E886" s="615"/>
      <c r="F886" s="615"/>
      <c r="G886" s="126" t="s">
        <v>157</v>
      </c>
      <c r="H886" s="211">
        <v>3250814</v>
      </c>
      <c r="I886" s="182">
        <f>IFERROR(H886/E872,"-")</f>
        <v>2.4276165750714827E-3</v>
      </c>
      <c r="J886" s="211">
        <v>100</v>
      </c>
      <c r="K886" s="182">
        <f>IFERROR(J886/F872,"-")</f>
        <v>4.1718815185648725E-2</v>
      </c>
      <c r="L886" s="214">
        <f t="shared" si="837"/>
        <v>32508.14</v>
      </c>
      <c r="M886" s="109">
        <f t="shared" si="880"/>
        <v>5.3801043740248564E-3</v>
      </c>
      <c r="N886" s="615"/>
      <c r="O886" s="615"/>
      <c r="P886" s="126" t="s">
        <v>157</v>
      </c>
      <c r="Q886" s="211">
        <v>628131</v>
      </c>
      <c r="R886" s="182">
        <f>IFERROR(Q886/N872,"-")</f>
        <v>3.1816623322181432E-3</v>
      </c>
      <c r="S886" s="211">
        <v>15</v>
      </c>
      <c r="T886" s="182">
        <f>IFERROR(S886/O872,"-")</f>
        <v>5.1724137931034482E-2</v>
      </c>
      <c r="U886" s="214">
        <f t="shared" si="840"/>
        <v>41875.4</v>
      </c>
      <c r="V886" s="109">
        <f t="shared" si="881"/>
        <v>8.0701565610372843E-4</v>
      </c>
      <c r="W886" s="615"/>
      <c r="X886" s="615"/>
      <c r="Y886" s="126" t="s">
        <v>157</v>
      </c>
      <c r="Z886" s="211">
        <v>336556</v>
      </c>
      <c r="AA886" s="182">
        <f>IFERROR(Z886/W872,"-")</f>
        <v>2.6982857952838122E-3</v>
      </c>
      <c r="AB886" s="211">
        <v>9</v>
      </c>
      <c r="AC886" s="182">
        <f>IFERROR(AB886/X872,"-")</f>
        <v>4.3689320388349516E-2</v>
      </c>
      <c r="AD886" s="214">
        <f t="shared" si="843"/>
        <v>37395.111111111109</v>
      </c>
      <c r="AE886" s="109">
        <f t="shared" si="882"/>
        <v>4.8420939366223707E-4</v>
      </c>
      <c r="AF886" s="615"/>
      <c r="AG886" s="615"/>
      <c r="AH886" s="126" t="s">
        <v>157</v>
      </c>
      <c r="AI886" s="211">
        <v>1512400</v>
      </c>
      <c r="AJ886" s="182">
        <f>IFERROR(AI886/AF872,"-")</f>
        <v>5.5788250464751466E-3</v>
      </c>
      <c r="AK886" s="211">
        <v>25</v>
      </c>
      <c r="AL886" s="182">
        <f>IFERROR(AK886/AG872,"-")</f>
        <v>7.1022727272727279E-2</v>
      </c>
      <c r="AM886" s="214">
        <f t="shared" si="846"/>
        <v>60496</v>
      </c>
      <c r="AN886" s="109">
        <f t="shared" si="883"/>
        <v>1.3450260935062141E-3</v>
      </c>
      <c r="AO886" s="615"/>
      <c r="AP886" s="651"/>
      <c r="AQ886" s="126" t="s">
        <v>157</v>
      </c>
      <c r="AR886" s="211">
        <f t="shared" si="833"/>
        <v>5727901</v>
      </c>
      <c r="AS886" s="182">
        <f>IFERROR(AR886/AO872,"-")</f>
        <v>2.9642222693624051E-3</v>
      </c>
      <c r="AT886" s="211">
        <f t="shared" si="834"/>
        <v>149</v>
      </c>
      <c r="AU886" s="182">
        <f>IFERROR(AT886/AP872,"-")</f>
        <v>4.5916795069337442E-2</v>
      </c>
      <c r="AV886" s="214">
        <f t="shared" si="849"/>
        <v>38442.288590604025</v>
      </c>
      <c r="AW886" s="109">
        <f t="shared" si="884"/>
        <v>8.0163555172970361E-3</v>
      </c>
      <c r="AX886" s="121"/>
      <c r="AY886" s="76"/>
      <c r="AZ886" s="76"/>
      <c r="BA886" s="76"/>
      <c r="BB886" s="76"/>
      <c r="BC886" s="76"/>
      <c r="BD886" s="76"/>
      <c r="BE886" s="76"/>
      <c r="BF886" s="76"/>
      <c r="BG886" s="76"/>
      <c r="BH886" s="76"/>
      <c r="BI886" s="76"/>
      <c r="BN886" s="500"/>
      <c r="BO886" s="642"/>
      <c r="BP886" s="641"/>
      <c r="BQ886" s="641"/>
      <c r="BR886" s="400" t="s">
        <v>157</v>
      </c>
      <c r="BS886" s="188">
        <v>3016641</v>
      </c>
      <c r="BT886" s="390">
        <v>1.0720642254620712E-2</v>
      </c>
      <c r="BU886" s="188">
        <v>45</v>
      </c>
      <c r="BV886" s="390">
        <v>0.11873350923482849</v>
      </c>
      <c r="BW886" s="188">
        <v>67036.46666666666</v>
      </c>
      <c r="BX886" s="401">
        <v>2.508361204013378E-3</v>
      </c>
      <c r="CB886" s="159"/>
      <c r="CC886" s="159"/>
      <c r="CD886" s="159"/>
      <c r="CE886" s="159"/>
      <c r="CF886" s="159"/>
      <c r="CG886" s="159"/>
      <c r="CI886" s="76"/>
      <c r="CJ886" s="150"/>
      <c r="CK886" s="150"/>
      <c r="CL886" s="150"/>
    </row>
    <row r="887" spans="2:90" s="14" customFormat="1" ht="13.5" customHeight="1">
      <c r="B887" s="500"/>
      <c r="C887" s="628"/>
      <c r="D887" s="631"/>
      <c r="E887" s="615"/>
      <c r="F887" s="615"/>
      <c r="G887" s="127" t="s">
        <v>158</v>
      </c>
      <c r="H887" s="212">
        <v>5153534</v>
      </c>
      <c r="I887" s="183">
        <f>IFERROR(H887/E872,"-")</f>
        <v>3.8485144208787211E-3</v>
      </c>
      <c r="J887" s="212">
        <v>162</v>
      </c>
      <c r="K887" s="183">
        <f>IFERROR(J887/F872,"-")</f>
        <v>6.7584480600750937E-2</v>
      </c>
      <c r="L887" s="215">
        <f t="shared" si="837"/>
        <v>31811.938271604937</v>
      </c>
      <c r="M887" s="110">
        <f t="shared" si="880"/>
        <v>8.7157690859202674E-3</v>
      </c>
      <c r="N887" s="615"/>
      <c r="O887" s="615"/>
      <c r="P887" s="127" t="s">
        <v>158</v>
      </c>
      <c r="Q887" s="212">
        <v>144317</v>
      </c>
      <c r="R887" s="183">
        <f>IFERROR(Q887/N872,"-")</f>
        <v>7.310066893669088E-4</v>
      </c>
      <c r="S887" s="212">
        <v>20</v>
      </c>
      <c r="T887" s="183">
        <f>IFERROR(S887/O872,"-")</f>
        <v>6.8965517241379309E-2</v>
      </c>
      <c r="U887" s="215">
        <f t="shared" si="840"/>
        <v>7215.85</v>
      </c>
      <c r="V887" s="110">
        <f t="shared" si="881"/>
        <v>1.0760208748049713E-3</v>
      </c>
      <c r="W887" s="615"/>
      <c r="X887" s="615"/>
      <c r="Y887" s="127" t="s">
        <v>158</v>
      </c>
      <c r="Z887" s="212">
        <v>80192</v>
      </c>
      <c r="AA887" s="183">
        <f>IFERROR(Z887/W872,"-")</f>
        <v>6.4292698539143408E-4</v>
      </c>
      <c r="AB887" s="212">
        <v>15</v>
      </c>
      <c r="AC887" s="183">
        <f>IFERROR(AB887/X872,"-")</f>
        <v>7.281553398058252E-2</v>
      </c>
      <c r="AD887" s="215">
        <f t="shared" si="843"/>
        <v>5346.1333333333332</v>
      </c>
      <c r="AE887" s="110">
        <f t="shared" si="882"/>
        <v>8.0701565610372843E-4</v>
      </c>
      <c r="AF887" s="615"/>
      <c r="AG887" s="615"/>
      <c r="AH887" s="127" t="s">
        <v>158</v>
      </c>
      <c r="AI887" s="212">
        <v>440811</v>
      </c>
      <c r="AJ887" s="183">
        <f>IFERROR(AI887/AF872,"-")</f>
        <v>1.6260297854811926E-3</v>
      </c>
      <c r="AK887" s="212">
        <v>38</v>
      </c>
      <c r="AL887" s="183">
        <f>IFERROR(AK887/AG872,"-")</f>
        <v>0.10795454545454546</v>
      </c>
      <c r="AM887" s="215">
        <f t="shared" si="846"/>
        <v>11600.28947368421</v>
      </c>
      <c r="AN887" s="110">
        <f t="shared" si="883"/>
        <v>2.0444396621294453E-3</v>
      </c>
      <c r="AO887" s="615"/>
      <c r="AP887" s="651"/>
      <c r="AQ887" s="127" t="s">
        <v>158</v>
      </c>
      <c r="AR887" s="212">
        <f t="shared" si="833"/>
        <v>5818854</v>
      </c>
      <c r="AS887" s="183">
        <f>IFERROR(AR887/AO872,"-")</f>
        <v>3.0112909788364895E-3</v>
      </c>
      <c r="AT887" s="212">
        <f t="shared" si="834"/>
        <v>235</v>
      </c>
      <c r="AU887" s="183">
        <f>IFERROR(AT887/AP872,"-")</f>
        <v>7.24191063174114E-2</v>
      </c>
      <c r="AV887" s="215">
        <f t="shared" si="849"/>
        <v>24761.080851063831</v>
      </c>
      <c r="AW887" s="110">
        <f t="shared" si="884"/>
        <v>1.2643245278958411E-2</v>
      </c>
      <c r="AX887" s="121"/>
      <c r="AY887" s="76"/>
      <c r="AZ887" s="76"/>
      <c r="BA887" s="76"/>
      <c r="BB887" s="76"/>
      <c r="BC887" s="76"/>
      <c r="BD887" s="76"/>
      <c r="BE887" s="76"/>
      <c r="BF887" s="76"/>
      <c r="BG887" s="76"/>
      <c r="BH887" s="76"/>
      <c r="BI887" s="76"/>
      <c r="BN887" s="500"/>
      <c r="BO887" s="642"/>
      <c r="BP887" s="641"/>
      <c r="BQ887" s="641"/>
      <c r="BR887" s="400" t="s">
        <v>158</v>
      </c>
      <c r="BS887" s="188">
        <v>538796</v>
      </c>
      <c r="BT887" s="390">
        <v>1.9147917051517305E-3</v>
      </c>
      <c r="BU887" s="188">
        <v>51</v>
      </c>
      <c r="BV887" s="390">
        <v>0.13456464379947231</v>
      </c>
      <c r="BW887" s="188">
        <v>10564.627450980392</v>
      </c>
      <c r="BX887" s="401">
        <v>2.8428093645484951E-3</v>
      </c>
      <c r="CB887" s="159"/>
      <c r="CC887" s="159"/>
      <c r="CD887" s="159"/>
      <c r="CE887" s="159"/>
      <c r="CF887" s="159"/>
      <c r="CG887" s="159"/>
      <c r="CI887" s="76"/>
      <c r="CJ887" s="150"/>
      <c r="CK887" s="150"/>
      <c r="CL887" s="150"/>
    </row>
    <row r="888" spans="2:90" s="14" customFormat="1" ht="13.5" customHeight="1">
      <c r="B888" s="500"/>
      <c r="C888" s="629"/>
      <c r="D888" s="632"/>
      <c r="E888" s="616"/>
      <c r="F888" s="616"/>
      <c r="G888" s="128" t="s">
        <v>81</v>
      </c>
      <c r="H888" s="204">
        <v>227897023</v>
      </c>
      <c r="I888" s="183">
        <f>IFERROR(H888/E872,"-")</f>
        <v>0.17018709481509767</v>
      </c>
      <c r="J888" s="212">
        <v>1701</v>
      </c>
      <c r="K888" s="183">
        <f>IFERROR(J888/F872,"-")</f>
        <v>0.70963704630788482</v>
      </c>
      <c r="L888" s="215">
        <f t="shared" si="837"/>
        <v>133978.26161081716</v>
      </c>
      <c r="M888" s="111">
        <f t="shared" si="880"/>
        <v>9.1515575402162805E-2</v>
      </c>
      <c r="N888" s="616"/>
      <c r="O888" s="616"/>
      <c r="P888" s="128" t="s">
        <v>81</v>
      </c>
      <c r="Q888" s="204">
        <v>41581788</v>
      </c>
      <c r="R888" s="183">
        <f>IFERROR(Q888/N872,"-")</f>
        <v>0.21062359378199835</v>
      </c>
      <c r="S888" s="212">
        <v>216</v>
      </c>
      <c r="T888" s="183">
        <f>IFERROR(S888/O872,"-")</f>
        <v>0.7448275862068966</v>
      </c>
      <c r="U888" s="215">
        <f t="shared" si="840"/>
        <v>192508.27777777778</v>
      </c>
      <c r="V888" s="111">
        <f t="shared" si="881"/>
        <v>1.1621025447893689E-2</v>
      </c>
      <c r="W888" s="616"/>
      <c r="X888" s="616"/>
      <c r="Y888" s="128" t="s">
        <v>81</v>
      </c>
      <c r="Z888" s="204">
        <v>30546437</v>
      </c>
      <c r="AA888" s="183">
        <f>IFERROR(Z888/W872,"-")</f>
        <v>0.24490134495784319</v>
      </c>
      <c r="AB888" s="212">
        <v>159</v>
      </c>
      <c r="AC888" s="183">
        <f>IFERROR(AB888/X872,"-")</f>
        <v>0.77184466019417475</v>
      </c>
      <c r="AD888" s="215">
        <f t="shared" si="843"/>
        <v>192115.95597484277</v>
      </c>
      <c r="AE888" s="111">
        <f t="shared" si="882"/>
        <v>8.5543659546995204E-3</v>
      </c>
      <c r="AF888" s="616"/>
      <c r="AG888" s="616"/>
      <c r="AH888" s="128" t="s">
        <v>81</v>
      </c>
      <c r="AI888" s="204">
        <v>46736626</v>
      </c>
      <c r="AJ888" s="183">
        <f>IFERROR(AI888/AF872,"-")</f>
        <v>0.1723984790508738</v>
      </c>
      <c r="AK888" s="212">
        <v>286</v>
      </c>
      <c r="AL888" s="183">
        <f>IFERROR(AK888/AG872,"-")</f>
        <v>0.8125</v>
      </c>
      <c r="AM888" s="215">
        <f t="shared" si="846"/>
        <v>163414.77622377622</v>
      </c>
      <c r="AN888" s="111">
        <f t="shared" si="883"/>
        <v>1.5387098509711088E-2</v>
      </c>
      <c r="AO888" s="616"/>
      <c r="AP888" s="652"/>
      <c r="AQ888" s="128" t="s">
        <v>81</v>
      </c>
      <c r="AR888" s="204">
        <f t="shared" si="833"/>
        <v>346761874</v>
      </c>
      <c r="AS888" s="183">
        <f>IFERROR(AR888/AO872,"-")</f>
        <v>0.17945129796702847</v>
      </c>
      <c r="AT888" s="212">
        <f t="shared" si="834"/>
        <v>2362</v>
      </c>
      <c r="AU888" s="183">
        <f>IFERROR(AT888/AP872,"-")</f>
        <v>0.72788906009244991</v>
      </c>
      <c r="AV888" s="215">
        <f t="shared" si="849"/>
        <v>146808.583403895</v>
      </c>
      <c r="AW888" s="111">
        <f t="shared" si="884"/>
        <v>0.12707806531446711</v>
      </c>
      <c r="AX888" s="121"/>
      <c r="AY888" s="76"/>
      <c r="AZ888" s="76"/>
      <c r="BA888" s="76"/>
      <c r="BB888" s="76"/>
      <c r="BC888" s="76"/>
      <c r="BD888" s="76"/>
      <c r="BE888" s="76"/>
      <c r="BF888" s="76"/>
      <c r="BG888" s="76"/>
      <c r="BH888" s="76"/>
      <c r="BI888" s="76"/>
      <c r="BN888" s="500"/>
      <c r="BO888" s="642"/>
      <c r="BP888" s="641"/>
      <c r="BQ888" s="641"/>
      <c r="BR888" s="128" t="s">
        <v>81</v>
      </c>
      <c r="BS888" s="188">
        <v>53260009</v>
      </c>
      <c r="BT888" s="390">
        <v>0.18927724676780547</v>
      </c>
      <c r="BU888" s="188">
        <v>304</v>
      </c>
      <c r="BV888" s="390">
        <v>0.80211081794195249</v>
      </c>
      <c r="BW888" s="188">
        <v>175197.39802631579</v>
      </c>
      <c r="BX888" s="401">
        <v>1.6945373467112598E-2</v>
      </c>
      <c r="CB888" s="159"/>
      <c r="CC888" s="159"/>
      <c r="CD888" s="159"/>
      <c r="CE888" s="159"/>
      <c r="CF888" s="159"/>
      <c r="CG888" s="159"/>
      <c r="CI888" s="76"/>
      <c r="CJ888" s="150"/>
      <c r="CK888" s="150"/>
      <c r="CL888" s="150"/>
    </row>
    <row r="889" spans="2:90" s="14" customFormat="1" ht="13.5" customHeight="1">
      <c r="B889" s="500">
        <v>53</v>
      </c>
      <c r="C889" s="627" t="s">
        <v>22</v>
      </c>
      <c r="D889" s="630">
        <f>BL57</f>
        <v>10336</v>
      </c>
      <c r="E889" s="626">
        <f t="shared" ref="E889" si="885">VLOOKUP(C889,$AY$5:$BI$78,2,0)</f>
        <v>568723820</v>
      </c>
      <c r="F889" s="626">
        <f t="shared" ref="F889" si="886">VLOOKUP(C889,$AY$5:$BI$78,7,0)</f>
        <v>930</v>
      </c>
      <c r="G889" s="124" t="s">
        <v>144</v>
      </c>
      <c r="H889" s="210">
        <v>5224130</v>
      </c>
      <c r="I889" s="181">
        <f>IFERROR(H889/E889,"-")</f>
        <v>9.1857063416123496E-3</v>
      </c>
      <c r="J889" s="210">
        <v>157</v>
      </c>
      <c r="K889" s="181">
        <f>IFERROR(J889/F889,"-")</f>
        <v>0.16881720430107527</v>
      </c>
      <c r="L889" s="213">
        <f t="shared" si="837"/>
        <v>33274.713375796178</v>
      </c>
      <c r="M889" s="108">
        <f>IFERROR(J889/$BL$57,0)</f>
        <v>1.5189628482972136E-2</v>
      </c>
      <c r="N889" s="626">
        <f t="shared" ref="N889" si="887">VLOOKUP(C889,$AY$5:$BI$78,3,0)</f>
        <v>85477060</v>
      </c>
      <c r="O889" s="626">
        <f t="shared" ref="O889" si="888">VLOOKUP(C889,$AY$5:$BI$78,8,0)</f>
        <v>123</v>
      </c>
      <c r="P889" s="124" t="s">
        <v>144</v>
      </c>
      <c r="Q889" s="210">
        <v>2957029</v>
      </c>
      <c r="R889" s="181">
        <f>IFERROR(Q889/N889,"-")</f>
        <v>3.4594416326438927E-2</v>
      </c>
      <c r="S889" s="210">
        <v>16</v>
      </c>
      <c r="T889" s="181">
        <f>IFERROR(S889/O889,"-")</f>
        <v>0.13008130081300814</v>
      </c>
      <c r="U889" s="213">
        <f t="shared" si="840"/>
        <v>184814.3125</v>
      </c>
      <c r="V889" s="108">
        <f>IFERROR(S889/$BL$57,0)</f>
        <v>1.5479876160990713E-3</v>
      </c>
      <c r="W889" s="626">
        <f t="shared" ref="W889" si="889">VLOOKUP(C889,$AY$5:$BI$78,4,0)</f>
        <v>53829450</v>
      </c>
      <c r="X889" s="626">
        <f t="shared" ref="X889" si="890">VLOOKUP(C889,$AY$5:$BI$78,9,0)</f>
        <v>74</v>
      </c>
      <c r="Y889" s="124" t="s">
        <v>144</v>
      </c>
      <c r="Z889" s="210">
        <v>183866</v>
      </c>
      <c r="AA889" s="181">
        <f>IFERROR(Z889/W889,"-")</f>
        <v>3.4157138889585534E-3</v>
      </c>
      <c r="AB889" s="210">
        <v>8</v>
      </c>
      <c r="AC889" s="181">
        <f>IFERROR(AB889/X889,"-")</f>
        <v>0.10810810810810811</v>
      </c>
      <c r="AD889" s="213">
        <f t="shared" si="843"/>
        <v>22983.25</v>
      </c>
      <c r="AE889" s="108">
        <f>IFERROR(AB889/$BL$57,0)</f>
        <v>7.7399380804953565E-4</v>
      </c>
      <c r="AF889" s="626">
        <f t="shared" ref="AF889" si="891">VLOOKUP(C889,$AY$5:$BI$78,5,0)</f>
        <v>133260430</v>
      </c>
      <c r="AG889" s="626">
        <f t="shared" ref="AG889" si="892">VLOOKUP(C889,$AY$5:$BI$78,10,0)</f>
        <v>165</v>
      </c>
      <c r="AH889" s="124" t="s">
        <v>144</v>
      </c>
      <c r="AI889" s="210">
        <v>1309127</v>
      </c>
      <c r="AJ889" s="181">
        <f>IFERROR(AI889/AF889,"-")</f>
        <v>9.8238239213245815E-3</v>
      </c>
      <c r="AK889" s="210">
        <v>35</v>
      </c>
      <c r="AL889" s="181">
        <f>IFERROR(AK889/AG889,"-")</f>
        <v>0.21212121212121213</v>
      </c>
      <c r="AM889" s="213">
        <f t="shared" si="846"/>
        <v>37403.62857142857</v>
      </c>
      <c r="AN889" s="108">
        <f>IFERROR(AK889/$BL$57,0)</f>
        <v>3.3862229102167183E-3</v>
      </c>
      <c r="AO889" s="626">
        <f t="shared" ref="AO889" si="893">VLOOKUP(C889,$AY$5:$BI$78,6,0)</f>
        <v>841290760</v>
      </c>
      <c r="AP889" s="650">
        <f t="shared" ref="AP889" si="894">VLOOKUP(C889,$AY$5:$BI$78,11,0)</f>
        <v>1292</v>
      </c>
      <c r="AQ889" s="124" t="s">
        <v>144</v>
      </c>
      <c r="AR889" s="210">
        <f t="shared" si="833"/>
        <v>9674152</v>
      </c>
      <c r="AS889" s="181">
        <f>IFERROR(AR889/AO889,"-")</f>
        <v>1.1499177763464322E-2</v>
      </c>
      <c r="AT889" s="210">
        <f t="shared" si="834"/>
        <v>216</v>
      </c>
      <c r="AU889" s="181">
        <f>IFERROR(AT889/AP889,"-")</f>
        <v>0.16718266253869968</v>
      </c>
      <c r="AV889" s="213">
        <f t="shared" si="849"/>
        <v>44787.740740740737</v>
      </c>
      <c r="AW889" s="108">
        <f>IFERROR(AT889/$BL$57,0)</f>
        <v>2.089783281733746E-2</v>
      </c>
      <c r="AX889" s="121"/>
      <c r="AY889" s="76"/>
      <c r="AZ889" s="76"/>
      <c r="BA889" s="76"/>
      <c r="BB889" s="76"/>
      <c r="BC889" s="76"/>
      <c r="BD889" s="76"/>
      <c r="BE889" s="76"/>
      <c r="BF889" s="76"/>
      <c r="BG889" s="76"/>
      <c r="BH889" s="76"/>
      <c r="BI889" s="76"/>
      <c r="BN889" s="500">
        <v>53</v>
      </c>
      <c r="BO889" s="642" t="s">
        <v>22</v>
      </c>
      <c r="BP889" s="641">
        <v>95521530</v>
      </c>
      <c r="BQ889" s="641">
        <v>136</v>
      </c>
      <c r="BR889" s="400" t="s">
        <v>144</v>
      </c>
      <c r="BS889" s="188">
        <v>953898</v>
      </c>
      <c r="BT889" s="390">
        <v>9.9862093917465512E-3</v>
      </c>
      <c r="BU889" s="188">
        <v>33</v>
      </c>
      <c r="BV889" s="390">
        <v>0.24264705882352941</v>
      </c>
      <c r="BW889" s="188">
        <v>28906</v>
      </c>
      <c r="BX889" s="401">
        <v>3.2871799980077696E-3</v>
      </c>
      <c r="CB889" s="159"/>
      <c r="CC889" s="159"/>
      <c r="CD889" s="159"/>
      <c r="CE889" s="159"/>
      <c r="CF889" s="159"/>
      <c r="CG889" s="159"/>
      <c r="CI889" s="76"/>
      <c r="CJ889" s="150"/>
      <c r="CK889" s="150"/>
      <c r="CL889" s="150"/>
    </row>
    <row r="890" spans="2:90" s="14" customFormat="1" ht="13.5" customHeight="1">
      <c r="B890" s="500"/>
      <c r="C890" s="628"/>
      <c r="D890" s="631"/>
      <c r="E890" s="615"/>
      <c r="F890" s="615"/>
      <c r="G890" s="125" t="s">
        <v>145</v>
      </c>
      <c r="H890" s="211">
        <v>16188228</v>
      </c>
      <c r="I890" s="182">
        <f>IFERROR(H890/E889,"-")</f>
        <v>2.8464128687277421E-2</v>
      </c>
      <c r="J890" s="211">
        <v>198</v>
      </c>
      <c r="K890" s="182">
        <f>IFERROR(J890/F889,"-")</f>
        <v>0.2129032258064516</v>
      </c>
      <c r="L890" s="214">
        <f t="shared" si="837"/>
        <v>81758.727272727279</v>
      </c>
      <c r="M890" s="109">
        <f t="shared" ref="M890:M905" si="895">IFERROR(J890/$BL$57,0)</f>
        <v>1.9156346749226005E-2</v>
      </c>
      <c r="N890" s="615"/>
      <c r="O890" s="615"/>
      <c r="P890" s="125" t="s">
        <v>145</v>
      </c>
      <c r="Q890" s="211">
        <v>741878</v>
      </c>
      <c r="R890" s="182">
        <f>IFERROR(Q890/N889,"-")</f>
        <v>8.6792643546701308E-3</v>
      </c>
      <c r="S890" s="211">
        <v>31</v>
      </c>
      <c r="T890" s="182">
        <f>IFERROR(S890/O889,"-")</f>
        <v>0.25203252032520324</v>
      </c>
      <c r="U890" s="214">
        <f t="shared" si="840"/>
        <v>23931.548387096773</v>
      </c>
      <c r="V890" s="109">
        <f t="shared" ref="V890:V905" si="896">IFERROR(S890/$BL$57,0)</f>
        <v>2.9992260061919504E-3</v>
      </c>
      <c r="W890" s="615"/>
      <c r="X890" s="615"/>
      <c r="Y890" s="125" t="s">
        <v>145</v>
      </c>
      <c r="Z890" s="211">
        <v>332349</v>
      </c>
      <c r="AA890" s="182">
        <f>IFERROR(Z890/W889,"-")</f>
        <v>6.1741110117231367E-3</v>
      </c>
      <c r="AB890" s="211">
        <v>21</v>
      </c>
      <c r="AC890" s="182">
        <f>IFERROR(AB890/X889,"-")</f>
        <v>0.28378378378378377</v>
      </c>
      <c r="AD890" s="214">
        <f t="shared" si="843"/>
        <v>15826.142857142857</v>
      </c>
      <c r="AE890" s="109">
        <f t="shared" ref="AE890:AE905" si="897">IFERROR(AB890/$BL$57,0)</f>
        <v>2.031733746130031E-3</v>
      </c>
      <c r="AF890" s="615"/>
      <c r="AG890" s="615"/>
      <c r="AH890" s="125" t="s">
        <v>145</v>
      </c>
      <c r="AI890" s="211">
        <v>3596535</v>
      </c>
      <c r="AJ890" s="182">
        <f>IFERROR(AI890/AF889,"-")</f>
        <v>2.6988769284325437E-2</v>
      </c>
      <c r="AK890" s="211">
        <v>46</v>
      </c>
      <c r="AL890" s="182">
        <f>IFERROR(AK890/AG889,"-")</f>
        <v>0.27878787878787881</v>
      </c>
      <c r="AM890" s="214">
        <f t="shared" si="846"/>
        <v>78185.543478260865</v>
      </c>
      <c r="AN890" s="109">
        <f t="shared" ref="AN890:AN905" si="898">IFERROR(AK890/$BL$57,0)</f>
        <v>4.4504643962848299E-3</v>
      </c>
      <c r="AO890" s="615"/>
      <c r="AP890" s="651"/>
      <c r="AQ890" s="125" t="s">
        <v>145</v>
      </c>
      <c r="AR890" s="211">
        <f t="shared" si="833"/>
        <v>20858990</v>
      </c>
      <c r="AS890" s="182">
        <f>IFERROR(AR890/AO889,"-")</f>
        <v>2.479403197058767E-2</v>
      </c>
      <c r="AT890" s="211">
        <f t="shared" si="834"/>
        <v>296</v>
      </c>
      <c r="AU890" s="182">
        <f>IFERROR(AT890/AP889,"-")</f>
        <v>0.22910216718266255</v>
      </c>
      <c r="AV890" s="214">
        <f t="shared" si="849"/>
        <v>70469.560810810814</v>
      </c>
      <c r="AW890" s="109">
        <f t="shared" ref="AW890:AW905" si="899">IFERROR(AT890/$BL$57,0)</f>
        <v>2.8637770897832818E-2</v>
      </c>
      <c r="AX890" s="121"/>
      <c r="AY890" s="76"/>
      <c r="AZ890" s="76"/>
      <c r="BA890" s="76"/>
      <c r="BB890" s="76"/>
      <c r="BC890" s="76"/>
      <c r="BD890" s="76"/>
      <c r="BE890" s="76"/>
      <c r="BF890" s="76"/>
      <c r="BG890" s="76"/>
      <c r="BH890" s="76"/>
      <c r="BI890" s="76"/>
      <c r="BN890" s="500"/>
      <c r="BO890" s="642"/>
      <c r="BP890" s="641"/>
      <c r="BQ890" s="641"/>
      <c r="BR890" s="400" t="s">
        <v>145</v>
      </c>
      <c r="BS890" s="188">
        <v>3212342</v>
      </c>
      <c r="BT890" s="390">
        <v>3.362950740005944E-2</v>
      </c>
      <c r="BU890" s="188">
        <v>34</v>
      </c>
      <c r="BV890" s="390">
        <v>0.25</v>
      </c>
      <c r="BW890" s="188">
        <v>94480.647058823524</v>
      </c>
      <c r="BX890" s="401">
        <v>3.3867915130989142E-3</v>
      </c>
      <c r="CB890" s="159"/>
      <c r="CC890" s="159"/>
      <c r="CD890" s="159"/>
      <c r="CE890" s="159"/>
      <c r="CF890" s="159"/>
      <c r="CG890" s="159"/>
      <c r="CI890" s="76"/>
      <c r="CJ890" s="150"/>
      <c r="CK890" s="150"/>
      <c r="CL890" s="150"/>
    </row>
    <row r="891" spans="2:90" s="14" customFormat="1" ht="13.5" customHeight="1">
      <c r="B891" s="500"/>
      <c r="C891" s="628"/>
      <c r="D891" s="631"/>
      <c r="E891" s="615"/>
      <c r="F891" s="615"/>
      <c r="G891" s="126" t="s">
        <v>146</v>
      </c>
      <c r="H891" s="211">
        <v>18550760</v>
      </c>
      <c r="I891" s="182">
        <f>IFERROR(H891/E889,"-")</f>
        <v>3.2618222320985255E-2</v>
      </c>
      <c r="J891" s="211">
        <v>263</v>
      </c>
      <c r="K891" s="182">
        <f>IFERROR(J891/F889,"-")</f>
        <v>0.28279569892473116</v>
      </c>
      <c r="L891" s="214">
        <f t="shared" si="837"/>
        <v>70535.209125475289</v>
      </c>
      <c r="M891" s="109">
        <f t="shared" si="895"/>
        <v>2.5445046439628482E-2</v>
      </c>
      <c r="N891" s="615"/>
      <c r="O891" s="615"/>
      <c r="P891" s="126" t="s">
        <v>146</v>
      </c>
      <c r="Q891" s="211">
        <v>1148590</v>
      </c>
      <c r="R891" s="182">
        <f>IFERROR(Q891/N889,"-")</f>
        <v>1.3437406480756357E-2</v>
      </c>
      <c r="S891" s="211">
        <v>42</v>
      </c>
      <c r="T891" s="182">
        <f>IFERROR(S891/O889,"-")</f>
        <v>0.34146341463414637</v>
      </c>
      <c r="U891" s="214">
        <f t="shared" si="840"/>
        <v>27347.380952380954</v>
      </c>
      <c r="V891" s="109">
        <f t="shared" si="896"/>
        <v>4.063467492260062E-3</v>
      </c>
      <c r="W891" s="615"/>
      <c r="X891" s="615"/>
      <c r="Y891" s="126" t="s">
        <v>146</v>
      </c>
      <c r="Z891" s="211">
        <v>455055</v>
      </c>
      <c r="AA891" s="182">
        <f>IFERROR(Z891/W889,"-")</f>
        <v>8.4536438696661397E-3</v>
      </c>
      <c r="AB891" s="211">
        <v>19</v>
      </c>
      <c r="AC891" s="182">
        <f>IFERROR(AB891/X889,"-")</f>
        <v>0.25675675675675674</v>
      </c>
      <c r="AD891" s="214">
        <f t="shared" si="843"/>
        <v>23950.263157894737</v>
      </c>
      <c r="AE891" s="109">
        <f t="shared" si="897"/>
        <v>1.838235294117647E-3</v>
      </c>
      <c r="AF891" s="615"/>
      <c r="AG891" s="615"/>
      <c r="AH891" s="126" t="s">
        <v>146</v>
      </c>
      <c r="AI891" s="211">
        <v>4363542</v>
      </c>
      <c r="AJ891" s="182">
        <f>IFERROR(AI891/AF889,"-")</f>
        <v>3.2744468856959266E-2</v>
      </c>
      <c r="AK891" s="211">
        <v>49</v>
      </c>
      <c r="AL891" s="182">
        <f>IFERROR(AK891/AG889,"-")</f>
        <v>0.29696969696969699</v>
      </c>
      <c r="AM891" s="214">
        <f t="shared" si="846"/>
        <v>89051.877551020414</v>
      </c>
      <c r="AN891" s="109">
        <f t="shared" si="898"/>
        <v>4.7407120743034057E-3</v>
      </c>
      <c r="AO891" s="615"/>
      <c r="AP891" s="651"/>
      <c r="AQ891" s="126" t="s">
        <v>146</v>
      </c>
      <c r="AR891" s="211">
        <f t="shared" si="833"/>
        <v>24517947</v>
      </c>
      <c r="AS891" s="182">
        <f>IFERROR(AR891/AO889,"-")</f>
        <v>2.914325006969053E-2</v>
      </c>
      <c r="AT891" s="211">
        <f t="shared" si="834"/>
        <v>373</v>
      </c>
      <c r="AU891" s="182">
        <f>IFERROR(AT891/AP889,"-")</f>
        <v>0.28869969040247678</v>
      </c>
      <c r="AV891" s="214">
        <f t="shared" si="849"/>
        <v>65731.761394101879</v>
      </c>
      <c r="AW891" s="109">
        <f t="shared" si="899"/>
        <v>3.6087461300309598E-2</v>
      </c>
      <c r="AX891" s="121"/>
      <c r="AY891" s="76"/>
      <c r="AZ891" s="76"/>
      <c r="BA891" s="76"/>
      <c r="BB891" s="76"/>
      <c r="BC891" s="76"/>
      <c r="BD891" s="76"/>
      <c r="BE891" s="76"/>
      <c r="BF891" s="76"/>
      <c r="BG891" s="76"/>
      <c r="BH891" s="76"/>
      <c r="BI891" s="76"/>
      <c r="BN891" s="500"/>
      <c r="BO891" s="642"/>
      <c r="BP891" s="641"/>
      <c r="BQ891" s="641"/>
      <c r="BR891" s="400" t="s">
        <v>146</v>
      </c>
      <c r="BS891" s="188">
        <v>3037277</v>
      </c>
      <c r="BT891" s="390">
        <v>3.179677921825582E-2</v>
      </c>
      <c r="BU891" s="188">
        <v>38</v>
      </c>
      <c r="BV891" s="390">
        <v>0.27941176470588236</v>
      </c>
      <c r="BW891" s="188">
        <v>79928.34210526316</v>
      </c>
      <c r="BX891" s="401">
        <v>3.7852375734634923E-3</v>
      </c>
      <c r="CB891" s="159"/>
      <c r="CC891" s="159"/>
      <c r="CD891" s="159"/>
      <c r="CE891" s="159"/>
      <c r="CF891" s="159"/>
      <c r="CG891" s="159"/>
      <c r="CI891" s="76"/>
      <c r="CJ891" s="150"/>
      <c r="CK891" s="150"/>
      <c r="CL891" s="150"/>
    </row>
    <row r="892" spans="2:90" s="14" customFormat="1" ht="13.5" customHeight="1">
      <c r="B892" s="500"/>
      <c r="C892" s="628"/>
      <c r="D892" s="631"/>
      <c r="E892" s="615"/>
      <c r="F892" s="615"/>
      <c r="G892" s="126" t="s">
        <v>147</v>
      </c>
      <c r="H892" s="211">
        <v>668645</v>
      </c>
      <c r="I892" s="182">
        <f>IFERROR(H892/E889,"-")</f>
        <v>1.1756936785239627E-3</v>
      </c>
      <c r="J892" s="211">
        <v>34</v>
      </c>
      <c r="K892" s="182">
        <f>IFERROR(J892/F889,"-")</f>
        <v>3.6559139784946237E-2</v>
      </c>
      <c r="L892" s="214">
        <f t="shared" si="837"/>
        <v>19666.029411764706</v>
      </c>
      <c r="M892" s="109">
        <f t="shared" si="895"/>
        <v>3.2894736842105261E-3</v>
      </c>
      <c r="N892" s="615"/>
      <c r="O892" s="615"/>
      <c r="P892" s="126" t="s">
        <v>147</v>
      </c>
      <c r="Q892" s="211">
        <v>32247</v>
      </c>
      <c r="R892" s="182">
        <f>IFERROR(Q892/N889,"-")</f>
        <v>3.7725911490170579E-4</v>
      </c>
      <c r="S892" s="211">
        <v>5</v>
      </c>
      <c r="T892" s="182">
        <f>IFERROR(S892/O889,"-")</f>
        <v>4.065040650406504E-2</v>
      </c>
      <c r="U892" s="214">
        <f t="shared" si="840"/>
        <v>6449.4</v>
      </c>
      <c r="V892" s="109">
        <f t="shared" si="896"/>
        <v>4.8374613003095975E-4</v>
      </c>
      <c r="W892" s="615"/>
      <c r="X892" s="615"/>
      <c r="Y892" s="126" t="s">
        <v>147</v>
      </c>
      <c r="Z892" s="211">
        <v>43975</v>
      </c>
      <c r="AA892" s="182">
        <f>IFERROR(Z892/W889,"-")</f>
        <v>8.1693199540400284E-4</v>
      </c>
      <c r="AB892" s="211">
        <v>2</v>
      </c>
      <c r="AC892" s="182">
        <f>IFERROR(AB892/X889,"-")</f>
        <v>2.7027027027027029E-2</v>
      </c>
      <c r="AD892" s="214">
        <f t="shared" si="843"/>
        <v>21987.5</v>
      </c>
      <c r="AE892" s="109">
        <f t="shared" si="897"/>
        <v>1.9349845201238391E-4</v>
      </c>
      <c r="AF892" s="615"/>
      <c r="AG892" s="615"/>
      <c r="AH892" s="126" t="s">
        <v>147</v>
      </c>
      <c r="AI892" s="211">
        <v>3439</v>
      </c>
      <c r="AJ892" s="182">
        <f>IFERROR(AI892/AF889,"-")</f>
        <v>2.5806610409406604E-5</v>
      </c>
      <c r="AK892" s="211">
        <v>3</v>
      </c>
      <c r="AL892" s="182">
        <f>IFERROR(AK892/AG889,"-")</f>
        <v>1.8181818181818181E-2</v>
      </c>
      <c r="AM892" s="214">
        <f t="shared" si="846"/>
        <v>1146.3333333333333</v>
      </c>
      <c r="AN892" s="109">
        <f t="shared" si="898"/>
        <v>2.9024767801857584E-4</v>
      </c>
      <c r="AO892" s="615"/>
      <c r="AP892" s="651"/>
      <c r="AQ892" s="126" t="s">
        <v>147</v>
      </c>
      <c r="AR892" s="211">
        <f t="shared" si="833"/>
        <v>748306</v>
      </c>
      <c r="AS892" s="182">
        <f>IFERROR(AR892/AO889,"-")</f>
        <v>8.8947369396996591E-4</v>
      </c>
      <c r="AT892" s="211">
        <f t="shared" si="834"/>
        <v>44</v>
      </c>
      <c r="AU892" s="182">
        <f>IFERROR(AT892/AP889,"-")</f>
        <v>3.4055727554179564E-2</v>
      </c>
      <c r="AV892" s="214">
        <f t="shared" si="849"/>
        <v>17006.954545454544</v>
      </c>
      <c r="AW892" s="109">
        <f t="shared" si="899"/>
        <v>4.2569659442724455E-3</v>
      </c>
      <c r="AX892" s="121"/>
      <c r="AY892" s="76"/>
      <c r="AZ892" s="76"/>
      <c r="BA892" s="76"/>
      <c r="BB892" s="76"/>
      <c r="BC892" s="76"/>
      <c r="BD892" s="76"/>
      <c r="BE892" s="76"/>
      <c r="BF892" s="76"/>
      <c r="BG892" s="76"/>
      <c r="BH892" s="76"/>
      <c r="BI892" s="76"/>
      <c r="BN892" s="500"/>
      <c r="BO892" s="642"/>
      <c r="BP892" s="641"/>
      <c r="BQ892" s="641"/>
      <c r="BR892" s="400" t="s">
        <v>147</v>
      </c>
      <c r="BS892" s="188">
        <v>7165</v>
      </c>
      <c r="BT892" s="390">
        <v>7.5009267544186105E-5</v>
      </c>
      <c r="BU892" s="188">
        <v>3</v>
      </c>
      <c r="BV892" s="390">
        <v>2.2058823529411766E-2</v>
      </c>
      <c r="BW892" s="188">
        <v>2388.3333333333335</v>
      </c>
      <c r="BX892" s="401">
        <v>2.988345452734336E-4</v>
      </c>
      <c r="CB892" s="159"/>
      <c r="CC892" s="159"/>
      <c r="CD892" s="159"/>
      <c r="CE892" s="159"/>
      <c r="CF892" s="159"/>
      <c r="CG892" s="159"/>
      <c r="CI892" s="76"/>
      <c r="CJ892" s="150"/>
      <c r="CK892" s="150"/>
      <c r="CL892" s="150"/>
    </row>
    <row r="893" spans="2:90" s="14" customFormat="1" ht="13.5" customHeight="1">
      <c r="B893" s="500"/>
      <c r="C893" s="628"/>
      <c r="D893" s="631"/>
      <c r="E893" s="615"/>
      <c r="F893" s="615"/>
      <c r="G893" s="126" t="s">
        <v>148</v>
      </c>
      <c r="H893" s="211">
        <v>14156112</v>
      </c>
      <c r="I893" s="182">
        <f>IFERROR(H893/E889,"-")</f>
        <v>2.4891013005222815E-2</v>
      </c>
      <c r="J893" s="211">
        <v>292</v>
      </c>
      <c r="K893" s="182">
        <f>IFERROR(J893/F889,"-")</f>
        <v>0.3139784946236559</v>
      </c>
      <c r="L893" s="214">
        <f t="shared" si="837"/>
        <v>48479.835616438359</v>
      </c>
      <c r="M893" s="109">
        <f t="shared" si="895"/>
        <v>2.825077399380805E-2</v>
      </c>
      <c r="N893" s="615"/>
      <c r="O893" s="615"/>
      <c r="P893" s="126" t="s">
        <v>148</v>
      </c>
      <c r="Q893" s="211">
        <v>1327913</v>
      </c>
      <c r="R893" s="182">
        <f>IFERROR(Q893/N889,"-")</f>
        <v>1.5535314387275369E-2</v>
      </c>
      <c r="S893" s="211">
        <v>50</v>
      </c>
      <c r="T893" s="182">
        <f>IFERROR(S893/O889,"-")</f>
        <v>0.4065040650406504</v>
      </c>
      <c r="U893" s="214">
        <f t="shared" si="840"/>
        <v>26558.26</v>
      </c>
      <c r="V893" s="109">
        <f t="shared" si="896"/>
        <v>4.8374613003095979E-3</v>
      </c>
      <c r="W893" s="615"/>
      <c r="X893" s="615"/>
      <c r="Y893" s="126" t="s">
        <v>148</v>
      </c>
      <c r="Z893" s="211">
        <v>960717</v>
      </c>
      <c r="AA893" s="182">
        <f>IFERROR(Z893/W889,"-")</f>
        <v>1.7847423668642351E-2</v>
      </c>
      <c r="AB893" s="211">
        <v>28</v>
      </c>
      <c r="AC893" s="182">
        <f>IFERROR(AB893/X889,"-")</f>
        <v>0.3783783783783784</v>
      </c>
      <c r="AD893" s="214">
        <f t="shared" si="843"/>
        <v>34311.321428571428</v>
      </c>
      <c r="AE893" s="109">
        <f t="shared" si="897"/>
        <v>2.7089783281733747E-3</v>
      </c>
      <c r="AF893" s="615"/>
      <c r="AG893" s="615"/>
      <c r="AH893" s="126" t="s">
        <v>148</v>
      </c>
      <c r="AI893" s="211">
        <v>2726955</v>
      </c>
      <c r="AJ893" s="182">
        <f>IFERROR(AI893/AF889,"-")</f>
        <v>2.0463351348933814E-2</v>
      </c>
      <c r="AK893" s="211">
        <v>68</v>
      </c>
      <c r="AL893" s="182">
        <f>IFERROR(AK893/AG889,"-")</f>
        <v>0.41212121212121211</v>
      </c>
      <c r="AM893" s="214">
        <f t="shared" si="846"/>
        <v>40102.279411764706</v>
      </c>
      <c r="AN893" s="109">
        <f t="shared" si="898"/>
        <v>6.5789473684210523E-3</v>
      </c>
      <c r="AO893" s="615"/>
      <c r="AP893" s="651"/>
      <c r="AQ893" s="126" t="s">
        <v>148</v>
      </c>
      <c r="AR893" s="211">
        <f t="shared" si="833"/>
        <v>19171697</v>
      </c>
      <c r="AS893" s="182">
        <f>IFERROR(AR893/AO889,"-")</f>
        <v>2.2788431671352246E-2</v>
      </c>
      <c r="AT893" s="211">
        <f t="shared" si="834"/>
        <v>438</v>
      </c>
      <c r="AU893" s="182">
        <f>IFERROR(AT893/AP889,"-")</f>
        <v>0.33900928792569657</v>
      </c>
      <c r="AV893" s="214">
        <f t="shared" si="849"/>
        <v>43770.997716894977</v>
      </c>
      <c r="AW893" s="109">
        <f t="shared" si="899"/>
        <v>4.2376160990712071E-2</v>
      </c>
      <c r="AX893" s="121"/>
      <c r="AY893" s="76"/>
      <c r="AZ893" s="76"/>
      <c r="BA893" s="76"/>
      <c r="BB893" s="76"/>
      <c r="BC893" s="76"/>
      <c r="BD893" s="76"/>
      <c r="BE893" s="76"/>
      <c r="BF893" s="76"/>
      <c r="BG893" s="76"/>
      <c r="BH893" s="76"/>
      <c r="BI893" s="76"/>
      <c r="BN893" s="500"/>
      <c r="BO893" s="642"/>
      <c r="BP893" s="641"/>
      <c r="BQ893" s="641"/>
      <c r="BR893" s="400" t="s">
        <v>148</v>
      </c>
      <c r="BS893" s="188">
        <v>2287901</v>
      </c>
      <c r="BT893" s="390">
        <v>2.3951678747189245E-2</v>
      </c>
      <c r="BU893" s="188">
        <v>59</v>
      </c>
      <c r="BV893" s="390">
        <v>0.43382352941176472</v>
      </c>
      <c r="BW893" s="188">
        <v>38777.983050847455</v>
      </c>
      <c r="BX893" s="401">
        <v>5.8770793903775275E-3</v>
      </c>
      <c r="CB893" s="159"/>
      <c r="CC893" s="159"/>
      <c r="CD893" s="159"/>
      <c r="CE893" s="159"/>
      <c r="CF893" s="159"/>
      <c r="CG893" s="159"/>
      <c r="CI893" s="76"/>
      <c r="CJ893" s="150"/>
      <c r="CK893" s="150"/>
      <c r="CL893" s="150"/>
    </row>
    <row r="894" spans="2:90" s="14" customFormat="1" ht="13.5" customHeight="1">
      <c r="B894" s="500"/>
      <c r="C894" s="628"/>
      <c r="D894" s="631"/>
      <c r="E894" s="615"/>
      <c r="F894" s="615"/>
      <c r="G894" s="126" t="s">
        <v>149</v>
      </c>
      <c r="H894" s="211">
        <v>17632661</v>
      </c>
      <c r="I894" s="182">
        <f>IFERROR(H894/E889,"-")</f>
        <v>3.1003908012855869E-2</v>
      </c>
      <c r="J894" s="211">
        <v>356</v>
      </c>
      <c r="K894" s="182">
        <f>IFERROR(J894/F889,"-")</f>
        <v>0.3827956989247312</v>
      </c>
      <c r="L894" s="214">
        <f t="shared" si="837"/>
        <v>49529.946629213482</v>
      </c>
      <c r="M894" s="109">
        <f t="shared" si="895"/>
        <v>3.4442724458204337E-2</v>
      </c>
      <c r="N894" s="615"/>
      <c r="O894" s="615"/>
      <c r="P894" s="126" t="s">
        <v>149</v>
      </c>
      <c r="Q894" s="211">
        <v>2795156</v>
      </c>
      <c r="R894" s="182">
        <f>IFERROR(Q894/N889,"-")</f>
        <v>3.2700656761006988E-2</v>
      </c>
      <c r="S894" s="211">
        <v>63</v>
      </c>
      <c r="T894" s="182">
        <f>IFERROR(S894/O889,"-")</f>
        <v>0.51219512195121952</v>
      </c>
      <c r="U894" s="214">
        <f t="shared" si="840"/>
        <v>44367.555555555555</v>
      </c>
      <c r="V894" s="109">
        <f t="shared" si="896"/>
        <v>6.095201238390093E-3</v>
      </c>
      <c r="W894" s="615"/>
      <c r="X894" s="615"/>
      <c r="Y894" s="126" t="s">
        <v>149</v>
      </c>
      <c r="Z894" s="211">
        <v>1429270</v>
      </c>
      <c r="AA894" s="182">
        <f>IFERROR(Z894/W889,"-")</f>
        <v>2.6551822468927327E-2</v>
      </c>
      <c r="AB894" s="211">
        <v>28</v>
      </c>
      <c r="AC894" s="182">
        <f>IFERROR(AB894/X889,"-")</f>
        <v>0.3783783783783784</v>
      </c>
      <c r="AD894" s="214">
        <f t="shared" si="843"/>
        <v>51045.357142857145</v>
      </c>
      <c r="AE894" s="109">
        <f t="shared" si="897"/>
        <v>2.7089783281733747E-3</v>
      </c>
      <c r="AF894" s="615"/>
      <c r="AG894" s="615"/>
      <c r="AH894" s="126" t="s">
        <v>149</v>
      </c>
      <c r="AI894" s="211">
        <v>2960273</v>
      </c>
      <c r="AJ894" s="182">
        <f>IFERROR(AI894/AF889,"-")</f>
        <v>2.2214193665741587E-2</v>
      </c>
      <c r="AK894" s="211">
        <v>61</v>
      </c>
      <c r="AL894" s="182">
        <f>IFERROR(AK894/AG889,"-")</f>
        <v>0.36969696969696969</v>
      </c>
      <c r="AM894" s="214">
        <f t="shared" si="846"/>
        <v>48529.065573770495</v>
      </c>
      <c r="AN894" s="109">
        <f t="shared" si="898"/>
        <v>5.9017027863777086E-3</v>
      </c>
      <c r="AO894" s="615"/>
      <c r="AP894" s="651"/>
      <c r="AQ894" s="126" t="s">
        <v>149</v>
      </c>
      <c r="AR894" s="211">
        <f t="shared" si="833"/>
        <v>24817360</v>
      </c>
      <c r="AS894" s="182">
        <f>IFERROR(AR894/AO889,"-")</f>
        <v>2.9499147238940315E-2</v>
      </c>
      <c r="AT894" s="211">
        <f t="shared" si="834"/>
        <v>508</v>
      </c>
      <c r="AU894" s="182">
        <f>IFERROR(AT894/AP889,"-")</f>
        <v>0.39318885448916407</v>
      </c>
      <c r="AV894" s="214">
        <f t="shared" si="849"/>
        <v>48853.07086614173</v>
      </c>
      <c r="AW894" s="109">
        <f t="shared" si="899"/>
        <v>4.9148606811145509E-2</v>
      </c>
      <c r="AX894" s="121"/>
      <c r="AY894" s="76"/>
      <c r="AZ894" s="76"/>
      <c r="BA894" s="76"/>
      <c r="BB894" s="76"/>
      <c r="BC894" s="76"/>
      <c r="BD894" s="76"/>
      <c r="BE894" s="76"/>
      <c r="BF894" s="76"/>
      <c r="BG894" s="76"/>
      <c r="BH894" s="76"/>
      <c r="BI894" s="76"/>
      <c r="BN894" s="500"/>
      <c r="BO894" s="642"/>
      <c r="BP894" s="641"/>
      <c r="BQ894" s="641"/>
      <c r="BR894" s="400" t="s">
        <v>149</v>
      </c>
      <c r="BS894" s="188">
        <v>4536136</v>
      </c>
      <c r="BT894" s="390">
        <v>4.7488100326701213E-2</v>
      </c>
      <c r="BU894" s="188">
        <v>58</v>
      </c>
      <c r="BV894" s="390">
        <v>0.4264705882352941</v>
      </c>
      <c r="BW894" s="188">
        <v>78209.241379310348</v>
      </c>
      <c r="BX894" s="401">
        <v>5.777467875286383E-3</v>
      </c>
      <c r="CB894" s="159"/>
      <c r="CC894" s="159"/>
      <c r="CD894" s="159"/>
      <c r="CE894" s="159"/>
      <c r="CF894" s="159"/>
      <c r="CG894" s="159"/>
      <c r="CI894" s="76"/>
      <c r="CJ894" s="150"/>
      <c r="CK894" s="150"/>
      <c r="CL894" s="150"/>
    </row>
    <row r="895" spans="2:90" s="14" customFormat="1" ht="13.5" customHeight="1">
      <c r="B895" s="500"/>
      <c r="C895" s="628"/>
      <c r="D895" s="631"/>
      <c r="E895" s="615"/>
      <c r="F895" s="615"/>
      <c r="G895" s="126" t="s">
        <v>150</v>
      </c>
      <c r="H895" s="211">
        <v>21368443</v>
      </c>
      <c r="I895" s="182">
        <f>IFERROR(H895/E889,"-")</f>
        <v>3.7572618287730591E-2</v>
      </c>
      <c r="J895" s="211">
        <v>96</v>
      </c>
      <c r="K895" s="182">
        <f>IFERROR(J895/F889,"-")</f>
        <v>0.1032258064516129</v>
      </c>
      <c r="L895" s="214">
        <f t="shared" si="837"/>
        <v>222587.94791666666</v>
      </c>
      <c r="M895" s="109">
        <f t="shared" si="895"/>
        <v>9.2879256965944269E-3</v>
      </c>
      <c r="N895" s="615"/>
      <c r="O895" s="615"/>
      <c r="P895" s="126" t="s">
        <v>150</v>
      </c>
      <c r="Q895" s="211">
        <v>354562</v>
      </c>
      <c r="R895" s="182">
        <f>IFERROR(Q895/N889,"-")</f>
        <v>4.1480369118919161E-3</v>
      </c>
      <c r="S895" s="211">
        <v>14</v>
      </c>
      <c r="T895" s="182">
        <f>IFERROR(S895/O889,"-")</f>
        <v>0.11382113821138211</v>
      </c>
      <c r="U895" s="214">
        <f t="shared" si="840"/>
        <v>25325.857142857141</v>
      </c>
      <c r="V895" s="109">
        <f t="shared" si="896"/>
        <v>1.3544891640866873E-3</v>
      </c>
      <c r="W895" s="615"/>
      <c r="X895" s="615"/>
      <c r="Y895" s="126" t="s">
        <v>150</v>
      </c>
      <c r="Z895" s="211">
        <v>97563</v>
      </c>
      <c r="AA895" s="182">
        <f>IFERROR(Z895/W889,"-")</f>
        <v>1.812446532520767E-3</v>
      </c>
      <c r="AB895" s="211">
        <v>6</v>
      </c>
      <c r="AC895" s="182">
        <f>IFERROR(AB895/X889,"-")</f>
        <v>8.1081081081081086E-2</v>
      </c>
      <c r="AD895" s="214">
        <f t="shared" si="843"/>
        <v>16260.5</v>
      </c>
      <c r="AE895" s="109">
        <f t="shared" si="897"/>
        <v>5.8049535603715168E-4</v>
      </c>
      <c r="AF895" s="615"/>
      <c r="AG895" s="615"/>
      <c r="AH895" s="126" t="s">
        <v>150</v>
      </c>
      <c r="AI895" s="211">
        <v>135013</v>
      </c>
      <c r="AJ895" s="182">
        <f>IFERROR(AI895/AF889,"-")</f>
        <v>1.0131514658927635E-3</v>
      </c>
      <c r="AK895" s="211">
        <v>18</v>
      </c>
      <c r="AL895" s="182">
        <f>IFERROR(AK895/AG889,"-")</f>
        <v>0.10909090909090909</v>
      </c>
      <c r="AM895" s="214">
        <f t="shared" si="846"/>
        <v>7500.7222222222226</v>
      </c>
      <c r="AN895" s="109">
        <f t="shared" si="898"/>
        <v>1.741486068111455E-3</v>
      </c>
      <c r="AO895" s="615"/>
      <c r="AP895" s="651"/>
      <c r="AQ895" s="126" t="s">
        <v>150</v>
      </c>
      <c r="AR895" s="211">
        <f t="shared" si="833"/>
        <v>21955581</v>
      </c>
      <c r="AS895" s="182">
        <f>IFERROR(AR895/AO889,"-")</f>
        <v>2.6097494521394721E-2</v>
      </c>
      <c r="AT895" s="211">
        <f t="shared" si="834"/>
        <v>134</v>
      </c>
      <c r="AU895" s="182">
        <f>IFERROR(AT895/AP889,"-")</f>
        <v>0.10371517027863777</v>
      </c>
      <c r="AV895" s="214">
        <f t="shared" si="849"/>
        <v>163847.61940298509</v>
      </c>
      <c r="AW895" s="109">
        <f t="shared" si="899"/>
        <v>1.2964396284829722E-2</v>
      </c>
      <c r="AX895" s="121"/>
      <c r="AY895" s="76"/>
      <c r="AZ895" s="76"/>
      <c r="BA895" s="76"/>
      <c r="BB895" s="76"/>
      <c r="BC895" s="76"/>
      <c r="BD895" s="76"/>
      <c r="BE895" s="76"/>
      <c r="BF895" s="76"/>
      <c r="BG895" s="76"/>
      <c r="BH895" s="76"/>
      <c r="BI895" s="76"/>
      <c r="BN895" s="500"/>
      <c r="BO895" s="642"/>
      <c r="BP895" s="641"/>
      <c r="BQ895" s="641"/>
      <c r="BR895" s="400" t="s">
        <v>150</v>
      </c>
      <c r="BS895" s="188">
        <v>347093</v>
      </c>
      <c r="BT895" s="390">
        <v>3.6336624842587843E-3</v>
      </c>
      <c r="BU895" s="188">
        <v>17</v>
      </c>
      <c r="BV895" s="390">
        <v>0.125</v>
      </c>
      <c r="BW895" s="188">
        <v>20417.235294117647</v>
      </c>
      <c r="BX895" s="401">
        <v>1.6933957565494571E-3</v>
      </c>
      <c r="CB895" s="159"/>
      <c r="CC895" s="159"/>
      <c r="CD895" s="159"/>
      <c r="CE895" s="159"/>
      <c r="CF895" s="159"/>
      <c r="CG895" s="159"/>
      <c r="CI895" s="76"/>
      <c r="CJ895" s="150"/>
      <c r="CK895" s="150"/>
      <c r="CL895" s="150"/>
    </row>
    <row r="896" spans="2:90" s="14" customFormat="1" ht="13.5" customHeight="1">
      <c r="B896" s="500"/>
      <c r="C896" s="628"/>
      <c r="D896" s="631"/>
      <c r="E896" s="615"/>
      <c r="F896" s="615"/>
      <c r="G896" s="126" t="s">
        <v>160</v>
      </c>
      <c r="H896" s="211">
        <v>0</v>
      </c>
      <c r="I896" s="182">
        <f>IFERROR(H896/E889,"-")</f>
        <v>0</v>
      </c>
      <c r="J896" s="211">
        <v>0</v>
      </c>
      <c r="K896" s="182">
        <f>IFERROR(J896/F889,"-")</f>
        <v>0</v>
      </c>
      <c r="L896" s="214" t="str">
        <f t="shared" si="837"/>
        <v>-</v>
      </c>
      <c r="M896" s="109">
        <f t="shared" si="895"/>
        <v>0</v>
      </c>
      <c r="N896" s="615"/>
      <c r="O896" s="615"/>
      <c r="P896" s="126" t="s">
        <v>160</v>
      </c>
      <c r="Q896" s="211">
        <v>0</v>
      </c>
      <c r="R896" s="182">
        <f>IFERROR(Q896/N889,"-")</f>
        <v>0</v>
      </c>
      <c r="S896" s="211">
        <v>0</v>
      </c>
      <c r="T896" s="182">
        <f>IFERROR(S896/O889,"-")</f>
        <v>0</v>
      </c>
      <c r="U896" s="214" t="str">
        <f t="shared" si="840"/>
        <v>-</v>
      </c>
      <c r="V896" s="109">
        <f t="shared" si="896"/>
        <v>0</v>
      </c>
      <c r="W896" s="615"/>
      <c r="X896" s="615"/>
      <c r="Y896" s="126" t="s">
        <v>160</v>
      </c>
      <c r="Z896" s="211">
        <v>0</v>
      </c>
      <c r="AA896" s="182">
        <f>IFERROR(Z896/W889,"-")</f>
        <v>0</v>
      </c>
      <c r="AB896" s="211">
        <v>0</v>
      </c>
      <c r="AC896" s="182">
        <f>IFERROR(AB896/X889,"-")</f>
        <v>0</v>
      </c>
      <c r="AD896" s="214" t="str">
        <f t="shared" si="843"/>
        <v>-</v>
      </c>
      <c r="AE896" s="109">
        <f t="shared" si="897"/>
        <v>0</v>
      </c>
      <c r="AF896" s="615"/>
      <c r="AG896" s="615"/>
      <c r="AH896" s="126" t="s">
        <v>160</v>
      </c>
      <c r="AI896" s="211">
        <v>0</v>
      </c>
      <c r="AJ896" s="182">
        <f>IFERROR(AI896/AF889,"-")</f>
        <v>0</v>
      </c>
      <c r="AK896" s="211">
        <v>0</v>
      </c>
      <c r="AL896" s="182">
        <f>IFERROR(AK896/AG889,"-")</f>
        <v>0</v>
      </c>
      <c r="AM896" s="214" t="str">
        <f t="shared" si="846"/>
        <v>-</v>
      </c>
      <c r="AN896" s="109">
        <f t="shared" si="898"/>
        <v>0</v>
      </c>
      <c r="AO896" s="615"/>
      <c r="AP896" s="651"/>
      <c r="AQ896" s="126" t="s">
        <v>160</v>
      </c>
      <c r="AR896" s="211">
        <f t="shared" si="833"/>
        <v>0</v>
      </c>
      <c r="AS896" s="182">
        <f>IFERROR(AR896/AO889,"-")</f>
        <v>0</v>
      </c>
      <c r="AT896" s="211">
        <f t="shared" si="834"/>
        <v>0</v>
      </c>
      <c r="AU896" s="182">
        <f>IFERROR(AT896/AP889,"-")</f>
        <v>0</v>
      </c>
      <c r="AV896" s="214" t="str">
        <f t="shared" si="849"/>
        <v>-</v>
      </c>
      <c r="AW896" s="109">
        <f t="shared" si="899"/>
        <v>0</v>
      </c>
      <c r="AX896" s="121"/>
      <c r="AY896" s="76"/>
      <c r="AZ896" s="76"/>
      <c r="BA896" s="76"/>
      <c r="BB896" s="76"/>
      <c r="BC896" s="76"/>
      <c r="BD896" s="76"/>
      <c r="BE896" s="76"/>
      <c r="BF896" s="76"/>
      <c r="BG896" s="76"/>
      <c r="BH896" s="76"/>
      <c r="BI896" s="76"/>
      <c r="BN896" s="500"/>
      <c r="BO896" s="642"/>
      <c r="BP896" s="641"/>
      <c r="BQ896" s="641"/>
      <c r="BR896" s="400" t="s">
        <v>160</v>
      </c>
      <c r="BS896" s="188">
        <v>0</v>
      </c>
      <c r="BT896" s="390">
        <v>0</v>
      </c>
      <c r="BU896" s="188">
        <v>0</v>
      </c>
      <c r="BV896" s="390">
        <v>0</v>
      </c>
      <c r="BW896" s="188" t="s">
        <v>418</v>
      </c>
      <c r="BX896" s="401">
        <v>0</v>
      </c>
      <c r="CB896" s="159"/>
      <c r="CC896" s="159"/>
      <c r="CD896" s="159"/>
      <c r="CE896" s="159"/>
      <c r="CF896" s="159"/>
      <c r="CG896" s="159"/>
      <c r="CI896" s="76"/>
      <c r="CJ896" s="150"/>
      <c r="CK896" s="150"/>
      <c r="CL896" s="150"/>
    </row>
    <row r="897" spans="2:90" s="14" customFormat="1" ht="13.5" customHeight="1">
      <c r="B897" s="500"/>
      <c r="C897" s="628"/>
      <c r="D897" s="631"/>
      <c r="E897" s="615"/>
      <c r="F897" s="615"/>
      <c r="G897" s="126" t="s">
        <v>151</v>
      </c>
      <c r="H897" s="211">
        <v>114471</v>
      </c>
      <c r="I897" s="182">
        <f>IFERROR(H897/E889,"-")</f>
        <v>2.0127695724086255E-4</v>
      </c>
      <c r="J897" s="211">
        <v>7</v>
      </c>
      <c r="K897" s="182">
        <f>IFERROR(J897/F889,"-")</f>
        <v>7.526881720430108E-3</v>
      </c>
      <c r="L897" s="214">
        <f t="shared" si="837"/>
        <v>16353</v>
      </c>
      <c r="M897" s="109">
        <f t="shared" si="895"/>
        <v>6.7724458204334367E-4</v>
      </c>
      <c r="N897" s="615"/>
      <c r="O897" s="615"/>
      <c r="P897" s="126" t="s">
        <v>151</v>
      </c>
      <c r="Q897" s="211">
        <v>0</v>
      </c>
      <c r="R897" s="182">
        <f>IFERROR(Q897/N889,"-")</f>
        <v>0</v>
      </c>
      <c r="S897" s="211">
        <v>0</v>
      </c>
      <c r="T897" s="182">
        <f>IFERROR(S897/O889,"-")</f>
        <v>0</v>
      </c>
      <c r="U897" s="214" t="str">
        <f t="shared" si="840"/>
        <v>-</v>
      </c>
      <c r="V897" s="109">
        <f t="shared" si="896"/>
        <v>0</v>
      </c>
      <c r="W897" s="615"/>
      <c r="X897" s="615"/>
      <c r="Y897" s="126" t="s">
        <v>151</v>
      </c>
      <c r="Z897" s="211">
        <v>0</v>
      </c>
      <c r="AA897" s="182">
        <f>IFERROR(Z897/W889,"-")</f>
        <v>0</v>
      </c>
      <c r="AB897" s="211">
        <v>0</v>
      </c>
      <c r="AC897" s="182">
        <f>IFERROR(AB897/X889,"-")</f>
        <v>0</v>
      </c>
      <c r="AD897" s="214" t="str">
        <f t="shared" si="843"/>
        <v>-</v>
      </c>
      <c r="AE897" s="109">
        <f t="shared" si="897"/>
        <v>0</v>
      </c>
      <c r="AF897" s="615"/>
      <c r="AG897" s="615"/>
      <c r="AH897" s="126" t="s">
        <v>151</v>
      </c>
      <c r="AI897" s="211">
        <v>14679</v>
      </c>
      <c r="AJ897" s="182">
        <f>IFERROR(AI897/AF889,"-")</f>
        <v>1.101527287582668E-4</v>
      </c>
      <c r="AK897" s="211">
        <v>1</v>
      </c>
      <c r="AL897" s="182">
        <f>IFERROR(AK897/AG889,"-")</f>
        <v>6.0606060606060606E-3</v>
      </c>
      <c r="AM897" s="214">
        <f t="shared" si="846"/>
        <v>14679</v>
      </c>
      <c r="AN897" s="109">
        <f t="shared" si="898"/>
        <v>9.6749226006191956E-5</v>
      </c>
      <c r="AO897" s="615"/>
      <c r="AP897" s="651"/>
      <c r="AQ897" s="126" t="s">
        <v>151</v>
      </c>
      <c r="AR897" s="211">
        <f t="shared" si="833"/>
        <v>129150</v>
      </c>
      <c r="AS897" s="182">
        <f>IFERROR(AR897/AO889,"-")</f>
        <v>1.5351410729864666E-4</v>
      </c>
      <c r="AT897" s="211">
        <f t="shared" si="834"/>
        <v>8</v>
      </c>
      <c r="AU897" s="182">
        <f>IFERROR(AT897/AP889,"-")</f>
        <v>6.1919504643962852E-3</v>
      </c>
      <c r="AV897" s="214">
        <f t="shared" si="849"/>
        <v>16143.75</v>
      </c>
      <c r="AW897" s="109">
        <f t="shared" si="899"/>
        <v>7.7399380804953565E-4</v>
      </c>
      <c r="AX897" s="121"/>
      <c r="AY897" s="76"/>
      <c r="AZ897" s="76"/>
      <c r="BA897" s="76"/>
      <c r="BB897" s="76"/>
      <c r="BC897" s="76"/>
      <c r="BD897" s="76"/>
      <c r="BE897" s="76"/>
      <c r="BF897" s="76"/>
      <c r="BG897" s="76"/>
      <c r="BH897" s="76"/>
      <c r="BI897" s="76"/>
      <c r="BN897" s="500"/>
      <c r="BO897" s="642"/>
      <c r="BP897" s="641"/>
      <c r="BQ897" s="641"/>
      <c r="BR897" s="400" t="s">
        <v>151</v>
      </c>
      <c r="BS897" s="188">
        <v>14033</v>
      </c>
      <c r="BT897" s="390">
        <v>1.4690928840859228E-4</v>
      </c>
      <c r="BU897" s="188">
        <v>1</v>
      </c>
      <c r="BV897" s="390">
        <v>7.3529411764705881E-3</v>
      </c>
      <c r="BW897" s="188">
        <v>14033</v>
      </c>
      <c r="BX897" s="401">
        <v>9.9611515091144534E-5</v>
      </c>
      <c r="CB897" s="159"/>
      <c r="CC897" s="159"/>
      <c r="CD897" s="159"/>
      <c r="CE897" s="159"/>
      <c r="CF897" s="159"/>
      <c r="CG897" s="159"/>
      <c r="CI897" s="76"/>
      <c r="CJ897" s="150"/>
      <c r="CK897" s="150"/>
      <c r="CL897" s="150"/>
    </row>
    <row r="898" spans="2:90" s="14" customFormat="1" ht="13.5" customHeight="1">
      <c r="B898" s="500"/>
      <c r="C898" s="628"/>
      <c r="D898" s="631"/>
      <c r="E898" s="615"/>
      <c r="F898" s="615"/>
      <c r="G898" s="126" t="s">
        <v>152</v>
      </c>
      <c r="H898" s="211">
        <v>239911</v>
      </c>
      <c r="I898" s="182">
        <f>IFERROR(H898/E889,"-")</f>
        <v>4.2184095612524195E-4</v>
      </c>
      <c r="J898" s="211">
        <v>22</v>
      </c>
      <c r="K898" s="182">
        <f>IFERROR(J898/F889,"-")</f>
        <v>2.3655913978494623E-2</v>
      </c>
      <c r="L898" s="214">
        <f t="shared" si="837"/>
        <v>10905.045454545454</v>
      </c>
      <c r="M898" s="109">
        <f t="shared" si="895"/>
        <v>2.1284829721362228E-3</v>
      </c>
      <c r="N898" s="615"/>
      <c r="O898" s="615"/>
      <c r="P898" s="126" t="s">
        <v>152</v>
      </c>
      <c r="Q898" s="211">
        <v>145353</v>
      </c>
      <c r="R898" s="182">
        <f>IFERROR(Q898/N889,"-")</f>
        <v>1.7004913365059585E-3</v>
      </c>
      <c r="S898" s="211">
        <v>7</v>
      </c>
      <c r="T898" s="182">
        <f>IFERROR(S898/O889,"-")</f>
        <v>5.6910569105691054E-2</v>
      </c>
      <c r="U898" s="214">
        <f t="shared" si="840"/>
        <v>20764.714285714286</v>
      </c>
      <c r="V898" s="109">
        <f t="shared" si="896"/>
        <v>6.7724458204334367E-4</v>
      </c>
      <c r="W898" s="615"/>
      <c r="X898" s="615"/>
      <c r="Y898" s="126" t="s">
        <v>152</v>
      </c>
      <c r="Z898" s="211">
        <v>30649</v>
      </c>
      <c r="AA898" s="182">
        <f>IFERROR(Z898/W889,"-")</f>
        <v>5.6937234172000641E-4</v>
      </c>
      <c r="AB898" s="211">
        <v>3</v>
      </c>
      <c r="AC898" s="182">
        <f>IFERROR(AB898/X889,"-")</f>
        <v>4.0540540540540543E-2</v>
      </c>
      <c r="AD898" s="214">
        <f t="shared" si="843"/>
        <v>10216.333333333334</v>
      </c>
      <c r="AE898" s="109">
        <f t="shared" si="897"/>
        <v>2.9024767801857584E-4</v>
      </c>
      <c r="AF898" s="615"/>
      <c r="AG898" s="615"/>
      <c r="AH898" s="126" t="s">
        <v>152</v>
      </c>
      <c r="AI898" s="211">
        <v>199406</v>
      </c>
      <c r="AJ898" s="182">
        <f>IFERROR(AI898/AF889,"-")</f>
        <v>1.49636317397445E-3</v>
      </c>
      <c r="AK898" s="211">
        <v>12</v>
      </c>
      <c r="AL898" s="182">
        <f>IFERROR(AK898/AG889,"-")</f>
        <v>7.2727272727272724E-2</v>
      </c>
      <c r="AM898" s="214">
        <f t="shared" si="846"/>
        <v>16617.166666666668</v>
      </c>
      <c r="AN898" s="109">
        <f t="shared" si="898"/>
        <v>1.1609907120743034E-3</v>
      </c>
      <c r="AO898" s="615"/>
      <c r="AP898" s="651"/>
      <c r="AQ898" s="126" t="s">
        <v>152</v>
      </c>
      <c r="AR898" s="211">
        <f t="shared" si="833"/>
        <v>615319</v>
      </c>
      <c r="AS898" s="182">
        <f>IFERROR(AR898/AO889,"-")</f>
        <v>7.3139873781568698E-4</v>
      </c>
      <c r="AT898" s="211">
        <f t="shared" si="834"/>
        <v>44</v>
      </c>
      <c r="AU898" s="182">
        <f>IFERROR(AT898/AP889,"-")</f>
        <v>3.4055727554179564E-2</v>
      </c>
      <c r="AV898" s="214">
        <f t="shared" si="849"/>
        <v>13984.522727272728</v>
      </c>
      <c r="AW898" s="109">
        <f t="shared" si="899"/>
        <v>4.2569659442724455E-3</v>
      </c>
      <c r="AX898" s="121"/>
      <c r="AY898" s="76"/>
      <c r="AZ898" s="76"/>
      <c r="BA898" s="76"/>
      <c r="BB898" s="76"/>
      <c r="BC898" s="76"/>
      <c r="BD898" s="76"/>
      <c r="BE898" s="76"/>
      <c r="BF898" s="76"/>
      <c r="BG898" s="76"/>
      <c r="BH898" s="76"/>
      <c r="BI898" s="76"/>
      <c r="BN898" s="500"/>
      <c r="BO898" s="642"/>
      <c r="BP898" s="641"/>
      <c r="BQ898" s="641"/>
      <c r="BR898" s="400" t="s">
        <v>152</v>
      </c>
      <c r="BS898" s="188">
        <v>65879</v>
      </c>
      <c r="BT898" s="390">
        <v>6.8967697648896539E-4</v>
      </c>
      <c r="BU898" s="188">
        <v>5</v>
      </c>
      <c r="BV898" s="390">
        <v>3.6764705882352942E-2</v>
      </c>
      <c r="BW898" s="188">
        <v>13175.8</v>
      </c>
      <c r="BX898" s="401">
        <v>4.9805757545572267E-4</v>
      </c>
      <c r="CB898" s="159"/>
      <c r="CC898" s="159"/>
      <c r="CD898" s="159"/>
      <c r="CE898" s="159"/>
      <c r="CF898" s="159"/>
      <c r="CG898" s="159"/>
      <c r="CI898" s="76"/>
      <c r="CJ898" s="150"/>
      <c r="CK898" s="150"/>
      <c r="CL898" s="150"/>
    </row>
    <row r="899" spans="2:90" s="14" customFormat="1" ht="13.5" customHeight="1">
      <c r="B899" s="500"/>
      <c r="C899" s="628"/>
      <c r="D899" s="631"/>
      <c r="E899" s="615"/>
      <c r="F899" s="615"/>
      <c r="G899" s="126" t="s">
        <v>153</v>
      </c>
      <c r="H899" s="211">
        <v>728289</v>
      </c>
      <c r="I899" s="182">
        <f>IFERROR(H899/E889,"-")</f>
        <v>1.2805670773557542E-3</v>
      </c>
      <c r="J899" s="211">
        <v>2</v>
      </c>
      <c r="K899" s="182">
        <f>IFERROR(J899/F889,"-")</f>
        <v>2.1505376344086021E-3</v>
      </c>
      <c r="L899" s="214">
        <f t="shared" si="837"/>
        <v>364144.5</v>
      </c>
      <c r="M899" s="109">
        <f t="shared" si="895"/>
        <v>1.9349845201238391E-4</v>
      </c>
      <c r="N899" s="615"/>
      <c r="O899" s="615"/>
      <c r="P899" s="126" t="s">
        <v>153</v>
      </c>
      <c r="Q899" s="211">
        <v>133512</v>
      </c>
      <c r="R899" s="182">
        <f>IFERROR(Q899/N889,"-")</f>
        <v>1.5619629407001129E-3</v>
      </c>
      <c r="S899" s="211">
        <v>1</v>
      </c>
      <c r="T899" s="182">
        <f>IFERROR(S899/O889,"-")</f>
        <v>8.130081300813009E-3</v>
      </c>
      <c r="U899" s="214">
        <f t="shared" si="840"/>
        <v>133512</v>
      </c>
      <c r="V899" s="109">
        <f t="shared" si="896"/>
        <v>9.6749226006191956E-5</v>
      </c>
      <c r="W899" s="615"/>
      <c r="X899" s="615"/>
      <c r="Y899" s="126" t="s">
        <v>153</v>
      </c>
      <c r="Z899" s="211">
        <v>7554</v>
      </c>
      <c r="AA899" s="182">
        <f>IFERROR(Z899/W889,"-")</f>
        <v>1.4033210445211683E-4</v>
      </c>
      <c r="AB899" s="211">
        <v>1</v>
      </c>
      <c r="AC899" s="182">
        <f>IFERROR(AB899/X889,"-")</f>
        <v>1.3513513513513514E-2</v>
      </c>
      <c r="AD899" s="214">
        <f t="shared" si="843"/>
        <v>7554</v>
      </c>
      <c r="AE899" s="109">
        <f t="shared" si="897"/>
        <v>9.6749226006191956E-5</v>
      </c>
      <c r="AF899" s="615"/>
      <c r="AG899" s="615"/>
      <c r="AH899" s="126" t="s">
        <v>153</v>
      </c>
      <c r="AI899" s="211">
        <v>0</v>
      </c>
      <c r="AJ899" s="182">
        <f>IFERROR(AI899/AF889,"-")</f>
        <v>0</v>
      </c>
      <c r="AK899" s="211">
        <v>0</v>
      </c>
      <c r="AL899" s="182">
        <f>IFERROR(AK899/AG889,"-")</f>
        <v>0</v>
      </c>
      <c r="AM899" s="214" t="str">
        <f t="shared" si="846"/>
        <v>-</v>
      </c>
      <c r="AN899" s="109">
        <f t="shared" si="898"/>
        <v>0</v>
      </c>
      <c r="AO899" s="615"/>
      <c r="AP899" s="651"/>
      <c r="AQ899" s="126" t="s">
        <v>153</v>
      </c>
      <c r="AR899" s="211">
        <f t="shared" si="833"/>
        <v>869355</v>
      </c>
      <c r="AS899" s="182">
        <f>IFERROR(AR899/AO889,"-")</f>
        <v>1.0333585501402631E-3</v>
      </c>
      <c r="AT899" s="211">
        <f t="shared" si="834"/>
        <v>4</v>
      </c>
      <c r="AU899" s="182">
        <f>IFERROR(AT899/AP889,"-")</f>
        <v>3.0959752321981426E-3</v>
      </c>
      <c r="AV899" s="214">
        <f t="shared" si="849"/>
        <v>217338.75</v>
      </c>
      <c r="AW899" s="109">
        <f t="shared" si="899"/>
        <v>3.8699690402476783E-4</v>
      </c>
      <c r="AX899" s="121"/>
      <c r="AY899" s="76"/>
      <c r="AZ899" s="76"/>
      <c r="BA899" s="76"/>
      <c r="BB899" s="76"/>
      <c r="BC899" s="76"/>
      <c r="BD899" s="76"/>
      <c r="BE899" s="76"/>
      <c r="BF899" s="76"/>
      <c r="BG899" s="76"/>
      <c r="BH899" s="76"/>
      <c r="BI899" s="76"/>
      <c r="BN899" s="500"/>
      <c r="BO899" s="642"/>
      <c r="BP899" s="641"/>
      <c r="BQ899" s="641"/>
      <c r="BR899" s="400" t="s">
        <v>153</v>
      </c>
      <c r="BS899" s="188">
        <v>3370</v>
      </c>
      <c r="BT899" s="390">
        <v>3.5280004413664646E-5</v>
      </c>
      <c r="BU899" s="188">
        <v>1</v>
      </c>
      <c r="BV899" s="390">
        <v>7.3529411764705881E-3</v>
      </c>
      <c r="BW899" s="188">
        <v>3370</v>
      </c>
      <c r="BX899" s="401">
        <v>9.9611515091144534E-5</v>
      </c>
      <c r="CB899" s="159"/>
      <c r="CC899" s="159"/>
      <c r="CD899" s="159"/>
      <c r="CE899" s="159"/>
      <c r="CF899" s="159"/>
      <c r="CG899" s="159"/>
      <c r="CI899" s="76"/>
      <c r="CJ899" s="150"/>
      <c r="CK899" s="150"/>
      <c r="CL899" s="150"/>
    </row>
    <row r="900" spans="2:90" s="14" customFormat="1" ht="13.5" customHeight="1">
      <c r="B900" s="500"/>
      <c r="C900" s="628"/>
      <c r="D900" s="631"/>
      <c r="E900" s="615"/>
      <c r="F900" s="615"/>
      <c r="G900" s="126" t="s">
        <v>154</v>
      </c>
      <c r="H900" s="211">
        <v>2659778</v>
      </c>
      <c r="I900" s="182">
        <f>IFERROR(H900/E889,"-")</f>
        <v>4.6767480215616783E-3</v>
      </c>
      <c r="J900" s="211">
        <v>5</v>
      </c>
      <c r="K900" s="182">
        <f>IFERROR(J900/F889,"-")</f>
        <v>5.3763440860215058E-3</v>
      </c>
      <c r="L900" s="214">
        <f t="shared" si="837"/>
        <v>531955.6</v>
      </c>
      <c r="M900" s="109">
        <f t="shared" si="895"/>
        <v>4.8374613003095975E-4</v>
      </c>
      <c r="N900" s="615"/>
      <c r="O900" s="615"/>
      <c r="P900" s="126" t="s">
        <v>154</v>
      </c>
      <c r="Q900" s="211">
        <v>0</v>
      </c>
      <c r="R900" s="182">
        <f>IFERROR(Q900/N889,"-")</f>
        <v>0</v>
      </c>
      <c r="S900" s="211">
        <v>0</v>
      </c>
      <c r="T900" s="182">
        <f>IFERROR(S900/O889,"-")</f>
        <v>0</v>
      </c>
      <c r="U900" s="214" t="str">
        <f t="shared" si="840"/>
        <v>-</v>
      </c>
      <c r="V900" s="109">
        <f t="shared" si="896"/>
        <v>0</v>
      </c>
      <c r="W900" s="615"/>
      <c r="X900" s="615"/>
      <c r="Y900" s="126" t="s">
        <v>154</v>
      </c>
      <c r="Z900" s="211">
        <v>0</v>
      </c>
      <c r="AA900" s="182">
        <f>IFERROR(Z900/W889,"-")</f>
        <v>0</v>
      </c>
      <c r="AB900" s="211">
        <v>0</v>
      </c>
      <c r="AC900" s="182">
        <f>IFERROR(AB900/X889,"-")</f>
        <v>0</v>
      </c>
      <c r="AD900" s="214" t="str">
        <f t="shared" si="843"/>
        <v>-</v>
      </c>
      <c r="AE900" s="109">
        <f t="shared" si="897"/>
        <v>0</v>
      </c>
      <c r="AF900" s="615"/>
      <c r="AG900" s="615"/>
      <c r="AH900" s="126" t="s">
        <v>154</v>
      </c>
      <c r="AI900" s="211">
        <v>1188845</v>
      </c>
      <c r="AJ900" s="182">
        <f>IFERROR(AI900/AF889,"-")</f>
        <v>8.9212153975489952E-3</v>
      </c>
      <c r="AK900" s="211">
        <v>2</v>
      </c>
      <c r="AL900" s="182">
        <f>IFERROR(AK900/AG889,"-")</f>
        <v>1.2121212121212121E-2</v>
      </c>
      <c r="AM900" s="214">
        <f t="shared" si="846"/>
        <v>594422.5</v>
      </c>
      <c r="AN900" s="109">
        <f t="shared" si="898"/>
        <v>1.9349845201238391E-4</v>
      </c>
      <c r="AO900" s="615"/>
      <c r="AP900" s="651"/>
      <c r="AQ900" s="126" t="s">
        <v>154</v>
      </c>
      <c r="AR900" s="211">
        <f t="shared" si="833"/>
        <v>3848623</v>
      </c>
      <c r="AS900" s="182">
        <f>IFERROR(AR900/AO889,"-")</f>
        <v>4.5746645309643003E-3</v>
      </c>
      <c r="AT900" s="211">
        <f t="shared" si="834"/>
        <v>7</v>
      </c>
      <c r="AU900" s="182">
        <f>IFERROR(AT900/AP889,"-")</f>
        <v>5.4179566563467493E-3</v>
      </c>
      <c r="AV900" s="214">
        <f t="shared" si="849"/>
        <v>549803.28571428568</v>
      </c>
      <c r="AW900" s="109">
        <f t="shared" si="899"/>
        <v>6.7724458204334367E-4</v>
      </c>
      <c r="AX900" s="121"/>
      <c r="AY900" s="76"/>
      <c r="AZ900" s="76"/>
      <c r="BA900" s="76"/>
      <c r="BB900" s="76"/>
      <c r="BC900" s="76"/>
      <c r="BD900" s="76"/>
      <c r="BE900" s="76"/>
      <c r="BF900" s="76"/>
      <c r="BG900" s="76"/>
      <c r="BH900" s="76"/>
      <c r="BI900" s="76"/>
      <c r="BN900" s="500"/>
      <c r="BO900" s="642"/>
      <c r="BP900" s="641"/>
      <c r="BQ900" s="641"/>
      <c r="BR900" s="400" t="s">
        <v>154</v>
      </c>
      <c r="BS900" s="188">
        <v>0</v>
      </c>
      <c r="BT900" s="390">
        <v>0</v>
      </c>
      <c r="BU900" s="188">
        <v>0</v>
      </c>
      <c r="BV900" s="390">
        <v>0</v>
      </c>
      <c r="BW900" s="188" t="s">
        <v>418</v>
      </c>
      <c r="BX900" s="401">
        <v>0</v>
      </c>
      <c r="CB900" s="159"/>
      <c r="CC900" s="159"/>
      <c r="CD900" s="159"/>
      <c r="CE900" s="159"/>
      <c r="CF900" s="159"/>
      <c r="CG900" s="159"/>
      <c r="CI900" s="76"/>
      <c r="CJ900" s="150"/>
      <c r="CK900" s="150"/>
      <c r="CL900" s="150"/>
    </row>
    <row r="901" spans="2:90" s="14" customFormat="1" ht="13.5" customHeight="1">
      <c r="B901" s="500"/>
      <c r="C901" s="628"/>
      <c r="D901" s="631"/>
      <c r="E901" s="615"/>
      <c r="F901" s="615"/>
      <c r="G901" s="126" t="s">
        <v>155</v>
      </c>
      <c r="H901" s="211">
        <v>1912812</v>
      </c>
      <c r="I901" s="182">
        <f>IFERROR(H901/E889,"-")</f>
        <v>3.3633407512278983E-3</v>
      </c>
      <c r="J901" s="211">
        <v>99</v>
      </c>
      <c r="K901" s="182">
        <f>IFERROR(J901/F889,"-")</f>
        <v>0.1064516129032258</v>
      </c>
      <c r="L901" s="214">
        <f t="shared" si="837"/>
        <v>19321.333333333332</v>
      </c>
      <c r="M901" s="109">
        <f t="shared" si="895"/>
        <v>9.5781733746130027E-3</v>
      </c>
      <c r="N901" s="615"/>
      <c r="O901" s="615"/>
      <c r="P901" s="126" t="s">
        <v>155</v>
      </c>
      <c r="Q901" s="211">
        <v>225642</v>
      </c>
      <c r="R901" s="182">
        <f>IFERROR(Q901/N889,"-")</f>
        <v>2.6397959873678389E-3</v>
      </c>
      <c r="S901" s="211">
        <v>11</v>
      </c>
      <c r="T901" s="182">
        <f>IFERROR(S901/O889,"-")</f>
        <v>8.943089430894309E-2</v>
      </c>
      <c r="U901" s="214">
        <f t="shared" si="840"/>
        <v>20512.909090909092</v>
      </c>
      <c r="V901" s="109">
        <f t="shared" si="896"/>
        <v>1.0642414860681114E-3</v>
      </c>
      <c r="W901" s="615"/>
      <c r="X901" s="615"/>
      <c r="Y901" s="126" t="s">
        <v>155</v>
      </c>
      <c r="Z901" s="211">
        <v>832759</v>
      </c>
      <c r="AA901" s="182">
        <f>IFERROR(Z901/W889,"-")</f>
        <v>1.5470323401037907E-2</v>
      </c>
      <c r="AB901" s="211">
        <v>12</v>
      </c>
      <c r="AC901" s="182">
        <f>IFERROR(AB901/X889,"-")</f>
        <v>0.16216216216216217</v>
      </c>
      <c r="AD901" s="214">
        <f t="shared" si="843"/>
        <v>69396.583333333328</v>
      </c>
      <c r="AE901" s="109">
        <f t="shared" si="897"/>
        <v>1.1609907120743034E-3</v>
      </c>
      <c r="AF901" s="615"/>
      <c r="AG901" s="615"/>
      <c r="AH901" s="126" t="s">
        <v>155</v>
      </c>
      <c r="AI901" s="211">
        <v>861565</v>
      </c>
      <c r="AJ901" s="182">
        <f>IFERROR(AI901/AF889,"-")</f>
        <v>6.4652725493981973E-3</v>
      </c>
      <c r="AK901" s="211">
        <v>25</v>
      </c>
      <c r="AL901" s="182">
        <f>IFERROR(AK901/AG889,"-")</f>
        <v>0.15151515151515152</v>
      </c>
      <c r="AM901" s="214">
        <f t="shared" si="846"/>
        <v>34462.6</v>
      </c>
      <c r="AN901" s="109">
        <f t="shared" si="898"/>
        <v>2.4187306501547989E-3</v>
      </c>
      <c r="AO901" s="615"/>
      <c r="AP901" s="651"/>
      <c r="AQ901" s="126" t="s">
        <v>155</v>
      </c>
      <c r="AR901" s="211">
        <f t="shared" ref="AR901:AR964" si="900">SUM(H901,Q901,Z901,AI901)</f>
        <v>3832778</v>
      </c>
      <c r="AS901" s="182">
        <f>IFERROR(AR901/AO889,"-")</f>
        <v>4.5558303766464756E-3</v>
      </c>
      <c r="AT901" s="211">
        <f t="shared" ref="AT901:AT964" si="901">SUM(J901,S901,AB901,AK901)</f>
        <v>147</v>
      </c>
      <c r="AU901" s="182">
        <f>IFERROR(AT901/AP889,"-")</f>
        <v>0.11377708978328173</v>
      </c>
      <c r="AV901" s="214">
        <f t="shared" si="849"/>
        <v>26073.319727891158</v>
      </c>
      <c r="AW901" s="109">
        <f t="shared" si="899"/>
        <v>1.4222136222910216E-2</v>
      </c>
      <c r="AX901" s="121"/>
      <c r="AY901" s="76"/>
      <c r="AZ901" s="76"/>
      <c r="BA901" s="76"/>
      <c r="BB901" s="76"/>
      <c r="BC901" s="76"/>
      <c r="BD901" s="76"/>
      <c r="BE901" s="76"/>
      <c r="BF901" s="76"/>
      <c r="BG901" s="76"/>
      <c r="BH901" s="76"/>
      <c r="BI901" s="76"/>
      <c r="BN901" s="500"/>
      <c r="BO901" s="642"/>
      <c r="BP901" s="641"/>
      <c r="BQ901" s="641"/>
      <c r="BR901" s="400" t="s">
        <v>155</v>
      </c>
      <c r="BS901" s="188">
        <v>873876</v>
      </c>
      <c r="BT901" s="390">
        <v>9.1484715540046304E-3</v>
      </c>
      <c r="BU901" s="188">
        <v>24</v>
      </c>
      <c r="BV901" s="390">
        <v>0.17647058823529413</v>
      </c>
      <c r="BW901" s="188">
        <v>36411.5</v>
      </c>
      <c r="BX901" s="401">
        <v>2.3906763621874688E-3</v>
      </c>
      <c r="CB901" s="159"/>
      <c r="CC901" s="159"/>
      <c r="CD901" s="159"/>
      <c r="CE901" s="159"/>
      <c r="CF901" s="159"/>
      <c r="CG901" s="159"/>
      <c r="CI901" s="76"/>
      <c r="CJ901" s="150"/>
      <c r="CK901" s="150"/>
      <c r="CL901" s="150"/>
    </row>
    <row r="902" spans="2:90" s="14" customFormat="1" ht="13.5" customHeight="1">
      <c r="B902" s="500"/>
      <c r="C902" s="628"/>
      <c r="D902" s="631"/>
      <c r="E902" s="615"/>
      <c r="F902" s="615"/>
      <c r="G902" s="126" t="s">
        <v>156</v>
      </c>
      <c r="H902" s="211">
        <v>3141264</v>
      </c>
      <c r="I902" s="182">
        <f>IFERROR(H902/E889,"-")</f>
        <v>5.523355782776955E-3</v>
      </c>
      <c r="J902" s="211">
        <v>62</v>
      </c>
      <c r="K902" s="182">
        <f>IFERROR(J902/F889,"-")</f>
        <v>6.6666666666666666E-2</v>
      </c>
      <c r="L902" s="214">
        <f t="shared" ref="L902:L965" si="902">IFERROR(H902/J902,"-")</f>
        <v>50665.548387096773</v>
      </c>
      <c r="M902" s="109">
        <f t="shared" si="895"/>
        <v>5.9984520123839008E-3</v>
      </c>
      <c r="N902" s="615"/>
      <c r="O902" s="615"/>
      <c r="P902" s="126" t="s">
        <v>156</v>
      </c>
      <c r="Q902" s="211">
        <v>219332</v>
      </c>
      <c r="R902" s="182">
        <f>IFERROR(Q902/N889,"-")</f>
        <v>2.5659750113071274E-3</v>
      </c>
      <c r="S902" s="211">
        <v>6</v>
      </c>
      <c r="T902" s="182">
        <f>IFERROR(S902/O889,"-")</f>
        <v>4.878048780487805E-2</v>
      </c>
      <c r="U902" s="214">
        <f t="shared" ref="U902:U965" si="903">IFERROR(Q902/S902,"-")</f>
        <v>36555.333333333336</v>
      </c>
      <c r="V902" s="109">
        <f t="shared" si="896"/>
        <v>5.8049535603715168E-4</v>
      </c>
      <c r="W902" s="615"/>
      <c r="X902" s="615"/>
      <c r="Y902" s="126" t="s">
        <v>156</v>
      </c>
      <c r="Z902" s="211">
        <v>222639</v>
      </c>
      <c r="AA902" s="182">
        <f>IFERROR(Z902/W889,"-")</f>
        <v>4.1360073342751966E-3</v>
      </c>
      <c r="AB902" s="211">
        <v>4</v>
      </c>
      <c r="AC902" s="182">
        <f>IFERROR(AB902/X889,"-")</f>
        <v>5.4054054054054057E-2</v>
      </c>
      <c r="AD902" s="214">
        <f t="shared" ref="AD902:AD965" si="904">IFERROR(Z902/AB902,"-")</f>
        <v>55659.75</v>
      </c>
      <c r="AE902" s="109">
        <f t="shared" si="897"/>
        <v>3.8699690402476783E-4</v>
      </c>
      <c r="AF902" s="615"/>
      <c r="AG902" s="615"/>
      <c r="AH902" s="126" t="s">
        <v>156</v>
      </c>
      <c r="AI902" s="211">
        <v>764483</v>
      </c>
      <c r="AJ902" s="182">
        <f>IFERROR(AI902/AF889,"-")</f>
        <v>5.7367592165206132E-3</v>
      </c>
      <c r="AK902" s="211">
        <v>12</v>
      </c>
      <c r="AL902" s="182">
        <f>IFERROR(AK902/AG889,"-")</f>
        <v>7.2727272727272724E-2</v>
      </c>
      <c r="AM902" s="214">
        <f t="shared" ref="AM902:AM965" si="905">IFERROR(AI902/AK902,"-")</f>
        <v>63706.916666666664</v>
      </c>
      <c r="AN902" s="109">
        <f t="shared" si="898"/>
        <v>1.1609907120743034E-3</v>
      </c>
      <c r="AO902" s="615"/>
      <c r="AP902" s="651"/>
      <c r="AQ902" s="126" t="s">
        <v>156</v>
      </c>
      <c r="AR902" s="211">
        <f t="shared" si="900"/>
        <v>4347718</v>
      </c>
      <c r="AS902" s="182">
        <f>IFERROR(AR902/AO889,"-")</f>
        <v>5.1679136473577816E-3</v>
      </c>
      <c r="AT902" s="211">
        <f t="shared" si="901"/>
        <v>84</v>
      </c>
      <c r="AU902" s="182">
        <f>IFERROR(AT902/AP889,"-")</f>
        <v>6.5015479876160992E-2</v>
      </c>
      <c r="AV902" s="214">
        <f t="shared" ref="AV902:AV965" si="906">IFERROR(AR902/AT902,"-")</f>
        <v>51758.547619047618</v>
      </c>
      <c r="AW902" s="109">
        <f t="shared" si="899"/>
        <v>8.126934984520124E-3</v>
      </c>
      <c r="AX902" s="121"/>
      <c r="AY902" s="76"/>
      <c r="AZ902" s="76"/>
      <c r="BA902" s="76"/>
      <c r="BB902" s="76"/>
      <c r="BC902" s="76"/>
      <c r="BD902" s="76"/>
      <c r="BE902" s="76"/>
      <c r="BF902" s="76"/>
      <c r="BG902" s="76"/>
      <c r="BH902" s="76"/>
      <c r="BI902" s="76"/>
      <c r="BN902" s="500"/>
      <c r="BO902" s="642"/>
      <c r="BP902" s="641"/>
      <c r="BQ902" s="641"/>
      <c r="BR902" s="400" t="s">
        <v>156</v>
      </c>
      <c r="BS902" s="188">
        <v>999277</v>
      </c>
      <c r="BT902" s="390">
        <v>1.0461275065422423E-2</v>
      </c>
      <c r="BU902" s="188">
        <v>9</v>
      </c>
      <c r="BV902" s="390">
        <v>6.6176470588235295E-2</v>
      </c>
      <c r="BW902" s="188">
        <v>111030.77777777778</v>
      </c>
      <c r="BX902" s="401">
        <v>8.9650363582030081E-4</v>
      </c>
      <c r="CB902" s="159"/>
      <c r="CC902" s="159"/>
      <c r="CD902" s="159"/>
      <c r="CE902" s="159"/>
      <c r="CF902" s="159"/>
      <c r="CG902" s="159"/>
      <c r="CI902" s="76"/>
      <c r="CJ902" s="150"/>
      <c r="CK902" s="150"/>
      <c r="CL902" s="150"/>
    </row>
    <row r="903" spans="2:90" s="14" customFormat="1" ht="13.5" customHeight="1">
      <c r="B903" s="500"/>
      <c r="C903" s="628"/>
      <c r="D903" s="631"/>
      <c r="E903" s="615"/>
      <c r="F903" s="615"/>
      <c r="G903" s="126" t="s">
        <v>157</v>
      </c>
      <c r="H903" s="211">
        <v>4053281</v>
      </c>
      <c r="I903" s="182">
        <f>IFERROR(H903/E889,"-")</f>
        <v>7.1269759722742054E-3</v>
      </c>
      <c r="J903" s="211">
        <v>54</v>
      </c>
      <c r="K903" s="182">
        <f>IFERROR(J903/F889,"-")</f>
        <v>5.8064516129032261E-2</v>
      </c>
      <c r="L903" s="214">
        <f t="shared" si="902"/>
        <v>75060.759259259255</v>
      </c>
      <c r="M903" s="109">
        <f t="shared" si="895"/>
        <v>5.2244582043343649E-3</v>
      </c>
      <c r="N903" s="615"/>
      <c r="O903" s="615"/>
      <c r="P903" s="126" t="s">
        <v>157</v>
      </c>
      <c r="Q903" s="211">
        <v>3092234</v>
      </c>
      <c r="R903" s="182">
        <f>IFERROR(Q903/N889,"-")</f>
        <v>3.6176185750890356E-2</v>
      </c>
      <c r="S903" s="211">
        <v>15</v>
      </c>
      <c r="T903" s="182">
        <f>IFERROR(S903/O889,"-")</f>
        <v>0.12195121951219512</v>
      </c>
      <c r="U903" s="214">
        <f t="shared" si="903"/>
        <v>206148.93333333332</v>
      </c>
      <c r="V903" s="109">
        <f t="shared" si="896"/>
        <v>1.4512383900928793E-3</v>
      </c>
      <c r="W903" s="615"/>
      <c r="X903" s="615"/>
      <c r="Y903" s="126" t="s">
        <v>157</v>
      </c>
      <c r="Z903" s="211">
        <v>91944</v>
      </c>
      <c r="AA903" s="182">
        <f>IFERROR(Z903/W889,"-")</f>
        <v>1.7080612935855743E-3</v>
      </c>
      <c r="AB903" s="211">
        <v>7</v>
      </c>
      <c r="AC903" s="182">
        <f>IFERROR(AB903/X889,"-")</f>
        <v>9.45945945945946E-2</v>
      </c>
      <c r="AD903" s="214">
        <f t="shared" si="904"/>
        <v>13134.857142857143</v>
      </c>
      <c r="AE903" s="109">
        <f t="shared" si="897"/>
        <v>6.7724458204334367E-4</v>
      </c>
      <c r="AF903" s="615"/>
      <c r="AG903" s="615"/>
      <c r="AH903" s="126" t="s">
        <v>157</v>
      </c>
      <c r="AI903" s="211">
        <v>294177</v>
      </c>
      <c r="AJ903" s="182">
        <f>IFERROR(AI903/AF889,"-")</f>
        <v>2.2075345246897371E-3</v>
      </c>
      <c r="AK903" s="211">
        <v>16</v>
      </c>
      <c r="AL903" s="182">
        <f>IFERROR(AK903/AG889,"-")</f>
        <v>9.696969696969697E-2</v>
      </c>
      <c r="AM903" s="214">
        <f t="shared" si="905"/>
        <v>18386.0625</v>
      </c>
      <c r="AN903" s="109">
        <f t="shared" si="898"/>
        <v>1.5479876160990713E-3</v>
      </c>
      <c r="AO903" s="615"/>
      <c r="AP903" s="651"/>
      <c r="AQ903" s="126" t="s">
        <v>157</v>
      </c>
      <c r="AR903" s="211">
        <f t="shared" si="900"/>
        <v>7531636</v>
      </c>
      <c r="AS903" s="182">
        <f>IFERROR(AR903/AO889,"-")</f>
        <v>8.9524767869790939E-3</v>
      </c>
      <c r="AT903" s="211">
        <f t="shared" si="901"/>
        <v>92</v>
      </c>
      <c r="AU903" s="182">
        <f>IFERROR(AT903/AP889,"-")</f>
        <v>7.1207430340557279E-2</v>
      </c>
      <c r="AV903" s="214">
        <f t="shared" si="906"/>
        <v>81865.608695652176</v>
      </c>
      <c r="AW903" s="109">
        <f t="shared" si="899"/>
        <v>8.9009287925696599E-3</v>
      </c>
      <c r="AX903" s="121"/>
      <c r="AY903" s="76"/>
      <c r="AZ903" s="76"/>
      <c r="BA903" s="76"/>
      <c r="BB903" s="76"/>
      <c r="BC903" s="76"/>
      <c r="BD903" s="76"/>
      <c r="BE903" s="76"/>
      <c r="BF903" s="76"/>
      <c r="BG903" s="76"/>
      <c r="BH903" s="76"/>
      <c r="BI903" s="76"/>
      <c r="BN903" s="500"/>
      <c r="BO903" s="642"/>
      <c r="BP903" s="641"/>
      <c r="BQ903" s="641"/>
      <c r="BR903" s="400" t="s">
        <v>157</v>
      </c>
      <c r="BS903" s="188">
        <v>1021631</v>
      </c>
      <c r="BT903" s="390">
        <v>1.0695295605085052E-2</v>
      </c>
      <c r="BU903" s="188">
        <v>14</v>
      </c>
      <c r="BV903" s="390">
        <v>0.10294117647058823</v>
      </c>
      <c r="BW903" s="188">
        <v>72973.642857142855</v>
      </c>
      <c r="BX903" s="401">
        <v>1.3945612112760235E-3</v>
      </c>
      <c r="CB903" s="159"/>
      <c r="CC903" s="159"/>
      <c r="CD903" s="159"/>
      <c r="CE903" s="159"/>
      <c r="CF903" s="159"/>
      <c r="CG903" s="159"/>
      <c r="CI903" s="76"/>
      <c r="CJ903" s="150"/>
      <c r="CK903" s="150"/>
      <c r="CL903" s="150"/>
    </row>
    <row r="904" spans="2:90" s="14" customFormat="1" ht="13.5" customHeight="1">
      <c r="B904" s="500"/>
      <c r="C904" s="628"/>
      <c r="D904" s="631"/>
      <c r="E904" s="615"/>
      <c r="F904" s="615"/>
      <c r="G904" s="127" t="s">
        <v>158</v>
      </c>
      <c r="H904" s="212">
        <v>1889333</v>
      </c>
      <c r="I904" s="183">
        <f>IFERROR(H904/E889,"-")</f>
        <v>3.32205709266758E-3</v>
      </c>
      <c r="J904" s="212">
        <v>71</v>
      </c>
      <c r="K904" s="183">
        <f>IFERROR(J904/F889,"-")</f>
        <v>7.6344086021505372E-2</v>
      </c>
      <c r="L904" s="215">
        <f t="shared" si="902"/>
        <v>26610.323943661973</v>
      </c>
      <c r="M904" s="110">
        <f t="shared" si="895"/>
        <v>6.8691950464396289E-3</v>
      </c>
      <c r="N904" s="615"/>
      <c r="O904" s="615"/>
      <c r="P904" s="127" t="s">
        <v>158</v>
      </c>
      <c r="Q904" s="212">
        <v>74685</v>
      </c>
      <c r="R904" s="183">
        <f>IFERROR(Q904/N889,"-")</f>
        <v>8.7374320080732776E-4</v>
      </c>
      <c r="S904" s="212">
        <v>10</v>
      </c>
      <c r="T904" s="183">
        <f>IFERROR(S904/O889,"-")</f>
        <v>8.1300813008130079E-2</v>
      </c>
      <c r="U904" s="215">
        <f t="shared" si="903"/>
        <v>7468.5</v>
      </c>
      <c r="V904" s="110">
        <f t="shared" si="896"/>
        <v>9.6749226006191951E-4</v>
      </c>
      <c r="W904" s="615"/>
      <c r="X904" s="615"/>
      <c r="Y904" s="127" t="s">
        <v>158</v>
      </c>
      <c r="Z904" s="212">
        <v>20393</v>
      </c>
      <c r="AA904" s="183">
        <f>IFERROR(Z904/W889,"-")</f>
        <v>3.7884466588456692E-4</v>
      </c>
      <c r="AB904" s="212">
        <v>3</v>
      </c>
      <c r="AC904" s="183">
        <f>IFERROR(AB904/X889,"-")</f>
        <v>4.0540540540540543E-2</v>
      </c>
      <c r="AD904" s="215">
        <f t="shared" si="904"/>
        <v>6797.666666666667</v>
      </c>
      <c r="AE904" s="110">
        <f t="shared" si="897"/>
        <v>2.9024767801857584E-4</v>
      </c>
      <c r="AF904" s="615"/>
      <c r="AG904" s="615"/>
      <c r="AH904" s="127" t="s">
        <v>158</v>
      </c>
      <c r="AI904" s="212">
        <v>1349418</v>
      </c>
      <c r="AJ904" s="183">
        <f>IFERROR(AI904/AF889,"-")</f>
        <v>1.0126171737551801E-2</v>
      </c>
      <c r="AK904" s="212">
        <v>15</v>
      </c>
      <c r="AL904" s="183">
        <f>IFERROR(AK904/AG889,"-")</f>
        <v>9.0909090909090912E-2</v>
      </c>
      <c r="AM904" s="215">
        <f t="shared" si="905"/>
        <v>89961.2</v>
      </c>
      <c r="AN904" s="110">
        <f t="shared" si="898"/>
        <v>1.4512383900928793E-3</v>
      </c>
      <c r="AO904" s="615"/>
      <c r="AP904" s="651"/>
      <c r="AQ904" s="127" t="s">
        <v>158</v>
      </c>
      <c r="AR904" s="212">
        <f t="shared" si="900"/>
        <v>3333829</v>
      </c>
      <c r="AS904" s="183">
        <f>IFERROR(AR904/AO889,"-")</f>
        <v>3.962754803107549E-3</v>
      </c>
      <c r="AT904" s="212">
        <f t="shared" si="901"/>
        <v>99</v>
      </c>
      <c r="AU904" s="183">
        <f>IFERROR(AT904/AP889,"-")</f>
        <v>7.6625386996904021E-2</v>
      </c>
      <c r="AV904" s="215">
        <f t="shared" si="906"/>
        <v>33675.040404040403</v>
      </c>
      <c r="AW904" s="110">
        <f t="shared" si="899"/>
        <v>9.5781733746130027E-3</v>
      </c>
      <c r="AX904" s="121"/>
      <c r="AY904" s="76"/>
      <c r="AZ904" s="76"/>
      <c r="BA904" s="76"/>
      <c r="BB904" s="76"/>
      <c r="BC904" s="76"/>
      <c r="BD904" s="76"/>
      <c r="BE904" s="76"/>
      <c r="BF904" s="76"/>
      <c r="BG904" s="76"/>
      <c r="BH904" s="76"/>
      <c r="BI904" s="76"/>
      <c r="BN904" s="500"/>
      <c r="BO904" s="642"/>
      <c r="BP904" s="641"/>
      <c r="BQ904" s="641"/>
      <c r="BR904" s="400" t="s">
        <v>158</v>
      </c>
      <c r="BS904" s="188">
        <v>536727</v>
      </c>
      <c r="BT904" s="390">
        <v>5.6189112548762571E-3</v>
      </c>
      <c r="BU904" s="188">
        <v>9</v>
      </c>
      <c r="BV904" s="390">
        <v>6.6176470588235295E-2</v>
      </c>
      <c r="BW904" s="188">
        <v>59636.333333333336</v>
      </c>
      <c r="BX904" s="401">
        <v>8.9650363582030081E-4</v>
      </c>
      <c r="CB904" s="159"/>
      <c r="CC904" s="159"/>
      <c r="CD904" s="159"/>
      <c r="CE904" s="159"/>
      <c r="CF904" s="159"/>
      <c r="CG904" s="159"/>
      <c r="CI904" s="76"/>
      <c r="CJ904" s="150"/>
      <c r="CK904" s="150"/>
      <c r="CL904" s="150"/>
    </row>
    <row r="905" spans="2:90" s="14" customFormat="1" ht="13.5" customHeight="1">
      <c r="B905" s="500"/>
      <c r="C905" s="629"/>
      <c r="D905" s="632"/>
      <c r="E905" s="616"/>
      <c r="F905" s="616"/>
      <c r="G905" s="128" t="s">
        <v>81</v>
      </c>
      <c r="H905" s="204">
        <v>108528118</v>
      </c>
      <c r="I905" s="183">
        <f>IFERROR(H905/E889,"-")</f>
        <v>0.19082745294543843</v>
      </c>
      <c r="J905" s="212">
        <v>709</v>
      </c>
      <c r="K905" s="183">
        <f>IFERROR(J905/F889,"-")</f>
        <v>0.76236559139784943</v>
      </c>
      <c r="L905" s="215">
        <f t="shared" si="902"/>
        <v>153072.09873060649</v>
      </c>
      <c r="M905" s="111">
        <f t="shared" si="895"/>
        <v>6.8595201238390094E-2</v>
      </c>
      <c r="N905" s="616"/>
      <c r="O905" s="616"/>
      <c r="P905" s="128" t="s">
        <v>81</v>
      </c>
      <c r="Q905" s="204">
        <v>13248133</v>
      </c>
      <c r="R905" s="183">
        <f>IFERROR(Q905/N889,"-")</f>
        <v>0.15499050856452012</v>
      </c>
      <c r="S905" s="212">
        <v>102</v>
      </c>
      <c r="T905" s="183">
        <f>IFERROR(S905/O889,"-")</f>
        <v>0.82926829268292679</v>
      </c>
      <c r="U905" s="215">
        <f t="shared" si="903"/>
        <v>129883.65686274511</v>
      </c>
      <c r="V905" s="111">
        <f t="shared" si="896"/>
        <v>9.8684210526315784E-3</v>
      </c>
      <c r="W905" s="616"/>
      <c r="X905" s="616"/>
      <c r="Y905" s="128" t="s">
        <v>81</v>
      </c>
      <c r="Z905" s="204">
        <v>4708733</v>
      </c>
      <c r="AA905" s="183">
        <f>IFERROR(Z905/W889,"-")</f>
        <v>8.7475034576797644E-2</v>
      </c>
      <c r="AB905" s="212">
        <v>59</v>
      </c>
      <c r="AC905" s="183">
        <f>IFERROR(AB905/X889,"-")</f>
        <v>0.79729729729729726</v>
      </c>
      <c r="AD905" s="215">
        <f t="shared" si="904"/>
        <v>79809.03389830509</v>
      </c>
      <c r="AE905" s="111">
        <f t="shared" si="897"/>
        <v>5.7082043343653251E-3</v>
      </c>
      <c r="AF905" s="616"/>
      <c r="AG905" s="616"/>
      <c r="AH905" s="128" t="s">
        <v>81</v>
      </c>
      <c r="AI905" s="204">
        <v>19767457</v>
      </c>
      <c r="AJ905" s="183">
        <f>IFERROR(AI905/AF889,"-")</f>
        <v>0.14833703448202892</v>
      </c>
      <c r="AK905" s="212">
        <v>134</v>
      </c>
      <c r="AL905" s="183">
        <f>IFERROR(AK905/AG889,"-")</f>
        <v>0.81212121212121213</v>
      </c>
      <c r="AM905" s="215">
        <f t="shared" si="905"/>
        <v>147518.33582089553</v>
      </c>
      <c r="AN905" s="111">
        <f t="shared" si="898"/>
        <v>1.2964396284829722E-2</v>
      </c>
      <c r="AO905" s="616"/>
      <c r="AP905" s="652"/>
      <c r="AQ905" s="128" t="s">
        <v>81</v>
      </c>
      <c r="AR905" s="204">
        <f t="shared" si="900"/>
        <v>146252441</v>
      </c>
      <c r="AS905" s="183">
        <f>IFERROR(AR905/AO889,"-")</f>
        <v>0.17384291846970956</v>
      </c>
      <c r="AT905" s="212">
        <f t="shared" si="901"/>
        <v>1004</v>
      </c>
      <c r="AU905" s="183">
        <f>IFERROR(AT905/AP889,"-")</f>
        <v>0.77708978328173373</v>
      </c>
      <c r="AV905" s="215">
        <f t="shared" si="906"/>
        <v>145669.76195219124</v>
      </c>
      <c r="AW905" s="111">
        <f t="shared" si="899"/>
        <v>9.7136222910216716E-2</v>
      </c>
      <c r="AX905" s="121"/>
      <c r="AY905" s="76"/>
      <c r="AZ905" s="76"/>
      <c r="BA905" s="76"/>
      <c r="BB905" s="76"/>
      <c r="BC905" s="76"/>
      <c r="BD905" s="76"/>
      <c r="BE905" s="76"/>
      <c r="BF905" s="76"/>
      <c r="BG905" s="76"/>
      <c r="BH905" s="76"/>
      <c r="BI905" s="76"/>
      <c r="BN905" s="500"/>
      <c r="BO905" s="642"/>
      <c r="BP905" s="641"/>
      <c r="BQ905" s="641"/>
      <c r="BR905" s="128" t="s">
        <v>81</v>
      </c>
      <c r="BS905" s="188">
        <v>17896605</v>
      </c>
      <c r="BT905" s="390">
        <v>0.18735676658445483</v>
      </c>
      <c r="BU905" s="188">
        <v>111</v>
      </c>
      <c r="BV905" s="390">
        <v>0.81617647058823528</v>
      </c>
      <c r="BW905" s="188">
        <v>161230.67567567568</v>
      </c>
      <c r="BX905" s="401">
        <v>1.1056878175117043E-2</v>
      </c>
      <c r="CB905" s="159"/>
      <c r="CC905" s="159"/>
      <c r="CD905" s="159"/>
      <c r="CE905" s="159"/>
      <c r="CF905" s="159"/>
      <c r="CG905" s="159"/>
      <c r="CI905" s="76"/>
      <c r="CJ905" s="150"/>
      <c r="CK905" s="150"/>
      <c r="CL905" s="150"/>
    </row>
    <row r="906" spans="2:90" s="14" customFormat="1" ht="13.5" customHeight="1">
      <c r="B906" s="500">
        <v>54</v>
      </c>
      <c r="C906" s="627" t="s">
        <v>28</v>
      </c>
      <c r="D906" s="630">
        <f>BL58</f>
        <v>17178</v>
      </c>
      <c r="E906" s="626">
        <f t="shared" ref="E906" si="907">VLOOKUP(C906,$AY$5:$BI$78,2,0)</f>
        <v>866470920</v>
      </c>
      <c r="F906" s="626">
        <f t="shared" ref="F906" si="908">VLOOKUP(C906,$AY$5:$BI$78,7,0)</f>
        <v>1541</v>
      </c>
      <c r="G906" s="124" t="s">
        <v>144</v>
      </c>
      <c r="H906" s="210">
        <v>7536910</v>
      </c>
      <c r="I906" s="181">
        <f>IFERROR(H906/E906,"-")</f>
        <v>8.6983992492211965E-3</v>
      </c>
      <c r="J906" s="210">
        <v>273</v>
      </c>
      <c r="K906" s="181">
        <f>IFERROR(J906/F906,"-")</f>
        <v>0.17715768981181051</v>
      </c>
      <c r="L906" s="213">
        <f t="shared" si="902"/>
        <v>27607.728937728938</v>
      </c>
      <c r="M906" s="108">
        <f>IFERROR(J906/$BL$58,0)</f>
        <v>1.5892420537897311E-2</v>
      </c>
      <c r="N906" s="626">
        <f t="shared" ref="N906" si="909">VLOOKUP(C906,$AY$5:$BI$78,3,0)</f>
        <v>150998390</v>
      </c>
      <c r="O906" s="626">
        <f t="shared" ref="O906" si="910">VLOOKUP(C906,$AY$5:$BI$78,8,0)</f>
        <v>224</v>
      </c>
      <c r="P906" s="124" t="s">
        <v>144</v>
      </c>
      <c r="Q906" s="210">
        <v>826943</v>
      </c>
      <c r="R906" s="181">
        <f>IFERROR(Q906/N906,"-")</f>
        <v>5.476502100452859E-3</v>
      </c>
      <c r="S906" s="210">
        <v>36</v>
      </c>
      <c r="T906" s="181">
        <f>IFERROR(S906/O906,"-")</f>
        <v>0.16071428571428573</v>
      </c>
      <c r="U906" s="213">
        <f t="shared" si="903"/>
        <v>22970.638888888891</v>
      </c>
      <c r="V906" s="108">
        <f>IFERROR(S906/$BL$58,0)</f>
        <v>2.0957038071952499E-3</v>
      </c>
      <c r="W906" s="626">
        <f t="shared" ref="W906" si="911">VLOOKUP(C906,$AY$5:$BI$78,4,0)</f>
        <v>93710640</v>
      </c>
      <c r="X906" s="626">
        <f t="shared" ref="X906" si="912">VLOOKUP(C906,$AY$5:$BI$78,9,0)</f>
        <v>117</v>
      </c>
      <c r="Y906" s="124" t="s">
        <v>144</v>
      </c>
      <c r="Z906" s="210">
        <v>748653</v>
      </c>
      <c r="AA906" s="181">
        <f>IFERROR(Z906/W906,"-")</f>
        <v>7.9889860959225113E-3</v>
      </c>
      <c r="AB906" s="210">
        <v>27</v>
      </c>
      <c r="AC906" s="181">
        <f>IFERROR(AB906/X906,"-")</f>
        <v>0.23076923076923078</v>
      </c>
      <c r="AD906" s="213">
        <f t="shared" si="904"/>
        <v>27727.888888888891</v>
      </c>
      <c r="AE906" s="108">
        <f>IFERROR(AB906/$BL$58,0)</f>
        <v>1.5717778553964374E-3</v>
      </c>
      <c r="AF906" s="626">
        <f t="shared" ref="AF906" si="913">VLOOKUP(C906,$AY$5:$BI$78,5,0)</f>
        <v>166584480</v>
      </c>
      <c r="AG906" s="626">
        <f t="shared" ref="AG906" si="914">VLOOKUP(C906,$AY$5:$BI$78,10,0)</f>
        <v>203</v>
      </c>
      <c r="AH906" s="124" t="s">
        <v>144</v>
      </c>
      <c r="AI906" s="210">
        <v>2518142</v>
      </c>
      <c r="AJ906" s="181">
        <f>IFERROR(AI906/AF906,"-")</f>
        <v>1.5116306152890113E-2</v>
      </c>
      <c r="AK906" s="210">
        <v>56</v>
      </c>
      <c r="AL906" s="181">
        <f>IFERROR(AK906/AG906,"-")</f>
        <v>0.27586206896551724</v>
      </c>
      <c r="AM906" s="213">
        <f t="shared" si="905"/>
        <v>44966.821428571428</v>
      </c>
      <c r="AN906" s="108">
        <f>IFERROR(AK906/$BL$58,0)</f>
        <v>3.2599837000814994E-3</v>
      </c>
      <c r="AO906" s="626">
        <f t="shared" ref="AO906" si="915">VLOOKUP(C906,$AY$5:$BI$78,6,0)</f>
        <v>1277764430</v>
      </c>
      <c r="AP906" s="650">
        <f t="shared" ref="AP906" si="916">VLOOKUP(C906,$AY$5:$BI$78,11,0)</f>
        <v>2085</v>
      </c>
      <c r="AQ906" s="124" t="s">
        <v>144</v>
      </c>
      <c r="AR906" s="210">
        <f t="shared" si="900"/>
        <v>11630648</v>
      </c>
      <c r="AS906" s="181">
        <f>IFERROR(AR906/AO906,"-")</f>
        <v>9.1023413447187604E-3</v>
      </c>
      <c r="AT906" s="210">
        <f t="shared" si="901"/>
        <v>392</v>
      </c>
      <c r="AU906" s="181">
        <f>IFERROR(AT906/AP906,"-")</f>
        <v>0.18800959232613909</v>
      </c>
      <c r="AV906" s="213">
        <f t="shared" si="906"/>
        <v>29670.020408163266</v>
      </c>
      <c r="AW906" s="108">
        <f>IFERROR(AT906/$BL$58,0)</f>
        <v>2.2819885900570498E-2</v>
      </c>
      <c r="AX906" s="121"/>
      <c r="AY906" s="76"/>
      <c r="AZ906" s="76"/>
      <c r="BA906" s="76"/>
      <c r="BB906" s="76"/>
      <c r="BC906" s="76"/>
      <c r="BD906" s="76"/>
      <c r="BE906" s="76"/>
      <c r="BF906" s="76"/>
      <c r="BG906" s="76"/>
      <c r="BH906" s="76"/>
      <c r="BI906" s="76"/>
      <c r="BN906" s="500">
        <v>54</v>
      </c>
      <c r="BO906" s="642" t="s">
        <v>28</v>
      </c>
      <c r="BP906" s="641">
        <v>156963640</v>
      </c>
      <c r="BQ906" s="641">
        <v>187</v>
      </c>
      <c r="BR906" s="400" t="s">
        <v>144</v>
      </c>
      <c r="BS906" s="188">
        <v>762386</v>
      </c>
      <c r="BT906" s="390">
        <v>4.8570866475828416E-3</v>
      </c>
      <c r="BU906" s="188">
        <v>35</v>
      </c>
      <c r="BV906" s="390">
        <v>0.18716577540106952</v>
      </c>
      <c r="BW906" s="188">
        <v>21782.457142857143</v>
      </c>
      <c r="BX906" s="401">
        <v>2.1053897978825795E-3</v>
      </c>
      <c r="CB906" s="159"/>
      <c r="CC906" s="159"/>
      <c r="CD906" s="159"/>
      <c r="CE906" s="159"/>
      <c r="CF906" s="159"/>
      <c r="CG906" s="159"/>
      <c r="CI906" s="76"/>
      <c r="CJ906" s="150"/>
      <c r="CK906" s="150"/>
      <c r="CL906" s="150"/>
    </row>
    <row r="907" spans="2:90" s="14" customFormat="1" ht="13.5" customHeight="1">
      <c r="B907" s="500"/>
      <c r="C907" s="628"/>
      <c r="D907" s="631"/>
      <c r="E907" s="615"/>
      <c r="F907" s="615"/>
      <c r="G907" s="125" t="s">
        <v>145</v>
      </c>
      <c r="H907" s="211">
        <v>19960349</v>
      </c>
      <c r="I907" s="182">
        <f>IFERROR(H907/E906,"-")</f>
        <v>2.3036374954164648E-2</v>
      </c>
      <c r="J907" s="211">
        <v>362</v>
      </c>
      <c r="K907" s="182">
        <f>IFERROR(J907/F906,"-")</f>
        <v>0.23491239454899415</v>
      </c>
      <c r="L907" s="214">
        <f t="shared" si="902"/>
        <v>55139.085635359115</v>
      </c>
      <c r="M907" s="109">
        <f t="shared" ref="M907:M922" si="917">IFERROR(J907/$BL$58,0)</f>
        <v>2.1073466061241122E-2</v>
      </c>
      <c r="N907" s="615"/>
      <c r="O907" s="615"/>
      <c r="P907" s="125" t="s">
        <v>145</v>
      </c>
      <c r="Q907" s="211">
        <v>4391077</v>
      </c>
      <c r="R907" s="182">
        <f>IFERROR(Q907/N906,"-")</f>
        <v>2.9080290193822595E-2</v>
      </c>
      <c r="S907" s="211">
        <v>54</v>
      </c>
      <c r="T907" s="182">
        <f>IFERROR(S907/O906,"-")</f>
        <v>0.24107142857142858</v>
      </c>
      <c r="U907" s="214">
        <f t="shared" si="903"/>
        <v>81316.240740740745</v>
      </c>
      <c r="V907" s="109">
        <f t="shared" ref="V907:V922" si="918">IFERROR(S907/$BL$58,0)</f>
        <v>3.1435557107928748E-3</v>
      </c>
      <c r="W907" s="615"/>
      <c r="X907" s="615"/>
      <c r="Y907" s="125" t="s">
        <v>145</v>
      </c>
      <c r="Z907" s="211">
        <v>703200</v>
      </c>
      <c r="AA907" s="182">
        <f>IFERROR(Z907/W906,"-")</f>
        <v>7.5039504585605217E-3</v>
      </c>
      <c r="AB907" s="211">
        <v>41</v>
      </c>
      <c r="AC907" s="182">
        <f>IFERROR(AB907/X906,"-")</f>
        <v>0.3504273504273504</v>
      </c>
      <c r="AD907" s="214">
        <f t="shared" si="904"/>
        <v>17151.219512195123</v>
      </c>
      <c r="AE907" s="109">
        <f t="shared" ref="AE907:AE922" si="919">IFERROR(AB907/$BL$58,0)</f>
        <v>2.3867737804168124E-3</v>
      </c>
      <c r="AF907" s="615"/>
      <c r="AG907" s="615"/>
      <c r="AH907" s="125" t="s">
        <v>145</v>
      </c>
      <c r="AI907" s="211">
        <v>3184625</v>
      </c>
      <c r="AJ907" s="182">
        <f>IFERROR(AI907/AF906,"-")</f>
        <v>1.9117177062352986E-2</v>
      </c>
      <c r="AK907" s="211">
        <v>57</v>
      </c>
      <c r="AL907" s="182">
        <f>IFERROR(AK907/AG906,"-")</f>
        <v>0.28078817733990147</v>
      </c>
      <c r="AM907" s="214">
        <f t="shared" si="905"/>
        <v>55870.614035087718</v>
      </c>
      <c r="AN907" s="109">
        <f t="shared" ref="AN907:AN922" si="920">IFERROR(AK907/$BL$58,0)</f>
        <v>3.3181976947258122E-3</v>
      </c>
      <c r="AO907" s="615"/>
      <c r="AP907" s="651"/>
      <c r="AQ907" s="125" t="s">
        <v>145</v>
      </c>
      <c r="AR907" s="211">
        <f t="shared" si="900"/>
        <v>28239251</v>
      </c>
      <c r="AS907" s="182">
        <f>IFERROR(AR907/AO906,"-")</f>
        <v>2.2100514255198041E-2</v>
      </c>
      <c r="AT907" s="211">
        <f t="shared" si="901"/>
        <v>514</v>
      </c>
      <c r="AU907" s="182">
        <f>IFERROR(AT907/AP906,"-")</f>
        <v>0.24652278177458034</v>
      </c>
      <c r="AV907" s="214">
        <f t="shared" si="906"/>
        <v>54940.177042801559</v>
      </c>
      <c r="AW907" s="109">
        <f t="shared" ref="AW907:AW922" si="921">IFERROR(AT907/$BL$58,0)</f>
        <v>2.992199324717662E-2</v>
      </c>
      <c r="AX907" s="121"/>
      <c r="AY907" s="76"/>
      <c r="AZ907" s="76"/>
      <c r="BA907" s="76"/>
      <c r="BB907" s="76"/>
      <c r="BC907" s="76"/>
      <c r="BD907" s="76"/>
      <c r="BE907" s="76"/>
      <c r="BF907" s="76"/>
      <c r="BG907" s="76"/>
      <c r="BH907" s="76"/>
      <c r="BI907" s="76"/>
      <c r="BN907" s="500"/>
      <c r="BO907" s="642"/>
      <c r="BP907" s="641"/>
      <c r="BQ907" s="641"/>
      <c r="BR907" s="400" t="s">
        <v>145</v>
      </c>
      <c r="BS907" s="188">
        <v>2107278</v>
      </c>
      <c r="BT907" s="390">
        <v>1.3425262054320351E-2</v>
      </c>
      <c r="BU907" s="188">
        <v>57</v>
      </c>
      <c r="BV907" s="390">
        <v>0.30481283422459893</v>
      </c>
      <c r="BW907" s="188">
        <v>36969.789473684214</v>
      </c>
      <c r="BX907" s="401">
        <v>3.4287776708373436E-3</v>
      </c>
      <c r="CB907" s="159"/>
      <c r="CC907" s="159"/>
      <c r="CD907" s="159"/>
      <c r="CE907" s="159"/>
      <c r="CF907" s="159"/>
      <c r="CG907" s="159"/>
      <c r="CI907" s="76"/>
      <c r="CJ907" s="150"/>
      <c r="CK907" s="150"/>
      <c r="CL907" s="150"/>
    </row>
    <row r="908" spans="2:90" s="14" customFormat="1" ht="13.5" customHeight="1">
      <c r="B908" s="500"/>
      <c r="C908" s="628"/>
      <c r="D908" s="631"/>
      <c r="E908" s="615"/>
      <c r="F908" s="615"/>
      <c r="G908" s="126" t="s">
        <v>146</v>
      </c>
      <c r="H908" s="211">
        <v>15437537</v>
      </c>
      <c r="I908" s="182">
        <f>IFERROR(H908/E906,"-")</f>
        <v>1.781656676948835E-2</v>
      </c>
      <c r="J908" s="211">
        <v>375</v>
      </c>
      <c r="K908" s="182">
        <f>IFERROR(J908/F906,"-")</f>
        <v>0.24334847501622323</v>
      </c>
      <c r="L908" s="214">
        <f t="shared" si="902"/>
        <v>41166.765333333336</v>
      </c>
      <c r="M908" s="109">
        <f t="shared" si="917"/>
        <v>2.1830247991617185E-2</v>
      </c>
      <c r="N908" s="615"/>
      <c r="O908" s="615"/>
      <c r="P908" s="126" t="s">
        <v>146</v>
      </c>
      <c r="Q908" s="211">
        <v>4474085</v>
      </c>
      <c r="R908" s="182">
        <f>IFERROR(Q908/N906,"-")</f>
        <v>2.9630017909462479E-2</v>
      </c>
      <c r="S908" s="211">
        <v>55</v>
      </c>
      <c r="T908" s="182">
        <f>IFERROR(S908/O906,"-")</f>
        <v>0.24553571428571427</v>
      </c>
      <c r="U908" s="214">
        <f t="shared" si="903"/>
        <v>81347</v>
      </c>
      <c r="V908" s="109">
        <f t="shared" si="918"/>
        <v>3.2017697054371871E-3</v>
      </c>
      <c r="W908" s="615"/>
      <c r="X908" s="615"/>
      <c r="Y908" s="126" t="s">
        <v>146</v>
      </c>
      <c r="Z908" s="211">
        <v>3295058</v>
      </c>
      <c r="AA908" s="182">
        <f>IFERROR(Z908/W906,"-")</f>
        <v>3.5162047767468028E-2</v>
      </c>
      <c r="AB908" s="211">
        <v>38</v>
      </c>
      <c r="AC908" s="182">
        <f>IFERROR(AB908/X906,"-")</f>
        <v>0.3247863247863248</v>
      </c>
      <c r="AD908" s="214">
        <f t="shared" si="904"/>
        <v>86712.052631578947</v>
      </c>
      <c r="AE908" s="109">
        <f t="shared" si="919"/>
        <v>2.2121317964838745E-3</v>
      </c>
      <c r="AF908" s="615"/>
      <c r="AG908" s="615"/>
      <c r="AH908" s="126" t="s">
        <v>146</v>
      </c>
      <c r="AI908" s="211">
        <v>2673522</v>
      </c>
      <c r="AJ908" s="182">
        <f>IFERROR(AI908/AF906,"-")</f>
        <v>1.60490461056156E-2</v>
      </c>
      <c r="AK908" s="211">
        <v>59</v>
      </c>
      <c r="AL908" s="182">
        <f>IFERROR(AK908/AG906,"-")</f>
        <v>0.29064039408866993</v>
      </c>
      <c r="AM908" s="214">
        <f t="shared" si="905"/>
        <v>45313.932203389828</v>
      </c>
      <c r="AN908" s="109">
        <f t="shared" si="920"/>
        <v>3.4346256840144373E-3</v>
      </c>
      <c r="AO908" s="615"/>
      <c r="AP908" s="651"/>
      <c r="AQ908" s="126" t="s">
        <v>146</v>
      </c>
      <c r="AR908" s="211">
        <f t="shared" si="900"/>
        <v>25880202</v>
      </c>
      <c r="AS908" s="182">
        <f>IFERROR(AR908/AO906,"-")</f>
        <v>2.0254282708433196E-2</v>
      </c>
      <c r="AT908" s="211">
        <f t="shared" si="901"/>
        <v>527</v>
      </c>
      <c r="AU908" s="182">
        <f>IFERROR(AT908/AP906,"-")</f>
        <v>0.25275779376498803</v>
      </c>
      <c r="AV908" s="214">
        <f t="shared" si="906"/>
        <v>49108.542694497155</v>
      </c>
      <c r="AW908" s="109">
        <f t="shared" si="921"/>
        <v>3.0678775177552683E-2</v>
      </c>
      <c r="AX908" s="121"/>
      <c r="AY908" s="76"/>
      <c r="AZ908" s="76"/>
      <c r="BA908" s="76"/>
      <c r="BB908" s="76"/>
      <c r="BC908" s="76"/>
      <c r="BD908" s="76"/>
      <c r="BE908" s="76"/>
      <c r="BF908" s="76"/>
      <c r="BG908" s="76"/>
      <c r="BH908" s="76"/>
      <c r="BI908" s="76"/>
      <c r="BN908" s="500"/>
      <c r="BO908" s="642"/>
      <c r="BP908" s="641"/>
      <c r="BQ908" s="641"/>
      <c r="BR908" s="400" t="s">
        <v>146</v>
      </c>
      <c r="BS908" s="188">
        <v>1177378</v>
      </c>
      <c r="BT908" s="390">
        <v>7.5009600949621199E-3</v>
      </c>
      <c r="BU908" s="188">
        <v>48</v>
      </c>
      <c r="BV908" s="390">
        <v>0.25668449197860965</v>
      </c>
      <c r="BW908" s="188">
        <v>24528.708333333332</v>
      </c>
      <c r="BX908" s="401">
        <v>2.8873917228103944E-3</v>
      </c>
      <c r="CB908" s="159"/>
      <c r="CC908" s="159"/>
      <c r="CD908" s="159"/>
      <c r="CE908" s="159"/>
      <c r="CF908" s="159"/>
      <c r="CG908" s="159"/>
      <c r="CI908" s="76"/>
      <c r="CJ908" s="150"/>
      <c r="CK908" s="150"/>
      <c r="CL908" s="150"/>
    </row>
    <row r="909" spans="2:90" s="14" customFormat="1" ht="13.5" customHeight="1">
      <c r="B909" s="500"/>
      <c r="C909" s="628"/>
      <c r="D909" s="631"/>
      <c r="E909" s="615"/>
      <c r="F909" s="615"/>
      <c r="G909" s="126" t="s">
        <v>147</v>
      </c>
      <c r="H909" s="211">
        <v>645284</v>
      </c>
      <c r="I909" s="182">
        <f>IFERROR(H909/E906,"-")</f>
        <v>7.4472666664912427E-4</v>
      </c>
      <c r="J909" s="211">
        <v>64</v>
      </c>
      <c r="K909" s="182">
        <f>IFERROR(J909/F906,"-")</f>
        <v>4.1531473069435429E-2</v>
      </c>
      <c r="L909" s="214">
        <f t="shared" si="902"/>
        <v>10082.5625</v>
      </c>
      <c r="M909" s="109">
        <f t="shared" si="917"/>
        <v>3.7256956572359994E-3</v>
      </c>
      <c r="N909" s="615"/>
      <c r="O909" s="615"/>
      <c r="P909" s="126" t="s">
        <v>147</v>
      </c>
      <c r="Q909" s="211">
        <v>73781</v>
      </c>
      <c r="R909" s="182">
        <f>IFERROR(Q909/N906,"-")</f>
        <v>4.8862110384090848E-4</v>
      </c>
      <c r="S909" s="211">
        <v>8</v>
      </c>
      <c r="T909" s="182">
        <f>IFERROR(S909/O906,"-")</f>
        <v>3.5714285714285712E-2</v>
      </c>
      <c r="U909" s="214">
        <f t="shared" si="903"/>
        <v>9222.625</v>
      </c>
      <c r="V909" s="109">
        <f t="shared" si="918"/>
        <v>4.6571195715449992E-4</v>
      </c>
      <c r="W909" s="615"/>
      <c r="X909" s="615"/>
      <c r="Y909" s="126" t="s">
        <v>147</v>
      </c>
      <c r="Z909" s="211">
        <v>153636</v>
      </c>
      <c r="AA909" s="182">
        <f>IFERROR(Z909/W906,"-")</f>
        <v>1.6394723160571734E-3</v>
      </c>
      <c r="AB909" s="211">
        <v>5</v>
      </c>
      <c r="AC909" s="182">
        <f>IFERROR(AB909/X906,"-")</f>
        <v>4.2735042735042736E-2</v>
      </c>
      <c r="AD909" s="214">
        <f t="shared" si="904"/>
        <v>30727.200000000001</v>
      </c>
      <c r="AE909" s="109">
        <f t="shared" si="919"/>
        <v>2.9106997322156245E-4</v>
      </c>
      <c r="AF909" s="615"/>
      <c r="AG909" s="615"/>
      <c r="AH909" s="126" t="s">
        <v>147</v>
      </c>
      <c r="AI909" s="211">
        <v>1003512</v>
      </c>
      <c r="AJ909" s="182">
        <f>IFERROR(AI909/AF906,"-")</f>
        <v>6.0240425758750155E-3</v>
      </c>
      <c r="AK909" s="211">
        <v>9</v>
      </c>
      <c r="AL909" s="182">
        <f>IFERROR(AK909/AG906,"-")</f>
        <v>4.4334975369458129E-2</v>
      </c>
      <c r="AM909" s="214">
        <f t="shared" si="905"/>
        <v>111501.33333333333</v>
      </c>
      <c r="AN909" s="109">
        <f t="shared" si="920"/>
        <v>5.2392595179881246E-4</v>
      </c>
      <c r="AO909" s="615"/>
      <c r="AP909" s="651"/>
      <c r="AQ909" s="126" t="s">
        <v>147</v>
      </c>
      <c r="AR909" s="211">
        <f t="shared" si="900"/>
        <v>1876213</v>
      </c>
      <c r="AS909" s="182">
        <f>IFERROR(AR909/AO906,"-")</f>
        <v>1.4683559472695605E-3</v>
      </c>
      <c r="AT909" s="211">
        <f t="shared" si="901"/>
        <v>86</v>
      </c>
      <c r="AU909" s="182">
        <f>IFERROR(AT909/AP906,"-")</f>
        <v>4.1247002398081538E-2</v>
      </c>
      <c r="AV909" s="214">
        <f t="shared" si="906"/>
        <v>21816.430232558141</v>
      </c>
      <c r="AW909" s="109">
        <f t="shared" si="921"/>
        <v>5.006403539410874E-3</v>
      </c>
      <c r="AX909" s="121"/>
      <c r="AY909" s="76"/>
      <c r="AZ909" s="76"/>
      <c r="BA909" s="76"/>
      <c r="BB909" s="76"/>
      <c r="BC909" s="76"/>
      <c r="BD909" s="76"/>
      <c r="BE909" s="76"/>
      <c r="BF909" s="76"/>
      <c r="BG909" s="76"/>
      <c r="BH909" s="76"/>
      <c r="BI909" s="76"/>
      <c r="BN909" s="500"/>
      <c r="BO909" s="642"/>
      <c r="BP909" s="641"/>
      <c r="BQ909" s="641"/>
      <c r="BR909" s="400" t="s">
        <v>147</v>
      </c>
      <c r="BS909" s="188">
        <v>46434</v>
      </c>
      <c r="BT909" s="390">
        <v>2.9582647293347684E-4</v>
      </c>
      <c r="BU909" s="188">
        <v>7</v>
      </c>
      <c r="BV909" s="390">
        <v>3.7433155080213901E-2</v>
      </c>
      <c r="BW909" s="188">
        <v>6633.4285714285716</v>
      </c>
      <c r="BX909" s="401">
        <v>4.2107795957651586E-4</v>
      </c>
      <c r="CB909" s="159"/>
      <c r="CC909" s="159"/>
      <c r="CD909" s="159"/>
      <c r="CE909" s="159"/>
      <c r="CF909" s="159"/>
      <c r="CG909" s="159"/>
      <c r="CI909" s="76"/>
      <c r="CJ909" s="150"/>
      <c r="CK909" s="150"/>
      <c r="CL909" s="150"/>
    </row>
    <row r="910" spans="2:90" s="14" customFormat="1" ht="13.5" customHeight="1">
      <c r="B910" s="500"/>
      <c r="C910" s="628"/>
      <c r="D910" s="631"/>
      <c r="E910" s="615"/>
      <c r="F910" s="615"/>
      <c r="G910" s="126" t="s">
        <v>148</v>
      </c>
      <c r="H910" s="211">
        <v>16677088</v>
      </c>
      <c r="I910" s="182">
        <f>IFERROR(H910/E906,"-")</f>
        <v>1.9247141035039005E-2</v>
      </c>
      <c r="J910" s="211">
        <v>428</v>
      </c>
      <c r="K910" s="182">
        <f>IFERROR(J910/F906,"-")</f>
        <v>0.27774172615184944</v>
      </c>
      <c r="L910" s="214">
        <f t="shared" si="902"/>
        <v>38965.15887850467</v>
      </c>
      <c r="M910" s="109">
        <f t="shared" si="917"/>
        <v>2.4915589707765747E-2</v>
      </c>
      <c r="N910" s="615"/>
      <c r="O910" s="615"/>
      <c r="P910" s="126" t="s">
        <v>148</v>
      </c>
      <c r="Q910" s="211">
        <v>5008862</v>
      </c>
      <c r="R910" s="182">
        <f>IFERROR(Q910/N906,"-")</f>
        <v>3.3171625207394598E-2</v>
      </c>
      <c r="S910" s="211">
        <v>77</v>
      </c>
      <c r="T910" s="182">
        <f>IFERROR(S910/O906,"-")</f>
        <v>0.34375</v>
      </c>
      <c r="U910" s="214">
        <f t="shared" si="903"/>
        <v>65050.155844155845</v>
      </c>
      <c r="V910" s="109">
        <f t="shared" si="918"/>
        <v>4.4824775876120618E-3</v>
      </c>
      <c r="W910" s="615"/>
      <c r="X910" s="615"/>
      <c r="Y910" s="126" t="s">
        <v>148</v>
      </c>
      <c r="Z910" s="211">
        <v>4299599</v>
      </c>
      <c r="AA910" s="182">
        <f>IFERROR(Z910/W906,"-")</f>
        <v>4.5881652286229181E-2</v>
      </c>
      <c r="AB910" s="211">
        <v>53</v>
      </c>
      <c r="AC910" s="182">
        <f>IFERROR(AB910/X906,"-")</f>
        <v>0.45299145299145299</v>
      </c>
      <c r="AD910" s="214">
        <f t="shared" si="904"/>
        <v>81124.509433962259</v>
      </c>
      <c r="AE910" s="109">
        <f t="shared" si="919"/>
        <v>3.085341716148562E-3</v>
      </c>
      <c r="AF910" s="615"/>
      <c r="AG910" s="615"/>
      <c r="AH910" s="126" t="s">
        <v>148</v>
      </c>
      <c r="AI910" s="211">
        <v>2979036</v>
      </c>
      <c r="AJ910" s="182">
        <f>IFERROR(AI910/AF906,"-")</f>
        <v>1.7883034481963746E-2</v>
      </c>
      <c r="AK910" s="211">
        <v>83</v>
      </c>
      <c r="AL910" s="182">
        <f>IFERROR(AK910/AG906,"-")</f>
        <v>0.40886699507389163</v>
      </c>
      <c r="AM910" s="214">
        <f t="shared" si="905"/>
        <v>35892</v>
      </c>
      <c r="AN910" s="109">
        <f t="shared" si="920"/>
        <v>4.8317615554779366E-3</v>
      </c>
      <c r="AO910" s="615"/>
      <c r="AP910" s="651"/>
      <c r="AQ910" s="126" t="s">
        <v>148</v>
      </c>
      <c r="AR910" s="211">
        <f t="shared" si="900"/>
        <v>28964585</v>
      </c>
      <c r="AS910" s="182">
        <f>IFERROR(AR910/AO906,"-")</f>
        <v>2.2668172880661579E-2</v>
      </c>
      <c r="AT910" s="211">
        <f t="shared" si="901"/>
        <v>641</v>
      </c>
      <c r="AU910" s="182">
        <f>IFERROR(AT910/AP906,"-")</f>
        <v>0.30743405275779379</v>
      </c>
      <c r="AV910" s="214">
        <f t="shared" si="906"/>
        <v>45186.560062402496</v>
      </c>
      <c r="AW910" s="109">
        <f t="shared" si="921"/>
        <v>3.7315170567004306E-2</v>
      </c>
      <c r="AX910" s="121"/>
      <c r="AY910" s="76"/>
      <c r="AZ910" s="76"/>
      <c r="BA910" s="76"/>
      <c r="BB910" s="76"/>
      <c r="BC910" s="76"/>
      <c r="BD910" s="76"/>
      <c r="BE910" s="76"/>
      <c r="BF910" s="76"/>
      <c r="BG910" s="76"/>
      <c r="BH910" s="76"/>
      <c r="BI910" s="76"/>
      <c r="BN910" s="500"/>
      <c r="BO910" s="642"/>
      <c r="BP910" s="641"/>
      <c r="BQ910" s="641"/>
      <c r="BR910" s="400" t="s">
        <v>148</v>
      </c>
      <c r="BS910" s="188">
        <v>1668901</v>
      </c>
      <c r="BT910" s="390">
        <v>1.0632405058904087E-2</v>
      </c>
      <c r="BU910" s="188">
        <v>74</v>
      </c>
      <c r="BV910" s="390">
        <v>0.39572192513368987</v>
      </c>
      <c r="BW910" s="188">
        <v>22552.716216216217</v>
      </c>
      <c r="BX910" s="401">
        <v>4.4513955726660252E-3</v>
      </c>
      <c r="CB910" s="159"/>
      <c r="CC910" s="159"/>
      <c r="CD910" s="159"/>
      <c r="CE910" s="159"/>
      <c r="CF910" s="159"/>
      <c r="CG910" s="159"/>
      <c r="CI910" s="76"/>
      <c r="CJ910" s="150"/>
      <c r="CK910" s="150"/>
      <c r="CL910" s="150"/>
    </row>
    <row r="911" spans="2:90" s="14" customFormat="1" ht="13.5" customHeight="1">
      <c r="B911" s="500"/>
      <c r="C911" s="628"/>
      <c r="D911" s="631"/>
      <c r="E911" s="615"/>
      <c r="F911" s="615"/>
      <c r="G911" s="126" t="s">
        <v>149</v>
      </c>
      <c r="H911" s="211">
        <v>27902974</v>
      </c>
      <c r="I911" s="182">
        <f>IFERROR(H911/E906,"-")</f>
        <v>3.2203012652750079E-2</v>
      </c>
      <c r="J911" s="211">
        <v>504</v>
      </c>
      <c r="K911" s="182">
        <f>IFERROR(J911/F906,"-")</f>
        <v>0.32706035042180404</v>
      </c>
      <c r="L911" s="214">
        <f t="shared" si="902"/>
        <v>55363.043650793654</v>
      </c>
      <c r="M911" s="109">
        <f t="shared" si="917"/>
        <v>2.9339853300733496E-2</v>
      </c>
      <c r="N911" s="615"/>
      <c r="O911" s="615"/>
      <c r="P911" s="126" t="s">
        <v>149</v>
      </c>
      <c r="Q911" s="211">
        <v>4548210</v>
      </c>
      <c r="R911" s="182">
        <f>IFERROR(Q911/N906,"-")</f>
        <v>3.0120917183289173E-2</v>
      </c>
      <c r="S911" s="211">
        <v>80</v>
      </c>
      <c r="T911" s="182">
        <f>IFERROR(S911/O906,"-")</f>
        <v>0.35714285714285715</v>
      </c>
      <c r="U911" s="214">
        <f t="shared" si="903"/>
        <v>56852.625</v>
      </c>
      <c r="V911" s="109">
        <f t="shared" si="918"/>
        <v>4.6571195715449992E-3</v>
      </c>
      <c r="W911" s="615"/>
      <c r="X911" s="615"/>
      <c r="Y911" s="126" t="s">
        <v>149</v>
      </c>
      <c r="Z911" s="211">
        <v>3109380</v>
      </c>
      <c r="AA911" s="182">
        <f>IFERROR(Z911/W906,"-")</f>
        <v>3.3180650564332927E-2</v>
      </c>
      <c r="AB911" s="211">
        <v>48</v>
      </c>
      <c r="AC911" s="182">
        <f>IFERROR(AB911/X906,"-")</f>
        <v>0.41025641025641024</v>
      </c>
      <c r="AD911" s="214">
        <f t="shared" si="904"/>
        <v>64778.75</v>
      </c>
      <c r="AE911" s="109">
        <f t="shared" si="919"/>
        <v>2.7942717429269995E-3</v>
      </c>
      <c r="AF911" s="615"/>
      <c r="AG911" s="615"/>
      <c r="AH911" s="126" t="s">
        <v>149</v>
      </c>
      <c r="AI911" s="211">
        <v>3773745</v>
      </c>
      <c r="AJ911" s="182">
        <f>IFERROR(AI911/AF906,"-")</f>
        <v>2.2653640963431889E-2</v>
      </c>
      <c r="AK911" s="211">
        <v>81</v>
      </c>
      <c r="AL911" s="182">
        <f>IFERROR(AK911/AG906,"-")</f>
        <v>0.39901477832512317</v>
      </c>
      <c r="AM911" s="214">
        <f t="shared" si="905"/>
        <v>46589.444444444445</v>
      </c>
      <c r="AN911" s="109">
        <f t="shared" si="920"/>
        <v>4.715333566189312E-3</v>
      </c>
      <c r="AO911" s="615"/>
      <c r="AP911" s="651"/>
      <c r="AQ911" s="126" t="s">
        <v>149</v>
      </c>
      <c r="AR911" s="211">
        <f t="shared" si="900"/>
        <v>39334309</v>
      </c>
      <c r="AS911" s="182">
        <f>IFERROR(AR911/AO906,"-")</f>
        <v>3.0783693830012157E-2</v>
      </c>
      <c r="AT911" s="211">
        <f t="shared" si="901"/>
        <v>713</v>
      </c>
      <c r="AU911" s="182">
        <f>IFERROR(AT911/AP906,"-")</f>
        <v>0.34196642685851319</v>
      </c>
      <c r="AV911" s="214">
        <f t="shared" si="906"/>
        <v>55167.333800841516</v>
      </c>
      <c r="AW911" s="109">
        <f t="shared" si="921"/>
        <v>4.1506578181394804E-2</v>
      </c>
      <c r="AX911" s="121"/>
      <c r="AY911" s="76"/>
      <c r="AZ911" s="76"/>
      <c r="BA911" s="76"/>
      <c r="BB911" s="76"/>
      <c r="BC911" s="76"/>
      <c r="BD911" s="76"/>
      <c r="BE911" s="76"/>
      <c r="BF911" s="76"/>
      <c r="BG911" s="76"/>
      <c r="BH911" s="76"/>
      <c r="BI911" s="76"/>
      <c r="BN911" s="500"/>
      <c r="BO911" s="642"/>
      <c r="BP911" s="641"/>
      <c r="BQ911" s="641"/>
      <c r="BR911" s="400" t="s">
        <v>149</v>
      </c>
      <c r="BS911" s="188">
        <v>5224239</v>
      </c>
      <c r="BT911" s="390">
        <v>3.3283115758528534E-2</v>
      </c>
      <c r="BU911" s="188">
        <v>77</v>
      </c>
      <c r="BV911" s="390">
        <v>0.41176470588235292</v>
      </c>
      <c r="BW911" s="188">
        <v>67847.259740259746</v>
      </c>
      <c r="BX911" s="401">
        <v>4.6318575553416751E-3</v>
      </c>
      <c r="CB911" s="159"/>
      <c r="CC911" s="159"/>
      <c r="CD911" s="159"/>
      <c r="CE911" s="159"/>
      <c r="CF911" s="159"/>
      <c r="CG911" s="159"/>
      <c r="CI911" s="76"/>
      <c r="CJ911" s="150"/>
      <c r="CK911" s="150"/>
      <c r="CL911" s="150"/>
    </row>
    <row r="912" spans="2:90" s="14" customFormat="1" ht="13.5" customHeight="1">
      <c r="B912" s="500"/>
      <c r="C912" s="628"/>
      <c r="D912" s="631"/>
      <c r="E912" s="615"/>
      <c r="F912" s="615"/>
      <c r="G912" s="126" t="s">
        <v>150</v>
      </c>
      <c r="H912" s="211">
        <v>17858991</v>
      </c>
      <c r="I912" s="182">
        <f>IFERROR(H912/E906,"-")</f>
        <v>2.0611183350504134E-2</v>
      </c>
      <c r="J912" s="211">
        <v>131</v>
      </c>
      <c r="K912" s="182">
        <f>IFERROR(J912/F906,"-")</f>
        <v>8.5009733939000645E-2</v>
      </c>
      <c r="L912" s="214">
        <f t="shared" si="902"/>
        <v>136328.17557251907</v>
      </c>
      <c r="M912" s="109">
        <f t="shared" si="917"/>
        <v>7.6260332984049361E-3</v>
      </c>
      <c r="N912" s="615"/>
      <c r="O912" s="615"/>
      <c r="P912" s="126" t="s">
        <v>150</v>
      </c>
      <c r="Q912" s="211">
        <v>2433250</v>
      </c>
      <c r="R912" s="182">
        <f>IFERROR(Q912/N906,"-")</f>
        <v>1.6114410226493143E-2</v>
      </c>
      <c r="S912" s="211">
        <v>25</v>
      </c>
      <c r="T912" s="182">
        <f>IFERROR(S912/O906,"-")</f>
        <v>0.11160714285714286</v>
      </c>
      <c r="U912" s="214">
        <f t="shared" si="903"/>
        <v>97330</v>
      </c>
      <c r="V912" s="109">
        <f t="shared" si="918"/>
        <v>1.4553498661078123E-3</v>
      </c>
      <c r="W912" s="615"/>
      <c r="X912" s="615"/>
      <c r="Y912" s="126" t="s">
        <v>150</v>
      </c>
      <c r="Z912" s="211">
        <v>5075498</v>
      </c>
      <c r="AA912" s="182">
        <f>IFERROR(Z912/W906,"-")</f>
        <v>5.4161384448980394E-2</v>
      </c>
      <c r="AB912" s="211">
        <v>18</v>
      </c>
      <c r="AC912" s="182">
        <f>IFERROR(AB912/X906,"-")</f>
        <v>0.15384615384615385</v>
      </c>
      <c r="AD912" s="214">
        <f t="shared" si="904"/>
        <v>281972.11111111112</v>
      </c>
      <c r="AE912" s="109">
        <f t="shared" si="919"/>
        <v>1.0478519035976249E-3</v>
      </c>
      <c r="AF912" s="615"/>
      <c r="AG912" s="615"/>
      <c r="AH912" s="126" t="s">
        <v>150</v>
      </c>
      <c r="AI912" s="211">
        <v>608066</v>
      </c>
      <c r="AJ912" s="182">
        <f>IFERROR(AI912/AF906,"-")</f>
        <v>3.6501959846439477E-3</v>
      </c>
      <c r="AK912" s="211">
        <v>26</v>
      </c>
      <c r="AL912" s="182">
        <f>IFERROR(AK912/AG906,"-")</f>
        <v>0.12807881773399016</v>
      </c>
      <c r="AM912" s="214">
        <f t="shared" si="905"/>
        <v>23387.153846153848</v>
      </c>
      <c r="AN912" s="109">
        <f t="shared" si="920"/>
        <v>1.5135638607521248E-3</v>
      </c>
      <c r="AO912" s="615"/>
      <c r="AP912" s="651"/>
      <c r="AQ912" s="126" t="s">
        <v>150</v>
      </c>
      <c r="AR912" s="211">
        <f t="shared" si="900"/>
        <v>25975805</v>
      </c>
      <c r="AS912" s="182">
        <f>IFERROR(AR912/AO906,"-")</f>
        <v>2.0329103229145298E-2</v>
      </c>
      <c r="AT912" s="211">
        <f t="shared" si="901"/>
        <v>200</v>
      </c>
      <c r="AU912" s="182">
        <f>IFERROR(AT912/AP906,"-")</f>
        <v>9.5923261390887291E-2</v>
      </c>
      <c r="AV912" s="214">
        <f t="shared" si="906"/>
        <v>129879.02499999999</v>
      </c>
      <c r="AW912" s="109">
        <f t="shared" si="921"/>
        <v>1.1642798928862498E-2</v>
      </c>
      <c r="AX912" s="121"/>
      <c r="AY912" s="76"/>
      <c r="AZ912" s="76"/>
      <c r="BA912" s="76"/>
      <c r="BB912" s="76"/>
      <c r="BC912" s="76"/>
      <c r="BD912" s="76"/>
      <c r="BE912" s="76"/>
      <c r="BF912" s="76"/>
      <c r="BG912" s="76"/>
      <c r="BH912" s="76"/>
      <c r="BI912" s="76"/>
      <c r="BN912" s="500"/>
      <c r="BO912" s="642"/>
      <c r="BP912" s="641"/>
      <c r="BQ912" s="641"/>
      <c r="BR912" s="400" t="s">
        <v>150</v>
      </c>
      <c r="BS912" s="188">
        <v>2688232</v>
      </c>
      <c r="BT912" s="390">
        <v>1.7126463173254648E-2</v>
      </c>
      <c r="BU912" s="188">
        <v>27</v>
      </c>
      <c r="BV912" s="390">
        <v>0.14438502673796791</v>
      </c>
      <c r="BW912" s="188">
        <v>99564.148148148146</v>
      </c>
      <c r="BX912" s="401">
        <v>1.6241578440808469E-3</v>
      </c>
      <c r="CB912" s="159"/>
      <c r="CC912" s="159"/>
      <c r="CD912" s="159"/>
      <c r="CE912" s="159"/>
      <c r="CF912" s="159"/>
      <c r="CG912" s="159"/>
      <c r="CI912" s="76"/>
      <c r="CJ912" s="150"/>
      <c r="CK912" s="150"/>
      <c r="CL912" s="150"/>
    </row>
    <row r="913" spans="2:90" s="14" customFormat="1" ht="13.5" customHeight="1">
      <c r="B913" s="500"/>
      <c r="C913" s="628"/>
      <c r="D913" s="631"/>
      <c r="E913" s="615"/>
      <c r="F913" s="615"/>
      <c r="G913" s="126" t="s">
        <v>160</v>
      </c>
      <c r="H913" s="211">
        <v>0</v>
      </c>
      <c r="I913" s="182">
        <f>IFERROR(H913/E906,"-")</f>
        <v>0</v>
      </c>
      <c r="J913" s="211">
        <v>0</v>
      </c>
      <c r="K913" s="182">
        <f>IFERROR(J913/F906,"-")</f>
        <v>0</v>
      </c>
      <c r="L913" s="214" t="str">
        <f t="shared" si="902"/>
        <v>-</v>
      </c>
      <c r="M913" s="109">
        <f t="shared" si="917"/>
        <v>0</v>
      </c>
      <c r="N913" s="615"/>
      <c r="O913" s="615"/>
      <c r="P913" s="126" t="s">
        <v>160</v>
      </c>
      <c r="Q913" s="211">
        <v>0</v>
      </c>
      <c r="R913" s="182">
        <f>IFERROR(Q913/N906,"-")</f>
        <v>0</v>
      </c>
      <c r="S913" s="211">
        <v>0</v>
      </c>
      <c r="T913" s="182">
        <f>IFERROR(S913/O906,"-")</f>
        <v>0</v>
      </c>
      <c r="U913" s="214" t="str">
        <f t="shared" si="903"/>
        <v>-</v>
      </c>
      <c r="V913" s="109">
        <f t="shared" si="918"/>
        <v>0</v>
      </c>
      <c r="W913" s="615"/>
      <c r="X913" s="615"/>
      <c r="Y913" s="126" t="s">
        <v>160</v>
      </c>
      <c r="Z913" s="211">
        <v>0</v>
      </c>
      <c r="AA913" s="182">
        <f>IFERROR(Z913/W906,"-")</f>
        <v>0</v>
      </c>
      <c r="AB913" s="211">
        <v>0</v>
      </c>
      <c r="AC913" s="182">
        <f>IFERROR(AB913/X906,"-")</f>
        <v>0</v>
      </c>
      <c r="AD913" s="214" t="str">
        <f t="shared" si="904"/>
        <v>-</v>
      </c>
      <c r="AE913" s="109">
        <f t="shared" si="919"/>
        <v>0</v>
      </c>
      <c r="AF913" s="615"/>
      <c r="AG913" s="615"/>
      <c r="AH913" s="126" t="s">
        <v>160</v>
      </c>
      <c r="AI913" s="211">
        <v>0</v>
      </c>
      <c r="AJ913" s="182">
        <f>IFERROR(AI913/AF906,"-")</f>
        <v>0</v>
      </c>
      <c r="AK913" s="211">
        <v>0</v>
      </c>
      <c r="AL913" s="182">
        <f>IFERROR(AK913/AG906,"-")</f>
        <v>0</v>
      </c>
      <c r="AM913" s="214" t="str">
        <f t="shared" si="905"/>
        <v>-</v>
      </c>
      <c r="AN913" s="109">
        <f t="shared" si="920"/>
        <v>0</v>
      </c>
      <c r="AO913" s="615"/>
      <c r="AP913" s="651"/>
      <c r="AQ913" s="126" t="s">
        <v>160</v>
      </c>
      <c r="AR913" s="211">
        <f t="shared" si="900"/>
        <v>0</v>
      </c>
      <c r="AS913" s="182">
        <f>IFERROR(AR913/AO906,"-")</f>
        <v>0</v>
      </c>
      <c r="AT913" s="211">
        <f t="shared" si="901"/>
        <v>0</v>
      </c>
      <c r="AU913" s="182">
        <f>IFERROR(AT913/AP906,"-")</f>
        <v>0</v>
      </c>
      <c r="AV913" s="214" t="str">
        <f t="shared" si="906"/>
        <v>-</v>
      </c>
      <c r="AW913" s="109">
        <f t="shared" si="921"/>
        <v>0</v>
      </c>
      <c r="AX913" s="121"/>
      <c r="AY913" s="76"/>
      <c r="AZ913" s="76"/>
      <c r="BA913" s="76"/>
      <c r="BB913" s="76"/>
      <c r="BC913" s="76"/>
      <c r="BD913" s="76"/>
      <c r="BE913" s="76"/>
      <c r="BF913" s="76"/>
      <c r="BG913" s="76"/>
      <c r="BH913" s="76"/>
      <c r="BI913" s="76"/>
      <c r="BN913" s="500"/>
      <c r="BO913" s="642"/>
      <c r="BP913" s="641"/>
      <c r="BQ913" s="641"/>
      <c r="BR913" s="400" t="s">
        <v>160</v>
      </c>
      <c r="BS913" s="188">
        <v>0</v>
      </c>
      <c r="BT913" s="390">
        <v>0</v>
      </c>
      <c r="BU913" s="188">
        <v>0</v>
      </c>
      <c r="BV913" s="390">
        <v>0</v>
      </c>
      <c r="BW913" s="188" t="s">
        <v>418</v>
      </c>
      <c r="BX913" s="401">
        <v>0</v>
      </c>
      <c r="CB913" s="159"/>
      <c r="CC913" s="159"/>
      <c r="CD913" s="159"/>
      <c r="CE913" s="159"/>
      <c r="CF913" s="159"/>
      <c r="CG913" s="159"/>
      <c r="CI913" s="76"/>
      <c r="CJ913" s="150"/>
      <c r="CK913" s="150"/>
      <c r="CL913" s="150"/>
    </row>
    <row r="914" spans="2:90" s="14" customFormat="1" ht="13.5" customHeight="1">
      <c r="B914" s="500"/>
      <c r="C914" s="628"/>
      <c r="D914" s="631"/>
      <c r="E914" s="615"/>
      <c r="F914" s="615"/>
      <c r="G914" s="126" t="s">
        <v>151</v>
      </c>
      <c r="H914" s="211">
        <v>133869</v>
      </c>
      <c r="I914" s="182">
        <f>IFERROR(H914/E906,"-")</f>
        <v>1.5449912617956064E-4</v>
      </c>
      <c r="J914" s="211">
        <v>8</v>
      </c>
      <c r="K914" s="182">
        <f>IFERROR(J914/F906,"-")</f>
        <v>5.1914341336794286E-3</v>
      </c>
      <c r="L914" s="214">
        <f t="shared" si="902"/>
        <v>16733.625</v>
      </c>
      <c r="M914" s="109">
        <f t="shared" si="917"/>
        <v>4.6571195715449992E-4</v>
      </c>
      <c r="N914" s="615"/>
      <c r="O914" s="615"/>
      <c r="P914" s="126" t="s">
        <v>151</v>
      </c>
      <c r="Q914" s="211">
        <v>50056</v>
      </c>
      <c r="R914" s="182">
        <f>IFERROR(Q914/N906,"-")</f>
        <v>3.3150022328052637E-4</v>
      </c>
      <c r="S914" s="211">
        <v>4</v>
      </c>
      <c r="T914" s="182">
        <f>IFERROR(S914/O906,"-")</f>
        <v>1.7857142857142856E-2</v>
      </c>
      <c r="U914" s="214">
        <f t="shared" si="903"/>
        <v>12514</v>
      </c>
      <c r="V914" s="109">
        <f t="shared" si="918"/>
        <v>2.3285597857724996E-4</v>
      </c>
      <c r="W914" s="615"/>
      <c r="X914" s="615"/>
      <c r="Y914" s="126" t="s">
        <v>151</v>
      </c>
      <c r="Z914" s="211">
        <v>27427</v>
      </c>
      <c r="AA914" s="182">
        <f>IFERROR(Z914/W906,"-")</f>
        <v>2.9267754440691048E-4</v>
      </c>
      <c r="AB914" s="211">
        <v>2</v>
      </c>
      <c r="AC914" s="182">
        <f>IFERROR(AB914/X906,"-")</f>
        <v>1.7094017094017096E-2</v>
      </c>
      <c r="AD914" s="214">
        <f t="shared" si="904"/>
        <v>13713.5</v>
      </c>
      <c r="AE914" s="109">
        <f t="shared" si="919"/>
        <v>1.1642798928862498E-4</v>
      </c>
      <c r="AF914" s="615"/>
      <c r="AG914" s="615"/>
      <c r="AH914" s="126" t="s">
        <v>151</v>
      </c>
      <c r="AI914" s="211">
        <v>38932</v>
      </c>
      <c r="AJ914" s="182">
        <f>IFERROR(AI914/AF906,"-")</f>
        <v>2.3370724571700798E-4</v>
      </c>
      <c r="AK914" s="211">
        <v>1</v>
      </c>
      <c r="AL914" s="182">
        <f>IFERROR(AK914/AG906,"-")</f>
        <v>4.9261083743842365E-3</v>
      </c>
      <c r="AM914" s="214">
        <f t="shared" si="905"/>
        <v>38932</v>
      </c>
      <c r="AN914" s="109">
        <f t="shared" si="920"/>
        <v>5.821399464431249E-5</v>
      </c>
      <c r="AO914" s="615"/>
      <c r="AP914" s="651"/>
      <c r="AQ914" s="126" t="s">
        <v>151</v>
      </c>
      <c r="AR914" s="211">
        <f t="shared" si="900"/>
        <v>250284</v>
      </c>
      <c r="AS914" s="182">
        <f>IFERROR(AR914/AO906,"-")</f>
        <v>1.9587648092536119E-4</v>
      </c>
      <c r="AT914" s="211">
        <f t="shared" si="901"/>
        <v>15</v>
      </c>
      <c r="AU914" s="182">
        <f>IFERROR(AT914/AP906,"-")</f>
        <v>7.1942446043165471E-3</v>
      </c>
      <c r="AV914" s="214">
        <f t="shared" si="906"/>
        <v>16685.599999999999</v>
      </c>
      <c r="AW914" s="109">
        <f t="shared" si="921"/>
        <v>8.732099196646874E-4</v>
      </c>
      <c r="AX914" s="121"/>
      <c r="AY914" s="76"/>
      <c r="AZ914" s="76"/>
      <c r="BA914" s="76"/>
      <c r="BB914" s="76"/>
      <c r="BC914" s="76"/>
      <c r="BD914" s="76"/>
      <c r="BE914" s="76"/>
      <c r="BF914" s="76"/>
      <c r="BG914" s="76"/>
      <c r="BH914" s="76"/>
      <c r="BI914" s="76"/>
      <c r="BN914" s="500"/>
      <c r="BO914" s="642"/>
      <c r="BP914" s="641"/>
      <c r="BQ914" s="641"/>
      <c r="BR914" s="400" t="s">
        <v>151</v>
      </c>
      <c r="BS914" s="188">
        <v>73885</v>
      </c>
      <c r="BT914" s="390">
        <v>4.7071410933130758E-4</v>
      </c>
      <c r="BU914" s="188">
        <v>4</v>
      </c>
      <c r="BV914" s="390">
        <v>2.1390374331550801E-2</v>
      </c>
      <c r="BW914" s="188">
        <v>18471.25</v>
      </c>
      <c r="BX914" s="401">
        <v>2.4061597690086623E-4</v>
      </c>
      <c r="CB914" s="159"/>
      <c r="CC914" s="159"/>
      <c r="CD914" s="159"/>
      <c r="CE914" s="159"/>
      <c r="CF914" s="159"/>
      <c r="CG914" s="159"/>
      <c r="CI914" s="76"/>
      <c r="CJ914" s="150"/>
      <c r="CK914" s="150"/>
      <c r="CL914" s="150"/>
    </row>
    <row r="915" spans="2:90" s="14" customFormat="1" ht="13.5" customHeight="1">
      <c r="B915" s="500"/>
      <c r="C915" s="628"/>
      <c r="D915" s="631"/>
      <c r="E915" s="615"/>
      <c r="F915" s="615"/>
      <c r="G915" s="126" t="s">
        <v>152</v>
      </c>
      <c r="H915" s="211">
        <v>601781</v>
      </c>
      <c r="I915" s="182">
        <f>IFERROR(H915/E906,"-")</f>
        <v>6.9451955756345525E-4</v>
      </c>
      <c r="J915" s="211">
        <v>51</v>
      </c>
      <c r="K915" s="182">
        <f>IFERROR(J915/F906,"-")</f>
        <v>3.3095392602206362E-2</v>
      </c>
      <c r="L915" s="214">
        <f t="shared" si="902"/>
        <v>11799.627450980392</v>
      </c>
      <c r="M915" s="109">
        <f t="shared" si="917"/>
        <v>2.9689137268599369E-3</v>
      </c>
      <c r="N915" s="615"/>
      <c r="O915" s="615"/>
      <c r="P915" s="126" t="s">
        <v>152</v>
      </c>
      <c r="Q915" s="211">
        <v>241478</v>
      </c>
      <c r="R915" s="182">
        <f>IFERROR(Q915/N906,"-")</f>
        <v>1.5992091041500509E-3</v>
      </c>
      <c r="S915" s="211">
        <v>9</v>
      </c>
      <c r="T915" s="182">
        <f>IFERROR(S915/O906,"-")</f>
        <v>4.0178571428571432E-2</v>
      </c>
      <c r="U915" s="214">
        <f t="shared" si="903"/>
        <v>26830.888888888891</v>
      </c>
      <c r="V915" s="109">
        <f t="shared" si="918"/>
        <v>5.2392595179881246E-4</v>
      </c>
      <c r="W915" s="615"/>
      <c r="X915" s="615"/>
      <c r="Y915" s="126" t="s">
        <v>152</v>
      </c>
      <c r="Z915" s="211">
        <v>49384</v>
      </c>
      <c r="AA915" s="182">
        <f>IFERROR(Z915/W906,"-")</f>
        <v>5.2698391559378955E-4</v>
      </c>
      <c r="AB915" s="211">
        <v>6</v>
      </c>
      <c r="AC915" s="182">
        <f>IFERROR(AB915/X906,"-")</f>
        <v>5.128205128205128E-2</v>
      </c>
      <c r="AD915" s="214">
        <f t="shared" si="904"/>
        <v>8230.6666666666661</v>
      </c>
      <c r="AE915" s="109">
        <f t="shared" si="919"/>
        <v>3.4928396786587494E-4</v>
      </c>
      <c r="AF915" s="615"/>
      <c r="AG915" s="615"/>
      <c r="AH915" s="126" t="s">
        <v>152</v>
      </c>
      <c r="AI915" s="211">
        <v>124246</v>
      </c>
      <c r="AJ915" s="182">
        <f>IFERROR(AI915/AF906,"-")</f>
        <v>7.4584379048996639E-4</v>
      </c>
      <c r="AK915" s="211">
        <v>13</v>
      </c>
      <c r="AL915" s="182">
        <f>IFERROR(AK915/AG906,"-")</f>
        <v>6.4039408866995079E-2</v>
      </c>
      <c r="AM915" s="214">
        <f t="shared" si="905"/>
        <v>9557.3846153846152</v>
      </c>
      <c r="AN915" s="109">
        <f t="shared" si="920"/>
        <v>7.5678193037606242E-4</v>
      </c>
      <c r="AO915" s="615"/>
      <c r="AP915" s="651"/>
      <c r="AQ915" s="126" t="s">
        <v>152</v>
      </c>
      <c r="AR915" s="211">
        <f t="shared" si="900"/>
        <v>1016889</v>
      </c>
      <c r="AS915" s="182">
        <f>IFERROR(AR915/AO906,"-")</f>
        <v>7.9583448726930047E-4</v>
      </c>
      <c r="AT915" s="211">
        <f t="shared" si="901"/>
        <v>79</v>
      </c>
      <c r="AU915" s="182">
        <f>IFERROR(AT915/AP906,"-")</f>
        <v>3.7889688249400477E-2</v>
      </c>
      <c r="AV915" s="214">
        <f t="shared" si="906"/>
        <v>12872.012658227848</v>
      </c>
      <c r="AW915" s="109">
        <f t="shared" si="921"/>
        <v>4.5989055769006873E-3</v>
      </c>
      <c r="AX915" s="121"/>
      <c r="AY915" s="76"/>
      <c r="AZ915" s="76"/>
      <c r="BA915" s="76"/>
      <c r="BB915" s="76"/>
      <c r="BC915" s="76"/>
      <c r="BD915" s="76"/>
      <c r="BE915" s="76"/>
      <c r="BF915" s="76"/>
      <c r="BG915" s="76"/>
      <c r="BH915" s="76"/>
      <c r="BI915" s="76"/>
      <c r="BN915" s="500"/>
      <c r="BO915" s="642"/>
      <c r="BP915" s="641"/>
      <c r="BQ915" s="641"/>
      <c r="BR915" s="400" t="s">
        <v>152</v>
      </c>
      <c r="BS915" s="188">
        <v>281999</v>
      </c>
      <c r="BT915" s="390">
        <v>1.7965880505829248E-3</v>
      </c>
      <c r="BU915" s="188">
        <v>15</v>
      </c>
      <c r="BV915" s="390">
        <v>8.0213903743315509E-2</v>
      </c>
      <c r="BW915" s="188">
        <v>18799.933333333334</v>
      </c>
      <c r="BX915" s="401">
        <v>9.0230991337824826E-4</v>
      </c>
      <c r="CB915" s="159"/>
      <c r="CC915" s="159"/>
      <c r="CD915" s="159"/>
      <c r="CE915" s="159"/>
      <c r="CF915" s="159"/>
      <c r="CG915" s="159"/>
      <c r="CI915" s="76"/>
      <c r="CJ915" s="150"/>
      <c r="CK915" s="150"/>
      <c r="CL915" s="150"/>
    </row>
    <row r="916" spans="2:90" s="14" customFormat="1" ht="13.5" customHeight="1">
      <c r="B916" s="500"/>
      <c r="C916" s="628"/>
      <c r="D916" s="631"/>
      <c r="E916" s="615"/>
      <c r="F916" s="615"/>
      <c r="G916" s="126" t="s">
        <v>153</v>
      </c>
      <c r="H916" s="211">
        <v>29960</v>
      </c>
      <c r="I916" s="182">
        <f>IFERROR(H916/E906,"-")</f>
        <v>3.4577040392769327E-5</v>
      </c>
      <c r="J916" s="211">
        <v>3</v>
      </c>
      <c r="K916" s="182">
        <f>IFERROR(J916/F906,"-")</f>
        <v>1.9467878001297859E-3</v>
      </c>
      <c r="L916" s="214">
        <f t="shared" si="902"/>
        <v>9986.6666666666661</v>
      </c>
      <c r="M916" s="109">
        <f t="shared" si="917"/>
        <v>1.7464198393293747E-4</v>
      </c>
      <c r="N916" s="615"/>
      <c r="O916" s="615"/>
      <c r="P916" s="126" t="s">
        <v>153</v>
      </c>
      <c r="Q916" s="211">
        <v>16610</v>
      </c>
      <c r="R916" s="182">
        <f>IFERROR(Q916/N906,"-")</f>
        <v>1.1000117286018745E-4</v>
      </c>
      <c r="S916" s="211">
        <v>1</v>
      </c>
      <c r="T916" s="182">
        <f>IFERROR(S916/O906,"-")</f>
        <v>4.464285714285714E-3</v>
      </c>
      <c r="U916" s="214">
        <f t="shared" si="903"/>
        <v>16610</v>
      </c>
      <c r="V916" s="109">
        <f t="shared" si="918"/>
        <v>5.821399464431249E-5</v>
      </c>
      <c r="W916" s="615"/>
      <c r="X916" s="615"/>
      <c r="Y916" s="126" t="s">
        <v>153</v>
      </c>
      <c r="Z916" s="211">
        <v>15929</v>
      </c>
      <c r="AA916" s="182">
        <f>IFERROR(Z916/W906,"-")</f>
        <v>1.6998069802959408E-4</v>
      </c>
      <c r="AB916" s="211">
        <v>3</v>
      </c>
      <c r="AC916" s="182">
        <f>IFERROR(AB916/X906,"-")</f>
        <v>2.564102564102564E-2</v>
      </c>
      <c r="AD916" s="214">
        <f t="shared" si="904"/>
        <v>5309.666666666667</v>
      </c>
      <c r="AE916" s="109">
        <f t="shared" si="919"/>
        <v>1.7464198393293747E-4</v>
      </c>
      <c r="AF916" s="615"/>
      <c r="AG916" s="615"/>
      <c r="AH916" s="126" t="s">
        <v>153</v>
      </c>
      <c r="AI916" s="211">
        <v>7637</v>
      </c>
      <c r="AJ916" s="182">
        <f>IFERROR(AI916/AF906,"-")</f>
        <v>4.5844606892550852E-5</v>
      </c>
      <c r="AK916" s="211">
        <v>2</v>
      </c>
      <c r="AL916" s="182">
        <f>IFERROR(AK916/AG906,"-")</f>
        <v>9.852216748768473E-3</v>
      </c>
      <c r="AM916" s="214">
        <f t="shared" si="905"/>
        <v>3818.5</v>
      </c>
      <c r="AN916" s="109">
        <f t="shared" si="920"/>
        <v>1.1642798928862498E-4</v>
      </c>
      <c r="AO916" s="615"/>
      <c r="AP916" s="651"/>
      <c r="AQ916" s="126" t="s">
        <v>153</v>
      </c>
      <c r="AR916" s="211">
        <f t="shared" si="900"/>
        <v>70136</v>
      </c>
      <c r="AS916" s="182">
        <f>IFERROR(AR916/AO906,"-")</f>
        <v>5.48896168599716E-5</v>
      </c>
      <c r="AT916" s="211">
        <f t="shared" si="901"/>
        <v>9</v>
      </c>
      <c r="AU916" s="182">
        <f>IFERROR(AT916/AP906,"-")</f>
        <v>4.3165467625899279E-3</v>
      </c>
      <c r="AV916" s="214">
        <f t="shared" si="906"/>
        <v>7792.8888888888887</v>
      </c>
      <c r="AW916" s="109">
        <f t="shared" si="921"/>
        <v>5.2392595179881246E-4</v>
      </c>
      <c r="AX916" s="121"/>
      <c r="AY916" s="76"/>
      <c r="AZ916" s="76"/>
      <c r="BA916" s="76"/>
      <c r="BB916" s="76"/>
      <c r="BC916" s="76"/>
      <c r="BD916" s="76"/>
      <c r="BE916" s="76"/>
      <c r="BF916" s="76"/>
      <c r="BG916" s="76"/>
      <c r="BH916" s="76"/>
      <c r="BI916" s="76"/>
      <c r="BN916" s="500"/>
      <c r="BO916" s="642"/>
      <c r="BP916" s="641"/>
      <c r="BQ916" s="641"/>
      <c r="BR916" s="400" t="s">
        <v>153</v>
      </c>
      <c r="BS916" s="188">
        <v>19973</v>
      </c>
      <c r="BT916" s="390">
        <v>1.272460297174556E-4</v>
      </c>
      <c r="BU916" s="188">
        <v>3</v>
      </c>
      <c r="BV916" s="390">
        <v>1.6042780748663103E-2</v>
      </c>
      <c r="BW916" s="188">
        <v>6657.666666666667</v>
      </c>
      <c r="BX916" s="401">
        <v>1.8046198267564965E-4</v>
      </c>
      <c r="CB916" s="159"/>
      <c r="CC916" s="159"/>
      <c r="CD916" s="159"/>
      <c r="CE916" s="159"/>
      <c r="CF916" s="159"/>
      <c r="CG916" s="159"/>
      <c r="CI916" s="76"/>
      <c r="CJ916" s="150"/>
      <c r="CK916" s="150"/>
      <c r="CL916" s="150"/>
    </row>
    <row r="917" spans="2:90" s="14" customFormat="1" ht="13.5" customHeight="1">
      <c r="B917" s="500"/>
      <c r="C917" s="628"/>
      <c r="D917" s="631"/>
      <c r="E917" s="615"/>
      <c r="F917" s="615"/>
      <c r="G917" s="126" t="s">
        <v>154</v>
      </c>
      <c r="H917" s="211">
        <v>1599807</v>
      </c>
      <c r="I917" s="182">
        <f>IFERROR(H917/E906,"-")</f>
        <v>1.8463481728850173E-3</v>
      </c>
      <c r="J917" s="211">
        <v>5</v>
      </c>
      <c r="K917" s="182">
        <f>IFERROR(J917/F906,"-")</f>
        <v>3.2446463335496431E-3</v>
      </c>
      <c r="L917" s="214">
        <f t="shared" si="902"/>
        <v>319961.40000000002</v>
      </c>
      <c r="M917" s="109">
        <f t="shared" si="917"/>
        <v>2.9106997322156245E-4</v>
      </c>
      <c r="N917" s="615"/>
      <c r="O917" s="615"/>
      <c r="P917" s="126" t="s">
        <v>154</v>
      </c>
      <c r="Q917" s="211">
        <v>0</v>
      </c>
      <c r="R917" s="182">
        <f>IFERROR(Q917/N906,"-")</f>
        <v>0</v>
      </c>
      <c r="S917" s="211">
        <v>0</v>
      </c>
      <c r="T917" s="182">
        <f>IFERROR(S917/O906,"-")</f>
        <v>0</v>
      </c>
      <c r="U917" s="214" t="str">
        <f t="shared" si="903"/>
        <v>-</v>
      </c>
      <c r="V917" s="109">
        <f t="shared" si="918"/>
        <v>0</v>
      </c>
      <c r="W917" s="615"/>
      <c r="X917" s="615"/>
      <c r="Y917" s="126" t="s">
        <v>154</v>
      </c>
      <c r="Z917" s="211">
        <v>0</v>
      </c>
      <c r="AA917" s="182">
        <f>IFERROR(Z917/W906,"-")</f>
        <v>0</v>
      </c>
      <c r="AB917" s="211">
        <v>0</v>
      </c>
      <c r="AC917" s="182">
        <f>IFERROR(AB917/X906,"-")</f>
        <v>0</v>
      </c>
      <c r="AD917" s="214" t="str">
        <f t="shared" si="904"/>
        <v>-</v>
      </c>
      <c r="AE917" s="109">
        <f t="shared" si="919"/>
        <v>0</v>
      </c>
      <c r="AF917" s="615"/>
      <c r="AG917" s="615"/>
      <c r="AH917" s="126" t="s">
        <v>154</v>
      </c>
      <c r="AI917" s="211">
        <v>32601</v>
      </c>
      <c r="AJ917" s="182">
        <f>IFERROR(AI917/AF906,"-")</f>
        <v>1.9570250481917644E-4</v>
      </c>
      <c r="AK917" s="211">
        <v>1</v>
      </c>
      <c r="AL917" s="182">
        <f>IFERROR(AK917/AG906,"-")</f>
        <v>4.9261083743842365E-3</v>
      </c>
      <c r="AM917" s="214">
        <f t="shared" si="905"/>
        <v>32601</v>
      </c>
      <c r="AN917" s="109">
        <f t="shared" si="920"/>
        <v>5.821399464431249E-5</v>
      </c>
      <c r="AO917" s="615"/>
      <c r="AP917" s="651"/>
      <c r="AQ917" s="126" t="s">
        <v>154</v>
      </c>
      <c r="AR917" s="211">
        <f t="shared" si="900"/>
        <v>1632408</v>
      </c>
      <c r="AS917" s="182">
        <f>IFERROR(AR917/AO906,"-")</f>
        <v>1.2775500410509941E-3</v>
      </c>
      <c r="AT917" s="211">
        <f t="shared" si="901"/>
        <v>6</v>
      </c>
      <c r="AU917" s="182">
        <f>IFERROR(AT917/AP906,"-")</f>
        <v>2.8776978417266188E-3</v>
      </c>
      <c r="AV917" s="214">
        <f t="shared" si="906"/>
        <v>272068</v>
      </c>
      <c r="AW917" s="109">
        <f t="shared" si="921"/>
        <v>3.4928396786587494E-4</v>
      </c>
      <c r="AX917" s="121"/>
      <c r="AY917" s="76"/>
      <c r="AZ917" s="76"/>
      <c r="BA917" s="76"/>
      <c r="BB917" s="76"/>
      <c r="BC917" s="76"/>
      <c r="BD917" s="76"/>
      <c r="BE917" s="76"/>
      <c r="BF917" s="76"/>
      <c r="BG917" s="76"/>
      <c r="BH917" s="76"/>
      <c r="BI917" s="76"/>
      <c r="BN917" s="500"/>
      <c r="BO917" s="642"/>
      <c r="BP917" s="641"/>
      <c r="BQ917" s="641"/>
      <c r="BR917" s="400" t="s">
        <v>154</v>
      </c>
      <c r="BS917" s="188">
        <v>23008</v>
      </c>
      <c r="BT917" s="390">
        <v>1.4658171790613418E-4</v>
      </c>
      <c r="BU917" s="188">
        <v>4</v>
      </c>
      <c r="BV917" s="390">
        <v>2.1390374331550801E-2</v>
      </c>
      <c r="BW917" s="188">
        <v>5752</v>
      </c>
      <c r="BX917" s="401">
        <v>2.4061597690086623E-4</v>
      </c>
      <c r="CB917" s="159"/>
      <c r="CC917" s="159"/>
      <c r="CD917" s="159"/>
      <c r="CE917" s="159"/>
      <c r="CF917" s="159"/>
      <c r="CG917" s="159"/>
      <c r="CI917" s="76"/>
      <c r="CJ917" s="150"/>
      <c r="CK917" s="150"/>
      <c r="CL917" s="150"/>
    </row>
    <row r="918" spans="2:90" s="14" customFormat="1" ht="13.5" customHeight="1">
      <c r="B918" s="500"/>
      <c r="C918" s="628"/>
      <c r="D918" s="631"/>
      <c r="E918" s="615"/>
      <c r="F918" s="615"/>
      <c r="G918" s="126" t="s">
        <v>155</v>
      </c>
      <c r="H918" s="211">
        <v>5698004</v>
      </c>
      <c r="I918" s="182">
        <f>IFERROR(H918/E906,"-")</f>
        <v>6.5761052892577172E-3</v>
      </c>
      <c r="J918" s="211">
        <v>140</v>
      </c>
      <c r="K918" s="182">
        <f>IFERROR(J918/F906,"-")</f>
        <v>9.0850097339390007E-2</v>
      </c>
      <c r="L918" s="214">
        <f t="shared" si="902"/>
        <v>40700.028571428571</v>
      </c>
      <c r="M918" s="109">
        <f t="shared" si="917"/>
        <v>8.1499592502037484E-3</v>
      </c>
      <c r="N918" s="615"/>
      <c r="O918" s="615"/>
      <c r="P918" s="126" t="s">
        <v>155</v>
      </c>
      <c r="Q918" s="211">
        <v>1868354</v>
      </c>
      <c r="R918" s="182">
        <f>IFERROR(Q918/N906,"-")</f>
        <v>1.2373337225648566E-2</v>
      </c>
      <c r="S918" s="211">
        <v>26</v>
      </c>
      <c r="T918" s="182">
        <f>IFERROR(S918/O906,"-")</f>
        <v>0.11607142857142858</v>
      </c>
      <c r="U918" s="214">
        <f t="shared" si="903"/>
        <v>71859.769230769234</v>
      </c>
      <c r="V918" s="109">
        <f t="shared" si="918"/>
        <v>1.5135638607521248E-3</v>
      </c>
      <c r="W918" s="615"/>
      <c r="X918" s="615"/>
      <c r="Y918" s="126" t="s">
        <v>155</v>
      </c>
      <c r="Z918" s="211">
        <v>534645</v>
      </c>
      <c r="AA918" s="182">
        <f>IFERROR(Z918/W906,"-")</f>
        <v>5.7052753027831207E-3</v>
      </c>
      <c r="AB918" s="211">
        <v>17</v>
      </c>
      <c r="AC918" s="182">
        <f>IFERROR(AB918/X906,"-")</f>
        <v>0.14529914529914531</v>
      </c>
      <c r="AD918" s="214">
        <f t="shared" si="904"/>
        <v>31449.705882352941</v>
      </c>
      <c r="AE918" s="109">
        <f t="shared" si="919"/>
        <v>9.8963790895331238E-4</v>
      </c>
      <c r="AF918" s="615"/>
      <c r="AG918" s="615"/>
      <c r="AH918" s="126" t="s">
        <v>155</v>
      </c>
      <c r="AI918" s="211">
        <v>1558332</v>
      </c>
      <c r="AJ918" s="182">
        <f>IFERROR(AI918/AF906,"-")</f>
        <v>9.354604942789389E-3</v>
      </c>
      <c r="AK918" s="211">
        <v>22</v>
      </c>
      <c r="AL918" s="182">
        <f>IFERROR(AK918/AG906,"-")</f>
        <v>0.10837438423645321</v>
      </c>
      <c r="AM918" s="214">
        <f t="shared" si="905"/>
        <v>70833.272727272721</v>
      </c>
      <c r="AN918" s="109">
        <f t="shared" si="920"/>
        <v>1.2807078821748749E-3</v>
      </c>
      <c r="AO918" s="615"/>
      <c r="AP918" s="651"/>
      <c r="AQ918" s="126" t="s">
        <v>155</v>
      </c>
      <c r="AR918" s="211">
        <f t="shared" si="900"/>
        <v>9659335</v>
      </c>
      <c r="AS918" s="182">
        <f>IFERROR(AR918/AO906,"-")</f>
        <v>7.5595585330231804E-3</v>
      </c>
      <c r="AT918" s="211">
        <f t="shared" si="901"/>
        <v>205</v>
      </c>
      <c r="AU918" s="182">
        <f>IFERROR(AT918/AP906,"-")</f>
        <v>9.8321342925659472E-2</v>
      </c>
      <c r="AV918" s="214">
        <f t="shared" si="906"/>
        <v>47118.707317073167</v>
      </c>
      <c r="AW918" s="109">
        <f t="shared" si="921"/>
        <v>1.193386890208406E-2</v>
      </c>
      <c r="AX918" s="121"/>
      <c r="AY918" s="76"/>
      <c r="AZ918" s="76"/>
      <c r="BA918" s="76"/>
      <c r="BB918" s="76"/>
      <c r="BC918" s="76"/>
      <c r="BD918" s="76"/>
      <c r="BE918" s="76"/>
      <c r="BF918" s="76"/>
      <c r="BG918" s="76"/>
      <c r="BH918" s="76"/>
      <c r="BI918" s="76"/>
      <c r="BN918" s="500"/>
      <c r="BO918" s="642"/>
      <c r="BP918" s="641"/>
      <c r="BQ918" s="641"/>
      <c r="BR918" s="400" t="s">
        <v>155</v>
      </c>
      <c r="BS918" s="188">
        <v>1358318</v>
      </c>
      <c r="BT918" s="390">
        <v>8.6537111397263725E-3</v>
      </c>
      <c r="BU918" s="188">
        <v>29</v>
      </c>
      <c r="BV918" s="390">
        <v>0.15508021390374332</v>
      </c>
      <c r="BW918" s="188">
        <v>46838.551724137928</v>
      </c>
      <c r="BX918" s="401">
        <v>1.74446583253128E-3</v>
      </c>
      <c r="CB918" s="159"/>
      <c r="CC918" s="159"/>
      <c r="CD918" s="159"/>
      <c r="CE918" s="159"/>
      <c r="CF918" s="159"/>
      <c r="CG918" s="159"/>
      <c r="CI918" s="76"/>
      <c r="CJ918" s="150"/>
      <c r="CK918" s="150"/>
      <c r="CL918" s="150"/>
    </row>
    <row r="919" spans="2:90" s="14" customFormat="1" ht="13.5" customHeight="1">
      <c r="B919" s="500"/>
      <c r="C919" s="628"/>
      <c r="D919" s="631"/>
      <c r="E919" s="615"/>
      <c r="F919" s="615"/>
      <c r="G919" s="126" t="s">
        <v>156</v>
      </c>
      <c r="H919" s="211">
        <v>5309643</v>
      </c>
      <c r="I919" s="182">
        <f>IFERROR(H919/E906,"-")</f>
        <v>6.1278952096857449E-3</v>
      </c>
      <c r="J919" s="211">
        <v>121</v>
      </c>
      <c r="K919" s="182">
        <f>IFERROR(J919/F906,"-")</f>
        <v>7.8520441271901359E-2</v>
      </c>
      <c r="L919" s="214">
        <f t="shared" si="902"/>
        <v>43881.347107438014</v>
      </c>
      <c r="M919" s="109">
        <f t="shared" si="917"/>
        <v>7.043893351961812E-3</v>
      </c>
      <c r="N919" s="615"/>
      <c r="O919" s="615"/>
      <c r="P919" s="126" t="s">
        <v>156</v>
      </c>
      <c r="Q919" s="211">
        <v>534408</v>
      </c>
      <c r="R919" s="182">
        <f>IFERROR(Q919/N906,"-")</f>
        <v>3.5391635632671314E-3</v>
      </c>
      <c r="S919" s="211">
        <v>18</v>
      </c>
      <c r="T919" s="182">
        <f>IFERROR(S919/O906,"-")</f>
        <v>8.0357142857142863E-2</v>
      </c>
      <c r="U919" s="214">
        <f t="shared" si="903"/>
        <v>29689.333333333332</v>
      </c>
      <c r="V919" s="109">
        <f t="shared" si="918"/>
        <v>1.0478519035976249E-3</v>
      </c>
      <c r="W919" s="615"/>
      <c r="X919" s="615"/>
      <c r="Y919" s="126" t="s">
        <v>156</v>
      </c>
      <c r="Z919" s="211">
        <v>687375</v>
      </c>
      <c r="AA919" s="182">
        <f>IFERROR(Z919/W906,"-")</f>
        <v>7.3350795598023872E-3</v>
      </c>
      <c r="AB919" s="211">
        <v>11</v>
      </c>
      <c r="AC919" s="182">
        <f>IFERROR(AB919/X906,"-")</f>
        <v>9.4017094017094016E-2</v>
      </c>
      <c r="AD919" s="214">
        <f t="shared" si="904"/>
        <v>62488.63636363636</v>
      </c>
      <c r="AE919" s="109">
        <f t="shared" si="919"/>
        <v>6.4035394108743744E-4</v>
      </c>
      <c r="AF919" s="615"/>
      <c r="AG919" s="615"/>
      <c r="AH919" s="126" t="s">
        <v>156</v>
      </c>
      <c r="AI919" s="211">
        <v>1200401</v>
      </c>
      <c r="AJ919" s="182">
        <f>IFERROR(AI919/AF906,"-")</f>
        <v>7.2059594027006598E-3</v>
      </c>
      <c r="AK919" s="211">
        <v>29</v>
      </c>
      <c r="AL919" s="182">
        <f>IFERROR(AK919/AG906,"-")</f>
        <v>0.14285714285714285</v>
      </c>
      <c r="AM919" s="214">
        <f t="shared" si="905"/>
        <v>41393.137931034486</v>
      </c>
      <c r="AN919" s="109">
        <f t="shared" si="920"/>
        <v>1.6882058446850623E-3</v>
      </c>
      <c r="AO919" s="615"/>
      <c r="AP919" s="651"/>
      <c r="AQ919" s="126" t="s">
        <v>156</v>
      </c>
      <c r="AR919" s="211">
        <f t="shared" si="900"/>
        <v>7731827</v>
      </c>
      <c r="AS919" s="182">
        <f>IFERROR(AR919/AO906,"-")</f>
        <v>6.0510582533589543E-3</v>
      </c>
      <c r="AT919" s="211">
        <f t="shared" si="901"/>
        <v>179</v>
      </c>
      <c r="AU919" s="182">
        <f>IFERROR(AT919/AP906,"-")</f>
        <v>8.5851318944844129E-2</v>
      </c>
      <c r="AV919" s="214">
        <f t="shared" si="906"/>
        <v>43194.564245810056</v>
      </c>
      <c r="AW919" s="109">
        <f t="shared" si="921"/>
        <v>1.0420305041331936E-2</v>
      </c>
      <c r="AX919" s="121"/>
      <c r="AY919" s="76"/>
      <c r="AZ919" s="76"/>
      <c r="BA919" s="76"/>
      <c r="BB919" s="76"/>
      <c r="BC919" s="76"/>
      <c r="BD919" s="76"/>
      <c r="BE919" s="76"/>
      <c r="BF919" s="76"/>
      <c r="BG919" s="76"/>
      <c r="BH919" s="76"/>
      <c r="BI919" s="76"/>
      <c r="BN919" s="500"/>
      <c r="BO919" s="642"/>
      <c r="BP919" s="641"/>
      <c r="BQ919" s="641"/>
      <c r="BR919" s="400" t="s">
        <v>156</v>
      </c>
      <c r="BS919" s="188">
        <v>1262886</v>
      </c>
      <c r="BT919" s="390">
        <v>8.045723200608753E-3</v>
      </c>
      <c r="BU919" s="188">
        <v>20</v>
      </c>
      <c r="BV919" s="390">
        <v>0.10695187165775401</v>
      </c>
      <c r="BW919" s="188">
        <v>63144.3</v>
      </c>
      <c r="BX919" s="401">
        <v>1.203079884504331E-3</v>
      </c>
      <c r="CB919" s="159"/>
      <c r="CC919" s="159"/>
      <c r="CD919" s="159"/>
      <c r="CE919" s="159"/>
      <c r="CF919" s="159"/>
      <c r="CG919" s="159"/>
      <c r="CI919" s="76"/>
      <c r="CJ919" s="150"/>
      <c r="CK919" s="150"/>
      <c r="CL919" s="150"/>
    </row>
    <row r="920" spans="2:90" s="14" customFormat="1" ht="13.5" customHeight="1">
      <c r="B920" s="500"/>
      <c r="C920" s="628"/>
      <c r="D920" s="631"/>
      <c r="E920" s="615"/>
      <c r="F920" s="615"/>
      <c r="G920" s="126" t="s">
        <v>157</v>
      </c>
      <c r="H920" s="211">
        <v>2297671</v>
      </c>
      <c r="I920" s="182">
        <f>IFERROR(H920/E906,"-")</f>
        <v>2.6517577762448161E-3</v>
      </c>
      <c r="J920" s="211">
        <v>96</v>
      </c>
      <c r="K920" s="182">
        <f>IFERROR(J920/F906,"-")</f>
        <v>6.229720960415315E-2</v>
      </c>
      <c r="L920" s="214">
        <f t="shared" si="902"/>
        <v>23934.072916666668</v>
      </c>
      <c r="M920" s="109">
        <f t="shared" si="917"/>
        <v>5.588543485853999E-3</v>
      </c>
      <c r="N920" s="615"/>
      <c r="O920" s="615"/>
      <c r="P920" s="126" t="s">
        <v>157</v>
      </c>
      <c r="Q920" s="211">
        <v>355816</v>
      </c>
      <c r="R920" s="182">
        <f>IFERROR(Q920/N906,"-")</f>
        <v>2.356422475762821E-3</v>
      </c>
      <c r="S920" s="211">
        <v>13</v>
      </c>
      <c r="T920" s="182">
        <f>IFERROR(S920/O906,"-")</f>
        <v>5.8035714285714288E-2</v>
      </c>
      <c r="U920" s="214">
        <f t="shared" si="903"/>
        <v>27370.461538461539</v>
      </c>
      <c r="V920" s="109">
        <f t="shared" si="918"/>
        <v>7.5678193037606242E-4</v>
      </c>
      <c r="W920" s="615"/>
      <c r="X920" s="615"/>
      <c r="Y920" s="126" t="s">
        <v>157</v>
      </c>
      <c r="Z920" s="211">
        <v>160546</v>
      </c>
      <c r="AA920" s="182">
        <f>IFERROR(Z920/W906,"-")</f>
        <v>1.713209940728182E-3</v>
      </c>
      <c r="AB920" s="211">
        <v>14</v>
      </c>
      <c r="AC920" s="182">
        <f>IFERROR(AB920/X906,"-")</f>
        <v>0.11965811965811966</v>
      </c>
      <c r="AD920" s="214">
        <f t="shared" si="904"/>
        <v>11467.571428571429</v>
      </c>
      <c r="AE920" s="109">
        <f t="shared" si="919"/>
        <v>8.1499592502037486E-4</v>
      </c>
      <c r="AF920" s="615"/>
      <c r="AG920" s="615"/>
      <c r="AH920" s="126" t="s">
        <v>157</v>
      </c>
      <c r="AI920" s="211">
        <v>605026</v>
      </c>
      <c r="AJ920" s="182">
        <f>IFERROR(AI920/AF906,"-")</f>
        <v>3.6319469856975874E-3</v>
      </c>
      <c r="AK920" s="211">
        <v>30</v>
      </c>
      <c r="AL920" s="182">
        <f>IFERROR(AK920/AG906,"-")</f>
        <v>0.14778325123152711</v>
      </c>
      <c r="AM920" s="214">
        <f t="shared" si="905"/>
        <v>20167.533333333333</v>
      </c>
      <c r="AN920" s="109">
        <f t="shared" si="920"/>
        <v>1.7464198393293748E-3</v>
      </c>
      <c r="AO920" s="615"/>
      <c r="AP920" s="651"/>
      <c r="AQ920" s="126" t="s">
        <v>157</v>
      </c>
      <c r="AR920" s="211">
        <f t="shared" si="900"/>
        <v>3419059</v>
      </c>
      <c r="AS920" s="182">
        <f>IFERROR(AR920/AO906,"-")</f>
        <v>2.675813256125779E-3</v>
      </c>
      <c r="AT920" s="211">
        <f t="shared" si="901"/>
        <v>153</v>
      </c>
      <c r="AU920" s="182">
        <f>IFERROR(AT920/AP906,"-")</f>
        <v>7.3381294964028773E-2</v>
      </c>
      <c r="AV920" s="214">
        <f t="shared" si="906"/>
        <v>22346.790849673202</v>
      </c>
      <c r="AW920" s="109">
        <f t="shared" si="921"/>
        <v>8.9067411805798108E-3</v>
      </c>
      <c r="AX920" s="121"/>
      <c r="AY920" s="76"/>
      <c r="AZ920" s="76"/>
      <c r="BA920" s="76"/>
      <c r="BB920" s="76"/>
      <c r="BC920" s="76"/>
      <c r="BD920" s="76"/>
      <c r="BE920" s="76"/>
      <c r="BF920" s="76"/>
      <c r="BG920" s="76"/>
      <c r="BH920" s="76"/>
      <c r="BI920" s="76"/>
      <c r="BN920" s="500"/>
      <c r="BO920" s="642"/>
      <c r="BP920" s="641"/>
      <c r="BQ920" s="641"/>
      <c r="BR920" s="400" t="s">
        <v>157</v>
      </c>
      <c r="BS920" s="188">
        <v>969053</v>
      </c>
      <c r="BT920" s="390">
        <v>6.1737418933454904E-3</v>
      </c>
      <c r="BU920" s="188">
        <v>22</v>
      </c>
      <c r="BV920" s="390">
        <v>0.11764705882352941</v>
      </c>
      <c r="BW920" s="188">
        <v>44047.86363636364</v>
      </c>
      <c r="BX920" s="401">
        <v>1.3233878729547641E-3</v>
      </c>
      <c r="CB920" s="159"/>
      <c r="CC920" s="159"/>
      <c r="CD920" s="159"/>
      <c r="CE920" s="159"/>
      <c r="CF920" s="159"/>
      <c r="CG920" s="159"/>
      <c r="CI920" s="76"/>
      <c r="CJ920" s="150"/>
      <c r="CK920" s="150"/>
      <c r="CL920" s="150"/>
    </row>
    <row r="921" spans="2:90" s="14" customFormat="1" ht="13.5" customHeight="1">
      <c r="B921" s="500"/>
      <c r="C921" s="628"/>
      <c r="D921" s="631"/>
      <c r="E921" s="615"/>
      <c r="F921" s="615"/>
      <c r="G921" s="127" t="s">
        <v>158</v>
      </c>
      <c r="H921" s="212">
        <v>1649567</v>
      </c>
      <c r="I921" s="183">
        <f>IFERROR(H921/E906,"-")</f>
        <v>1.9037765283571202E-3</v>
      </c>
      <c r="J921" s="212">
        <v>118</v>
      </c>
      <c r="K921" s="183">
        <f>IFERROR(J921/F906,"-")</f>
        <v>7.6573653471771572E-2</v>
      </c>
      <c r="L921" s="215">
        <f t="shared" si="902"/>
        <v>13979.381355932202</v>
      </c>
      <c r="M921" s="110">
        <f t="shared" si="917"/>
        <v>6.8692513680288746E-3</v>
      </c>
      <c r="N921" s="615"/>
      <c r="O921" s="615"/>
      <c r="P921" s="127" t="s">
        <v>158</v>
      </c>
      <c r="Q921" s="212">
        <v>96953</v>
      </c>
      <c r="R921" s="183">
        <f>IFERROR(Q921/N906,"-")</f>
        <v>6.4207969369739634E-4</v>
      </c>
      <c r="S921" s="212">
        <v>15</v>
      </c>
      <c r="T921" s="183">
        <f>IFERROR(S921/O906,"-")</f>
        <v>6.6964285714285712E-2</v>
      </c>
      <c r="U921" s="215">
        <f t="shared" si="903"/>
        <v>6463.5333333333338</v>
      </c>
      <c r="V921" s="110">
        <f t="shared" si="918"/>
        <v>8.732099196646874E-4</v>
      </c>
      <c r="W921" s="615"/>
      <c r="X921" s="615"/>
      <c r="Y921" s="127" t="s">
        <v>158</v>
      </c>
      <c r="Z921" s="212">
        <v>224064</v>
      </c>
      <c r="AA921" s="183">
        <f>IFERROR(Z921/W906,"-")</f>
        <v>2.3910198457720491E-3</v>
      </c>
      <c r="AB921" s="212">
        <v>11</v>
      </c>
      <c r="AC921" s="183">
        <f>IFERROR(AB921/X906,"-")</f>
        <v>9.4017094017094016E-2</v>
      </c>
      <c r="AD921" s="215">
        <f t="shared" si="904"/>
        <v>20369.454545454544</v>
      </c>
      <c r="AE921" s="110">
        <f t="shared" si="919"/>
        <v>6.4035394108743744E-4</v>
      </c>
      <c r="AF921" s="615"/>
      <c r="AG921" s="615"/>
      <c r="AH921" s="127" t="s">
        <v>158</v>
      </c>
      <c r="AI921" s="212">
        <v>234140</v>
      </c>
      <c r="AJ921" s="183">
        <f>IFERROR(AI921/AF906,"-")</f>
        <v>1.4055330964805365E-3</v>
      </c>
      <c r="AK921" s="212">
        <v>26</v>
      </c>
      <c r="AL921" s="183">
        <f>IFERROR(AK921/AG906,"-")</f>
        <v>0.12807881773399016</v>
      </c>
      <c r="AM921" s="215">
        <f t="shared" si="905"/>
        <v>9005.3846153846152</v>
      </c>
      <c r="AN921" s="110">
        <f t="shared" si="920"/>
        <v>1.5135638607521248E-3</v>
      </c>
      <c r="AO921" s="615"/>
      <c r="AP921" s="651"/>
      <c r="AQ921" s="127" t="s">
        <v>158</v>
      </c>
      <c r="AR921" s="212">
        <f t="shared" si="900"/>
        <v>2204724</v>
      </c>
      <c r="AS921" s="183">
        <f>IFERROR(AR921/AO906,"-")</f>
        <v>1.725454198157637E-3</v>
      </c>
      <c r="AT921" s="212">
        <f t="shared" si="901"/>
        <v>170</v>
      </c>
      <c r="AU921" s="183">
        <f>IFERROR(AT921/AP906,"-")</f>
        <v>8.1534772182254203E-2</v>
      </c>
      <c r="AV921" s="215">
        <f t="shared" si="906"/>
        <v>12968.964705882352</v>
      </c>
      <c r="AW921" s="110">
        <f t="shared" si="921"/>
        <v>9.8963790895331243E-3</v>
      </c>
      <c r="AX921" s="121"/>
      <c r="AY921" s="76"/>
      <c r="AZ921" s="76"/>
      <c r="BA921" s="76"/>
      <c r="BB921" s="76"/>
      <c r="BC921" s="76"/>
      <c r="BD921" s="76"/>
      <c r="BE921" s="76"/>
      <c r="BF921" s="76"/>
      <c r="BG921" s="76"/>
      <c r="BH921" s="76"/>
      <c r="BI921" s="76"/>
      <c r="BN921" s="500"/>
      <c r="BO921" s="642"/>
      <c r="BP921" s="641"/>
      <c r="BQ921" s="641"/>
      <c r="BR921" s="400" t="s">
        <v>158</v>
      </c>
      <c r="BS921" s="188">
        <v>406980</v>
      </c>
      <c r="BT921" s="390">
        <v>2.5928297789220484E-3</v>
      </c>
      <c r="BU921" s="188">
        <v>16</v>
      </c>
      <c r="BV921" s="390">
        <v>8.5561497326203204E-2</v>
      </c>
      <c r="BW921" s="188">
        <v>25436.25</v>
      </c>
      <c r="BX921" s="401">
        <v>9.6246390760346492E-4</v>
      </c>
      <c r="CB921" s="159"/>
      <c r="CC921" s="159"/>
      <c r="CD921" s="159"/>
      <c r="CE921" s="159"/>
      <c r="CF921" s="159"/>
      <c r="CG921" s="159"/>
      <c r="CI921" s="76"/>
      <c r="CJ921" s="150"/>
      <c r="CK921" s="150"/>
      <c r="CL921" s="150"/>
    </row>
    <row r="922" spans="2:90" s="14" customFormat="1" ht="13.5" customHeight="1">
      <c r="B922" s="500"/>
      <c r="C922" s="629"/>
      <c r="D922" s="632"/>
      <c r="E922" s="616"/>
      <c r="F922" s="616"/>
      <c r="G922" s="128" t="s">
        <v>81</v>
      </c>
      <c r="H922" s="204">
        <v>123339435</v>
      </c>
      <c r="I922" s="183">
        <f>IFERROR(H922/E906,"-")</f>
        <v>0.14234688337838275</v>
      </c>
      <c r="J922" s="212">
        <v>1144</v>
      </c>
      <c r="K922" s="183">
        <f>IFERROR(J922/F906,"-")</f>
        <v>0.74237508111615835</v>
      </c>
      <c r="L922" s="215">
        <f t="shared" si="902"/>
        <v>107814.19143356643</v>
      </c>
      <c r="M922" s="111">
        <f t="shared" si="917"/>
        <v>6.6596809873093493E-2</v>
      </c>
      <c r="N922" s="616"/>
      <c r="O922" s="616"/>
      <c r="P922" s="128" t="s">
        <v>81</v>
      </c>
      <c r="Q922" s="204">
        <v>24919883</v>
      </c>
      <c r="R922" s="183">
        <f>IFERROR(Q922/N906,"-")</f>
        <v>0.16503409738342242</v>
      </c>
      <c r="S922" s="212">
        <v>180</v>
      </c>
      <c r="T922" s="183">
        <f>IFERROR(S922/O906,"-")</f>
        <v>0.8035714285714286</v>
      </c>
      <c r="U922" s="215">
        <f t="shared" si="903"/>
        <v>138443.79444444444</v>
      </c>
      <c r="V922" s="111">
        <f t="shared" si="918"/>
        <v>1.0478519035976248E-2</v>
      </c>
      <c r="W922" s="616"/>
      <c r="X922" s="616"/>
      <c r="Y922" s="128" t="s">
        <v>81</v>
      </c>
      <c r="Z922" s="204">
        <v>19084394</v>
      </c>
      <c r="AA922" s="183">
        <f>IFERROR(Z922/W906,"-")</f>
        <v>0.20365237074466677</v>
      </c>
      <c r="AB922" s="212">
        <v>98</v>
      </c>
      <c r="AC922" s="183">
        <f>IFERROR(AB922/X906,"-")</f>
        <v>0.83760683760683763</v>
      </c>
      <c r="AD922" s="215">
        <f t="shared" si="904"/>
        <v>194738.71428571429</v>
      </c>
      <c r="AE922" s="111">
        <f t="shared" si="919"/>
        <v>5.7049714751426246E-3</v>
      </c>
      <c r="AF922" s="616"/>
      <c r="AG922" s="616"/>
      <c r="AH922" s="128" t="s">
        <v>81</v>
      </c>
      <c r="AI922" s="204">
        <v>20541963</v>
      </c>
      <c r="AJ922" s="183">
        <f>IFERROR(AI922/AF906,"-")</f>
        <v>0.12331258590236018</v>
      </c>
      <c r="AK922" s="212">
        <v>163</v>
      </c>
      <c r="AL922" s="183">
        <f>IFERROR(AK922/AG906,"-")</f>
        <v>0.80295566502463056</v>
      </c>
      <c r="AM922" s="215">
        <f t="shared" si="905"/>
        <v>126024.31288343559</v>
      </c>
      <c r="AN922" s="111">
        <f t="shared" si="920"/>
        <v>9.4888811270229367E-3</v>
      </c>
      <c r="AO922" s="616"/>
      <c r="AP922" s="652"/>
      <c r="AQ922" s="128" t="s">
        <v>81</v>
      </c>
      <c r="AR922" s="204">
        <f t="shared" si="900"/>
        <v>187885675</v>
      </c>
      <c r="AS922" s="183">
        <f>IFERROR(AR922/AO906,"-")</f>
        <v>0.14704249906220976</v>
      </c>
      <c r="AT922" s="212">
        <f t="shared" si="901"/>
        <v>1585</v>
      </c>
      <c r="AU922" s="183">
        <f>IFERROR(AT922/AP906,"-")</f>
        <v>0.76019184652278182</v>
      </c>
      <c r="AV922" s="215">
        <f t="shared" si="906"/>
        <v>118539.85804416404</v>
      </c>
      <c r="AW922" s="111">
        <f t="shared" si="921"/>
        <v>9.2269181511235296E-2</v>
      </c>
      <c r="AX922" s="121"/>
      <c r="AY922" s="76"/>
      <c r="AZ922" s="76"/>
      <c r="BA922" s="76"/>
      <c r="BB922" s="76"/>
      <c r="BC922" s="76"/>
      <c r="BD922" s="76"/>
      <c r="BE922" s="76"/>
      <c r="BF922" s="76"/>
      <c r="BG922" s="76"/>
      <c r="BH922" s="76"/>
      <c r="BI922" s="76"/>
      <c r="BN922" s="500"/>
      <c r="BO922" s="642"/>
      <c r="BP922" s="641"/>
      <c r="BQ922" s="641"/>
      <c r="BR922" s="128" t="s">
        <v>81</v>
      </c>
      <c r="BS922" s="188">
        <v>18070950</v>
      </c>
      <c r="BT922" s="390">
        <v>0.11512825518062654</v>
      </c>
      <c r="BU922" s="188">
        <v>163</v>
      </c>
      <c r="BV922" s="390">
        <v>0.87165775401069523</v>
      </c>
      <c r="BW922" s="188">
        <v>110864.72392638036</v>
      </c>
      <c r="BX922" s="401">
        <v>9.8051010587102989E-3</v>
      </c>
      <c r="CB922" s="159"/>
      <c r="CC922" s="159"/>
      <c r="CD922" s="159"/>
      <c r="CE922" s="159"/>
      <c r="CF922" s="159"/>
      <c r="CG922" s="159"/>
      <c r="CI922" s="76"/>
      <c r="CJ922" s="150"/>
      <c r="CK922" s="150"/>
      <c r="CL922" s="150"/>
    </row>
    <row r="923" spans="2:90" s="14" customFormat="1" ht="13.5" customHeight="1">
      <c r="B923" s="500">
        <v>55</v>
      </c>
      <c r="C923" s="627" t="s">
        <v>17</v>
      </c>
      <c r="D923" s="630">
        <f>BL59</f>
        <v>17980</v>
      </c>
      <c r="E923" s="626">
        <f t="shared" ref="E923" si="922">VLOOKUP(C923,$AY$5:$BI$78,2,0)</f>
        <v>845771940</v>
      </c>
      <c r="F923" s="626">
        <f t="shared" ref="F923" si="923">VLOOKUP(C923,$AY$5:$BI$78,7,0)</f>
        <v>1266</v>
      </c>
      <c r="G923" s="124" t="s">
        <v>144</v>
      </c>
      <c r="H923" s="210">
        <v>17080838</v>
      </c>
      <c r="I923" s="181">
        <f>IFERROR(H923/E923,"-")</f>
        <v>2.0195560046600742E-2</v>
      </c>
      <c r="J923" s="210">
        <v>232</v>
      </c>
      <c r="K923" s="181">
        <f>IFERROR(J923/F923,"-")</f>
        <v>0.18325434439178515</v>
      </c>
      <c r="L923" s="213">
        <f t="shared" si="902"/>
        <v>73624.301724137928</v>
      </c>
      <c r="M923" s="108">
        <f>IFERROR(J923/$BL$59,0)</f>
        <v>1.2903225806451613E-2</v>
      </c>
      <c r="N923" s="626">
        <f t="shared" ref="N923" si="924">VLOOKUP(C923,$AY$5:$BI$78,3,0)</f>
        <v>101771970</v>
      </c>
      <c r="O923" s="626">
        <f t="shared" ref="O923" si="925">VLOOKUP(C923,$AY$5:$BI$78,8,0)</f>
        <v>160</v>
      </c>
      <c r="P923" s="124" t="s">
        <v>144</v>
      </c>
      <c r="Q923" s="210">
        <v>1519504</v>
      </c>
      <c r="R923" s="181">
        <f>IFERROR(Q923/N923,"-")</f>
        <v>1.4930476436684876E-2</v>
      </c>
      <c r="S923" s="210">
        <v>39</v>
      </c>
      <c r="T923" s="181">
        <f>IFERROR(S923/O923,"-")</f>
        <v>0.24374999999999999</v>
      </c>
      <c r="U923" s="213">
        <f t="shared" si="903"/>
        <v>38961.641025641024</v>
      </c>
      <c r="V923" s="108">
        <f>IFERROR(S923/$BL$59,0)</f>
        <v>2.1690767519466072E-3</v>
      </c>
      <c r="W923" s="626">
        <f t="shared" ref="W923" si="926">VLOOKUP(C923,$AY$5:$BI$78,4,0)</f>
        <v>50748480</v>
      </c>
      <c r="X923" s="626">
        <f t="shared" ref="X923" si="927">VLOOKUP(C923,$AY$5:$BI$78,9,0)</f>
        <v>89</v>
      </c>
      <c r="Y923" s="124" t="s">
        <v>144</v>
      </c>
      <c r="Z923" s="210">
        <v>265292</v>
      </c>
      <c r="AA923" s="181">
        <f>IFERROR(Z923/W923,"-")</f>
        <v>5.2275851414663056E-3</v>
      </c>
      <c r="AB923" s="210">
        <v>17</v>
      </c>
      <c r="AC923" s="181">
        <f>IFERROR(AB923/X923,"-")</f>
        <v>0.19101123595505617</v>
      </c>
      <c r="AD923" s="213">
        <f t="shared" si="904"/>
        <v>15605.411764705883</v>
      </c>
      <c r="AE923" s="108">
        <f>IFERROR(AB923/$BL$59,0)</f>
        <v>9.4549499443826476E-4</v>
      </c>
      <c r="AF923" s="626">
        <f t="shared" ref="AF923" si="928">VLOOKUP(C923,$AY$5:$BI$78,5,0)</f>
        <v>178296690</v>
      </c>
      <c r="AG923" s="626">
        <f t="shared" ref="AG923" si="929">VLOOKUP(C923,$AY$5:$BI$78,10,0)</f>
        <v>187</v>
      </c>
      <c r="AH923" s="124" t="s">
        <v>144</v>
      </c>
      <c r="AI923" s="210">
        <v>1630841</v>
      </c>
      <c r="AJ923" s="181">
        <f>IFERROR(AI923/AF923,"-")</f>
        <v>9.1467822537816042E-3</v>
      </c>
      <c r="AK923" s="210">
        <v>50</v>
      </c>
      <c r="AL923" s="181">
        <f>IFERROR(AK923/AG923,"-")</f>
        <v>0.26737967914438504</v>
      </c>
      <c r="AM923" s="213">
        <f t="shared" si="905"/>
        <v>32616.82</v>
      </c>
      <c r="AN923" s="108">
        <f>IFERROR(AK923/$BL$59,0)</f>
        <v>2.7808676307007787E-3</v>
      </c>
      <c r="AO923" s="626">
        <f t="shared" ref="AO923" si="930">VLOOKUP(C923,$AY$5:$BI$78,6,0)</f>
        <v>1176589080</v>
      </c>
      <c r="AP923" s="650">
        <f t="shared" ref="AP923" si="931">VLOOKUP(C923,$AY$5:$BI$78,11,0)</f>
        <v>1702</v>
      </c>
      <c r="AQ923" s="124" t="s">
        <v>144</v>
      </c>
      <c r="AR923" s="210">
        <f t="shared" si="900"/>
        <v>20496475</v>
      </c>
      <c r="AS923" s="181">
        <f>IFERROR(AR923/AO923,"-")</f>
        <v>1.7420249217339329E-2</v>
      </c>
      <c r="AT923" s="210">
        <f t="shared" si="901"/>
        <v>338</v>
      </c>
      <c r="AU923" s="181">
        <f>IFERROR(AT923/AP923,"-")</f>
        <v>0.19858989424206816</v>
      </c>
      <c r="AV923" s="213">
        <f t="shared" si="906"/>
        <v>60640.458579881655</v>
      </c>
      <c r="AW923" s="108">
        <f>IFERROR(AT923/$BL$59,0)</f>
        <v>1.8798665183537264E-2</v>
      </c>
      <c r="AX923" s="121"/>
      <c r="AY923" s="76"/>
      <c r="AZ923" s="76"/>
      <c r="BA923" s="76"/>
      <c r="BB923" s="76"/>
      <c r="BC923" s="76"/>
      <c r="BD923" s="76"/>
      <c r="BE923" s="76"/>
      <c r="BF923" s="76"/>
      <c r="BG923" s="76"/>
      <c r="BH923" s="76"/>
      <c r="BI923" s="76"/>
      <c r="BN923" s="500">
        <v>55</v>
      </c>
      <c r="BO923" s="642" t="s">
        <v>17</v>
      </c>
      <c r="BP923" s="641">
        <v>159302350</v>
      </c>
      <c r="BQ923" s="641">
        <v>173</v>
      </c>
      <c r="BR923" s="400" t="s">
        <v>144</v>
      </c>
      <c r="BS923" s="188">
        <v>5266971</v>
      </c>
      <c r="BT923" s="390">
        <v>3.3062732596223471E-2</v>
      </c>
      <c r="BU923" s="188">
        <v>40</v>
      </c>
      <c r="BV923" s="390">
        <v>0.23121387283236994</v>
      </c>
      <c r="BW923" s="188">
        <v>131674.27499999999</v>
      </c>
      <c r="BX923" s="401">
        <v>2.2879368529428587E-3</v>
      </c>
      <c r="CB923" s="159"/>
      <c r="CC923" s="159"/>
      <c r="CD923" s="159"/>
      <c r="CE923" s="159"/>
      <c r="CF923" s="159"/>
      <c r="CG923" s="159"/>
      <c r="CI923" s="76"/>
      <c r="CJ923" s="150"/>
      <c r="CK923" s="150"/>
      <c r="CL923" s="150"/>
    </row>
    <row r="924" spans="2:90" s="14" customFormat="1" ht="13.5" customHeight="1">
      <c r="B924" s="500"/>
      <c r="C924" s="628"/>
      <c r="D924" s="631"/>
      <c r="E924" s="615"/>
      <c r="F924" s="615"/>
      <c r="G924" s="125" t="s">
        <v>145</v>
      </c>
      <c r="H924" s="211">
        <v>22068054</v>
      </c>
      <c r="I924" s="182">
        <f>IFERROR(H924/E923,"-")</f>
        <v>2.6092204004781714E-2</v>
      </c>
      <c r="J924" s="211">
        <v>310</v>
      </c>
      <c r="K924" s="182">
        <f>IFERROR(J924/F923,"-")</f>
        <v>0.24486571879936808</v>
      </c>
      <c r="L924" s="214">
        <f t="shared" si="902"/>
        <v>71187.270967741933</v>
      </c>
      <c r="M924" s="109">
        <f t="shared" ref="M924:M939" si="932">IFERROR(J924/$BL$59,0)</f>
        <v>1.7241379310344827E-2</v>
      </c>
      <c r="N924" s="615"/>
      <c r="O924" s="615"/>
      <c r="P924" s="125" t="s">
        <v>145</v>
      </c>
      <c r="Q924" s="211">
        <v>3288331</v>
      </c>
      <c r="R924" s="182">
        <f>IFERROR(Q924/N923,"-")</f>
        <v>3.2310772799229497E-2</v>
      </c>
      <c r="S924" s="211">
        <v>51</v>
      </c>
      <c r="T924" s="182">
        <f>IFERROR(S924/O923,"-")</f>
        <v>0.31874999999999998</v>
      </c>
      <c r="U924" s="214">
        <f t="shared" si="903"/>
        <v>64477.078431372553</v>
      </c>
      <c r="V924" s="109">
        <f t="shared" ref="V924:V939" si="933">IFERROR(S924/$BL$59,0)</f>
        <v>2.8364849833147944E-3</v>
      </c>
      <c r="W924" s="615"/>
      <c r="X924" s="615"/>
      <c r="Y924" s="125" t="s">
        <v>145</v>
      </c>
      <c r="Z924" s="211">
        <v>493155</v>
      </c>
      <c r="AA924" s="182">
        <f>IFERROR(Z924/W923,"-")</f>
        <v>9.7176309517053513E-3</v>
      </c>
      <c r="AB924" s="211">
        <v>24</v>
      </c>
      <c r="AC924" s="182">
        <f>IFERROR(AB924/X923,"-")</f>
        <v>0.2696629213483146</v>
      </c>
      <c r="AD924" s="214">
        <f t="shared" si="904"/>
        <v>20548.125</v>
      </c>
      <c r="AE924" s="109">
        <f t="shared" ref="AE924:AE939" si="934">IFERROR(AB924/$BL$59,0)</f>
        <v>1.3348164627363737E-3</v>
      </c>
      <c r="AF924" s="615"/>
      <c r="AG924" s="615"/>
      <c r="AH924" s="125" t="s">
        <v>145</v>
      </c>
      <c r="AI924" s="211">
        <v>6761210</v>
      </c>
      <c r="AJ924" s="182">
        <f>IFERROR(AI924/AF923,"-")</f>
        <v>3.7921119006752171E-2</v>
      </c>
      <c r="AK924" s="211">
        <v>59</v>
      </c>
      <c r="AL924" s="182">
        <f>IFERROR(AK924/AG923,"-")</f>
        <v>0.31550802139037432</v>
      </c>
      <c r="AM924" s="214">
        <f t="shared" si="905"/>
        <v>114596.77966101695</v>
      </c>
      <c r="AN924" s="109">
        <f t="shared" ref="AN924:AN939" si="935">IFERROR(AK924/$BL$59,0)</f>
        <v>3.2814238042269189E-3</v>
      </c>
      <c r="AO924" s="615"/>
      <c r="AP924" s="651"/>
      <c r="AQ924" s="125" t="s">
        <v>145</v>
      </c>
      <c r="AR924" s="211">
        <f t="shared" si="900"/>
        <v>32610750</v>
      </c>
      <c r="AS924" s="182">
        <f>IFERROR(AR924/AO923,"-")</f>
        <v>2.7716345965067092E-2</v>
      </c>
      <c r="AT924" s="211">
        <f t="shared" si="901"/>
        <v>444</v>
      </c>
      <c r="AU924" s="182">
        <f>IFERROR(AT924/AP923,"-")</f>
        <v>0.2608695652173913</v>
      </c>
      <c r="AV924" s="214">
        <f t="shared" si="906"/>
        <v>73447.635135135133</v>
      </c>
      <c r="AW924" s="109">
        <f t="shared" ref="AW924:AW939" si="936">IFERROR(AT924/$BL$59,0)</f>
        <v>2.4694104560622914E-2</v>
      </c>
      <c r="AX924" s="121"/>
      <c r="AY924" s="76"/>
      <c r="AZ924" s="76"/>
      <c r="BA924" s="76"/>
      <c r="BB924" s="76"/>
      <c r="BC924" s="76"/>
      <c r="BD924" s="76"/>
      <c r="BE924" s="76"/>
      <c r="BF924" s="76"/>
      <c r="BG924" s="76"/>
      <c r="BH924" s="76"/>
      <c r="BI924" s="76"/>
      <c r="BN924" s="500"/>
      <c r="BO924" s="642"/>
      <c r="BP924" s="641"/>
      <c r="BQ924" s="641"/>
      <c r="BR924" s="400" t="s">
        <v>145</v>
      </c>
      <c r="BS924" s="188">
        <v>5439296</v>
      </c>
      <c r="BT924" s="390">
        <v>3.4144480605590562E-2</v>
      </c>
      <c r="BU924" s="188">
        <v>47</v>
      </c>
      <c r="BV924" s="390">
        <v>0.27167630057803466</v>
      </c>
      <c r="BW924" s="188">
        <v>115729.70212765958</v>
      </c>
      <c r="BX924" s="401">
        <v>2.6883258022078593E-3</v>
      </c>
      <c r="CB924" s="159"/>
      <c r="CC924" s="159"/>
      <c r="CD924" s="159"/>
      <c r="CE924" s="159"/>
      <c r="CF924" s="159"/>
      <c r="CG924" s="159"/>
      <c r="CI924" s="76"/>
      <c r="CJ924" s="150"/>
      <c r="CK924" s="150"/>
      <c r="CL924" s="150"/>
    </row>
    <row r="925" spans="2:90" s="14" customFormat="1" ht="13.5" customHeight="1">
      <c r="B925" s="500"/>
      <c r="C925" s="628"/>
      <c r="D925" s="631"/>
      <c r="E925" s="615"/>
      <c r="F925" s="615"/>
      <c r="G925" s="126" t="s">
        <v>146</v>
      </c>
      <c r="H925" s="211">
        <v>14160717</v>
      </c>
      <c r="I925" s="182">
        <f>IFERROR(H925/E923,"-")</f>
        <v>1.6742949641956672E-2</v>
      </c>
      <c r="J925" s="211">
        <v>382</v>
      </c>
      <c r="K925" s="182">
        <f>IFERROR(J925/F923,"-")</f>
        <v>0.30173775671406006</v>
      </c>
      <c r="L925" s="214">
        <f t="shared" si="902"/>
        <v>37069.939790575918</v>
      </c>
      <c r="M925" s="109">
        <f t="shared" si="932"/>
        <v>2.1245828698553949E-2</v>
      </c>
      <c r="N925" s="615"/>
      <c r="O925" s="615"/>
      <c r="P925" s="126" t="s">
        <v>146</v>
      </c>
      <c r="Q925" s="211">
        <v>4077037</v>
      </c>
      <c r="R925" s="182">
        <f>IFERROR(Q925/N923,"-")</f>
        <v>4.0060509784766864E-2</v>
      </c>
      <c r="S925" s="211">
        <v>52</v>
      </c>
      <c r="T925" s="182">
        <f>IFERROR(S925/O923,"-")</f>
        <v>0.32500000000000001</v>
      </c>
      <c r="U925" s="214">
        <f t="shared" si="903"/>
        <v>78404.557692307688</v>
      </c>
      <c r="V925" s="109">
        <f t="shared" si="933"/>
        <v>2.8921023359288096E-3</v>
      </c>
      <c r="W925" s="615"/>
      <c r="X925" s="615"/>
      <c r="Y925" s="126" t="s">
        <v>146</v>
      </c>
      <c r="Z925" s="211">
        <v>590010</v>
      </c>
      <c r="AA925" s="182">
        <f>IFERROR(Z925/W923,"-")</f>
        <v>1.1626161019995081E-2</v>
      </c>
      <c r="AB925" s="211">
        <v>25</v>
      </c>
      <c r="AC925" s="182">
        <f>IFERROR(AB925/X923,"-")</f>
        <v>0.2808988764044944</v>
      </c>
      <c r="AD925" s="214">
        <f t="shared" si="904"/>
        <v>23600.400000000001</v>
      </c>
      <c r="AE925" s="109">
        <f t="shared" si="934"/>
        <v>1.3904338153503894E-3</v>
      </c>
      <c r="AF925" s="615"/>
      <c r="AG925" s="615"/>
      <c r="AH925" s="126" t="s">
        <v>146</v>
      </c>
      <c r="AI925" s="211">
        <v>8266984</v>
      </c>
      <c r="AJ925" s="182">
        <f>IFERROR(AI925/AF923,"-")</f>
        <v>4.636644684766722E-2</v>
      </c>
      <c r="AK925" s="211">
        <v>60</v>
      </c>
      <c r="AL925" s="182">
        <f>IFERROR(AK925/AG923,"-")</f>
        <v>0.32085561497326204</v>
      </c>
      <c r="AM925" s="214">
        <f t="shared" si="905"/>
        <v>137783.06666666668</v>
      </c>
      <c r="AN925" s="109">
        <f t="shared" si="935"/>
        <v>3.3370411568409346E-3</v>
      </c>
      <c r="AO925" s="615"/>
      <c r="AP925" s="651"/>
      <c r="AQ925" s="126" t="s">
        <v>146</v>
      </c>
      <c r="AR925" s="211">
        <f t="shared" si="900"/>
        <v>27094748</v>
      </c>
      <c r="AS925" s="182">
        <f>IFERROR(AR925/AO923,"-")</f>
        <v>2.3028216444096184E-2</v>
      </c>
      <c r="AT925" s="211">
        <f t="shared" si="901"/>
        <v>519</v>
      </c>
      <c r="AU925" s="182">
        <f>IFERROR(AT925/AP923,"-")</f>
        <v>0.30493537015276145</v>
      </c>
      <c r="AV925" s="214">
        <f t="shared" si="906"/>
        <v>52205.680154142581</v>
      </c>
      <c r="AW925" s="109">
        <f t="shared" si="936"/>
        <v>2.8865406006674081E-2</v>
      </c>
      <c r="AX925" s="121"/>
      <c r="AY925" s="76"/>
      <c r="AZ925" s="76"/>
      <c r="BA925" s="76"/>
      <c r="BB925" s="76"/>
      <c r="BC925" s="76"/>
      <c r="BD925" s="76"/>
      <c r="BE925" s="76"/>
      <c r="BF925" s="76"/>
      <c r="BG925" s="76"/>
      <c r="BH925" s="76"/>
      <c r="BI925" s="76"/>
      <c r="BN925" s="500"/>
      <c r="BO925" s="642"/>
      <c r="BP925" s="641"/>
      <c r="BQ925" s="641"/>
      <c r="BR925" s="400" t="s">
        <v>146</v>
      </c>
      <c r="BS925" s="188">
        <v>1672937</v>
      </c>
      <c r="BT925" s="390">
        <v>1.0501646711426416E-2</v>
      </c>
      <c r="BU925" s="188">
        <v>54</v>
      </c>
      <c r="BV925" s="390">
        <v>0.31213872832369943</v>
      </c>
      <c r="BW925" s="188">
        <v>30980.314814814814</v>
      </c>
      <c r="BX925" s="401">
        <v>3.0887147514728594E-3</v>
      </c>
      <c r="CB925" s="159"/>
      <c r="CC925" s="159"/>
      <c r="CD925" s="159"/>
      <c r="CE925" s="159"/>
      <c r="CF925" s="159"/>
      <c r="CG925" s="159"/>
      <c r="CI925" s="76"/>
      <c r="CJ925" s="150"/>
      <c r="CK925" s="150"/>
      <c r="CL925" s="150"/>
    </row>
    <row r="926" spans="2:90" s="14" customFormat="1" ht="13.5" customHeight="1">
      <c r="B926" s="500"/>
      <c r="C926" s="628"/>
      <c r="D926" s="631"/>
      <c r="E926" s="615"/>
      <c r="F926" s="615"/>
      <c r="G926" s="126" t="s">
        <v>147</v>
      </c>
      <c r="H926" s="211">
        <v>661174</v>
      </c>
      <c r="I926" s="182">
        <f>IFERROR(H926/E923,"-")</f>
        <v>7.817402880497549E-4</v>
      </c>
      <c r="J926" s="211">
        <v>53</v>
      </c>
      <c r="K926" s="182">
        <f>IFERROR(J926/F923,"-")</f>
        <v>4.1864139020537122E-2</v>
      </c>
      <c r="L926" s="214">
        <f t="shared" si="902"/>
        <v>12474.981132075472</v>
      </c>
      <c r="M926" s="109">
        <f t="shared" si="932"/>
        <v>2.9477196885428253E-3</v>
      </c>
      <c r="N926" s="615"/>
      <c r="O926" s="615"/>
      <c r="P926" s="126" t="s">
        <v>147</v>
      </c>
      <c r="Q926" s="211">
        <v>122936</v>
      </c>
      <c r="R926" s="182">
        <f>IFERROR(Q926/N923,"-")</f>
        <v>1.2079553928257456E-3</v>
      </c>
      <c r="S926" s="211">
        <v>9</v>
      </c>
      <c r="T926" s="182">
        <f>IFERROR(S926/O923,"-")</f>
        <v>5.6250000000000001E-2</v>
      </c>
      <c r="U926" s="214">
        <f t="shared" si="903"/>
        <v>13659.555555555555</v>
      </c>
      <c r="V926" s="109">
        <f t="shared" si="933"/>
        <v>5.0055617352614016E-4</v>
      </c>
      <c r="W926" s="615"/>
      <c r="X926" s="615"/>
      <c r="Y926" s="126" t="s">
        <v>147</v>
      </c>
      <c r="Z926" s="211">
        <v>57933</v>
      </c>
      <c r="AA926" s="182">
        <f>IFERROR(Z926/W923,"-")</f>
        <v>1.1415711367118778E-3</v>
      </c>
      <c r="AB926" s="211">
        <v>2</v>
      </c>
      <c r="AC926" s="182">
        <f>IFERROR(AB926/X923,"-")</f>
        <v>2.247191011235955E-2</v>
      </c>
      <c r="AD926" s="214">
        <f t="shared" si="904"/>
        <v>28966.5</v>
      </c>
      <c r="AE926" s="109">
        <f t="shared" si="934"/>
        <v>1.1123470522803115E-4</v>
      </c>
      <c r="AF926" s="615"/>
      <c r="AG926" s="615"/>
      <c r="AH926" s="126" t="s">
        <v>147</v>
      </c>
      <c r="AI926" s="211">
        <v>222082</v>
      </c>
      <c r="AJ926" s="182">
        <f>IFERROR(AI926/AF923,"-")</f>
        <v>1.2455755628441559E-3</v>
      </c>
      <c r="AK926" s="211">
        <v>5</v>
      </c>
      <c r="AL926" s="182">
        <f>IFERROR(AK926/AG923,"-")</f>
        <v>2.6737967914438502E-2</v>
      </c>
      <c r="AM926" s="214">
        <f t="shared" si="905"/>
        <v>44416.4</v>
      </c>
      <c r="AN926" s="109">
        <f t="shared" si="935"/>
        <v>2.7808676307007786E-4</v>
      </c>
      <c r="AO926" s="615"/>
      <c r="AP926" s="651"/>
      <c r="AQ926" s="126" t="s">
        <v>147</v>
      </c>
      <c r="AR926" s="211">
        <f t="shared" si="900"/>
        <v>1064125</v>
      </c>
      <c r="AS926" s="182">
        <f>IFERROR(AR926/AO923,"-")</f>
        <v>9.0441515911400441E-4</v>
      </c>
      <c r="AT926" s="211">
        <f t="shared" si="901"/>
        <v>69</v>
      </c>
      <c r="AU926" s="182">
        <f>IFERROR(AT926/AP923,"-")</f>
        <v>4.0540540540540543E-2</v>
      </c>
      <c r="AV926" s="214">
        <f t="shared" si="906"/>
        <v>15422.101449275362</v>
      </c>
      <c r="AW926" s="109">
        <f t="shared" si="936"/>
        <v>3.8375973303670747E-3</v>
      </c>
      <c r="AX926" s="121"/>
      <c r="AY926" s="76"/>
      <c r="AZ926" s="76"/>
      <c r="BA926" s="76"/>
      <c r="BB926" s="76"/>
      <c r="BC926" s="76"/>
      <c r="BD926" s="76"/>
      <c r="BE926" s="76"/>
      <c r="BF926" s="76"/>
      <c r="BG926" s="76"/>
      <c r="BH926" s="76"/>
      <c r="BI926" s="76"/>
      <c r="BN926" s="500"/>
      <c r="BO926" s="642"/>
      <c r="BP926" s="641"/>
      <c r="BQ926" s="641"/>
      <c r="BR926" s="400" t="s">
        <v>147</v>
      </c>
      <c r="BS926" s="188">
        <v>202879</v>
      </c>
      <c r="BT926" s="390">
        <v>1.2735468120840653E-3</v>
      </c>
      <c r="BU926" s="188">
        <v>8</v>
      </c>
      <c r="BV926" s="390">
        <v>4.6242774566473986E-2</v>
      </c>
      <c r="BW926" s="188">
        <v>25359.875</v>
      </c>
      <c r="BX926" s="401">
        <v>4.5758737058857173E-4</v>
      </c>
      <c r="CB926" s="159"/>
      <c r="CC926" s="159"/>
      <c r="CD926" s="159"/>
      <c r="CE926" s="159"/>
      <c r="CF926" s="159"/>
      <c r="CG926" s="159"/>
      <c r="CI926" s="76"/>
      <c r="CJ926" s="150"/>
      <c r="CK926" s="150"/>
      <c r="CL926" s="150"/>
    </row>
    <row r="927" spans="2:90" s="14" customFormat="1" ht="13.5" customHeight="1">
      <c r="B927" s="500"/>
      <c r="C927" s="628"/>
      <c r="D927" s="631"/>
      <c r="E927" s="615"/>
      <c r="F927" s="615"/>
      <c r="G927" s="126" t="s">
        <v>148</v>
      </c>
      <c r="H927" s="211">
        <v>22834405</v>
      </c>
      <c r="I927" s="182">
        <f>IFERROR(H927/E923,"-")</f>
        <v>2.699830051112833E-2</v>
      </c>
      <c r="J927" s="211">
        <v>432</v>
      </c>
      <c r="K927" s="182">
        <f>IFERROR(J927/F923,"-")</f>
        <v>0.34123222748815168</v>
      </c>
      <c r="L927" s="214">
        <f t="shared" si="902"/>
        <v>52857.418981481482</v>
      </c>
      <c r="M927" s="109">
        <f t="shared" si="932"/>
        <v>2.4026696329254728E-2</v>
      </c>
      <c r="N927" s="615"/>
      <c r="O927" s="615"/>
      <c r="P927" s="126" t="s">
        <v>148</v>
      </c>
      <c r="Q927" s="211">
        <v>2292372</v>
      </c>
      <c r="R927" s="182">
        <f>IFERROR(Q927/N923,"-")</f>
        <v>2.2524591004772727E-2</v>
      </c>
      <c r="S927" s="211">
        <v>58</v>
      </c>
      <c r="T927" s="182">
        <f>IFERROR(S927/O923,"-")</f>
        <v>0.36249999999999999</v>
      </c>
      <c r="U927" s="214">
        <f t="shared" si="903"/>
        <v>39523.65517241379</v>
      </c>
      <c r="V927" s="109">
        <f t="shared" si="933"/>
        <v>3.2258064516129032E-3</v>
      </c>
      <c r="W927" s="615"/>
      <c r="X927" s="615"/>
      <c r="Y927" s="126" t="s">
        <v>148</v>
      </c>
      <c r="Z927" s="211">
        <v>1438708</v>
      </c>
      <c r="AA927" s="182">
        <f>IFERROR(Z927/W923,"-")</f>
        <v>2.8349775205089887E-2</v>
      </c>
      <c r="AB927" s="211">
        <v>34</v>
      </c>
      <c r="AC927" s="182">
        <f>IFERROR(AB927/X923,"-")</f>
        <v>0.38202247191011235</v>
      </c>
      <c r="AD927" s="214">
        <f t="shared" si="904"/>
        <v>42314.941176470587</v>
      </c>
      <c r="AE927" s="109">
        <f t="shared" si="934"/>
        <v>1.8909899888765295E-3</v>
      </c>
      <c r="AF927" s="615"/>
      <c r="AG927" s="615"/>
      <c r="AH927" s="126" t="s">
        <v>148</v>
      </c>
      <c r="AI927" s="211">
        <v>3463230</v>
      </c>
      <c r="AJ927" s="182">
        <f>IFERROR(AI927/AF923,"-")</f>
        <v>1.9423972480924912E-2</v>
      </c>
      <c r="AK927" s="211">
        <v>65</v>
      </c>
      <c r="AL927" s="182">
        <f>IFERROR(AK927/AG923,"-")</f>
        <v>0.34759358288770054</v>
      </c>
      <c r="AM927" s="214">
        <f t="shared" si="905"/>
        <v>53280.461538461539</v>
      </c>
      <c r="AN927" s="109">
        <f t="shared" si="935"/>
        <v>3.615127919911012E-3</v>
      </c>
      <c r="AO927" s="615"/>
      <c r="AP927" s="651"/>
      <c r="AQ927" s="126" t="s">
        <v>148</v>
      </c>
      <c r="AR927" s="211">
        <f t="shared" si="900"/>
        <v>30028715</v>
      </c>
      <c r="AS927" s="182">
        <f>IFERROR(AR927/AO923,"-")</f>
        <v>2.55218372415967E-2</v>
      </c>
      <c r="AT927" s="211">
        <f t="shared" si="901"/>
        <v>589</v>
      </c>
      <c r="AU927" s="182">
        <f>IFERROR(AT927/AP923,"-")</f>
        <v>0.34606345475910694</v>
      </c>
      <c r="AV927" s="214">
        <f t="shared" si="906"/>
        <v>50982.538200339557</v>
      </c>
      <c r="AW927" s="109">
        <f t="shared" si="936"/>
        <v>3.2758620689655175E-2</v>
      </c>
      <c r="AX927" s="121"/>
      <c r="AY927" s="76"/>
      <c r="AZ927" s="76"/>
      <c r="BA927" s="76"/>
      <c r="BB927" s="76"/>
      <c r="BC927" s="76"/>
      <c r="BD927" s="76"/>
      <c r="BE927" s="76"/>
      <c r="BF927" s="76"/>
      <c r="BG927" s="76"/>
      <c r="BH927" s="76"/>
      <c r="BI927" s="76"/>
      <c r="BN927" s="500"/>
      <c r="BO927" s="642"/>
      <c r="BP927" s="641"/>
      <c r="BQ927" s="641"/>
      <c r="BR927" s="400" t="s">
        <v>148</v>
      </c>
      <c r="BS927" s="188">
        <v>5208325</v>
      </c>
      <c r="BT927" s="390">
        <v>3.2694589878931479E-2</v>
      </c>
      <c r="BU927" s="188">
        <v>64</v>
      </c>
      <c r="BV927" s="390">
        <v>0.36994219653179189</v>
      </c>
      <c r="BW927" s="188">
        <v>81380.078125</v>
      </c>
      <c r="BX927" s="401">
        <v>3.6606989647085739E-3</v>
      </c>
      <c r="CB927" s="159"/>
      <c r="CC927" s="159"/>
      <c r="CD927" s="159"/>
      <c r="CE927" s="159"/>
      <c r="CF927" s="159"/>
      <c r="CG927" s="159"/>
      <c r="CI927" s="76"/>
      <c r="CJ927" s="150"/>
      <c r="CK927" s="150"/>
      <c r="CL927" s="150"/>
    </row>
    <row r="928" spans="2:90" s="14" customFormat="1" ht="13.5" customHeight="1">
      <c r="B928" s="500"/>
      <c r="C928" s="628"/>
      <c r="D928" s="631"/>
      <c r="E928" s="615"/>
      <c r="F928" s="615"/>
      <c r="G928" s="126" t="s">
        <v>149</v>
      </c>
      <c r="H928" s="211">
        <v>23921973</v>
      </c>
      <c r="I928" s="182">
        <f>IFERROR(H928/E923,"-")</f>
        <v>2.8284188524864043E-2</v>
      </c>
      <c r="J928" s="211">
        <v>475</v>
      </c>
      <c r="K928" s="182">
        <f>IFERROR(J928/F923,"-")</f>
        <v>0.37519747235387046</v>
      </c>
      <c r="L928" s="214">
        <f t="shared" si="902"/>
        <v>50362.048421052634</v>
      </c>
      <c r="M928" s="109">
        <f t="shared" si="932"/>
        <v>2.6418242491657397E-2</v>
      </c>
      <c r="N928" s="615"/>
      <c r="O928" s="615"/>
      <c r="P928" s="126" t="s">
        <v>149</v>
      </c>
      <c r="Q928" s="211">
        <v>4152403</v>
      </c>
      <c r="R928" s="182">
        <f>IFERROR(Q928/N923,"-")</f>
        <v>4.0801047675504368E-2</v>
      </c>
      <c r="S928" s="211">
        <v>70</v>
      </c>
      <c r="T928" s="182">
        <f>IFERROR(S928/O923,"-")</f>
        <v>0.4375</v>
      </c>
      <c r="U928" s="214">
        <f t="shared" si="903"/>
        <v>59320.042857142857</v>
      </c>
      <c r="V928" s="109">
        <f t="shared" si="933"/>
        <v>3.89321468298109E-3</v>
      </c>
      <c r="W928" s="615"/>
      <c r="X928" s="615"/>
      <c r="Y928" s="126" t="s">
        <v>149</v>
      </c>
      <c r="Z928" s="211">
        <v>1735119</v>
      </c>
      <c r="AA928" s="182">
        <f>IFERROR(Z928/W923,"-")</f>
        <v>3.4190560978378075E-2</v>
      </c>
      <c r="AB928" s="211">
        <v>37</v>
      </c>
      <c r="AC928" s="182">
        <f>IFERROR(AB928/X923,"-")</f>
        <v>0.4157303370786517</v>
      </c>
      <c r="AD928" s="214">
        <f t="shared" si="904"/>
        <v>46895.108108108107</v>
      </c>
      <c r="AE928" s="109">
        <f t="shared" si="934"/>
        <v>2.0578420467185763E-3</v>
      </c>
      <c r="AF928" s="615"/>
      <c r="AG928" s="615"/>
      <c r="AH928" s="126" t="s">
        <v>149</v>
      </c>
      <c r="AI928" s="211">
        <v>7161353</v>
      </c>
      <c r="AJ928" s="182">
        <f>IFERROR(AI928/AF923,"-")</f>
        <v>4.0165372671808995E-2</v>
      </c>
      <c r="AK928" s="211">
        <v>78</v>
      </c>
      <c r="AL928" s="182">
        <f>IFERROR(AK928/AG923,"-")</f>
        <v>0.41711229946524064</v>
      </c>
      <c r="AM928" s="214">
        <f t="shared" si="905"/>
        <v>91812.217948717953</v>
      </c>
      <c r="AN928" s="109">
        <f t="shared" si="935"/>
        <v>4.3381535038932145E-3</v>
      </c>
      <c r="AO928" s="615"/>
      <c r="AP928" s="651"/>
      <c r="AQ928" s="126" t="s">
        <v>149</v>
      </c>
      <c r="AR928" s="211">
        <f t="shared" si="900"/>
        <v>36970848</v>
      </c>
      <c r="AS928" s="182">
        <f>IFERROR(AR928/AO923,"-")</f>
        <v>3.1422056033360429E-2</v>
      </c>
      <c r="AT928" s="211">
        <f t="shared" si="901"/>
        <v>660</v>
      </c>
      <c r="AU928" s="182">
        <f>IFERROR(AT928/AP923,"-")</f>
        <v>0.38777908343125733</v>
      </c>
      <c r="AV928" s="214">
        <f t="shared" si="906"/>
        <v>56016.436363636363</v>
      </c>
      <c r="AW928" s="109">
        <f t="shared" si="936"/>
        <v>3.6707452725250278E-2</v>
      </c>
      <c r="AX928" s="121"/>
      <c r="AY928" s="76"/>
      <c r="AZ928" s="76"/>
      <c r="BA928" s="76"/>
      <c r="BB928" s="76"/>
      <c r="BC928" s="76"/>
      <c r="BD928" s="76"/>
      <c r="BE928" s="76"/>
      <c r="BF928" s="76"/>
      <c r="BG928" s="76"/>
      <c r="BH928" s="76"/>
      <c r="BI928" s="76"/>
      <c r="BN928" s="500"/>
      <c r="BO928" s="642"/>
      <c r="BP928" s="641"/>
      <c r="BQ928" s="641"/>
      <c r="BR928" s="400" t="s">
        <v>149</v>
      </c>
      <c r="BS928" s="188">
        <v>5558576</v>
      </c>
      <c r="BT928" s="390">
        <v>3.4893245454320043E-2</v>
      </c>
      <c r="BU928" s="188">
        <v>79</v>
      </c>
      <c r="BV928" s="390">
        <v>0.45664739884393063</v>
      </c>
      <c r="BW928" s="188">
        <v>70361.721518987339</v>
      </c>
      <c r="BX928" s="401">
        <v>4.5186752845621462E-3</v>
      </c>
      <c r="CB928" s="159"/>
      <c r="CC928" s="159"/>
      <c r="CD928" s="159"/>
      <c r="CE928" s="159"/>
      <c r="CF928" s="159"/>
      <c r="CG928" s="159"/>
      <c r="CI928" s="76"/>
      <c r="CJ928" s="150"/>
      <c r="CK928" s="150"/>
      <c r="CL928" s="150"/>
    </row>
    <row r="929" spans="2:90" s="14" customFormat="1" ht="13.5" customHeight="1">
      <c r="B929" s="500"/>
      <c r="C929" s="628"/>
      <c r="D929" s="631"/>
      <c r="E929" s="615"/>
      <c r="F929" s="615"/>
      <c r="G929" s="126" t="s">
        <v>150</v>
      </c>
      <c r="H929" s="211">
        <v>14134530</v>
      </c>
      <c r="I929" s="182">
        <f>IFERROR(H929/E923,"-")</f>
        <v>1.6711987394616094E-2</v>
      </c>
      <c r="J929" s="211">
        <v>114</v>
      </c>
      <c r="K929" s="182">
        <f>IFERROR(J929/F923,"-")</f>
        <v>9.004739336492891E-2</v>
      </c>
      <c r="L929" s="214">
        <f t="shared" si="902"/>
        <v>123987.10526315789</v>
      </c>
      <c r="M929" s="109">
        <f t="shared" si="932"/>
        <v>6.3403781979977751E-3</v>
      </c>
      <c r="N929" s="615"/>
      <c r="O929" s="615"/>
      <c r="P929" s="126" t="s">
        <v>150</v>
      </c>
      <c r="Q929" s="211">
        <v>821152</v>
      </c>
      <c r="R929" s="182">
        <f>IFERROR(Q929/N923,"-")</f>
        <v>8.068547754357119E-3</v>
      </c>
      <c r="S929" s="211">
        <v>18</v>
      </c>
      <c r="T929" s="182">
        <f>IFERROR(S929/O923,"-")</f>
        <v>0.1125</v>
      </c>
      <c r="U929" s="214">
        <f t="shared" si="903"/>
        <v>45619.555555555555</v>
      </c>
      <c r="V929" s="109">
        <f t="shared" si="933"/>
        <v>1.0011123470522803E-3</v>
      </c>
      <c r="W929" s="615"/>
      <c r="X929" s="615"/>
      <c r="Y929" s="126" t="s">
        <v>150</v>
      </c>
      <c r="Z929" s="211">
        <v>300094</v>
      </c>
      <c r="AA929" s="182">
        <f>IFERROR(Z929/W923,"-")</f>
        <v>5.9133593754926257E-3</v>
      </c>
      <c r="AB929" s="211">
        <v>14</v>
      </c>
      <c r="AC929" s="182">
        <f>IFERROR(AB929/X923,"-")</f>
        <v>0.15730337078651685</v>
      </c>
      <c r="AD929" s="214">
        <f t="shared" si="904"/>
        <v>21435.285714285714</v>
      </c>
      <c r="AE929" s="109">
        <f t="shared" si="934"/>
        <v>7.7864293659621797E-4</v>
      </c>
      <c r="AF929" s="615"/>
      <c r="AG929" s="615"/>
      <c r="AH929" s="126" t="s">
        <v>150</v>
      </c>
      <c r="AI929" s="211">
        <v>7649410</v>
      </c>
      <c r="AJ929" s="182">
        <f>IFERROR(AI929/AF923,"-")</f>
        <v>4.2902703353606846E-2</v>
      </c>
      <c r="AK929" s="211">
        <v>28</v>
      </c>
      <c r="AL929" s="182">
        <f>IFERROR(AK929/AG923,"-")</f>
        <v>0.1497326203208556</v>
      </c>
      <c r="AM929" s="214">
        <f t="shared" si="905"/>
        <v>273193.21428571426</v>
      </c>
      <c r="AN929" s="109">
        <f t="shared" si="935"/>
        <v>1.5572858731924359E-3</v>
      </c>
      <c r="AO929" s="615"/>
      <c r="AP929" s="651"/>
      <c r="AQ929" s="126" t="s">
        <v>150</v>
      </c>
      <c r="AR929" s="211">
        <f t="shared" si="900"/>
        <v>22905186</v>
      </c>
      <c r="AS929" s="182">
        <f>IFERROR(AR929/AO923,"-")</f>
        <v>1.9467447377635019E-2</v>
      </c>
      <c r="AT929" s="211">
        <f t="shared" si="901"/>
        <v>174</v>
      </c>
      <c r="AU929" s="182">
        <f>IFERROR(AT929/AP923,"-")</f>
        <v>0.10223266745005875</v>
      </c>
      <c r="AV929" s="214">
        <f t="shared" si="906"/>
        <v>131639</v>
      </c>
      <c r="AW929" s="109">
        <f t="shared" si="936"/>
        <v>9.6774193548387101E-3</v>
      </c>
      <c r="AX929" s="121"/>
      <c r="AY929" s="76"/>
      <c r="AZ929" s="76"/>
      <c r="BA929" s="76"/>
      <c r="BB929" s="76"/>
      <c r="BC929" s="76"/>
      <c r="BD929" s="76"/>
      <c r="BE929" s="76"/>
      <c r="BF929" s="76"/>
      <c r="BG929" s="76"/>
      <c r="BH929" s="76"/>
      <c r="BI929" s="76"/>
      <c r="BN929" s="500"/>
      <c r="BO929" s="642"/>
      <c r="BP929" s="641"/>
      <c r="BQ929" s="641"/>
      <c r="BR929" s="400" t="s">
        <v>150</v>
      </c>
      <c r="BS929" s="188">
        <v>6366285</v>
      </c>
      <c r="BT929" s="390">
        <v>3.9963534750115111E-2</v>
      </c>
      <c r="BU929" s="188">
        <v>25</v>
      </c>
      <c r="BV929" s="390">
        <v>0.14450867052023122</v>
      </c>
      <c r="BW929" s="188">
        <v>254651.4</v>
      </c>
      <c r="BX929" s="401">
        <v>1.4299605330892868E-3</v>
      </c>
      <c r="CB929" s="159"/>
      <c r="CC929" s="159"/>
      <c r="CD929" s="159"/>
      <c r="CE929" s="159"/>
      <c r="CF929" s="159"/>
      <c r="CG929" s="159"/>
      <c r="CI929" s="76"/>
      <c r="CJ929" s="150"/>
      <c r="CK929" s="150"/>
      <c r="CL929" s="150"/>
    </row>
    <row r="930" spans="2:90" s="14" customFormat="1" ht="13.5" customHeight="1">
      <c r="B930" s="500"/>
      <c r="C930" s="628"/>
      <c r="D930" s="631"/>
      <c r="E930" s="615"/>
      <c r="F930" s="615"/>
      <c r="G930" s="126" t="s">
        <v>160</v>
      </c>
      <c r="H930" s="211">
        <v>1815</v>
      </c>
      <c r="I930" s="182">
        <f>IFERROR(H930/E923,"-")</f>
        <v>2.145968569257571E-6</v>
      </c>
      <c r="J930" s="211">
        <v>1</v>
      </c>
      <c r="K930" s="182">
        <f>IFERROR(J930/F923,"-")</f>
        <v>7.8988941548183253E-4</v>
      </c>
      <c r="L930" s="214">
        <f t="shared" si="902"/>
        <v>1815</v>
      </c>
      <c r="M930" s="109">
        <f t="shared" si="932"/>
        <v>5.5617352614015575E-5</v>
      </c>
      <c r="N930" s="615"/>
      <c r="O930" s="615"/>
      <c r="P930" s="126" t="s">
        <v>160</v>
      </c>
      <c r="Q930" s="211">
        <v>0</v>
      </c>
      <c r="R930" s="182">
        <f>IFERROR(Q930/N923,"-")</f>
        <v>0</v>
      </c>
      <c r="S930" s="211">
        <v>0</v>
      </c>
      <c r="T930" s="182">
        <f>IFERROR(S930/O923,"-")</f>
        <v>0</v>
      </c>
      <c r="U930" s="214" t="str">
        <f t="shared" si="903"/>
        <v>-</v>
      </c>
      <c r="V930" s="109">
        <f t="shared" si="933"/>
        <v>0</v>
      </c>
      <c r="W930" s="615"/>
      <c r="X930" s="615"/>
      <c r="Y930" s="126" t="s">
        <v>160</v>
      </c>
      <c r="Z930" s="211">
        <v>0</v>
      </c>
      <c r="AA930" s="182">
        <f>IFERROR(Z930/W923,"-")</f>
        <v>0</v>
      </c>
      <c r="AB930" s="211">
        <v>0</v>
      </c>
      <c r="AC930" s="182">
        <f>IFERROR(AB930/X923,"-")</f>
        <v>0</v>
      </c>
      <c r="AD930" s="214" t="str">
        <f t="shared" si="904"/>
        <v>-</v>
      </c>
      <c r="AE930" s="109">
        <f t="shared" si="934"/>
        <v>0</v>
      </c>
      <c r="AF930" s="615"/>
      <c r="AG930" s="615"/>
      <c r="AH930" s="126" t="s">
        <v>160</v>
      </c>
      <c r="AI930" s="211">
        <v>0</v>
      </c>
      <c r="AJ930" s="182">
        <f>IFERROR(AI930/AF923,"-")</f>
        <v>0</v>
      </c>
      <c r="AK930" s="211">
        <v>0</v>
      </c>
      <c r="AL930" s="182">
        <f>IFERROR(AK930/AG923,"-")</f>
        <v>0</v>
      </c>
      <c r="AM930" s="214" t="str">
        <f t="shared" si="905"/>
        <v>-</v>
      </c>
      <c r="AN930" s="109">
        <f t="shared" si="935"/>
        <v>0</v>
      </c>
      <c r="AO930" s="615"/>
      <c r="AP930" s="651"/>
      <c r="AQ930" s="126" t="s">
        <v>160</v>
      </c>
      <c r="AR930" s="211">
        <f t="shared" si="900"/>
        <v>1815</v>
      </c>
      <c r="AS930" s="182">
        <f>IFERROR(AR930/AO923,"-")</f>
        <v>1.5425946329537581E-6</v>
      </c>
      <c r="AT930" s="211">
        <f t="shared" si="901"/>
        <v>1</v>
      </c>
      <c r="AU930" s="182">
        <f>IFERROR(AT930/AP923,"-")</f>
        <v>5.8754406580493535E-4</v>
      </c>
      <c r="AV930" s="214">
        <f t="shared" si="906"/>
        <v>1815</v>
      </c>
      <c r="AW930" s="109">
        <f t="shared" si="936"/>
        <v>5.5617352614015575E-5</v>
      </c>
      <c r="AX930" s="121"/>
      <c r="AY930" s="76"/>
      <c r="AZ930" s="76"/>
      <c r="BA930" s="76"/>
      <c r="BB930" s="76"/>
      <c r="BC930" s="76"/>
      <c r="BD930" s="76"/>
      <c r="BE930" s="76"/>
      <c r="BF930" s="76"/>
      <c r="BG930" s="76"/>
      <c r="BH930" s="76"/>
      <c r="BI930" s="76"/>
      <c r="BN930" s="500"/>
      <c r="BO930" s="642"/>
      <c r="BP930" s="641"/>
      <c r="BQ930" s="641"/>
      <c r="BR930" s="400" t="s">
        <v>160</v>
      </c>
      <c r="BS930" s="188">
        <v>0</v>
      </c>
      <c r="BT930" s="390">
        <v>0</v>
      </c>
      <c r="BU930" s="188">
        <v>0</v>
      </c>
      <c r="BV930" s="390">
        <v>0</v>
      </c>
      <c r="BW930" s="188" t="s">
        <v>418</v>
      </c>
      <c r="BX930" s="401">
        <v>0</v>
      </c>
      <c r="CB930" s="159"/>
      <c r="CC930" s="159"/>
      <c r="CD930" s="159"/>
      <c r="CE930" s="159"/>
      <c r="CF930" s="159"/>
      <c r="CG930" s="159"/>
      <c r="CI930" s="76"/>
      <c r="CJ930" s="150"/>
      <c r="CK930" s="150"/>
      <c r="CL930" s="150"/>
    </row>
    <row r="931" spans="2:90" s="14" customFormat="1" ht="13.5" customHeight="1">
      <c r="B931" s="500"/>
      <c r="C931" s="628"/>
      <c r="D931" s="631"/>
      <c r="E931" s="615"/>
      <c r="F931" s="615"/>
      <c r="G931" s="126" t="s">
        <v>151</v>
      </c>
      <c r="H931" s="211">
        <v>190211</v>
      </c>
      <c r="I931" s="182">
        <f>IFERROR(H931/E923,"-")</f>
        <v>2.2489632370636462E-4</v>
      </c>
      <c r="J931" s="211">
        <v>11</v>
      </c>
      <c r="K931" s="182">
        <f>IFERROR(J931/F923,"-")</f>
        <v>8.6887835703001581E-3</v>
      </c>
      <c r="L931" s="214">
        <f t="shared" si="902"/>
        <v>17291.909090909092</v>
      </c>
      <c r="M931" s="109">
        <f t="shared" si="932"/>
        <v>6.1179087875417129E-4</v>
      </c>
      <c r="N931" s="615"/>
      <c r="O931" s="615"/>
      <c r="P931" s="126" t="s">
        <v>151</v>
      </c>
      <c r="Q931" s="211">
        <v>0</v>
      </c>
      <c r="R931" s="182">
        <f>IFERROR(Q931/N923,"-")</f>
        <v>0</v>
      </c>
      <c r="S931" s="211">
        <v>0</v>
      </c>
      <c r="T931" s="182">
        <f>IFERROR(S931/O923,"-")</f>
        <v>0</v>
      </c>
      <c r="U931" s="214" t="str">
        <f t="shared" si="903"/>
        <v>-</v>
      </c>
      <c r="V931" s="109">
        <f t="shared" si="933"/>
        <v>0</v>
      </c>
      <c r="W931" s="615"/>
      <c r="X931" s="615"/>
      <c r="Y931" s="126" t="s">
        <v>151</v>
      </c>
      <c r="Z931" s="211">
        <v>0</v>
      </c>
      <c r="AA931" s="182">
        <f>IFERROR(Z931/W923,"-")</f>
        <v>0</v>
      </c>
      <c r="AB931" s="211">
        <v>0</v>
      </c>
      <c r="AC931" s="182">
        <f>IFERROR(AB931/X923,"-")</f>
        <v>0</v>
      </c>
      <c r="AD931" s="214" t="str">
        <f t="shared" si="904"/>
        <v>-</v>
      </c>
      <c r="AE931" s="109">
        <f t="shared" si="934"/>
        <v>0</v>
      </c>
      <c r="AF931" s="615"/>
      <c r="AG931" s="615"/>
      <c r="AH931" s="126" t="s">
        <v>151</v>
      </c>
      <c r="AI931" s="211">
        <v>86089</v>
      </c>
      <c r="AJ931" s="182">
        <f>IFERROR(AI931/AF923,"-")</f>
        <v>4.8284126867414084E-4</v>
      </c>
      <c r="AK931" s="211">
        <v>2</v>
      </c>
      <c r="AL931" s="182">
        <f>IFERROR(AK931/AG923,"-")</f>
        <v>1.06951871657754E-2</v>
      </c>
      <c r="AM931" s="214">
        <f t="shared" si="905"/>
        <v>43044.5</v>
      </c>
      <c r="AN931" s="109">
        <f t="shared" si="935"/>
        <v>1.1123470522803115E-4</v>
      </c>
      <c r="AO931" s="615"/>
      <c r="AP931" s="651"/>
      <c r="AQ931" s="126" t="s">
        <v>151</v>
      </c>
      <c r="AR931" s="211">
        <f t="shared" si="900"/>
        <v>276300</v>
      </c>
      <c r="AS931" s="182">
        <f>IFERROR(AR931/AO923,"-")</f>
        <v>2.3483134825626632E-4</v>
      </c>
      <c r="AT931" s="211">
        <f t="shared" si="901"/>
        <v>13</v>
      </c>
      <c r="AU931" s="182">
        <f>IFERROR(AT931/AP923,"-")</f>
        <v>7.6380728554641597E-3</v>
      </c>
      <c r="AV931" s="214">
        <f t="shared" si="906"/>
        <v>21253.846153846152</v>
      </c>
      <c r="AW931" s="109">
        <f t="shared" si="936"/>
        <v>7.2302558398220241E-4</v>
      </c>
      <c r="AX931" s="121"/>
      <c r="AY931" s="76"/>
      <c r="AZ931" s="76"/>
      <c r="BA931" s="76"/>
      <c r="BB931" s="76"/>
      <c r="BC931" s="76"/>
      <c r="BD931" s="76"/>
      <c r="BE931" s="76"/>
      <c r="BF931" s="76"/>
      <c r="BG931" s="76"/>
      <c r="BH931" s="76"/>
      <c r="BI931" s="76"/>
      <c r="BN931" s="500"/>
      <c r="BO931" s="642"/>
      <c r="BP931" s="641"/>
      <c r="BQ931" s="641"/>
      <c r="BR931" s="400" t="s">
        <v>151</v>
      </c>
      <c r="BS931" s="188">
        <v>0</v>
      </c>
      <c r="BT931" s="390">
        <v>0</v>
      </c>
      <c r="BU931" s="188">
        <v>0</v>
      </c>
      <c r="BV931" s="390">
        <v>0</v>
      </c>
      <c r="BW931" s="188" t="s">
        <v>418</v>
      </c>
      <c r="BX931" s="401">
        <v>0</v>
      </c>
      <c r="CB931" s="159"/>
      <c r="CC931" s="159"/>
      <c r="CD931" s="159"/>
      <c r="CE931" s="159"/>
      <c r="CF931" s="159"/>
      <c r="CG931" s="159"/>
      <c r="CI931" s="76"/>
      <c r="CJ931" s="150"/>
      <c r="CK931" s="150"/>
      <c r="CL931" s="150"/>
    </row>
    <row r="932" spans="2:90" s="14" customFormat="1" ht="13.5" customHeight="1">
      <c r="B932" s="500"/>
      <c r="C932" s="628"/>
      <c r="D932" s="631"/>
      <c r="E932" s="615"/>
      <c r="F932" s="615"/>
      <c r="G932" s="126" t="s">
        <v>152</v>
      </c>
      <c r="H932" s="211">
        <v>413065</v>
      </c>
      <c r="I932" s="182">
        <f>IFERROR(H932/E923,"-")</f>
        <v>4.8838815815998812E-4</v>
      </c>
      <c r="J932" s="211">
        <v>26</v>
      </c>
      <c r="K932" s="182">
        <f>IFERROR(J932/F923,"-")</f>
        <v>2.0537124802527645E-2</v>
      </c>
      <c r="L932" s="214">
        <f t="shared" si="902"/>
        <v>15887.115384615385</v>
      </c>
      <c r="M932" s="109">
        <f t="shared" si="932"/>
        <v>1.4460511679644048E-3</v>
      </c>
      <c r="N932" s="615"/>
      <c r="O932" s="615"/>
      <c r="P932" s="126" t="s">
        <v>152</v>
      </c>
      <c r="Q932" s="211">
        <v>67126</v>
      </c>
      <c r="R932" s="182">
        <f>IFERROR(Q932/N923,"-")</f>
        <v>6.5957257189774355E-4</v>
      </c>
      <c r="S932" s="211">
        <v>4</v>
      </c>
      <c r="T932" s="182">
        <f>IFERROR(S932/O923,"-")</f>
        <v>2.5000000000000001E-2</v>
      </c>
      <c r="U932" s="214">
        <f t="shared" si="903"/>
        <v>16781.5</v>
      </c>
      <c r="V932" s="109">
        <f t="shared" si="933"/>
        <v>2.224694104560623E-4</v>
      </c>
      <c r="W932" s="615"/>
      <c r="X932" s="615"/>
      <c r="Y932" s="126" t="s">
        <v>152</v>
      </c>
      <c r="Z932" s="211">
        <v>4363</v>
      </c>
      <c r="AA932" s="182">
        <f>IFERROR(Z932/W923,"-")</f>
        <v>8.5973018305178796E-5</v>
      </c>
      <c r="AB932" s="211">
        <v>1</v>
      </c>
      <c r="AC932" s="182">
        <f>IFERROR(AB932/X923,"-")</f>
        <v>1.1235955056179775E-2</v>
      </c>
      <c r="AD932" s="214">
        <f t="shared" si="904"/>
        <v>4363</v>
      </c>
      <c r="AE932" s="109">
        <f t="shared" si="934"/>
        <v>5.5617352614015575E-5</v>
      </c>
      <c r="AF932" s="615"/>
      <c r="AG932" s="615"/>
      <c r="AH932" s="126" t="s">
        <v>152</v>
      </c>
      <c r="AI932" s="211">
        <v>73290</v>
      </c>
      <c r="AJ932" s="182">
        <f>IFERROR(AI932/AF923,"-")</f>
        <v>4.1105642510806006E-4</v>
      </c>
      <c r="AK932" s="211">
        <v>9</v>
      </c>
      <c r="AL932" s="182">
        <f>IFERROR(AK932/AG923,"-")</f>
        <v>4.8128342245989303E-2</v>
      </c>
      <c r="AM932" s="214">
        <f t="shared" si="905"/>
        <v>8143.333333333333</v>
      </c>
      <c r="AN932" s="109">
        <f t="shared" si="935"/>
        <v>5.0055617352614016E-4</v>
      </c>
      <c r="AO932" s="615"/>
      <c r="AP932" s="651"/>
      <c r="AQ932" s="126" t="s">
        <v>152</v>
      </c>
      <c r="AR932" s="211">
        <f t="shared" si="900"/>
        <v>557844</v>
      </c>
      <c r="AS932" s="182">
        <f>IFERROR(AR932/AO923,"-")</f>
        <v>4.7411964761733129E-4</v>
      </c>
      <c r="AT932" s="211">
        <f t="shared" si="901"/>
        <v>40</v>
      </c>
      <c r="AU932" s="182">
        <f>IFERROR(AT932/AP923,"-")</f>
        <v>2.3501762632197415E-2</v>
      </c>
      <c r="AV932" s="214">
        <f t="shared" si="906"/>
        <v>13946.1</v>
      </c>
      <c r="AW932" s="109">
        <f t="shared" si="936"/>
        <v>2.2246941045606229E-3</v>
      </c>
      <c r="AX932" s="121"/>
      <c r="AY932" s="76"/>
      <c r="AZ932" s="76"/>
      <c r="BA932" s="76"/>
      <c r="BB932" s="76"/>
      <c r="BC932" s="76"/>
      <c r="BD932" s="76"/>
      <c r="BE932" s="76"/>
      <c r="BF932" s="76"/>
      <c r="BG932" s="76"/>
      <c r="BH932" s="76"/>
      <c r="BI932" s="76"/>
      <c r="BN932" s="500"/>
      <c r="BO932" s="642"/>
      <c r="BP932" s="641"/>
      <c r="BQ932" s="641"/>
      <c r="BR932" s="400" t="s">
        <v>152</v>
      </c>
      <c r="BS932" s="188">
        <v>89454</v>
      </c>
      <c r="BT932" s="390">
        <v>5.6153597231930346E-4</v>
      </c>
      <c r="BU932" s="188">
        <v>9</v>
      </c>
      <c r="BV932" s="390">
        <v>5.2023121387283239E-2</v>
      </c>
      <c r="BW932" s="188">
        <v>9939.3333333333339</v>
      </c>
      <c r="BX932" s="401">
        <v>5.147857919121432E-4</v>
      </c>
      <c r="CB932" s="159"/>
      <c r="CC932" s="159"/>
      <c r="CD932" s="159"/>
      <c r="CE932" s="159"/>
      <c r="CF932" s="159"/>
      <c r="CG932" s="159"/>
      <c r="CI932" s="76"/>
      <c r="CJ932" s="150"/>
      <c r="CK932" s="150"/>
      <c r="CL932" s="150"/>
    </row>
    <row r="933" spans="2:90" s="14" customFormat="1" ht="13.5" customHeight="1">
      <c r="B933" s="500"/>
      <c r="C933" s="628"/>
      <c r="D933" s="631"/>
      <c r="E933" s="615"/>
      <c r="F933" s="615"/>
      <c r="G933" s="126" t="s">
        <v>153</v>
      </c>
      <c r="H933" s="211">
        <v>18303</v>
      </c>
      <c r="I933" s="182">
        <f>IFERROR(H933/E923,"-")</f>
        <v>2.1640585522380892E-5</v>
      </c>
      <c r="J933" s="211">
        <v>6</v>
      </c>
      <c r="K933" s="182">
        <f>IFERROR(J933/F923,"-")</f>
        <v>4.7393364928909956E-3</v>
      </c>
      <c r="L933" s="214">
        <f t="shared" si="902"/>
        <v>3050.5</v>
      </c>
      <c r="M933" s="109">
        <f t="shared" si="932"/>
        <v>3.3370411568409342E-4</v>
      </c>
      <c r="N933" s="615"/>
      <c r="O933" s="615"/>
      <c r="P933" s="126" t="s">
        <v>153</v>
      </c>
      <c r="Q933" s="211">
        <v>491828</v>
      </c>
      <c r="R933" s="182">
        <f>IFERROR(Q933/N923,"-")</f>
        <v>4.8326469459125145E-3</v>
      </c>
      <c r="S933" s="211">
        <v>4</v>
      </c>
      <c r="T933" s="182">
        <f>IFERROR(S933/O923,"-")</f>
        <v>2.5000000000000001E-2</v>
      </c>
      <c r="U933" s="214">
        <f t="shared" si="903"/>
        <v>122957</v>
      </c>
      <c r="V933" s="109">
        <f t="shared" si="933"/>
        <v>2.224694104560623E-4</v>
      </c>
      <c r="W933" s="615"/>
      <c r="X933" s="615"/>
      <c r="Y933" s="126" t="s">
        <v>153</v>
      </c>
      <c r="Z933" s="211">
        <v>0</v>
      </c>
      <c r="AA933" s="182">
        <f>IFERROR(Z933/W923,"-")</f>
        <v>0</v>
      </c>
      <c r="AB933" s="211">
        <v>0</v>
      </c>
      <c r="AC933" s="182">
        <f>IFERROR(AB933/X923,"-")</f>
        <v>0</v>
      </c>
      <c r="AD933" s="214" t="str">
        <f t="shared" si="904"/>
        <v>-</v>
      </c>
      <c r="AE933" s="109">
        <f t="shared" si="934"/>
        <v>0</v>
      </c>
      <c r="AF933" s="615"/>
      <c r="AG933" s="615"/>
      <c r="AH933" s="126" t="s">
        <v>153</v>
      </c>
      <c r="AI933" s="211">
        <v>289745</v>
      </c>
      <c r="AJ933" s="182">
        <f>IFERROR(AI933/AF923,"-")</f>
        <v>1.625072232131735E-3</v>
      </c>
      <c r="AK933" s="211">
        <v>3</v>
      </c>
      <c r="AL933" s="182">
        <f>IFERROR(AK933/AG923,"-")</f>
        <v>1.6042780748663103E-2</v>
      </c>
      <c r="AM933" s="214">
        <f t="shared" si="905"/>
        <v>96581.666666666672</v>
      </c>
      <c r="AN933" s="109">
        <f t="shared" si="935"/>
        <v>1.6685205784204671E-4</v>
      </c>
      <c r="AO933" s="615"/>
      <c r="AP933" s="651"/>
      <c r="AQ933" s="126" t="s">
        <v>153</v>
      </c>
      <c r="AR933" s="211">
        <f t="shared" si="900"/>
        <v>799876</v>
      </c>
      <c r="AS933" s="182">
        <f>IFERROR(AR933/AO923,"-")</f>
        <v>6.7982612927191199E-4</v>
      </c>
      <c r="AT933" s="211">
        <f t="shared" si="901"/>
        <v>13</v>
      </c>
      <c r="AU933" s="182">
        <f>IFERROR(AT933/AP923,"-")</f>
        <v>7.6380728554641597E-3</v>
      </c>
      <c r="AV933" s="214">
        <f t="shared" si="906"/>
        <v>61528.923076923078</v>
      </c>
      <c r="AW933" s="109">
        <f t="shared" si="936"/>
        <v>7.2302558398220241E-4</v>
      </c>
      <c r="AX933" s="121"/>
      <c r="AY933" s="76"/>
      <c r="AZ933" s="76"/>
      <c r="BA933" s="76"/>
      <c r="BB933" s="76"/>
      <c r="BC933" s="76"/>
      <c r="BD933" s="76"/>
      <c r="BE933" s="76"/>
      <c r="BF933" s="76"/>
      <c r="BG933" s="76"/>
      <c r="BH933" s="76"/>
      <c r="BI933" s="76"/>
      <c r="BN933" s="500"/>
      <c r="BO933" s="642"/>
      <c r="BP933" s="641"/>
      <c r="BQ933" s="641"/>
      <c r="BR933" s="400" t="s">
        <v>153</v>
      </c>
      <c r="BS933" s="188">
        <v>89881</v>
      </c>
      <c r="BT933" s="390">
        <v>5.6421640986463787E-4</v>
      </c>
      <c r="BU933" s="188">
        <v>2</v>
      </c>
      <c r="BV933" s="390">
        <v>1.1560693641618497E-2</v>
      </c>
      <c r="BW933" s="188">
        <v>44940.5</v>
      </c>
      <c r="BX933" s="401">
        <v>1.1439684264714293E-4</v>
      </c>
      <c r="CB933" s="159"/>
      <c r="CC933" s="159"/>
      <c r="CD933" s="159"/>
      <c r="CE933" s="159"/>
      <c r="CF933" s="159"/>
      <c r="CG933" s="159"/>
      <c r="CI933" s="76"/>
      <c r="CJ933" s="150"/>
      <c r="CK933" s="150"/>
      <c r="CL933" s="150"/>
    </row>
    <row r="934" spans="2:90" s="14" customFormat="1" ht="13.5" customHeight="1">
      <c r="B934" s="500"/>
      <c r="C934" s="628"/>
      <c r="D934" s="631"/>
      <c r="E934" s="615"/>
      <c r="F934" s="615"/>
      <c r="G934" s="126" t="s">
        <v>154</v>
      </c>
      <c r="H934" s="211">
        <v>4535832</v>
      </c>
      <c r="I934" s="182">
        <f>IFERROR(H934/E923,"-")</f>
        <v>5.3629492602935017E-3</v>
      </c>
      <c r="J934" s="211">
        <v>16</v>
      </c>
      <c r="K934" s="182">
        <f>IFERROR(J934/F923,"-")</f>
        <v>1.2638230647709321E-2</v>
      </c>
      <c r="L934" s="214">
        <f t="shared" si="902"/>
        <v>283489.5</v>
      </c>
      <c r="M934" s="109">
        <f t="shared" si="932"/>
        <v>8.898776418242492E-4</v>
      </c>
      <c r="N934" s="615"/>
      <c r="O934" s="615"/>
      <c r="P934" s="126" t="s">
        <v>154</v>
      </c>
      <c r="Q934" s="211">
        <v>164717</v>
      </c>
      <c r="R934" s="182">
        <f>IFERROR(Q934/N923,"-")</f>
        <v>1.618490828073781E-3</v>
      </c>
      <c r="S934" s="211">
        <v>3</v>
      </c>
      <c r="T934" s="182">
        <f>IFERROR(S934/O923,"-")</f>
        <v>1.8749999999999999E-2</v>
      </c>
      <c r="U934" s="214">
        <f t="shared" si="903"/>
        <v>54905.666666666664</v>
      </c>
      <c r="V934" s="109">
        <f t="shared" si="933"/>
        <v>1.6685205784204671E-4</v>
      </c>
      <c r="W934" s="615"/>
      <c r="X934" s="615"/>
      <c r="Y934" s="126" t="s">
        <v>154</v>
      </c>
      <c r="Z934" s="211">
        <v>1957309</v>
      </c>
      <c r="AA934" s="182">
        <f>IFERROR(Z934/W923,"-")</f>
        <v>3.8568820189294341E-2</v>
      </c>
      <c r="AB934" s="211">
        <v>2</v>
      </c>
      <c r="AC934" s="182">
        <f>IFERROR(AB934/X923,"-")</f>
        <v>2.247191011235955E-2</v>
      </c>
      <c r="AD934" s="214">
        <f t="shared" si="904"/>
        <v>978654.5</v>
      </c>
      <c r="AE934" s="109">
        <f t="shared" si="934"/>
        <v>1.1123470522803115E-4</v>
      </c>
      <c r="AF934" s="615"/>
      <c r="AG934" s="615"/>
      <c r="AH934" s="126" t="s">
        <v>154</v>
      </c>
      <c r="AI934" s="211">
        <v>2921623</v>
      </c>
      <c r="AJ934" s="182">
        <f>IFERROR(AI934/AF923,"-")</f>
        <v>1.6386299712013722E-2</v>
      </c>
      <c r="AK934" s="211">
        <v>4</v>
      </c>
      <c r="AL934" s="182">
        <f>IFERROR(AK934/AG923,"-")</f>
        <v>2.1390374331550801E-2</v>
      </c>
      <c r="AM934" s="214">
        <f t="shared" si="905"/>
        <v>730405.75</v>
      </c>
      <c r="AN934" s="109">
        <f t="shared" si="935"/>
        <v>2.224694104560623E-4</v>
      </c>
      <c r="AO934" s="615"/>
      <c r="AP934" s="651"/>
      <c r="AQ934" s="126" t="s">
        <v>154</v>
      </c>
      <c r="AR934" s="211">
        <f t="shared" si="900"/>
        <v>9579481</v>
      </c>
      <c r="AS934" s="182">
        <f>IFERROR(AR934/AO923,"-")</f>
        <v>8.1417388303484852E-3</v>
      </c>
      <c r="AT934" s="211">
        <f t="shared" si="901"/>
        <v>25</v>
      </c>
      <c r="AU934" s="182">
        <f>IFERROR(AT934/AP923,"-")</f>
        <v>1.4688601645123384E-2</v>
      </c>
      <c r="AV934" s="214">
        <f t="shared" si="906"/>
        <v>383179.24</v>
      </c>
      <c r="AW934" s="109">
        <f t="shared" si="936"/>
        <v>1.3904338153503894E-3</v>
      </c>
      <c r="AX934" s="121"/>
      <c r="AY934" s="76"/>
      <c r="AZ934" s="76"/>
      <c r="BA934" s="76"/>
      <c r="BB934" s="76"/>
      <c r="BC934" s="76"/>
      <c r="BD934" s="76"/>
      <c r="BE934" s="76"/>
      <c r="BF934" s="76"/>
      <c r="BG934" s="76"/>
      <c r="BH934" s="76"/>
      <c r="BI934" s="76"/>
      <c r="BN934" s="500"/>
      <c r="BO934" s="642"/>
      <c r="BP934" s="641"/>
      <c r="BQ934" s="641"/>
      <c r="BR934" s="400" t="s">
        <v>154</v>
      </c>
      <c r="BS934" s="188">
        <v>868332</v>
      </c>
      <c r="BT934" s="390">
        <v>5.4508423761482488E-3</v>
      </c>
      <c r="BU934" s="188">
        <v>5</v>
      </c>
      <c r="BV934" s="390">
        <v>2.8901734104046242E-2</v>
      </c>
      <c r="BW934" s="188">
        <v>173666.4</v>
      </c>
      <c r="BX934" s="401">
        <v>2.8599210661785733E-4</v>
      </c>
      <c r="CB934" s="159"/>
      <c r="CC934" s="159"/>
      <c r="CD934" s="159"/>
      <c r="CE934" s="159"/>
      <c r="CF934" s="159"/>
      <c r="CG934" s="159"/>
      <c r="CI934" s="76"/>
      <c r="CJ934" s="150"/>
      <c r="CK934" s="150"/>
      <c r="CL934" s="150"/>
    </row>
    <row r="935" spans="2:90" s="14" customFormat="1" ht="13.5" customHeight="1">
      <c r="B935" s="500"/>
      <c r="C935" s="628"/>
      <c r="D935" s="631"/>
      <c r="E935" s="615"/>
      <c r="F935" s="615"/>
      <c r="G935" s="126" t="s">
        <v>155</v>
      </c>
      <c r="H935" s="211">
        <v>3765575</v>
      </c>
      <c r="I935" s="182">
        <f>IFERROR(H935/E923,"-")</f>
        <v>4.4522344877036234E-3</v>
      </c>
      <c r="J935" s="211">
        <v>141</v>
      </c>
      <c r="K935" s="182">
        <f>IFERROR(J935/F923,"-")</f>
        <v>0.11137440758293839</v>
      </c>
      <c r="L935" s="214">
        <f t="shared" si="902"/>
        <v>26706.205673758865</v>
      </c>
      <c r="M935" s="109">
        <f t="shared" si="932"/>
        <v>7.8420467185761952E-3</v>
      </c>
      <c r="N935" s="615"/>
      <c r="O935" s="615"/>
      <c r="P935" s="126" t="s">
        <v>155</v>
      </c>
      <c r="Q935" s="211">
        <v>880656</v>
      </c>
      <c r="R935" s="182">
        <f>IFERROR(Q935/N923,"-")</f>
        <v>8.6532274063280887E-3</v>
      </c>
      <c r="S935" s="211">
        <v>27</v>
      </c>
      <c r="T935" s="182">
        <f>IFERROR(S935/O923,"-")</f>
        <v>0.16875000000000001</v>
      </c>
      <c r="U935" s="214">
        <f t="shared" si="903"/>
        <v>32616.888888888891</v>
      </c>
      <c r="V935" s="109">
        <f t="shared" si="933"/>
        <v>1.5016685205784205E-3</v>
      </c>
      <c r="W935" s="615"/>
      <c r="X935" s="615"/>
      <c r="Y935" s="126" t="s">
        <v>155</v>
      </c>
      <c r="Z935" s="211">
        <v>347915</v>
      </c>
      <c r="AA935" s="182">
        <f>IFERROR(Z935/W923,"-")</f>
        <v>6.855673312777053E-3</v>
      </c>
      <c r="AB935" s="211">
        <v>10</v>
      </c>
      <c r="AC935" s="182">
        <f>IFERROR(AB935/X923,"-")</f>
        <v>0.11235955056179775</v>
      </c>
      <c r="AD935" s="214">
        <f t="shared" si="904"/>
        <v>34791.5</v>
      </c>
      <c r="AE935" s="109">
        <f t="shared" si="934"/>
        <v>5.5617352614015572E-4</v>
      </c>
      <c r="AF935" s="615"/>
      <c r="AG935" s="615"/>
      <c r="AH935" s="126" t="s">
        <v>155</v>
      </c>
      <c r="AI935" s="211">
        <v>2414022</v>
      </c>
      <c r="AJ935" s="182">
        <f>IFERROR(AI935/AF923,"-")</f>
        <v>1.3539353983520389E-2</v>
      </c>
      <c r="AK935" s="211">
        <v>39</v>
      </c>
      <c r="AL935" s="182">
        <f>IFERROR(AK935/AG923,"-")</f>
        <v>0.20855614973262032</v>
      </c>
      <c r="AM935" s="214">
        <f t="shared" si="905"/>
        <v>61898</v>
      </c>
      <c r="AN935" s="109">
        <f t="shared" si="935"/>
        <v>2.1690767519466072E-3</v>
      </c>
      <c r="AO935" s="615"/>
      <c r="AP935" s="651"/>
      <c r="AQ935" s="126" t="s">
        <v>155</v>
      </c>
      <c r="AR935" s="211">
        <f t="shared" si="900"/>
        <v>7408168</v>
      </c>
      <c r="AS935" s="182">
        <f>IFERROR(AR935/AO923,"-")</f>
        <v>6.2963086483855523E-3</v>
      </c>
      <c r="AT935" s="211">
        <f t="shared" si="901"/>
        <v>217</v>
      </c>
      <c r="AU935" s="182">
        <f>IFERROR(AT935/AP923,"-")</f>
        <v>0.12749706227967098</v>
      </c>
      <c r="AV935" s="214">
        <f t="shared" si="906"/>
        <v>34139.023041474655</v>
      </c>
      <c r="AW935" s="109">
        <f t="shared" si="936"/>
        <v>1.2068965517241379E-2</v>
      </c>
      <c r="AX935" s="121"/>
      <c r="AY935" s="76"/>
      <c r="AZ935" s="76"/>
      <c r="BA935" s="76"/>
      <c r="BB935" s="76"/>
      <c r="BC935" s="76"/>
      <c r="BD935" s="76"/>
      <c r="BE935" s="76"/>
      <c r="BF935" s="76"/>
      <c r="BG935" s="76"/>
      <c r="BH935" s="76"/>
      <c r="BI935" s="76"/>
      <c r="BN935" s="500"/>
      <c r="BO935" s="642"/>
      <c r="BP935" s="641"/>
      <c r="BQ935" s="641"/>
      <c r="BR935" s="400" t="s">
        <v>155</v>
      </c>
      <c r="BS935" s="188">
        <v>949431</v>
      </c>
      <c r="BT935" s="390">
        <v>5.9599309112514662E-3</v>
      </c>
      <c r="BU935" s="188">
        <v>25</v>
      </c>
      <c r="BV935" s="390">
        <v>0.14450867052023122</v>
      </c>
      <c r="BW935" s="188">
        <v>37977.24</v>
      </c>
      <c r="BX935" s="401">
        <v>1.4299605330892868E-3</v>
      </c>
      <c r="CB935" s="159"/>
      <c r="CC935" s="159"/>
      <c r="CD935" s="159"/>
      <c r="CE935" s="159"/>
      <c r="CF935" s="159"/>
      <c r="CG935" s="159"/>
      <c r="CI935" s="76"/>
      <c r="CJ935" s="150"/>
      <c r="CK935" s="150"/>
      <c r="CL935" s="150"/>
    </row>
    <row r="936" spans="2:90" s="14" customFormat="1" ht="13.5" customHeight="1">
      <c r="B936" s="500"/>
      <c r="C936" s="628"/>
      <c r="D936" s="631"/>
      <c r="E936" s="615"/>
      <c r="F936" s="615"/>
      <c r="G936" s="126" t="s">
        <v>156</v>
      </c>
      <c r="H936" s="211">
        <v>7510407</v>
      </c>
      <c r="I936" s="182">
        <f>IFERROR(H936/E923,"-")</f>
        <v>8.8799434514226141E-3</v>
      </c>
      <c r="J936" s="211">
        <v>121</v>
      </c>
      <c r="K936" s="182">
        <f>IFERROR(J936/F923,"-")</f>
        <v>9.5576619273301744E-2</v>
      </c>
      <c r="L936" s="214">
        <f t="shared" si="902"/>
        <v>62069.479338842975</v>
      </c>
      <c r="M936" s="109">
        <f t="shared" si="932"/>
        <v>6.7296996662958844E-3</v>
      </c>
      <c r="N936" s="615"/>
      <c r="O936" s="615"/>
      <c r="P936" s="126" t="s">
        <v>156</v>
      </c>
      <c r="Q936" s="211">
        <v>308598</v>
      </c>
      <c r="R936" s="182">
        <f>IFERROR(Q936/N923,"-")</f>
        <v>3.032249449430919E-3</v>
      </c>
      <c r="S936" s="211">
        <v>8</v>
      </c>
      <c r="T936" s="182">
        <f>IFERROR(S936/O923,"-")</f>
        <v>0.05</v>
      </c>
      <c r="U936" s="214">
        <f t="shared" si="903"/>
        <v>38574.75</v>
      </c>
      <c r="V936" s="109">
        <f t="shared" si="933"/>
        <v>4.449388209121246E-4</v>
      </c>
      <c r="W936" s="615"/>
      <c r="X936" s="615"/>
      <c r="Y936" s="126" t="s">
        <v>156</v>
      </c>
      <c r="Z936" s="211">
        <v>297607</v>
      </c>
      <c r="AA936" s="182">
        <f>IFERROR(Z936/W923,"-")</f>
        <v>5.8643529816065423E-3</v>
      </c>
      <c r="AB936" s="211">
        <v>8</v>
      </c>
      <c r="AC936" s="182">
        <f>IFERROR(AB936/X923,"-")</f>
        <v>8.98876404494382E-2</v>
      </c>
      <c r="AD936" s="214">
        <f t="shared" si="904"/>
        <v>37200.875</v>
      </c>
      <c r="AE936" s="109">
        <f t="shared" si="934"/>
        <v>4.449388209121246E-4</v>
      </c>
      <c r="AF936" s="615"/>
      <c r="AG936" s="615"/>
      <c r="AH936" s="126" t="s">
        <v>156</v>
      </c>
      <c r="AI936" s="211">
        <v>1151436</v>
      </c>
      <c r="AJ936" s="182">
        <f>IFERROR(AI936/AF923,"-")</f>
        <v>6.4579774307644182E-3</v>
      </c>
      <c r="AK936" s="211">
        <v>31</v>
      </c>
      <c r="AL936" s="182">
        <f>IFERROR(AK936/AG923,"-")</f>
        <v>0.16577540106951871</v>
      </c>
      <c r="AM936" s="214">
        <f t="shared" si="905"/>
        <v>37143.096774193546</v>
      </c>
      <c r="AN936" s="109">
        <f t="shared" si="935"/>
        <v>1.7241379310344827E-3</v>
      </c>
      <c r="AO936" s="615"/>
      <c r="AP936" s="651"/>
      <c r="AQ936" s="126" t="s">
        <v>156</v>
      </c>
      <c r="AR936" s="211">
        <f t="shared" si="900"/>
        <v>9268048</v>
      </c>
      <c r="AS936" s="182">
        <f>IFERROR(AR936/AO923,"-")</f>
        <v>7.8770474395359856E-3</v>
      </c>
      <c r="AT936" s="211">
        <f t="shared" si="901"/>
        <v>168</v>
      </c>
      <c r="AU936" s="182">
        <f>IFERROR(AT936/AP923,"-")</f>
        <v>9.870740305522914E-2</v>
      </c>
      <c r="AV936" s="214">
        <f t="shared" si="906"/>
        <v>55166.952380952382</v>
      </c>
      <c r="AW936" s="109">
        <f t="shared" si="936"/>
        <v>9.3437152391546169E-3</v>
      </c>
      <c r="AX936" s="121"/>
      <c r="AY936" s="76"/>
      <c r="AZ936" s="76"/>
      <c r="BA936" s="76"/>
      <c r="BB936" s="76"/>
      <c r="BC936" s="76"/>
      <c r="BD936" s="76"/>
      <c r="BE936" s="76"/>
      <c r="BF936" s="76"/>
      <c r="BG936" s="76"/>
      <c r="BH936" s="76"/>
      <c r="BI936" s="76"/>
      <c r="BN936" s="500"/>
      <c r="BO936" s="642"/>
      <c r="BP936" s="641"/>
      <c r="BQ936" s="641"/>
      <c r="BR936" s="400" t="s">
        <v>156</v>
      </c>
      <c r="BS936" s="188">
        <v>5688841</v>
      </c>
      <c r="BT936" s="390">
        <v>3.5710967226786045E-2</v>
      </c>
      <c r="BU936" s="188">
        <v>24</v>
      </c>
      <c r="BV936" s="390">
        <v>0.13872832369942195</v>
      </c>
      <c r="BW936" s="188">
        <v>237035.04166666666</v>
      </c>
      <c r="BX936" s="401">
        <v>1.3727621117657152E-3</v>
      </c>
      <c r="CB936" s="159"/>
      <c r="CC936" s="159"/>
      <c r="CD936" s="159"/>
      <c r="CE936" s="159"/>
      <c r="CF936" s="159"/>
      <c r="CG936" s="159"/>
      <c r="CI936" s="76"/>
      <c r="CJ936" s="150"/>
      <c r="CK936" s="150"/>
      <c r="CL936" s="150"/>
    </row>
    <row r="937" spans="2:90" s="14" customFormat="1" ht="13.5" customHeight="1">
      <c r="B937" s="500"/>
      <c r="C937" s="628"/>
      <c r="D937" s="631"/>
      <c r="E937" s="615"/>
      <c r="F937" s="615"/>
      <c r="G937" s="126" t="s">
        <v>157</v>
      </c>
      <c r="H937" s="211">
        <v>1885790</v>
      </c>
      <c r="I937" s="182">
        <f>IFERROR(H937/E923,"-")</f>
        <v>2.22966725521776E-3</v>
      </c>
      <c r="J937" s="211">
        <v>58</v>
      </c>
      <c r="K937" s="182">
        <f>IFERROR(J937/F923,"-")</f>
        <v>4.5813586097946286E-2</v>
      </c>
      <c r="L937" s="214">
        <f t="shared" si="902"/>
        <v>32513.620689655174</v>
      </c>
      <c r="M937" s="109">
        <f t="shared" si="932"/>
        <v>3.2258064516129032E-3</v>
      </c>
      <c r="N937" s="615"/>
      <c r="O937" s="615"/>
      <c r="P937" s="126" t="s">
        <v>157</v>
      </c>
      <c r="Q937" s="211">
        <v>404655</v>
      </c>
      <c r="R937" s="182">
        <f>IFERROR(Q937/N923,"-")</f>
        <v>3.9760947930947985E-3</v>
      </c>
      <c r="S937" s="211">
        <v>10</v>
      </c>
      <c r="T937" s="182">
        <f>IFERROR(S937/O923,"-")</f>
        <v>6.25E-2</v>
      </c>
      <c r="U937" s="214">
        <f t="shared" si="903"/>
        <v>40465.5</v>
      </c>
      <c r="V937" s="109">
        <f t="shared" si="933"/>
        <v>5.5617352614015572E-4</v>
      </c>
      <c r="W937" s="615"/>
      <c r="X937" s="615"/>
      <c r="Y937" s="126" t="s">
        <v>157</v>
      </c>
      <c r="Z937" s="211">
        <v>18424</v>
      </c>
      <c r="AA937" s="182">
        <f>IFERROR(Z937/W923,"-")</f>
        <v>3.6304535623530004E-4</v>
      </c>
      <c r="AB937" s="211">
        <v>2</v>
      </c>
      <c r="AC937" s="182">
        <f>IFERROR(AB937/X923,"-")</f>
        <v>2.247191011235955E-2</v>
      </c>
      <c r="AD937" s="214">
        <f t="shared" si="904"/>
        <v>9212</v>
      </c>
      <c r="AE937" s="109">
        <f t="shared" si="934"/>
        <v>1.1123470522803115E-4</v>
      </c>
      <c r="AF937" s="615"/>
      <c r="AG937" s="615"/>
      <c r="AH937" s="126" t="s">
        <v>157</v>
      </c>
      <c r="AI937" s="211">
        <v>642309</v>
      </c>
      <c r="AJ937" s="182">
        <f>IFERROR(AI937/AF923,"-")</f>
        <v>3.602472934298444E-3</v>
      </c>
      <c r="AK937" s="211">
        <v>27</v>
      </c>
      <c r="AL937" s="182">
        <f>IFERROR(AK937/AG923,"-")</f>
        <v>0.14438502673796791</v>
      </c>
      <c r="AM937" s="214">
        <f t="shared" si="905"/>
        <v>23789.222222222223</v>
      </c>
      <c r="AN937" s="109">
        <f t="shared" si="935"/>
        <v>1.5016685205784205E-3</v>
      </c>
      <c r="AO937" s="615"/>
      <c r="AP937" s="651"/>
      <c r="AQ937" s="126" t="s">
        <v>157</v>
      </c>
      <c r="AR937" s="211">
        <f t="shared" si="900"/>
        <v>2951178</v>
      </c>
      <c r="AS937" s="182">
        <f>IFERROR(AR937/AO923,"-")</f>
        <v>2.5082486742100309E-3</v>
      </c>
      <c r="AT937" s="211">
        <f t="shared" si="901"/>
        <v>97</v>
      </c>
      <c r="AU937" s="182">
        <f>IFERROR(AT937/AP923,"-")</f>
        <v>5.699177438307873E-2</v>
      </c>
      <c r="AV937" s="214">
        <f t="shared" si="906"/>
        <v>30424.515463917527</v>
      </c>
      <c r="AW937" s="109">
        <f t="shared" si="936"/>
        <v>5.3948832035595109E-3</v>
      </c>
      <c r="AX937" s="121"/>
      <c r="AY937" s="76"/>
      <c r="AZ937" s="76"/>
      <c r="BA937" s="76"/>
      <c r="BB937" s="76"/>
      <c r="BC937" s="76"/>
      <c r="BD937" s="76"/>
      <c r="BE937" s="76"/>
      <c r="BF937" s="76"/>
      <c r="BG937" s="76"/>
      <c r="BH937" s="76"/>
      <c r="BI937" s="76"/>
      <c r="BN937" s="500"/>
      <c r="BO937" s="642"/>
      <c r="BP937" s="641"/>
      <c r="BQ937" s="641"/>
      <c r="BR937" s="400" t="s">
        <v>157</v>
      </c>
      <c r="BS937" s="188">
        <v>341187</v>
      </c>
      <c r="BT937" s="390">
        <v>2.1417574819203862E-3</v>
      </c>
      <c r="BU937" s="188">
        <v>12</v>
      </c>
      <c r="BV937" s="390">
        <v>6.9364161849710976E-2</v>
      </c>
      <c r="BW937" s="188">
        <v>28432.25</v>
      </c>
      <c r="BX937" s="401">
        <v>6.863810558828576E-4</v>
      </c>
      <c r="CB937" s="159"/>
      <c r="CC937" s="159"/>
      <c r="CD937" s="159"/>
      <c r="CE937" s="159"/>
      <c r="CF937" s="159"/>
      <c r="CG937" s="159"/>
      <c r="CI937" s="76"/>
      <c r="CJ937" s="150"/>
      <c r="CK937" s="150"/>
      <c r="CL937" s="150"/>
    </row>
    <row r="938" spans="2:90" s="14" customFormat="1" ht="13.5" customHeight="1">
      <c r="B938" s="500"/>
      <c r="C938" s="628"/>
      <c r="D938" s="631"/>
      <c r="E938" s="615"/>
      <c r="F938" s="615"/>
      <c r="G938" s="127" t="s">
        <v>158</v>
      </c>
      <c r="H938" s="212">
        <v>874574</v>
      </c>
      <c r="I938" s="183">
        <f>IFERROR(H938/E923,"-")</f>
        <v>1.0340541683139784E-3</v>
      </c>
      <c r="J938" s="212">
        <v>87</v>
      </c>
      <c r="K938" s="183">
        <f>IFERROR(J938/F923,"-")</f>
        <v>6.8720379146919433E-2</v>
      </c>
      <c r="L938" s="215">
        <f t="shared" si="902"/>
        <v>10052.574712643678</v>
      </c>
      <c r="M938" s="110">
        <f t="shared" si="932"/>
        <v>4.8387096774193551E-3</v>
      </c>
      <c r="N938" s="615"/>
      <c r="O938" s="615"/>
      <c r="P938" s="127" t="s">
        <v>158</v>
      </c>
      <c r="Q938" s="212">
        <v>107212</v>
      </c>
      <c r="R938" s="183">
        <f>IFERROR(Q938/N923,"-")</f>
        <v>1.0534531266320187E-3</v>
      </c>
      <c r="S938" s="212">
        <v>18</v>
      </c>
      <c r="T938" s="183">
        <f>IFERROR(S938/O923,"-")</f>
        <v>0.1125</v>
      </c>
      <c r="U938" s="215">
        <f t="shared" si="903"/>
        <v>5956.2222222222226</v>
      </c>
      <c r="V938" s="110">
        <f t="shared" si="933"/>
        <v>1.0011123470522803E-3</v>
      </c>
      <c r="W938" s="615"/>
      <c r="X938" s="615"/>
      <c r="Y938" s="127" t="s">
        <v>158</v>
      </c>
      <c r="Z938" s="212">
        <v>60644</v>
      </c>
      <c r="AA938" s="183">
        <f>IFERROR(Z938/W923,"-")</f>
        <v>1.1949914559017333E-3</v>
      </c>
      <c r="AB938" s="212">
        <v>5</v>
      </c>
      <c r="AC938" s="183">
        <f>IFERROR(AB938/X923,"-")</f>
        <v>5.6179775280898875E-2</v>
      </c>
      <c r="AD938" s="215">
        <f t="shared" si="904"/>
        <v>12128.8</v>
      </c>
      <c r="AE938" s="110">
        <f t="shared" si="934"/>
        <v>2.7808676307007786E-4</v>
      </c>
      <c r="AF938" s="615"/>
      <c r="AG938" s="615"/>
      <c r="AH938" s="127" t="s">
        <v>158</v>
      </c>
      <c r="AI938" s="212">
        <v>924920</v>
      </c>
      <c r="AJ938" s="183">
        <f>IFERROR(AI938/AF923,"-")</f>
        <v>5.1875332065895331E-3</v>
      </c>
      <c r="AK938" s="212">
        <v>23</v>
      </c>
      <c r="AL938" s="183">
        <f>IFERROR(AK938/AG923,"-")</f>
        <v>0.12299465240641712</v>
      </c>
      <c r="AM938" s="215">
        <f t="shared" si="905"/>
        <v>40213.913043478264</v>
      </c>
      <c r="AN938" s="110">
        <f t="shared" si="935"/>
        <v>1.2791991101223582E-3</v>
      </c>
      <c r="AO938" s="615"/>
      <c r="AP938" s="651"/>
      <c r="AQ938" s="127" t="s">
        <v>158</v>
      </c>
      <c r="AR938" s="212">
        <f t="shared" si="900"/>
        <v>1967350</v>
      </c>
      <c r="AS938" s="183">
        <f>IFERROR(AR938/AO923,"-")</f>
        <v>1.6720790915380585E-3</v>
      </c>
      <c r="AT938" s="212">
        <f t="shared" si="901"/>
        <v>133</v>
      </c>
      <c r="AU938" s="183">
        <f>IFERROR(AT938/AP923,"-")</f>
        <v>7.8143360752056398E-2</v>
      </c>
      <c r="AV938" s="215">
        <f t="shared" si="906"/>
        <v>14792.105263157895</v>
      </c>
      <c r="AW938" s="110">
        <f t="shared" si="936"/>
        <v>7.3971078976640715E-3</v>
      </c>
      <c r="AX938" s="121"/>
      <c r="AY938" s="76"/>
      <c r="AZ938" s="76"/>
      <c r="BA938" s="76"/>
      <c r="BB938" s="76"/>
      <c r="BC938" s="76"/>
      <c r="BD938" s="76"/>
      <c r="BE938" s="76"/>
      <c r="BF938" s="76"/>
      <c r="BG938" s="76"/>
      <c r="BH938" s="76"/>
      <c r="BI938" s="76"/>
      <c r="BN938" s="500"/>
      <c r="BO938" s="642"/>
      <c r="BP938" s="641"/>
      <c r="BQ938" s="641"/>
      <c r="BR938" s="400" t="s">
        <v>158</v>
      </c>
      <c r="BS938" s="188">
        <v>202333</v>
      </c>
      <c r="BT938" s="390">
        <v>1.2701193673539655E-3</v>
      </c>
      <c r="BU938" s="188">
        <v>18</v>
      </c>
      <c r="BV938" s="390">
        <v>0.10404624277456648</v>
      </c>
      <c r="BW938" s="188">
        <v>11240.722222222223</v>
      </c>
      <c r="BX938" s="401">
        <v>1.0295715838242864E-3</v>
      </c>
      <c r="CB938" s="159"/>
      <c r="CC938" s="159"/>
      <c r="CD938" s="159"/>
      <c r="CE938" s="159"/>
      <c r="CF938" s="159"/>
      <c r="CG938" s="159"/>
      <c r="CI938" s="76"/>
      <c r="CJ938" s="150"/>
      <c r="CK938" s="150"/>
      <c r="CL938" s="150"/>
    </row>
    <row r="939" spans="2:90" s="14" customFormat="1" ht="13.5" customHeight="1">
      <c r="B939" s="500"/>
      <c r="C939" s="629"/>
      <c r="D939" s="632"/>
      <c r="E939" s="616"/>
      <c r="F939" s="616"/>
      <c r="G939" s="128" t="s">
        <v>81</v>
      </c>
      <c r="H939" s="204">
        <v>134057263</v>
      </c>
      <c r="I939" s="183">
        <f>IFERROR(H939/E923,"-")</f>
        <v>0.15850285007090681</v>
      </c>
      <c r="J939" s="212">
        <v>984</v>
      </c>
      <c r="K939" s="183">
        <f>IFERROR(J939/F923,"-")</f>
        <v>0.77725118483412325</v>
      </c>
      <c r="L939" s="215">
        <f t="shared" si="902"/>
        <v>136237.05589430896</v>
      </c>
      <c r="M939" s="111">
        <f t="shared" si="932"/>
        <v>5.4727474972191326E-2</v>
      </c>
      <c r="N939" s="616"/>
      <c r="O939" s="616"/>
      <c r="P939" s="128" t="s">
        <v>81</v>
      </c>
      <c r="Q939" s="204">
        <v>18698527</v>
      </c>
      <c r="R939" s="183">
        <f>IFERROR(Q939/N923,"-")</f>
        <v>0.18372963596951106</v>
      </c>
      <c r="S939" s="212">
        <v>131</v>
      </c>
      <c r="T939" s="183">
        <f>IFERROR(S939/O923,"-")</f>
        <v>0.81874999999999998</v>
      </c>
      <c r="U939" s="215">
        <f t="shared" si="903"/>
        <v>142736.84732824427</v>
      </c>
      <c r="V939" s="111">
        <f t="shared" si="933"/>
        <v>7.2858731924360402E-3</v>
      </c>
      <c r="W939" s="616"/>
      <c r="X939" s="616"/>
      <c r="Y939" s="128" t="s">
        <v>81</v>
      </c>
      <c r="Z939" s="204">
        <v>7566573</v>
      </c>
      <c r="AA939" s="183">
        <f>IFERROR(Z939/W923,"-")</f>
        <v>0.14909950012295936</v>
      </c>
      <c r="AB939" s="212">
        <v>71</v>
      </c>
      <c r="AC939" s="183">
        <f>IFERROR(AB939/X923,"-")</f>
        <v>0.797752808988764</v>
      </c>
      <c r="AD939" s="215">
        <f t="shared" si="904"/>
        <v>106571.45070422535</v>
      </c>
      <c r="AE939" s="111">
        <f t="shared" si="934"/>
        <v>3.9488320355951061E-3</v>
      </c>
      <c r="AF939" s="616"/>
      <c r="AG939" s="616"/>
      <c r="AH939" s="128" t="s">
        <v>81</v>
      </c>
      <c r="AI939" s="204">
        <v>43658544</v>
      </c>
      <c r="AJ939" s="183">
        <f>IFERROR(AI939/AF923,"-")</f>
        <v>0.24486457937048636</v>
      </c>
      <c r="AK939" s="212">
        <v>164</v>
      </c>
      <c r="AL939" s="183">
        <f>IFERROR(AK939/AG923,"-")</f>
        <v>0.87700534759358284</v>
      </c>
      <c r="AM939" s="215">
        <f t="shared" si="905"/>
        <v>266210.63414634147</v>
      </c>
      <c r="AN939" s="111">
        <f t="shared" si="935"/>
        <v>9.1212458286985543E-3</v>
      </c>
      <c r="AO939" s="616"/>
      <c r="AP939" s="652"/>
      <c r="AQ939" s="128" t="s">
        <v>81</v>
      </c>
      <c r="AR939" s="204">
        <f t="shared" si="900"/>
        <v>203980907</v>
      </c>
      <c r="AS939" s="183">
        <f>IFERROR(AR939/AO923,"-")</f>
        <v>0.17336630984200532</v>
      </c>
      <c r="AT939" s="212">
        <f t="shared" si="901"/>
        <v>1350</v>
      </c>
      <c r="AU939" s="183">
        <f>IFERROR(AT939/AP923,"-")</f>
        <v>0.7931844888366627</v>
      </c>
      <c r="AV939" s="215">
        <f t="shared" si="906"/>
        <v>151096.96814814815</v>
      </c>
      <c r="AW939" s="111">
        <f t="shared" si="936"/>
        <v>7.5083426028921027E-2</v>
      </c>
      <c r="AX939" s="121"/>
      <c r="AY939" s="76"/>
      <c r="AZ939" s="76"/>
      <c r="BA939" s="76"/>
      <c r="BB939" s="76"/>
      <c r="BC939" s="76"/>
      <c r="BD939" s="76"/>
      <c r="BE939" s="76"/>
      <c r="BF939" s="76"/>
      <c r="BG939" s="76"/>
      <c r="BH939" s="76"/>
      <c r="BI939" s="76"/>
      <c r="BN939" s="500"/>
      <c r="BO939" s="642"/>
      <c r="BP939" s="641"/>
      <c r="BQ939" s="641"/>
      <c r="BR939" s="128" t="s">
        <v>81</v>
      </c>
      <c r="BS939" s="188">
        <v>37944728</v>
      </c>
      <c r="BT939" s="390">
        <v>0.23819314655433521</v>
      </c>
      <c r="BU939" s="188">
        <v>145</v>
      </c>
      <c r="BV939" s="390">
        <v>0.83815028901734101</v>
      </c>
      <c r="BW939" s="188">
        <v>261687.77931034483</v>
      </c>
      <c r="BX939" s="401">
        <v>8.2937710919178623E-3</v>
      </c>
      <c r="CB939" s="159"/>
      <c r="CC939" s="159"/>
      <c r="CD939" s="159"/>
      <c r="CE939" s="159"/>
      <c r="CF939" s="159"/>
      <c r="CG939" s="159"/>
      <c r="CI939" s="76"/>
      <c r="CJ939" s="150"/>
      <c r="CK939" s="150"/>
      <c r="CL939" s="150"/>
    </row>
    <row r="940" spans="2:90" s="14" customFormat="1" ht="13.5" customHeight="1">
      <c r="B940" s="500">
        <v>56</v>
      </c>
      <c r="C940" s="627" t="s">
        <v>10</v>
      </c>
      <c r="D940" s="630">
        <f>BL60</f>
        <v>11414</v>
      </c>
      <c r="E940" s="626">
        <f t="shared" ref="E940" si="937">VLOOKUP(C940,$AY$5:$BI$78,2,0)</f>
        <v>532024730</v>
      </c>
      <c r="F940" s="626">
        <f t="shared" ref="F940" si="938">VLOOKUP(C940,$AY$5:$BI$78,7,0)</f>
        <v>887</v>
      </c>
      <c r="G940" s="124" t="s">
        <v>144</v>
      </c>
      <c r="H940" s="210">
        <v>11150578</v>
      </c>
      <c r="I940" s="181">
        <f>IFERROR(H940/E940,"-")</f>
        <v>2.0958758815591148E-2</v>
      </c>
      <c r="J940" s="210">
        <v>138</v>
      </c>
      <c r="K940" s="181">
        <f>IFERROR(J940/F940,"-")</f>
        <v>0.1555806087936866</v>
      </c>
      <c r="L940" s="213">
        <f t="shared" si="902"/>
        <v>80801.289855072464</v>
      </c>
      <c r="M940" s="108">
        <f>IFERROR(J940/$BL$60,0)</f>
        <v>1.2090415279481339E-2</v>
      </c>
      <c r="N940" s="626">
        <f t="shared" ref="N940" si="939">VLOOKUP(C940,$AY$5:$BI$78,3,0)</f>
        <v>95873390</v>
      </c>
      <c r="O940" s="626">
        <f t="shared" ref="O940" si="940">VLOOKUP(C940,$AY$5:$BI$78,8,0)</f>
        <v>134</v>
      </c>
      <c r="P940" s="124" t="s">
        <v>144</v>
      </c>
      <c r="Q940" s="210">
        <v>524919</v>
      </c>
      <c r="R940" s="181">
        <f>IFERROR(Q940/N940,"-")</f>
        <v>5.4751271442472198E-3</v>
      </c>
      <c r="S940" s="210">
        <v>24</v>
      </c>
      <c r="T940" s="181">
        <f>IFERROR(S940/O940,"-")</f>
        <v>0.17910447761194029</v>
      </c>
      <c r="U940" s="213">
        <f t="shared" si="903"/>
        <v>21871.625</v>
      </c>
      <c r="V940" s="108">
        <f>IFERROR(S940/$BL$60,0)</f>
        <v>2.1026809181706675E-3</v>
      </c>
      <c r="W940" s="626">
        <f t="shared" ref="W940" si="941">VLOOKUP(C940,$AY$5:$BI$78,4,0)</f>
        <v>48713690</v>
      </c>
      <c r="X940" s="626">
        <f t="shared" ref="X940" si="942">VLOOKUP(C940,$AY$5:$BI$78,9,0)</f>
        <v>72</v>
      </c>
      <c r="Y940" s="124" t="s">
        <v>144</v>
      </c>
      <c r="Z940" s="210">
        <v>4398982</v>
      </c>
      <c r="AA940" s="181">
        <f>IFERROR(Z940/W940,"-")</f>
        <v>9.0302787573677948E-2</v>
      </c>
      <c r="AB940" s="210">
        <v>15</v>
      </c>
      <c r="AC940" s="181">
        <f>IFERROR(AB940/X940,"-")</f>
        <v>0.20833333333333334</v>
      </c>
      <c r="AD940" s="213">
        <f t="shared" si="904"/>
        <v>293265.46666666667</v>
      </c>
      <c r="AE940" s="108">
        <f>IFERROR(AB940/$BL$60,0)</f>
        <v>1.3141755738566672E-3</v>
      </c>
      <c r="AF940" s="626">
        <f t="shared" ref="AF940" si="943">VLOOKUP(C940,$AY$5:$BI$78,5,0)</f>
        <v>143884420</v>
      </c>
      <c r="AG940" s="626">
        <f t="shared" ref="AG940" si="944">VLOOKUP(C940,$AY$5:$BI$78,10,0)</f>
        <v>164</v>
      </c>
      <c r="AH940" s="124" t="s">
        <v>144</v>
      </c>
      <c r="AI940" s="210">
        <v>1905703</v>
      </c>
      <c r="AJ940" s="181">
        <f>IFERROR(AI940/AF940,"-")</f>
        <v>1.3244679305792803E-2</v>
      </c>
      <c r="AK940" s="210">
        <v>38</v>
      </c>
      <c r="AL940" s="181">
        <f>IFERROR(AK940/AG940,"-")</f>
        <v>0.23170731707317074</v>
      </c>
      <c r="AM940" s="213">
        <f t="shared" si="905"/>
        <v>50150.07894736842</v>
      </c>
      <c r="AN940" s="108">
        <f>IFERROR(AK940/$BL$60,0)</f>
        <v>3.3292447871035571E-3</v>
      </c>
      <c r="AO940" s="626">
        <f t="shared" ref="AO940" si="945">VLOOKUP(C940,$AY$5:$BI$78,6,0)</f>
        <v>820496230</v>
      </c>
      <c r="AP940" s="650">
        <f t="shared" ref="AP940" si="946">VLOOKUP(C940,$AY$5:$BI$78,11,0)</f>
        <v>1257</v>
      </c>
      <c r="AQ940" s="124" t="s">
        <v>144</v>
      </c>
      <c r="AR940" s="210">
        <f t="shared" si="900"/>
        <v>17980182</v>
      </c>
      <c r="AS940" s="181">
        <f>IFERROR(AR940/AO940,"-")</f>
        <v>2.1913789902483768E-2</v>
      </c>
      <c r="AT940" s="210">
        <f t="shared" si="901"/>
        <v>215</v>
      </c>
      <c r="AU940" s="181">
        <f>IFERROR(AT940/AP940,"-")</f>
        <v>0.17104216388225935</v>
      </c>
      <c r="AV940" s="213">
        <f t="shared" si="906"/>
        <v>83628.753488372095</v>
      </c>
      <c r="AW940" s="108">
        <f>IFERROR(AT940/$BL$60,0)</f>
        <v>1.883651655861223E-2</v>
      </c>
      <c r="AX940" s="121"/>
      <c r="AY940" s="76"/>
      <c r="AZ940" s="76"/>
      <c r="BA940" s="76"/>
      <c r="BB940" s="76"/>
      <c r="BC940" s="76"/>
      <c r="BD940" s="76"/>
      <c r="BE940" s="76"/>
      <c r="BF940" s="76"/>
      <c r="BG940" s="76"/>
      <c r="BH940" s="76"/>
      <c r="BI940" s="76"/>
      <c r="BN940" s="500">
        <v>56</v>
      </c>
      <c r="BO940" s="642" t="s">
        <v>10</v>
      </c>
      <c r="BP940" s="641">
        <v>123501460</v>
      </c>
      <c r="BQ940" s="641">
        <v>151</v>
      </c>
      <c r="BR940" s="400" t="s">
        <v>144</v>
      </c>
      <c r="BS940" s="188">
        <v>1558341</v>
      </c>
      <c r="BT940" s="390">
        <v>1.2617996580769167E-2</v>
      </c>
      <c r="BU940" s="188">
        <v>29</v>
      </c>
      <c r="BV940" s="390">
        <v>0.19205298013245034</v>
      </c>
      <c r="BW940" s="188">
        <v>53735.896551724138</v>
      </c>
      <c r="BX940" s="401">
        <v>2.6414063211585757E-3</v>
      </c>
      <c r="CB940" s="159"/>
      <c r="CC940" s="159"/>
      <c r="CD940" s="159"/>
      <c r="CE940" s="159"/>
      <c r="CF940" s="159"/>
      <c r="CG940" s="159"/>
      <c r="CI940" s="76"/>
      <c r="CJ940" s="150"/>
      <c r="CK940" s="150"/>
      <c r="CL940" s="150"/>
    </row>
    <row r="941" spans="2:90" s="14" customFormat="1" ht="13.5" customHeight="1">
      <c r="B941" s="500"/>
      <c r="C941" s="628"/>
      <c r="D941" s="631"/>
      <c r="E941" s="615"/>
      <c r="F941" s="615"/>
      <c r="G941" s="125" t="s">
        <v>145</v>
      </c>
      <c r="H941" s="211">
        <v>9532110</v>
      </c>
      <c r="I941" s="182">
        <f>IFERROR(H941/E940,"-")</f>
        <v>1.7916667144401353E-2</v>
      </c>
      <c r="J941" s="211">
        <v>205</v>
      </c>
      <c r="K941" s="182">
        <f>IFERROR(J941/F940,"-")</f>
        <v>0.23111612175873733</v>
      </c>
      <c r="L941" s="214">
        <f t="shared" si="902"/>
        <v>46498.097560975613</v>
      </c>
      <c r="M941" s="109">
        <f t="shared" ref="M941:M956" si="947">IFERROR(J941/$BL$60,0)</f>
        <v>1.7960399509374451E-2</v>
      </c>
      <c r="N941" s="615"/>
      <c r="O941" s="615"/>
      <c r="P941" s="125" t="s">
        <v>145</v>
      </c>
      <c r="Q941" s="211">
        <v>4854499</v>
      </c>
      <c r="R941" s="182">
        <f>IFERROR(Q941/N940,"-")</f>
        <v>5.0634477408173423E-2</v>
      </c>
      <c r="S941" s="211">
        <v>35</v>
      </c>
      <c r="T941" s="182">
        <f>IFERROR(S941/O940,"-")</f>
        <v>0.26119402985074625</v>
      </c>
      <c r="U941" s="214">
        <f t="shared" si="903"/>
        <v>138699.97142857141</v>
      </c>
      <c r="V941" s="109">
        <f t="shared" ref="V941:V956" si="948">IFERROR(S941/$BL$60,0)</f>
        <v>3.0664096723322237E-3</v>
      </c>
      <c r="W941" s="615"/>
      <c r="X941" s="615"/>
      <c r="Y941" s="125" t="s">
        <v>145</v>
      </c>
      <c r="Z941" s="211">
        <v>418519</v>
      </c>
      <c r="AA941" s="182">
        <f>IFERROR(Z941/W940,"-")</f>
        <v>8.5914041822740175E-3</v>
      </c>
      <c r="AB941" s="211">
        <v>17</v>
      </c>
      <c r="AC941" s="182">
        <f>IFERROR(AB941/X940,"-")</f>
        <v>0.2361111111111111</v>
      </c>
      <c r="AD941" s="214">
        <f t="shared" si="904"/>
        <v>24618.764705882353</v>
      </c>
      <c r="AE941" s="109">
        <f t="shared" ref="AE941:AE956" si="949">IFERROR(AB941/$BL$60,0)</f>
        <v>1.489398983704223E-3</v>
      </c>
      <c r="AF941" s="615"/>
      <c r="AG941" s="615"/>
      <c r="AH941" s="125" t="s">
        <v>145</v>
      </c>
      <c r="AI941" s="211">
        <v>7489444</v>
      </c>
      <c r="AJ941" s="182">
        <f>IFERROR(AI941/AF940,"-")</f>
        <v>5.2051806581977396E-2</v>
      </c>
      <c r="AK941" s="211">
        <v>58</v>
      </c>
      <c r="AL941" s="182">
        <f>IFERROR(AK941/AG940,"-")</f>
        <v>0.35365853658536583</v>
      </c>
      <c r="AM941" s="214">
        <f t="shared" si="905"/>
        <v>129128.3448275862</v>
      </c>
      <c r="AN941" s="109">
        <f t="shared" ref="AN941:AN956" si="950">IFERROR(AK941/$BL$60,0)</f>
        <v>5.081478885579113E-3</v>
      </c>
      <c r="AO941" s="615"/>
      <c r="AP941" s="651"/>
      <c r="AQ941" s="125" t="s">
        <v>145</v>
      </c>
      <c r="AR941" s="211">
        <f t="shared" si="900"/>
        <v>22294572</v>
      </c>
      <c r="AS941" s="182">
        <f>IFERROR(AR941/AO940,"-")</f>
        <v>2.7172059035542429E-2</v>
      </c>
      <c r="AT941" s="211">
        <f t="shared" si="901"/>
        <v>315</v>
      </c>
      <c r="AU941" s="182">
        <f>IFERROR(AT941/AP940,"-")</f>
        <v>0.25059665871121717</v>
      </c>
      <c r="AV941" s="214">
        <f t="shared" si="906"/>
        <v>70776.419047619042</v>
      </c>
      <c r="AW941" s="109">
        <f t="shared" ref="AW941:AW956" si="951">IFERROR(AT941/$BL$60,0)</f>
        <v>2.7597687050990014E-2</v>
      </c>
      <c r="AX941" s="121"/>
      <c r="AY941" s="76"/>
      <c r="AZ941" s="76"/>
      <c r="BA941" s="76"/>
      <c r="BB941" s="76"/>
      <c r="BC941" s="76"/>
      <c r="BD941" s="76"/>
      <c r="BE941" s="76"/>
      <c r="BF941" s="76"/>
      <c r="BG941" s="76"/>
      <c r="BH941" s="76"/>
      <c r="BI941" s="76"/>
      <c r="BN941" s="500"/>
      <c r="BO941" s="642"/>
      <c r="BP941" s="641"/>
      <c r="BQ941" s="641"/>
      <c r="BR941" s="400" t="s">
        <v>145</v>
      </c>
      <c r="BS941" s="188">
        <v>3483217</v>
      </c>
      <c r="BT941" s="390">
        <v>2.8203852812752173E-2</v>
      </c>
      <c r="BU941" s="188">
        <v>46</v>
      </c>
      <c r="BV941" s="390">
        <v>0.30463576158940397</v>
      </c>
      <c r="BW941" s="188">
        <v>75722.108695652176</v>
      </c>
      <c r="BX941" s="401">
        <v>4.1898169232170504E-3</v>
      </c>
      <c r="CB941" s="159"/>
      <c r="CC941" s="159"/>
      <c r="CD941" s="159"/>
      <c r="CE941" s="159"/>
      <c r="CF941" s="159"/>
      <c r="CG941" s="159"/>
      <c r="CI941" s="76"/>
      <c r="CJ941" s="150"/>
      <c r="CK941" s="150"/>
      <c r="CL941" s="150"/>
    </row>
    <row r="942" spans="2:90" s="14" customFormat="1" ht="13.5" customHeight="1">
      <c r="B942" s="500"/>
      <c r="C942" s="628"/>
      <c r="D942" s="631"/>
      <c r="E942" s="615"/>
      <c r="F942" s="615"/>
      <c r="G942" s="126" t="s">
        <v>146</v>
      </c>
      <c r="H942" s="211">
        <v>13842114</v>
      </c>
      <c r="I942" s="182">
        <f>IFERROR(H942/E940,"-")</f>
        <v>2.6017801841654992E-2</v>
      </c>
      <c r="J942" s="211">
        <v>249</v>
      </c>
      <c r="K942" s="182">
        <f>IFERROR(J942/F940,"-")</f>
        <v>0.28072153325817362</v>
      </c>
      <c r="L942" s="214">
        <f t="shared" si="902"/>
        <v>55590.819277108436</v>
      </c>
      <c r="M942" s="109">
        <f t="shared" si="947"/>
        <v>2.1815314526020677E-2</v>
      </c>
      <c r="N942" s="615"/>
      <c r="O942" s="615"/>
      <c r="P942" s="126" t="s">
        <v>146</v>
      </c>
      <c r="Q942" s="211">
        <v>1244319</v>
      </c>
      <c r="R942" s="182">
        <f>IFERROR(Q942/N940,"-")</f>
        <v>1.2978773359323166E-2</v>
      </c>
      <c r="S942" s="211">
        <v>38</v>
      </c>
      <c r="T942" s="182">
        <f>IFERROR(S942/O940,"-")</f>
        <v>0.28358208955223879</v>
      </c>
      <c r="U942" s="214">
        <f t="shared" si="903"/>
        <v>32745.236842105263</v>
      </c>
      <c r="V942" s="109">
        <f t="shared" si="948"/>
        <v>3.3292447871035571E-3</v>
      </c>
      <c r="W942" s="615"/>
      <c r="X942" s="615"/>
      <c r="Y942" s="126" t="s">
        <v>146</v>
      </c>
      <c r="Z942" s="211">
        <v>612727</v>
      </c>
      <c r="AA942" s="182">
        <f>IFERROR(Z942/W940,"-")</f>
        <v>1.2578127421675508E-2</v>
      </c>
      <c r="AB942" s="211">
        <v>24</v>
      </c>
      <c r="AC942" s="182">
        <f>IFERROR(AB942/X940,"-")</f>
        <v>0.33333333333333331</v>
      </c>
      <c r="AD942" s="214">
        <f t="shared" si="904"/>
        <v>25530.291666666668</v>
      </c>
      <c r="AE942" s="109">
        <f t="shared" si="949"/>
        <v>2.1026809181706675E-3</v>
      </c>
      <c r="AF942" s="615"/>
      <c r="AG942" s="615"/>
      <c r="AH942" s="126" t="s">
        <v>146</v>
      </c>
      <c r="AI942" s="211">
        <v>1994920</v>
      </c>
      <c r="AJ942" s="182">
        <f>IFERROR(AI942/AF940,"-")</f>
        <v>1.3864739490210267E-2</v>
      </c>
      <c r="AK942" s="211">
        <v>63</v>
      </c>
      <c r="AL942" s="182">
        <f>IFERROR(AK942/AG940,"-")</f>
        <v>0.38414634146341464</v>
      </c>
      <c r="AM942" s="214">
        <f t="shared" si="905"/>
        <v>31665.396825396827</v>
      </c>
      <c r="AN942" s="109">
        <f t="shared" si="950"/>
        <v>5.5195374101980029E-3</v>
      </c>
      <c r="AO942" s="615"/>
      <c r="AP942" s="651"/>
      <c r="AQ942" s="126" t="s">
        <v>146</v>
      </c>
      <c r="AR942" s="211">
        <f t="shared" si="900"/>
        <v>17694080</v>
      </c>
      <c r="AS942" s="182">
        <f>IFERROR(AR942/AO940,"-")</f>
        <v>2.1565096039502827E-2</v>
      </c>
      <c r="AT942" s="211">
        <f t="shared" si="901"/>
        <v>374</v>
      </c>
      <c r="AU942" s="182">
        <f>IFERROR(AT942/AP940,"-")</f>
        <v>0.29753381066030232</v>
      </c>
      <c r="AV942" s="214">
        <f t="shared" si="906"/>
        <v>47310.374331550804</v>
      </c>
      <c r="AW942" s="109">
        <f t="shared" si="951"/>
        <v>3.2766777641492904E-2</v>
      </c>
      <c r="AX942" s="121"/>
      <c r="AY942" s="76"/>
      <c r="AZ942" s="76"/>
      <c r="BA942" s="76"/>
      <c r="BB942" s="76"/>
      <c r="BC942" s="76"/>
      <c r="BD942" s="76"/>
      <c r="BE942" s="76"/>
      <c r="BF942" s="76"/>
      <c r="BG942" s="76"/>
      <c r="BH942" s="76"/>
      <c r="BI942" s="76"/>
      <c r="BN942" s="500"/>
      <c r="BO942" s="642"/>
      <c r="BP942" s="641"/>
      <c r="BQ942" s="641"/>
      <c r="BR942" s="400" t="s">
        <v>146</v>
      </c>
      <c r="BS942" s="188">
        <v>1535678</v>
      </c>
      <c r="BT942" s="390">
        <v>1.243449267725256E-2</v>
      </c>
      <c r="BU942" s="188">
        <v>48</v>
      </c>
      <c r="BV942" s="390">
        <v>0.31788079470198677</v>
      </c>
      <c r="BW942" s="188">
        <v>31993.291666666668</v>
      </c>
      <c r="BX942" s="401">
        <v>4.371982876400401E-3</v>
      </c>
      <c r="CB942" s="159"/>
      <c r="CC942" s="159"/>
      <c r="CD942" s="159"/>
      <c r="CE942" s="159"/>
      <c r="CF942" s="159"/>
      <c r="CG942" s="159"/>
      <c r="CI942" s="76"/>
      <c r="CJ942" s="150"/>
      <c r="CK942" s="150"/>
      <c r="CL942" s="150"/>
    </row>
    <row r="943" spans="2:90" s="14" customFormat="1" ht="13.5" customHeight="1">
      <c r="B943" s="500"/>
      <c r="C943" s="628"/>
      <c r="D943" s="631"/>
      <c r="E943" s="615"/>
      <c r="F943" s="615"/>
      <c r="G943" s="126" t="s">
        <v>147</v>
      </c>
      <c r="H943" s="211">
        <v>1961478</v>
      </c>
      <c r="I943" s="182">
        <f>IFERROR(H943/E940,"-")</f>
        <v>3.6868173402390524E-3</v>
      </c>
      <c r="J943" s="211">
        <v>43</v>
      </c>
      <c r="K943" s="182">
        <f>IFERROR(J943/F940,"-")</f>
        <v>4.8478015783540024E-2</v>
      </c>
      <c r="L943" s="214">
        <f t="shared" si="902"/>
        <v>45615.767441860466</v>
      </c>
      <c r="M943" s="109">
        <f t="shared" si="947"/>
        <v>3.7673033117224461E-3</v>
      </c>
      <c r="N943" s="615"/>
      <c r="O943" s="615"/>
      <c r="P943" s="126" t="s">
        <v>147</v>
      </c>
      <c r="Q943" s="211">
        <v>164086</v>
      </c>
      <c r="R943" s="182">
        <f>IFERROR(Q943/N940,"-")</f>
        <v>1.7114863675937609E-3</v>
      </c>
      <c r="S943" s="211">
        <v>5</v>
      </c>
      <c r="T943" s="182">
        <f>IFERROR(S943/O940,"-")</f>
        <v>3.7313432835820892E-2</v>
      </c>
      <c r="U943" s="214">
        <f t="shared" si="903"/>
        <v>32817.199999999997</v>
      </c>
      <c r="V943" s="109">
        <f t="shared" si="948"/>
        <v>4.3805852461888909E-4</v>
      </c>
      <c r="W943" s="615"/>
      <c r="X943" s="615"/>
      <c r="Y943" s="126" t="s">
        <v>147</v>
      </c>
      <c r="Z943" s="211">
        <v>9038</v>
      </c>
      <c r="AA943" s="182">
        <f>IFERROR(Z943/W940,"-")</f>
        <v>1.855330606242311E-4</v>
      </c>
      <c r="AB943" s="211">
        <v>4</v>
      </c>
      <c r="AC943" s="182">
        <f>IFERROR(AB943/X940,"-")</f>
        <v>5.5555555555555552E-2</v>
      </c>
      <c r="AD943" s="214">
        <f t="shared" si="904"/>
        <v>2259.5</v>
      </c>
      <c r="AE943" s="109">
        <f t="shared" si="949"/>
        <v>3.5044681969511129E-4</v>
      </c>
      <c r="AF943" s="615"/>
      <c r="AG943" s="615"/>
      <c r="AH943" s="126" t="s">
        <v>147</v>
      </c>
      <c r="AI943" s="211">
        <v>6781</v>
      </c>
      <c r="AJ943" s="182">
        <f>IFERROR(AI943/AF940,"-")</f>
        <v>4.7128104627311284E-5</v>
      </c>
      <c r="AK943" s="211">
        <v>2</v>
      </c>
      <c r="AL943" s="182">
        <f>IFERROR(AK943/AG940,"-")</f>
        <v>1.2195121951219513E-2</v>
      </c>
      <c r="AM943" s="214">
        <f t="shared" si="905"/>
        <v>3390.5</v>
      </c>
      <c r="AN943" s="109">
        <f t="shared" si="950"/>
        <v>1.7522340984755565E-4</v>
      </c>
      <c r="AO943" s="615"/>
      <c r="AP943" s="651"/>
      <c r="AQ943" s="126" t="s">
        <v>147</v>
      </c>
      <c r="AR943" s="211">
        <f t="shared" si="900"/>
        <v>2141383</v>
      </c>
      <c r="AS943" s="182">
        <f>IFERROR(AR943/AO940,"-")</f>
        <v>2.6098633018703816E-3</v>
      </c>
      <c r="AT943" s="211">
        <f t="shared" si="901"/>
        <v>54</v>
      </c>
      <c r="AU943" s="182">
        <f>IFERROR(AT943/AP940,"-")</f>
        <v>4.2959427207637228E-2</v>
      </c>
      <c r="AV943" s="214">
        <f t="shared" si="906"/>
        <v>39655.240740740737</v>
      </c>
      <c r="AW943" s="109">
        <f t="shared" si="951"/>
        <v>4.7310320658840018E-3</v>
      </c>
      <c r="AX943" s="121"/>
      <c r="AY943" s="76"/>
      <c r="AZ943" s="76"/>
      <c r="BA943" s="76"/>
      <c r="BB943" s="76"/>
      <c r="BC943" s="76"/>
      <c r="BD943" s="76"/>
      <c r="BE943" s="76"/>
      <c r="BF943" s="76"/>
      <c r="BG943" s="76"/>
      <c r="BH943" s="76"/>
      <c r="BI943" s="76"/>
      <c r="BN943" s="500"/>
      <c r="BO943" s="642"/>
      <c r="BP943" s="641"/>
      <c r="BQ943" s="641"/>
      <c r="BR943" s="400" t="s">
        <v>147</v>
      </c>
      <c r="BS943" s="188">
        <v>80837</v>
      </c>
      <c r="BT943" s="390">
        <v>6.5454286937174672E-4</v>
      </c>
      <c r="BU943" s="188">
        <v>8</v>
      </c>
      <c r="BV943" s="390">
        <v>5.2980132450331126E-2</v>
      </c>
      <c r="BW943" s="188">
        <v>10104.625</v>
      </c>
      <c r="BX943" s="401">
        <v>7.2866381273340016E-4</v>
      </c>
      <c r="CB943" s="159"/>
      <c r="CC943" s="159"/>
      <c r="CD943" s="159"/>
      <c r="CE943" s="159"/>
      <c r="CF943" s="159"/>
      <c r="CG943" s="159"/>
      <c r="CI943" s="76"/>
      <c r="CJ943" s="150"/>
      <c r="CK943" s="150"/>
      <c r="CL943" s="150"/>
    </row>
    <row r="944" spans="2:90" s="14" customFormat="1" ht="13.5" customHeight="1">
      <c r="B944" s="500"/>
      <c r="C944" s="628"/>
      <c r="D944" s="631"/>
      <c r="E944" s="615"/>
      <c r="F944" s="615"/>
      <c r="G944" s="126" t="s">
        <v>148</v>
      </c>
      <c r="H944" s="211">
        <v>12230008</v>
      </c>
      <c r="I944" s="182">
        <f>IFERROR(H944/E940,"-")</f>
        <v>2.2987668261210337E-2</v>
      </c>
      <c r="J944" s="211">
        <v>285</v>
      </c>
      <c r="K944" s="182">
        <f>IFERROR(J944/F940,"-")</f>
        <v>0.32130777903043967</v>
      </c>
      <c r="L944" s="214">
        <f t="shared" si="902"/>
        <v>42912.308771929827</v>
      </c>
      <c r="M944" s="109">
        <f t="shared" si="947"/>
        <v>2.4969335903276678E-2</v>
      </c>
      <c r="N944" s="615"/>
      <c r="O944" s="615"/>
      <c r="P944" s="126" t="s">
        <v>148</v>
      </c>
      <c r="Q944" s="211">
        <v>2042685</v>
      </c>
      <c r="R944" s="182">
        <f>IFERROR(Q944/N940,"-")</f>
        <v>2.1306068347014744E-2</v>
      </c>
      <c r="S944" s="211">
        <v>47</v>
      </c>
      <c r="T944" s="182">
        <f>IFERROR(S944/O940,"-")</f>
        <v>0.35074626865671643</v>
      </c>
      <c r="U944" s="214">
        <f t="shared" si="903"/>
        <v>43461.382978723406</v>
      </c>
      <c r="V944" s="109">
        <f t="shared" si="948"/>
        <v>4.1177501314175573E-3</v>
      </c>
      <c r="W944" s="615"/>
      <c r="X944" s="615"/>
      <c r="Y944" s="126" t="s">
        <v>148</v>
      </c>
      <c r="Z944" s="211">
        <v>709332</v>
      </c>
      <c r="AA944" s="182">
        <f>IFERROR(Z944/W940,"-")</f>
        <v>1.4561245514351305E-2</v>
      </c>
      <c r="AB944" s="211">
        <v>25</v>
      </c>
      <c r="AC944" s="182">
        <f>IFERROR(AB944/X940,"-")</f>
        <v>0.34722222222222221</v>
      </c>
      <c r="AD944" s="214">
        <f t="shared" si="904"/>
        <v>28373.279999999999</v>
      </c>
      <c r="AE944" s="109">
        <f t="shared" si="949"/>
        <v>2.1902926230944453E-3</v>
      </c>
      <c r="AF944" s="615"/>
      <c r="AG944" s="615"/>
      <c r="AH944" s="126" t="s">
        <v>148</v>
      </c>
      <c r="AI944" s="211">
        <v>1421916</v>
      </c>
      <c r="AJ944" s="182">
        <f>IFERROR(AI944/AF940,"-")</f>
        <v>9.8823486239858361E-3</v>
      </c>
      <c r="AK944" s="211">
        <v>61</v>
      </c>
      <c r="AL944" s="182">
        <f>IFERROR(AK944/AG940,"-")</f>
        <v>0.37195121951219512</v>
      </c>
      <c r="AM944" s="214">
        <f t="shared" si="905"/>
        <v>23310.098360655738</v>
      </c>
      <c r="AN944" s="109">
        <f t="shared" si="950"/>
        <v>5.3443140003504464E-3</v>
      </c>
      <c r="AO944" s="615"/>
      <c r="AP944" s="651"/>
      <c r="AQ944" s="126" t="s">
        <v>148</v>
      </c>
      <c r="AR944" s="211">
        <f t="shared" si="900"/>
        <v>16403941</v>
      </c>
      <c r="AS944" s="182">
        <f>IFERROR(AR944/AO940,"-")</f>
        <v>1.9992707340044696E-2</v>
      </c>
      <c r="AT944" s="211">
        <f t="shared" si="901"/>
        <v>418</v>
      </c>
      <c r="AU944" s="182">
        <f>IFERROR(AT944/AP940,"-")</f>
        <v>0.33253778838504378</v>
      </c>
      <c r="AV944" s="214">
        <f t="shared" si="906"/>
        <v>39243.877990430621</v>
      </c>
      <c r="AW944" s="109">
        <f t="shared" si="951"/>
        <v>3.6621692658139131E-2</v>
      </c>
      <c r="AX944" s="121"/>
      <c r="AY944" s="76"/>
      <c r="AZ944" s="76"/>
      <c r="BA944" s="76"/>
      <c r="BB944" s="76"/>
      <c r="BC944" s="76"/>
      <c r="BD944" s="76"/>
      <c r="BE944" s="76"/>
      <c r="BF944" s="76"/>
      <c r="BG944" s="76"/>
      <c r="BH944" s="76"/>
      <c r="BI944" s="76"/>
      <c r="BN944" s="500"/>
      <c r="BO944" s="642"/>
      <c r="BP944" s="641"/>
      <c r="BQ944" s="641"/>
      <c r="BR944" s="400" t="s">
        <v>148</v>
      </c>
      <c r="BS944" s="188">
        <v>2631681</v>
      </c>
      <c r="BT944" s="390">
        <v>2.1308905983783512E-2</v>
      </c>
      <c r="BU944" s="188">
        <v>58</v>
      </c>
      <c r="BV944" s="390">
        <v>0.38410596026490068</v>
      </c>
      <c r="BW944" s="188">
        <v>45373.810344827587</v>
      </c>
      <c r="BX944" s="401">
        <v>5.2828126423171513E-3</v>
      </c>
      <c r="CB944" s="159"/>
      <c r="CC944" s="159"/>
      <c r="CD944" s="159"/>
      <c r="CE944" s="159"/>
      <c r="CF944" s="159"/>
      <c r="CG944" s="159"/>
      <c r="CI944" s="76"/>
      <c r="CJ944" s="150"/>
      <c r="CK944" s="150"/>
      <c r="CL944" s="150"/>
    </row>
    <row r="945" spans="2:90" s="14" customFormat="1" ht="13.5" customHeight="1">
      <c r="B945" s="500"/>
      <c r="C945" s="628"/>
      <c r="D945" s="631"/>
      <c r="E945" s="615"/>
      <c r="F945" s="615"/>
      <c r="G945" s="126" t="s">
        <v>149</v>
      </c>
      <c r="H945" s="211">
        <v>21449029</v>
      </c>
      <c r="I945" s="182">
        <f>IFERROR(H945/E940,"-")</f>
        <v>4.031584960345734E-2</v>
      </c>
      <c r="J945" s="211">
        <v>306</v>
      </c>
      <c r="K945" s="182">
        <f>IFERROR(J945/F940,"-")</f>
        <v>0.34498308906426156</v>
      </c>
      <c r="L945" s="214">
        <f t="shared" si="902"/>
        <v>70094.866013071893</v>
      </c>
      <c r="M945" s="109">
        <f t="shared" si="947"/>
        <v>2.6809181706676011E-2</v>
      </c>
      <c r="N945" s="615"/>
      <c r="O945" s="615"/>
      <c r="P945" s="126" t="s">
        <v>149</v>
      </c>
      <c r="Q945" s="211">
        <v>3547738</v>
      </c>
      <c r="R945" s="182">
        <f>IFERROR(Q945/N940,"-")</f>
        <v>3.7004407583793586E-2</v>
      </c>
      <c r="S945" s="211">
        <v>52</v>
      </c>
      <c r="T945" s="182">
        <f>IFERROR(S945/O940,"-")</f>
        <v>0.38805970149253732</v>
      </c>
      <c r="U945" s="214">
        <f t="shared" si="903"/>
        <v>68225.730769230766</v>
      </c>
      <c r="V945" s="109">
        <f t="shared" si="948"/>
        <v>4.5558086560364463E-3</v>
      </c>
      <c r="W945" s="615"/>
      <c r="X945" s="615"/>
      <c r="Y945" s="126" t="s">
        <v>149</v>
      </c>
      <c r="Z945" s="211">
        <v>1640911</v>
      </c>
      <c r="AA945" s="182">
        <f>IFERROR(Z945/W940,"-")</f>
        <v>3.3684801951976949E-2</v>
      </c>
      <c r="AB945" s="211">
        <v>29</v>
      </c>
      <c r="AC945" s="182">
        <f>IFERROR(AB945/X940,"-")</f>
        <v>0.40277777777777779</v>
      </c>
      <c r="AD945" s="214">
        <f t="shared" si="904"/>
        <v>56583.137931034486</v>
      </c>
      <c r="AE945" s="109">
        <f t="shared" si="949"/>
        <v>2.5407394427895565E-3</v>
      </c>
      <c r="AF945" s="615"/>
      <c r="AG945" s="615"/>
      <c r="AH945" s="126" t="s">
        <v>149</v>
      </c>
      <c r="AI945" s="211">
        <v>6424034</v>
      </c>
      <c r="AJ945" s="182">
        <f>IFERROR(AI945/AF940,"-")</f>
        <v>4.4647182787406724E-2</v>
      </c>
      <c r="AK945" s="211">
        <v>67</v>
      </c>
      <c r="AL945" s="182">
        <f>IFERROR(AK945/AG940,"-")</f>
        <v>0.40853658536585363</v>
      </c>
      <c r="AM945" s="214">
        <f t="shared" si="905"/>
        <v>95881.104477611938</v>
      </c>
      <c r="AN945" s="109">
        <f t="shared" si="950"/>
        <v>5.8699842298931141E-3</v>
      </c>
      <c r="AO945" s="615"/>
      <c r="AP945" s="651"/>
      <c r="AQ945" s="126" t="s">
        <v>149</v>
      </c>
      <c r="AR945" s="211">
        <f t="shared" si="900"/>
        <v>33061712</v>
      </c>
      <c r="AS945" s="182">
        <f>IFERROR(AR945/AO940,"-")</f>
        <v>4.0294776247783611E-2</v>
      </c>
      <c r="AT945" s="211">
        <f t="shared" si="901"/>
        <v>454</v>
      </c>
      <c r="AU945" s="182">
        <f>IFERROR(AT945/AP940,"-")</f>
        <v>0.36117740652346858</v>
      </c>
      <c r="AV945" s="214">
        <f t="shared" si="906"/>
        <v>72823.154185022024</v>
      </c>
      <c r="AW945" s="109">
        <f t="shared" si="951"/>
        <v>3.9775714035395128E-2</v>
      </c>
      <c r="AX945" s="121"/>
      <c r="AY945" s="76"/>
      <c r="AZ945" s="76"/>
      <c r="BA945" s="76"/>
      <c r="BB945" s="76"/>
      <c r="BC945" s="76"/>
      <c r="BD945" s="76"/>
      <c r="BE945" s="76"/>
      <c r="BF945" s="76"/>
      <c r="BG945" s="76"/>
      <c r="BH945" s="76"/>
      <c r="BI945" s="76"/>
      <c r="BN945" s="500"/>
      <c r="BO945" s="642"/>
      <c r="BP945" s="641"/>
      <c r="BQ945" s="641"/>
      <c r="BR945" s="400" t="s">
        <v>149</v>
      </c>
      <c r="BS945" s="188">
        <v>3976709</v>
      </c>
      <c r="BT945" s="390">
        <v>3.2199692214164917E-2</v>
      </c>
      <c r="BU945" s="188">
        <v>63</v>
      </c>
      <c r="BV945" s="390">
        <v>0.41721854304635764</v>
      </c>
      <c r="BW945" s="188">
        <v>63122.365079365081</v>
      </c>
      <c r="BX945" s="401">
        <v>5.7382275252755256E-3</v>
      </c>
      <c r="CB945" s="159"/>
      <c r="CC945" s="159"/>
      <c r="CD945" s="159"/>
      <c r="CE945" s="159"/>
      <c r="CF945" s="159"/>
      <c r="CG945" s="159"/>
      <c r="CI945" s="76"/>
      <c r="CJ945" s="150"/>
      <c r="CK945" s="150"/>
      <c r="CL945" s="150"/>
    </row>
    <row r="946" spans="2:90" s="14" customFormat="1" ht="13.5" customHeight="1">
      <c r="B946" s="500"/>
      <c r="C946" s="628"/>
      <c r="D946" s="631"/>
      <c r="E946" s="615"/>
      <c r="F946" s="615"/>
      <c r="G946" s="126" t="s">
        <v>150</v>
      </c>
      <c r="H946" s="211">
        <v>14690666</v>
      </c>
      <c r="I946" s="182">
        <f>IFERROR(H946/E940,"-")</f>
        <v>2.7612750256928845E-2</v>
      </c>
      <c r="J946" s="211">
        <v>98</v>
      </c>
      <c r="K946" s="182">
        <f>IFERROR(J946/F940,"-")</f>
        <v>0.1104847801578354</v>
      </c>
      <c r="L946" s="214">
        <f t="shared" si="902"/>
        <v>149904.75510204083</v>
      </c>
      <c r="M946" s="109">
        <f t="shared" si="947"/>
        <v>8.5859470825302257E-3</v>
      </c>
      <c r="N946" s="615"/>
      <c r="O946" s="615"/>
      <c r="P946" s="126" t="s">
        <v>150</v>
      </c>
      <c r="Q946" s="211">
        <v>150687</v>
      </c>
      <c r="R946" s="182">
        <f>IFERROR(Q946/N940,"-")</f>
        <v>1.5717291315139686E-3</v>
      </c>
      <c r="S946" s="211">
        <v>13</v>
      </c>
      <c r="T946" s="182">
        <f>IFERROR(S946/O940,"-")</f>
        <v>9.7014925373134331E-2</v>
      </c>
      <c r="U946" s="214">
        <f t="shared" si="903"/>
        <v>11591.307692307691</v>
      </c>
      <c r="V946" s="109">
        <f t="shared" si="948"/>
        <v>1.1389521640091116E-3</v>
      </c>
      <c r="W946" s="615"/>
      <c r="X946" s="615"/>
      <c r="Y946" s="126" t="s">
        <v>150</v>
      </c>
      <c r="Z946" s="211">
        <v>2598707</v>
      </c>
      <c r="AA946" s="182">
        <f>IFERROR(Z946/W940,"-")</f>
        <v>5.3346543856562706E-2</v>
      </c>
      <c r="AB946" s="211">
        <v>9</v>
      </c>
      <c r="AC946" s="182">
        <f>IFERROR(AB946/X940,"-")</f>
        <v>0.125</v>
      </c>
      <c r="AD946" s="214">
        <f t="shared" si="904"/>
        <v>288745.22222222225</v>
      </c>
      <c r="AE946" s="109">
        <f t="shared" si="949"/>
        <v>7.8850534431400038E-4</v>
      </c>
      <c r="AF946" s="615"/>
      <c r="AG946" s="615"/>
      <c r="AH946" s="126" t="s">
        <v>150</v>
      </c>
      <c r="AI946" s="211">
        <v>251479</v>
      </c>
      <c r="AJ946" s="182">
        <f>IFERROR(AI946/AF940,"-")</f>
        <v>1.747784784481878E-3</v>
      </c>
      <c r="AK946" s="211">
        <v>21</v>
      </c>
      <c r="AL946" s="182">
        <f>IFERROR(AK946/AG940,"-")</f>
        <v>0.12804878048780488</v>
      </c>
      <c r="AM946" s="214">
        <f t="shared" si="905"/>
        <v>11975.190476190477</v>
      </c>
      <c r="AN946" s="109">
        <f t="shared" si="950"/>
        <v>1.8398458033993341E-3</v>
      </c>
      <c r="AO946" s="615"/>
      <c r="AP946" s="651"/>
      <c r="AQ946" s="126" t="s">
        <v>150</v>
      </c>
      <c r="AR946" s="211">
        <f t="shared" si="900"/>
        <v>17691539</v>
      </c>
      <c r="AS946" s="182">
        <f>IFERROR(AR946/AO940,"-")</f>
        <v>2.1561999133134346E-2</v>
      </c>
      <c r="AT946" s="211">
        <f t="shared" si="901"/>
        <v>141</v>
      </c>
      <c r="AU946" s="182">
        <f>IFERROR(AT946/AP940,"-")</f>
        <v>0.11217183770883055</v>
      </c>
      <c r="AV946" s="214">
        <f t="shared" si="906"/>
        <v>125471.90780141843</v>
      </c>
      <c r="AW946" s="109">
        <f t="shared" si="951"/>
        <v>1.2353250394252672E-2</v>
      </c>
      <c r="AX946" s="121"/>
      <c r="AY946" s="76"/>
      <c r="AZ946" s="76"/>
      <c r="BA946" s="76"/>
      <c r="BB946" s="76"/>
      <c r="BC946" s="76"/>
      <c r="BD946" s="76"/>
      <c r="BE946" s="76"/>
      <c r="BF946" s="76"/>
      <c r="BG946" s="76"/>
      <c r="BH946" s="76"/>
      <c r="BI946" s="76"/>
      <c r="BN946" s="500"/>
      <c r="BO946" s="642"/>
      <c r="BP946" s="641"/>
      <c r="BQ946" s="641"/>
      <c r="BR946" s="400" t="s">
        <v>150</v>
      </c>
      <c r="BS946" s="188">
        <v>3108970</v>
      </c>
      <c r="BT946" s="390">
        <v>2.5173548555620314E-2</v>
      </c>
      <c r="BU946" s="188">
        <v>21</v>
      </c>
      <c r="BV946" s="390">
        <v>0.13907284768211919</v>
      </c>
      <c r="BW946" s="188">
        <v>148046.19047619047</v>
      </c>
      <c r="BX946" s="401">
        <v>1.9127425084251753E-3</v>
      </c>
      <c r="CB946" s="159"/>
      <c r="CC946" s="159"/>
      <c r="CD946" s="159"/>
      <c r="CE946" s="159"/>
      <c r="CF946" s="159"/>
      <c r="CG946" s="159"/>
      <c r="CI946" s="76"/>
      <c r="CJ946" s="150"/>
      <c r="CK946" s="150"/>
      <c r="CL946" s="150"/>
    </row>
    <row r="947" spans="2:90" s="14" customFormat="1" ht="13.5" customHeight="1">
      <c r="B947" s="500"/>
      <c r="C947" s="628"/>
      <c r="D947" s="631"/>
      <c r="E947" s="615"/>
      <c r="F947" s="615"/>
      <c r="G947" s="126" t="s">
        <v>160</v>
      </c>
      <c r="H947" s="211">
        <v>0</v>
      </c>
      <c r="I947" s="182">
        <f>IFERROR(H947/E940,"-")</f>
        <v>0</v>
      </c>
      <c r="J947" s="211">
        <v>0</v>
      </c>
      <c r="K947" s="182">
        <f>IFERROR(J947/F940,"-")</f>
        <v>0</v>
      </c>
      <c r="L947" s="214" t="str">
        <f t="shared" si="902"/>
        <v>-</v>
      </c>
      <c r="M947" s="109">
        <f t="shared" si="947"/>
        <v>0</v>
      </c>
      <c r="N947" s="615"/>
      <c r="O947" s="615"/>
      <c r="P947" s="126" t="s">
        <v>160</v>
      </c>
      <c r="Q947" s="211">
        <v>0</v>
      </c>
      <c r="R947" s="182">
        <f>IFERROR(Q947/N940,"-")</f>
        <v>0</v>
      </c>
      <c r="S947" s="211">
        <v>0</v>
      </c>
      <c r="T947" s="182">
        <f>IFERROR(S947/O940,"-")</f>
        <v>0</v>
      </c>
      <c r="U947" s="214" t="str">
        <f t="shared" si="903"/>
        <v>-</v>
      </c>
      <c r="V947" s="109">
        <f t="shared" si="948"/>
        <v>0</v>
      </c>
      <c r="W947" s="615"/>
      <c r="X947" s="615"/>
      <c r="Y947" s="126" t="s">
        <v>160</v>
      </c>
      <c r="Z947" s="211">
        <v>0</v>
      </c>
      <c r="AA947" s="182">
        <f>IFERROR(Z947/W940,"-")</f>
        <v>0</v>
      </c>
      <c r="AB947" s="211">
        <v>0</v>
      </c>
      <c r="AC947" s="182">
        <f>IFERROR(AB947/X940,"-")</f>
        <v>0</v>
      </c>
      <c r="AD947" s="214" t="str">
        <f t="shared" si="904"/>
        <v>-</v>
      </c>
      <c r="AE947" s="109">
        <f t="shared" si="949"/>
        <v>0</v>
      </c>
      <c r="AF947" s="615"/>
      <c r="AG947" s="615"/>
      <c r="AH947" s="126" t="s">
        <v>160</v>
      </c>
      <c r="AI947" s="211">
        <v>0</v>
      </c>
      <c r="AJ947" s="182">
        <f>IFERROR(AI947/AF940,"-")</f>
        <v>0</v>
      </c>
      <c r="AK947" s="211">
        <v>0</v>
      </c>
      <c r="AL947" s="182">
        <f>IFERROR(AK947/AG940,"-")</f>
        <v>0</v>
      </c>
      <c r="AM947" s="214" t="str">
        <f t="shared" si="905"/>
        <v>-</v>
      </c>
      <c r="AN947" s="109">
        <f t="shared" si="950"/>
        <v>0</v>
      </c>
      <c r="AO947" s="615"/>
      <c r="AP947" s="651"/>
      <c r="AQ947" s="126" t="s">
        <v>160</v>
      </c>
      <c r="AR947" s="211">
        <f t="shared" si="900"/>
        <v>0</v>
      </c>
      <c r="AS947" s="182">
        <f>IFERROR(AR947/AO940,"-")</f>
        <v>0</v>
      </c>
      <c r="AT947" s="211">
        <f t="shared" si="901"/>
        <v>0</v>
      </c>
      <c r="AU947" s="182">
        <f>IFERROR(AT947/AP940,"-")</f>
        <v>0</v>
      </c>
      <c r="AV947" s="214" t="str">
        <f t="shared" si="906"/>
        <v>-</v>
      </c>
      <c r="AW947" s="109">
        <f t="shared" si="951"/>
        <v>0</v>
      </c>
      <c r="AX947" s="121"/>
      <c r="AY947" s="76"/>
      <c r="AZ947" s="76"/>
      <c r="BA947" s="76"/>
      <c r="BB947" s="76"/>
      <c r="BC947" s="76"/>
      <c r="BD947" s="76"/>
      <c r="BE947" s="76"/>
      <c r="BF947" s="76"/>
      <c r="BG947" s="76"/>
      <c r="BH947" s="76"/>
      <c r="BI947" s="76"/>
      <c r="BN947" s="500"/>
      <c r="BO947" s="642"/>
      <c r="BP947" s="641"/>
      <c r="BQ947" s="641"/>
      <c r="BR947" s="400" t="s">
        <v>160</v>
      </c>
      <c r="BS947" s="188">
        <v>0</v>
      </c>
      <c r="BT947" s="390">
        <v>0</v>
      </c>
      <c r="BU947" s="188">
        <v>0</v>
      </c>
      <c r="BV947" s="390">
        <v>0</v>
      </c>
      <c r="BW947" s="188" t="s">
        <v>418</v>
      </c>
      <c r="BX947" s="401">
        <v>0</v>
      </c>
      <c r="CB947" s="159"/>
      <c r="CC947" s="159"/>
      <c r="CD947" s="159"/>
      <c r="CE947" s="159"/>
      <c r="CF947" s="159"/>
      <c r="CG947" s="159"/>
      <c r="CI947" s="76"/>
      <c r="CJ947" s="150"/>
      <c r="CK947" s="150"/>
      <c r="CL947" s="150"/>
    </row>
    <row r="948" spans="2:90" s="14" customFormat="1" ht="13.5" customHeight="1">
      <c r="B948" s="500"/>
      <c r="C948" s="628"/>
      <c r="D948" s="631"/>
      <c r="E948" s="615"/>
      <c r="F948" s="615"/>
      <c r="G948" s="126" t="s">
        <v>151</v>
      </c>
      <c r="H948" s="211">
        <v>170885</v>
      </c>
      <c r="I948" s="182">
        <f>IFERROR(H948/E940,"-")</f>
        <v>3.2119747516247974E-4</v>
      </c>
      <c r="J948" s="211">
        <v>7</v>
      </c>
      <c r="K948" s="182">
        <f>IFERROR(J948/F940,"-")</f>
        <v>7.8917700112739568E-3</v>
      </c>
      <c r="L948" s="214">
        <f t="shared" si="902"/>
        <v>24412.142857142859</v>
      </c>
      <c r="M948" s="109">
        <f t="shared" si="947"/>
        <v>6.1328193446644468E-4</v>
      </c>
      <c r="N948" s="615"/>
      <c r="O948" s="615"/>
      <c r="P948" s="126" t="s">
        <v>151</v>
      </c>
      <c r="Q948" s="211">
        <v>11564</v>
      </c>
      <c r="R948" s="182">
        <f>IFERROR(Q948/N940,"-")</f>
        <v>1.2061741010722579E-4</v>
      </c>
      <c r="S948" s="211">
        <v>1</v>
      </c>
      <c r="T948" s="182">
        <f>IFERROR(S948/O940,"-")</f>
        <v>7.462686567164179E-3</v>
      </c>
      <c r="U948" s="214">
        <f t="shared" si="903"/>
        <v>11564</v>
      </c>
      <c r="V948" s="109">
        <f t="shared" si="948"/>
        <v>8.7611704923777823E-5</v>
      </c>
      <c r="W948" s="615"/>
      <c r="X948" s="615"/>
      <c r="Y948" s="126" t="s">
        <v>151</v>
      </c>
      <c r="Z948" s="211">
        <v>0</v>
      </c>
      <c r="AA948" s="182">
        <f>IFERROR(Z948/W940,"-")</f>
        <v>0</v>
      </c>
      <c r="AB948" s="211">
        <v>0</v>
      </c>
      <c r="AC948" s="182">
        <f>IFERROR(AB948/X940,"-")</f>
        <v>0</v>
      </c>
      <c r="AD948" s="214" t="str">
        <f t="shared" si="904"/>
        <v>-</v>
      </c>
      <c r="AE948" s="109">
        <f t="shared" si="949"/>
        <v>0</v>
      </c>
      <c r="AF948" s="615"/>
      <c r="AG948" s="615"/>
      <c r="AH948" s="126" t="s">
        <v>151</v>
      </c>
      <c r="AI948" s="211">
        <v>31735</v>
      </c>
      <c r="AJ948" s="182">
        <f>IFERROR(AI948/AF940,"-")</f>
        <v>2.2055897365399257E-4</v>
      </c>
      <c r="AK948" s="211">
        <v>1</v>
      </c>
      <c r="AL948" s="182">
        <f>IFERROR(AK948/AG940,"-")</f>
        <v>6.0975609756097563E-3</v>
      </c>
      <c r="AM948" s="214">
        <f t="shared" si="905"/>
        <v>31735</v>
      </c>
      <c r="AN948" s="109">
        <f t="shared" si="950"/>
        <v>8.7611704923777823E-5</v>
      </c>
      <c r="AO948" s="615"/>
      <c r="AP948" s="651"/>
      <c r="AQ948" s="126" t="s">
        <v>151</v>
      </c>
      <c r="AR948" s="211">
        <f t="shared" si="900"/>
        <v>214184</v>
      </c>
      <c r="AS948" s="182">
        <f>IFERROR(AR948/AO940,"-")</f>
        <v>2.6104202818823431E-4</v>
      </c>
      <c r="AT948" s="211">
        <f t="shared" si="901"/>
        <v>9</v>
      </c>
      <c r="AU948" s="182">
        <f>IFERROR(AT948/AP940,"-")</f>
        <v>7.1599045346062056E-3</v>
      </c>
      <c r="AV948" s="214">
        <f t="shared" si="906"/>
        <v>23798.222222222223</v>
      </c>
      <c r="AW948" s="109">
        <f t="shared" si="951"/>
        <v>7.8850534431400038E-4</v>
      </c>
      <c r="AX948" s="121"/>
      <c r="AY948" s="76"/>
      <c r="AZ948" s="76"/>
      <c r="BA948" s="76"/>
      <c r="BB948" s="76"/>
      <c r="BC948" s="76"/>
      <c r="BD948" s="76"/>
      <c r="BE948" s="76"/>
      <c r="BF948" s="76"/>
      <c r="BG948" s="76"/>
      <c r="BH948" s="76"/>
      <c r="BI948" s="76"/>
      <c r="BN948" s="500"/>
      <c r="BO948" s="642"/>
      <c r="BP948" s="641"/>
      <c r="BQ948" s="641"/>
      <c r="BR948" s="400" t="s">
        <v>151</v>
      </c>
      <c r="BS948" s="188">
        <v>7486</v>
      </c>
      <c r="BT948" s="390">
        <v>6.0614668037122798E-5</v>
      </c>
      <c r="BU948" s="188">
        <v>1</v>
      </c>
      <c r="BV948" s="390">
        <v>6.6225165562913907E-3</v>
      </c>
      <c r="BW948" s="188">
        <v>7486</v>
      </c>
      <c r="BX948" s="401">
        <v>9.1082976591675021E-5</v>
      </c>
      <c r="CB948" s="159"/>
      <c r="CC948" s="159"/>
      <c r="CD948" s="159"/>
      <c r="CE948" s="159"/>
      <c r="CF948" s="159"/>
      <c r="CG948" s="159"/>
      <c r="CI948" s="76"/>
      <c r="CJ948" s="150"/>
      <c r="CK948" s="150"/>
      <c r="CL948" s="150"/>
    </row>
    <row r="949" spans="2:90" s="14" customFormat="1" ht="13.5" customHeight="1">
      <c r="B949" s="500"/>
      <c r="C949" s="628"/>
      <c r="D949" s="631"/>
      <c r="E949" s="615"/>
      <c r="F949" s="615"/>
      <c r="G949" s="126" t="s">
        <v>152</v>
      </c>
      <c r="H949" s="211">
        <v>455094</v>
      </c>
      <c r="I949" s="182">
        <f>IFERROR(H949/E940,"-")</f>
        <v>8.5540008638320254E-4</v>
      </c>
      <c r="J949" s="211">
        <v>26</v>
      </c>
      <c r="K949" s="182">
        <f>IFERROR(J949/F940,"-")</f>
        <v>2.9312288613303268E-2</v>
      </c>
      <c r="L949" s="214">
        <f t="shared" si="902"/>
        <v>17503.615384615383</v>
      </c>
      <c r="M949" s="109">
        <f t="shared" si="947"/>
        <v>2.2779043280182231E-3</v>
      </c>
      <c r="N949" s="615"/>
      <c r="O949" s="615"/>
      <c r="P949" s="126" t="s">
        <v>152</v>
      </c>
      <c r="Q949" s="211">
        <v>14962</v>
      </c>
      <c r="R949" s="182">
        <f>IFERROR(Q949/N940,"-")</f>
        <v>1.560599870308122E-4</v>
      </c>
      <c r="S949" s="211">
        <v>6</v>
      </c>
      <c r="T949" s="182">
        <f>IFERROR(S949/O940,"-")</f>
        <v>4.4776119402985072E-2</v>
      </c>
      <c r="U949" s="214">
        <f t="shared" si="903"/>
        <v>2493.6666666666665</v>
      </c>
      <c r="V949" s="109">
        <f t="shared" si="948"/>
        <v>5.2567022954266688E-4</v>
      </c>
      <c r="W949" s="615"/>
      <c r="X949" s="615"/>
      <c r="Y949" s="126" t="s">
        <v>152</v>
      </c>
      <c r="Z949" s="211">
        <v>173825</v>
      </c>
      <c r="AA949" s="182">
        <f>IFERROR(Z949/W940,"-")</f>
        <v>3.5682987677591246E-3</v>
      </c>
      <c r="AB949" s="211">
        <v>2</v>
      </c>
      <c r="AC949" s="182">
        <f>IFERROR(AB949/X940,"-")</f>
        <v>2.7777777777777776E-2</v>
      </c>
      <c r="AD949" s="214">
        <f t="shared" si="904"/>
        <v>86912.5</v>
      </c>
      <c r="AE949" s="109">
        <f t="shared" si="949"/>
        <v>1.7522340984755565E-4</v>
      </c>
      <c r="AF949" s="615"/>
      <c r="AG949" s="615"/>
      <c r="AH949" s="126" t="s">
        <v>152</v>
      </c>
      <c r="AI949" s="211">
        <v>185025</v>
      </c>
      <c r="AJ949" s="182">
        <f>IFERROR(AI949/AF940,"-")</f>
        <v>1.2859279691296668E-3</v>
      </c>
      <c r="AK949" s="211">
        <v>13</v>
      </c>
      <c r="AL949" s="182">
        <f>IFERROR(AK949/AG940,"-")</f>
        <v>7.926829268292683E-2</v>
      </c>
      <c r="AM949" s="214">
        <f t="shared" si="905"/>
        <v>14232.692307692309</v>
      </c>
      <c r="AN949" s="109">
        <f t="shared" si="950"/>
        <v>1.1389521640091116E-3</v>
      </c>
      <c r="AO949" s="615"/>
      <c r="AP949" s="651"/>
      <c r="AQ949" s="126" t="s">
        <v>152</v>
      </c>
      <c r="AR949" s="211">
        <f t="shared" si="900"/>
        <v>828906</v>
      </c>
      <c r="AS949" s="182">
        <f>IFERROR(AR949/AO940,"-")</f>
        <v>1.0102496144315009E-3</v>
      </c>
      <c r="AT949" s="211">
        <f t="shared" si="901"/>
        <v>47</v>
      </c>
      <c r="AU949" s="182">
        <f>IFERROR(AT949/AP940,"-")</f>
        <v>3.7390612569610182E-2</v>
      </c>
      <c r="AV949" s="214">
        <f t="shared" si="906"/>
        <v>17636.297872340427</v>
      </c>
      <c r="AW949" s="109">
        <f t="shared" si="951"/>
        <v>4.1177501314175573E-3</v>
      </c>
      <c r="AX949" s="121"/>
      <c r="AY949" s="76"/>
      <c r="AZ949" s="76"/>
      <c r="BA949" s="76"/>
      <c r="BB949" s="76"/>
      <c r="BC949" s="76"/>
      <c r="BD949" s="76"/>
      <c r="BE949" s="76"/>
      <c r="BF949" s="76"/>
      <c r="BG949" s="76"/>
      <c r="BH949" s="76"/>
      <c r="BI949" s="76"/>
      <c r="BN949" s="500"/>
      <c r="BO949" s="642"/>
      <c r="BP949" s="641"/>
      <c r="BQ949" s="641"/>
      <c r="BR949" s="400" t="s">
        <v>152</v>
      </c>
      <c r="BS949" s="188">
        <v>46011</v>
      </c>
      <c r="BT949" s="390">
        <v>3.7255430016778747E-4</v>
      </c>
      <c r="BU949" s="188">
        <v>6</v>
      </c>
      <c r="BV949" s="390">
        <v>3.9735099337748346E-2</v>
      </c>
      <c r="BW949" s="188">
        <v>7668.5</v>
      </c>
      <c r="BX949" s="401">
        <v>5.4649785955005012E-4</v>
      </c>
      <c r="CB949" s="159"/>
      <c r="CC949" s="159"/>
      <c r="CD949" s="159"/>
      <c r="CE949" s="159"/>
      <c r="CF949" s="159"/>
      <c r="CG949" s="159"/>
      <c r="CI949" s="76"/>
      <c r="CJ949" s="150"/>
      <c r="CK949" s="150"/>
      <c r="CL949" s="150"/>
    </row>
    <row r="950" spans="2:90" s="14" customFormat="1" ht="13.5" customHeight="1">
      <c r="B950" s="500"/>
      <c r="C950" s="628"/>
      <c r="D950" s="631"/>
      <c r="E950" s="615"/>
      <c r="F950" s="615"/>
      <c r="G950" s="126" t="s">
        <v>153</v>
      </c>
      <c r="H950" s="211">
        <v>28022</v>
      </c>
      <c r="I950" s="182">
        <f>IFERROR(H950/E940,"-")</f>
        <v>5.267048394536096E-5</v>
      </c>
      <c r="J950" s="211">
        <v>5</v>
      </c>
      <c r="K950" s="182">
        <f>IFERROR(J950/F940,"-")</f>
        <v>5.6369785794813977E-3</v>
      </c>
      <c r="L950" s="214">
        <f t="shared" si="902"/>
        <v>5604.4</v>
      </c>
      <c r="M950" s="109">
        <f t="shared" si="947"/>
        <v>4.3805852461888909E-4</v>
      </c>
      <c r="N950" s="615"/>
      <c r="O950" s="615"/>
      <c r="P950" s="126" t="s">
        <v>153</v>
      </c>
      <c r="Q950" s="211">
        <v>0</v>
      </c>
      <c r="R950" s="182">
        <f>IFERROR(Q950/N940,"-")</f>
        <v>0</v>
      </c>
      <c r="S950" s="211">
        <v>0</v>
      </c>
      <c r="T950" s="182">
        <f>IFERROR(S950/O940,"-")</f>
        <v>0</v>
      </c>
      <c r="U950" s="214" t="str">
        <f t="shared" si="903"/>
        <v>-</v>
      </c>
      <c r="V950" s="109">
        <f t="shared" si="948"/>
        <v>0</v>
      </c>
      <c r="W950" s="615"/>
      <c r="X950" s="615"/>
      <c r="Y950" s="126" t="s">
        <v>153</v>
      </c>
      <c r="Z950" s="211">
        <v>19703</v>
      </c>
      <c r="AA950" s="182">
        <f>IFERROR(Z950/W940,"-")</f>
        <v>4.0446535665846704E-4</v>
      </c>
      <c r="AB950" s="211">
        <v>2</v>
      </c>
      <c r="AC950" s="182">
        <f>IFERROR(AB950/X940,"-")</f>
        <v>2.7777777777777776E-2</v>
      </c>
      <c r="AD950" s="214">
        <f t="shared" si="904"/>
        <v>9851.5</v>
      </c>
      <c r="AE950" s="109">
        <f t="shared" si="949"/>
        <v>1.7522340984755565E-4</v>
      </c>
      <c r="AF950" s="615"/>
      <c r="AG950" s="615"/>
      <c r="AH950" s="126" t="s">
        <v>153</v>
      </c>
      <c r="AI950" s="211">
        <v>61914</v>
      </c>
      <c r="AJ950" s="182">
        <f>IFERROR(AI950/AF940,"-")</f>
        <v>4.303037118264785E-4</v>
      </c>
      <c r="AK950" s="211">
        <v>2</v>
      </c>
      <c r="AL950" s="182">
        <f>IFERROR(AK950/AG940,"-")</f>
        <v>1.2195121951219513E-2</v>
      </c>
      <c r="AM950" s="214">
        <f t="shared" si="905"/>
        <v>30957</v>
      </c>
      <c r="AN950" s="109">
        <f t="shared" si="950"/>
        <v>1.7522340984755565E-4</v>
      </c>
      <c r="AO950" s="615"/>
      <c r="AP950" s="651"/>
      <c r="AQ950" s="126" t="s">
        <v>153</v>
      </c>
      <c r="AR950" s="211">
        <f t="shared" si="900"/>
        <v>109639</v>
      </c>
      <c r="AS950" s="182">
        <f>IFERROR(AR950/AO940,"-")</f>
        <v>1.3362523311045562E-4</v>
      </c>
      <c r="AT950" s="211">
        <f t="shared" si="901"/>
        <v>9</v>
      </c>
      <c r="AU950" s="182">
        <f>IFERROR(AT950/AP940,"-")</f>
        <v>7.1599045346062056E-3</v>
      </c>
      <c r="AV950" s="214">
        <f t="shared" si="906"/>
        <v>12182.111111111111</v>
      </c>
      <c r="AW950" s="109">
        <f t="shared" si="951"/>
        <v>7.8850534431400038E-4</v>
      </c>
      <c r="AX950" s="121"/>
      <c r="AY950" s="76"/>
      <c r="AZ950" s="76"/>
      <c r="BA950" s="76"/>
      <c r="BB950" s="76"/>
      <c r="BC950" s="76"/>
      <c r="BD950" s="76"/>
      <c r="BE950" s="76"/>
      <c r="BF950" s="76"/>
      <c r="BG950" s="76"/>
      <c r="BH950" s="76"/>
      <c r="BI950" s="76"/>
      <c r="BN950" s="500"/>
      <c r="BO950" s="642"/>
      <c r="BP950" s="641"/>
      <c r="BQ950" s="641"/>
      <c r="BR950" s="400" t="s">
        <v>153</v>
      </c>
      <c r="BS950" s="188">
        <v>128928</v>
      </c>
      <c r="BT950" s="390">
        <v>1.0439390756999958E-3</v>
      </c>
      <c r="BU950" s="188">
        <v>3</v>
      </c>
      <c r="BV950" s="390">
        <v>1.9867549668874173E-2</v>
      </c>
      <c r="BW950" s="188">
        <v>42976</v>
      </c>
      <c r="BX950" s="401">
        <v>2.7324892977502506E-4</v>
      </c>
      <c r="CB950" s="159"/>
      <c r="CC950" s="159"/>
      <c r="CD950" s="159"/>
      <c r="CE950" s="159"/>
      <c r="CF950" s="159"/>
      <c r="CG950" s="159"/>
      <c r="CI950" s="76"/>
      <c r="CJ950" s="150"/>
      <c r="CK950" s="150"/>
      <c r="CL950" s="150"/>
    </row>
    <row r="951" spans="2:90" s="14" customFormat="1" ht="13.5" customHeight="1">
      <c r="B951" s="500"/>
      <c r="C951" s="628"/>
      <c r="D951" s="631"/>
      <c r="E951" s="615"/>
      <c r="F951" s="615"/>
      <c r="G951" s="126" t="s">
        <v>154</v>
      </c>
      <c r="H951" s="211">
        <v>1185087</v>
      </c>
      <c r="I951" s="182">
        <f>IFERROR(H951/E940,"-")</f>
        <v>2.2275035974361566E-3</v>
      </c>
      <c r="J951" s="211">
        <v>2</v>
      </c>
      <c r="K951" s="182">
        <f>IFERROR(J951/F940,"-")</f>
        <v>2.2547914317925591E-3</v>
      </c>
      <c r="L951" s="214">
        <f t="shared" si="902"/>
        <v>592543.5</v>
      </c>
      <c r="M951" s="109">
        <f t="shared" si="947"/>
        <v>1.7522340984755565E-4</v>
      </c>
      <c r="N951" s="615"/>
      <c r="O951" s="615"/>
      <c r="P951" s="126" t="s">
        <v>154</v>
      </c>
      <c r="Q951" s="211">
        <v>10220</v>
      </c>
      <c r="R951" s="182">
        <f>IFERROR(Q951/N940,"-")</f>
        <v>1.0659892176546589E-4</v>
      </c>
      <c r="S951" s="211">
        <v>1</v>
      </c>
      <c r="T951" s="182">
        <f>IFERROR(S951/O940,"-")</f>
        <v>7.462686567164179E-3</v>
      </c>
      <c r="U951" s="214">
        <f t="shared" si="903"/>
        <v>10220</v>
      </c>
      <c r="V951" s="109">
        <f t="shared" si="948"/>
        <v>8.7611704923777823E-5</v>
      </c>
      <c r="W951" s="615"/>
      <c r="X951" s="615"/>
      <c r="Y951" s="126" t="s">
        <v>154</v>
      </c>
      <c r="Z951" s="211">
        <v>14053</v>
      </c>
      <c r="AA951" s="182">
        <f>IFERROR(Z951/W940,"-")</f>
        <v>2.8848153363048457E-4</v>
      </c>
      <c r="AB951" s="211">
        <v>2</v>
      </c>
      <c r="AC951" s="182">
        <f>IFERROR(AB951/X940,"-")</f>
        <v>2.7777777777777776E-2</v>
      </c>
      <c r="AD951" s="214">
        <f t="shared" si="904"/>
        <v>7026.5</v>
      </c>
      <c r="AE951" s="109">
        <f t="shared" si="949"/>
        <v>1.7522340984755565E-4</v>
      </c>
      <c r="AF951" s="615"/>
      <c r="AG951" s="615"/>
      <c r="AH951" s="126" t="s">
        <v>154</v>
      </c>
      <c r="AI951" s="211">
        <v>2961</v>
      </c>
      <c r="AJ951" s="182">
        <f>IFERROR(AI951/AF940,"-")</f>
        <v>2.0579017519756483E-5</v>
      </c>
      <c r="AK951" s="211">
        <v>2</v>
      </c>
      <c r="AL951" s="182">
        <f>IFERROR(AK951/AG940,"-")</f>
        <v>1.2195121951219513E-2</v>
      </c>
      <c r="AM951" s="214">
        <f t="shared" si="905"/>
        <v>1480.5</v>
      </c>
      <c r="AN951" s="109">
        <f t="shared" si="950"/>
        <v>1.7522340984755565E-4</v>
      </c>
      <c r="AO951" s="615"/>
      <c r="AP951" s="651"/>
      <c r="AQ951" s="126" t="s">
        <v>154</v>
      </c>
      <c r="AR951" s="211">
        <f t="shared" si="900"/>
        <v>1212321</v>
      </c>
      <c r="AS951" s="182">
        <f>IFERROR(AR951/AO940,"-")</f>
        <v>1.4775460942702929E-3</v>
      </c>
      <c r="AT951" s="211">
        <f t="shared" si="901"/>
        <v>7</v>
      </c>
      <c r="AU951" s="182">
        <f>IFERROR(AT951/AP940,"-")</f>
        <v>5.5688146380270488E-3</v>
      </c>
      <c r="AV951" s="214">
        <f t="shared" si="906"/>
        <v>173188.71428571429</v>
      </c>
      <c r="AW951" s="109">
        <f t="shared" si="951"/>
        <v>6.1328193446644468E-4</v>
      </c>
      <c r="AX951" s="121"/>
      <c r="AY951" s="76"/>
      <c r="AZ951" s="76"/>
      <c r="BA951" s="76"/>
      <c r="BB951" s="76"/>
      <c r="BC951" s="76"/>
      <c r="BD951" s="76"/>
      <c r="BE951" s="76"/>
      <c r="BF951" s="76"/>
      <c r="BG951" s="76"/>
      <c r="BH951" s="76"/>
      <c r="BI951" s="76"/>
      <c r="BN951" s="500"/>
      <c r="BO951" s="642"/>
      <c r="BP951" s="641"/>
      <c r="BQ951" s="641"/>
      <c r="BR951" s="400" t="s">
        <v>154</v>
      </c>
      <c r="BS951" s="188">
        <v>819049</v>
      </c>
      <c r="BT951" s="390">
        <v>6.6318973071249525E-3</v>
      </c>
      <c r="BU951" s="188">
        <v>4</v>
      </c>
      <c r="BV951" s="390">
        <v>2.6490066225165563E-2</v>
      </c>
      <c r="BW951" s="188">
        <v>204762.25</v>
      </c>
      <c r="BX951" s="401">
        <v>3.6433190636670008E-4</v>
      </c>
      <c r="CB951" s="159"/>
      <c r="CC951" s="159"/>
      <c r="CD951" s="159"/>
      <c r="CE951" s="159"/>
      <c r="CF951" s="159"/>
      <c r="CG951" s="159"/>
      <c r="CI951" s="76"/>
      <c r="CJ951" s="150"/>
      <c r="CK951" s="150"/>
      <c r="CL951" s="150"/>
    </row>
    <row r="952" spans="2:90" s="14" customFormat="1" ht="13.5" customHeight="1">
      <c r="B952" s="500"/>
      <c r="C952" s="628"/>
      <c r="D952" s="631"/>
      <c r="E952" s="615"/>
      <c r="F952" s="615"/>
      <c r="G952" s="126" t="s">
        <v>155</v>
      </c>
      <c r="H952" s="211">
        <v>2479447</v>
      </c>
      <c r="I952" s="182">
        <f>IFERROR(H952/E940,"-")</f>
        <v>4.6603980232272288E-3</v>
      </c>
      <c r="J952" s="211">
        <v>73</v>
      </c>
      <c r="K952" s="182">
        <f>IFERROR(J952/F940,"-")</f>
        <v>8.2299887260428417E-2</v>
      </c>
      <c r="L952" s="214">
        <f t="shared" si="902"/>
        <v>33965.027397260274</v>
      </c>
      <c r="M952" s="109">
        <f t="shared" si="947"/>
        <v>6.3956544594357808E-3</v>
      </c>
      <c r="N952" s="615"/>
      <c r="O952" s="615"/>
      <c r="P952" s="126" t="s">
        <v>155</v>
      </c>
      <c r="Q952" s="211">
        <v>434403</v>
      </c>
      <c r="R952" s="182">
        <f>IFERROR(Q952/N940,"-")</f>
        <v>4.5310069874445868E-3</v>
      </c>
      <c r="S952" s="211">
        <v>18</v>
      </c>
      <c r="T952" s="182">
        <f>IFERROR(S952/O940,"-")</f>
        <v>0.13432835820895522</v>
      </c>
      <c r="U952" s="214">
        <f t="shared" si="903"/>
        <v>24133.5</v>
      </c>
      <c r="V952" s="109">
        <f t="shared" si="948"/>
        <v>1.5770106886280008E-3</v>
      </c>
      <c r="W952" s="615"/>
      <c r="X952" s="615"/>
      <c r="Y952" s="126" t="s">
        <v>155</v>
      </c>
      <c r="Z952" s="211">
        <v>354724</v>
      </c>
      <c r="AA952" s="182">
        <f>IFERROR(Z952/W940,"-")</f>
        <v>7.2818133875713377E-3</v>
      </c>
      <c r="AB952" s="211">
        <v>7</v>
      </c>
      <c r="AC952" s="182">
        <f>IFERROR(AB952/X940,"-")</f>
        <v>9.7222222222222224E-2</v>
      </c>
      <c r="AD952" s="214">
        <f t="shared" si="904"/>
        <v>50674.857142857145</v>
      </c>
      <c r="AE952" s="109">
        <f t="shared" si="949"/>
        <v>6.1328193446644468E-4</v>
      </c>
      <c r="AF952" s="615"/>
      <c r="AG952" s="615"/>
      <c r="AH952" s="126" t="s">
        <v>155</v>
      </c>
      <c r="AI952" s="211">
        <v>720918</v>
      </c>
      <c r="AJ952" s="182">
        <f>IFERROR(AI952/AF940,"-")</f>
        <v>5.0103965391110452E-3</v>
      </c>
      <c r="AK952" s="211">
        <v>22</v>
      </c>
      <c r="AL952" s="182">
        <f>IFERROR(AK952/AG940,"-")</f>
        <v>0.13414634146341464</v>
      </c>
      <c r="AM952" s="214">
        <f t="shared" si="905"/>
        <v>32769</v>
      </c>
      <c r="AN952" s="109">
        <f t="shared" si="950"/>
        <v>1.9274575083231119E-3</v>
      </c>
      <c r="AO952" s="615"/>
      <c r="AP952" s="651"/>
      <c r="AQ952" s="126" t="s">
        <v>155</v>
      </c>
      <c r="AR952" s="211">
        <f t="shared" si="900"/>
        <v>3989492</v>
      </c>
      <c r="AS952" s="182">
        <f>IFERROR(AR952/AO940,"-")</f>
        <v>4.8622916890184859E-3</v>
      </c>
      <c r="AT952" s="211">
        <f t="shared" si="901"/>
        <v>120</v>
      </c>
      <c r="AU952" s="182">
        <f>IFERROR(AT952/AP940,"-")</f>
        <v>9.5465393794749401E-2</v>
      </c>
      <c r="AV952" s="214">
        <f t="shared" si="906"/>
        <v>33245.76666666667</v>
      </c>
      <c r="AW952" s="109">
        <f t="shared" si="951"/>
        <v>1.0513404590853337E-2</v>
      </c>
      <c r="AX952" s="121"/>
      <c r="AY952" s="76"/>
      <c r="AZ952" s="76"/>
      <c r="BA952" s="76"/>
      <c r="BB952" s="76"/>
      <c r="BC952" s="76"/>
      <c r="BD952" s="76"/>
      <c r="BE952" s="76"/>
      <c r="BF952" s="76"/>
      <c r="BG952" s="76"/>
      <c r="BH952" s="76"/>
      <c r="BI952" s="76"/>
      <c r="BN952" s="500"/>
      <c r="BO952" s="642"/>
      <c r="BP952" s="641"/>
      <c r="BQ952" s="641"/>
      <c r="BR952" s="400" t="s">
        <v>155</v>
      </c>
      <c r="BS952" s="188">
        <v>1164820</v>
      </c>
      <c r="BT952" s="390">
        <v>9.4316293912638759E-3</v>
      </c>
      <c r="BU952" s="188">
        <v>19</v>
      </c>
      <c r="BV952" s="390">
        <v>0.12582781456953643</v>
      </c>
      <c r="BW952" s="188">
        <v>61306.315789473687</v>
      </c>
      <c r="BX952" s="401">
        <v>1.7305765552418253E-3</v>
      </c>
      <c r="CB952" s="159"/>
      <c r="CC952" s="159"/>
      <c r="CD952" s="159"/>
      <c r="CE952" s="159"/>
      <c r="CF952" s="159"/>
      <c r="CG952" s="159"/>
      <c r="CI952" s="76"/>
      <c r="CJ952" s="150"/>
      <c r="CK952" s="150"/>
      <c r="CL952" s="150"/>
    </row>
    <row r="953" spans="2:90" s="14" customFormat="1" ht="13.5" customHeight="1">
      <c r="B953" s="500"/>
      <c r="C953" s="628"/>
      <c r="D953" s="631"/>
      <c r="E953" s="615"/>
      <c r="F953" s="615"/>
      <c r="G953" s="126" t="s">
        <v>156</v>
      </c>
      <c r="H953" s="211">
        <v>2720874</v>
      </c>
      <c r="I953" s="182">
        <f>IFERROR(H953/E940,"-")</f>
        <v>5.1141870792359599E-3</v>
      </c>
      <c r="J953" s="211">
        <v>58</v>
      </c>
      <c r="K953" s="182">
        <f>IFERROR(J953/F940,"-")</f>
        <v>6.538895152198422E-2</v>
      </c>
      <c r="L953" s="214">
        <f t="shared" si="902"/>
        <v>46911.620689655174</v>
      </c>
      <c r="M953" s="109">
        <f t="shared" si="947"/>
        <v>5.081478885579113E-3</v>
      </c>
      <c r="N953" s="615"/>
      <c r="O953" s="615"/>
      <c r="P953" s="126" t="s">
        <v>156</v>
      </c>
      <c r="Q953" s="211">
        <v>561169</v>
      </c>
      <c r="R953" s="182">
        <f>IFERROR(Q953/N940,"-")</f>
        <v>5.8532299734055512E-3</v>
      </c>
      <c r="S953" s="211">
        <v>11</v>
      </c>
      <c r="T953" s="182">
        <f>IFERROR(S953/O940,"-")</f>
        <v>8.2089552238805971E-2</v>
      </c>
      <c r="U953" s="214">
        <f t="shared" si="903"/>
        <v>51015.36363636364</v>
      </c>
      <c r="V953" s="109">
        <f t="shared" si="948"/>
        <v>9.6372875416155597E-4</v>
      </c>
      <c r="W953" s="615"/>
      <c r="X953" s="615"/>
      <c r="Y953" s="126" t="s">
        <v>156</v>
      </c>
      <c r="Z953" s="211">
        <v>886127</v>
      </c>
      <c r="AA953" s="182">
        <f>IFERROR(Z953/W940,"-")</f>
        <v>1.8190512769613636E-2</v>
      </c>
      <c r="AB953" s="211">
        <v>9</v>
      </c>
      <c r="AC953" s="182">
        <f>IFERROR(AB953/X940,"-")</f>
        <v>0.125</v>
      </c>
      <c r="AD953" s="214">
        <f t="shared" si="904"/>
        <v>98458.555555555562</v>
      </c>
      <c r="AE953" s="109">
        <f t="shared" si="949"/>
        <v>7.8850534431400038E-4</v>
      </c>
      <c r="AF953" s="615"/>
      <c r="AG953" s="615"/>
      <c r="AH953" s="126" t="s">
        <v>156</v>
      </c>
      <c r="AI953" s="211">
        <v>1206377</v>
      </c>
      <c r="AJ953" s="182">
        <f>IFERROR(AI953/AF940,"-")</f>
        <v>8.3843476590446699E-3</v>
      </c>
      <c r="AK953" s="211">
        <v>26</v>
      </c>
      <c r="AL953" s="182">
        <f>IFERROR(AK953/AG940,"-")</f>
        <v>0.15853658536585366</v>
      </c>
      <c r="AM953" s="214">
        <f t="shared" si="905"/>
        <v>46399.115384615383</v>
      </c>
      <c r="AN953" s="109">
        <f t="shared" si="950"/>
        <v>2.2779043280182231E-3</v>
      </c>
      <c r="AO953" s="615"/>
      <c r="AP953" s="651"/>
      <c r="AQ953" s="126" t="s">
        <v>156</v>
      </c>
      <c r="AR953" s="211">
        <f t="shared" si="900"/>
        <v>5374547</v>
      </c>
      <c r="AS953" s="182">
        <f>IFERROR(AR953/AO940,"-")</f>
        <v>6.5503616025146148E-3</v>
      </c>
      <c r="AT953" s="211">
        <f t="shared" si="901"/>
        <v>104</v>
      </c>
      <c r="AU953" s="182">
        <f>IFERROR(AT953/AP940,"-")</f>
        <v>8.2736674622116146E-2</v>
      </c>
      <c r="AV953" s="214">
        <f t="shared" si="906"/>
        <v>51678.336538461539</v>
      </c>
      <c r="AW953" s="109">
        <f t="shared" si="951"/>
        <v>9.1116173120728925E-3</v>
      </c>
      <c r="AX953" s="121"/>
      <c r="AY953" s="76"/>
      <c r="AZ953" s="76"/>
      <c r="BA953" s="76"/>
      <c r="BB953" s="76"/>
      <c r="BC953" s="76"/>
      <c r="BD953" s="76"/>
      <c r="BE953" s="76"/>
      <c r="BF953" s="76"/>
      <c r="BG953" s="76"/>
      <c r="BH953" s="76"/>
      <c r="BI953" s="76"/>
      <c r="BN953" s="500"/>
      <c r="BO953" s="642"/>
      <c r="BP953" s="641"/>
      <c r="BQ953" s="641"/>
      <c r="BR953" s="400" t="s">
        <v>156</v>
      </c>
      <c r="BS953" s="188">
        <v>1123981</v>
      </c>
      <c r="BT953" s="390">
        <v>9.1009531385296983E-3</v>
      </c>
      <c r="BU953" s="188">
        <v>15</v>
      </c>
      <c r="BV953" s="390">
        <v>9.9337748344370855E-2</v>
      </c>
      <c r="BW953" s="188">
        <v>74932.066666666666</v>
      </c>
      <c r="BX953" s="401">
        <v>1.3662446488751253E-3</v>
      </c>
      <c r="CB953" s="159"/>
      <c r="CC953" s="159"/>
      <c r="CD953" s="159"/>
      <c r="CE953" s="159"/>
      <c r="CF953" s="159"/>
      <c r="CG953" s="159"/>
      <c r="CI953" s="76"/>
      <c r="CJ953" s="150"/>
      <c r="CK953" s="150"/>
      <c r="CL953" s="150"/>
    </row>
    <row r="954" spans="2:90" s="14" customFormat="1" ht="13.5" customHeight="1">
      <c r="B954" s="500"/>
      <c r="C954" s="628"/>
      <c r="D954" s="631"/>
      <c r="E954" s="615"/>
      <c r="F954" s="615"/>
      <c r="G954" s="126" t="s">
        <v>157</v>
      </c>
      <c r="H954" s="211">
        <v>1185896</v>
      </c>
      <c r="I954" s="182">
        <f>IFERROR(H954/E940,"-")</f>
        <v>2.2290242034425731E-3</v>
      </c>
      <c r="J954" s="211">
        <v>50</v>
      </c>
      <c r="K954" s="182">
        <f>IFERROR(J954/F940,"-")</f>
        <v>5.6369785794813977E-2</v>
      </c>
      <c r="L954" s="214">
        <f t="shared" si="902"/>
        <v>23717.919999999998</v>
      </c>
      <c r="M954" s="109">
        <f t="shared" si="947"/>
        <v>4.3805852461888907E-3</v>
      </c>
      <c r="N954" s="615"/>
      <c r="O954" s="615"/>
      <c r="P954" s="126" t="s">
        <v>157</v>
      </c>
      <c r="Q954" s="211">
        <v>534517</v>
      </c>
      <c r="R954" s="182">
        <f>IFERROR(Q954/N940,"-")</f>
        <v>5.5752383429854731E-3</v>
      </c>
      <c r="S954" s="211">
        <v>6</v>
      </c>
      <c r="T954" s="182">
        <f>IFERROR(S954/O940,"-")</f>
        <v>4.4776119402985072E-2</v>
      </c>
      <c r="U954" s="214">
        <f t="shared" si="903"/>
        <v>89086.166666666672</v>
      </c>
      <c r="V954" s="109">
        <f t="shared" si="948"/>
        <v>5.2567022954266688E-4</v>
      </c>
      <c r="W954" s="615"/>
      <c r="X954" s="615"/>
      <c r="Y954" s="126" t="s">
        <v>157</v>
      </c>
      <c r="Z954" s="211">
        <v>263010</v>
      </c>
      <c r="AA954" s="182">
        <f>IFERROR(Z954/W940,"-")</f>
        <v>5.3990982822282605E-3</v>
      </c>
      <c r="AB954" s="211">
        <v>11</v>
      </c>
      <c r="AC954" s="182">
        <f>IFERROR(AB954/X940,"-")</f>
        <v>0.15277777777777779</v>
      </c>
      <c r="AD954" s="214">
        <f t="shared" si="904"/>
        <v>23910</v>
      </c>
      <c r="AE954" s="109">
        <f t="shared" si="949"/>
        <v>9.6372875416155597E-4</v>
      </c>
      <c r="AF954" s="615"/>
      <c r="AG954" s="615"/>
      <c r="AH954" s="126" t="s">
        <v>157</v>
      </c>
      <c r="AI954" s="211">
        <v>897810</v>
      </c>
      <c r="AJ954" s="182">
        <f>IFERROR(AI954/AF940,"-")</f>
        <v>6.2397999727837111E-3</v>
      </c>
      <c r="AK954" s="211">
        <v>22</v>
      </c>
      <c r="AL954" s="182">
        <f>IFERROR(AK954/AG940,"-")</f>
        <v>0.13414634146341464</v>
      </c>
      <c r="AM954" s="214">
        <f t="shared" si="905"/>
        <v>40809.545454545456</v>
      </c>
      <c r="AN954" s="109">
        <f t="shared" si="950"/>
        <v>1.9274575083231119E-3</v>
      </c>
      <c r="AO954" s="615"/>
      <c r="AP954" s="651"/>
      <c r="AQ954" s="126" t="s">
        <v>157</v>
      </c>
      <c r="AR954" s="211">
        <f t="shared" si="900"/>
        <v>2881233</v>
      </c>
      <c r="AS954" s="182">
        <f>IFERROR(AR954/AO940,"-")</f>
        <v>3.5115737216732854E-3</v>
      </c>
      <c r="AT954" s="211">
        <f t="shared" si="901"/>
        <v>89</v>
      </c>
      <c r="AU954" s="182">
        <f>IFERROR(AT954/AP940,"-")</f>
        <v>7.0803500397772473E-2</v>
      </c>
      <c r="AV954" s="214">
        <f t="shared" si="906"/>
        <v>32373.404494382023</v>
      </c>
      <c r="AW954" s="109">
        <f t="shared" si="951"/>
        <v>7.7974417382162256E-3</v>
      </c>
      <c r="AX954" s="121"/>
      <c r="AY954" s="76"/>
      <c r="AZ954" s="76"/>
      <c r="BA954" s="76"/>
      <c r="BB954" s="76"/>
      <c r="BC954" s="76"/>
      <c r="BD954" s="76"/>
      <c r="BE954" s="76"/>
      <c r="BF954" s="76"/>
      <c r="BG954" s="76"/>
      <c r="BH954" s="76"/>
      <c r="BI954" s="76"/>
      <c r="BN954" s="500"/>
      <c r="BO954" s="642"/>
      <c r="BP954" s="641"/>
      <c r="BQ954" s="641"/>
      <c r="BR954" s="400" t="s">
        <v>157</v>
      </c>
      <c r="BS954" s="188">
        <v>385988</v>
      </c>
      <c r="BT954" s="390">
        <v>3.1253719591655032E-3</v>
      </c>
      <c r="BU954" s="188">
        <v>16</v>
      </c>
      <c r="BV954" s="390">
        <v>0.10596026490066225</v>
      </c>
      <c r="BW954" s="188">
        <v>24124.25</v>
      </c>
      <c r="BX954" s="401">
        <v>1.4573276254668003E-3</v>
      </c>
      <c r="CB954" s="159"/>
      <c r="CC954" s="159"/>
      <c r="CD954" s="159"/>
      <c r="CE954" s="159"/>
      <c r="CF954" s="159"/>
      <c r="CG954" s="159"/>
      <c r="CI954" s="76"/>
      <c r="CJ954" s="150"/>
      <c r="CK954" s="150"/>
      <c r="CL954" s="150"/>
    </row>
    <row r="955" spans="2:90" s="14" customFormat="1" ht="13.5" customHeight="1">
      <c r="B955" s="500"/>
      <c r="C955" s="628"/>
      <c r="D955" s="631"/>
      <c r="E955" s="615"/>
      <c r="F955" s="615"/>
      <c r="G955" s="127" t="s">
        <v>158</v>
      </c>
      <c r="H955" s="212">
        <v>299404</v>
      </c>
      <c r="I955" s="183">
        <f>IFERROR(H955/E940,"-")</f>
        <v>5.6276331365273191E-4</v>
      </c>
      <c r="J955" s="212">
        <v>44</v>
      </c>
      <c r="K955" s="183">
        <f>IFERROR(J955/F940,"-")</f>
        <v>4.96054114994363E-2</v>
      </c>
      <c r="L955" s="215">
        <f t="shared" si="902"/>
        <v>6804.636363636364</v>
      </c>
      <c r="M955" s="110">
        <f t="shared" si="947"/>
        <v>3.8549150166462239E-3</v>
      </c>
      <c r="N955" s="615"/>
      <c r="O955" s="615"/>
      <c r="P955" s="127" t="s">
        <v>158</v>
      </c>
      <c r="Q955" s="212">
        <v>109696</v>
      </c>
      <c r="R955" s="183">
        <f>IFERROR(Q955/N940,"-")</f>
        <v>1.1441756675131651E-3</v>
      </c>
      <c r="S955" s="212">
        <v>12</v>
      </c>
      <c r="T955" s="183">
        <f>IFERROR(S955/O940,"-")</f>
        <v>8.9552238805970144E-2</v>
      </c>
      <c r="U955" s="215">
        <f t="shared" si="903"/>
        <v>9141.3333333333339</v>
      </c>
      <c r="V955" s="110">
        <f t="shared" si="948"/>
        <v>1.0513404590853338E-3</v>
      </c>
      <c r="W955" s="615"/>
      <c r="X955" s="615"/>
      <c r="Y955" s="127" t="s">
        <v>158</v>
      </c>
      <c r="Z955" s="212">
        <v>37222</v>
      </c>
      <c r="AA955" s="183">
        <f>IFERROR(Z955/W940,"-")</f>
        <v>7.6409732048629455E-4</v>
      </c>
      <c r="AB955" s="212">
        <v>9</v>
      </c>
      <c r="AC955" s="183">
        <f>IFERROR(AB955/X940,"-")</f>
        <v>0.125</v>
      </c>
      <c r="AD955" s="215">
        <f t="shared" si="904"/>
        <v>4135.7777777777774</v>
      </c>
      <c r="AE955" s="110">
        <f t="shared" si="949"/>
        <v>7.8850534431400038E-4</v>
      </c>
      <c r="AF955" s="615"/>
      <c r="AG955" s="615"/>
      <c r="AH955" s="127" t="s">
        <v>158</v>
      </c>
      <c r="AI955" s="212">
        <v>37387</v>
      </c>
      <c r="AJ955" s="183">
        <f>IFERROR(AI955/AF940,"-")</f>
        <v>2.5984050253668881E-4</v>
      </c>
      <c r="AK955" s="212">
        <v>12</v>
      </c>
      <c r="AL955" s="183">
        <f>IFERROR(AK955/AG940,"-")</f>
        <v>7.3170731707317069E-2</v>
      </c>
      <c r="AM955" s="215">
        <f t="shared" si="905"/>
        <v>3115.5833333333335</v>
      </c>
      <c r="AN955" s="110">
        <f t="shared" si="950"/>
        <v>1.0513404590853338E-3</v>
      </c>
      <c r="AO955" s="615"/>
      <c r="AP955" s="651"/>
      <c r="AQ955" s="127" t="s">
        <v>158</v>
      </c>
      <c r="AR955" s="212">
        <f t="shared" si="900"/>
        <v>483709</v>
      </c>
      <c r="AS955" s="183">
        <f>IFERROR(AR955/AO940,"-")</f>
        <v>5.8953226390814743E-4</v>
      </c>
      <c r="AT955" s="212">
        <f t="shared" si="901"/>
        <v>77</v>
      </c>
      <c r="AU955" s="183">
        <f>IFERROR(AT955/AP940,"-")</f>
        <v>6.1256961018297536E-2</v>
      </c>
      <c r="AV955" s="215">
        <f t="shared" si="906"/>
        <v>6281.9350649350654</v>
      </c>
      <c r="AW955" s="110">
        <f t="shared" si="951"/>
        <v>6.746101279130892E-3</v>
      </c>
      <c r="AX955" s="121"/>
      <c r="AY955" s="76"/>
      <c r="AZ955" s="76"/>
      <c r="BA955" s="76"/>
      <c r="BB955" s="76"/>
      <c r="BC955" s="76"/>
      <c r="BD955" s="76"/>
      <c r="BE955" s="76"/>
      <c r="BF955" s="76"/>
      <c r="BG955" s="76"/>
      <c r="BH955" s="76"/>
      <c r="BI955" s="76"/>
      <c r="BN955" s="500"/>
      <c r="BO955" s="642"/>
      <c r="BP955" s="641"/>
      <c r="BQ955" s="641"/>
      <c r="BR955" s="400" t="s">
        <v>158</v>
      </c>
      <c r="BS955" s="188">
        <v>154397</v>
      </c>
      <c r="BT955" s="390">
        <v>1.2501633583926863E-3</v>
      </c>
      <c r="BU955" s="188">
        <v>14</v>
      </c>
      <c r="BV955" s="390">
        <v>9.2715231788079472E-2</v>
      </c>
      <c r="BW955" s="188">
        <v>11028.357142857143</v>
      </c>
      <c r="BX955" s="401">
        <v>1.2751616722834502E-3</v>
      </c>
      <c r="CB955" s="159"/>
      <c r="CC955" s="159"/>
      <c r="CD955" s="159"/>
      <c r="CE955" s="159"/>
      <c r="CF955" s="159"/>
      <c r="CG955" s="159"/>
      <c r="CI955" s="76"/>
      <c r="CJ955" s="150"/>
      <c r="CK955" s="150"/>
      <c r="CL955" s="150"/>
    </row>
    <row r="956" spans="2:90" s="14" customFormat="1" ht="13.5" customHeight="1">
      <c r="B956" s="500"/>
      <c r="C956" s="629"/>
      <c r="D956" s="632"/>
      <c r="E956" s="616"/>
      <c r="F956" s="616"/>
      <c r="G956" s="128" t="s">
        <v>81</v>
      </c>
      <c r="H956" s="204">
        <v>93380692</v>
      </c>
      <c r="I956" s="183">
        <f>IFERROR(H956/E940,"-")</f>
        <v>0.17551945752596876</v>
      </c>
      <c r="J956" s="212">
        <v>670</v>
      </c>
      <c r="K956" s="183">
        <f>IFERROR(J956/F940,"-")</f>
        <v>0.75535512965050733</v>
      </c>
      <c r="L956" s="215">
        <f t="shared" si="902"/>
        <v>139374.16716417912</v>
      </c>
      <c r="M956" s="111">
        <f t="shared" si="947"/>
        <v>5.8699842298931139E-2</v>
      </c>
      <c r="N956" s="616"/>
      <c r="O956" s="616"/>
      <c r="P956" s="128" t="s">
        <v>81</v>
      </c>
      <c r="Q956" s="204">
        <v>14205464</v>
      </c>
      <c r="R956" s="183">
        <f>IFERROR(Q956/N940,"-")</f>
        <v>0.14816899663191216</v>
      </c>
      <c r="S956" s="212">
        <v>110</v>
      </c>
      <c r="T956" s="183">
        <f>IFERROR(S956/O940,"-")</f>
        <v>0.82089552238805974</v>
      </c>
      <c r="U956" s="215">
        <f t="shared" si="903"/>
        <v>129140.58181818182</v>
      </c>
      <c r="V956" s="111">
        <f t="shared" si="948"/>
        <v>9.6372875416155593E-3</v>
      </c>
      <c r="W956" s="616"/>
      <c r="X956" s="616"/>
      <c r="Y956" s="128" t="s">
        <v>81</v>
      </c>
      <c r="Z956" s="204">
        <v>12136880</v>
      </c>
      <c r="AA956" s="183">
        <f>IFERROR(Z956/W940,"-")</f>
        <v>0.24914721097909026</v>
      </c>
      <c r="AB956" s="212">
        <v>61</v>
      </c>
      <c r="AC956" s="183">
        <f>IFERROR(AB956/X940,"-")</f>
        <v>0.84722222222222221</v>
      </c>
      <c r="AD956" s="215">
        <f t="shared" si="904"/>
        <v>198965.24590163934</v>
      </c>
      <c r="AE956" s="111">
        <f t="shared" si="949"/>
        <v>5.3443140003504464E-3</v>
      </c>
      <c r="AF956" s="616"/>
      <c r="AG956" s="616"/>
      <c r="AH956" s="128" t="s">
        <v>81</v>
      </c>
      <c r="AI956" s="204">
        <v>22638404</v>
      </c>
      <c r="AJ956" s="183">
        <f>IFERROR(AI956/AF940,"-")</f>
        <v>0.15733742402408823</v>
      </c>
      <c r="AK956" s="212">
        <v>141</v>
      </c>
      <c r="AL956" s="183">
        <f>IFERROR(AK956/AG940,"-")</f>
        <v>0.8597560975609756</v>
      </c>
      <c r="AM956" s="215">
        <f t="shared" si="905"/>
        <v>160556.05673758866</v>
      </c>
      <c r="AN956" s="111">
        <f t="shared" si="950"/>
        <v>1.2353250394252672E-2</v>
      </c>
      <c r="AO956" s="616"/>
      <c r="AP956" s="652"/>
      <c r="AQ956" s="128" t="s">
        <v>81</v>
      </c>
      <c r="AR956" s="204">
        <f t="shared" si="900"/>
        <v>142361440</v>
      </c>
      <c r="AS956" s="183">
        <f>IFERROR(AR956/AO940,"-")</f>
        <v>0.17350651324747707</v>
      </c>
      <c r="AT956" s="212">
        <f t="shared" si="901"/>
        <v>982</v>
      </c>
      <c r="AU956" s="183">
        <f>IFERROR(AT956/AP940,"-")</f>
        <v>0.78122513922036596</v>
      </c>
      <c r="AV956" s="215">
        <f t="shared" si="906"/>
        <v>144970.91649694502</v>
      </c>
      <c r="AW956" s="111">
        <f t="shared" si="951"/>
        <v>8.6034694235149811E-2</v>
      </c>
      <c r="AX956" s="121"/>
      <c r="AY956" s="76"/>
      <c r="AZ956" s="76"/>
      <c r="BA956" s="76"/>
      <c r="BB956" s="76"/>
      <c r="BC956" s="76"/>
      <c r="BD956" s="76"/>
      <c r="BE956" s="76"/>
      <c r="BF956" s="76"/>
      <c r="BG956" s="76"/>
      <c r="BH956" s="76"/>
      <c r="BI956" s="76"/>
      <c r="BN956" s="500"/>
      <c r="BO956" s="642"/>
      <c r="BP956" s="641"/>
      <c r="BQ956" s="641"/>
      <c r="BR956" s="128" t="s">
        <v>81</v>
      </c>
      <c r="BS956" s="188">
        <v>20206093</v>
      </c>
      <c r="BT956" s="390">
        <v>0.16361015489209602</v>
      </c>
      <c r="BU956" s="188">
        <v>126</v>
      </c>
      <c r="BV956" s="390">
        <v>0.83443708609271527</v>
      </c>
      <c r="BW956" s="188">
        <v>160365.81746031746</v>
      </c>
      <c r="BX956" s="401">
        <v>1.1476455050551051E-2</v>
      </c>
      <c r="CB956" s="159"/>
      <c r="CC956" s="159"/>
      <c r="CD956" s="159"/>
      <c r="CE956" s="159"/>
      <c r="CF956" s="159"/>
      <c r="CG956" s="159"/>
      <c r="CI956" s="76"/>
      <c r="CJ956" s="150"/>
      <c r="CK956" s="150"/>
      <c r="CL956" s="150"/>
    </row>
    <row r="957" spans="2:90" s="14" customFormat="1" ht="13.5" customHeight="1">
      <c r="B957" s="500">
        <v>57</v>
      </c>
      <c r="C957" s="627" t="s">
        <v>49</v>
      </c>
      <c r="D957" s="630">
        <f>BL61</f>
        <v>8248</v>
      </c>
      <c r="E957" s="626">
        <f t="shared" ref="E957" si="952">VLOOKUP(C957,$AY$5:$BI$78,2,0)</f>
        <v>550698930</v>
      </c>
      <c r="F957" s="626">
        <f t="shared" ref="F957" si="953">VLOOKUP(C957,$AY$5:$BI$78,7,0)</f>
        <v>833</v>
      </c>
      <c r="G957" s="124" t="s">
        <v>144</v>
      </c>
      <c r="H957" s="210">
        <v>6468351</v>
      </c>
      <c r="I957" s="181">
        <f>IFERROR(H957/E957,"-")</f>
        <v>1.1745711944637336E-2</v>
      </c>
      <c r="J957" s="210">
        <v>151</v>
      </c>
      <c r="K957" s="181">
        <f>IFERROR(J957/F957,"-")</f>
        <v>0.18127250900360145</v>
      </c>
      <c r="L957" s="213">
        <f t="shared" si="902"/>
        <v>42836.76158940397</v>
      </c>
      <c r="M957" s="113">
        <f>IFERROR(J957/$BL$61,0)</f>
        <v>1.8307468477206594E-2</v>
      </c>
      <c r="N957" s="626">
        <f t="shared" ref="N957" si="954">VLOOKUP(C957,$AY$5:$BI$78,3,0)</f>
        <v>51671820</v>
      </c>
      <c r="O957" s="626">
        <f t="shared" ref="O957" si="955">VLOOKUP(C957,$AY$5:$BI$78,8,0)</f>
        <v>79</v>
      </c>
      <c r="P957" s="124" t="s">
        <v>144</v>
      </c>
      <c r="Q957" s="210">
        <v>365159</v>
      </c>
      <c r="R957" s="181">
        <f>IFERROR(Q957/N957,"-")</f>
        <v>7.0668886832319817E-3</v>
      </c>
      <c r="S957" s="210">
        <v>13</v>
      </c>
      <c r="T957" s="181">
        <f>IFERROR(S957/O957,"-")</f>
        <v>0.16455696202531644</v>
      </c>
      <c r="U957" s="213">
        <f t="shared" si="903"/>
        <v>28089.153846153848</v>
      </c>
      <c r="V957" s="113">
        <f>IFERROR(S957/$BL$61,0)</f>
        <v>1.5761396702230843E-3</v>
      </c>
      <c r="W957" s="626">
        <f t="shared" ref="W957" si="956">VLOOKUP(C957,$AY$5:$BI$78,4,0)</f>
        <v>44386600</v>
      </c>
      <c r="X957" s="626">
        <f t="shared" ref="X957" si="957">VLOOKUP(C957,$AY$5:$BI$78,9,0)</f>
        <v>60</v>
      </c>
      <c r="Y957" s="124" t="s">
        <v>144</v>
      </c>
      <c r="Z957" s="210">
        <v>5624376</v>
      </c>
      <c r="AA957" s="181">
        <f>IFERROR(Z957/W957,"-")</f>
        <v>0.12671337746076519</v>
      </c>
      <c r="AB957" s="210">
        <v>12</v>
      </c>
      <c r="AC957" s="181">
        <f>IFERROR(AB957/X957,"-")</f>
        <v>0.2</v>
      </c>
      <c r="AD957" s="213">
        <f t="shared" si="904"/>
        <v>468698</v>
      </c>
      <c r="AE957" s="113">
        <f>IFERROR(AB957/$BL$61,0)</f>
        <v>1.454898157129001E-3</v>
      </c>
      <c r="AF957" s="626">
        <f t="shared" ref="AF957" si="958">VLOOKUP(C957,$AY$5:$BI$78,5,0)</f>
        <v>73905990</v>
      </c>
      <c r="AG957" s="626">
        <f t="shared" ref="AG957" si="959">VLOOKUP(C957,$AY$5:$BI$78,10,0)</f>
        <v>105</v>
      </c>
      <c r="AH957" s="124" t="s">
        <v>144</v>
      </c>
      <c r="AI957" s="210">
        <v>1736570</v>
      </c>
      <c r="AJ957" s="181">
        <f>IFERROR(AI957/AF957,"-")</f>
        <v>2.3497012894354029E-2</v>
      </c>
      <c r="AK957" s="210">
        <v>18</v>
      </c>
      <c r="AL957" s="181">
        <f>IFERROR(AK957/AG957,"-")</f>
        <v>0.17142857142857143</v>
      </c>
      <c r="AM957" s="213">
        <f t="shared" si="905"/>
        <v>96476.111111111109</v>
      </c>
      <c r="AN957" s="113">
        <f>IFERROR(AK957/$BL$61,0)</f>
        <v>2.1823472356935015E-3</v>
      </c>
      <c r="AO957" s="626">
        <f t="shared" ref="AO957" si="960">VLOOKUP(C957,$AY$5:$BI$78,6,0)</f>
        <v>720663340</v>
      </c>
      <c r="AP957" s="650">
        <f t="shared" ref="AP957" si="961">VLOOKUP(C957,$AY$5:$BI$78,11,0)</f>
        <v>1077</v>
      </c>
      <c r="AQ957" s="124" t="s">
        <v>144</v>
      </c>
      <c r="AR957" s="210">
        <f t="shared" si="900"/>
        <v>14194456</v>
      </c>
      <c r="AS957" s="181">
        <f>IFERROR(AR957/AO957,"-")</f>
        <v>1.969637584173492E-2</v>
      </c>
      <c r="AT957" s="210">
        <f t="shared" si="901"/>
        <v>194</v>
      </c>
      <c r="AU957" s="181">
        <f>IFERROR(AT957/AP957,"-")</f>
        <v>0.18012999071494892</v>
      </c>
      <c r="AV957" s="213">
        <f t="shared" si="906"/>
        <v>73167.298969072159</v>
      </c>
      <c r="AW957" s="113">
        <f>IFERROR(AT957/$BL$61,0)</f>
        <v>2.3520853540252181E-2</v>
      </c>
      <c r="AX957" s="121"/>
      <c r="AY957" s="76"/>
      <c r="AZ957" s="76"/>
      <c r="BA957" s="76"/>
      <c r="BB957" s="76"/>
      <c r="BC957" s="76"/>
      <c r="BD957" s="76"/>
      <c r="BE957" s="76"/>
      <c r="BF957" s="76"/>
      <c r="BG957" s="76"/>
      <c r="BH957" s="76"/>
      <c r="BI957" s="76"/>
      <c r="BN957" s="500">
        <v>57</v>
      </c>
      <c r="BO957" s="642" t="s">
        <v>49</v>
      </c>
      <c r="BP957" s="641">
        <v>73345690</v>
      </c>
      <c r="BQ957" s="641">
        <v>99</v>
      </c>
      <c r="BR957" s="400" t="s">
        <v>144</v>
      </c>
      <c r="BS957" s="188">
        <v>535177</v>
      </c>
      <c r="BT957" s="390">
        <v>7.2966386981975356E-3</v>
      </c>
      <c r="BU957" s="188">
        <v>27</v>
      </c>
      <c r="BV957" s="390">
        <v>0.27272727272727271</v>
      </c>
      <c r="BW957" s="188">
        <v>19821.370370370369</v>
      </c>
      <c r="BX957" s="401">
        <v>3.3636476890494581E-3</v>
      </c>
      <c r="CB957" s="159"/>
      <c r="CC957" s="159"/>
      <c r="CD957" s="159"/>
      <c r="CE957" s="159"/>
      <c r="CF957" s="159"/>
      <c r="CG957" s="159"/>
      <c r="CI957" s="76"/>
      <c r="CJ957" s="150"/>
      <c r="CK957" s="150"/>
      <c r="CL957" s="150"/>
    </row>
    <row r="958" spans="2:90" s="14" customFormat="1" ht="13.5" customHeight="1">
      <c r="B958" s="500"/>
      <c r="C958" s="628"/>
      <c r="D958" s="631"/>
      <c r="E958" s="615"/>
      <c r="F958" s="615"/>
      <c r="G958" s="125" t="s">
        <v>145</v>
      </c>
      <c r="H958" s="211">
        <v>8852188</v>
      </c>
      <c r="I958" s="182">
        <f>IFERROR(H958/E957,"-")</f>
        <v>1.6074460141042947E-2</v>
      </c>
      <c r="J958" s="211">
        <v>249</v>
      </c>
      <c r="K958" s="182">
        <f>IFERROR(J958/F957,"-")</f>
        <v>0.29891956782713086</v>
      </c>
      <c r="L958" s="214">
        <f t="shared" si="902"/>
        <v>35550.955823293174</v>
      </c>
      <c r="M958" s="109">
        <f t="shared" ref="M958:M973" si="962">IFERROR(J958/$BL$61,0)</f>
        <v>3.0189136760426769E-2</v>
      </c>
      <c r="N958" s="615"/>
      <c r="O958" s="615"/>
      <c r="P958" s="125" t="s">
        <v>145</v>
      </c>
      <c r="Q958" s="211">
        <v>594674</v>
      </c>
      <c r="R958" s="182">
        <f>IFERROR(Q958/N957,"-")</f>
        <v>1.1508671457672674E-2</v>
      </c>
      <c r="S958" s="211">
        <v>26</v>
      </c>
      <c r="T958" s="182">
        <f>IFERROR(S958/O957,"-")</f>
        <v>0.32911392405063289</v>
      </c>
      <c r="U958" s="214">
        <f t="shared" si="903"/>
        <v>22872.076923076922</v>
      </c>
      <c r="V958" s="109">
        <f t="shared" ref="V958:V973" si="963">IFERROR(S958/$BL$61,0)</f>
        <v>3.1522793404461687E-3</v>
      </c>
      <c r="W958" s="615"/>
      <c r="X958" s="615"/>
      <c r="Y958" s="125" t="s">
        <v>145</v>
      </c>
      <c r="Z958" s="211">
        <v>406961</v>
      </c>
      <c r="AA958" s="182">
        <f>IFERROR(Z958/W957,"-")</f>
        <v>9.1685553748203294E-3</v>
      </c>
      <c r="AB958" s="211">
        <v>19</v>
      </c>
      <c r="AC958" s="182">
        <f>IFERROR(AB958/X957,"-")</f>
        <v>0.31666666666666665</v>
      </c>
      <c r="AD958" s="214">
        <f t="shared" si="904"/>
        <v>21419</v>
      </c>
      <c r="AE958" s="109">
        <f t="shared" ref="AE958:AE973" si="964">IFERROR(AB958/$BL$61,0)</f>
        <v>2.303588748787585E-3</v>
      </c>
      <c r="AF958" s="615"/>
      <c r="AG958" s="615"/>
      <c r="AH958" s="125" t="s">
        <v>145</v>
      </c>
      <c r="AI958" s="211">
        <v>4080707</v>
      </c>
      <c r="AJ958" s="182">
        <f>IFERROR(AI958/AF957,"-")</f>
        <v>5.5214834413286396E-2</v>
      </c>
      <c r="AK958" s="211">
        <v>31</v>
      </c>
      <c r="AL958" s="182">
        <f>IFERROR(AK958/AG957,"-")</f>
        <v>0.29523809523809524</v>
      </c>
      <c r="AM958" s="214">
        <f t="shared" si="905"/>
        <v>131635.70967741936</v>
      </c>
      <c r="AN958" s="109">
        <f t="shared" ref="AN958:AN973" si="965">IFERROR(AK958/$BL$61,0)</f>
        <v>3.7584869059165858E-3</v>
      </c>
      <c r="AO958" s="615"/>
      <c r="AP958" s="651"/>
      <c r="AQ958" s="125" t="s">
        <v>145</v>
      </c>
      <c r="AR958" s="211">
        <f t="shared" si="900"/>
        <v>13934530</v>
      </c>
      <c r="AS958" s="182">
        <f>IFERROR(AR958/AO957,"-")</f>
        <v>1.933569980124145E-2</v>
      </c>
      <c r="AT958" s="211">
        <f t="shared" si="901"/>
        <v>325</v>
      </c>
      <c r="AU958" s="182">
        <f>IFERROR(AT958/AP957,"-")</f>
        <v>0.30176415970287834</v>
      </c>
      <c r="AV958" s="214">
        <f t="shared" si="906"/>
        <v>42875.476923076923</v>
      </c>
      <c r="AW958" s="109">
        <f t="shared" ref="AW958:AW973" si="966">IFERROR(AT958/$BL$61,0)</f>
        <v>3.9403491755577107E-2</v>
      </c>
      <c r="AX958" s="121"/>
      <c r="AY958" s="76"/>
      <c r="AZ958" s="76"/>
      <c r="BA958" s="76"/>
      <c r="BB958" s="76"/>
      <c r="BC958" s="76"/>
      <c r="BD958" s="76"/>
      <c r="BE958" s="76"/>
      <c r="BF958" s="76"/>
      <c r="BG958" s="76"/>
      <c r="BH958" s="76"/>
      <c r="BI958" s="76"/>
      <c r="BN958" s="500"/>
      <c r="BO958" s="642"/>
      <c r="BP958" s="641"/>
      <c r="BQ958" s="641"/>
      <c r="BR958" s="400" t="s">
        <v>145</v>
      </c>
      <c r="BS958" s="188">
        <v>1090275</v>
      </c>
      <c r="BT958" s="390">
        <v>1.4864881631081527E-2</v>
      </c>
      <c r="BU958" s="188">
        <v>22</v>
      </c>
      <c r="BV958" s="390">
        <v>0.22222222222222221</v>
      </c>
      <c r="BW958" s="188">
        <v>49557.954545454544</v>
      </c>
      <c r="BX958" s="401">
        <v>2.740749968855114E-3</v>
      </c>
      <c r="CB958" s="159"/>
      <c r="CC958" s="159"/>
      <c r="CD958" s="159"/>
      <c r="CE958" s="159"/>
      <c r="CF958" s="159"/>
      <c r="CG958" s="159"/>
      <c r="CI958" s="76"/>
      <c r="CJ958" s="150"/>
      <c r="CK958" s="150"/>
      <c r="CL958" s="150"/>
    </row>
    <row r="959" spans="2:90" s="14" customFormat="1" ht="13.5" customHeight="1">
      <c r="B959" s="500"/>
      <c r="C959" s="628"/>
      <c r="D959" s="631"/>
      <c r="E959" s="615"/>
      <c r="F959" s="615"/>
      <c r="G959" s="126" t="s">
        <v>146</v>
      </c>
      <c r="H959" s="211">
        <v>12068347</v>
      </c>
      <c r="I959" s="182">
        <f>IFERROR(H959/E957,"-")</f>
        <v>2.19146004151488E-2</v>
      </c>
      <c r="J959" s="211">
        <v>237</v>
      </c>
      <c r="K959" s="182">
        <f>IFERROR(J959/F957,"-")</f>
        <v>0.2845138055222089</v>
      </c>
      <c r="L959" s="214">
        <f t="shared" si="902"/>
        <v>50921.29535864979</v>
      </c>
      <c r="M959" s="109">
        <f t="shared" si="962"/>
        <v>2.8734238603297768E-2</v>
      </c>
      <c r="N959" s="615"/>
      <c r="O959" s="615"/>
      <c r="P959" s="126" t="s">
        <v>146</v>
      </c>
      <c r="Q959" s="211">
        <v>314261</v>
      </c>
      <c r="R959" s="182">
        <f>IFERROR(Q959/N957,"-")</f>
        <v>6.0818643508202342E-3</v>
      </c>
      <c r="S959" s="211">
        <v>17</v>
      </c>
      <c r="T959" s="182">
        <f>IFERROR(S959/O957,"-")</f>
        <v>0.21518987341772153</v>
      </c>
      <c r="U959" s="214">
        <f t="shared" si="903"/>
        <v>18485.941176470587</v>
      </c>
      <c r="V959" s="109">
        <f t="shared" si="963"/>
        <v>2.0611057225994179E-3</v>
      </c>
      <c r="W959" s="615"/>
      <c r="X959" s="615"/>
      <c r="Y959" s="126" t="s">
        <v>146</v>
      </c>
      <c r="Z959" s="211">
        <v>347325</v>
      </c>
      <c r="AA959" s="182">
        <f>IFERROR(Z959/W957,"-")</f>
        <v>7.8249967332483222E-3</v>
      </c>
      <c r="AB959" s="211">
        <v>16</v>
      </c>
      <c r="AC959" s="182">
        <f>IFERROR(AB959/X957,"-")</f>
        <v>0.26666666666666666</v>
      </c>
      <c r="AD959" s="214">
        <f t="shared" si="904"/>
        <v>21707.8125</v>
      </c>
      <c r="AE959" s="109">
        <f t="shared" si="964"/>
        <v>1.9398642095053346E-3</v>
      </c>
      <c r="AF959" s="615"/>
      <c r="AG959" s="615"/>
      <c r="AH959" s="126" t="s">
        <v>146</v>
      </c>
      <c r="AI959" s="211">
        <v>827964</v>
      </c>
      <c r="AJ959" s="182">
        <f>IFERROR(AI959/AF957,"-")</f>
        <v>1.1202934971847343E-2</v>
      </c>
      <c r="AK959" s="211">
        <v>29</v>
      </c>
      <c r="AL959" s="182">
        <f>IFERROR(AK959/AG957,"-")</f>
        <v>0.27619047619047621</v>
      </c>
      <c r="AM959" s="214">
        <f t="shared" si="905"/>
        <v>28550.482758620688</v>
      </c>
      <c r="AN959" s="109">
        <f t="shared" si="965"/>
        <v>3.5160038797284192E-3</v>
      </c>
      <c r="AO959" s="615"/>
      <c r="AP959" s="651"/>
      <c r="AQ959" s="126" t="s">
        <v>146</v>
      </c>
      <c r="AR959" s="211">
        <f t="shared" si="900"/>
        <v>13557897</v>
      </c>
      <c r="AS959" s="182">
        <f>IFERROR(AR959/AO957,"-")</f>
        <v>1.8813079904966445E-2</v>
      </c>
      <c r="AT959" s="211">
        <f t="shared" si="901"/>
        <v>299</v>
      </c>
      <c r="AU959" s="182">
        <f>IFERROR(AT959/AP957,"-")</f>
        <v>0.27762302692664809</v>
      </c>
      <c r="AV959" s="214">
        <f t="shared" si="906"/>
        <v>45344.137123745822</v>
      </c>
      <c r="AW959" s="109">
        <f t="shared" si="966"/>
        <v>3.6251212415130941E-2</v>
      </c>
      <c r="AX959" s="121"/>
      <c r="AY959" s="76"/>
      <c r="AZ959" s="76"/>
      <c r="BA959" s="76"/>
      <c r="BB959" s="76"/>
      <c r="BC959" s="76"/>
      <c r="BD959" s="76"/>
      <c r="BE959" s="76"/>
      <c r="BF959" s="76"/>
      <c r="BG959" s="76"/>
      <c r="BH959" s="76"/>
      <c r="BI959" s="76"/>
      <c r="BN959" s="500"/>
      <c r="BO959" s="642"/>
      <c r="BP959" s="641"/>
      <c r="BQ959" s="641"/>
      <c r="BR959" s="400" t="s">
        <v>146</v>
      </c>
      <c r="BS959" s="188">
        <v>630490</v>
      </c>
      <c r="BT959" s="390">
        <v>8.5961424590865528E-3</v>
      </c>
      <c r="BU959" s="188">
        <v>28</v>
      </c>
      <c r="BV959" s="390">
        <v>0.28282828282828282</v>
      </c>
      <c r="BW959" s="188">
        <v>22517.5</v>
      </c>
      <c r="BX959" s="401">
        <v>3.4882272330883268E-3</v>
      </c>
      <c r="CB959" s="159"/>
      <c r="CC959" s="159"/>
      <c r="CD959" s="159"/>
      <c r="CE959" s="159"/>
      <c r="CF959" s="159"/>
      <c r="CG959" s="159"/>
      <c r="CI959" s="76"/>
      <c r="CJ959" s="150"/>
      <c r="CK959" s="150"/>
      <c r="CL959" s="150"/>
    </row>
    <row r="960" spans="2:90" s="14" customFormat="1" ht="13.5" customHeight="1">
      <c r="B960" s="500"/>
      <c r="C960" s="628"/>
      <c r="D960" s="631"/>
      <c r="E960" s="615"/>
      <c r="F960" s="615"/>
      <c r="G960" s="126" t="s">
        <v>147</v>
      </c>
      <c r="H960" s="211">
        <v>2992734</v>
      </c>
      <c r="I960" s="182">
        <f>IFERROR(H960/E957,"-")</f>
        <v>5.4344285724324901E-3</v>
      </c>
      <c r="J960" s="211">
        <v>39</v>
      </c>
      <c r="K960" s="182">
        <f>IFERROR(J960/F957,"-")</f>
        <v>4.6818727490996401E-2</v>
      </c>
      <c r="L960" s="214">
        <f t="shared" si="902"/>
        <v>76736.769230769234</v>
      </c>
      <c r="M960" s="109">
        <f t="shared" si="962"/>
        <v>4.728419010669253E-3</v>
      </c>
      <c r="N960" s="615"/>
      <c r="O960" s="615"/>
      <c r="P960" s="126" t="s">
        <v>147</v>
      </c>
      <c r="Q960" s="211">
        <v>66247</v>
      </c>
      <c r="R960" s="182">
        <f>IFERROR(Q960/N957,"-")</f>
        <v>1.2820721236449578E-3</v>
      </c>
      <c r="S960" s="211">
        <v>8</v>
      </c>
      <c r="T960" s="182">
        <f>IFERROR(S960/O957,"-")</f>
        <v>0.10126582278481013</v>
      </c>
      <c r="U960" s="214">
        <f t="shared" si="903"/>
        <v>8280.875</v>
      </c>
      <c r="V960" s="109">
        <f t="shared" si="963"/>
        <v>9.6993210475266732E-4</v>
      </c>
      <c r="W960" s="615"/>
      <c r="X960" s="615"/>
      <c r="Y960" s="126" t="s">
        <v>147</v>
      </c>
      <c r="Z960" s="211">
        <v>3166</v>
      </c>
      <c r="AA960" s="182">
        <f>IFERROR(Z960/W957,"-")</f>
        <v>7.1327833174877103E-5</v>
      </c>
      <c r="AB960" s="211">
        <v>1</v>
      </c>
      <c r="AC960" s="182">
        <f>IFERROR(AB960/X957,"-")</f>
        <v>1.6666666666666666E-2</v>
      </c>
      <c r="AD960" s="214">
        <f t="shared" si="904"/>
        <v>3166</v>
      </c>
      <c r="AE960" s="109">
        <f t="shared" si="964"/>
        <v>1.2124151309408342E-4</v>
      </c>
      <c r="AF960" s="615"/>
      <c r="AG960" s="615"/>
      <c r="AH960" s="126" t="s">
        <v>147</v>
      </c>
      <c r="AI960" s="211">
        <v>2330014</v>
      </c>
      <c r="AJ960" s="182">
        <f>IFERROR(AI960/AF957,"-")</f>
        <v>3.1526727400580115E-2</v>
      </c>
      <c r="AK960" s="211">
        <v>5</v>
      </c>
      <c r="AL960" s="182">
        <f>IFERROR(AK960/AG957,"-")</f>
        <v>4.7619047619047616E-2</v>
      </c>
      <c r="AM960" s="214">
        <f t="shared" si="905"/>
        <v>466002.8</v>
      </c>
      <c r="AN960" s="109">
        <f t="shared" si="965"/>
        <v>6.0620756547041712E-4</v>
      </c>
      <c r="AO960" s="615"/>
      <c r="AP960" s="651"/>
      <c r="AQ960" s="126" t="s">
        <v>147</v>
      </c>
      <c r="AR960" s="211">
        <f t="shared" si="900"/>
        <v>5392161</v>
      </c>
      <c r="AS960" s="182">
        <f>IFERROR(AR960/AO957,"-")</f>
        <v>7.4822190899845138E-3</v>
      </c>
      <c r="AT960" s="211">
        <f t="shared" si="901"/>
        <v>53</v>
      </c>
      <c r="AU960" s="182">
        <f>IFERROR(AT960/AP957,"-")</f>
        <v>4.9210770659238623E-2</v>
      </c>
      <c r="AV960" s="214">
        <f t="shared" si="906"/>
        <v>101738.88679245283</v>
      </c>
      <c r="AW960" s="109">
        <f t="shared" si="966"/>
        <v>6.4258001939864213E-3</v>
      </c>
      <c r="AX960" s="121"/>
      <c r="AY960" s="76"/>
      <c r="AZ960" s="76"/>
      <c r="BA960" s="76"/>
      <c r="BB960" s="76"/>
      <c r="BC960" s="76"/>
      <c r="BD960" s="76"/>
      <c r="BE960" s="76"/>
      <c r="BF960" s="76"/>
      <c r="BG960" s="76"/>
      <c r="BH960" s="76"/>
      <c r="BI960" s="76"/>
      <c r="BN960" s="500"/>
      <c r="BO960" s="642"/>
      <c r="BP960" s="641"/>
      <c r="BQ960" s="641"/>
      <c r="BR960" s="400" t="s">
        <v>147</v>
      </c>
      <c r="BS960" s="188">
        <v>366446</v>
      </c>
      <c r="BT960" s="390">
        <v>4.9961490579746408E-3</v>
      </c>
      <c r="BU960" s="188">
        <v>3</v>
      </c>
      <c r="BV960" s="390">
        <v>3.0303030303030304E-2</v>
      </c>
      <c r="BW960" s="188">
        <v>122148.66666666667</v>
      </c>
      <c r="BX960" s="401">
        <v>3.7373863211660643E-4</v>
      </c>
      <c r="CB960" s="159"/>
      <c r="CC960" s="159"/>
      <c r="CD960" s="159"/>
      <c r="CE960" s="159"/>
      <c r="CF960" s="159"/>
      <c r="CG960" s="159"/>
      <c r="CI960" s="76"/>
      <c r="CJ960" s="150"/>
      <c r="CK960" s="150"/>
      <c r="CL960" s="150"/>
    </row>
    <row r="961" spans="2:90" s="14" customFormat="1" ht="13.5" customHeight="1">
      <c r="B961" s="500"/>
      <c r="C961" s="628"/>
      <c r="D961" s="631"/>
      <c r="E961" s="615"/>
      <c r="F961" s="615"/>
      <c r="G961" s="126" t="s">
        <v>148</v>
      </c>
      <c r="H961" s="211">
        <v>16996603</v>
      </c>
      <c r="I961" s="182">
        <f>IFERROR(H961/E957,"-")</f>
        <v>3.0863693524881192E-2</v>
      </c>
      <c r="J961" s="211">
        <v>271</v>
      </c>
      <c r="K961" s="182">
        <f>IFERROR(J961/F957,"-")</f>
        <v>0.32533013205282113</v>
      </c>
      <c r="L961" s="214">
        <f t="shared" si="902"/>
        <v>62718.092250922506</v>
      </c>
      <c r="M961" s="109">
        <f t="shared" si="962"/>
        <v>3.2856450048496605E-2</v>
      </c>
      <c r="N961" s="615"/>
      <c r="O961" s="615"/>
      <c r="P961" s="126" t="s">
        <v>148</v>
      </c>
      <c r="Q961" s="211">
        <v>379214</v>
      </c>
      <c r="R961" s="182">
        <f>IFERROR(Q961/N957,"-")</f>
        <v>7.338893810978595E-3</v>
      </c>
      <c r="S961" s="211">
        <v>20</v>
      </c>
      <c r="T961" s="182">
        <f>IFERROR(S961/O957,"-")</f>
        <v>0.25316455696202533</v>
      </c>
      <c r="U961" s="214">
        <f t="shared" si="903"/>
        <v>18960.7</v>
      </c>
      <c r="V961" s="109">
        <f t="shared" si="963"/>
        <v>2.4248302618816685E-3</v>
      </c>
      <c r="W961" s="615"/>
      <c r="X961" s="615"/>
      <c r="Y961" s="126" t="s">
        <v>148</v>
      </c>
      <c r="Z961" s="211">
        <v>303292</v>
      </c>
      <c r="AA961" s="182">
        <f>IFERROR(Z961/W957,"-")</f>
        <v>6.832963101476572E-3</v>
      </c>
      <c r="AB961" s="211">
        <v>17</v>
      </c>
      <c r="AC961" s="182">
        <f>IFERROR(AB961/X957,"-")</f>
        <v>0.28333333333333333</v>
      </c>
      <c r="AD961" s="214">
        <f t="shared" si="904"/>
        <v>17840.705882352941</v>
      </c>
      <c r="AE961" s="109">
        <f t="shared" si="964"/>
        <v>2.0611057225994179E-3</v>
      </c>
      <c r="AF961" s="615"/>
      <c r="AG961" s="615"/>
      <c r="AH961" s="126" t="s">
        <v>148</v>
      </c>
      <c r="AI961" s="211">
        <v>2721662</v>
      </c>
      <c r="AJ961" s="182">
        <f>IFERROR(AI961/AF957,"-")</f>
        <v>3.682600016588642E-2</v>
      </c>
      <c r="AK961" s="211">
        <v>43</v>
      </c>
      <c r="AL961" s="182">
        <f>IFERROR(AK961/AG957,"-")</f>
        <v>0.40952380952380951</v>
      </c>
      <c r="AM961" s="214">
        <f t="shared" si="905"/>
        <v>63294.465116279069</v>
      </c>
      <c r="AN961" s="109">
        <f t="shared" si="965"/>
        <v>5.213385063045587E-3</v>
      </c>
      <c r="AO961" s="615"/>
      <c r="AP961" s="651"/>
      <c r="AQ961" s="126" t="s">
        <v>148</v>
      </c>
      <c r="AR961" s="211">
        <f t="shared" si="900"/>
        <v>20400771</v>
      </c>
      <c r="AS961" s="182">
        <f>IFERROR(AR961/AO957,"-")</f>
        <v>2.8308323550910747E-2</v>
      </c>
      <c r="AT961" s="211">
        <f t="shared" si="901"/>
        <v>351</v>
      </c>
      <c r="AU961" s="182">
        <f>IFERROR(AT961/AP957,"-")</f>
        <v>0.32590529247910865</v>
      </c>
      <c r="AV961" s="214">
        <f t="shared" si="906"/>
        <v>58121.854700854703</v>
      </c>
      <c r="AW961" s="109">
        <f t="shared" si="966"/>
        <v>4.2555771096023279E-2</v>
      </c>
      <c r="AX961" s="121"/>
      <c r="AY961" s="76"/>
      <c r="AZ961" s="76"/>
      <c r="BA961" s="76"/>
      <c r="BB961" s="76"/>
      <c r="BC961" s="76"/>
      <c r="BD961" s="76"/>
      <c r="BE961" s="76"/>
      <c r="BF961" s="76"/>
      <c r="BG961" s="76"/>
      <c r="BH961" s="76"/>
      <c r="BI961" s="76"/>
      <c r="BN961" s="500"/>
      <c r="BO961" s="642"/>
      <c r="BP961" s="641"/>
      <c r="BQ961" s="641"/>
      <c r="BR961" s="400" t="s">
        <v>148</v>
      </c>
      <c r="BS961" s="188">
        <v>1455749</v>
      </c>
      <c r="BT961" s="390">
        <v>1.9847778376616266E-2</v>
      </c>
      <c r="BU961" s="188">
        <v>40</v>
      </c>
      <c r="BV961" s="390">
        <v>0.40404040404040403</v>
      </c>
      <c r="BW961" s="188">
        <v>36393.724999999999</v>
      </c>
      <c r="BX961" s="401">
        <v>4.983181761554753E-3</v>
      </c>
      <c r="CB961" s="159"/>
      <c r="CC961" s="159"/>
      <c r="CD961" s="159"/>
      <c r="CE961" s="159"/>
      <c r="CF961" s="159"/>
      <c r="CG961" s="159"/>
      <c r="CI961" s="76"/>
      <c r="CJ961" s="150"/>
      <c r="CK961" s="150"/>
      <c r="CL961" s="150"/>
    </row>
    <row r="962" spans="2:90" s="14" customFormat="1" ht="13.5" customHeight="1">
      <c r="B962" s="500"/>
      <c r="C962" s="628"/>
      <c r="D962" s="631"/>
      <c r="E962" s="615"/>
      <c r="F962" s="615"/>
      <c r="G962" s="126" t="s">
        <v>149</v>
      </c>
      <c r="H962" s="211">
        <v>17500245</v>
      </c>
      <c r="I962" s="182">
        <f>IFERROR(H962/E957,"-")</f>
        <v>3.1778244057964665E-2</v>
      </c>
      <c r="J962" s="211">
        <v>297</v>
      </c>
      <c r="K962" s="182">
        <f>IFERROR(J962/F957,"-")</f>
        <v>0.35654261704681872</v>
      </c>
      <c r="L962" s="214">
        <f t="shared" si="902"/>
        <v>58923.383838383837</v>
      </c>
      <c r="M962" s="109">
        <f t="shared" si="962"/>
        <v>3.6008729388942777E-2</v>
      </c>
      <c r="N962" s="615"/>
      <c r="O962" s="615"/>
      <c r="P962" s="126" t="s">
        <v>149</v>
      </c>
      <c r="Q962" s="211">
        <v>1715222</v>
      </c>
      <c r="R962" s="182">
        <f>IFERROR(Q962/N957,"-")</f>
        <v>3.3194534274194332E-2</v>
      </c>
      <c r="S962" s="211">
        <v>27</v>
      </c>
      <c r="T962" s="182">
        <f>IFERROR(S962/O957,"-")</f>
        <v>0.34177215189873417</v>
      </c>
      <c r="U962" s="214">
        <f t="shared" si="903"/>
        <v>63526.740740740737</v>
      </c>
      <c r="V962" s="109">
        <f t="shared" si="963"/>
        <v>3.2735208535402522E-3</v>
      </c>
      <c r="W962" s="615"/>
      <c r="X962" s="615"/>
      <c r="Y962" s="126" t="s">
        <v>149</v>
      </c>
      <c r="Z962" s="211">
        <v>1832629</v>
      </c>
      <c r="AA962" s="182">
        <f>IFERROR(Z962/W957,"-")</f>
        <v>4.1287888687126295E-2</v>
      </c>
      <c r="AB962" s="211">
        <v>27</v>
      </c>
      <c r="AC962" s="182">
        <f>IFERROR(AB962/X957,"-")</f>
        <v>0.45</v>
      </c>
      <c r="AD962" s="214">
        <f t="shared" si="904"/>
        <v>67875.148148148146</v>
      </c>
      <c r="AE962" s="109">
        <f t="shared" si="964"/>
        <v>3.2735208535402522E-3</v>
      </c>
      <c r="AF962" s="615"/>
      <c r="AG962" s="615"/>
      <c r="AH962" s="126" t="s">
        <v>149</v>
      </c>
      <c r="AI962" s="211">
        <v>4797826</v>
      </c>
      <c r="AJ962" s="182">
        <f>IFERROR(AI962/AF957,"-")</f>
        <v>6.4917958612015075E-2</v>
      </c>
      <c r="AK962" s="211">
        <v>45</v>
      </c>
      <c r="AL962" s="182">
        <f>IFERROR(AK962/AG957,"-")</f>
        <v>0.42857142857142855</v>
      </c>
      <c r="AM962" s="214">
        <f t="shared" si="905"/>
        <v>106618.35555555555</v>
      </c>
      <c r="AN962" s="109">
        <f t="shared" si="965"/>
        <v>5.4558680892337541E-3</v>
      </c>
      <c r="AO962" s="615"/>
      <c r="AP962" s="651"/>
      <c r="AQ962" s="126" t="s">
        <v>149</v>
      </c>
      <c r="AR962" s="211">
        <f t="shared" si="900"/>
        <v>25845922</v>
      </c>
      <c r="AS962" s="182">
        <f>IFERROR(AR962/AO957,"-")</f>
        <v>3.5864072119999889E-2</v>
      </c>
      <c r="AT962" s="211">
        <f t="shared" si="901"/>
        <v>396</v>
      </c>
      <c r="AU962" s="182">
        <f>IFERROR(AT962/AP957,"-")</f>
        <v>0.36768802228412256</v>
      </c>
      <c r="AV962" s="214">
        <f t="shared" si="906"/>
        <v>65267.479797979795</v>
      </c>
      <c r="AW962" s="109">
        <f t="shared" si="966"/>
        <v>4.8011639185257034E-2</v>
      </c>
      <c r="AX962" s="121"/>
      <c r="AY962" s="76"/>
      <c r="AZ962" s="76"/>
      <c r="BA962" s="76"/>
      <c r="BB962" s="76"/>
      <c r="BC962" s="76"/>
      <c r="BD962" s="76"/>
      <c r="BE962" s="76"/>
      <c r="BF962" s="76"/>
      <c r="BG962" s="76"/>
      <c r="BH962" s="76"/>
      <c r="BI962" s="76"/>
      <c r="BN962" s="500"/>
      <c r="BO962" s="642"/>
      <c r="BP962" s="641"/>
      <c r="BQ962" s="641"/>
      <c r="BR962" s="400" t="s">
        <v>149</v>
      </c>
      <c r="BS962" s="188">
        <v>2506863</v>
      </c>
      <c r="BT962" s="390">
        <v>3.4178736337472593E-2</v>
      </c>
      <c r="BU962" s="188">
        <v>36</v>
      </c>
      <c r="BV962" s="390">
        <v>0.36363636363636365</v>
      </c>
      <c r="BW962" s="188">
        <v>69635.083333333328</v>
      </c>
      <c r="BX962" s="401">
        <v>4.4848635853992772E-3</v>
      </c>
      <c r="CB962" s="159"/>
      <c r="CC962" s="159"/>
      <c r="CD962" s="159"/>
      <c r="CE962" s="159"/>
      <c r="CF962" s="159"/>
      <c r="CG962" s="159"/>
      <c r="CI962" s="76"/>
      <c r="CJ962" s="150"/>
      <c r="CK962" s="150"/>
      <c r="CL962" s="150"/>
    </row>
    <row r="963" spans="2:90" s="14" customFormat="1" ht="13.5" customHeight="1">
      <c r="B963" s="500"/>
      <c r="C963" s="628"/>
      <c r="D963" s="631"/>
      <c r="E963" s="615"/>
      <c r="F963" s="615"/>
      <c r="G963" s="126" t="s">
        <v>150</v>
      </c>
      <c r="H963" s="211">
        <v>12014404</v>
      </c>
      <c r="I963" s="182">
        <f>IFERROR(H963/E957,"-")</f>
        <v>2.1816646711116727E-2</v>
      </c>
      <c r="J963" s="211">
        <v>70</v>
      </c>
      <c r="K963" s="182">
        <f>IFERROR(J963/F957,"-")</f>
        <v>8.4033613445378158E-2</v>
      </c>
      <c r="L963" s="214">
        <f t="shared" si="902"/>
        <v>171634.34285714285</v>
      </c>
      <c r="M963" s="109">
        <f t="shared" si="962"/>
        <v>8.4869059165858397E-3</v>
      </c>
      <c r="N963" s="615"/>
      <c r="O963" s="615"/>
      <c r="P963" s="126" t="s">
        <v>150</v>
      </c>
      <c r="Q963" s="211">
        <v>539912</v>
      </c>
      <c r="R963" s="182">
        <f>IFERROR(Q963/N957,"-")</f>
        <v>1.0448867487152572E-2</v>
      </c>
      <c r="S963" s="211">
        <v>6</v>
      </c>
      <c r="T963" s="182">
        <f>IFERROR(S963/O957,"-")</f>
        <v>7.5949367088607597E-2</v>
      </c>
      <c r="U963" s="214">
        <f t="shared" si="903"/>
        <v>89985.333333333328</v>
      </c>
      <c r="V963" s="109">
        <f t="shared" si="963"/>
        <v>7.2744907856450052E-4</v>
      </c>
      <c r="W963" s="615"/>
      <c r="X963" s="615"/>
      <c r="Y963" s="126" t="s">
        <v>150</v>
      </c>
      <c r="Z963" s="211">
        <v>3026135</v>
      </c>
      <c r="AA963" s="182">
        <f>IFERROR(Z963/W957,"-")</f>
        <v>6.8176769565589615E-2</v>
      </c>
      <c r="AB963" s="211">
        <v>5</v>
      </c>
      <c r="AC963" s="182">
        <f>IFERROR(AB963/X957,"-")</f>
        <v>8.3333333333333329E-2</v>
      </c>
      <c r="AD963" s="214">
        <f t="shared" si="904"/>
        <v>605227</v>
      </c>
      <c r="AE963" s="109">
        <f t="shared" si="964"/>
        <v>6.0620756547041712E-4</v>
      </c>
      <c r="AF963" s="615"/>
      <c r="AG963" s="615"/>
      <c r="AH963" s="126" t="s">
        <v>150</v>
      </c>
      <c r="AI963" s="211">
        <v>3897834</v>
      </c>
      <c r="AJ963" s="182">
        <f>IFERROR(AI963/AF957,"-")</f>
        <v>5.2740434165079175E-2</v>
      </c>
      <c r="AK963" s="211">
        <v>17</v>
      </c>
      <c r="AL963" s="182">
        <f>IFERROR(AK963/AG957,"-")</f>
        <v>0.16190476190476191</v>
      </c>
      <c r="AM963" s="214">
        <f t="shared" si="905"/>
        <v>229284.35294117648</v>
      </c>
      <c r="AN963" s="109">
        <f t="shared" si="965"/>
        <v>2.0611057225994179E-3</v>
      </c>
      <c r="AO963" s="615"/>
      <c r="AP963" s="651"/>
      <c r="AQ963" s="126" t="s">
        <v>150</v>
      </c>
      <c r="AR963" s="211">
        <f t="shared" si="900"/>
        <v>19478285</v>
      </c>
      <c r="AS963" s="182">
        <f>IFERROR(AR963/AO957,"-")</f>
        <v>2.7028272313671456E-2</v>
      </c>
      <c r="AT963" s="211">
        <f t="shared" si="901"/>
        <v>98</v>
      </c>
      <c r="AU963" s="182">
        <f>IFERROR(AT963/AP957,"-")</f>
        <v>9.0993500464252558E-2</v>
      </c>
      <c r="AV963" s="214">
        <f t="shared" si="906"/>
        <v>198758.01020408163</v>
      </c>
      <c r="AW963" s="109">
        <f t="shared" si="966"/>
        <v>1.1881668283220174E-2</v>
      </c>
      <c r="AX963" s="121"/>
      <c r="AY963" s="76"/>
      <c r="AZ963" s="76"/>
      <c r="BA963" s="76"/>
      <c r="BB963" s="76"/>
      <c r="BC963" s="76"/>
      <c r="BD963" s="76"/>
      <c r="BE963" s="76"/>
      <c r="BF963" s="76"/>
      <c r="BG963" s="76"/>
      <c r="BH963" s="76"/>
      <c r="BI963" s="76"/>
      <c r="BN963" s="500"/>
      <c r="BO963" s="642"/>
      <c r="BP963" s="641"/>
      <c r="BQ963" s="641"/>
      <c r="BR963" s="400" t="s">
        <v>150</v>
      </c>
      <c r="BS963" s="188">
        <v>547730</v>
      </c>
      <c r="BT963" s="390">
        <v>7.4677871324136426E-3</v>
      </c>
      <c r="BU963" s="188">
        <v>15</v>
      </c>
      <c r="BV963" s="390">
        <v>0.15151515151515152</v>
      </c>
      <c r="BW963" s="188">
        <v>36515.333333333336</v>
      </c>
      <c r="BX963" s="401">
        <v>1.8686931605830322E-3</v>
      </c>
      <c r="CB963" s="159"/>
      <c r="CC963" s="159"/>
      <c r="CD963" s="159"/>
      <c r="CE963" s="159"/>
      <c r="CF963" s="159"/>
      <c r="CG963" s="159"/>
      <c r="CI963" s="76"/>
      <c r="CJ963" s="150"/>
      <c r="CK963" s="150"/>
      <c r="CL963" s="150"/>
    </row>
    <row r="964" spans="2:90" s="14" customFormat="1" ht="13.5" customHeight="1">
      <c r="B964" s="500"/>
      <c r="C964" s="628"/>
      <c r="D964" s="631"/>
      <c r="E964" s="615"/>
      <c r="F964" s="615"/>
      <c r="G964" s="126" t="s">
        <v>160</v>
      </c>
      <c r="H964" s="211">
        <v>0</v>
      </c>
      <c r="I964" s="182">
        <f>IFERROR(H964/E957,"-")</f>
        <v>0</v>
      </c>
      <c r="J964" s="211">
        <v>0</v>
      </c>
      <c r="K964" s="182">
        <f>IFERROR(J964/F957,"-")</f>
        <v>0</v>
      </c>
      <c r="L964" s="214" t="str">
        <f t="shared" si="902"/>
        <v>-</v>
      </c>
      <c r="M964" s="109">
        <f t="shared" si="962"/>
        <v>0</v>
      </c>
      <c r="N964" s="615"/>
      <c r="O964" s="615"/>
      <c r="P964" s="126" t="s">
        <v>160</v>
      </c>
      <c r="Q964" s="211">
        <v>925704</v>
      </c>
      <c r="R964" s="182">
        <f>IFERROR(Q964/N957,"-")</f>
        <v>1.7915064729672768E-2</v>
      </c>
      <c r="S964" s="211">
        <v>1</v>
      </c>
      <c r="T964" s="182">
        <f>IFERROR(S964/O957,"-")</f>
        <v>1.2658227848101266E-2</v>
      </c>
      <c r="U964" s="214">
        <f t="shared" si="903"/>
        <v>925704</v>
      </c>
      <c r="V964" s="109">
        <f t="shared" si="963"/>
        <v>1.2124151309408342E-4</v>
      </c>
      <c r="W964" s="615"/>
      <c r="X964" s="615"/>
      <c r="Y964" s="126" t="s">
        <v>160</v>
      </c>
      <c r="Z964" s="211">
        <v>0</v>
      </c>
      <c r="AA964" s="182">
        <f>IFERROR(Z964/W957,"-")</f>
        <v>0</v>
      </c>
      <c r="AB964" s="211">
        <v>0</v>
      </c>
      <c r="AC964" s="182">
        <f>IFERROR(AB964/X957,"-")</f>
        <v>0</v>
      </c>
      <c r="AD964" s="214" t="str">
        <f t="shared" si="904"/>
        <v>-</v>
      </c>
      <c r="AE964" s="109">
        <f t="shared" si="964"/>
        <v>0</v>
      </c>
      <c r="AF964" s="615"/>
      <c r="AG964" s="615"/>
      <c r="AH964" s="126" t="s">
        <v>160</v>
      </c>
      <c r="AI964" s="211">
        <v>0</v>
      </c>
      <c r="AJ964" s="182">
        <f>IFERROR(AI964/AF957,"-")</f>
        <v>0</v>
      </c>
      <c r="AK964" s="211">
        <v>0</v>
      </c>
      <c r="AL964" s="182">
        <f>IFERROR(AK964/AG957,"-")</f>
        <v>0</v>
      </c>
      <c r="AM964" s="214" t="str">
        <f t="shared" si="905"/>
        <v>-</v>
      </c>
      <c r="AN964" s="109">
        <f t="shared" si="965"/>
        <v>0</v>
      </c>
      <c r="AO964" s="615"/>
      <c r="AP964" s="651"/>
      <c r="AQ964" s="126" t="s">
        <v>160</v>
      </c>
      <c r="AR964" s="211">
        <f t="shared" si="900"/>
        <v>925704</v>
      </c>
      <c r="AS964" s="182">
        <f>IFERROR(AR964/AO957,"-")</f>
        <v>1.2845165677499288E-3</v>
      </c>
      <c r="AT964" s="211">
        <f t="shared" si="901"/>
        <v>1</v>
      </c>
      <c r="AU964" s="182">
        <f>IFERROR(AT964/AP957,"-")</f>
        <v>9.2850510677808728E-4</v>
      </c>
      <c r="AV964" s="214">
        <f t="shared" si="906"/>
        <v>925704</v>
      </c>
      <c r="AW964" s="109">
        <f t="shared" si="966"/>
        <v>1.2124151309408342E-4</v>
      </c>
      <c r="AX964" s="121"/>
      <c r="AY964" s="76"/>
      <c r="AZ964" s="76"/>
      <c r="BA964" s="76"/>
      <c r="BB964" s="76"/>
      <c r="BC964" s="76"/>
      <c r="BD964" s="76"/>
      <c r="BE964" s="76"/>
      <c r="BF964" s="76"/>
      <c r="BG964" s="76"/>
      <c r="BH964" s="76"/>
      <c r="BI964" s="76"/>
      <c r="BN964" s="500"/>
      <c r="BO964" s="642"/>
      <c r="BP964" s="641"/>
      <c r="BQ964" s="641"/>
      <c r="BR964" s="400" t="s">
        <v>160</v>
      </c>
      <c r="BS964" s="188">
        <v>0</v>
      </c>
      <c r="BT964" s="390">
        <v>0</v>
      </c>
      <c r="BU964" s="188">
        <v>0</v>
      </c>
      <c r="BV964" s="390">
        <v>0</v>
      </c>
      <c r="BW964" s="188" t="s">
        <v>418</v>
      </c>
      <c r="BX964" s="401">
        <v>0</v>
      </c>
      <c r="CB964" s="159"/>
      <c r="CC964" s="159"/>
      <c r="CD964" s="159"/>
      <c r="CE964" s="159"/>
      <c r="CF964" s="159"/>
      <c r="CG964" s="159"/>
      <c r="CI964" s="76"/>
      <c r="CJ964" s="150"/>
      <c r="CK964" s="150"/>
      <c r="CL964" s="150"/>
    </row>
    <row r="965" spans="2:90" s="14" customFormat="1" ht="13.5" customHeight="1">
      <c r="B965" s="500"/>
      <c r="C965" s="628"/>
      <c r="D965" s="631"/>
      <c r="E965" s="615"/>
      <c r="F965" s="615"/>
      <c r="G965" s="126" t="s">
        <v>151</v>
      </c>
      <c r="H965" s="211">
        <v>151442</v>
      </c>
      <c r="I965" s="182">
        <f>IFERROR(H965/E957,"-")</f>
        <v>2.7499962638387549E-4</v>
      </c>
      <c r="J965" s="211">
        <v>9</v>
      </c>
      <c r="K965" s="182">
        <f>IFERROR(J965/F957,"-")</f>
        <v>1.0804321728691477E-2</v>
      </c>
      <c r="L965" s="214">
        <f t="shared" si="902"/>
        <v>16826.888888888891</v>
      </c>
      <c r="M965" s="109">
        <f t="shared" si="962"/>
        <v>1.0911736178467507E-3</v>
      </c>
      <c r="N965" s="615"/>
      <c r="O965" s="615"/>
      <c r="P965" s="126" t="s">
        <v>151</v>
      </c>
      <c r="Q965" s="211">
        <v>0</v>
      </c>
      <c r="R965" s="182">
        <f>IFERROR(Q965/N957,"-")</f>
        <v>0</v>
      </c>
      <c r="S965" s="211">
        <v>0</v>
      </c>
      <c r="T965" s="182">
        <f>IFERROR(S965/O957,"-")</f>
        <v>0</v>
      </c>
      <c r="U965" s="214" t="str">
        <f t="shared" si="903"/>
        <v>-</v>
      </c>
      <c r="V965" s="109">
        <f t="shared" si="963"/>
        <v>0</v>
      </c>
      <c r="W965" s="615"/>
      <c r="X965" s="615"/>
      <c r="Y965" s="126" t="s">
        <v>151</v>
      </c>
      <c r="Z965" s="211">
        <v>0</v>
      </c>
      <c r="AA965" s="182">
        <f>IFERROR(Z965/W957,"-")</f>
        <v>0</v>
      </c>
      <c r="AB965" s="211">
        <v>0</v>
      </c>
      <c r="AC965" s="182">
        <f>IFERROR(AB965/X957,"-")</f>
        <v>0</v>
      </c>
      <c r="AD965" s="214" t="str">
        <f t="shared" si="904"/>
        <v>-</v>
      </c>
      <c r="AE965" s="109">
        <f t="shared" si="964"/>
        <v>0</v>
      </c>
      <c r="AF965" s="615"/>
      <c r="AG965" s="615"/>
      <c r="AH965" s="126" t="s">
        <v>151</v>
      </c>
      <c r="AI965" s="211">
        <v>14915</v>
      </c>
      <c r="AJ965" s="182">
        <f>IFERROR(AI965/AF957,"-")</f>
        <v>2.0181043512169987E-4</v>
      </c>
      <c r="AK965" s="211">
        <v>1</v>
      </c>
      <c r="AL965" s="182">
        <f>IFERROR(AK965/AG957,"-")</f>
        <v>9.5238095238095247E-3</v>
      </c>
      <c r="AM965" s="214">
        <f t="shared" si="905"/>
        <v>14915</v>
      </c>
      <c r="AN965" s="109">
        <f t="shared" si="965"/>
        <v>1.2124151309408342E-4</v>
      </c>
      <c r="AO965" s="615"/>
      <c r="AP965" s="651"/>
      <c r="AQ965" s="126" t="s">
        <v>151</v>
      </c>
      <c r="AR965" s="211">
        <f t="shared" ref="AR965:AR1028" si="967">SUM(H965,Q965,Z965,AI965)</f>
        <v>166357</v>
      </c>
      <c r="AS965" s="182">
        <f>IFERROR(AR965/AO957,"-")</f>
        <v>2.308387158974952E-4</v>
      </c>
      <c r="AT965" s="211">
        <f t="shared" ref="AT965:AT1028" si="968">SUM(J965,S965,AB965,AK965)</f>
        <v>10</v>
      </c>
      <c r="AU965" s="182">
        <f>IFERROR(AT965/AP957,"-")</f>
        <v>9.285051067780872E-3</v>
      </c>
      <c r="AV965" s="214">
        <f t="shared" si="906"/>
        <v>16635.7</v>
      </c>
      <c r="AW965" s="109">
        <f t="shared" si="966"/>
        <v>1.2124151309408342E-3</v>
      </c>
      <c r="AX965" s="121"/>
      <c r="AY965" s="76"/>
      <c r="AZ965" s="76"/>
      <c r="BA965" s="76"/>
      <c r="BB965" s="76"/>
      <c r="BC965" s="76"/>
      <c r="BD965" s="76"/>
      <c r="BE965" s="76"/>
      <c r="BF965" s="76"/>
      <c r="BG965" s="76"/>
      <c r="BH965" s="76"/>
      <c r="BI965" s="76"/>
      <c r="BN965" s="500"/>
      <c r="BO965" s="642"/>
      <c r="BP965" s="641"/>
      <c r="BQ965" s="641"/>
      <c r="BR965" s="400" t="s">
        <v>151</v>
      </c>
      <c r="BS965" s="188">
        <v>0</v>
      </c>
      <c r="BT965" s="390">
        <v>0</v>
      </c>
      <c r="BU965" s="188">
        <v>0</v>
      </c>
      <c r="BV965" s="390">
        <v>0</v>
      </c>
      <c r="BW965" s="188" t="s">
        <v>418</v>
      </c>
      <c r="BX965" s="401">
        <v>0</v>
      </c>
      <c r="CB965" s="159"/>
      <c r="CC965" s="159"/>
      <c r="CD965" s="159"/>
      <c r="CE965" s="159"/>
      <c r="CF965" s="159"/>
      <c r="CG965" s="159"/>
      <c r="CI965" s="76"/>
      <c r="CJ965" s="150"/>
      <c r="CK965" s="150"/>
      <c r="CL965" s="150"/>
    </row>
    <row r="966" spans="2:90" s="14" customFormat="1" ht="13.5" customHeight="1">
      <c r="B966" s="500"/>
      <c r="C966" s="628"/>
      <c r="D966" s="631"/>
      <c r="E966" s="615"/>
      <c r="F966" s="615"/>
      <c r="G966" s="126" t="s">
        <v>152</v>
      </c>
      <c r="H966" s="211">
        <v>497803</v>
      </c>
      <c r="I966" s="182">
        <f>IFERROR(H966/E957,"-")</f>
        <v>9.0394764340653432E-4</v>
      </c>
      <c r="J966" s="211">
        <v>27</v>
      </c>
      <c r="K966" s="182">
        <f>IFERROR(J966/F957,"-")</f>
        <v>3.2412965186074429E-2</v>
      </c>
      <c r="L966" s="214">
        <f t="shared" ref="L966:L1029" si="969">IFERROR(H966/J966,"-")</f>
        <v>18437.14814814815</v>
      </c>
      <c r="M966" s="109">
        <f t="shared" si="962"/>
        <v>3.2735208535402522E-3</v>
      </c>
      <c r="N966" s="615"/>
      <c r="O966" s="615"/>
      <c r="P966" s="126" t="s">
        <v>152</v>
      </c>
      <c r="Q966" s="211">
        <v>36289</v>
      </c>
      <c r="R966" s="182">
        <f>IFERROR(Q966/N957,"-")</f>
        <v>7.022976934042579E-4</v>
      </c>
      <c r="S966" s="211">
        <v>4</v>
      </c>
      <c r="T966" s="182">
        <f>IFERROR(S966/O957,"-")</f>
        <v>5.0632911392405063E-2</v>
      </c>
      <c r="U966" s="214">
        <f t="shared" ref="U966:U1029" si="970">IFERROR(Q966/S966,"-")</f>
        <v>9072.25</v>
      </c>
      <c r="V966" s="109">
        <f t="shared" si="963"/>
        <v>4.8496605237633366E-4</v>
      </c>
      <c r="W966" s="615"/>
      <c r="X966" s="615"/>
      <c r="Y966" s="126" t="s">
        <v>152</v>
      </c>
      <c r="Z966" s="211">
        <v>25980</v>
      </c>
      <c r="AA966" s="182">
        <f>IFERROR(Z966/W957,"-")</f>
        <v>5.8531178328594666E-4</v>
      </c>
      <c r="AB966" s="211">
        <v>1</v>
      </c>
      <c r="AC966" s="182">
        <f>IFERROR(AB966/X957,"-")</f>
        <v>1.6666666666666666E-2</v>
      </c>
      <c r="AD966" s="214">
        <f t="shared" ref="AD966:AD1029" si="971">IFERROR(Z966/AB966,"-")</f>
        <v>25980</v>
      </c>
      <c r="AE966" s="109">
        <f t="shared" si="964"/>
        <v>1.2124151309408342E-4</v>
      </c>
      <c r="AF966" s="615"/>
      <c r="AG966" s="615"/>
      <c r="AH966" s="126" t="s">
        <v>152</v>
      </c>
      <c r="AI966" s="211">
        <v>42472</v>
      </c>
      <c r="AJ966" s="182">
        <f>IFERROR(AI966/AF957,"-")</f>
        <v>5.746760174648902E-4</v>
      </c>
      <c r="AK966" s="211">
        <v>5</v>
      </c>
      <c r="AL966" s="182">
        <f>IFERROR(AK966/AG957,"-")</f>
        <v>4.7619047619047616E-2</v>
      </c>
      <c r="AM966" s="214">
        <f t="shared" ref="AM966:AM1029" si="972">IFERROR(AI966/AK966,"-")</f>
        <v>8494.4</v>
      </c>
      <c r="AN966" s="109">
        <f t="shared" si="965"/>
        <v>6.0620756547041712E-4</v>
      </c>
      <c r="AO966" s="615"/>
      <c r="AP966" s="651"/>
      <c r="AQ966" s="126" t="s">
        <v>152</v>
      </c>
      <c r="AR966" s="211">
        <f t="shared" si="967"/>
        <v>602544</v>
      </c>
      <c r="AS966" s="182">
        <f>IFERROR(AR966/AO957,"-")</f>
        <v>8.3609636643928629E-4</v>
      </c>
      <c r="AT966" s="211">
        <f t="shared" si="968"/>
        <v>37</v>
      </c>
      <c r="AU966" s="182">
        <f>IFERROR(AT966/AP957,"-")</f>
        <v>3.4354688950789226E-2</v>
      </c>
      <c r="AV966" s="214">
        <f t="shared" ref="AV966:AV1029" si="973">IFERROR(AR966/AT966,"-")</f>
        <v>16284.972972972973</v>
      </c>
      <c r="AW966" s="109">
        <f t="shared" si="966"/>
        <v>4.485935984481086E-3</v>
      </c>
      <c r="AX966" s="121"/>
      <c r="AY966" s="76"/>
      <c r="AZ966" s="76"/>
      <c r="BA966" s="76"/>
      <c r="BB966" s="76"/>
      <c r="BC966" s="76"/>
      <c r="BD966" s="76"/>
      <c r="BE966" s="76"/>
      <c r="BF966" s="76"/>
      <c r="BG966" s="76"/>
      <c r="BH966" s="76"/>
      <c r="BI966" s="76"/>
      <c r="BN966" s="500"/>
      <c r="BO966" s="642"/>
      <c r="BP966" s="641"/>
      <c r="BQ966" s="641"/>
      <c r="BR966" s="400" t="s">
        <v>152</v>
      </c>
      <c r="BS966" s="188">
        <v>500078</v>
      </c>
      <c r="BT966" s="390">
        <v>6.8180966052674673E-3</v>
      </c>
      <c r="BU966" s="188">
        <v>3</v>
      </c>
      <c r="BV966" s="390">
        <v>3.0303030303030304E-2</v>
      </c>
      <c r="BW966" s="188">
        <v>166692.66666666666</v>
      </c>
      <c r="BX966" s="401">
        <v>3.7373863211660643E-4</v>
      </c>
      <c r="CB966" s="159"/>
      <c r="CC966" s="159"/>
      <c r="CD966" s="159"/>
      <c r="CE966" s="159"/>
      <c r="CF966" s="159"/>
      <c r="CG966" s="159"/>
      <c r="CI966" s="76"/>
      <c r="CJ966" s="150"/>
      <c r="CK966" s="150"/>
      <c r="CL966" s="150"/>
    </row>
    <row r="967" spans="2:90" s="14" customFormat="1" ht="13.5" customHeight="1">
      <c r="B967" s="500"/>
      <c r="C967" s="628"/>
      <c r="D967" s="631"/>
      <c r="E967" s="615"/>
      <c r="F967" s="615"/>
      <c r="G967" s="126" t="s">
        <v>153</v>
      </c>
      <c r="H967" s="211">
        <v>499912</v>
      </c>
      <c r="I967" s="182">
        <f>IFERROR(H967/E957,"-")</f>
        <v>9.0777732217493139E-4</v>
      </c>
      <c r="J967" s="211">
        <v>8</v>
      </c>
      <c r="K967" s="182">
        <f>IFERROR(J967/F957,"-")</f>
        <v>9.6038415366146452E-3</v>
      </c>
      <c r="L967" s="214">
        <f t="shared" si="969"/>
        <v>62489</v>
      </c>
      <c r="M967" s="109">
        <f t="shared" si="962"/>
        <v>9.6993210475266732E-4</v>
      </c>
      <c r="N967" s="615"/>
      <c r="O967" s="615"/>
      <c r="P967" s="126" t="s">
        <v>153</v>
      </c>
      <c r="Q967" s="211">
        <v>0</v>
      </c>
      <c r="R967" s="182">
        <f>IFERROR(Q967/N957,"-")</f>
        <v>0</v>
      </c>
      <c r="S967" s="211">
        <v>0</v>
      </c>
      <c r="T967" s="182">
        <f>IFERROR(S967/O957,"-")</f>
        <v>0</v>
      </c>
      <c r="U967" s="214" t="str">
        <f t="shared" si="970"/>
        <v>-</v>
      </c>
      <c r="V967" s="109">
        <f t="shared" si="963"/>
        <v>0</v>
      </c>
      <c r="W967" s="615"/>
      <c r="X967" s="615"/>
      <c r="Y967" s="126" t="s">
        <v>153</v>
      </c>
      <c r="Z967" s="211">
        <v>0</v>
      </c>
      <c r="AA967" s="182">
        <f>IFERROR(Z967/W957,"-")</f>
        <v>0</v>
      </c>
      <c r="AB967" s="211">
        <v>0</v>
      </c>
      <c r="AC967" s="182">
        <f>IFERROR(AB967/X957,"-")</f>
        <v>0</v>
      </c>
      <c r="AD967" s="214" t="str">
        <f t="shared" si="971"/>
        <v>-</v>
      </c>
      <c r="AE967" s="109">
        <f t="shared" si="964"/>
        <v>0</v>
      </c>
      <c r="AF967" s="615"/>
      <c r="AG967" s="615"/>
      <c r="AH967" s="126" t="s">
        <v>153</v>
      </c>
      <c r="AI967" s="211">
        <v>11744</v>
      </c>
      <c r="AJ967" s="182">
        <f>IFERROR(AI967/AF957,"-")</f>
        <v>1.5890457593491407E-4</v>
      </c>
      <c r="AK967" s="211">
        <v>1</v>
      </c>
      <c r="AL967" s="182">
        <f>IFERROR(AK967/AG957,"-")</f>
        <v>9.5238095238095247E-3</v>
      </c>
      <c r="AM967" s="214">
        <f t="shared" si="972"/>
        <v>11744</v>
      </c>
      <c r="AN967" s="109">
        <f t="shared" si="965"/>
        <v>1.2124151309408342E-4</v>
      </c>
      <c r="AO967" s="615"/>
      <c r="AP967" s="651"/>
      <c r="AQ967" s="126" t="s">
        <v>153</v>
      </c>
      <c r="AR967" s="211">
        <f t="shared" si="967"/>
        <v>511656</v>
      </c>
      <c r="AS967" s="182">
        <f>IFERROR(AR967/AO957,"-")</f>
        <v>7.0997922552852491E-4</v>
      </c>
      <c r="AT967" s="211">
        <f t="shared" si="968"/>
        <v>9</v>
      </c>
      <c r="AU967" s="182">
        <f>IFERROR(AT967/AP957,"-")</f>
        <v>8.356545961002786E-3</v>
      </c>
      <c r="AV967" s="214">
        <f t="shared" si="973"/>
        <v>56850.666666666664</v>
      </c>
      <c r="AW967" s="109">
        <f t="shared" si="966"/>
        <v>1.0911736178467507E-3</v>
      </c>
      <c r="AX967" s="121"/>
      <c r="AY967" s="76"/>
      <c r="AZ967" s="76"/>
      <c r="BA967" s="76"/>
      <c r="BB967" s="76"/>
      <c r="BC967" s="76"/>
      <c r="BD967" s="76"/>
      <c r="BE967" s="76"/>
      <c r="BF967" s="76"/>
      <c r="BG967" s="76"/>
      <c r="BH967" s="76"/>
      <c r="BI967" s="76"/>
      <c r="BN967" s="500"/>
      <c r="BO967" s="642"/>
      <c r="BP967" s="641"/>
      <c r="BQ967" s="641"/>
      <c r="BR967" s="400" t="s">
        <v>153</v>
      </c>
      <c r="BS967" s="188">
        <v>3785</v>
      </c>
      <c r="BT967" s="390">
        <v>5.1604940931089475E-5</v>
      </c>
      <c r="BU967" s="188">
        <v>1</v>
      </c>
      <c r="BV967" s="390">
        <v>1.0101010101010102E-2</v>
      </c>
      <c r="BW967" s="188">
        <v>3785</v>
      </c>
      <c r="BX967" s="401">
        <v>1.2457954403886882E-4</v>
      </c>
      <c r="CB967" s="159"/>
      <c r="CC967" s="159"/>
      <c r="CD967" s="159"/>
      <c r="CE967" s="159"/>
      <c r="CF967" s="159"/>
      <c r="CG967" s="159"/>
      <c r="CI967" s="76"/>
      <c r="CJ967" s="150"/>
      <c r="CK967" s="150"/>
      <c r="CL967" s="150"/>
    </row>
    <row r="968" spans="2:90" s="14" customFormat="1" ht="13.5" customHeight="1">
      <c r="B968" s="500"/>
      <c r="C968" s="628"/>
      <c r="D968" s="631"/>
      <c r="E968" s="615"/>
      <c r="F968" s="615"/>
      <c r="G968" s="126" t="s">
        <v>154</v>
      </c>
      <c r="H968" s="211">
        <v>2656786</v>
      </c>
      <c r="I968" s="182">
        <f>IFERROR(H968/E957,"-")</f>
        <v>4.8243892538523724E-3</v>
      </c>
      <c r="J968" s="211">
        <v>4</v>
      </c>
      <c r="K968" s="182">
        <f>IFERROR(J968/F957,"-")</f>
        <v>4.8019207683073226E-3</v>
      </c>
      <c r="L968" s="214">
        <f t="shared" si="969"/>
        <v>664196.5</v>
      </c>
      <c r="M968" s="109">
        <f t="shared" si="962"/>
        <v>4.8496605237633366E-4</v>
      </c>
      <c r="N968" s="615"/>
      <c r="O968" s="615"/>
      <c r="P968" s="126" t="s">
        <v>154</v>
      </c>
      <c r="Q968" s="211">
        <v>0</v>
      </c>
      <c r="R968" s="182">
        <f>IFERROR(Q968/N957,"-")</f>
        <v>0</v>
      </c>
      <c r="S968" s="211">
        <v>0</v>
      </c>
      <c r="T968" s="182">
        <f>IFERROR(S968/O957,"-")</f>
        <v>0</v>
      </c>
      <c r="U968" s="214" t="str">
        <f t="shared" si="970"/>
        <v>-</v>
      </c>
      <c r="V968" s="109">
        <f t="shared" si="963"/>
        <v>0</v>
      </c>
      <c r="W968" s="615"/>
      <c r="X968" s="615"/>
      <c r="Y968" s="126" t="s">
        <v>154</v>
      </c>
      <c r="Z968" s="211">
        <v>0</v>
      </c>
      <c r="AA968" s="182">
        <f>IFERROR(Z968/W957,"-")</f>
        <v>0</v>
      </c>
      <c r="AB968" s="211">
        <v>0</v>
      </c>
      <c r="AC968" s="182">
        <f>IFERROR(AB968/X957,"-")</f>
        <v>0</v>
      </c>
      <c r="AD968" s="214" t="str">
        <f t="shared" si="971"/>
        <v>-</v>
      </c>
      <c r="AE968" s="109">
        <f t="shared" si="964"/>
        <v>0</v>
      </c>
      <c r="AF968" s="615"/>
      <c r="AG968" s="615"/>
      <c r="AH968" s="126" t="s">
        <v>154</v>
      </c>
      <c r="AI968" s="211">
        <v>370099</v>
      </c>
      <c r="AJ968" s="182">
        <f>IFERROR(AI968/AF957,"-")</f>
        <v>5.007699646537446E-3</v>
      </c>
      <c r="AK968" s="211">
        <v>3</v>
      </c>
      <c r="AL968" s="182">
        <f>IFERROR(AK968/AG957,"-")</f>
        <v>2.8571428571428571E-2</v>
      </c>
      <c r="AM968" s="214">
        <f t="shared" si="972"/>
        <v>123366.33333333333</v>
      </c>
      <c r="AN968" s="109">
        <f t="shared" si="965"/>
        <v>3.6372453928225026E-4</v>
      </c>
      <c r="AO968" s="615"/>
      <c r="AP968" s="651"/>
      <c r="AQ968" s="126" t="s">
        <v>154</v>
      </c>
      <c r="AR968" s="211">
        <f t="shared" si="967"/>
        <v>3026885</v>
      </c>
      <c r="AS968" s="182">
        <f>IFERROR(AR968/AO957,"-")</f>
        <v>4.2001373345839955E-3</v>
      </c>
      <c r="AT968" s="211">
        <f t="shared" si="968"/>
        <v>7</v>
      </c>
      <c r="AU968" s="182">
        <f>IFERROR(AT968/AP957,"-")</f>
        <v>6.4995357474466105E-3</v>
      </c>
      <c r="AV968" s="214">
        <f t="shared" si="973"/>
        <v>432412.14285714284</v>
      </c>
      <c r="AW968" s="109">
        <f t="shared" si="966"/>
        <v>8.4869059165858392E-4</v>
      </c>
      <c r="AX968" s="121"/>
      <c r="AY968" s="76"/>
      <c r="AZ968" s="76"/>
      <c r="BA968" s="76"/>
      <c r="BB968" s="76"/>
      <c r="BC968" s="76"/>
      <c r="BD968" s="76"/>
      <c r="BE968" s="76"/>
      <c r="BF968" s="76"/>
      <c r="BG968" s="76"/>
      <c r="BH968" s="76"/>
      <c r="BI968" s="76"/>
      <c r="BN968" s="500"/>
      <c r="BO968" s="642"/>
      <c r="BP968" s="641"/>
      <c r="BQ968" s="641"/>
      <c r="BR968" s="400" t="s">
        <v>154</v>
      </c>
      <c r="BS968" s="188">
        <v>410921</v>
      </c>
      <c r="BT968" s="390">
        <v>5.6025241564978123E-3</v>
      </c>
      <c r="BU968" s="188">
        <v>2</v>
      </c>
      <c r="BV968" s="390">
        <v>2.0202020202020204E-2</v>
      </c>
      <c r="BW968" s="188">
        <v>205460.5</v>
      </c>
      <c r="BX968" s="401">
        <v>2.4915908807773764E-4</v>
      </c>
      <c r="CB968" s="159"/>
      <c r="CC968" s="159"/>
      <c r="CD968" s="159"/>
      <c r="CE968" s="159"/>
      <c r="CF968" s="159"/>
      <c r="CG968" s="159"/>
      <c r="CI968" s="76"/>
      <c r="CJ968" s="150"/>
      <c r="CK968" s="150"/>
      <c r="CL968" s="150"/>
    </row>
    <row r="969" spans="2:90" s="14" customFormat="1" ht="13.5" customHeight="1">
      <c r="B969" s="500"/>
      <c r="C969" s="628"/>
      <c r="D969" s="631"/>
      <c r="E969" s="615"/>
      <c r="F969" s="615"/>
      <c r="G969" s="126" t="s">
        <v>155</v>
      </c>
      <c r="H969" s="211">
        <v>3863156</v>
      </c>
      <c r="I969" s="182">
        <f>IFERROR(H969/E957,"-")</f>
        <v>7.0150054586087538E-3</v>
      </c>
      <c r="J969" s="211">
        <v>68</v>
      </c>
      <c r="K969" s="182">
        <f>IFERROR(J969/F957,"-")</f>
        <v>8.1632653061224483E-2</v>
      </c>
      <c r="L969" s="214">
        <f t="shared" si="969"/>
        <v>56811.117647058825</v>
      </c>
      <c r="M969" s="109">
        <f t="shared" si="962"/>
        <v>8.2444228903976718E-3</v>
      </c>
      <c r="N969" s="615"/>
      <c r="O969" s="615"/>
      <c r="P969" s="126" t="s">
        <v>155</v>
      </c>
      <c r="Q969" s="211">
        <v>294901</v>
      </c>
      <c r="R969" s="182">
        <f>IFERROR(Q969/N957,"-")</f>
        <v>5.7071920439419393E-3</v>
      </c>
      <c r="S969" s="211">
        <v>7</v>
      </c>
      <c r="T969" s="182">
        <f>IFERROR(S969/O957,"-")</f>
        <v>8.8607594936708861E-2</v>
      </c>
      <c r="U969" s="214">
        <f t="shared" si="970"/>
        <v>42128.714285714283</v>
      </c>
      <c r="V969" s="109">
        <f t="shared" si="963"/>
        <v>8.4869059165858392E-4</v>
      </c>
      <c r="W969" s="615"/>
      <c r="X969" s="615"/>
      <c r="Y969" s="126" t="s">
        <v>155</v>
      </c>
      <c r="Z969" s="211">
        <v>23526</v>
      </c>
      <c r="AA969" s="182">
        <f>IFERROR(Z969/W957,"-")</f>
        <v>5.3002482731274753E-4</v>
      </c>
      <c r="AB969" s="211">
        <v>2</v>
      </c>
      <c r="AC969" s="182">
        <f>IFERROR(AB969/X957,"-")</f>
        <v>3.3333333333333333E-2</v>
      </c>
      <c r="AD969" s="214">
        <f t="shared" si="971"/>
        <v>11763</v>
      </c>
      <c r="AE969" s="109">
        <f t="shared" si="964"/>
        <v>2.4248302618816683E-4</v>
      </c>
      <c r="AF969" s="615"/>
      <c r="AG969" s="615"/>
      <c r="AH969" s="126" t="s">
        <v>155</v>
      </c>
      <c r="AI969" s="211">
        <v>608314</v>
      </c>
      <c r="AJ969" s="182">
        <f>IFERROR(AI969/AF957,"-")</f>
        <v>8.2309160597131576E-3</v>
      </c>
      <c r="AK969" s="211">
        <v>9</v>
      </c>
      <c r="AL969" s="182">
        <f>IFERROR(AK969/AG957,"-")</f>
        <v>8.5714285714285715E-2</v>
      </c>
      <c r="AM969" s="214">
        <f t="shared" si="972"/>
        <v>67590.444444444438</v>
      </c>
      <c r="AN969" s="109">
        <f t="shared" si="965"/>
        <v>1.0911736178467507E-3</v>
      </c>
      <c r="AO969" s="615"/>
      <c r="AP969" s="651"/>
      <c r="AQ969" s="126" t="s">
        <v>155</v>
      </c>
      <c r="AR969" s="211">
        <f t="shared" si="967"/>
        <v>4789897</v>
      </c>
      <c r="AS969" s="182">
        <f>IFERROR(AR969/AO957,"-")</f>
        <v>6.6465112544784087E-3</v>
      </c>
      <c r="AT969" s="211">
        <f t="shared" si="968"/>
        <v>86</v>
      </c>
      <c r="AU969" s="182">
        <f>IFERROR(AT969/AP957,"-")</f>
        <v>7.9851439182915512E-2</v>
      </c>
      <c r="AV969" s="214">
        <f t="shared" si="973"/>
        <v>55696.476744186046</v>
      </c>
      <c r="AW969" s="109">
        <f t="shared" si="966"/>
        <v>1.0426770126091174E-2</v>
      </c>
      <c r="AX969" s="121"/>
      <c r="AY969" s="76"/>
      <c r="AZ969" s="76"/>
      <c r="BA969" s="76"/>
      <c r="BB969" s="76"/>
      <c r="BC969" s="76"/>
      <c r="BD969" s="76"/>
      <c r="BE969" s="76"/>
      <c r="BF969" s="76"/>
      <c r="BG969" s="76"/>
      <c r="BH969" s="76"/>
      <c r="BI969" s="76"/>
      <c r="BN969" s="500"/>
      <c r="BO969" s="642"/>
      <c r="BP969" s="641"/>
      <c r="BQ969" s="641"/>
      <c r="BR969" s="400" t="s">
        <v>155</v>
      </c>
      <c r="BS969" s="188">
        <v>1213996</v>
      </c>
      <c r="BT969" s="390">
        <v>1.6551701947312786E-2</v>
      </c>
      <c r="BU969" s="188">
        <v>20</v>
      </c>
      <c r="BV969" s="390">
        <v>0.20202020202020202</v>
      </c>
      <c r="BW969" s="188">
        <v>60699.8</v>
      </c>
      <c r="BX969" s="401">
        <v>2.4915908807773765E-3</v>
      </c>
      <c r="CB969" s="159"/>
      <c r="CC969" s="159"/>
      <c r="CD969" s="159"/>
      <c r="CE969" s="159"/>
      <c r="CF969" s="159"/>
      <c r="CG969" s="159"/>
      <c r="CI969" s="76"/>
      <c r="CJ969" s="150"/>
      <c r="CK969" s="150"/>
      <c r="CL969" s="150"/>
    </row>
    <row r="970" spans="2:90" s="14" customFormat="1" ht="13.5" customHeight="1">
      <c r="B970" s="500"/>
      <c r="C970" s="628"/>
      <c r="D970" s="631"/>
      <c r="E970" s="615"/>
      <c r="F970" s="615"/>
      <c r="G970" s="126" t="s">
        <v>156</v>
      </c>
      <c r="H970" s="211">
        <v>3585576</v>
      </c>
      <c r="I970" s="182">
        <f>IFERROR(H970/E957,"-")</f>
        <v>6.5109550875648153E-3</v>
      </c>
      <c r="J970" s="211">
        <v>64</v>
      </c>
      <c r="K970" s="182">
        <f>IFERROR(J970/F957,"-")</f>
        <v>7.6830732292917162E-2</v>
      </c>
      <c r="L970" s="214">
        <f t="shared" si="969"/>
        <v>56024.625</v>
      </c>
      <c r="M970" s="109">
        <f t="shared" si="962"/>
        <v>7.7594568380213386E-3</v>
      </c>
      <c r="N970" s="615"/>
      <c r="O970" s="615"/>
      <c r="P970" s="126" t="s">
        <v>156</v>
      </c>
      <c r="Q970" s="211">
        <v>69125</v>
      </c>
      <c r="R970" s="182">
        <f>IFERROR(Q970/N957,"-")</f>
        <v>1.3377697940579604E-3</v>
      </c>
      <c r="S970" s="211">
        <v>3</v>
      </c>
      <c r="T970" s="182">
        <f>IFERROR(S970/O957,"-")</f>
        <v>3.7974683544303799E-2</v>
      </c>
      <c r="U970" s="214">
        <f t="shared" si="970"/>
        <v>23041.666666666668</v>
      </c>
      <c r="V970" s="109">
        <f t="shared" si="963"/>
        <v>3.6372453928225026E-4</v>
      </c>
      <c r="W970" s="615"/>
      <c r="X970" s="615"/>
      <c r="Y970" s="126" t="s">
        <v>156</v>
      </c>
      <c r="Z970" s="211">
        <v>108895</v>
      </c>
      <c r="AA970" s="182">
        <f>IFERROR(Z970/W957,"-")</f>
        <v>2.4533305096583204E-3</v>
      </c>
      <c r="AB970" s="211">
        <v>4</v>
      </c>
      <c r="AC970" s="182">
        <f>IFERROR(AB970/X957,"-")</f>
        <v>6.6666666666666666E-2</v>
      </c>
      <c r="AD970" s="214">
        <f t="shared" si="971"/>
        <v>27223.75</v>
      </c>
      <c r="AE970" s="109">
        <f t="shared" si="964"/>
        <v>4.8496605237633366E-4</v>
      </c>
      <c r="AF970" s="615"/>
      <c r="AG970" s="615"/>
      <c r="AH970" s="126" t="s">
        <v>156</v>
      </c>
      <c r="AI970" s="211">
        <v>490292</v>
      </c>
      <c r="AJ970" s="182">
        <f>IFERROR(AI970/AF957,"-")</f>
        <v>6.6339954312228276E-3</v>
      </c>
      <c r="AK970" s="211">
        <v>9</v>
      </c>
      <c r="AL970" s="182">
        <f>IFERROR(AK970/AG957,"-")</f>
        <v>8.5714285714285715E-2</v>
      </c>
      <c r="AM970" s="214">
        <f t="shared" si="972"/>
        <v>54476.888888888891</v>
      </c>
      <c r="AN970" s="109">
        <f t="shared" si="965"/>
        <v>1.0911736178467507E-3</v>
      </c>
      <c r="AO970" s="615"/>
      <c r="AP970" s="651"/>
      <c r="AQ970" s="126" t="s">
        <v>156</v>
      </c>
      <c r="AR970" s="211">
        <f t="shared" si="967"/>
        <v>4253888</v>
      </c>
      <c r="AS970" s="182">
        <f>IFERROR(AR970/AO957,"-")</f>
        <v>5.9027395510364107E-3</v>
      </c>
      <c r="AT970" s="211">
        <f t="shared" si="968"/>
        <v>80</v>
      </c>
      <c r="AU970" s="182">
        <f>IFERROR(AT970/AP957,"-")</f>
        <v>7.4280408542246976E-2</v>
      </c>
      <c r="AV970" s="214">
        <f t="shared" si="973"/>
        <v>53173.599999999999</v>
      </c>
      <c r="AW970" s="109">
        <f t="shared" si="966"/>
        <v>9.6993210475266739E-3</v>
      </c>
      <c r="AX970" s="121"/>
      <c r="AY970" s="76"/>
      <c r="AZ970" s="76"/>
      <c r="BA970" s="76"/>
      <c r="BB970" s="76"/>
      <c r="BC970" s="76"/>
      <c r="BD970" s="76"/>
      <c r="BE970" s="76"/>
      <c r="BF970" s="76"/>
      <c r="BG970" s="76"/>
      <c r="BH970" s="76"/>
      <c r="BI970" s="76"/>
      <c r="BN970" s="500"/>
      <c r="BO970" s="642"/>
      <c r="BP970" s="641"/>
      <c r="BQ970" s="641"/>
      <c r="BR970" s="400" t="s">
        <v>156</v>
      </c>
      <c r="BS970" s="188">
        <v>1660375</v>
      </c>
      <c r="BT970" s="390">
        <v>2.2637662826541002E-2</v>
      </c>
      <c r="BU970" s="188">
        <v>5</v>
      </c>
      <c r="BV970" s="390">
        <v>5.0505050505050504E-2</v>
      </c>
      <c r="BW970" s="188">
        <v>332075</v>
      </c>
      <c r="BX970" s="401">
        <v>6.2289772019434413E-4</v>
      </c>
      <c r="CB970" s="159"/>
      <c r="CC970" s="159"/>
      <c r="CD970" s="159"/>
      <c r="CE970" s="159"/>
      <c r="CF970" s="159"/>
      <c r="CG970" s="159"/>
      <c r="CI970" s="76"/>
      <c r="CJ970" s="150"/>
      <c r="CK970" s="150"/>
      <c r="CL970" s="150"/>
    </row>
    <row r="971" spans="2:90" s="14" customFormat="1" ht="13.5" customHeight="1">
      <c r="B971" s="500"/>
      <c r="C971" s="628"/>
      <c r="D971" s="631"/>
      <c r="E971" s="615"/>
      <c r="F971" s="615"/>
      <c r="G971" s="126" t="s">
        <v>157</v>
      </c>
      <c r="H971" s="211">
        <v>1658125</v>
      </c>
      <c r="I971" s="182">
        <f>IFERROR(H971/E957,"-")</f>
        <v>3.0109464712415549E-3</v>
      </c>
      <c r="J971" s="211">
        <v>53</v>
      </c>
      <c r="K971" s="182">
        <f>IFERROR(J971/F957,"-")</f>
        <v>6.3625450180072027E-2</v>
      </c>
      <c r="L971" s="214">
        <f t="shared" si="969"/>
        <v>31285.377358490565</v>
      </c>
      <c r="M971" s="109">
        <f t="shared" si="962"/>
        <v>6.4258001939864213E-3</v>
      </c>
      <c r="N971" s="615"/>
      <c r="O971" s="615"/>
      <c r="P971" s="126" t="s">
        <v>157</v>
      </c>
      <c r="Q971" s="211">
        <v>239894</v>
      </c>
      <c r="R971" s="182">
        <f>IFERROR(Q971/N957,"-")</f>
        <v>4.6426466108606202E-3</v>
      </c>
      <c r="S971" s="211">
        <v>5</v>
      </c>
      <c r="T971" s="182">
        <f>IFERROR(S971/O957,"-")</f>
        <v>6.3291139240506333E-2</v>
      </c>
      <c r="U971" s="214">
        <f t="shared" si="970"/>
        <v>47978.8</v>
      </c>
      <c r="V971" s="109">
        <f t="shared" si="963"/>
        <v>6.0620756547041712E-4</v>
      </c>
      <c r="W971" s="615"/>
      <c r="X971" s="615"/>
      <c r="Y971" s="126" t="s">
        <v>157</v>
      </c>
      <c r="Z971" s="211">
        <v>2232</v>
      </c>
      <c r="AA971" s="182">
        <f>IFERROR(Z971/W957,"-")</f>
        <v>5.0285446508630983E-5</v>
      </c>
      <c r="AB971" s="211">
        <v>1</v>
      </c>
      <c r="AC971" s="182">
        <f>IFERROR(AB971/X957,"-")</f>
        <v>1.6666666666666666E-2</v>
      </c>
      <c r="AD971" s="214">
        <f t="shared" si="971"/>
        <v>2232</v>
      </c>
      <c r="AE971" s="109">
        <f t="shared" si="964"/>
        <v>1.2124151309408342E-4</v>
      </c>
      <c r="AF971" s="615"/>
      <c r="AG971" s="615"/>
      <c r="AH971" s="126" t="s">
        <v>157</v>
      </c>
      <c r="AI971" s="211">
        <v>423928</v>
      </c>
      <c r="AJ971" s="182">
        <f>IFERROR(AI971/AF957,"-")</f>
        <v>5.7360438578794495E-3</v>
      </c>
      <c r="AK971" s="211">
        <v>14</v>
      </c>
      <c r="AL971" s="182">
        <f>IFERROR(AK971/AG957,"-")</f>
        <v>0.13333333333333333</v>
      </c>
      <c r="AM971" s="214">
        <f t="shared" si="972"/>
        <v>30280.571428571428</v>
      </c>
      <c r="AN971" s="109">
        <f t="shared" si="965"/>
        <v>1.6973811833171678E-3</v>
      </c>
      <c r="AO971" s="615"/>
      <c r="AP971" s="651"/>
      <c r="AQ971" s="126" t="s">
        <v>157</v>
      </c>
      <c r="AR971" s="211">
        <f t="shared" si="967"/>
        <v>2324179</v>
      </c>
      <c r="AS971" s="182">
        <f>IFERROR(AR971/AO957,"-")</f>
        <v>3.225055127682782E-3</v>
      </c>
      <c r="AT971" s="211">
        <f t="shared" si="968"/>
        <v>73</v>
      </c>
      <c r="AU971" s="182">
        <f>IFERROR(AT971/AP957,"-")</f>
        <v>6.778087279480037E-2</v>
      </c>
      <c r="AV971" s="214">
        <f t="shared" si="973"/>
        <v>31838.068493150684</v>
      </c>
      <c r="AW971" s="109">
        <f t="shared" si="966"/>
        <v>8.8506304558680898E-3</v>
      </c>
      <c r="AX971" s="121"/>
      <c r="AY971" s="76"/>
      <c r="AZ971" s="76"/>
      <c r="BA971" s="76"/>
      <c r="BB971" s="76"/>
      <c r="BC971" s="76"/>
      <c r="BD971" s="76"/>
      <c r="BE971" s="76"/>
      <c r="BF971" s="76"/>
      <c r="BG971" s="76"/>
      <c r="BH971" s="76"/>
      <c r="BI971" s="76"/>
      <c r="BN971" s="500"/>
      <c r="BO971" s="642"/>
      <c r="BP971" s="641"/>
      <c r="BQ971" s="641"/>
      <c r="BR971" s="400" t="s">
        <v>157</v>
      </c>
      <c r="BS971" s="188">
        <v>215134</v>
      </c>
      <c r="BT971" s="390">
        <v>2.9331512185651262E-3</v>
      </c>
      <c r="BU971" s="188">
        <v>14</v>
      </c>
      <c r="BV971" s="390">
        <v>0.14141414141414141</v>
      </c>
      <c r="BW971" s="188">
        <v>15366.714285714286</v>
      </c>
      <c r="BX971" s="401">
        <v>1.7441136165441634E-3</v>
      </c>
      <c r="CB971" s="159"/>
      <c r="CC971" s="159"/>
      <c r="CD971" s="159"/>
      <c r="CE971" s="159"/>
      <c r="CF971" s="159"/>
      <c r="CG971" s="159"/>
      <c r="CI971" s="76"/>
      <c r="CJ971" s="150"/>
      <c r="CK971" s="150"/>
      <c r="CL971" s="150"/>
    </row>
    <row r="972" spans="2:90" s="14" customFormat="1" ht="13.5" customHeight="1">
      <c r="B972" s="500"/>
      <c r="C972" s="628"/>
      <c r="D972" s="631"/>
      <c r="E972" s="615"/>
      <c r="F972" s="615"/>
      <c r="G972" s="127" t="s">
        <v>158</v>
      </c>
      <c r="H972" s="212">
        <v>450932</v>
      </c>
      <c r="I972" s="183">
        <f>IFERROR(H972/E957,"-")</f>
        <v>8.1883580198712207E-4</v>
      </c>
      <c r="J972" s="212">
        <v>56</v>
      </c>
      <c r="K972" s="183">
        <f>IFERROR(J972/F957,"-")</f>
        <v>6.7226890756302518E-2</v>
      </c>
      <c r="L972" s="215">
        <f t="shared" si="969"/>
        <v>8052.3571428571431</v>
      </c>
      <c r="M972" s="110">
        <f t="shared" si="962"/>
        <v>6.7895247332686714E-3</v>
      </c>
      <c r="N972" s="615"/>
      <c r="O972" s="615"/>
      <c r="P972" s="127" t="s">
        <v>158</v>
      </c>
      <c r="Q972" s="212">
        <v>127241</v>
      </c>
      <c r="R972" s="183">
        <f>IFERROR(Q972/N957,"-")</f>
        <v>2.4624834193957171E-3</v>
      </c>
      <c r="S972" s="212">
        <v>6</v>
      </c>
      <c r="T972" s="183">
        <f>IFERROR(S972/O957,"-")</f>
        <v>7.5949367088607597E-2</v>
      </c>
      <c r="U972" s="215">
        <f t="shared" si="970"/>
        <v>21206.833333333332</v>
      </c>
      <c r="V972" s="110">
        <f t="shared" si="963"/>
        <v>7.2744907856450052E-4</v>
      </c>
      <c r="W972" s="615"/>
      <c r="X972" s="615"/>
      <c r="Y972" s="127" t="s">
        <v>158</v>
      </c>
      <c r="Z972" s="212">
        <v>64594</v>
      </c>
      <c r="AA972" s="183">
        <f>IFERROR(Z972/W957,"-")</f>
        <v>1.4552590196140276E-3</v>
      </c>
      <c r="AB972" s="212">
        <v>6</v>
      </c>
      <c r="AC972" s="183">
        <f>IFERROR(AB972/X957,"-")</f>
        <v>0.1</v>
      </c>
      <c r="AD972" s="215">
        <f t="shared" si="971"/>
        <v>10765.666666666666</v>
      </c>
      <c r="AE972" s="110">
        <f t="shared" si="964"/>
        <v>7.2744907856450052E-4</v>
      </c>
      <c r="AF972" s="615"/>
      <c r="AG972" s="615"/>
      <c r="AH972" s="127" t="s">
        <v>158</v>
      </c>
      <c r="AI972" s="212">
        <v>214689</v>
      </c>
      <c r="AJ972" s="183">
        <f>IFERROR(AI972/AF957,"-")</f>
        <v>2.9048930945921973E-3</v>
      </c>
      <c r="AK972" s="212">
        <v>2</v>
      </c>
      <c r="AL972" s="183">
        <f>IFERROR(AK972/AG957,"-")</f>
        <v>1.9047619047619049E-2</v>
      </c>
      <c r="AM972" s="215">
        <f t="shared" si="972"/>
        <v>107344.5</v>
      </c>
      <c r="AN972" s="110">
        <f t="shared" si="965"/>
        <v>2.4248302618816683E-4</v>
      </c>
      <c r="AO972" s="615"/>
      <c r="AP972" s="651"/>
      <c r="AQ972" s="127" t="s">
        <v>158</v>
      </c>
      <c r="AR972" s="212">
        <f t="shared" si="967"/>
        <v>857456</v>
      </c>
      <c r="AS972" s="183">
        <f>IFERROR(AR972/AO957,"-")</f>
        <v>1.1898149280078546E-3</v>
      </c>
      <c r="AT972" s="212">
        <f t="shared" si="968"/>
        <v>70</v>
      </c>
      <c r="AU972" s="183">
        <f>IFERROR(AT972/AP957,"-")</f>
        <v>6.4995357474466109E-2</v>
      </c>
      <c r="AV972" s="215">
        <f t="shared" si="973"/>
        <v>12249.371428571429</v>
      </c>
      <c r="AW972" s="110">
        <f t="shared" si="966"/>
        <v>8.4869059165858397E-3</v>
      </c>
      <c r="AX972" s="121"/>
      <c r="AY972" s="76"/>
      <c r="AZ972" s="76"/>
      <c r="BA972" s="76"/>
      <c r="BB972" s="76"/>
      <c r="BC972" s="76"/>
      <c r="BD972" s="76"/>
      <c r="BE972" s="76"/>
      <c r="BF972" s="76"/>
      <c r="BG972" s="76"/>
      <c r="BH972" s="76"/>
      <c r="BI972" s="76"/>
      <c r="BN972" s="500"/>
      <c r="BO972" s="642"/>
      <c r="BP972" s="641"/>
      <c r="BQ972" s="641"/>
      <c r="BR972" s="400" t="s">
        <v>158</v>
      </c>
      <c r="BS972" s="188">
        <v>76352</v>
      </c>
      <c r="BT972" s="390">
        <v>1.0409882298469072E-3</v>
      </c>
      <c r="BU972" s="188">
        <v>5</v>
      </c>
      <c r="BV972" s="390">
        <v>5.0505050505050504E-2</v>
      </c>
      <c r="BW972" s="188">
        <v>15270.4</v>
      </c>
      <c r="BX972" s="401">
        <v>6.2289772019434413E-4</v>
      </c>
      <c r="CB972" s="159"/>
      <c r="CC972" s="159"/>
      <c r="CD972" s="159"/>
      <c r="CE972" s="159"/>
      <c r="CF972" s="159"/>
      <c r="CG972" s="159"/>
      <c r="CI972" s="76"/>
      <c r="CJ972" s="150"/>
      <c r="CK972" s="150"/>
      <c r="CL972" s="150"/>
    </row>
    <row r="973" spans="2:90" s="14" customFormat="1" ht="13.5" customHeight="1">
      <c r="B973" s="500"/>
      <c r="C973" s="629"/>
      <c r="D973" s="632"/>
      <c r="E973" s="616"/>
      <c r="F973" s="616"/>
      <c r="G973" s="128" t="s">
        <v>81</v>
      </c>
      <c r="H973" s="204">
        <v>90256604</v>
      </c>
      <c r="I973" s="183">
        <f>IFERROR(H973/E957,"-")</f>
        <v>0.16389464203244411</v>
      </c>
      <c r="J973" s="212">
        <v>645</v>
      </c>
      <c r="K973" s="183">
        <f>IFERROR(J973/F957,"-")</f>
        <v>0.77430972388955577</v>
      </c>
      <c r="L973" s="215">
        <f t="shared" si="969"/>
        <v>139932.71937984496</v>
      </c>
      <c r="M973" s="111">
        <f t="shared" si="962"/>
        <v>7.8200775945683795E-2</v>
      </c>
      <c r="N973" s="616"/>
      <c r="O973" s="616"/>
      <c r="P973" s="128" t="s">
        <v>81</v>
      </c>
      <c r="Q973" s="204">
        <v>5667843</v>
      </c>
      <c r="R973" s="183">
        <f>IFERROR(Q973/N957,"-")</f>
        <v>0.10968924647902861</v>
      </c>
      <c r="S973" s="212">
        <v>61</v>
      </c>
      <c r="T973" s="183">
        <f>IFERROR(S973/O957,"-")</f>
        <v>0.77215189873417722</v>
      </c>
      <c r="U973" s="215">
        <f t="shared" si="970"/>
        <v>92915.459016393448</v>
      </c>
      <c r="V973" s="111">
        <f t="shared" si="963"/>
        <v>7.3957322987390885E-3</v>
      </c>
      <c r="W973" s="616"/>
      <c r="X973" s="616"/>
      <c r="Y973" s="128" t="s">
        <v>81</v>
      </c>
      <c r="Z973" s="204">
        <v>11769111</v>
      </c>
      <c r="AA973" s="183">
        <f>IFERROR(Z973/W957,"-")</f>
        <v>0.26515009034258086</v>
      </c>
      <c r="AB973" s="212">
        <v>43</v>
      </c>
      <c r="AC973" s="183">
        <f>IFERROR(AB973/X957,"-")</f>
        <v>0.71666666666666667</v>
      </c>
      <c r="AD973" s="215">
        <f t="shared" si="971"/>
        <v>273700.25581395347</v>
      </c>
      <c r="AE973" s="111">
        <f t="shared" si="964"/>
        <v>5.213385063045587E-3</v>
      </c>
      <c r="AF973" s="616"/>
      <c r="AG973" s="616"/>
      <c r="AH973" s="128" t="s">
        <v>81</v>
      </c>
      <c r="AI973" s="204">
        <v>22569030</v>
      </c>
      <c r="AJ973" s="183">
        <f>IFERROR(AI973/AF957,"-")</f>
        <v>0.30537484174151514</v>
      </c>
      <c r="AK973" s="212">
        <v>84</v>
      </c>
      <c r="AL973" s="183">
        <f>IFERROR(AK973/AG957,"-")</f>
        <v>0.8</v>
      </c>
      <c r="AM973" s="215">
        <f t="shared" si="972"/>
        <v>268678.92857142858</v>
      </c>
      <c r="AN973" s="111">
        <f t="shared" si="965"/>
        <v>1.0184287099903006E-2</v>
      </c>
      <c r="AO973" s="616"/>
      <c r="AP973" s="652"/>
      <c r="AQ973" s="128" t="s">
        <v>81</v>
      </c>
      <c r="AR973" s="204">
        <f t="shared" si="967"/>
        <v>130262588</v>
      </c>
      <c r="AS973" s="183">
        <f>IFERROR(AR973/AO957,"-")</f>
        <v>0.18075373169391412</v>
      </c>
      <c r="AT973" s="212">
        <f t="shared" si="968"/>
        <v>833</v>
      </c>
      <c r="AU973" s="183">
        <f>IFERROR(AT973/AP957,"-")</f>
        <v>0.77344475394614676</v>
      </c>
      <c r="AV973" s="215">
        <f t="shared" si="973"/>
        <v>156377.65666266507</v>
      </c>
      <c r="AW973" s="111">
        <f t="shared" si="966"/>
        <v>0.10099418040737149</v>
      </c>
      <c r="AX973" s="121"/>
      <c r="AY973" s="76"/>
      <c r="AZ973" s="76"/>
      <c r="BA973" s="76"/>
      <c r="BB973" s="76"/>
      <c r="BC973" s="76"/>
      <c r="BD973" s="76"/>
      <c r="BE973" s="76"/>
      <c r="BF973" s="76"/>
      <c r="BG973" s="76"/>
      <c r="BH973" s="76"/>
      <c r="BI973" s="76"/>
      <c r="BN973" s="500"/>
      <c r="BO973" s="642"/>
      <c r="BP973" s="641"/>
      <c r="BQ973" s="641"/>
      <c r="BR973" s="128" t="s">
        <v>81</v>
      </c>
      <c r="BS973" s="188">
        <v>11213371</v>
      </c>
      <c r="BT973" s="390">
        <v>0.15288384361780494</v>
      </c>
      <c r="BU973" s="188">
        <v>84</v>
      </c>
      <c r="BV973" s="390">
        <v>0.84848484848484851</v>
      </c>
      <c r="BW973" s="188">
        <v>133492.51190476189</v>
      </c>
      <c r="BX973" s="401">
        <v>1.0464681699264981E-2</v>
      </c>
      <c r="CB973" s="159"/>
      <c r="CC973" s="159"/>
      <c r="CD973" s="159"/>
      <c r="CE973" s="159"/>
      <c r="CF973" s="159"/>
      <c r="CG973" s="159"/>
      <c r="CI973" s="76"/>
      <c r="CJ973" s="150"/>
      <c r="CK973" s="150"/>
      <c r="CL973" s="150"/>
    </row>
    <row r="974" spans="2:90" s="14" customFormat="1" ht="13.5" customHeight="1">
      <c r="B974" s="500">
        <v>58</v>
      </c>
      <c r="C974" s="627" t="s">
        <v>29</v>
      </c>
      <c r="D974" s="630">
        <f>BL62</f>
        <v>9562</v>
      </c>
      <c r="E974" s="626">
        <f t="shared" ref="E974" si="974">VLOOKUP(C974,$AY$5:$BI$78,2,0)</f>
        <v>582871340</v>
      </c>
      <c r="F974" s="626">
        <f t="shared" ref="F974" si="975">VLOOKUP(C974,$AY$5:$BI$78,7,0)</f>
        <v>977</v>
      </c>
      <c r="G974" s="124" t="s">
        <v>144</v>
      </c>
      <c r="H974" s="210">
        <v>6757174</v>
      </c>
      <c r="I974" s="181">
        <f>IFERROR(H974/E974,"-")</f>
        <v>1.1592908308032439E-2</v>
      </c>
      <c r="J974" s="210">
        <v>139</v>
      </c>
      <c r="K974" s="181">
        <f>IFERROR(J974/F974,"-")</f>
        <v>0.14227226202661208</v>
      </c>
      <c r="L974" s="213">
        <f t="shared" si="969"/>
        <v>48612.762589928061</v>
      </c>
      <c r="M974" s="108">
        <f>IFERROR(J974/$BL$62,0)</f>
        <v>1.4536707801715123E-2</v>
      </c>
      <c r="N974" s="626">
        <f t="shared" ref="N974" si="976">VLOOKUP(C974,$AY$5:$BI$78,3,0)</f>
        <v>109379000</v>
      </c>
      <c r="O974" s="626">
        <f t="shared" ref="O974" si="977">VLOOKUP(C974,$AY$5:$BI$78,8,0)</f>
        <v>141</v>
      </c>
      <c r="P974" s="124" t="s">
        <v>144</v>
      </c>
      <c r="Q974" s="210">
        <v>854405</v>
      </c>
      <c r="R974" s="181">
        <f>IFERROR(Q974/N974,"-")</f>
        <v>7.8114171824573272E-3</v>
      </c>
      <c r="S974" s="210">
        <v>26</v>
      </c>
      <c r="T974" s="181">
        <f>IFERROR(S974/O974,"-")</f>
        <v>0.18439716312056736</v>
      </c>
      <c r="U974" s="213">
        <f t="shared" si="970"/>
        <v>32861.730769230766</v>
      </c>
      <c r="V974" s="108">
        <f>IFERROR(S974/$BL$62,0)</f>
        <v>2.719096423342397E-3</v>
      </c>
      <c r="W974" s="626">
        <f t="shared" ref="W974" si="978">VLOOKUP(C974,$AY$5:$BI$78,4,0)</f>
        <v>31806840</v>
      </c>
      <c r="X974" s="626">
        <f t="shared" ref="X974" si="979">VLOOKUP(C974,$AY$5:$BI$78,9,0)</f>
        <v>68</v>
      </c>
      <c r="Y974" s="124" t="s">
        <v>144</v>
      </c>
      <c r="Z974" s="210">
        <v>166314</v>
      </c>
      <c r="AA974" s="181">
        <f>IFERROR(Z974/W974,"-")</f>
        <v>5.2288752985206952E-3</v>
      </c>
      <c r="AB974" s="210">
        <v>9</v>
      </c>
      <c r="AC974" s="181">
        <f>IFERROR(AB974/X974,"-")</f>
        <v>0.13235294117647059</v>
      </c>
      <c r="AD974" s="213">
        <f t="shared" si="971"/>
        <v>18479.333333333332</v>
      </c>
      <c r="AE974" s="108">
        <f>IFERROR(AB974/$BL$62,0)</f>
        <v>9.412256850031374E-4</v>
      </c>
      <c r="AF974" s="626">
        <f t="shared" ref="AF974" si="980">VLOOKUP(C974,$AY$5:$BI$78,5,0)</f>
        <v>125951910</v>
      </c>
      <c r="AG974" s="626">
        <f t="shared" ref="AG974" si="981">VLOOKUP(C974,$AY$5:$BI$78,10,0)</f>
        <v>147</v>
      </c>
      <c r="AH974" s="124" t="s">
        <v>144</v>
      </c>
      <c r="AI974" s="210">
        <v>3408650</v>
      </c>
      <c r="AJ974" s="181">
        <f>IFERROR(AI974/AF974,"-")</f>
        <v>2.706310686356404E-2</v>
      </c>
      <c r="AK974" s="210">
        <v>29</v>
      </c>
      <c r="AL974" s="181">
        <f>IFERROR(AK974/AG974,"-")</f>
        <v>0.19727891156462585</v>
      </c>
      <c r="AM974" s="213">
        <f t="shared" si="972"/>
        <v>117539.6551724138</v>
      </c>
      <c r="AN974" s="108">
        <f>IFERROR(AK974/$BL$62,0)</f>
        <v>3.0328383183434427E-3</v>
      </c>
      <c r="AO974" s="626">
        <f t="shared" ref="AO974" si="982">VLOOKUP(C974,$AY$5:$BI$78,6,0)</f>
        <v>850009090</v>
      </c>
      <c r="AP974" s="650">
        <f t="shared" ref="AP974" si="983">VLOOKUP(C974,$AY$5:$BI$78,11,0)</f>
        <v>1333</v>
      </c>
      <c r="AQ974" s="124" t="s">
        <v>144</v>
      </c>
      <c r="AR974" s="210">
        <f t="shared" si="967"/>
        <v>11186543</v>
      </c>
      <c r="AS974" s="181">
        <f>IFERROR(AR974/AO974,"-")</f>
        <v>1.3160498083614611E-2</v>
      </c>
      <c r="AT974" s="210">
        <f t="shared" si="968"/>
        <v>203</v>
      </c>
      <c r="AU974" s="181">
        <f>IFERROR(AT974/AP974,"-")</f>
        <v>0.15228807201800451</v>
      </c>
      <c r="AV974" s="213">
        <f t="shared" si="973"/>
        <v>55106.123152709362</v>
      </c>
      <c r="AW974" s="108">
        <f>IFERROR(AT974/$BL$62,0)</f>
        <v>2.12298682284041E-2</v>
      </c>
      <c r="AX974" s="121"/>
      <c r="AY974" s="76"/>
      <c r="AZ974" s="76"/>
      <c r="BA974" s="76"/>
      <c r="BB974" s="76"/>
      <c r="BC974" s="76"/>
      <c r="BD974" s="76"/>
      <c r="BE974" s="76"/>
      <c r="BF974" s="76"/>
      <c r="BG974" s="76"/>
      <c r="BH974" s="76"/>
      <c r="BI974" s="76"/>
      <c r="BN974" s="500">
        <v>58</v>
      </c>
      <c r="BO974" s="642" t="s">
        <v>29</v>
      </c>
      <c r="BP974" s="641">
        <v>122229370</v>
      </c>
      <c r="BQ974" s="641">
        <v>132</v>
      </c>
      <c r="BR974" s="400" t="s">
        <v>144</v>
      </c>
      <c r="BS974" s="188">
        <v>595464</v>
      </c>
      <c r="BT974" s="390">
        <v>4.8716932763377572E-3</v>
      </c>
      <c r="BU974" s="188">
        <v>27</v>
      </c>
      <c r="BV974" s="390">
        <v>0.20454545454545456</v>
      </c>
      <c r="BW974" s="188">
        <v>22054.222222222223</v>
      </c>
      <c r="BX974" s="401">
        <v>2.8846153846153848E-3</v>
      </c>
      <c r="CB974" s="159"/>
      <c r="CC974" s="159"/>
      <c r="CD974" s="159"/>
      <c r="CE974" s="159"/>
      <c r="CF974" s="159"/>
      <c r="CG974" s="159"/>
      <c r="CI974" s="76"/>
      <c r="CJ974" s="150"/>
      <c r="CK974" s="150"/>
      <c r="CL974" s="150"/>
    </row>
    <row r="975" spans="2:90" s="14" customFormat="1" ht="13.5" customHeight="1">
      <c r="B975" s="500"/>
      <c r="C975" s="628"/>
      <c r="D975" s="631"/>
      <c r="E975" s="615"/>
      <c r="F975" s="615"/>
      <c r="G975" s="125" t="s">
        <v>145</v>
      </c>
      <c r="H975" s="211">
        <v>12738680</v>
      </c>
      <c r="I975" s="182">
        <f>IFERROR(H975/E974,"-")</f>
        <v>2.1855046089588142E-2</v>
      </c>
      <c r="J975" s="211">
        <v>207</v>
      </c>
      <c r="K975" s="182">
        <f>IFERROR(J975/F974,"-")</f>
        <v>0.21187308085977483</v>
      </c>
      <c r="L975" s="214">
        <f t="shared" si="969"/>
        <v>61539.516908212558</v>
      </c>
      <c r="M975" s="109">
        <f t="shared" ref="M975:M990" si="984">IFERROR(J975/$BL$62,0)</f>
        <v>2.1648190755072162E-2</v>
      </c>
      <c r="N975" s="615"/>
      <c r="O975" s="615"/>
      <c r="P975" s="125" t="s">
        <v>145</v>
      </c>
      <c r="Q975" s="211">
        <v>1568537</v>
      </c>
      <c r="R975" s="182">
        <f>IFERROR(Q975/N974,"-")</f>
        <v>1.4340385265910275E-2</v>
      </c>
      <c r="S975" s="211">
        <v>35</v>
      </c>
      <c r="T975" s="182">
        <f>IFERROR(S975/O974,"-")</f>
        <v>0.24822695035460993</v>
      </c>
      <c r="U975" s="214">
        <f t="shared" si="970"/>
        <v>44815.342857142859</v>
      </c>
      <c r="V975" s="109">
        <f t="shared" ref="V975:V990" si="985">IFERROR(S975/$BL$62,0)</f>
        <v>3.6603221083455345E-3</v>
      </c>
      <c r="W975" s="615"/>
      <c r="X975" s="615"/>
      <c r="Y975" s="125" t="s">
        <v>145</v>
      </c>
      <c r="Z975" s="211">
        <v>1585190</v>
      </c>
      <c r="AA975" s="182">
        <f>IFERROR(Z975/W974,"-")</f>
        <v>4.9838022261878265E-2</v>
      </c>
      <c r="AB975" s="211">
        <v>20</v>
      </c>
      <c r="AC975" s="182">
        <f>IFERROR(AB975/X974,"-")</f>
        <v>0.29411764705882354</v>
      </c>
      <c r="AD975" s="214">
        <f t="shared" si="971"/>
        <v>79259.5</v>
      </c>
      <c r="AE975" s="109">
        <f t="shared" ref="AE975:AE990" si="986">IFERROR(AB975/$BL$62,0)</f>
        <v>2.0916126333403052E-3</v>
      </c>
      <c r="AF975" s="615"/>
      <c r="AG975" s="615"/>
      <c r="AH975" s="125" t="s">
        <v>145</v>
      </c>
      <c r="AI975" s="211">
        <v>1567671</v>
      </c>
      <c r="AJ975" s="182">
        <f>IFERROR(AI975/AF974,"-")</f>
        <v>1.2446583779475833E-2</v>
      </c>
      <c r="AK975" s="211">
        <v>47</v>
      </c>
      <c r="AL975" s="182">
        <f>IFERROR(AK975/AG974,"-")</f>
        <v>0.31972789115646261</v>
      </c>
      <c r="AM975" s="214">
        <f t="shared" si="972"/>
        <v>33354.702127659577</v>
      </c>
      <c r="AN975" s="109">
        <f t="shared" ref="AN975:AN990" si="987">IFERROR(AK975/$BL$62,0)</f>
        <v>4.9152896883497173E-3</v>
      </c>
      <c r="AO975" s="615"/>
      <c r="AP975" s="651"/>
      <c r="AQ975" s="125" t="s">
        <v>145</v>
      </c>
      <c r="AR975" s="211">
        <f t="shared" si="967"/>
        <v>17460078</v>
      </c>
      <c r="AS975" s="182">
        <f>IFERROR(AR975/AO974,"-")</f>
        <v>2.0541048566904148E-2</v>
      </c>
      <c r="AT975" s="211">
        <f t="shared" si="968"/>
        <v>309</v>
      </c>
      <c r="AU975" s="182">
        <f>IFERROR(AT975/AP974,"-")</f>
        <v>0.231807951987997</v>
      </c>
      <c r="AV975" s="214">
        <f t="shared" si="973"/>
        <v>56505.106796116503</v>
      </c>
      <c r="AW975" s="109">
        <f t="shared" ref="AW975:AW990" si="988">IFERROR(AT975/$BL$62,0)</f>
        <v>3.2315415185107721E-2</v>
      </c>
      <c r="AX975" s="121"/>
      <c r="AY975" s="76"/>
      <c r="AZ975" s="76"/>
      <c r="BA975" s="76"/>
      <c r="BB975" s="76"/>
      <c r="BC975" s="76"/>
      <c r="BD975" s="76"/>
      <c r="BE975" s="76"/>
      <c r="BF975" s="76"/>
      <c r="BG975" s="76"/>
      <c r="BH975" s="76"/>
      <c r="BI975" s="76"/>
      <c r="BN975" s="500"/>
      <c r="BO975" s="642"/>
      <c r="BP975" s="641"/>
      <c r="BQ975" s="641"/>
      <c r="BR975" s="400" t="s">
        <v>145</v>
      </c>
      <c r="BS975" s="188">
        <v>1114486</v>
      </c>
      <c r="BT975" s="390">
        <v>9.1179885816314032E-3</v>
      </c>
      <c r="BU975" s="188">
        <v>46</v>
      </c>
      <c r="BV975" s="390">
        <v>0.34848484848484851</v>
      </c>
      <c r="BW975" s="188">
        <v>24227.956521739132</v>
      </c>
      <c r="BX975" s="401">
        <v>4.9145299145299144E-3</v>
      </c>
      <c r="CB975" s="159"/>
      <c r="CC975" s="159"/>
      <c r="CD975" s="159"/>
      <c r="CE975" s="159"/>
      <c r="CF975" s="159"/>
      <c r="CG975" s="159"/>
      <c r="CI975" s="76"/>
      <c r="CJ975" s="150"/>
      <c r="CK975" s="150"/>
      <c r="CL975" s="150"/>
    </row>
    <row r="976" spans="2:90" s="14" customFormat="1" ht="13.5" customHeight="1">
      <c r="B976" s="500"/>
      <c r="C976" s="628"/>
      <c r="D976" s="631"/>
      <c r="E976" s="615"/>
      <c r="F976" s="615"/>
      <c r="G976" s="126" t="s">
        <v>146</v>
      </c>
      <c r="H976" s="211">
        <v>14381272</v>
      </c>
      <c r="I976" s="182">
        <f>IFERROR(H976/E974,"-")</f>
        <v>2.467314999567486E-2</v>
      </c>
      <c r="J976" s="211">
        <v>225</v>
      </c>
      <c r="K976" s="182">
        <f>IFERROR(J976/F974,"-")</f>
        <v>0.23029682702149437</v>
      </c>
      <c r="L976" s="214">
        <f t="shared" si="969"/>
        <v>63916.764444444445</v>
      </c>
      <c r="M976" s="109">
        <f t="shared" si="984"/>
        <v>2.3530642125078435E-2</v>
      </c>
      <c r="N976" s="615"/>
      <c r="O976" s="615"/>
      <c r="P976" s="126" t="s">
        <v>146</v>
      </c>
      <c r="Q976" s="211">
        <v>814945</v>
      </c>
      <c r="R976" s="182">
        <f>IFERROR(Q976/N974,"-")</f>
        <v>7.4506532332531839E-3</v>
      </c>
      <c r="S976" s="211">
        <v>43</v>
      </c>
      <c r="T976" s="182">
        <f>IFERROR(S976/O974,"-")</f>
        <v>0.30496453900709219</v>
      </c>
      <c r="U976" s="214">
        <f t="shared" si="970"/>
        <v>18952.20930232558</v>
      </c>
      <c r="V976" s="109">
        <f t="shared" si="985"/>
        <v>4.4969671616816569E-3</v>
      </c>
      <c r="W976" s="615"/>
      <c r="X976" s="615"/>
      <c r="Y976" s="126" t="s">
        <v>146</v>
      </c>
      <c r="Z976" s="211">
        <v>119801</v>
      </c>
      <c r="AA976" s="182">
        <f>IFERROR(Z976/W974,"-")</f>
        <v>3.7665168875625496E-3</v>
      </c>
      <c r="AB976" s="211">
        <v>9</v>
      </c>
      <c r="AC976" s="182">
        <f>IFERROR(AB976/X974,"-")</f>
        <v>0.13235294117647059</v>
      </c>
      <c r="AD976" s="214">
        <f t="shared" si="971"/>
        <v>13311.222222222223</v>
      </c>
      <c r="AE976" s="109">
        <f t="shared" si="986"/>
        <v>9.412256850031374E-4</v>
      </c>
      <c r="AF976" s="615"/>
      <c r="AG976" s="615"/>
      <c r="AH976" s="126" t="s">
        <v>146</v>
      </c>
      <c r="AI976" s="211">
        <v>1059450</v>
      </c>
      <c r="AJ976" s="182">
        <f>IFERROR(AI976/AF974,"-")</f>
        <v>8.4115437391937917E-3</v>
      </c>
      <c r="AK976" s="211">
        <v>35</v>
      </c>
      <c r="AL976" s="182">
        <f>IFERROR(AK976/AG974,"-")</f>
        <v>0.23809523809523808</v>
      </c>
      <c r="AM976" s="214">
        <f t="shared" si="972"/>
        <v>30270</v>
      </c>
      <c r="AN976" s="109">
        <f t="shared" si="987"/>
        <v>3.6603221083455345E-3</v>
      </c>
      <c r="AO976" s="615"/>
      <c r="AP976" s="651"/>
      <c r="AQ976" s="126" t="s">
        <v>146</v>
      </c>
      <c r="AR976" s="211">
        <f t="shared" si="967"/>
        <v>16375468</v>
      </c>
      <c r="AS976" s="182">
        <f>IFERROR(AR976/AO974,"-")</f>
        <v>1.9265050447872269E-2</v>
      </c>
      <c r="AT976" s="211">
        <f t="shared" si="968"/>
        <v>312</v>
      </c>
      <c r="AU976" s="182">
        <f>IFERROR(AT976/AP974,"-")</f>
        <v>0.23405851462865718</v>
      </c>
      <c r="AV976" s="214">
        <f t="shared" si="973"/>
        <v>52485.474358974359</v>
      </c>
      <c r="AW976" s="109">
        <f t="shared" si="988"/>
        <v>3.2629157080108766E-2</v>
      </c>
      <c r="AX976" s="121"/>
      <c r="AY976" s="76"/>
      <c r="AZ976" s="76"/>
      <c r="BA976" s="76"/>
      <c r="BB976" s="76"/>
      <c r="BC976" s="76"/>
      <c r="BD976" s="76"/>
      <c r="BE976" s="76"/>
      <c r="BF976" s="76"/>
      <c r="BG976" s="76"/>
      <c r="BH976" s="76"/>
      <c r="BI976" s="76"/>
      <c r="BN976" s="500"/>
      <c r="BO976" s="642"/>
      <c r="BP976" s="641"/>
      <c r="BQ976" s="641"/>
      <c r="BR976" s="400" t="s">
        <v>146</v>
      </c>
      <c r="BS976" s="188">
        <v>527566</v>
      </c>
      <c r="BT976" s="390">
        <v>4.3161966718800893E-3</v>
      </c>
      <c r="BU976" s="188">
        <v>34</v>
      </c>
      <c r="BV976" s="390">
        <v>0.25757575757575757</v>
      </c>
      <c r="BW976" s="188">
        <v>15516.64705882353</v>
      </c>
      <c r="BX976" s="401">
        <v>3.6324786324786326E-3</v>
      </c>
      <c r="CB976" s="159"/>
      <c r="CC976" s="159"/>
      <c r="CD976" s="159"/>
      <c r="CE976" s="159"/>
      <c r="CF976" s="159"/>
      <c r="CG976" s="159"/>
      <c r="CI976" s="76"/>
      <c r="CJ976" s="150"/>
      <c r="CK976" s="150"/>
      <c r="CL976" s="150"/>
    </row>
    <row r="977" spans="2:90" s="14" customFormat="1" ht="13.5" customHeight="1">
      <c r="B977" s="500"/>
      <c r="C977" s="628"/>
      <c r="D977" s="631"/>
      <c r="E977" s="615"/>
      <c r="F977" s="615"/>
      <c r="G977" s="126" t="s">
        <v>147</v>
      </c>
      <c r="H977" s="211">
        <v>4379375</v>
      </c>
      <c r="I977" s="182">
        <f>IFERROR(H977/E974,"-")</f>
        <v>7.5134505669810425E-3</v>
      </c>
      <c r="J977" s="211">
        <v>30</v>
      </c>
      <c r="K977" s="182">
        <f>IFERROR(J977/F974,"-")</f>
        <v>3.0706243602865915E-2</v>
      </c>
      <c r="L977" s="214">
        <f t="shared" si="969"/>
        <v>145979.16666666666</v>
      </c>
      <c r="M977" s="109">
        <f t="shared" si="984"/>
        <v>3.1374189500104582E-3</v>
      </c>
      <c r="N977" s="615"/>
      <c r="O977" s="615"/>
      <c r="P977" s="126" t="s">
        <v>147</v>
      </c>
      <c r="Q977" s="211">
        <v>65397</v>
      </c>
      <c r="R977" s="182">
        <f>IFERROR(Q977/N974,"-")</f>
        <v>5.9789356274970518E-4</v>
      </c>
      <c r="S977" s="211">
        <v>10</v>
      </c>
      <c r="T977" s="182">
        <f>IFERROR(S977/O974,"-")</f>
        <v>7.0921985815602842E-2</v>
      </c>
      <c r="U977" s="214">
        <f t="shared" si="970"/>
        <v>6539.7</v>
      </c>
      <c r="V977" s="109">
        <f t="shared" si="985"/>
        <v>1.0458063166701526E-3</v>
      </c>
      <c r="W977" s="615"/>
      <c r="X977" s="615"/>
      <c r="Y977" s="126" t="s">
        <v>147</v>
      </c>
      <c r="Z977" s="211">
        <v>9840</v>
      </c>
      <c r="AA977" s="182">
        <f>IFERROR(Z977/W974,"-")</f>
        <v>3.0936741908344244E-4</v>
      </c>
      <c r="AB977" s="211">
        <v>5</v>
      </c>
      <c r="AC977" s="182">
        <f>IFERROR(AB977/X974,"-")</f>
        <v>7.3529411764705885E-2</v>
      </c>
      <c r="AD977" s="214">
        <f t="shared" si="971"/>
        <v>1968</v>
      </c>
      <c r="AE977" s="109">
        <f t="shared" si="986"/>
        <v>5.229031583350763E-4</v>
      </c>
      <c r="AF977" s="615"/>
      <c r="AG977" s="615"/>
      <c r="AH977" s="126" t="s">
        <v>147</v>
      </c>
      <c r="AI977" s="211">
        <v>36102</v>
      </c>
      <c r="AJ977" s="182">
        <f>IFERROR(AI977/AF974,"-")</f>
        <v>2.8663320786481125E-4</v>
      </c>
      <c r="AK977" s="211">
        <v>5</v>
      </c>
      <c r="AL977" s="182">
        <f>IFERROR(AK977/AG974,"-")</f>
        <v>3.4013605442176874E-2</v>
      </c>
      <c r="AM977" s="214">
        <f t="shared" si="972"/>
        <v>7220.4</v>
      </c>
      <c r="AN977" s="109">
        <f t="shared" si="987"/>
        <v>5.229031583350763E-4</v>
      </c>
      <c r="AO977" s="615"/>
      <c r="AP977" s="651"/>
      <c r="AQ977" s="126" t="s">
        <v>147</v>
      </c>
      <c r="AR977" s="211">
        <f t="shared" si="967"/>
        <v>4490714</v>
      </c>
      <c r="AS977" s="182">
        <f>IFERROR(AR977/AO974,"-")</f>
        <v>5.2831364426938069E-3</v>
      </c>
      <c r="AT977" s="211">
        <f t="shared" si="968"/>
        <v>50</v>
      </c>
      <c r="AU977" s="182">
        <f>IFERROR(AT977/AP974,"-")</f>
        <v>3.7509377344336084E-2</v>
      </c>
      <c r="AV977" s="214">
        <f t="shared" si="973"/>
        <v>89814.28</v>
      </c>
      <c r="AW977" s="109">
        <f t="shared" si="988"/>
        <v>5.2290315833507638E-3</v>
      </c>
      <c r="AX977" s="121"/>
      <c r="AY977" s="76"/>
      <c r="AZ977" s="76"/>
      <c r="BA977" s="76"/>
      <c r="BB977" s="76"/>
      <c r="BC977" s="76"/>
      <c r="BD977" s="76"/>
      <c r="BE977" s="76"/>
      <c r="BF977" s="76"/>
      <c r="BG977" s="76"/>
      <c r="BH977" s="76"/>
      <c r="BI977" s="76"/>
      <c r="BN977" s="500"/>
      <c r="BO977" s="642"/>
      <c r="BP977" s="641"/>
      <c r="BQ977" s="641"/>
      <c r="BR977" s="400" t="s">
        <v>147</v>
      </c>
      <c r="BS977" s="188">
        <v>13866</v>
      </c>
      <c r="BT977" s="390">
        <v>1.1344245658797063E-4</v>
      </c>
      <c r="BU977" s="188">
        <v>5</v>
      </c>
      <c r="BV977" s="390">
        <v>3.787878787878788E-2</v>
      </c>
      <c r="BW977" s="188">
        <v>2773.2</v>
      </c>
      <c r="BX977" s="401">
        <v>5.3418803418803424E-4</v>
      </c>
      <c r="CB977" s="159"/>
      <c r="CC977" s="159"/>
      <c r="CD977" s="159"/>
      <c r="CE977" s="159"/>
      <c r="CF977" s="159"/>
      <c r="CG977" s="159"/>
      <c r="CI977" s="76"/>
      <c r="CJ977" s="150"/>
      <c r="CK977" s="150"/>
      <c r="CL977" s="150"/>
    </row>
    <row r="978" spans="2:90" s="14" customFormat="1" ht="13.5" customHeight="1">
      <c r="B978" s="500"/>
      <c r="C978" s="628"/>
      <c r="D978" s="631"/>
      <c r="E978" s="615"/>
      <c r="F978" s="615"/>
      <c r="G978" s="126" t="s">
        <v>148</v>
      </c>
      <c r="H978" s="211">
        <v>7162890</v>
      </c>
      <c r="I978" s="182">
        <f>IFERROR(H978/E974,"-")</f>
        <v>1.2288972725953553E-2</v>
      </c>
      <c r="J978" s="211">
        <v>276</v>
      </c>
      <c r="K978" s="182">
        <f>IFERROR(J978/F974,"-")</f>
        <v>0.28249744114636643</v>
      </c>
      <c r="L978" s="214">
        <f t="shared" si="969"/>
        <v>25952.5</v>
      </c>
      <c r="M978" s="109">
        <f t="shared" si="984"/>
        <v>2.8864254340096214E-2</v>
      </c>
      <c r="N978" s="615"/>
      <c r="O978" s="615"/>
      <c r="P978" s="126" t="s">
        <v>148</v>
      </c>
      <c r="Q978" s="211">
        <v>1552342</v>
      </c>
      <c r="R978" s="182">
        <f>IFERROR(Q978/N974,"-")</f>
        <v>1.4192322109362858E-2</v>
      </c>
      <c r="S978" s="211">
        <v>57</v>
      </c>
      <c r="T978" s="182">
        <f>IFERROR(S978/O974,"-")</f>
        <v>0.40425531914893614</v>
      </c>
      <c r="U978" s="214">
        <f t="shared" si="970"/>
        <v>27234.070175438595</v>
      </c>
      <c r="V978" s="109">
        <f t="shared" si="985"/>
        <v>5.9610960050198707E-3</v>
      </c>
      <c r="W978" s="615"/>
      <c r="X978" s="615"/>
      <c r="Y978" s="126" t="s">
        <v>148</v>
      </c>
      <c r="Z978" s="211">
        <v>206534</v>
      </c>
      <c r="AA978" s="182">
        <f>IFERROR(Z978/W974,"-")</f>
        <v>6.4933831842459043E-3</v>
      </c>
      <c r="AB978" s="211">
        <v>16</v>
      </c>
      <c r="AC978" s="182">
        <f>IFERROR(AB978/X974,"-")</f>
        <v>0.23529411764705882</v>
      </c>
      <c r="AD978" s="214">
        <f t="shared" si="971"/>
        <v>12908.375</v>
      </c>
      <c r="AE978" s="109">
        <f t="shared" si="986"/>
        <v>1.6732901066722444E-3</v>
      </c>
      <c r="AF978" s="615"/>
      <c r="AG978" s="615"/>
      <c r="AH978" s="126" t="s">
        <v>148</v>
      </c>
      <c r="AI978" s="211">
        <v>2085502</v>
      </c>
      <c r="AJ978" s="182">
        <f>IFERROR(AI978/AF974,"-")</f>
        <v>1.6557922781798226E-2</v>
      </c>
      <c r="AK978" s="211">
        <v>45</v>
      </c>
      <c r="AL978" s="182">
        <f>IFERROR(AK978/AG974,"-")</f>
        <v>0.30612244897959184</v>
      </c>
      <c r="AM978" s="214">
        <f t="shared" si="972"/>
        <v>46344.488888888889</v>
      </c>
      <c r="AN978" s="109">
        <f t="shared" si="987"/>
        <v>4.7061284250156871E-3</v>
      </c>
      <c r="AO978" s="615"/>
      <c r="AP978" s="651"/>
      <c r="AQ978" s="126" t="s">
        <v>148</v>
      </c>
      <c r="AR978" s="211">
        <f t="shared" si="967"/>
        <v>11007268</v>
      </c>
      <c r="AS978" s="182">
        <f>IFERROR(AR978/AO974,"-")</f>
        <v>1.2949588574399833E-2</v>
      </c>
      <c r="AT978" s="211">
        <f t="shared" si="968"/>
        <v>394</v>
      </c>
      <c r="AU978" s="182">
        <f>IFERROR(AT978/AP974,"-")</f>
        <v>0.29557389347336832</v>
      </c>
      <c r="AV978" s="214">
        <f t="shared" si="973"/>
        <v>27937.228426395937</v>
      </c>
      <c r="AW978" s="109">
        <f t="shared" si="988"/>
        <v>4.1204768876804014E-2</v>
      </c>
      <c r="AX978" s="121"/>
      <c r="AY978" s="76"/>
      <c r="AZ978" s="76"/>
      <c r="BA978" s="76"/>
      <c r="BB978" s="76"/>
      <c r="BC978" s="76"/>
      <c r="BD978" s="76"/>
      <c r="BE978" s="76"/>
      <c r="BF978" s="76"/>
      <c r="BG978" s="76"/>
      <c r="BH978" s="76"/>
      <c r="BI978" s="76"/>
      <c r="BN978" s="500"/>
      <c r="BO978" s="642"/>
      <c r="BP978" s="641"/>
      <c r="BQ978" s="641"/>
      <c r="BR978" s="400" t="s">
        <v>148</v>
      </c>
      <c r="BS978" s="188">
        <v>1892170</v>
      </c>
      <c r="BT978" s="390">
        <v>1.5480485582147728E-2</v>
      </c>
      <c r="BU978" s="188">
        <v>46</v>
      </c>
      <c r="BV978" s="390">
        <v>0.34848484848484851</v>
      </c>
      <c r="BW978" s="188">
        <v>41134.130434782608</v>
      </c>
      <c r="BX978" s="401">
        <v>4.9145299145299144E-3</v>
      </c>
      <c r="CB978" s="159"/>
      <c r="CC978" s="159"/>
      <c r="CD978" s="159"/>
      <c r="CE978" s="159"/>
      <c r="CF978" s="159"/>
      <c r="CG978" s="159"/>
      <c r="CI978" s="76"/>
      <c r="CJ978" s="150"/>
      <c r="CK978" s="150"/>
      <c r="CL978" s="150"/>
    </row>
    <row r="979" spans="2:90" s="14" customFormat="1" ht="13.5" customHeight="1">
      <c r="B979" s="500"/>
      <c r="C979" s="628"/>
      <c r="D979" s="631"/>
      <c r="E979" s="615"/>
      <c r="F979" s="615"/>
      <c r="G979" s="126" t="s">
        <v>149</v>
      </c>
      <c r="H979" s="211">
        <v>15713991</v>
      </c>
      <c r="I979" s="182">
        <f>IFERROR(H979/E974,"-")</f>
        <v>2.6959621998226917E-2</v>
      </c>
      <c r="J979" s="211">
        <v>301</v>
      </c>
      <c r="K979" s="182">
        <f>IFERROR(J979/F974,"-")</f>
        <v>0.30808597748208805</v>
      </c>
      <c r="L979" s="214">
        <f t="shared" si="969"/>
        <v>52205.950166112954</v>
      </c>
      <c r="M979" s="109">
        <f t="shared" si="984"/>
        <v>3.1478770131771597E-2</v>
      </c>
      <c r="N979" s="615"/>
      <c r="O979" s="615"/>
      <c r="P979" s="126" t="s">
        <v>149</v>
      </c>
      <c r="Q979" s="211">
        <v>4410061</v>
      </c>
      <c r="R979" s="182">
        <f>IFERROR(Q979/N974,"-")</f>
        <v>4.0319083187814846E-2</v>
      </c>
      <c r="S979" s="211">
        <v>58</v>
      </c>
      <c r="T979" s="182">
        <f>IFERROR(S979/O974,"-")</f>
        <v>0.41134751773049644</v>
      </c>
      <c r="U979" s="214">
        <f t="shared" si="970"/>
        <v>76035.534482758623</v>
      </c>
      <c r="V979" s="109">
        <f t="shared" si="985"/>
        <v>6.0656766366868854E-3</v>
      </c>
      <c r="W979" s="615"/>
      <c r="X979" s="615"/>
      <c r="Y979" s="126" t="s">
        <v>149</v>
      </c>
      <c r="Z979" s="211">
        <v>1571155</v>
      </c>
      <c r="AA979" s="182">
        <f>IFERROR(Z979/W974,"-")</f>
        <v>4.9396764972565649E-2</v>
      </c>
      <c r="AB979" s="211">
        <v>28</v>
      </c>
      <c r="AC979" s="182">
        <f>IFERROR(AB979/X974,"-")</f>
        <v>0.41176470588235292</v>
      </c>
      <c r="AD979" s="214">
        <f t="shared" si="971"/>
        <v>56112.678571428572</v>
      </c>
      <c r="AE979" s="109">
        <f t="shared" si="986"/>
        <v>2.9282576866764276E-3</v>
      </c>
      <c r="AF979" s="615"/>
      <c r="AG979" s="615"/>
      <c r="AH979" s="126" t="s">
        <v>149</v>
      </c>
      <c r="AI979" s="211">
        <v>2710532</v>
      </c>
      <c r="AJ979" s="182">
        <f>IFERROR(AI979/AF974,"-")</f>
        <v>2.1520372338934758E-2</v>
      </c>
      <c r="AK979" s="211">
        <v>61</v>
      </c>
      <c r="AL979" s="182">
        <f>IFERROR(AK979/AG974,"-")</f>
        <v>0.41496598639455784</v>
      </c>
      <c r="AM979" s="214">
        <f t="shared" si="972"/>
        <v>44434.950819672129</v>
      </c>
      <c r="AN979" s="109">
        <f t="shared" si="987"/>
        <v>6.3794185316879311E-3</v>
      </c>
      <c r="AO979" s="615"/>
      <c r="AP979" s="651"/>
      <c r="AQ979" s="126" t="s">
        <v>149</v>
      </c>
      <c r="AR979" s="211">
        <f t="shared" si="967"/>
        <v>24405739</v>
      </c>
      <c r="AS979" s="182">
        <f>IFERROR(AR979/AO974,"-")</f>
        <v>2.8712327064643509E-2</v>
      </c>
      <c r="AT979" s="211">
        <f t="shared" si="968"/>
        <v>448</v>
      </c>
      <c r="AU979" s="182">
        <f>IFERROR(AT979/AP974,"-")</f>
        <v>0.33608402100525131</v>
      </c>
      <c r="AV979" s="214">
        <f t="shared" si="973"/>
        <v>54477.095982142855</v>
      </c>
      <c r="AW979" s="109">
        <f t="shared" si="988"/>
        <v>4.6852122986822842E-2</v>
      </c>
      <c r="AX979" s="121"/>
      <c r="AY979" s="76"/>
      <c r="AZ979" s="76"/>
      <c r="BA979" s="76"/>
      <c r="BB979" s="76"/>
      <c r="BC979" s="76"/>
      <c r="BD979" s="76"/>
      <c r="BE979" s="76"/>
      <c r="BF979" s="76"/>
      <c r="BG979" s="76"/>
      <c r="BH979" s="76"/>
      <c r="BI979" s="76"/>
      <c r="BN979" s="500"/>
      <c r="BO979" s="642"/>
      <c r="BP979" s="641"/>
      <c r="BQ979" s="641"/>
      <c r="BR979" s="400" t="s">
        <v>149</v>
      </c>
      <c r="BS979" s="188">
        <v>2304590</v>
      </c>
      <c r="BT979" s="390">
        <v>1.885463371037583E-2</v>
      </c>
      <c r="BU979" s="188">
        <v>47</v>
      </c>
      <c r="BV979" s="390">
        <v>0.35606060606060608</v>
      </c>
      <c r="BW979" s="188">
        <v>49033.829787234041</v>
      </c>
      <c r="BX979" s="401">
        <v>5.0213675213675217E-3</v>
      </c>
      <c r="CB979" s="159"/>
      <c r="CC979" s="159"/>
      <c r="CD979" s="159"/>
      <c r="CE979" s="159"/>
      <c r="CF979" s="159"/>
      <c r="CG979" s="159"/>
      <c r="CI979" s="76"/>
      <c r="CJ979" s="150"/>
      <c r="CK979" s="150"/>
      <c r="CL979" s="150"/>
    </row>
    <row r="980" spans="2:90" s="14" customFormat="1" ht="13.5" customHeight="1">
      <c r="B980" s="500"/>
      <c r="C980" s="628"/>
      <c r="D980" s="631"/>
      <c r="E980" s="615"/>
      <c r="F980" s="615"/>
      <c r="G980" s="126" t="s">
        <v>150</v>
      </c>
      <c r="H980" s="211">
        <v>13516785</v>
      </c>
      <c r="I980" s="182">
        <f>IFERROR(H980/E974,"-")</f>
        <v>2.3189997641675092E-2</v>
      </c>
      <c r="J980" s="211">
        <v>86</v>
      </c>
      <c r="K980" s="182">
        <f>IFERROR(J980/F974,"-")</f>
        <v>8.8024564994882287E-2</v>
      </c>
      <c r="L980" s="214">
        <f t="shared" si="969"/>
        <v>157171.91860465117</v>
      </c>
      <c r="M980" s="109">
        <f t="shared" si="984"/>
        <v>8.9939343233633139E-3</v>
      </c>
      <c r="N980" s="615"/>
      <c r="O980" s="615"/>
      <c r="P980" s="126" t="s">
        <v>150</v>
      </c>
      <c r="Q980" s="211">
        <v>5128954</v>
      </c>
      <c r="R980" s="182">
        <f>IFERROR(Q980/N974,"-")</f>
        <v>4.6891578822260215E-2</v>
      </c>
      <c r="S980" s="211">
        <v>17</v>
      </c>
      <c r="T980" s="182">
        <f>IFERROR(S980/O974,"-")</f>
        <v>0.12056737588652482</v>
      </c>
      <c r="U980" s="214">
        <f t="shared" si="970"/>
        <v>301703.17647058825</v>
      </c>
      <c r="V980" s="109">
        <f t="shared" si="985"/>
        <v>1.7778707383392595E-3</v>
      </c>
      <c r="W980" s="615"/>
      <c r="X980" s="615"/>
      <c r="Y980" s="126" t="s">
        <v>150</v>
      </c>
      <c r="Z980" s="211">
        <v>76023</v>
      </c>
      <c r="AA980" s="182">
        <f>IFERROR(Z980/W974,"-")</f>
        <v>2.3901462704248519E-3</v>
      </c>
      <c r="AB980" s="211">
        <v>9</v>
      </c>
      <c r="AC980" s="182">
        <f>IFERROR(AB980/X974,"-")</f>
        <v>0.13235294117647059</v>
      </c>
      <c r="AD980" s="214">
        <f t="shared" si="971"/>
        <v>8447</v>
      </c>
      <c r="AE980" s="109">
        <f t="shared" si="986"/>
        <v>9.412256850031374E-4</v>
      </c>
      <c r="AF980" s="615"/>
      <c r="AG980" s="615"/>
      <c r="AH980" s="126" t="s">
        <v>150</v>
      </c>
      <c r="AI980" s="211">
        <v>5073085</v>
      </c>
      <c r="AJ980" s="182">
        <f>IFERROR(AI980/AF974,"-")</f>
        <v>4.0277952116803947E-2</v>
      </c>
      <c r="AK980" s="211">
        <v>21</v>
      </c>
      <c r="AL980" s="182">
        <f>IFERROR(AK980/AG974,"-")</f>
        <v>0.14285714285714285</v>
      </c>
      <c r="AM980" s="214">
        <f t="shared" si="972"/>
        <v>241575.47619047618</v>
      </c>
      <c r="AN980" s="109">
        <f t="shared" si="987"/>
        <v>2.1961932650073207E-3</v>
      </c>
      <c r="AO980" s="615"/>
      <c r="AP980" s="651"/>
      <c r="AQ980" s="126" t="s">
        <v>150</v>
      </c>
      <c r="AR980" s="211">
        <f t="shared" si="967"/>
        <v>23794847</v>
      </c>
      <c r="AS980" s="182">
        <f>IFERROR(AR980/AO974,"-")</f>
        <v>2.799363827979769E-2</v>
      </c>
      <c r="AT980" s="211">
        <f t="shared" si="968"/>
        <v>133</v>
      </c>
      <c r="AU980" s="182">
        <f>IFERROR(AT980/AP974,"-")</f>
        <v>9.9774943735933985E-2</v>
      </c>
      <c r="AV980" s="214">
        <f t="shared" si="973"/>
        <v>178908.62406015038</v>
      </c>
      <c r="AW980" s="109">
        <f t="shared" si="988"/>
        <v>1.3909224011713031E-2</v>
      </c>
      <c r="AX980" s="121"/>
      <c r="AY980" s="76"/>
      <c r="AZ980" s="76"/>
      <c r="BA980" s="76"/>
      <c r="BB980" s="76"/>
      <c r="BC980" s="76"/>
      <c r="BD980" s="76"/>
      <c r="BE980" s="76"/>
      <c r="BF980" s="76"/>
      <c r="BG980" s="76"/>
      <c r="BH980" s="76"/>
      <c r="BI980" s="76"/>
      <c r="BN980" s="500"/>
      <c r="BO980" s="642"/>
      <c r="BP980" s="641"/>
      <c r="BQ980" s="641"/>
      <c r="BR980" s="400" t="s">
        <v>150</v>
      </c>
      <c r="BS980" s="188">
        <v>4157516</v>
      </c>
      <c r="BT980" s="390">
        <v>3.4014050796465696E-2</v>
      </c>
      <c r="BU980" s="188">
        <v>22</v>
      </c>
      <c r="BV980" s="390">
        <v>0.16666666666666666</v>
      </c>
      <c r="BW980" s="188">
        <v>188978</v>
      </c>
      <c r="BX980" s="401">
        <v>2.3504273504273503E-3</v>
      </c>
      <c r="CB980" s="159"/>
      <c r="CC980" s="159"/>
      <c r="CD980" s="159"/>
      <c r="CE980" s="159"/>
      <c r="CF980" s="159"/>
      <c r="CG980" s="159"/>
      <c r="CI980" s="76"/>
      <c r="CJ980" s="150"/>
      <c r="CK980" s="150"/>
      <c r="CL980" s="150"/>
    </row>
    <row r="981" spans="2:90" s="14" customFormat="1" ht="13.5" customHeight="1">
      <c r="B981" s="500"/>
      <c r="C981" s="628"/>
      <c r="D981" s="631"/>
      <c r="E981" s="615"/>
      <c r="F981" s="615"/>
      <c r="G981" s="126" t="s">
        <v>160</v>
      </c>
      <c r="H981" s="211">
        <v>2257</v>
      </c>
      <c r="I981" s="182">
        <f>IFERROR(H981/E974,"-")</f>
        <v>3.8722096028945259E-6</v>
      </c>
      <c r="J981" s="211">
        <v>1</v>
      </c>
      <c r="K981" s="182">
        <f>IFERROR(J981/F974,"-")</f>
        <v>1.0235414534288639E-3</v>
      </c>
      <c r="L981" s="214">
        <f t="shared" si="969"/>
        <v>2257</v>
      </c>
      <c r="M981" s="109">
        <f t="shared" si="984"/>
        <v>1.0458063166701528E-4</v>
      </c>
      <c r="N981" s="615"/>
      <c r="O981" s="615"/>
      <c r="P981" s="126" t="s">
        <v>160</v>
      </c>
      <c r="Q981" s="211">
        <v>0</v>
      </c>
      <c r="R981" s="182">
        <f>IFERROR(Q981/N974,"-")</f>
        <v>0</v>
      </c>
      <c r="S981" s="211">
        <v>0</v>
      </c>
      <c r="T981" s="182">
        <f>IFERROR(S981/O974,"-")</f>
        <v>0</v>
      </c>
      <c r="U981" s="214" t="str">
        <f t="shared" si="970"/>
        <v>-</v>
      </c>
      <c r="V981" s="109">
        <f t="shared" si="985"/>
        <v>0</v>
      </c>
      <c r="W981" s="615"/>
      <c r="X981" s="615"/>
      <c r="Y981" s="126" t="s">
        <v>160</v>
      </c>
      <c r="Z981" s="211">
        <v>0</v>
      </c>
      <c r="AA981" s="182">
        <f>IFERROR(Z981/W974,"-")</f>
        <v>0</v>
      </c>
      <c r="AB981" s="211">
        <v>0</v>
      </c>
      <c r="AC981" s="182">
        <f>IFERROR(AB981/X974,"-")</f>
        <v>0</v>
      </c>
      <c r="AD981" s="214" t="str">
        <f t="shared" si="971"/>
        <v>-</v>
      </c>
      <c r="AE981" s="109">
        <f t="shared" si="986"/>
        <v>0</v>
      </c>
      <c r="AF981" s="615"/>
      <c r="AG981" s="615"/>
      <c r="AH981" s="126" t="s">
        <v>160</v>
      </c>
      <c r="AI981" s="211">
        <v>0</v>
      </c>
      <c r="AJ981" s="182">
        <f>IFERROR(AI981/AF974,"-")</f>
        <v>0</v>
      </c>
      <c r="AK981" s="211">
        <v>0</v>
      </c>
      <c r="AL981" s="182">
        <f>IFERROR(AK981/AG974,"-")</f>
        <v>0</v>
      </c>
      <c r="AM981" s="214" t="str">
        <f t="shared" si="972"/>
        <v>-</v>
      </c>
      <c r="AN981" s="109">
        <f t="shared" si="987"/>
        <v>0</v>
      </c>
      <c r="AO981" s="615"/>
      <c r="AP981" s="651"/>
      <c r="AQ981" s="126" t="s">
        <v>160</v>
      </c>
      <c r="AR981" s="211">
        <f t="shared" si="967"/>
        <v>2257</v>
      </c>
      <c r="AS981" s="182">
        <f>IFERROR(AR981/AO974,"-")</f>
        <v>2.6552657219230443E-6</v>
      </c>
      <c r="AT981" s="211">
        <f t="shared" si="968"/>
        <v>1</v>
      </c>
      <c r="AU981" s="182">
        <f>IFERROR(AT981/AP974,"-")</f>
        <v>7.501875468867217E-4</v>
      </c>
      <c r="AV981" s="214">
        <f t="shared" si="973"/>
        <v>2257</v>
      </c>
      <c r="AW981" s="109">
        <f t="shared" si="988"/>
        <v>1.0458063166701528E-4</v>
      </c>
      <c r="AX981" s="121"/>
      <c r="AY981" s="76"/>
      <c r="AZ981" s="76"/>
      <c r="BA981" s="76"/>
      <c r="BB981" s="76"/>
      <c r="BC981" s="76"/>
      <c r="BD981" s="76"/>
      <c r="BE981" s="76"/>
      <c r="BF981" s="76"/>
      <c r="BG981" s="76"/>
      <c r="BH981" s="76"/>
      <c r="BI981" s="76"/>
      <c r="BN981" s="500"/>
      <c r="BO981" s="642"/>
      <c r="BP981" s="641"/>
      <c r="BQ981" s="641"/>
      <c r="BR981" s="400" t="s">
        <v>160</v>
      </c>
      <c r="BS981" s="188">
        <v>0</v>
      </c>
      <c r="BT981" s="390">
        <v>0</v>
      </c>
      <c r="BU981" s="188">
        <v>0</v>
      </c>
      <c r="BV981" s="390">
        <v>0</v>
      </c>
      <c r="BW981" s="188" t="s">
        <v>418</v>
      </c>
      <c r="BX981" s="401">
        <v>0</v>
      </c>
      <c r="CB981" s="159"/>
      <c r="CC981" s="159"/>
      <c r="CD981" s="159"/>
      <c r="CE981" s="159"/>
      <c r="CF981" s="159"/>
      <c r="CG981" s="159"/>
      <c r="CI981" s="76"/>
      <c r="CJ981" s="150"/>
      <c r="CK981" s="150"/>
      <c r="CL981" s="150"/>
    </row>
    <row r="982" spans="2:90" s="14" customFormat="1" ht="13.5" customHeight="1">
      <c r="B982" s="500"/>
      <c r="C982" s="628"/>
      <c r="D982" s="631"/>
      <c r="E982" s="615"/>
      <c r="F982" s="615"/>
      <c r="G982" s="126" t="s">
        <v>151</v>
      </c>
      <c r="H982" s="211">
        <v>182126</v>
      </c>
      <c r="I982" s="182">
        <f>IFERROR(H982/E974,"-")</f>
        <v>3.1246346749524517E-4</v>
      </c>
      <c r="J982" s="211">
        <v>8</v>
      </c>
      <c r="K982" s="182">
        <f>IFERROR(J982/F974,"-")</f>
        <v>8.1883316274309111E-3</v>
      </c>
      <c r="L982" s="214">
        <f t="shared" si="969"/>
        <v>22765.75</v>
      </c>
      <c r="M982" s="109">
        <f t="shared" si="984"/>
        <v>8.366450533361222E-4</v>
      </c>
      <c r="N982" s="615"/>
      <c r="O982" s="615"/>
      <c r="P982" s="126" t="s">
        <v>151</v>
      </c>
      <c r="Q982" s="211">
        <v>1330</v>
      </c>
      <c r="R982" s="182">
        <f>IFERROR(Q982/N974,"-")</f>
        <v>1.2159555307691604E-5</v>
      </c>
      <c r="S982" s="211">
        <v>2</v>
      </c>
      <c r="T982" s="182">
        <f>IFERROR(S982/O974,"-")</f>
        <v>1.4184397163120567E-2</v>
      </c>
      <c r="U982" s="214">
        <f t="shared" si="970"/>
        <v>665</v>
      </c>
      <c r="V982" s="109">
        <f t="shared" si="985"/>
        <v>2.0916126333403055E-4</v>
      </c>
      <c r="W982" s="615"/>
      <c r="X982" s="615"/>
      <c r="Y982" s="126" t="s">
        <v>151</v>
      </c>
      <c r="Z982" s="211">
        <v>0</v>
      </c>
      <c r="AA982" s="182">
        <f>IFERROR(Z982/W974,"-")</f>
        <v>0</v>
      </c>
      <c r="AB982" s="211">
        <v>0</v>
      </c>
      <c r="AC982" s="182">
        <f>IFERROR(AB982/X974,"-")</f>
        <v>0</v>
      </c>
      <c r="AD982" s="214" t="str">
        <f t="shared" si="971"/>
        <v>-</v>
      </c>
      <c r="AE982" s="109">
        <f t="shared" si="986"/>
        <v>0</v>
      </c>
      <c r="AF982" s="615"/>
      <c r="AG982" s="615"/>
      <c r="AH982" s="126" t="s">
        <v>151</v>
      </c>
      <c r="AI982" s="211">
        <v>38246</v>
      </c>
      <c r="AJ982" s="182">
        <f>IFERROR(AI982/AF974,"-")</f>
        <v>3.0365557775185781E-4</v>
      </c>
      <c r="AK982" s="211">
        <v>1</v>
      </c>
      <c r="AL982" s="182">
        <f>IFERROR(AK982/AG974,"-")</f>
        <v>6.8027210884353739E-3</v>
      </c>
      <c r="AM982" s="214">
        <f t="shared" si="972"/>
        <v>38246</v>
      </c>
      <c r="AN982" s="109">
        <f t="shared" si="987"/>
        <v>1.0458063166701528E-4</v>
      </c>
      <c r="AO982" s="615"/>
      <c r="AP982" s="651"/>
      <c r="AQ982" s="126" t="s">
        <v>151</v>
      </c>
      <c r="AR982" s="211">
        <f t="shared" si="967"/>
        <v>221702</v>
      </c>
      <c r="AS982" s="182">
        <f>IFERROR(AR982/AO974,"-")</f>
        <v>2.6082309308009873E-4</v>
      </c>
      <c r="AT982" s="211">
        <f t="shared" si="968"/>
        <v>11</v>
      </c>
      <c r="AU982" s="182">
        <f>IFERROR(AT982/AP974,"-")</f>
        <v>8.2520630157539385E-3</v>
      </c>
      <c r="AV982" s="214">
        <f t="shared" si="973"/>
        <v>20154.727272727272</v>
      </c>
      <c r="AW982" s="109">
        <f t="shared" si="988"/>
        <v>1.1503869483371679E-3</v>
      </c>
      <c r="AX982" s="121"/>
      <c r="AY982" s="76"/>
      <c r="AZ982" s="76"/>
      <c r="BA982" s="76"/>
      <c r="BB982" s="76"/>
      <c r="BC982" s="76"/>
      <c r="BD982" s="76"/>
      <c r="BE982" s="76"/>
      <c r="BF982" s="76"/>
      <c r="BG982" s="76"/>
      <c r="BH982" s="76"/>
      <c r="BI982" s="76"/>
      <c r="BN982" s="500"/>
      <c r="BO982" s="642"/>
      <c r="BP982" s="641"/>
      <c r="BQ982" s="641"/>
      <c r="BR982" s="400" t="s">
        <v>151</v>
      </c>
      <c r="BS982" s="188">
        <v>88151</v>
      </c>
      <c r="BT982" s="390">
        <v>7.211932778513053E-4</v>
      </c>
      <c r="BU982" s="188">
        <v>4</v>
      </c>
      <c r="BV982" s="390">
        <v>3.0303030303030304E-2</v>
      </c>
      <c r="BW982" s="188">
        <v>22037.75</v>
      </c>
      <c r="BX982" s="401">
        <v>4.2735042735042735E-4</v>
      </c>
      <c r="CB982" s="159"/>
      <c r="CC982" s="159"/>
      <c r="CD982" s="159"/>
      <c r="CE982" s="159"/>
      <c r="CF982" s="159"/>
      <c r="CG982" s="159"/>
      <c r="CI982" s="76"/>
      <c r="CJ982" s="150"/>
      <c r="CK982" s="150"/>
      <c r="CL982" s="150"/>
    </row>
    <row r="983" spans="2:90" s="14" customFormat="1" ht="13.5" customHeight="1">
      <c r="B983" s="500"/>
      <c r="C983" s="628"/>
      <c r="D983" s="631"/>
      <c r="E983" s="615"/>
      <c r="F983" s="615"/>
      <c r="G983" s="126" t="s">
        <v>152</v>
      </c>
      <c r="H983" s="211">
        <v>431588</v>
      </c>
      <c r="I983" s="182">
        <f>IFERROR(H983/E974,"-")</f>
        <v>7.4045157203989477E-4</v>
      </c>
      <c r="J983" s="211">
        <v>33</v>
      </c>
      <c r="K983" s="182">
        <f>IFERROR(J983/F974,"-")</f>
        <v>3.3776867963152504E-2</v>
      </c>
      <c r="L983" s="214">
        <f t="shared" si="969"/>
        <v>13078.424242424242</v>
      </c>
      <c r="M983" s="109">
        <f t="shared" si="984"/>
        <v>3.4511608450115039E-3</v>
      </c>
      <c r="N983" s="615"/>
      <c r="O983" s="615"/>
      <c r="P983" s="126" t="s">
        <v>152</v>
      </c>
      <c r="Q983" s="211">
        <v>83277</v>
      </c>
      <c r="R983" s="182">
        <f>IFERROR(Q983/N974,"-")</f>
        <v>7.6136187019446141E-4</v>
      </c>
      <c r="S983" s="211">
        <v>7</v>
      </c>
      <c r="T983" s="182">
        <f>IFERROR(S983/O974,"-")</f>
        <v>4.9645390070921988E-2</v>
      </c>
      <c r="U983" s="214">
        <f t="shared" si="970"/>
        <v>11896.714285714286</v>
      </c>
      <c r="V983" s="109">
        <f t="shared" si="985"/>
        <v>7.320644216691069E-4</v>
      </c>
      <c r="W983" s="615"/>
      <c r="X983" s="615"/>
      <c r="Y983" s="126" t="s">
        <v>152</v>
      </c>
      <c r="Z983" s="211">
        <v>20331</v>
      </c>
      <c r="AA983" s="182">
        <f>IFERROR(Z983/W974,"-")</f>
        <v>6.39202133880637E-4</v>
      </c>
      <c r="AB983" s="211">
        <v>3</v>
      </c>
      <c r="AC983" s="182">
        <f>IFERROR(AB983/X974,"-")</f>
        <v>4.4117647058823532E-2</v>
      </c>
      <c r="AD983" s="214">
        <f t="shared" si="971"/>
        <v>6777</v>
      </c>
      <c r="AE983" s="109">
        <f t="shared" si="986"/>
        <v>3.137418950010458E-4</v>
      </c>
      <c r="AF983" s="615"/>
      <c r="AG983" s="615"/>
      <c r="AH983" s="126" t="s">
        <v>152</v>
      </c>
      <c r="AI983" s="211">
        <v>111795</v>
      </c>
      <c r="AJ983" s="182">
        <f>IFERROR(AI983/AF974,"-")</f>
        <v>8.8760067235185236E-4</v>
      </c>
      <c r="AK983" s="211">
        <v>12</v>
      </c>
      <c r="AL983" s="182">
        <f>IFERROR(AK983/AG974,"-")</f>
        <v>8.1632653061224483E-2</v>
      </c>
      <c r="AM983" s="214">
        <f t="shared" si="972"/>
        <v>9316.25</v>
      </c>
      <c r="AN983" s="109">
        <f t="shared" si="987"/>
        <v>1.2549675800041832E-3</v>
      </c>
      <c r="AO983" s="615"/>
      <c r="AP983" s="651"/>
      <c r="AQ983" s="126" t="s">
        <v>152</v>
      </c>
      <c r="AR983" s="211">
        <f t="shared" si="967"/>
        <v>646991</v>
      </c>
      <c r="AS983" s="182">
        <f>IFERROR(AR983/AO974,"-")</f>
        <v>7.6115774244249555E-4</v>
      </c>
      <c r="AT983" s="211">
        <f t="shared" si="968"/>
        <v>55</v>
      </c>
      <c r="AU983" s="182">
        <f>IFERROR(AT983/AP974,"-")</f>
        <v>4.1260315078769691E-2</v>
      </c>
      <c r="AV983" s="214">
        <f t="shared" si="973"/>
        <v>11763.472727272727</v>
      </c>
      <c r="AW983" s="109">
        <f t="shared" si="988"/>
        <v>5.7519347416858397E-3</v>
      </c>
      <c r="AX983" s="121"/>
      <c r="AY983" s="76"/>
      <c r="AZ983" s="76"/>
      <c r="BA983" s="76"/>
      <c r="BB983" s="76"/>
      <c r="BC983" s="76"/>
      <c r="BD983" s="76"/>
      <c r="BE983" s="76"/>
      <c r="BF983" s="76"/>
      <c r="BG983" s="76"/>
      <c r="BH983" s="76"/>
      <c r="BI983" s="76"/>
      <c r="BN983" s="500"/>
      <c r="BO983" s="642"/>
      <c r="BP983" s="641"/>
      <c r="BQ983" s="641"/>
      <c r="BR983" s="400" t="s">
        <v>152</v>
      </c>
      <c r="BS983" s="188">
        <v>47857</v>
      </c>
      <c r="BT983" s="390">
        <v>3.9153437508513707E-4</v>
      </c>
      <c r="BU983" s="188">
        <v>9</v>
      </c>
      <c r="BV983" s="390">
        <v>6.8181818181818177E-2</v>
      </c>
      <c r="BW983" s="188">
        <v>5317.4444444444443</v>
      </c>
      <c r="BX983" s="401">
        <v>9.6153846153846159E-4</v>
      </c>
      <c r="CB983" s="159"/>
      <c r="CC983" s="159"/>
      <c r="CD983" s="159"/>
      <c r="CE983" s="159"/>
      <c r="CF983" s="159"/>
      <c r="CG983" s="159"/>
      <c r="CI983" s="76"/>
      <c r="CJ983" s="150"/>
      <c r="CK983" s="150"/>
      <c r="CL983" s="150"/>
    </row>
    <row r="984" spans="2:90" s="14" customFormat="1" ht="13.5" customHeight="1">
      <c r="B984" s="500"/>
      <c r="C984" s="628"/>
      <c r="D984" s="631"/>
      <c r="E984" s="615"/>
      <c r="F984" s="615"/>
      <c r="G984" s="126" t="s">
        <v>153</v>
      </c>
      <c r="H984" s="211">
        <v>21370</v>
      </c>
      <c r="I984" s="182">
        <f>IFERROR(H984/E974,"-")</f>
        <v>3.6663322646812585E-5</v>
      </c>
      <c r="J984" s="211">
        <v>5</v>
      </c>
      <c r="K984" s="182">
        <f>IFERROR(J984/F974,"-")</f>
        <v>5.1177072671443197E-3</v>
      </c>
      <c r="L984" s="214">
        <f t="shared" si="969"/>
        <v>4274</v>
      </c>
      <c r="M984" s="109">
        <f t="shared" si="984"/>
        <v>5.229031583350763E-4</v>
      </c>
      <c r="N984" s="615"/>
      <c r="O984" s="615"/>
      <c r="P984" s="126" t="s">
        <v>153</v>
      </c>
      <c r="Q984" s="211">
        <v>0</v>
      </c>
      <c r="R984" s="182">
        <f>IFERROR(Q984/N974,"-")</f>
        <v>0</v>
      </c>
      <c r="S984" s="211">
        <v>0</v>
      </c>
      <c r="T984" s="182">
        <f>IFERROR(S984/O974,"-")</f>
        <v>0</v>
      </c>
      <c r="U984" s="214" t="str">
        <f t="shared" si="970"/>
        <v>-</v>
      </c>
      <c r="V984" s="109">
        <f t="shared" si="985"/>
        <v>0</v>
      </c>
      <c r="W984" s="615"/>
      <c r="X984" s="615"/>
      <c r="Y984" s="126" t="s">
        <v>153</v>
      </c>
      <c r="Z984" s="211">
        <v>0</v>
      </c>
      <c r="AA984" s="182">
        <f>IFERROR(Z984/W974,"-")</f>
        <v>0</v>
      </c>
      <c r="AB984" s="211">
        <v>0</v>
      </c>
      <c r="AC984" s="182">
        <f>IFERROR(AB984/X974,"-")</f>
        <v>0</v>
      </c>
      <c r="AD984" s="214" t="str">
        <f t="shared" si="971"/>
        <v>-</v>
      </c>
      <c r="AE984" s="109">
        <f t="shared" si="986"/>
        <v>0</v>
      </c>
      <c r="AF984" s="615"/>
      <c r="AG984" s="615"/>
      <c r="AH984" s="126" t="s">
        <v>153</v>
      </c>
      <c r="AI984" s="211">
        <v>183657</v>
      </c>
      <c r="AJ984" s="182">
        <f>IFERROR(AI984/AF974,"-")</f>
        <v>1.4581517660192688E-3</v>
      </c>
      <c r="AK984" s="211">
        <v>2</v>
      </c>
      <c r="AL984" s="182">
        <f>IFERROR(AK984/AG974,"-")</f>
        <v>1.3605442176870748E-2</v>
      </c>
      <c r="AM984" s="214">
        <f t="shared" si="972"/>
        <v>91828.5</v>
      </c>
      <c r="AN984" s="109">
        <f t="shared" si="987"/>
        <v>2.0916126333403055E-4</v>
      </c>
      <c r="AO984" s="615"/>
      <c r="AP984" s="651"/>
      <c r="AQ984" s="126" t="s">
        <v>153</v>
      </c>
      <c r="AR984" s="211">
        <f t="shared" si="967"/>
        <v>205027</v>
      </c>
      <c r="AS984" s="182">
        <f>IFERROR(AR984/AO974,"-")</f>
        <v>2.4120565581245724E-4</v>
      </c>
      <c r="AT984" s="211">
        <f t="shared" si="968"/>
        <v>7</v>
      </c>
      <c r="AU984" s="182">
        <f>IFERROR(AT984/AP974,"-")</f>
        <v>5.2513128282070517E-3</v>
      </c>
      <c r="AV984" s="214">
        <f t="shared" si="973"/>
        <v>29289.571428571428</v>
      </c>
      <c r="AW984" s="109">
        <f t="shared" si="988"/>
        <v>7.320644216691069E-4</v>
      </c>
      <c r="AX984" s="121"/>
      <c r="AY984" s="76"/>
      <c r="AZ984" s="76"/>
      <c r="BA984" s="76"/>
      <c r="BB984" s="76"/>
      <c r="BC984" s="76"/>
      <c r="BD984" s="76"/>
      <c r="BE984" s="76"/>
      <c r="BF984" s="76"/>
      <c r="BG984" s="76"/>
      <c r="BH984" s="76"/>
      <c r="BI984" s="76"/>
      <c r="BN984" s="500"/>
      <c r="BO984" s="642"/>
      <c r="BP984" s="641"/>
      <c r="BQ984" s="641"/>
      <c r="BR984" s="400" t="s">
        <v>153</v>
      </c>
      <c r="BS984" s="188">
        <v>156998</v>
      </c>
      <c r="BT984" s="390">
        <v>1.2844539737053378E-3</v>
      </c>
      <c r="BU984" s="188">
        <v>4</v>
      </c>
      <c r="BV984" s="390">
        <v>3.0303030303030304E-2</v>
      </c>
      <c r="BW984" s="188">
        <v>39249.5</v>
      </c>
      <c r="BX984" s="401">
        <v>4.2735042735042735E-4</v>
      </c>
      <c r="CB984" s="159"/>
      <c r="CC984" s="159"/>
      <c r="CD984" s="159"/>
      <c r="CE984" s="159"/>
      <c r="CF984" s="159"/>
      <c r="CG984" s="159"/>
      <c r="CI984" s="76"/>
      <c r="CJ984" s="150"/>
      <c r="CK984" s="150"/>
      <c r="CL984" s="150"/>
    </row>
    <row r="985" spans="2:90" s="14" customFormat="1" ht="13.5" customHeight="1">
      <c r="B985" s="500"/>
      <c r="C985" s="628"/>
      <c r="D985" s="631"/>
      <c r="E985" s="615"/>
      <c r="F985" s="615"/>
      <c r="G985" s="126" t="s">
        <v>154</v>
      </c>
      <c r="H985" s="211">
        <v>271818</v>
      </c>
      <c r="I985" s="182">
        <f>IFERROR(H985/E974,"-")</f>
        <v>4.6634305265378121E-4</v>
      </c>
      <c r="J985" s="211">
        <v>4</v>
      </c>
      <c r="K985" s="182">
        <f>IFERROR(J985/F974,"-")</f>
        <v>4.0941658137154556E-3</v>
      </c>
      <c r="L985" s="214">
        <f t="shared" si="969"/>
        <v>67954.5</v>
      </c>
      <c r="M985" s="109">
        <f t="shared" si="984"/>
        <v>4.183225266680611E-4</v>
      </c>
      <c r="N985" s="615"/>
      <c r="O985" s="615"/>
      <c r="P985" s="126" t="s">
        <v>154</v>
      </c>
      <c r="Q985" s="211">
        <v>27167</v>
      </c>
      <c r="R985" s="182">
        <f>IFERROR(Q985/N974,"-")</f>
        <v>2.4837491657447955E-4</v>
      </c>
      <c r="S985" s="211">
        <v>3</v>
      </c>
      <c r="T985" s="182">
        <f>IFERROR(S985/O974,"-")</f>
        <v>2.1276595744680851E-2</v>
      </c>
      <c r="U985" s="214">
        <f t="shared" si="970"/>
        <v>9055.6666666666661</v>
      </c>
      <c r="V985" s="109">
        <f t="shared" si="985"/>
        <v>3.137418950010458E-4</v>
      </c>
      <c r="W985" s="615"/>
      <c r="X985" s="615"/>
      <c r="Y985" s="126" t="s">
        <v>154</v>
      </c>
      <c r="Z985" s="211">
        <v>105423</v>
      </c>
      <c r="AA985" s="182">
        <f>IFERROR(Z985/W974,"-")</f>
        <v>3.3144757542717227E-3</v>
      </c>
      <c r="AB985" s="211">
        <v>2</v>
      </c>
      <c r="AC985" s="182">
        <f>IFERROR(AB985/X974,"-")</f>
        <v>2.9411764705882353E-2</v>
      </c>
      <c r="AD985" s="214">
        <f t="shared" si="971"/>
        <v>52711.5</v>
      </c>
      <c r="AE985" s="109">
        <f t="shared" si="986"/>
        <v>2.0916126333403055E-4</v>
      </c>
      <c r="AF985" s="615"/>
      <c r="AG985" s="615"/>
      <c r="AH985" s="126" t="s">
        <v>154</v>
      </c>
      <c r="AI985" s="211">
        <v>1158293</v>
      </c>
      <c r="AJ985" s="182">
        <f>IFERROR(AI985/AF974,"-")</f>
        <v>9.1963115128623294E-3</v>
      </c>
      <c r="AK985" s="211">
        <v>4</v>
      </c>
      <c r="AL985" s="182">
        <f>IFERROR(AK985/AG974,"-")</f>
        <v>2.7210884353741496E-2</v>
      </c>
      <c r="AM985" s="214">
        <f t="shared" si="972"/>
        <v>289573.25</v>
      </c>
      <c r="AN985" s="109">
        <f t="shared" si="987"/>
        <v>4.183225266680611E-4</v>
      </c>
      <c r="AO985" s="615"/>
      <c r="AP985" s="651"/>
      <c r="AQ985" s="126" t="s">
        <v>154</v>
      </c>
      <c r="AR985" s="211">
        <f t="shared" si="967"/>
        <v>1562701</v>
      </c>
      <c r="AS985" s="182">
        <f>IFERROR(AR985/AO974,"-")</f>
        <v>1.8384521040827929E-3</v>
      </c>
      <c r="AT985" s="211">
        <f t="shared" si="968"/>
        <v>13</v>
      </c>
      <c r="AU985" s="182">
        <f>IFERROR(AT985/AP974,"-")</f>
        <v>9.7524381095273824E-3</v>
      </c>
      <c r="AV985" s="214">
        <f t="shared" si="973"/>
        <v>120207.76923076923</v>
      </c>
      <c r="AW985" s="109">
        <f t="shared" si="988"/>
        <v>1.3595482116711985E-3</v>
      </c>
      <c r="AX985" s="121"/>
      <c r="AY985" s="76"/>
      <c r="AZ985" s="76"/>
      <c r="BA985" s="76"/>
      <c r="BB985" s="76"/>
      <c r="BC985" s="76"/>
      <c r="BD985" s="76"/>
      <c r="BE985" s="76"/>
      <c r="BF985" s="76"/>
      <c r="BG985" s="76"/>
      <c r="BH985" s="76"/>
      <c r="BI985" s="76"/>
      <c r="BN985" s="500"/>
      <c r="BO985" s="642"/>
      <c r="BP985" s="641"/>
      <c r="BQ985" s="641"/>
      <c r="BR985" s="400" t="s">
        <v>154</v>
      </c>
      <c r="BS985" s="188">
        <v>909388</v>
      </c>
      <c r="BT985" s="390">
        <v>7.440012167288435E-3</v>
      </c>
      <c r="BU985" s="188">
        <v>2</v>
      </c>
      <c r="BV985" s="390">
        <v>1.5151515151515152E-2</v>
      </c>
      <c r="BW985" s="188">
        <v>454694</v>
      </c>
      <c r="BX985" s="401">
        <v>2.1367521367521368E-4</v>
      </c>
      <c r="CB985" s="159"/>
      <c r="CC985" s="159"/>
      <c r="CD985" s="159"/>
      <c r="CE985" s="159"/>
      <c r="CF985" s="159"/>
      <c r="CG985" s="159"/>
      <c r="CI985" s="76"/>
      <c r="CJ985" s="150"/>
      <c r="CK985" s="150"/>
      <c r="CL985" s="150"/>
    </row>
    <row r="986" spans="2:90" s="14" customFormat="1" ht="13.5" customHeight="1">
      <c r="B986" s="500"/>
      <c r="C986" s="628"/>
      <c r="D986" s="631"/>
      <c r="E986" s="615"/>
      <c r="F986" s="615"/>
      <c r="G986" s="126" t="s">
        <v>155</v>
      </c>
      <c r="H986" s="211">
        <v>3058997</v>
      </c>
      <c r="I986" s="182">
        <f>IFERROR(H986/E974,"-")</f>
        <v>5.2481513330197363E-3</v>
      </c>
      <c r="J986" s="211">
        <v>100</v>
      </c>
      <c r="K986" s="182">
        <f>IFERROR(J986/F974,"-")</f>
        <v>0.10235414534288639</v>
      </c>
      <c r="L986" s="214">
        <f t="shared" si="969"/>
        <v>30589.97</v>
      </c>
      <c r="M986" s="109">
        <f t="shared" si="984"/>
        <v>1.0458063166701528E-2</v>
      </c>
      <c r="N986" s="615"/>
      <c r="O986" s="615"/>
      <c r="P986" s="126" t="s">
        <v>155</v>
      </c>
      <c r="Q986" s="211">
        <v>173499</v>
      </c>
      <c r="R986" s="182">
        <f>IFERROR(Q986/N974,"-")</f>
        <v>1.5862185611497637E-3</v>
      </c>
      <c r="S986" s="211">
        <v>11</v>
      </c>
      <c r="T986" s="182">
        <f>IFERROR(S986/O974,"-")</f>
        <v>7.8014184397163122E-2</v>
      </c>
      <c r="U986" s="214">
        <f t="shared" si="970"/>
        <v>15772.636363636364</v>
      </c>
      <c r="V986" s="109">
        <f t="shared" si="985"/>
        <v>1.1503869483371679E-3</v>
      </c>
      <c r="W986" s="615"/>
      <c r="X986" s="615"/>
      <c r="Y986" s="126" t="s">
        <v>155</v>
      </c>
      <c r="Z986" s="211">
        <v>375599</v>
      </c>
      <c r="AA986" s="182">
        <f>IFERROR(Z986/W974,"-")</f>
        <v>1.1808749313040844E-2</v>
      </c>
      <c r="AB986" s="211">
        <v>9</v>
      </c>
      <c r="AC986" s="182">
        <f>IFERROR(AB986/X974,"-")</f>
        <v>0.13235294117647059</v>
      </c>
      <c r="AD986" s="214">
        <f t="shared" si="971"/>
        <v>41733.222222222219</v>
      </c>
      <c r="AE986" s="109">
        <f t="shared" si="986"/>
        <v>9.412256850031374E-4</v>
      </c>
      <c r="AF986" s="615"/>
      <c r="AG986" s="615"/>
      <c r="AH986" s="126" t="s">
        <v>155</v>
      </c>
      <c r="AI986" s="211">
        <v>439132</v>
      </c>
      <c r="AJ986" s="182">
        <f>IFERROR(AI986/AF974,"-")</f>
        <v>3.4865052860254364E-3</v>
      </c>
      <c r="AK986" s="211">
        <v>28</v>
      </c>
      <c r="AL986" s="182">
        <f>IFERROR(AK986/AG974,"-")</f>
        <v>0.19047619047619047</v>
      </c>
      <c r="AM986" s="214">
        <f t="shared" si="972"/>
        <v>15683.285714285714</v>
      </c>
      <c r="AN986" s="109">
        <f t="shared" si="987"/>
        <v>2.9282576866764276E-3</v>
      </c>
      <c r="AO986" s="615"/>
      <c r="AP986" s="651"/>
      <c r="AQ986" s="126" t="s">
        <v>155</v>
      </c>
      <c r="AR986" s="211">
        <f t="shared" si="967"/>
        <v>4047227</v>
      </c>
      <c r="AS986" s="182">
        <f>IFERROR(AR986/AO974,"-")</f>
        <v>4.7613926105190239E-3</v>
      </c>
      <c r="AT986" s="211">
        <f t="shared" si="968"/>
        <v>148</v>
      </c>
      <c r="AU986" s="182">
        <f>IFERROR(AT986/AP974,"-")</f>
        <v>0.11102775693923481</v>
      </c>
      <c r="AV986" s="214">
        <f t="shared" si="973"/>
        <v>27346.12837837838</v>
      </c>
      <c r="AW986" s="109">
        <f t="shared" si="988"/>
        <v>1.547793348671826E-2</v>
      </c>
      <c r="AX986" s="121"/>
      <c r="AY986" s="76"/>
      <c r="AZ986" s="76"/>
      <c r="BA986" s="76"/>
      <c r="BB986" s="76"/>
      <c r="BC986" s="76"/>
      <c r="BD986" s="76"/>
      <c r="BE986" s="76"/>
      <c r="BF986" s="76"/>
      <c r="BG986" s="76"/>
      <c r="BH986" s="76"/>
      <c r="BI986" s="76"/>
      <c r="BN986" s="500"/>
      <c r="BO986" s="642"/>
      <c r="BP986" s="641"/>
      <c r="BQ986" s="641"/>
      <c r="BR986" s="400" t="s">
        <v>155</v>
      </c>
      <c r="BS986" s="188">
        <v>1357910</v>
      </c>
      <c r="BT986" s="390">
        <v>1.1109523022167259E-2</v>
      </c>
      <c r="BU986" s="188">
        <v>19</v>
      </c>
      <c r="BV986" s="390">
        <v>0.14393939393939395</v>
      </c>
      <c r="BW986" s="188">
        <v>71468.947368421053</v>
      </c>
      <c r="BX986" s="401">
        <v>2.0299145299145301E-3</v>
      </c>
      <c r="CB986" s="159"/>
      <c r="CC986" s="159"/>
      <c r="CD986" s="159"/>
      <c r="CE986" s="159"/>
      <c r="CF986" s="159"/>
      <c r="CG986" s="159"/>
      <c r="CI986" s="76"/>
      <c r="CJ986" s="150"/>
      <c r="CK986" s="150"/>
      <c r="CL986" s="150"/>
    </row>
    <row r="987" spans="2:90" s="14" customFormat="1" ht="13.5" customHeight="1">
      <c r="B987" s="500"/>
      <c r="C987" s="628"/>
      <c r="D987" s="631"/>
      <c r="E987" s="615"/>
      <c r="F987" s="615"/>
      <c r="G987" s="126" t="s">
        <v>156</v>
      </c>
      <c r="H987" s="211">
        <v>4292712</v>
      </c>
      <c r="I987" s="182">
        <f>IFERROR(H987/E974,"-")</f>
        <v>7.3647676689679066E-3</v>
      </c>
      <c r="J987" s="211">
        <v>75</v>
      </c>
      <c r="K987" s="182">
        <f>IFERROR(J987/F974,"-")</f>
        <v>7.6765609007164795E-2</v>
      </c>
      <c r="L987" s="214">
        <f t="shared" si="969"/>
        <v>57236.160000000003</v>
      </c>
      <c r="M987" s="109">
        <f t="shared" si="984"/>
        <v>7.8435473750261449E-3</v>
      </c>
      <c r="N987" s="615"/>
      <c r="O987" s="615"/>
      <c r="P987" s="126" t="s">
        <v>156</v>
      </c>
      <c r="Q987" s="211">
        <v>813153</v>
      </c>
      <c r="R987" s="182">
        <f>IFERROR(Q987/N974,"-")</f>
        <v>7.4342698324175571E-3</v>
      </c>
      <c r="S987" s="211">
        <v>8</v>
      </c>
      <c r="T987" s="182">
        <f>IFERROR(S987/O974,"-")</f>
        <v>5.6737588652482268E-2</v>
      </c>
      <c r="U987" s="214">
        <f t="shared" si="970"/>
        <v>101644.125</v>
      </c>
      <c r="V987" s="109">
        <f t="shared" si="985"/>
        <v>8.366450533361222E-4</v>
      </c>
      <c r="W987" s="615"/>
      <c r="X987" s="615"/>
      <c r="Y987" s="126" t="s">
        <v>156</v>
      </c>
      <c r="Z987" s="211">
        <v>158554</v>
      </c>
      <c r="AA987" s="182">
        <f>IFERROR(Z987/W974,"-")</f>
        <v>4.9849026184305015E-3</v>
      </c>
      <c r="AB987" s="211">
        <v>2</v>
      </c>
      <c r="AC987" s="182">
        <f>IFERROR(AB987/X974,"-")</f>
        <v>2.9411764705882353E-2</v>
      </c>
      <c r="AD987" s="214">
        <f t="shared" si="971"/>
        <v>79277</v>
      </c>
      <c r="AE987" s="109">
        <f t="shared" si="986"/>
        <v>2.0916126333403055E-4</v>
      </c>
      <c r="AF987" s="615"/>
      <c r="AG987" s="615"/>
      <c r="AH987" s="126" t="s">
        <v>156</v>
      </c>
      <c r="AI987" s="211">
        <v>2719297</v>
      </c>
      <c r="AJ987" s="182">
        <f>IFERROR(AI987/AF974,"-")</f>
        <v>2.158996239120153E-2</v>
      </c>
      <c r="AK987" s="211">
        <v>22</v>
      </c>
      <c r="AL987" s="182">
        <f>IFERROR(AK987/AG974,"-")</f>
        <v>0.14965986394557823</v>
      </c>
      <c r="AM987" s="214">
        <f t="shared" si="972"/>
        <v>123604.40909090909</v>
      </c>
      <c r="AN987" s="109">
        <f t="shared" si="987"/>
        <v>2.3007738966743358E-3</v>
      </c>
      <c r="AO987" s="615"/>
      <c r="AP987" s="651"/>
      <c r="AQ987" s="126" t="s">
        <v>156</v>
      </c>
      <c r="AR987" s="211">
        <f t="shared" si="967"/>
        <v>7983716</v>
      </c>
      <c r="AS987" s="182">
        <f>IFERROR(AR987/AO974,"-")</f>
        <v>9.3925066142527963E-3</v>
      </c>
      <c r="AT987" s="211">
        <f t="shared" si="968"/>
        <v>107</v>
      </c>
      <c r="AU987" s="182">
        <f>IFERROR(AT987/AP974,"-")</f>
        <v>8.027006751687922E-2</v>
      </c>
      <c r="AV987" s="214">
        <f t="shared" si="973"/>
        <v>74614.168224299065</v>
      </c>
      <c r="AW987" s="109">
        <f t="shared" si="988"/>
        <v>1.1190127588370635E-2</v>
      </c>
      <c r="AX987" s="121"/>
      <c r="AY987" s="76"/>
      <c r="AZ987" s="76"/>
      <c r="BA987" s="76"/>
      <c r="BB987" s="76"/>
      <c r="BC987" s="76"/>
      <c r="BD987" s="76"/>
      <c r="BE987" s="76"/>
      <c r="BF987" s="76"/>
      <c r="BG987" s="76"/>
      <c r="BH987" s="76"/>
      <c r="BI987" s="76"/>
      <c r="BN987" s="500"/>
      <c r="BO987" s="642"/>
      <c r="BP987" s="641"/>
      <c r="BQ987" s="641"/>
      <c r="BR987" s="400" t="s">
        <v>156</v>
      </c>
      <c r="BS987" s="188">
        <v>3477894</v>
      </c>
      <c r="BT987" s="390">
        <v>2.845383233178736E-2</v>
      </c>
      <c r="BU987" s="188">
        <v>19</v>
      </c>
      <c r="BV987" s="390">
        <v>0.14393939393939395</v>
      </c>
      <c r="BW987" s="188">
        <v>183047.05263157896</v>
      </c>
      <c r="BX987" s="401">
        <v>2.0299145299145301E-3</v>
      </c>
      <c r="CB987" s="159"/>
      <c r="CC987" s="159"/>
      <c r="CD987" s="159"/>
      <c r="CE987" s="159"/>
      <c r="CF987" s="159"/>
      <c r="CG987" s="159"/>
      <c r="CI987" s="76"/>
      <c r="CJ987" s="150"/>
      <c r="CK987" s="150"/>
      <c r="CL987" s="150"/>
    </row>
    <row r="988" spans="2:90" s="14" customFormat="1" ht="13.5" customHeight="1">
      <c r="B988" s="500"/>
      <c r="C988" s="628"/>
      <c r="D988" s="631"/>
      <c r="E988" s="615"/>
      <c r="F988" s="615"/>
      <c r="G988" s="126" t="s">
        <v>157</v>
      </c>
      <c r="H988" s="211">
        <v>2142816</v>
      </c>
      <c r="I988" s="182">
        <f>IFERROR(H988/E974,"-")</f>
        <v>3.6763104530066616E-3</v>
      </c>
      <c r="J988" s="211">
        <v>66</v>
      </c>
      <c r="K988" s="182">
        <f>IFERROR(J988/F974,"-")</f>
        <v>6.7553735926305009E-2</v>
      </c>
      <c r="L988" s="214">
        <f t="shared" si="969"/>
        <v>32466.909090909092</v>
      </c>
      <c r="M988" s="109">
        <f t="shared" si="984"/>
        <v>6.9023216900230078E-3</v>
      </c>
      <c r="N988" s="615"/>
      <c r="O988" s="615"/>
      <c r="P988" s="126" t="s">
        <v>157</v>
      </c>
      <c r="Q988" s="211">
        <v>375811</v>
      </c>
      <c r="R988" s="182">
        <f>IFERROR(Q988/N974,"-")</f>
        <v>3.4358606313826239E-3</v>
      </c>
      <c r="S988" s="211">
        <v>11</v>
      </c>
      <c r="T988" s="182">
        <f>IFERROR(S988/O974,"-")</f>
        <v>7.8014184397163122E-2</v>
      </c>
      <c r="U988" s="214">
        <f t="shared" si="970"/>
        <v>34164.63636363636</v>
      </c>
      <c r="V988" s="109">
        <f t="shared" si="985"/>
        <v>1.1503869483371679E-3</v>
      </c>
      <c r="W988" s="615"/>
      <c r="X988" s="615"/>
      <c r="Y988" s="126" t="s">
        <v>157</v>
      </c>
      <c r="Z988" s="211">
        <v>79064</v>
      </c>
      <c r="AA988" s="182">
        <f>IFERROR(Z988/W974,"-")</f>
        <v>2.485754636424115E-3</v>
      </c>
      <c r="AB988" s="211">
        <v>1</v>
      </c>
      <c r="AC988" s="182">
        <f>IFERROR(AB988/X974,"-")</f>
        <v>1.4705882352941176E-2</v>
      </c>
      <c r="AD988" s="214">
        <f t="shared" si="971"/>
        <v>79064</v>
      </c>
      <c r="AE988" s="109">
        <f t="shared" si="986"/>
        <v>1.0458063166701528E-4</v>
      </c>
      <c r="AF988" s="615"/>
      <c r="AG988" s="615"/>
      <c r="AH988" s="126" t="s">
        <v>157</v>
      </c>
      <c r="AI988" s="211">
        <v>600846</v>
      </c>
      <c r="AJ988" s="182">
        <f>IFERROR(AI988/AF974,"-")</f>
        <v>4.7704397654628663E-3</v>
      </c>
      <c r="AK988" s="211">
        <v>13</v>
      </c>
      <c r="AL988" s="182">
        <f>IFERROR(AK988/AG974,"-")</f>
        <v>8.8435374149659865E-2</v>
      </c>
      <c r="AM988" s="214">
        <f t="shared" si="972"/>
        <v>46218.923076923078</v>
      </c>
      <c r="AN988" s="109">
        <f t="shared" si="987"/>
        <v>1.3595482116711985E-3</v>
      </c>
      <c r="AO988" s="615"/>
      <c r="AP988" s="651"/>
      <c r="AQ988" s="126" t="s">
        <v>157</v>
      </c>
      <c r="AR988" s="211">
        <f t="shared" si="967"/>
        <v>3198537</v>
      </c>
      <c r="AS988" s="182">
        <f>IFERROR(AR988/AO974,"-")</f>
        <v>3.7629444645115502E-3</v>
      </c>
      <c r="AT988" s="211">
        <f t="shared" si="968"/>
        <v>91</v>
      </c>
      <c r="AU988" s="182">
        <f>IFERROR(AT988/AP974,"-")</f>
        <v>6.826706676669167E-2</v>
      </c>
      <c r="AV988" s="214">
        <f t="shared" si="973"/>
        <v>35148.758241758245</v>
      </c>
      <c r="AW988" s="109">
        <f t="shared" si="988"/>
        <v>9.5168374816983897E-3</v>
      </c>
      <c r="AX988" s="121"/>
      <c r="AY988" s="76"/>
      <c r="AZ988" s="76"/>
      <c r="BA988" s="76"/>
      <c r="BB988" s="76"/>
      <c r="BC988" s="76"/>
      <c r="BD988" s="76"/>
      <c r="BE988" s="76"/>
      <c r="BF988" s="76"/>
      <c r="BG988" s="76"/>
      <c r="BH988" s="76"/>
      <c r="BI988" s="76"/>
      <c r="BN988" s="500"/>
      <c r="BO988" s="642"/>
      <c r="BP988" s="641"/>
      <c r="BQ988" s="641"/>
      <c r="BR988" s="400" t="s">
        <v>157</v>
      </c>
      <c r="BS988" s="188">
        <v>820367</v>
      </c>
      <c r="BT988" s="390">
        <v>6.7117011238788191E-3</v>
      </c>
      <c r="BU988" s="188">
        <v>16</v>
      </c>
      <c r="BV988" s="390">
        <v>0.12121212121212122</v>
      </c>
      <c r="BW988" s="188">
        <v>51272.9375</v>
      </c>
      <c r="BX988" s="401">
        <v>1.7094017094017094E-3</v>
      </c>
      <c r="CB988" s="159"/>
      <c r="CC988" s="159"/>
      <c r="CD988" s="159"/>
      <c r="CE988" s="159"/>
      <c r="CF988" s="159"/>
      <c r="CG988" s="159"/>
      <c r="CI988" s="76"/>
      <c r="CJ988" s="150"/>
      <c r="CK988" s="150"/>
      <c r="CL988" s="150"/>
    </row>
    <row r="989" spans="2:90" s="14" customFormat="1" ht="13.5" customHeight="1">
      <c r="B989" s="500"/>
      <c r="C989" s="628"/>
      <c r="D989" s="631"/>
      <c r="E989" s="615"/>
      <c r="F989" s="615"/>
      <c r="G989" s="127" t="s">
        <v>158</v>
      </c>
      <c r="H989" s="212">
        <v>915247</v>
      </c>
      <c r="I989" s="183">
        <f>IFERROR(H989/E974,"-")</f>
        <v>1.5702384680639813E-3</v>
      </c>
      <c r="J989" s="212">
        <v>68</v>
      </c>
      <c r="K989" s="183">
        <f>IFERROR(J989/F974,"-")</f>
        <v>6.9600818833162742E-2</v>
      </c>
      <c r="L989" s="215">
        <f t="shared" si="969"/>
        <v>13459.514705882353</v>
      </c>
      <c r="M989" s="110">
        <f t="shared" si="984"/>
        <v>7.111482953357038E-3</v>
      </c>
      <c r="N989" s="615"/>
      <c r="O989" s="615"/>
      <c r="P989" s="127" t="s">
        <v>158</v>
      </c>
      <c r="Q989" s="212">
        <v>129976</v>
      </c>
      <c r="R989" s="183">
        <f>IFERROR(Q989/N974,"-")</f>
        <v>1.1883085418590406E-3</v>
      </c>
      <c r="S989" s="212">
        <v>17</v>
      </c>
      <c r="T989" s="183">
        <f>IFERROR(S989/O974,"-")</f>
        <v>0.12056737588652482</v>
      </c>
      <c r="U989" s="215">
        <f t="shared" si="970"/>
        <v>7645.6470588235297</v>
      </c>
      <c r="V989" s="110">
        <f t="shared" si="985"/>
        <v>1.7778707383392595E-3</v>
      </c>
      <c r="W989" s="615"/>
      <c r="X989" s="615"/>
      <c r="Y989" s="127" t="s">
        <v>158</v>
      </c>
      <c r="Z989" s="212">
        <v>30928</v>
      </c>
      <c r="AA989" s="183">
        <f>IFERROR(Z989/W974,"-")</f>
        <v>9.7236946518421824E-4</v>
      </c>
      <c r="AB989" s="212">
        <v>8</v>
      </c>
      <c r="AC989" s="183">
        <f>IFERROR(AB989/X974,"-")</f>
        <v>0.11764705882352941</v>
      </c>
      <c r="AD989" s="215">
        <f t="shared" si="971"/>
        <v>3866</v>
      </c>
      <c r="AE989" s="110">
        <f t="shared" si="986"/>
        <v>8.366450533361222E-4</v>
      </c>
      <c r="AF989" s="615"/>
      <c r="AG989" s="615"/>
      <c r="AH989" s="127" t="s">
        <v>158</v>
      </c>
      <c r="AI989" s="212">
        <v>74866</v>
      </c>
      <c r="AJ989" s="183">
        <f>IFERROR(AI989/AF974,"-")</f>
        <v>5.9440146640094623E-4</v>
      </c>
      <c r="AK989" s="212">
        <v>15</v>
      </c>
      <c r="AL989" s="183">
        <f>IFERROR(AK989/AG974,"-")</f>
        <v>0.10204081632653061</v>
      </c>
      <c r="AM989" s="215">
        <f t="shared" si="972"/>
        <v>4991.0666666666666</v>
      </c>
      <c r="AN989" s="110">
        <f t="shared" si="987"/>
        <v>1.5687094750052291E-3</v>
      </c>
      <c r="AO989" s="615"/>
      <c r="AP989" s="651"/>
      <c r="AQ989" s="127" t="s">
        <v>158</v>
      </c>
      <c r="AR989" s="212">
        <f t="shared" si="967"/>
        <v>1151017</v>
      </c>
      <c r="AS989" s="183">
        <f>IFERROR(AR989/AO974,"-")</f>
        <v>1.3541231659063787E-3</v>
      </c>
      <c r="AT989" s="212">
        <f t="shared" si="968"/>
        <v>108</v>
      </c>
      <c r="AU989" s="183">
        <f>IFERROR(AT989/AP974,"-")</f>
        <v>8.1020255063765936E-2</v>
      </c>
      <c r="AV989" s="215">
        <f t="shared" si="973"/>
        <v>10657.564814814816</v>
      </c>
      <c r="AW989" s="110">
        <f t="shared" si="988"/>
        <v>1.1294708220037648E-2</v>
      </c>
      <c r="AX989" s="121"/>
      <c r="AY989" s="76"/>
      <c r="AZ989" s="76"/>
      <c r="BA989" s="76"/>
      <c r="BB989" s="76"/>
      <c r="BC989" s="76"/>
      <c r="BD989" s="76"/>
      <c r="BE989" s="76"/>
      <c r="BF989" s="76"/>
      <c r="BG989" s="76"/>
      <c r="BH989" s="76"/>
      <c r="BI989" s="76"/>
      <c r="BN989" s="500"/>
      <c r="BO989" s="642"/>
      <c r="BP989" s="641"/>
      <c r="BQ989" s="641"/>
      <c r="BR989" s="400" t="s">
        <v>158</v>
      </c>
      <c r="BS989" s="188">
        <v>454869</v>
      </c>
      <c r="BT989" s="390">
        <v>3.7214378180956019E-3</v>
      </c>
      <c r="BU989" s="188">
        <v>20</v>
      </c>
      <c r="BV989" s="390">
        <v>0.15151515151515152</v>
      </c>
      <c r="BW989" s="188">
        <v>22743.45</v>
      </c>
      <c r="BX989" s="401">
        <v>2.136752136752137E-3</v>
      </c>
      <c r="CB989" s="159"/>
      <c r="CC989" s="159"/>
      <c r="CD989" s="159"/>
      <c r="CE989" s="159"/>
      <c r="CF989" s="159"/>
      <c r="CG989" s="159"/>
      <c r="CI989" s="76"/>
      <c r="CJ989" s="150"/>
      <c r="CK989" s="150"/>
      <c r="CL989" s="150"/>
    </row>
    <row r="990" spans="2:90" s="14" customFormat="1" ht="13.5" customHeight="1">
      <c r="B990" s="500"/>
      <c r="C990" s="629"/>
      <c r="D990" s="632"/>
      <c r="E990" s="616"/>
      <c r="F990" s="616"/>
      <c r="G990" s="128" t="s">
        <v>81</v>
      </c>
      <c r="H990" s="204">
        <v>85969098</v>
      </c>
      <c r="I990" s="183">
        <f>IFERROR(H990/E974,"-")</f>
        <v>0.14749240887362897</v>
      </c>
      <c r="J990" s="212">
        <v>715</v>
      </c>
      <c r="K990" s="183">
        <f>IFERROR(J990/F974,"-")</f>
        <v>0.7318321392016377</v>
      </c>
      <c r="L990" s="215">
        <f t="shared" si="969"/>
        <v>120236.5006993007</v>
      </c>
      <c r="M990" s="111">
        <f t="shared" si="984"/>
        <v>7.4775151641915921E-2</v>
      </c>
      <c r="N990" s="616"/>
      <c r="O990" s="616"/>
      <c r="P990" s="128" t="s">
        <v>81</v>
      </c>
      <c r="Q990" s="204">
        <v>15998854</v>
      </c>
      <c r="R990" s="183">
        <f>IFERROR(Q990/N974,"-")</f>
        <v>0.14626988727269402</v>
      </c>
      <c r="S990" s="212">
        <v>121</v>
      </c>
      <c r="T990" s="183">
        <f>IFERROR(S990/O974,"-")</f>
        <v>0.85815602836879434</v>
      </c>
      <c r="U990" s="215">
        <f t="shared" si="970"/>
        <v>132221.93388429753</v>
      </c>
      <c r="V990" s="111">
        <f t="shared" si="985"/>
        <v>1.2654256431708848E-2</v>
      </c>
      <c r="W990" s="616"/>
      <c r="X990" s="616"/>
      <c r="Y990" s="128" t="s">
        <v>81</v>
      </c>
      <c r="Z990" s="204">
        <v>4504756</v>
      </c>
      <c r="AA990" s="183">
        <f>IFERROR(Z990/W974,"-")</f>
        <v>0.14162853021551339</v>
      </c>
      <c r="AB990" s="212">
        <v>55</v>
      </c>
      <c r="AC990" s="183">
        <f>IFERROR(AB990/X974,"-")</f>
        <v>0.80882352941176472</v>
      </c>
      <c r="AD990" s="215">
        <f t="shared" si="971"/>
        <v>81904.654545454541</v>
      </c>
      <c r="AE990" s="111">
        <f t="shared" si="986"/>
        <v>5.7519347416858397E-3</v>
      </c>
      <c r="AF990" s="616"/>
      <c r="AG990" s="616"/>
      <c r="AH990" s="128" t="s">
        <v>81</v>
      </c>
      <c r="AI990" s="204">
        <v>21267124</v>
      </c>
      <c r="AJ990" s="183">
        <f>IFERROR(AI990/AF974,"-")</f>
        <v>0.16885114326571149</v>
      </c>
      <c r="AK990" s="212">
        <v>126</v>
      </c>
      <c r="AL990" s="183">
        <f>IFERROR(AK990/AG974,"-")</f>
        <v>0.8571428571428571</v>
      </c>
      <c r="AM990" s="215">
        <f t="shared" si="972"/>
        <v>168786.6984126984</v>
      </c>
      <c r="AN990" s="111">
        <f t="shared" si="987"/>
        <v>1.3177159590043924E-2</v>
      </c>
      <c r="AO990" s="616"/>
      <c r="AP990" s="652"/>
      <c r="AQ990" s="128" t="s">
        <v>81</v>
      </c>
      <c r="AR990" s="204">
        <f t="shared" si="967"/>
        <v>127739832</v>
      </c>
      <c r="AS990" s="183">
        <f>IFERROR(AR990/AO974,"-")</f>
        <v>0.15028054817625539</v>
      </c>
      <c r="AT990" s="212">
        <f t="shared" si="968"/>
        <v>1017</v>
      </c>
      <c r="AU990" s="183">
        <f>IFERROR(AT990/AP974,"-")</f>
        <v>0.7629407351837959</v>
      </c>
      <c r="AV990" s="215">
        <f t="shared" si="973"/>
        <v>125604.55457227139</v>
      </c>
      <c r="AW990" s="111">
        <f t="shared" si="988"/>
        <v>0.10635850240535454</v>
      </c>
      <c r="AX990" s="121"/>
      <c r="AY990" s="76"/>
      <c r="AZ990" s="76"/>
      <c r="BA990" s="76"/>
      <c r="BB990" s="76"/>
      <c r="BC990" s="76"/>
      <c r="BD990" s="76"/>
      <c r="BE990" s="76"/>
      <c r="BF990" s="76"/>
      <c r="BG990" s="76"/>
      <c r="BH990" s="76"/>
      <c r="BI990" s="76"/>
      <c r="BN990" s="500"/>
      <c r="BO990" s="642"/>
      <c r="BP990" s="641"/>
      <c r="BQ990" s="641"/>
      <c r="BR990" s="128" t="s">
        <v>81</v>
      </c>
      <c r="BS990" s="188">
        <v>17919092</v>
      </c>
      <c r="BT990" s="390">
        <v>0.14660217916528573</v>
      </c>
      <c r="BU990" s="188">
        <v>110</v>
      </c>
      <c r="BV990" s="390">
        <v>0.83333333333333337</v>
      </c>
      <c r="BW990" s="188">
        <v>162900.83636363636</v>
      </c>
      <c r="BX990" s="401">
        <v>1.1752136752136752E-2</v>
      </c>
      <c r="CB990" s="159"/>
      <c r="CC990" s="159"/>
      <c r="CD990" s="159"/>
      <c r="CE990" s="159"/>
      <c r="CF990" s="159"/>
      <c r="CG990" s="159"/>
      <c r="CI990" s="76"/>
      <c r="CJ990" s="150"/>
      <c r="CK990" s="150"/>
      <c r="CL990" s="150"/>
    </row>
    <row r="991" spans="2:90" s="14" customFormat="1" ht="13.5" customHeight="1">
      <c r="B991" s="500">
        <v>59</v>
      </c>
      <c r="C991" s="627" t="s">
        <v>23</v>
      </c>
      <c r="D991" s="630">
        <f>BL63</f>
        <v>69708</v>
      </c>
      <c r="E991" s="626">
        <f t="shared" ref="E991" si="989">VLOOKUP(C991,$AY$5:$BI$78,2,0)</f>
        <v>3785374860</v>
      </c>
      <c r="F991" s="626">
        <f t="shared" ref="F991" si="990">VLOOKUP(C991,$AY$5:$BI$78,7,0)</f>
        <v>6335</v>
      </c>
      <c r="G991" s="124" t="s">
        <v>144</v>
      </c>
      <c r="H991" s="210">
        <v>64232570</v>
      </c>
      <c r="I991" s="181">
        <f>IFERROR(H991/E991,"-")</f>
        <v>1.6968615361914248E-2</v>
      </c>
      <c r="J991" s="210">
        <v>953</v>
      </c>
      <c r="K991" s="181">
        <f>IFERROR(J991/F991,"-")</f>
        <v>0.15043409629044988</v>
      </c>
      <c r="L991" s="213">
        <f t="shared" si="969"/>
        <v>67400.388247639028</v>
      </c>
      <c r="M991" s="108">
        <f>IFERROR(J991/$BL$63,0)</f>
        <v>1.367131462672864E-2</v>
      </c>
      <c r="N991" s="626">
        <f t="shared" ref="N991" si="991">VLOOKUP(C991,$AY$5:$BI$78,3,0)</f>
        <v>533515850</v>
      </c>
      <c r="O991" s="626">
        <f t="shared" ref="O991" si="992">VLOOKUP(C991,$AY$5:$BI$78,8,0)</f>
        <v>795</v>
      </c>
      <c r="P991" s="124" t="s">
        <v>144</v>
      </c>
      <c r="Q991" s="210">
        <v>13091174</v>
      </c>
      <c r="R991" s="181">
        <f>IFERROR(Q991/N991,"-")</f>
        <v>2.4537554038928742E-2</v>
      </c>
      <c r="S991" s="210">
        <v>130</v>
      </c>
      <c r="T991" s="181">
        <f>IFERROR(S991/O991,"-")</f>
        <v>0.16352201257861634</v>
      </c>
      <c r="U991" s="213">
        <f t="shared" si="970"/>
        <v>100701.33846153846</v>
      </c>
      <c r="V991" s="108">
        <f>IFERROR(S991/$BL$63,0)</f>
        <v>1.8649222470878521E-3</v>
      </c>
      <c r="W991" s="626">
        <f t="shared" ref="W991" si="993">VLOOKUP(C991,$AY$5:$BI$78,4,0)</f>
        <v>295219110</v>
      </c>
      <c r="X991" s="626">
        <f t="shared" ref="X991" si="994">VLOOKUP(C991,$AY$5:$BI$78,9,0)</f>
        <v>450</v>
      </c>
      <c r="Y991" s="124" t="s">
        <v>144</v>
      </c>
      <c r="Z991" s="210">
        <v>2469837</v>
      </c>
      <c r="AA991" s="181">
        <f>IFERROR(Z991/W991,"-")</f>
        <v>8.3661149171542458E-3</v>
      </c>
      <c r="AB991" s="210">
        <v>78</v>
      </c>
      <c r="AC991" s="181">
        <f>IFERROR(AB991/X991,"-")</f>
        <v>0.17333333333333334</v>
      </c>
      <c r="AD991" s="213">
        <f t="shared" si="971"/>
        <v>31664.576923076922</v>
      </c>
      <c r="AE991" s="108">
        <f>IFERROR(AB991/$BL$63,0)</f>
        <v>1.1189533482527114E-3</v>
      </c>
      <c r="AF991" s="626">
        <f t="shared" ref="AF991" si="995">VLOOKUP(C991,$AY$5:$BI$78,5,0)</f>
        <v>635674580</v>
      </c>
      <c r="AG991" s="626">
        <f t="shared" ref="AG991" si="996">VLOOKUP(C991,$AY$5:$BI$78,10,0)</f>
        <v>746</v>
      </c>
      <c r="AH991" s="124" t="s">
        <v>144</v>
      </c>
      <c r="AI991" s="210">
        <v>7761696</v>
      </c>
      <c r="AJ991" s="181">
        <f>IFERROR(AI991/AF991,"-")</f>
        <v>1.2210172066342499E-2</v>
      </c>
      <c r="AK991" s="210">
        <v>153</v>
      </c>
      <c r="AL991" s="181">
        <f>IFERROR(AK991/AG991,"-")</f>
        <v>0.20509383378016086</v>
      </c>
      <c r="AM991" s="213">
        <f t="shared" si="972"/>
        <v>50730.039215686273</v>
      </c>
      <c r="AN991" s="108">
        <f>IFERROR(AK991/$BL$63,0)</f>
        <v>2.1948700292649336E-3</v>
      </c>
      <c r="AO991" s="626">
        <f t="shared" ref="AO991" si="997">VLOOKUP(C991,$AY$5:$BI$78,6,0)</f>
        <v>5249784400</v>
      </c>
      <c r="AP991" s="650">
        <f t="shared" ref="AP991" si="998">VLOOKUP(C991,$AY$5:$BI$78,11,0)</f>
        <v>8326</v>
      </c>
      <c r="AQ991" s="124" t="s">
        <v>144</v>
      </c>
      <c r="AR991" s="210">
        <f t="shared" si="967"/>
        <v>87555277</v>
      </c>
      <c r="AS991" s="181">
        <f>IFERROR(AR991/AO991,"-")</f>
        <v>1.6677880524007805E-2</v>
      </c>
      <c r="AT991" s="210">
        <f t="shared" si="968"/>
        <v>1314</v>
      </c>
      <c r="AU991" s="181">
        <f>IFERROR(AT991/AP991,"-")</f>
        <v>0.15781888061494115</v>
      </c>
      <c r="AV991" s="213">
        <f t="shared" si="973"/>
        <v>66632.630898021307</v>
      </c>
      <c r="AW991" s="108">
        <f>IFERROR(AT991/$BL$63,0)</f>
        <v>1.8850060251334136E-2</v>
      </c>
      <c r="AX991" s="121"/>
      <c r="AY991" s="76"/>
      <c r="AZ991" s="76"/>
      <c r="BA991" s="76"/>
      <c r="BB991" s="76"/>
      <c r="BC991" s="76"/>
      <c r="BD991" s="76"/>
      <c r="BE991" s="76"/>
      <c r="BF991" s="76"/>
      <c r="BG991" s="76"/>
      <c r="BH991" s="76"/>
      <c r="BI991" s="76"/>
      <c r="BN991" s="500">
        <v>59</v>
      </c>
      <c r="BO991" s="642" t="s">
        <v>23</v>
      </c>
      <c r="BP991" s="641">
        <v>541767960</v>
      </c>
      <c r="BQ991" s="641">
        <v>667</v>
      </c>
      <c r="BR991" s="400" t="s">
        <v>144</v>
      </c>
      <c r="BS991" s="188">
        <v>6651579</v>
      </c>
      <c r="BT991" s="390">
        <v>1.227754221567477E-2</v>
      </c>
      <c r="BU991" s="188">
        <v>161</v>
      </c>
      <c r="BV991" s="390">
        <v>0.2413793103448276</v>
      </c>
      <c r="BW991" s="188">
        <v>41314.155279503102</v>
      </c>
      <c r="BX991" s="401">
        <v>2.3721821128628259E-3</v>
      </c>
      <c r="CB991" s="159"/>
      <c r="CC991" s="159"/>
      <c r="CD991" s="159"/>
      <c r="CE991" s="159"/>
      <c r="CF991" s="159"/>
      <c r="CG991" s="159"/>
      <c r="CI991" s="76"/>
      <c r="CJ991" s="150"/>
      <c r="CK991" s="150"/>
      <c r="CL991" s="150"/>
    </row>
    <row r="992" spans="2:90" s="14" customFormat="1" ht="13.5" customHeight="1">
      <c r="B992" s="500"/>
      <c r="C992" s="628"/>
      <c r="D992" s="631"/>
      <c r="E992" s="615"/>
      <c r="F992" s="615"/>
      <c r="G992" s="125" t="s">
        <v>145</v>
      </c>
      <c r="H992" s="211">
        <v>96809225</v>
      </c>
      <c r="I992" s="182">
        <f>IFERROR(H992/E991,"-")</f>
        <v>2.5574541116913319E-2</v>
      </c>
      <c r="J992" s="211">
        <v>1478</v>
      </c>
      <c r="K992" s="182">
        <f>IFERROR(J992/F991,"-")</f>
        <v>0.23330702446724547</v>
      </c>
      <c r="L992" s="214">
        <f t="shared" si="969"/>
        <v>65500.152232746957</v>
      </c>
      <c r="M992" s="109">
        <f t="shared" ref="M992:M1007" si="999">IFERROR(J992/$BL$63,0)</f>
        <v>2.1202731393814195E-2</v>
      </c>
      <c r="N992" s="615"/>
      <c r="O992" s="615"/>
      <c r="P992" s="125" t="s">
        <v>145</v>
      </c>
      <c r="Q992" s="211">
        <v>6404109</v>
      </c>
      <c r="R992" s="182">
        <f>IFERROR(Q992/N991,"-")</f>
        <v>1.2003596519203694E-2</v>
      </c>
      <c r="S992" s="211">
        <v>213</v>
      </c>
      <c r="T992" s="182">
        <f>IFERROR(S992/O991,"-")</f>
        <v>0.26792452830188679</v>
      </c>
      <c r="U992" s="214">
        <f t="shared" si="970"/>
        <v>30066.239436619719</v>
      </c>
      <c r="V992" s="109">
        <f t="shared" ref="V992:V1007" si="1000">IFERROR(S992/$BL$63,0)</f>
        <v>3.0556033740747118E-3</v>
      </c>
      <c r="W992" s="615"/>
      <c r="X992" s="615"/>
      <c r="Y992" s="125" t="s">
        <v>145</v>
      </c>
      <c r="Z992" s="211">
        <v>4028374</v>
      </c>
      <c r="AA992" s="182">
        <f>IFERROR(Z992/W991,"-")</f>
        <v>1.3645370043964973E-2</v>
      </c>
      <c r="AB992" s="211">
        <v>130</v>
      </c>
      <c r="AC992" s="182">
        <f>IFERROR(AB992/X991,"-")</f>
        <v>0.28888888888888886</v>
      </c>
      <c r="AD992" s="214">
        <f t="shared" si="971"/>
        <v>30987.492307692308</v>
      </c>
      <c r="AE992" s="109">
        <f t="shared" ref="AE992:AE1007" si="1001">IFERROR(AB992/$BL$63,0)</f>
        <v>1.8649222470878521E-3</v>
      </c>
      <c r="AF992" s="615"/>
      <c r="AG992" s="615"/>
      <c r="AH992" s="125" t="s">
        <v>145</v>
      </c>
      <c r="AI992" s="211">
        <v>23280439</v>
      </c>
      <c r="AJ992" s="182">
        <f>IFERROR(AI992/AF991,"-")</f>
        <v>3.662320270853052E-2</v>
      </c>
      <c r="AK992" s="211">
        <v>235</v>
      </c>
      <c r="AL992" s="182">
        <f>IFERROR(AK992/AG991,"-")</f>
        <v>0.31501340482573725</v>
      </c>
      <c r="AM992" s="214">
        <f t="shared" si="972"/>
        <v>99065.697872340432</v>
      </c>
      <c r="AN992" s="109">
        <f t="shared" ref="AN992:AN1007" si="1002">IFERROR(AK992/$BL$63,0)</f>
        <v>3.3712056005049634E-3</v>
      </c>
      <c r="AO992" s="615"/>
      <c r="AP992" s="651"/>
      <c r="AQ992" s="125" t="s">
        <v>145</v>
      </c>
      <c r="AR992" s="211">
        <f t="shared" si="967"/>
        <v>130522147</v>
      </c>
      <c r="AS992" s="182">
        <f>IFERROR(AR992/AO991,"-")</f>
        <v>2.4862382348501778E-2</v>
      </c>
      <c r="AT992" s="211">
        <f t="shared" si="968"/>
        <v>2056</v>
      </c>
      <c r="AU992" s="182">
        <f>IFERROR(AT992/AP991,"-")</f>
        <v>0.24693730482824885</v>
      </c>
      <c r="AV992" s="214">
        <f t="shared" si="973"/>
        <v>63483.534533073929</v>
      </c>
      <c r="AW992" s="109">
        <f t="shared" ref="AW992:AW1007" si="1003">IFERROR(AT992/$BL$63,0)</f>
        <v>2.9494462615481724E-2</v>
      </c>
      <c r="AX992" s="121"/>
      <c r="AY992" s="76"/>
      <c r="AZ992" s="76"/>
      <c r="BA992" s="76"/>
      <c r="BB992" s="76"/>
      <c r="BC992" s="76"/>
      <c r="BD992" s="76"/>
      <c r="BE992" s="76"/>
      <c r="BF992" s="76"/>
      <c r="BG992" s="76"/>
      <c r="BH992" s="76"/>
      <c r="BI992" s="76"/>
      <c r="BN992" s="500"/>
      <c r="BO992" s="642"/>
      <c r="BP992" s="641"/>
      <c r="BQ992" s="641"/>
      <c r="BR992" s="400" t="s">
        <v>145</v>
      </c>
      <c r="BS992" s="188">
        <v>12460264</v>
      </c>
      <c r="BT992" s="390">
        <v>2.299926337467428E-2</v>
      </c>
      <c r="BU992" s="188">
        <v>215</v>
      </c>
      <c r="BV992" s="390">
        <v>0.32233883058470764</v>
      </c>
      <c r="BW992" s="188">
        <v>57954.716279069769</v>
      </c>
      <c r="BX992" s="401">
        <v>3.167820833947252E-3</v>
      </c>
      <c r="CB992" s="159"/>
      <c r="CC992" s="159"/>
      <c r="CD992" s="159"/>
      <c r="CE992" s="159"/>
      <c r="CF992" s="159"/>
      <c r="CG992" s="159"/>
      <c r="CI992" s="76"/>
      <c r="CJ992" s="150"/>
      <c r="CK992" s="150"/>
      <c r="CL992" s="150"/>
    </row>
    <row r="993" spans="2:90" s="14" customFormat="1" ht="13.5" customHeight="1">
      <c r="B993" s="500"/>
      <c r="C993" s="628"/>
      <c r="D993" s="631"/>
      <c r="E993" s="615"/>
      <c r="F993" s="615"/>
      <c r="G993" s="126" t="s">
        <v>146</v>
      </c>
      <c r="H993" s="211">
        <v>96185785</v>
      </c>
      <c r="I993" s="182">
        <f>IFERROR(H993/E991,"-")</f>
        <v>2.5409844086088741E-2</v>
      </c>
      <c r="J993" s="211">
        <v>1820</v>
      </c>
      <c r="K993" s="182">
        <f>IFERROR(J993/F991,"-")</f>
        <v>0.287292817679558</v>
      </c>
      <c r="L993" s="214">
        <f t="shared" si="969"/>
        <v>52849.332417582416</v>
      </c>
      <c r="M993" s="109">
        <f t="shared" si="999"/>
        <v>2.610891145922993E-2</v>
      </c>
      <c r="N993" s="615"/>
      <c r="O993" s="615"/>
      <c r="P993" s="126" t="s">
        <v>146</v>
      </c>
      <c r="Q993" s="211">
        <v>15658399</v>
      </c>
      <c r="R993" s="182">
        <f>IFERROR(Q993/N991,"-")</f>
        <v>2.9349454191473411E-2</v>
      </c>
      <c r="S993" s="211">
        <v>262</v>
      </c>
      <c r="T993" s="182">
        <f>IFERROR(S993/O991,"-")</f>
        <v>0.32955974842767294</v>
      </c>
      <c r="U993" s="214">
        <f t="shared" si="970"/>
        <v>59764.881679389313</v>
      </c>
      <c r="V993" s="109">
        <f t="shared" si="1000"/>
        <v>3.7585356056693635E-3</v>
      </c>
      <c r="W993" s="615"/>
      <c r="X993" s="615"/>
      <c r="Y993" s="126" t="s">
        <v>146</v>
      </c>
      <c r="Z993" s="211">
        <v>6885536</v>
      </c>
      <c r="AA993" s="182">
        <f>IFERROR(Z993/W991,"-")</f>
        <v>2.3323476586593599E-2</v>
      </c>
      <c r="AB993" s="211">
        <v>140</v>
      </c>
      <c r="AC993" s="182">
        <f>IFERROR(AB993/X991,"-")</f>
        <v>0.31111111111111112</v>
      </c>
      <c r="AD993" s="214">
        <f t="shared" si="971"/>
        <v>49182.400000000001</v>
      </c>
      <c r="AE993" s="109">
        <f t="shared" si="1001"/>
        <v>2.0083778045561487E-3</v>
      </c>
      <c r="AF993" s="615"/>
      <c r="AG993" s="615"/>
      <c r="AH993" s="126" t="s">
        <v>146</v>
      </c>
      <c r="AI993" s="211">
        <v>10092694</v>
      </c>
      <c r="AJ993" s="182">
        <f>IFERROR(AI993/AF991,"-")</f>
        <v>1.5877139526328077E-2</v>
      </c>
      <c r="AK993" s="211">
        <v>247</v>
      </c>
      <c r="AL993" s="182">
        <f>IFERROR(AK993/AG991,"-")</f>
        <v>0.33109919571045576</v>
      </c>
      <c r="AM993" s="214">
        <f t="shared" si="972"/>
        <v>40861.109311740889</v>
      </c>
      <c r="AN993" s="109">
        <f t="shared" si="1002"/>
        <v>3.5433522694669193E-3</v>
      </c>
      <c r="AO993" s="615"/>
      <c r="AP993" s="651"/>
      <c r="AQ993" s="126" t="s">
        <v>146</v>
      </c>
      <c r="AR993" s="211">
        <f t="shared" si="967"/>
        <v>128822414</v>
      </c>
      <c r="AS993" s="182">
        <f>IFERROR(AR993/AO991,"-")</f>
        <v>2.4538610385599836E-2</v>
      </c>
      <c r="AT993" s="211">
        <f t="shared" si="968"/>
        <v>2469</v>
      </c>
      <c r="AU993" s="182">
        <f>IFERROR(AT993/AP991,"-")</f>
        <v>0.29654095604131636</v>
      </c>
      <c r="AV993" s="214">
        <f t="shared" si="973"/>
        <v>52175.947347104091</v>
      </c>
      <c r="AW993" s="109">
        <f t="shared" si="1003"/>
        <v>3.5419177138922363E-2</v>
      </c>
      <c r="AX993" s="121"/>
      <c r="AY993" s="76"/>
      <c r="AZ993" s="76"/>
      <c r="BA993" s="76"/>
      <c r="BB993" s="76"/>
      <c r="BC993" s="76"/>
      <c r="BD993" s="76"/>
      <c r="BE993" s="76"/>
      <c r="BF993" s="76"/>
      <c r="BG993" s="76"/>
      <c r="BH993" s="76"/>
      <c r="BI993" s="76"/>
      <c r="BN993" s="500"/>
      <c r="BO993" s="642"/>
      <c r="BP993" s="641"/>
      <c r="BQ993" s="641"/>
      <c r="BR993" s="400" t="s">
        <v>146</v>
      </c>
      <c r="BS993" s="188">
        <v>13989833</v>
      </c>
      <c r="BT993" s="390">
        <v>2.582255510274177E-2</v>
      </c>
      <c r="BU993" s="188">
        <v>199</v>
      </c>
      <c r="BV993" s="390">
        <v>0.29835082458770612</v>
      </c>
      <c r="BW993" s="188">
        <v>70300.668341708544</v>
      </c>
      <c r="BX993" s="401">
        <v>2.9320760277000146E-3</v>
      </c>
      <c r="CB993" s="159"/>
      <c r="CC993" s="159"/>
      <c r="CD993" s="159"/>
      <c r="CE993" s="159"/>
      <c r="CF993" s="159"/>
      <c r="CG993" s="159"/>
      <c r="CI993" s="76"/>
      <c r="CJ993" s="150"/>
      <c r="CK993" s="150"/>
      <c r="CL993" s="150"/>
    </row>
    <row r="994" spans="2:90" s="14" customFormat="1" ht="13.5" customHeight="1">
      <c r="B994" s="500"/>
      <c r="C994" s="628"/>
      <c r="D994" s="631"/>
      <c r="E994" s="615"/>
      <c r="F994" s="615"/>
      <c r="G994" s="126" t="s">
        <v>147</v>
      </c>
      <c r="H994" s="211">
        <v>7672198</v>
      </c>
      <c r="I994" s="182">
        <f>IFERROR(H994/E991,"-")</f>
        <v>2.026800061751348E-3</v>
      </c>
      <c r="J994" s="211">
        <v>267</v>
      </c>
      <c r="K994" s="182">
        <f>IFERROR(J994/F991,"-")</f>
        <v>4.2146803472770326E-2</v>
      </c>
      <c r="L994" s="214">
        <f t="shared" si="969"/>
        <v>28734.823970037454</v>
      </c>
      <c r="M994" s="109">
        <f t="shared" si="999"/>
        <v>3.8302633844035116E-3</v>
      </c>
      <c r="N994" s="615"/>
      <c r="O994" s="615"/>
      <c r="P994" s="126" t="s">
        <v>147</v>
      </c>
      <c r="Q994" s="211">
        <v>327246</v>
      </c>
      <c r="R994" s="182">
        <f>IFERROR(Q994/N991,"-")</f>
        <v>6.1337634111526397E-4</v>
      </c>
      <c r="S994" s="211">
        <v>35</v>
      </c>
      <c r="T994" s="182">
        <f>IFERROR(S994/O991,"-")</f>
        <v>4.40251572327044E-2</v>
      </c>
      <c r="U994" s="214">
        <f t="shared" si="970"/>
        <v>9349.8857142857141</v>
      </c>
      <c r="V994" s="109">
        <f t="shared" si="1000"/>
        <v>5.0209445113903717E-4</v>
      </c>
      <c r="W994" s="615"/>
      <c r="X994" s="615"/>
      <c r="Y994" s="126" t="s">
        <v>147</v>
      </c>
      <c r="Z994" s="211">
        <v>280820</v>
      </c>
      <c r="AA994" s="182">
        <f>IFERROR(Z994/W991,"-")</f>
        <v>9.5122568454325334E-4</v>
      </c>
      <c r="AB994" s="211">
        <v>19</v>
      </c>
      <c r="AC994" s="182">
        <f>IFERROR(AB994/X991,"-")</f>
        <v>4.2222222222222223E-2</v>
      </c>
      <c r="AD994" s="214">
        <f t="shared" si="971"/>
        <v>14780</v>
      </c>
      <c r="AE994" s="109">
        <f t="shared" si="1001"/>
        <v>2.7256555918976302E-4</v>
      </c>
      <c r="AF994" s="615"/>
      <c r="AG994" s="615"/>
      <c r="AH994" s="126" t="s">
        <v>147</v>
      </c>
      <c r="AI994" s="211">
        <v>474206</v>
      </c>
      <c r="AJ994" s="182">
        <f>IFERROR(AI994/AF991,"-")</f>
        <v>7.4598861574738445E-4</v>
      </c>
      <c r="AK994" s="211">
        <v>32</v>
      </c>
      <c r="AL994" s="182">
        <f>IFERROR(AK994/AG991,"-")</f>
        <v>4.2895442359249331E-2</v>
      </c>
      <c r="AM994" s="214">
        <f t="shared" si="972"/>
        <v>14818.9375</v>
      </c>
      <c r="AN994" s="109">
        <f t="shared" si="1002"/>
        <v>4.5905778389854825E-4</v>
      </c>
      <c r="AO994" s="615"/>
      <c r="AP994" s="651"/>
      <c r="AQ994" s="126" t="s">
        <v>147</v>
      </c>
      <c r="AR994" s="211">
        <f t="shared" si="967"/>
        <v>8754470</v>
      </c>
      <c r="AS994" s="182">
        <f>IFERROR(AR994/AO991,"-")</f>
        <v>1.6675865774602096E-3</v>
      </c>
      <c r="AT994" s="211">
        <f t="shared" si="968"/>
        <v>353</v>
      </c>
      <c r="AU994" s="182">
        <f>IFERROR(AT994/AP991,"-")</f>
        <v>4.2397309632476579E-2</v>
      </c>
      <c r="AV994" s="214">
        <f t="shared" si="973"/>
        <v>24800.198300283286</v>
      </c>
      <c r="AW994" s="109">
        <f t="shared" si="1003"/>
        <v>5.0639811786308605E-3</v>
      </c>
      <c r="AX994" s="121"/>
      <c r="AY994" s="76"/>
      <c r="AZ994" s="76"/>
      <c r="BA994" s="76"/>
      <c r="BB994" s="76"/>
      <c r="BC994" s="76"/>
      <c r="BD994" s="76"/>
      <c r="BE994" s="76"/>
      <c r="BF994" s="76"/>
      <c r="BG994" s="76"/>
      <c r="BH994" s="76"/>
      <c r="BI994" s="76"/>
      <c r="BN994" s="500"/>
      <c r="BO994" s="642"/>
      <c r="BP994" s="641"/>
      <c r="BQ994" s="641"/>
      <c r="BR994" s="400" t="s">
        <v>147</v>
      </c>
      <c r="BS994" s="188">
        <v>214816</v>
      </c>
      <c r="BT994" s="390">
        <v>3.9650923616819277E-4</v>
      </c>
      <c r="BU994" s="188">
        <v>25</v>
      </c>
      <c r="BV994" s="390">
        <v>3.7481259370314844E-2</v>
      </c>
      <c r="BW994" s="188">
        <v>8592.64</v>
      </c>
      <c r="BX994" s="401">
        <v>3.6835125976130838E-4</v>
      </c>
      <c r="CB994" s="159"/>
      <c r="CC994" s="159"/>
      <c r="CD994" s="159"/>
      <c r="CE994" s="159"/>
      <c r="CF994" s="159"/>
      <c r="CG994" s="159"/>
      <c r="CI994" s="76"/>
      <c r="CJ994" s="150"/>
      <c r="CK994" s="150"/>
      <c r="CL994" s="150"/>
    </row>
    <row r="995" spans="2:90" s="14" customFormat="1" ht="13.5" customHeight="1">
      <c r="B995" s="500"/>
      <c r="C995" s="628"/>
      <c r="D995" s="631"/>
      <c r="E995" s="615"/>
      <c r="F995" s="615"/>
      <c r="G995" s="126" t="s">
        <v>148</v>
      </c>
      <c r="H995" s="211">
        <v>80154728</v>
      </c>
      <c r="I995" s="182">
        <f>IFERROR(H995/E991,"-")</f>
        <v>2.1174845547529207E-2</v>
      </c>
      <c r="J995" s="211">
        <v>2061</v>
      </c>
      <c r="K995" s="182">
        <f>IFERROR(J995/F991,"-")</f>
        <v>0.32533543804262038</v>
      </c>
      <c r="L995" s="214">
        <f t="shared" si="969"/>
        <v>38891.182920912179</v>
      </c>
      <c r="M995" s="109">
        <f t="shared" si="999"/>
        <v>2.9566190394215871E-2</v>
      </c>
      <c r="N995" s="615"/>
      <c r="O995" s="615"/>
      <c r="P995" s="126" t="s">
        <v>148</v>
      </c>
      <c r="Q995" s="211">
        <v>12139446</v>
      </c>
      <c r="R995" s="182">
        <f>IFERROR(Q995/N991,"-")</f>
        <v>2.2753674515949247E-2</v>
      </c>
      <c r="S995" s="211">
        <v>305</v>
      </c>
      <c r="T995" s="182">
        <f>IFERROR(S995/O991,"-")</f>
        <v>0.38364779874213839</v>
      </c>
      <c r="U995" s="214">
        <f t="shared" si="970"/>
        <v>39801.462295081968</v>
      </c>
      <c r="V995" s="109">
        <f t="shared" si="1000"/>
        <v>4.3753945027830378E-3</v>
      </c>
      <c r="W995" s="615"/>
      <c r="X995" s="615"/>
      <c r="Y995" s="126" t="s">
        <v>148</v>
      </c>
      <c r="Z995" s="211">
        <v>7655981</v>
      </c>
      <c r="AA995" s="182">
        <f>IFERROR(Z995/W991,"-")</f>
        <v>2.5933216179670752E-2</v>
      </c>
      <c r="AB995" s="211">
        <v>182</v>
      </c>
      <c r="AC995" s="182">
        <f>IFERROR(AB995/X991,"-")</f>
        <v>0.40444444444444444</v>
      </c>
      <c r="AD995" s="214">
        <f t="shared" si="971"/>
        <v>42065.829670329673</v>
      </c>
      <c r="AE995" s="109">
        <f t="shared" si="1001"/>
        <v>2.610891145922993E-3</v>
      </c>
      <c r="AF995" s="615"/>
      <c r="AG995" s="615"/>
      <c r="AH995" s="126" t="s">
        <v>148</v>
      </c>
      <c r="AI995" s="211">
        <v>12566429</v>
      </c>
      <c r="AJ995" s="182">
        <f>IFERROR(AI995/AF991,"-")</f>
        <v>1.9768651123346793E-2</v>
      </c>
      <c r="AK995" s="211">
        <v>287</v>
      </c>
      <c r="AL995" s="182">
        <f>IFERROR(AK995/AG991,"-")</f>
        <v>0.3847184986595174</v>
      </c>
      <c r="AM995" s="214">
        <f t="shared" si="972"/>
        <v>43785.466898954706</v>
      </c>
      <c r="AN995" s="109">
        <f t="shared" si="1002"/>
        <v>4.1171744993401043E-3</v>
      </c>
      <c r="AO995" s="615"/>
      <c r="AP995" s="651"/>
      <c r="AQ995" s="126" t="s">
        <v>148</v>
      </c>
      <c r="AR995" s="211">
        <f t="shared" si="967"/>
        <v>112516584</v>
      </c>
      <c r="AS995" s="182">
        <f>IFERROR(AR995/AO991,"-")</f>
        <v>2.1432610451583498E-2</v>
      </c>
      <c r="AT995" s="211">
        <f t="shared" si="968"/>
        <v>2835</v>
      </c>
      <c r="AU995" s="182">
        <f>IFERROR(AT995/AP991,"-")</f>
        <v>0.34049963968292096</v>
      </c>
      <c r="AV995" s="214">
        <f t="shared" si="973"/>
        <v>39688.38941798942</v>
      </c>
      <c r="AW995" s="109">
        <f t="shared" si="1003"/>
        <v>4.0669650542262008E-2</v>
      </c>
      <c r="AX995" s="121"/>
      <c r="AY995" s="76"/>
      <c r="AZ995" s="76"/>
      <c r="BA995" s="76"/>
      <c r="BB995" s="76"/>
      <c r="BC995" s="76"/>
      <c r="BD995" s="76"/>
      <c r="BE995" s="76"/>
      <c r="BF995" s="76"/>
      <c r="BG995" s="76"/>
      <c r="BH995" s="76"/>
      <c r="BI995" s="76"/>
      <c r="BN995" s="500"/>
      <c r="BO995" s="642"/>
      <c r="BP995" s="641"/>
      <c r="BQ995" s="641"/>
      <c r="BR995" s="400" t="s">
        <v>148</v>
      </c>
      <c r="BS995" s="188">
        <v>11292343</v>
      </c>
      <c r="BT995" s="390">
        <v>2.0843504662032802E-2</v>
      </c>
      <c r="BU995" s="188">
        <v>263</v>
      </c>
      <c r="BV995" s="390">
        <v>0.39430284857571213</v>
      </c>
      <c r="BW995" s="188">
        <v>42936.665399239544</v>
      </c>
      <c r="BX995" s="401">
        <v>3.875055252688964E-3</v>
      </c>
      <c r="CB995" s="159"/>
      <c r="CC995" s="159"/>
      <c r="CD995" s="159"/>
      <c r="CE995" s="159"/>
      <c r="CF995" s="159"/>
      <c r="CG995" s="159"/>
      <c r="CI995" s="76"/>
      <c r="CJ995" s="150"/>
      <c r="CK995" s="150"/>
      <c r="CL995" s="150"/>
    </row>
    <row r="996" spans="2:90" s="14" customFormat="1" ht="13.5" customHeight="1">
      <c r="B996" s="500"/>
      <c r="C996" s="628"/>
      <c r="D996" s="631"/>
      <c r="E996" s="615"/>
      <c r="F996" s="615"/>
      <c r="G996" s="126" t="s">
        <v>149</v>
      </c>
      <c r="H996" s="211">
        <v>137137580</v>
      </c>
      <c r="I996" s="182">
        <f>IFERROR(H996/E991,"-")</f>
        <v>3.6228269345033905E-2</v>
      </c>
      <c r="J996" s="211">
        <v>2217</v>
      </c>
      <c r="K996" s="182">
        <f>IFERROR(J996/F991,"-")</f>
        <v>0.34996053670086819</v>
      </c>
      <c r="L996" s="214">
        <f t="shared" si="969"/>
        <v>61857.275597654487</v>
      </c>
      <c r="M996" s="109">
        <f t="shared" si="999"/>
        <v>3.1804097090721295E-2</v>
      </c>
      <c r="N996" s="615"/>
      <c r="O996" s="615"/>
      <c r="P996" s="126" t="s">
        <v>149</v>
      </c>
      <c r="Q996" s="211">
        <v>20276530</v>
      </c>
      <c r="R996" s="182">
        <f>IFERROR(Q996/N991,"-")</f>
        <v>3.8005487559554227E-2</v>
      </c>
      <c r="S996" s="211">
        <v>305</v>
      </c>
      <c r="T996" s="182">
        <f>IFERROR(S996/O991,"-")</f>
        <v>0.38364779874213839</v>
      </c>
      <c r="U996" s="214">
        <f t="shared" si="970"/>
        <v>66480.426229508201</v>
      </c>
      <c r="V996" s="109">
        <f t="shared" si="1000"/>
        <v>4.3753945027830378E-3</v>
      </c>
      <c r="W996" s="615"/>
      <c r="X996" s="615"/>
      <c r="Y996" s="126" t="s">
        <v>149</v>
      </c>
      <c r="Z996" s="211">
        <v>12663526</v>
      </c>
      <c r="AA996" s="182">
        <f>IFERROR(Z996/W991,"-")</f>
        <v>4.2895346442850535E-2</v>
      </c>
      <c r="AB996" s="211">
        <v>204</v>
      </c>
      <c r="AC996" s="182">
        <f>IFERROR(AB996/X991,"-")</f>
        <v>0.45333333333333331</v>
      </c>
      <c r="AD996" s="214">
        <f t="shared" si="971"/>
        <v>62076.107843137252</v>
      </c>
      <c r="AE996" s="109">
        <f t="shared" si="1001"/>
        <v>2.9264933723532451E-3</v>
      </c>
      <c r="AF996" s="615"/>
      <c r="AG996" s="615"/>
      <c r="AH996" s="126" t="s">
        <v>149</v>
      </c>
      <c r="AI996" s="211">
        <v>23853052</v>
      </c>
      <c r="AJ996" s="182">
        <f>IFERROR(AI996/AF991,"-")</f>
        <v>3.7523998521381802E-2</v>
      </c>
      <c r="AK996" s="211">
        <v>304</v>
      </c>
      <c r="AL996" s="182">
        <f>IFERROR(AK996/AG991,"-")</f>
        <v>0.40750670241286863</v>
      </c>
      <c r="AM996" s="214">
        <f t="shared" si="972"/>
        <v>78463.986842105267</v>
      </c>
      <c r="AN996" s="109">
        <f t="shared" si="1002"/>
        <v>4.3610489470362083E-3</v>
      </c>
      <c r="AO996" s="615"/>
      <c r="AP996" s="651"/>
      <c r="AQ996" s="126" t="s">
        <v>149</v>
      </c>
      <c r="AR996" s="211">
        <f t="shared" si="967"/>
        <v>193930688</v>
      </c>
      <c r="AS996" s="182">
        <f>IFERROR(AR996/AO991,"-")</f>
        <v>3.6940695697903328E-2</v>
      </c>
      <c r="AT996" s="211">
        <f t="shared" si="968"/>
        <v>3030</v>
      </c>
      <c r="AU996" s="182">
        <f>IFERROR(AT996/AP991,"-")</f>
        <v>0.36392024981984145</v>
      </c>
      <c r="AV996" s="214">
        <f t="shared" si="973"/>
        <v>64003.527392739277</v>
      </c>
      <c r="AW996" s="109">
        <f t="shared" si="1003"/>
        <v>4.3467033912893784E-2</v>
      </c>
      <c r="AX996" s="121"/>
      <c r="AY996" s="76"/>
      <c r="AZ996" s="76"/>
      <c r="BA996" s="76"/>
      <c r="BB996" s="76"/>
      <c r="BC996" s="76"/>
      <c r="BD996" s="76"/>
      <c r="BE996" s="76"/>
      <c r="BF996" s="76"/>
      <c r="BG996" s="76"/>
      <c r="BH996" s="76"/>
      <c r="BI996" s="76"/>
      <c r="BN996" s="500"/>
      <c r="BO996" s="642"/>
      <c r="BP996" s="641"/>
      <c r="BQ996" s="641"/>
      <c r="BR996" s="400" t="s">
        <v>149</v>
      </c>
      <c r="BS996" s="188">
        <v>19652634</v>
      </c>
      <c r="BT996" s="390">
        <v>3.6275002309106651E-2</v>
      </c>
      <c r="BU996" s="188">
        <v>264</v>
      </c>
      <c r="BV996" s="390">
        <v>0.39580209895052476</v>
      </c>
      <c r="BW996" s="188">
        <v>74441.795454545456</v>
      </c>
      <c r="BX996" s="401">
        <v>3.8897893030794164E-3</v>
      </c>
      <c r="CB996" s="159"/>
      <c r="CC996" s="159"/>
      <c r="CD996" s="159"/>
      <c r="CE996" s="159"/>
      <c r="CF996" s="159"/>
      <c r="CG996" s="159"/>
      <c r="CI996" s="76"/>
      <c r="CJ996" s="150"/>
      <c r="CK996" s="150"/>
      <c r="CL996" s="150"/>
    </row>
    <row r="997" spans="2:90" s="14" customFormat="1" ht="13.5" customHeight="1">
      <c r="B997" s="500"/>
      <c r="C997" s="628"/>
      <c r="D997" s="631"/>
      <c r="E997" s="615"/>
      <c r="F997" s="615"/>
      <c r="G997" s="126" t="s">
        <v>150</v>
      </c>
      <c r="H997" s="211">
        <v>103334158</v>
      </c>
      <c r="I997" s="182">
        <f>IFERROR(H997/E991,"-")</f>
        <v>2.7298262872702653E-2</v>
      </c>
      <c r="J997" s="211">
        <v>666</v>
      </c>
      <c r="K997" s="182">
        <f>IFERROR(J997/F991,"-")</f>
        <v>0.10513022888713497</v>
      </c>
      <c r="L997" s="214">
        <f t="shared" si="969"/>
        <v>155156.3933933934</v>
      </c>
      <c r="M997" s="109">
        <f t="shared" si="999"/>
        <v>9.5541401273885346E-3</v>
      </c>
      <c r="N997" s="615"/>
      <c r="O997" s="615"/>
      <c r="P997" s="126" t="s">
        <v>150</v>
      </c>
      <c r="Q997" s="211">
        <v>20388686</v>
      </c>
      <c r="R997" s="182">
        <f>IFERROR(Q997/N991,"-")</f>
        <v>3.8215708118137445E-2</v>
      </c>
      <c r="S997" s="211">
        <v>92</v>
      </c>
      <c r="T997" s="182">
        <f>IFERROR(S997/O991,"-")</f>
        <v>0.11572327044025157</v>
      </c>
      <c r="U997" s="214">
        <f t="shared" si="970"/>
        <v>221616.15217391305</v>
      </c>
      <c r="V997" s="109">
        <f t="shared" si="1000"/>
        <v>1.3197911287083262E-3</v>
      </c>
      <c r="W997" s="615"/>
      <c r="X997" s="615"/>
      <c r="Y997" s="126" t="s">
        <v>150</v>
      </c>
      <c r="Z997" s="211">
        <v>6347899</v>
      </c>
      <c r="AA997" s="182">
        <f>IFERROR(Z997/W991,"-")</f>
        <v>2.150233092972877E-2</v>
      </c>
      <c r="AB997" s="211">
        <v>58</v>
      </c>
      <c r="AC997" s="182">
        <f>IFERROR(AB997/X991,"-")</f>
        <v>0.12888888888888889</v>
      </c>
      <c r="AD997" s="214">
        <f t="shared" si="971"/>
        <v>109446.53448275862</v>
      </c>
      <c r="AE997" s="109">
        <f t="shared" si="1001"/>
        <v>8.3204223331611866E-4</v>
      </c>
      <c r="AF997" s="615"/>
      <c r="AG997" s="615"/>
      <c r="AH997" s="126" t="s">
        <v>150</v>
      </c>
      <c r="AI997" s="211">
        <v>25080523</v>
      </c>
      <c r="AJ997" s="182">
        <f>IFERROR(AI997/AF991,"-")</f>
        <v>3.9454972385398829E-2</v>
      </c>
      <c r="AK997" s="211">
        <v>115</v>
      </c>
      <c r="AL997" s="182">
        <f>IFERROR(AK997/AG991,"-")</f>
        <v>0.15415549597855227</v>
      </c>
      <c r="AM997" s="214">
        <f t="shared" si="972"/>
        <v>218091.50434782609</v>
      </c>
      <c r="AN997" s="109">
        <f t="shared" si="1002"/>
        <v>1.6497389108854077E-3</v>
      </c>
      <c r="AO997" s="615"/>
      <c r="AP997" s="651"/>
      <c r="AQ997" s="126" t="s">
        <v>150</v>
      </c>
      <c r="AR997" s="211">
        <f t="shared" si="967"/>
        <v>155151266</v>
      </c>
      <c r="AS997" s="182">
        <f>IFERROR(AR997/AO991,"-")</f>
        <v>2.9553835772760495E-2</v>
      </c>
      <c r="AT997" s="211">
        <f t="shared" si="968"/>
        <v>931</v>
      </c>
      <c r="AU997" s="182">
        <f>IFERROR(AT997/AP991,"-")</f>
        <v>0.11181840019216911</v>
      </c>
      <c r="AV997" s="214">
        <f t="shared" si="973"/>
        <v>166650.12459720729</v>
      </c>
      <c r="AW997" s="109">
        <f t="shared" si="1003"/>
        <v>1.3355712400298387E-2</v>
      </c>
      <c r="AX997" s="121"/>
      <c r="AY997" s="76"/>
      <c r="AZ997" s="76"/>
      <c r="BA997" s="76"/>
      <c r="BB997" s="76"/>
      <c r="BC997" s="76"/>
      <c r="BD997" s="76"/>
      <c r="BE997" s="76"/>
      <c r="BF997" s="76"/>
      <c r="BG997" s="76"/>
      <c r="BH997" s="76"/>
      <c r="BI997" s="76"/>
      <c r="BN997" s="500"/>
      <c r="BO997" s="642"/>
      <c r="BP997" s="641"/>
      <c r="BQ997" s="641"/>
      <c r="BR997" s="400" t="s">
        <v>150</v>
      </c>
      <c r="BS997" s="188">
        <v>8114365</v>
      </c>
      <c r="BT997" s="390">
        <v>1.4977565303049667E-2</v>
      </c>
      <c r="BU997" s="188">
        <v>98</v>
      </c>
      <c r="BV997" s="390">
        <v>0.14692653673163419</v>
      </c>
      <c r="BW997" s="188">
        <v>82799.642857142855</v>
      </c>
      <c r="BX997" s="401">
        <v>1.4439369382643289E-3</v>
      </c>
      <c r="CB997" s="159"/>
      <c r="CC997" s="159"/>
      <c r="CD997" s="159"/>
      <c r="CE997" s="159"/>
      <c r="CF997" s="159"/>
      <c r="CG997" s="159"/>
      <c r="CI997" s="76"/>
      <c r="CJ997" s="150"/>
      <c r="CK997" s="150"/>
      <c r="CL997" s="150"/>
    </row>
    <row r="998" spans="2:90" s="14" customFormat="1" ht="13.5" customHeight="1">
      <c r="B998" s="500"/>
      <c r="C998" s="628"/>
      <c r="D998" s="631"/>
      <c r="E998" s="615"/>
      <c r="F998" s="615"/>
      <c r="G998" s="126" t="s">
        <v>160</v>
      </c>
      <c r="H998" s="211">
        <v>0</v>
      </c>
      <c r="I998" s="182">
        <f>IFERROR(H998/E991,"-")</f>
        <v>0</v>
      </c>
      <c r="J998" s="211">
        <v>0</v>
      </c>
      <c r="K998" s="182">
        <f>IFERROR(J998/F991,"-")</f>
        <v>0</v>
      </c>
      <c r="L998" s="214" t="str">
        <f t="shared" si="969"/>
        <v>-</v>
      </c>
      <c r="M998" s="109">
        <f t="shared" si="999"/>
        <v>0</v>
      </c>
      <c r="N998" s="615"/>
      <c r="O998" s="615"/>
      <c r="P998" s="126" t="s">
        <v>160</v>
      </c>
      <c r="Q998" s="211">
        <v>0</v>
      </c>
      <c r="R998" s="182">
        <f>IFERROR(Q998/N991,"-")</f>
        <v>0</v>
      </c>
      <c r="S998" s="211">
        <v>0</v>
      </c>
      <c r="T998" s="182">
        <f>IFERROR(S998/O991,"-")</f>
        <v>0</v>
      </c>
      <c r="U998" s="214" t="str">
        <f t="shared" si="970"/>
        <v>-</v>
      </c>
      <c r="V998" s="109">
        <f t="shared" si="1000"/>
        <v>0</v>
      </c>
      <c r="W998" s="615"/>
      <c r="X998" s="615"/>
      <c r="Y998" s="126" t="s">
        <v>160</v>
      </c>
      <c r="Z998" s="211">
        <v>0</v>
      </c>
      <c r="AA998" s="182">
        <f>IFERROR(Z998/W991,"-")</f>
        <v>0</v>
      </c>
      <c r="AB998" s="211">
        <v>0</v>
      </c>
      <c r="AC998" s="182">
        <f>IFERROR(AB998/X991,"-")</f>
        <v>0</v>
      </c>
      <c r="AD998" s="214" t="str">
        <f t="shared" si="971"/>
        <v>-</v>
      </c>
      <c r="AE998" s="109">
        <f t="shared" si="1001"/>
        <v>0</v>
      </c>
      <c r="AF998" s="615"/>
      <c r="AG998" s="615"/>
      <c r="AH998" s="126" t="s">
        <v>160</v>
      </c>
      <c r="AI998" s="211">
        <v>0</v>
      </c>
      <c r="AJ998" s="182">
        <f>IFERROR(AI998/AF991,"-")</f>
        <v>0</v>
      </c>
      <c r="AK998" s="211">
        <v>0</v>
      </c>
      <c r="AL998" s="182">
        <f>IFERROR(AK998/AG991,"-")</f>
        <v>0</v>
      </c>
      <c r="AM998" s="214" t="str">
        <f t="shared" si="972"/>
        <v>-</v>
      </c>
      <c r="AN998" s="109">
        <f t="shared" si="1002"/>
        <v>0</v>
      </c>
      <c r="AO998" s="615"/>
      <c r="AP998" s="651"/>
      <c r="AQ998" s="126" t="s">
        <v>160</v>
      </c>
      <c r="AR998" s="211">
        <f t="shared" si="967"/>
        <v>0</v>
      </c>
      <c r="AS998" s="182">
        <f>IFERROR(AR998/AO991,"-")</f>
        <v>0</v>
      </c>
      <c r="AT998" s="211">
        <f t="shared" si="968"/>
        <v>0</v>
      </c>
      <c r="AU998" s="182">
        <f>IFERROR(AT998/AP991,"-")</f>
        <v>0</v>
      </c>
      <c r="AV998" s="214" t="str">
        <f t="shared" si="973"/>
        <v>-</v>
      </c>
      <c r="AW998" s="109">
        <f t="shared" si="1003"/>
        <v>0</v>
      </c>
      <c r="AX998" s="121"/>
      <c r="AY998" s="76"/>
      <c r="AZ998" s="76"/>
      <c r="BA998" s="76"/>
      <c r="BB998" s="76"/>
      <c r="BC998" s="76"/>
      <c r="BD998" s="76"/>
      <c r="BE998" s="76"/>
      <c r="BF998" s="76"/>
      <c r="BG998" s="76"/>
      <c r="BH998" s="76"/>
      <c r="BI998" s="76"/>
      <c r="BN998" s="500"/>
      <c r="BO998" s="642"/>
      <c r="BP998" s="641"/>
      <c r="BQ998" s="641"/>
      <c r="BR998" s="400" t="s">
        <v>160</v>
      </c>
      <c r="BS998" s="188">
        <v>0</v>
      </c>
      <c r="BT998" s="390">
        <v>0</v>
      </c>
      <c r="BU998" s="188">
        <v>0</v>
      </c>
      <c r="BV998" s="390">
        <v>0</v>
      </c>
      <c r="BW998" s="188" t="s">
        <v>418</v>
      </c>
      <c r="BX998" s="401">
        <v>0</v>
      </c>
      <c r="CB998" s="159"/>
      <c r="CC998" s="159"/>
      <c r="CD998" s="159"/>
      <c r="CE998" s="159"/>
      <c r="CF998" s="159"/>
      <c r="CG998" s="159"/>
      <c r="CI998" s="76"/>
      <c r="CJ998" s="150"/>
      <c r="CK998" s="150"/>
      <c r="CL998" s="150"/>
    </row>
    <row r="999" spans="2:90" s="14" customFormat="1" ht="13.5" customHeight="1">
      <c r="B999" s="500"/>
      <c r="C999" s="628"/>
      <c r="D999" s="631"/>
      <c r="E999" s="615"/>
      <c r="F999" s="615"/>
      <c r="G999" s="126" t="s">
        <v>151</v>
      </c>
      <c r="H999" s="211">
        <v>1195430</v>
      </c>
      <c r="I999" s="182">
        <f>IFERROR(H999/E991,"-")</f>
        <v>3.1580227697713405E-4</v>
      </c>
      <c r="J999" s="211">
        <v>59</v>
      </c>
      <c r="K999" s="182">
        <f>IFERROR(J999/F991,"-")</f>
        <v>9.3133385951065517E-3</v>
      </c>
      <c r="L999" s="214">
        <f t="shared" si="969"/>
        <v>20261.525423728814</v>
      </c>
      <c r="M999" s="109">
        <f t="shared" si="999"/>
        <v>8.4638778906294832E-4</v>
      </c>
      <c r="N999" s="615"/>
      <c r="O999" s="615"/>
      <c r="P999" s="126" t="s">
        <v>151</v>
      </c>
      <c r="Q999" s="211">
        <v>212399</v>
      </c>
      <c r="R999" s="182">
        <f>IFERROR(Q999/N991,"-")</f>
        <v>3.9811188364881757E-4</v>
      </c>
      <c r="S999" s="211">
        <v>10</v>
      </c>
      <c r="T999" s="182">
        <f>IFERROR(S999/O991,"-")</f>
        <v>1.2578616352201259E-2</v>
      </c>
      <c r="U999" s="214">
        <f t="shared" si="970"/>
        <v>21239.9</v>
      </c>
      <c r="V999" s="109">
        <f t="shared" si="1000"/>
        <v>1.4345555746829631E-4</v>
      </c>
      <c r="W999" s="615"/>
      <c r="X999" s="615"/>
      <c r="Y999" s="126" t="s">
        <v>151</v>
      </c>
      <c r="Z999" s="211">
        <v>15918</v>
      </c>
      <c r="AA999" s="182">
        <f>IFERROR(Z999/W991,"-")</f>
        <v>5.3919273721812926E-5</v>
      </c>
      <c r="AB999" s="211">
        <v>4</v>
      </c>
      <c r="AC999" s="182">
        <f>IFERROR(AB999/X991,"-")</f>
        <v>8.8888888888888889E-3</v>
      </c>
      <c r="AD999" s="214">
        <f t="shared" si="971"/>
        <v>3979.5</v>
      </c>
      <c r="AE999" s="109">
        <f t="shared" si="1001"/>
        <v>5.7382222987318532E-5</v>
      </c>
      <c r="AF999" s="615"/>
      <c r="AG999" s="615"/>
      <c r="AH999" s="126" t="s">
        <v>151</v>
      </c>
      <c r="AI999" s="211">
        <v>371907</v>
      </c>
      <c r="AJ999" s="182">
        <f>IFERROR(AI999/AF991,"-")</f>
        <v>5.8505878904265766E-4</v>
      </c>
      <c r="AK999" s="211">
        <v>17</v>
      </c>
      <c r="AL999" s="182">
        <f>IFERROR(AK999/AG991,"-")</f>
        <v>2.2788203753351208E-2</v>
      </c>
      <c r="AM999" s="214">
        <f t="shared" si="972"/>
        <v>21876.882352941175</v>
      </c>
      <c r="AN999" s="109">
        <f t="shared" si="1002"/>
        <v>2.4387444769610376E-4</v>
      </c>
      <c r="AO999" s="615"/>
      <c r="AP999" s="651"/>
      <c r="AQ999" s="126" t="s">
        <v>151</v>
      </c>
      <c r="AR999" s="211">
        <f t="shared" si="967"/>
        <v>1795654</v>
      </c>
      <c r="AS999" s="182">
        <f>IFERROR(AR999/AO991,"-")</f>
        <v>3.4204337991480181E-4</v>
      </c>
      <c r="AT999" s="211">
        <f t="shared" si="968"/>
        <v>90</v>
      </c>
      <c r="AU999" s="182">
        <f>IFERROR(AT999/AP991,"-")</f>
        <v>1.0809512370886379E-2</v>
      </c>
      <c r="AV999" s="214">
        <f t="shared" si="973"/>
        <v>19951.711111111112</v>
      </c>
      <c r="AW999" s="109">
        <f t="shared" si="1003"/>
        <v>1.2911000172146669E-3</v>
      </c>
      <c r="AX999" s="121"/>
      <c r="AY999" s="76"/>
      <c r="AZ999" s="76"/>
      <c r="BA999" s="76"/>
      <c r="BB999" s="76"/>
      <c r="BC999" s="76"/>
      <c r="BD999" s="76"/>
      <c r="BE999" s="76"/>
      <c r="BF999" s="76"/>
      <c r="BG999" s="76"/>
      <c r="BH999" s="76"/>
      <c r="BI999" s="76"/>
      <c r="BN999" s="500"/>
      <c r="BO999" s="642"/>
      <c r="BP999" s="641"/>
      <c r="BQ999" s="641"/>
      <c r="BR999" s="400" t="s">
        <v>151</v>
      </c>
      <c r="BS999" s="188">
        <v>9076</v>
      </c>
      <c r="BT999" s="390">
        <v>1.6752559527514326E-5</v>
      </c>
      <c r="BU999" s="188">
        <v>1</v>
      </c>
      <c r="BV999" s="390">
        <v>1.4992503748125937E-3</v>
      </c>
      <c r="BW999" s="188">
        <v>9076</v>
      </c>
      <c r="BX999" s="401">
        <v>1.4734050390452336E-5</v>
      </c>
      <c r="CB999" s="159"/>
      <c r="CC999" s="159"/>
      <c r="CD999" s="159"/>
      <c r="CE999" s="159"/>
      <c r="CF999" s="159"/>
      <c r="CG999" s="159"/>
      <c r="CI999" s="76"/>
      <c r="CJ999" s="150"/>
      <c r="CK999" s="150"/>
      <c r="CL999" s="150"/>
    </row>
    <row r="1000" spans="2:90" s="14" customFormat="1" ht="13.5" customHeight="1">
      <c r="B1000" s="500"/>
      <c r="C1000" s="628"/>
      <c r="D1000" s="631"/>
      <c r="E1000" s="615"/>
      <c r="F1000" s="615"/>
      <c r="G1000" s="126" t="s">
        <v>152</v>
      </c>
      <c r="H1000" s="211">
        <v>2785781</v>
      </c>
      <c r="I1000" s="182">
        <f>IFERROR(H1000/E991,"-")</f>
        <v>7.359326626901094E-4</v>
      </c>
      <c r="J1000" s="211">
        <v>191</v>
      </c>
      <c r="K1000" s="182">
        <f>IFERROR(J1000/F991,"-")</f>
        <v>3.0149960536700868E-2</v>
      </c>
      <c r="L1000" s="214">
        <f t="shared" si="969"/>
        <v>14585.240837696336</v>
      </c>
      <c r="M1000" s="109">
        <f t="shared" si="999"/>
        <v>2.7400011476444597E-3</v>
      </c>
      <c r="N1000" s="615"/>
      <c r="O1000" s="615"/>
      <c r="P1000" s="126" t="s">
        <v>152</v>
      </c>
      <c r="Q1000" s="211">
        <v>191060</v>
      </c>
      <c r="R1000" s="182">
        <f>IFERROR(Q1000/N991,"-")</f>
        <v>3.5811494635070356E-4</v>
      </c>
      <c r="S1000" s="211">
        <v>25</v>
      </c>
      <c r="T1000" s="182">
        <f>IFERROR(S1000/O991,"-")</f>
        <v>3.1446540880503145E-2</v>
      </c>
      <c r="U1000" s="214">
        <f t="shared" si="970"/>
        <v>7642.4</v>
      </c>
      <c r="V1000" s="109">
        <f t="shared" si="1000"/>
        <v>3.5863889367074081E-4</v>
      </c>
      <c r="W1000" s="615"/>
      <c r="X1000" s="615"/>
      <c r="Y1000" s="126" t="s">
        <v>152</v>
      </c>
      <c r="Z1000" s="211">
        <v>388460</v>
      </c>
      <c r="AA1000" s="182">
        <f>IFERROR(Z1000/W991,"-")</f>
        <v>1.315836227539606E-3</v>
      </c>
      <c r="AB1000" s="211">
        <v>15</v>
      </c>
      <c r="AC1000" s="182">
        <f>IFERROR(AB1000/X991,"-")</f>
        <v>3.3333333333333333E-2</v>
      </c>
      <c r="AD1000" s="214">
        <f t="shared" si="971"/>
        <v>25897.333333333332</v>
      </c>
      <c r="AE1000" s="109">
        <f t="shared" si="1001"/>
        <v>2.1518333620244449E-4</v>
      </c>
      <c r="AF1000" s="615"/>
      <c r="AG1000" s="615"/>
      <c r="AH1000" s="126" t="s">
        <v>152</v>
      </c>
      <c r="AI1000" s="211">
        <v>611181</v>
      </c>
      <c r="AJ1000" s="182">
        <f>IFERROR(AI1000/AF991,"-")</f>
        <v>9.614683664084853E-4</v>
      </c>
      <c r="AK1000" s="211">
        <v>44</v>
      </c>
      <c r="AL1000" s="182">
        <f>IFERROR(AK1000/AG991,"-")</f>
        <v>5.8981233243967826E-2</v>
      </c>
      <c r="AM1000" s="214">
        <f t="shared" si="972"/>
        <v>13890.477272727272</v>
      </c>
      <c r="AN1000" s="109">
        <f t="shared" si="1002"/>
        <v>6.3120445286050377E-4</v>
      </c>
      <c r="AO1000" s="615"/>
      <c r="AP1000" s="651"/>
      <c r="AQ1000" s="126" t="s">
        <v>152</v>
      </c>
      <c r="AR1000" s="211">
        <f t="shared" si="967"/>
        <v>3976482</v>
      </c>
      <c r="AS1000" s="182">
        <f>IFERROR(AR1000/AO991,"-")</f>
        <v>7.5745624906043763E-4</v>
      </c>
      <c r="AT1000" s="211">
        <f t="shared" si="968"/>
        <v>275</v>
      </c>
      <c r="AU1000" s="182">
        <f>IFERROR(AT1000/AP991,"-")</f>
        <v>3.3029065577708384E-2</v>
      </c>
      <c r="AV1000" s="214">
        <f t="shared" si="973"/>
        <v>14459.934545454546</v>
      </c>
      <c r="AW1000" s="109">
        <f t="shared" si="1003"/>
        <v>3.9450278303781484E-3</v>
      </c>
      <c r="AX1000" s="121"/>
      <c r="AY1000" s="76"/>
      <c r="AZ1000" s="76"/>
      <c r="BA1000" s="76"/>
      <c r="BB1000" s="76"/>
      <c r="BC1000" s="76"/>
      <c r="BD1000" s="76"/>
      <c r="BE1000" s="76"/>
      <c r="BF1000" s="76"/>
      <c r="BG1000" s="76"/>
      <c r="BH1000" s="76"/>
      <c r="BI1000" s="76"/>
      <c r="BN1000" s="500"/>
      <c r="BO1000" s="642"/>
      <c r="BP1000" s="641"/>
      <c r="BQ1000" s="641"/>
      <c r="BR1000" s="400" t="s">
        <v>152</v>
      </c>
      <c r="BS1000" s="188">
        <v>533079</v>
      </c>
      <c r="BT1000" s="390">
        <v>9.8396184226176835E-4</v>
      </c>
      <c r="BU1000" s="188">
        <v>27</v>
      </c>
      <c r="BV1000" s="390">
        <v>4.0479760119940027E-2</v>
      </c>
      <c r="BW1000" s="188">
        <v>19743.666666666668</v>
      </c>
      <c r="BX1000" s="401">
        <v>3.9781936054221305E-4</v>
      </c>
      <c r="CB1000" s="159"/>
      <c r="CC1000" s="159"/>
      <c r="CD1000" s="159"/>
      <c r="CE1000" s="159"/>
      <c r="CF1000" s="159"/>
      <c r="CG1000" s="159"/>
      <c r="CI1000" s="76"/>
      <c r="CJ1000" s="150"/>
      <c r="CK1000" s="150"/>
      <c r="CL1000" s="150"/>
    </row>
    <row r="1001" spans="2:90" s="14" customFormat="1" ht="13.5" customHeight="1">
      <c r="B1001" s="500"/>
      <c r="C1001" s="628"/>
      <c r="D1001" s="631"/>
      <c r="E1001" s="615"/>
      <c r="F1001" s="615"/>
      <c r="G1001" s="126" t="s">
        <v>153</v>
      </c>
      <c r="H1001" s="211">
        <v>688762</v>
      </c>
      <c r="I1001" s="182">
        <f>IFERROR(H1001/E991,"-")</f>
        <v>1.8195344595277414E-4</v>
      </c>
      <c r="J1001" s="211">
        <v>20</v>
      </c>
      <c r="K1001" s="182">
        <f>IFERROR(J1001/F991,"-")</f>
        <v>3.1570639305445935E-3</v>
      </c>
      <c r="L1001" s="214">
        <f t="shared" si="969"/>
        <v>34438.1</v>
      </c>
      <c r="M1001" s="109">
        <f t="shared" si="999"/>
        <v>2.8691111493659262E-4</v>
      </c>
      <c r="N1001" s="615"/>
      <c r="O1001" s="615"/>
      <c r="P1001" s="126" t="s">
        <v>153</v>
      </c>
      <c r="Q1001" s="211">
        <v>560427</v>
      </c>
      <c r="R1001" s="182">
        <f>IFERROR(Q1001/N991,"-")</f>
        <v>1.0504411443446337E-3</v>
      </c>
      <c r="S1001" s="211">
        <v>6</v>
      </c>
      <c r="T1001" s="182">
        <f>IFERROR(S1001/O991,"-")</f>
        <v>7.5471698113207548E-3</v>
      </c>
      <c r="U1001" s="214">
        <f t="shared" si="970"/>
        <v>93404.5</v>
      </c>
      <c r="V1001" s="109">
        <f t="shared" si="1000"/>
        <v>8.6073334480977787E-5</v>
      </c>
      <c r="W1001" s="615"/>
      <c r="X1001" s="615"/>
      <c r="Y1001" s="126" t="s">
        <v>153</v>
      </c>
      <c r="Z1001" s="211">
        <v>1415</v>
      </c>
      <c r="AA1001" s="182">
        <f>IFERROR(Z1001/W991,"-")</f>
        <v>4.7930501518008095E-6</v>
      </c>
      <c r="AB1001" s="211">
        <v>1</v>
      </c>
      <c r="AC1001" s="182">
        <f>IFERROR(AB1001/X991,"-")</f>
        <v>2.2222222222222222E-3</v>
      </c>
      <c r="AD1001" s="214">
        <f t="shared" si="971"/>
        <v>1415</v>
      </c>
      <c r="AE1001" s="109">
        <f t="shared" si="1001"/>
        <v>1.4345555746829633E-5</v>
      </c>
      <c r="AF1001" s="615"/>
      <c r="AG1001" s="615"/>
      <c r="AH1001" s="126" t="s">
        <v>153</v>
      </c>
      <c r="AI1001" s="211">
        <v>153986</v>
      </c>
      <c r="AJ1001" s="182">
        <f>IFERROR(AI1001/AF991,"-")</f>
        <v>2.422402984873172E-4</v>
      </c>
      <c r="AK1001" s="211">
        <v>11</v>
      </c>
      <c r="AL1001" s="182">
        <f>IFERROR(AK1001/AG991,"-")</f>
        <v>1.4745308310991957E-2</v>
      </c>
      <c r="AM1001" s="214">
        <f t="shared" si="972"/>
        <v>13998.727272727272</v>
      </c>
      <c r="AN1001" s="109">
        <f t="shared" si="1002"/>
        <v>1.5780111321512594E-4</v>
      </c>
      <c r="AO1001" s="615"/>
      <c r="AP1001" s="651"/>
      <c r="AQ1001" s="126" t="s">
        <v>153</v>
      </c>
      <c r="AR1001" s="211">
        <f t="shared" si="967"/>
        <v>1404590</v>
      </c>
      <c r="AS1001" s="182">
        <f>IFERROR(AR1001/AO991,"-")</f>
        <v>2.6755193984728213E-4</v>
      </c>
      <c r="AT1001" s="211">
        <f t="shared" si="968"/>
        <v>38</v>
      </c>
      <c r="AU1001" s="182">
        <f>IFERROR(AT1001/AP991,"-")</f>
        <v>4.5640163343742494E-3</v>
      </c>
      <c r="AV1001" s="214">
        <f t="shared" si="973"/>
        <v>36962.894736842107</v>
      </c>
      <c r="AW1001" s="109">
        <f t="shared" si="1003"/>
        <v>5.4513111837952604E-4</v>
      </c>
      <c r="AX1001" s="121"/>
      <c r="AY1001" s="76"/>
      <c r="AZ1001" s="76"/>
      <c r="BA1001" s="76"/>
      <c r="BB1001" s="76"/>
      <c r="BC1001" s="76"/>
      <c r="BD1001" s="76"/>
      <c r="BE1001" s="76"/>
      <c r="BF1001" s="76"/>
      <c r="BG1001" s="76"/>
      <c r="BH1001" s="76"/>
      <c r="BI1001" s="76"/>
      <c r="BN1001" s="500"/>
      <c r="BO1001" s="642"/>
      <c r="BP1001" s="641"/>
      <c r="BQ1001" s="641"/>
      <c r="BR1001" s="400" t="s">
        <v>153</v>
      </c>
      <c r="BS1001" s="188">
        <v>66026</v>
      </c>
      <c r="BT1001" s="390">
        <v>1.2187136352618563E-4</v>
      </c>
      <c r="BU1001" s="188">
        <v>8</v>
      </c>
      <c r="BV1001" s="390">
        <v>1.1994002998500749E-2</v>
      </c>
      <c r="BW1001" s="188">
        <v>8253.25</v>
      </c>
      <c r="BX1001" s="401">
        <v>1.1787240312361869E-4</v>
      </c>
      <c r="CB1001" s="159"/>
      <c r="CC1001" s="159"/>
      <c r="CD1001" s="159"/>
      <c r="CE1001" s="159"/>
      <c r="CF1001" s="159"/>
      <c r="CG1001" s="159"/>
      <c r="CI1001" s="76"/>
      <c r="CJ1001" s="150"/>
      <c r="CK1001" s="150"/>
      <c r="CL1001" s="150"/>
    </row>
    <row r="1002" spans="2:90" s="14" customFormat="1" ht="13.5" customHeight="1">
      <c r="B1002" s="500"/>
      <c r="C1002" s="628"/>
      <c r="D1002" s="631"/>
      <c r="E1002" s="615"/>
      <c r="F1002" s="615"/>
      <c r="G1002" s="126" t="s">
        <v>154</v>
      </c>
      <c r="H1002" s="211">
        <v>5155627</v>
      </c>
      <c r="I1002" s="182">
        <f>IFERROR(H1002/E991,"-")</f>
        <v>1.3619858509864992E-3</v>
      </c>
      <c r="J1002" s="211">
        <v>21</v>
      </c>
      <c r="K1002" s="182">
        <f>IFERROR(J1002/F991,"-")</f>
        <v>3.3149171270718232E-3</v>
      </c>
      <c r="L1002" s="214">
        <f t="shared" si="969"/>
        <v>245506.04761904763</v>
      </c>
      <c r="M1002" s="109">
        <f t="shared" si="999"/>
        <v>3.0125667068342228E-4</v>
      </c>
      <c r="N1002" s="615"/>
      <c r="O1002" s="615"/>
      <c r="P1002" s="126" t="s">
        <v>154</v>
      </c>
      <c r="Q1002" s="211">
        <v>118678</v>
      </c>
      <c r="R1002" s="182">
        <f>IFERROR(Q1002/N991,"-")</f>
        <v>2.2244512510734217E-4</v>
      </c>
      <c r="S1002" s="211">
        <v>3</v>
      </c>
      <c r="T1002" s="182">
        <f>IFERROR(S1002/O991,"-")</f>
        <v>3.7735849056603774E-3</v>
      </c>
      <c r="U1002" s="214">
        <f t="shared" si="970"/>
        <v>39559.333333333336</v>
      </c>
      <c r="V1002" s="109">
        <f t="shared" si="1000"/>
        <v>4.3036667240488894E-5</v>
      </c>
      <c r="W1002" s="615"/>
      <c r="X1002" s="615"/>
      <c r="Y1002" s="126" t="s">
        <v>154</v>
      </c>
      <c r="Z1002" s="211">
        <v>616687</v>
      </c>
      <c r="AA1002" s="182">
        <f>IFERROR(Z1002/W991,"-")</f>
        <v>2.0889128755926401E-3</v>
      </c>
      <c r="AB1002" s="211">
        <v>2</v>
      </c>
      <c r="AC1002" s="182">
        <f>IFERROR(AB1002/X991,"-")</f>
        <v>4.4444444444444444E-3</v>
      </c>
      <c r="AD1002" s="214">
        <f t="shared" si="971"/>
        <v>308343.5</v>
      </c>
      <c r="AE1002" s="109">
        <f t="shared" si="1001"/>
        <v>2.8691111493659266E-5</v>
      </c>
      <c r="AF1002" s="615"/>
      <c r="AG1002" s="615"/>
      <c r="AH1002" s="126" t="s">
        <v>154</v>
      </c>
      <c r="AI1002" s="211">
        <v>1043955</v>
      </c>
      <c r="AJ1002" s="182">
        <f>IFERROR(AI1002/AF991,"-")</f>
        <v>1.6422789786560287E-3</v>
      </c>
      <c r="AK1002" s="211">
        <v>6</v>
      </c>
      <c r="AL1002" s="182">
        <f>IFERROR(AK1002/AG991,"-")</f>
        <v>8.0428954423592495E-3</v>
      </c>
      <c r="AM1002" s="214">
        <f t="shared" si="972"/>
        <v>173992.5</v>
      </c>
      <c r="AN1002" s="109">
        <f t="shared" si="1002"/>
        <v>8.6073334480977787E-5</v>
      </c>
      <c r="AO1002" s="615"/>
      <c r="AP1002" s="651"/>
      <c r="AQ1002" s="126" t="s">
        <v>154</v>
      </c>
      <c r="AR1002" s="211">
        <f t="shared" si="967"/>
        <v>6934947</v>
      </c>
      <c r="AS1002" s="182">
        <f>IFERROR(AR1002/AO991,"-")</f>
        <v>1.3209965346386416E-3</v>
      </c>
      <c r="AT1002" s="211">
        <f t="shared" si="968"/>
        <v>32</v>
      </c>
      <c r="AU1002" s="182">
        <f>IFERROR(AT1002/AP991,"-")</f>
        <v>3.8433821763151571E-3</v>
      </c>
      <c r="AV1002" s="214">
        <f t="shared" si="973"/>
        <v>216717.09375</v>
      </c>
      <c r="AW1002" s="109">
        <f t="shared" si="1003"/>
        <v>4.5905778389854825E-4</v>
      </c>
      <c r="AX1002" s="121"/>
      <c r="AY1002" s="76"/>
      <c r="AZ1002" s="76"/>
      <c r="BA1002" s="76"/>
      <c r="BB1002" s="76"/>
      <c r="BC1002" s="76"/>
      <c r="BD1002" s="76"/>
      <c r="BE1002" s="76"/>
      <c r="BF1002" s="76"/>
      <c r="BG1002" s="76"/>
      <c r="BH1002" s="76"/>
      <c r="BI1002" s="76"/>
      <c r="BN1002" s="500"/>
      <c r="BO1002" s="642"/>
      <c r="BP1002" s="641"/>
      <c r="BQ1002" s="641"/>
      <c r="BR1002" s="400" t="s">
        <v>154</v>
      </c>
      <c r="BS1002" s="188">
        <v>1013431</v>
      </c>
      <c r="BT1002" s="390">
        <v>1.870599730556233E-3</v>
      </c>
      <c r="BU1002" s="188">
        <v>6</v>
      </c>
      <c r="BV1002" s="390">
        <v>8.9955022488755615E-3</v>
      </c>
      <c r="BW1002" s="188">
        <v>168905.16666666666</v>
      </c>
      <c r="BX1002" s="401">
        <v>8.8404302342714018E-5</v>
      </c>
      <c r="CB1002" s="159"/>
      <c r="CC1002" s="159"/>
      <c r="CD1002" s="159"/>
      <c r="CE1002" s="159"/>
      <c r="CF1002" s="159"/>
      <c r="CG1002" s="159"/>
      <c r="CI1002" s="76"/>
      <c r="CJ1002" s="150"/>
      <c r="CK1002" s="150"/>
      <c r="CL1002" s="150"/>
    </row>
    <row r="1003" spans="2:90" s="14" customFormat="1" ht="13.5" customHeight="1">
      <c r="B1003" s="500"/>
      <c r="C1003" s="628"/>
      <c r="D1003" s="631"/>
      <c r="E1003" s="615"/>
      <c r="F1003" s="615"/>
      <c r="G1003" s="126" t="s">
        <v>155</v>
      </c>
      <c r="H1003" s="211">
        <v>24157370</v>
      </c>
      <c r="I1003" s="182">
        <f>IFERROR(H1003/E991,"-")</f>
        <v>6.3817642620472206E-3</v>
      </c>
      <c r="J1003" s="211">
        <v>600</v>
      </c>
      <c r="K1003" s="182">
        <f>IFERROR(J1003/F991,"-")</f>
        <v>9.4711917916337804E-2</v>
      </c>
      <c r="L1003" s="214">
        <f t="shared" si="969"/>
        <v>40262.283333333333</v>
      </c>
      <c r="M1003" s="109">
        <f t="shared" si="999"/>
        <v>8.6073334480977794E-3</v>
      </c>
      <c r="N1003" s="615"/>
      <c r="O1003" s="615"/>
      <c r="P1003" s="126" t="s">
        <v>155</v>
      </c>
      <c r="Q1003" s="211">
        <v>2329472</v>
      </c>
      <c r="R1003" s="182">
        <f>IFERROR(Q1003/N991,"-")</f>
        <v>4.3662657819819222E-3</v>
      </c>
      <c r="S1003" s="211">
        <v>92</v>
      </c>
      <c r="T1003" s="182">
        <f>IFERROR(S1003/O991,"-")</f>
        <v>0.11572327044025157</v>
      </c>
      <c r="U1003" s="214">
        <f t="shared" si="970"/>
        <v>25320.347826086956</v>
      </c>
      <c r="V1003" s="109">
        <f t="shared" si="1000"/>
        <v>1.3197911287083262E-3</v>
      </c>
      <c r="W1003" s="615"/>
      <c r="X1003" s="615"/>
      <c r="Y1003" s="126" t="s">
        <v>155</v>
      </c>
      <c r="Z1003" s="211">
        <v>2171897</v>
      </c>
      <c r="AA1003" s="182">
        <f>IFERROR(Z1003/W991,"-")</f>
        <v>7.3568984067460949E-3</v>
      </c>
      <c r="AB1003" s="211">
        <v>57</v>
      </c>
      <c r="AC1003" s="182">
        <f>IFERROR(AB1003/X991,"-")</f>
        <v>0.12666666666666668</v>
      </c>
      <c r="AD1003" s="214">
        <f t="shared" si="971"/>
        <v>38103.456140350878</v>
      </c>
      <c r="AE1003" s="109">
        <f t="shared" si="1001"/>
        <v>8.1769667756928901E-4</v>
      </c>
      <c r="AF1003" s="615"/>
      <c r="AG1003" s="615"/>
      <c r="AH1003" s="126" t="s">
        <v>155</v>
      </c>
      <c r="AI1003" s="211">
        <v>6657359</v>
      </c>
      <c r="AJ1003" s="182">
        <f>IFERROR(AI1003/AF991,"-")</f>
        <v>1.0472904233483743E-2</v>
      </c>
      <c r="AK1003" s="211">
        <v>108</v>
      </c>
      <c r="AL1003" s="182">
        <f>IFERROR(AK1003/AG991,"-")</f>
        <v>0.1447721179624665</v>
      </c>
      <c r="AM1003" s="214">
        <f t="shared" si="972"/>
        <v>61642.212962962964</v>
      </c>
      <c r="AN1003" s="109">
        <f t="shared" si="1002"/>
        <v>1.5493200206576003E-3</v>
      </c>
      <c r="AO1003" s="615"/>
      <c r="AP1003" s="651"/>
      <c r="AQ1003" s="126" t="s">
        <v>155</v>
      </c>
      <c r="AR1003" s="211">
        <f t="shared" si="967"/>
        <v>35316098</v>
      </c>
      <c r="AS1003" s="182">
        <f>IFERROR(AR1003/AO991,"-")</f>
        <v>6.727152071235535E-3</v>
      </c>
      <c r="AT1003" s="211">
        <f t="shared" si="968"/>
        <v>857</v>
      </c>
      <c r="AU1003" s="182">
        <f>IFERROR(AT1003/AP991,"-")</f>
        <v>0.10293057890944031</v>
      </c>
      <c r="AV1003" s="214">
        <f t="shared" si="973"/>
        <v>41208.982497082849</v>
      </c>
      <c r="AW1003" s="109">
        <f t="shared" si="1003"/>
        <v>1.2294141275032994E-2</v>
      </c>
      <c r="AX1003" s="121"/>
      <c r="AY1003" s="76"/>
      <c r="AZ1003" s="76"/>
      <c r="BA1003" s="76"/>
      <c r="BB1003" s="76"/>
      <c r="BC1003" s="76"/>
      <c r="BD1003" s="76"/>
      <c r="BE1003" s="76"/>
      <c r="BF1003" s="76"/>
      <c r="BG1003" s="76"/>
      <c r="BH1003" s="76"/>
      <c r="BI1003" s="76"/>
      <c r="BN1003" s="500"/>
      <c r="BO1003" s="642"/>
      <c r="BP1003" s="641"/>
      <c r="BQ1003" s="641"/>
      <c r="BR1003" s="400" t="s">
        <v>155</v>
      </c>
      <c r="BS1003" s="188">
        <v>6506054</v>
      </c>
      <c r="BT1003" s="390">
        <v>1.2008930908354197E-2</v>
      </c>
      <c r="BU1003" s="188">
        <v>121</v>
      </c>
      <c r="BV1003" s="390">
        <v>0.18140929535232383</v>
      </c>
      <c r="BW1003" s="188">
        <v>53769.041322314049</v>
      </c>
      <c r="BX1003" s="401">
        <v>1.7828200972447325E-3</v>
      </c>
      <c r="CB1003" s="159"/>
      <c r="CC1003" s="159"/>
      <c r="CD1003" s="159"/>
      <c r="CE1003" s="159"/>
      <c r="CF1003" s="159"/>
      <c r="CG1003" s="159"/>
      <c r="CI1003" s="76"/>
      <c r="CJ1003" s="150"/>
      <c r="CK1003" s="150"/>
      <c r="CL1003" s="150"/>
    </row>
    <row r="1004" spans="2:90" s="14" customFormat="1" ht="13.5" customHeight="1">
      <c r="B1004" s="500"/>
      <c r="C1004" s="628"/>
      <c r="D1004" s="631"/>
      <c r="E1004" s="615"/>
      <c r="F1004" s="615"/>
      <c r="G1004" s="126" t="s">
        <v>156</v>
      </c>
      <c r="H1004" s="211">
        <v>34829698</v>
      </c>
      <c r="I1004" s="182">
        <f>IFERROR(H1004/E991,"-")</f>
        <v>9.2011225540817379E-3</v>
      </c>
      <c r="J1004" s="211">
        <v>469</v>
      </c>
      <c r="K1004" s="182">
        <f>IFERROR(J1004/F991,"-")</f>
        <v>7.4033149171270712E-2</v>
      </c>
      <c r="L1004" s="214">
        <f t="shared" si="969"/>
        <v>74263.748400852885</v>
      </c>
      <c r="M1004" s="109">
        <f t="shared" si="999"/>
        <v>6.7280656452630974E-3</v>
      </c>
      <c r="N1004" s="615"/>
      <c r="O1004" s="615"/>
      <c r="P1004" s="126" t="s">
        <v>156</v>
      </c>
      <c r="Q1004" s="211">
        <v>2487096</v>
      </c>
      <c r="R1004" s="182">
        <f>IFERROR(Q1004/N991,"-")</f>
        <v>4.661709675541973E-3</v>
      </c>
      <c r="S1004" s="211">
        <v>48</v>
      </c>
      <c r="T1004" s="182">
        <f>IFERROR(S1004/O991,"-")</f>
        <v>6.0377358490566038E-2</v>
      </c>
      <c r="U1004" s="214">
        <f t="shared" si="970"/>
        <v>51814.5</v>
      </c>
      <c r="V1004" s="109">
        <f t="shared" si="1000"/>
        <v>6.885866758478223E-4</v>
      </c>
      <c r="W1004" s="615"/>
      <c r="X1004" s="615"/>
      <c r="Y1004" s="126" t="s">
        <v>156</v>
      </c>
      <c r="Z1004" s="211">
        <v>1344996</v>
      </c>
      <c r="AA1004" s="182">
        <f>IFERROR(Z1004/W991,"-")</f>
        <v>4.5559245808985743E-3</v>
      </c>
      <c r="AB1004" s="211">
        <v>43</v>
      </c>
      <c r="AC1004" s="182">
        <f>IFERROR(AB1004/X991,"-")</f>
        <v>9.555555555555556E-2</v>
      </c>
      <c r="AD1004" s="214">
        <f t="shared" si="971"/>
        <v>31278.976744186046</v>
      </c>
      <c r="AE1004" s="109">
        <f t="shared" si="1001"/>
        <v>6.1685889711367422E-4</v>
      </c>
      <c r="AF1004" s="615"/>
      <c r="AG1004" s="615"/>
      <c r="AH1004" s="126" t="s">
        <v>156</v>
      </c>
      <c r="AI1004" s="211">
        <v>8332304</v>
      </c>
      <c r="AJ1004" s="182">
        <f>IFERROR(AI1004/AF991,"-")</f>
        <v>1.3107813749607542E-2</v>
      </c>
      <c r="AK1004" s="211">
        <v>86</v>
      </c>
      <c r="AL1004" s="182">
        <f>IFERROR(AK1004/AG991,"-")</f>
        <v>0.11528150134048257</v>
      </c>
      <c r="AM1004" s="214">
        <f t="shared" si="972"/>
        <v>96887.255813953481</v>
      </c>
      <c r="AN1004" s="109">
        <f t="shared" si="1002"/>
        <v>1.2337177942273484E-3</v>
      </c>
      <c r="AO1004" s="615"/>
      <c r="AP1004" s="651"/>
      <c r="AQ1004" s="126" t="s">
        <v>156</v>
      </c>
      <c r="AR1004" s="211">
        <f t="shared" si="967"/>
        <v>46994094</v>
      </c>
      <c r="AS1004" s="182">
        <f>IFERROR(AR1004/AO991,"-")</f>
        <v>8.951623613343054E-3</v>
      </c>
      <c r="AT1004" s="211">
        <f t="shared" si="968"/>
        <v>646</v>
      </c>
      <c r="AU1004" s="182">
        <f>IFERROR(AT1004/AP991,"-")</f>
        <v>7.7588277684362245E-2</v>
      </c>
      <c r="AV1004" s="214">
        <f t="shared" si="973"/>
        <v>72746.275541795665</v>
      </c>
      <c r="AW1004" s="109">
        <f t="shared" si="1003"/>
        <v>9.2672290124519423E-3</v>
      </c>
      <c r="AX1004" s="121"/>
      <c r="AY1004" s="76"/>
      <c r="AZ1004" s="76"/>
      <c r="BA1004" s="76"/>
      <c r="BB1004" s="76"/>
      <c r="BC1004" s="76"/>
      <c r="BD1004" s="76"/>
      <c r="BE1004" s="76"/>
      <c r="BF1004" s="76"/>
      <c r="BG1004" s="76"/>
      <c r="BH1004" s="76"/>
      <c r="BI1004" s="76"/>
      <c r="BN1004" s="500"/>
      <c r="BO1004" s="642"/>
      <c r="BP1004" s="641"/>
      <c r="BQ1004" s="641"/>
      <c r="BR1004" s="400" t="s">
        <v>156</v>
      </c>
      <c r="BS1004" s="188">
        <v>7053168</v>
      </c>
      <c r="BT1004" s="390">
        <v>1.3018798675359097E-2</v>
      </c>
      <c r="BU1004" s="188">
        <v>76</v>
      </c>
      <c r="BV1004" s="390">
        <v>0.11394302848575712</v>
      </c>
      <c r="BW1004" s="188">
        <v>92804.84210526316</v>
      </c>
      <c r="BX1004" s="401">
        <v>1.1197878296743775E-3</v>
      </c>
      <c r="CB1004" s="159"/>
      <c r="CC1004" s="159"/>
      <c r="CD1004" s="159"/>
      <c r="CE1004" s="159"/>
      <c r="CF1004" s="159"/>
      <c r="CG1004" s="159"/>
      <c r="CI1004" s="76"/>
      <c r="CJ1004" s="150"/>
      <c r="CK1004" s="150"/>
      <c r="CL1004" s="150"/>
    </row>
    <row r="1005" spans="2:90" s="14" customFormat="1" ht="13.5" customHeight="1">
      <c r="B1005" s="500"/>
      <c r="C1005" s="628"/>
      <c r="D1005" s="631"/>
      <c r="E1005" s="615"/>
      <c r="F1005" s="615"/>
      <c r="G1005" s="126" t="s">
        <v>157</v>
      </c>
      <c r="H1005" s="211">
        <v>11735683</v>
      </c>
      <c r="I1005" s="182">
        <f>IFERROR(H1005/E991,"-")</f>
        <v>3.1002697048608811E-3</v>
      </c>
      <c r="J1005" s="211">
        <v>289</v>
      </c>
      <c r="K1005" s="182">
        <f>IFERROR(J1005/F991,"-")</f>
        <v>4.5619573796369377E-2</v>
      </c>
      <c r="L1005" s="214">
        <f t="shared" si="969"/>
        <v>40607.899653979235</v>
      </c>
      <c r="M1005" s="109">
        <f t="shared" si="999"/>
        <v>4.1458656108337641E-3</v>
      </c>
      <c r="N1005" s="615"/>
      <c r="O1005" s="615"/>
      <c r="P1005" s="126" t="s">
        <v>157</v>
      </c>
      <c r="Q1005" s="211">
        <v>1920564</v>
      </c>
      <c r="R1005" s="182">
        <f>IFERROR(Q1005/N991,"-")</f>
        <v>3.5998255721924662E-3</v>
      </c>
      <c r="S1005" s="211">
        <v>46</v>
      </c>
      <c r="T1005" s="182">
        <f>IFERROR(S1005/O991,"-")</f>
        <v>5.7861635220125787E-2</v>
      </c>
      <c r="U1005" s="214">
        <f t="shared" si="970"/>
        <v>41751.391304347824</v>
      </c>
      <c r="V1005" s="109">
        <f t="shared" si="1000"/>
        <v>6.5989556435416309E-4</v>
      </c>
      <c r="W1005" s="615"/>
      <c r="X1005" s="615"/>
      <c r="Y1005" s="126" t="s">
        <v>157</v>
      </c>
      <c r="Z1005" s="211">
        <v>1009717</v>
      </c>
      <c r="AA1005" s="182">
        <f>IFERROR(Z1005/W991,"-")</f>
        <v>3.4202291308309952E-3</v>
      </c>
      <c r="AB1005" s="211">
        <v>38</v>
      </c>
      <c r="AC1005" s="182">
        <f>IFERROR(AB1005/X991,"-")</f>
        <v>8.4444444444444447E-2</v>
      </c>
      <c r="AD1005" s="214">
        <f t="shared" si="971"/>
        <v>26571.5</v>
      </c>
      <c r="AE1005" s="109">
        <f t="shared" si="1001"/>
        <v>5.4513111837952604E-4</v>
      </c>
      <c r="AF1005" s="615"/>
      <c r="AG1005" s="615"/>
      <c r="AH1005" s="126" t="s">
        <v>157</v>
      </c>
      <c r="AI1005" s="211">
        <v>3077845</v>
      </c>
      <c r="AJ1005" s="182">
        <f>IFERROR(AI1005/AF991,"-")</f>
        <v>4.84185634731532E-3</v>
      </c>
      <c r="AK1005" s="211">
        <v>60</v>
      </c>
      <c r="AL1005" s="182">
        <f>IFERROR(AK1005/AG991,"-")</f>
        <v>8.0428954423592491E-2</v>
      </c>
      <c r="AM1005" s="214">
        <f t="shared" si="972"/>
        <v>51297.416666666664</v>
      </c>
      <c r="AN1005" s="109">
        <f t="shared" si="1002"/>
        <v>8.6073334480977798E-4</v>
      </c>
      <c r="AO1005" s="615"/>
      <c r="AP1005" s="651"/>
      <c r="AQ1005" s="126" t="s">
        <v>157</v>
      </c>
      <c r="AR1005" s="211">
        <f t="shared" si="967"/>
        <v>17743809</v>
      </c>
      <c r="AS1005" s="182">
        <f>IFERROR(AR1005/AO991,"-")</f>
        <v>3.3799119445743334E-3</v>
      </c>
      <c r="AT1005" s="211">
        <f t="shared" si="968"/>
        <v>433</v>
      </c>
      <c r="AU1005" s="182">
        <f>IFERROR(AT1005/AP991,"-")</f>
        <v>5.2005765073264473E-2</v>
      </c>
      <c r="AV1005" s="214">
        <f t="shared" si="973"/>
        <v>40978.773672055424</v>
      </c>
      <c r="AW1005" s="109">
        <f t="shared" si="1003"/>
        <v>6.2116256383772306E-3</v>
      </c>
      <c r="AX1005" s="121"/>
      <c r="AY1005" s="76"/>
      <c r="AZ1005" s="76"/>
      <c r="BA1005" s="76"/>
      <c r="BB1005" s="76"/>
      <c r="BC1005" s="76"/>
      <c r="BD1005" s="76"/>
      <c r="BE1005" s="76"/>
      <c r="BF1005" s="76"/>
      <c r="BG1005" s="76"/>
      <c r="BH1005" s="76"/>
      <c r="BI1005" s="76"/>
      <c r="BN1005" s="500"/>
      <c r="BO1005" s="642"/>
      <c r="BP1005" s="641"/>
      <c r="BQ1005" s="641"/>
      <c r="BR1005" s="400" t="s">
        <v>157</v>
      </c>
      <c r="BS1005" s="188">
        <v>1666185</v>
      </c>
      <c r="BT1005" s="390">
        <v>3.075458725909151E-3</v>
      </c>
      <c r="BU1005" s="188">
        <v>49</v>
      </c>
      <c r="BV1005" s="390">
        <v>7.3463268365817097E-2</v>
      </c>
      <c r="BW1005" s="188">
        <v>34003.775510204083</v>
      </c>
      <c r="BX1005" s="401">
        <v>7.2196846913216445E-4</v>
      </c>
      <c r="CB1005" s="159"/>
      <c r="CC1005" s="159"/>
      <c r="CD1005" s="159"/>
      <c r="CE1005" s="159"/>
      <c r="CF1005" s="159"/>
      <c r="CG1005" s="159"/>
      <c r="CI1005" s="76"/>
      <c r="CJ1005" s="150"/>
      <c r="CK1005" s="150"/>
      <c r="CL1005" s="150"/>
    </row>
    <row r="1006" spans="2:90" s="14" customFormat="1" ht="13.5" customHeight="1">
      <c r="B1006" s="500"/>
      <c r="C1006" s="628"/>
      <c r="D1006" s="631"/>
      <c r="E1006" s="615"/>
      <c r="F1006" s="615"/>
      <c r="G1006" s="127" t="s">
        <v>158</v>
      </c>
      <c r="H1006" s="212">
        <v>5991008</v>
      </c>
      <c r="I1006" s="183">
        <f>IFERROR(H1006/E991,"-")</f>
        <v>1.5826723168970377E-3</v>
      </c>
      <c r="J1006" s="212">
        <v>485</v>
      </c>
      <c r="K1006" s="183">
        <f>IFERROR(J1006/F991,"-")</f>
        <v>7.6558800315706388E-2</v>
      </c>
      <c r="L1006" s="215">
        <f t="shared" si="969"/>
        <v>12352.59381443299</v>
      </c>
      <c r="M1006" s="110">
        <f t="shared" si="999"/>
        <v>6.9575945372123719E-3</v>
      </c>
      <c r="N1006" s="615"/>
      <c r="O1006" s="615"/>
      <c r="P1006" s="127" t="s">
        <v>158</v>
      </c>
      <c r="Q1006" s="212">
        <v>621451</v>
      </c>
      <c r="R1006" s="183">
        <f>IFERROR(Q1006/N991,"-")</f>
        <v>1.164822001070821E-3</v>
      </c>
      <c r="S1006" s="212">
        <v>66</v>
      </c>
      <c r="T1006" s="183">
        <f>IFERROR(S1006/O991,"-")</f>
        <v>8.3018867924528297E-2</v>
      </c>
      <c r="U1006" s="215">
        <f t="shared" si="970"/>
        <v>9415.924242424242</v>
      </c>
      <c r="V1006" s="110">
        <f t="shared" si="1000"/>
        <v>9.4680667929075571E-4</v>
      </c>
      <c r="W1006" s="615"/>
      <c r="X1006" s="615"/>
      <c r="Y1006" s="127" t="s">
        <v>158</v>
      </c>
      <c r="Z1006" s="212">
        <v>402790</v>
      </c>
      <c r="AA1006" s="183">
        <f>IFERROR(Z1006/W991,"-")</f>
        <v>1.3643764456846984E-3</v>
      </c>
      <c r="AB1006" s="212">
        <v>42</v>
      </c>
      <c r="AC1006" s="183">
        <f>IFERROR(AB1006/X991,"-")</f>
        <v>9.3333333333333338E-2</v>
      </c>
      <c r="AD1006" s="215">
        <f t="shared" si="971"/>
        <v>9590.2380952380954</v>
      </c>
      <c r="AE1006" s="110">
        <f t="shared" si="1001"/>
        <v>6.0251334136684456E-4</v>
      </c>
      <c r="AF1006" s="615"/>
      <c r="AG1006" s="615"/>
      <c r="AH1006" s="127" t="s">
        <v>158</v>
      </c>
      <c r="AI1006" s="212">
        <v>1737985</v>
      </c>
      <c r="AJ1006" s="183">
        <f>IFERROR(AI1006/AF991,"-")</f>
        <v>2.7340797550847481E-3</v>
      </c>
      <c r="AK1006" s="212">
        <v>89</v>
      </c>
      <c r="AL1006" s="183">
        <f>IFERROR(AK1006/AG991,"-")</f>
        <v>0.11930294906166219</v>
      </c>
      <c r="AM1006" s="215">
        <f t="shared" si="972"/>
        <v>19527.921348314605</v>
      </c>
      <c r="AN1006" s="110">
        <f t="shared" si="1002"/>
        <v>1.2767544614678372E-3</v>
      </c>
      <c r="AO1006" s="615"/>
      <c r="AP1006" s="651"/>
      <c r="AQ1006" s="127" t="s">
        <v>158</v>
      </c>
      <c r="AR1006" s="212">
        <f t="shared" si="967"/>
        <v>8753234</v>
      </c>
      <c r="AS1006" s="183">
        <f>IFERROR(AR1006/AO991,"-")</f>
        <v>1.6673511392201173E-3</v>
      </c>
      <c r="AT1006" s="212">
        <f t="shared" si="968"/>
        <v>682</v>
      </c>
      <c r="AU1006" s="183">
        <f>IFERROR(AT1006/AP991,"-")</f>
        <v>8.1912082632716793E-2</v>
      </c>
      <c r="AV1006" s="215">
        <f t="shared" si="973"/>
        <v>12834.653958944282</v>
      </c>
      <c r="AW1006" s="110">
        <f t="shared" si="1003"/>
        <v>9.7836690193378092E-3</v>
      </c>
      <c r="AX1006" s="121"/>
      <c r="AY1006" s="76"/>
      <c r="AZ1006" s="76"/>
      <c r="BA1006" s="76"/>
      <c r="BB1006" s="76"/>
      <c r="BC1006" s="76"/>
      <c r="BD1006" s="76"/>
      <c r="BE1006" s="76"/>
      <c r="BF1006" s="76"/>
      <c r="BG1006" s="76"/>
      <c r="BH1006" s="76"/>
      <c r="BI1006" s="76"/>
      <c r="BN1006" s="500"/>
      <c r="BO1006" s="642"/>
      <c r="BP1006" s="641"/>
      <c r="BQ1006" s="641"/>
      <c r="BR1006" s="400" t="s">
        <v>158</v>
      </c>
      <c r="BS1006" s="188">
        <v>970262</v>
      </c>
      <c r="BT1006" s="390">
        <v>1.7909180158974332E-3</v>
      </c>
      <c r="BU1006" s="188">
        <v>67</v>
      </c>
      <c r="BV1006" s="390">
        <v>0.10044977511244378</v>
      </c>
      <c r="BW1006" s="188">
        <v>14481.522388059702</v>
      </c>
      <c r="BX1006" s="401">
        <v>9.8718137616030642E-4</v>
      </c>
      <c r="CB1006" s="159"/>
      <c r="CC1006" s="159"/>
      <c r="CD1006" s="159"/>
      <c r="CE1006" s="159"/>
      <c r="CF1006" s="159"/>
      <c r="CG1006" s="159"/>
      <c r="CI1006" s="76"/>
      <c r="CJ1006" s="150"/>
      <c r="CK1006" s="150"/>
      <c r="CL1006" s="150"/>
    </row>
    <row r="1007" spans="2:90" s="14" customFormat="1" ht="13.5" customHeight="1">
      <c r="B1007" s="500"/>
      <c r="C1007" s="629"/>
      <c r="D1007" s="632"/>
      <c r="E1007" s="616"/>
      <c r="F1007" s="616"/>
      <c r="G1007" s="128" t="s">
        <v>81</v>
      </c>
      <c r="H1007" s="204">
        <v>672065603</v>
      </c>
      <c r="I1007" s="183">
        <f>IFERROR(H1007/E991,"-")</f>
        <v>0.17754268146642682</v>
      </c>
      <c r="J1007" s="212">
        <v>4811</v>
      </c>
      <c r="K1007" s="183">
        <f>IFERROR(J1007/F991,"-")</f>
        <v>0.75943172849250196</v>
      </c>
      <c r="L1007" s="215">
        <f t="shared" si="969"/>
        <v>139693.53627104551</v>
      </c>
      <c r="M1007" s="111">
        <f t="shared" si="999"/>
        <v>6.9016468697997366E-2</v>
      </c>
      <c r="N1007" s="616"/>
      <c r="O1007" s="616"/>
      <c r="P1007" s="128" t="s">
        <v>81</v>
      </c>
      <c r="Q1007" s="204">
        <v>96726737</v>
      </c>
      <c r="R1007" s="183">
        <f>IFERROR(Q1007/N991,"-")</f>
        <v>0.1813005874146007</v>
      </c>
      <c r="S1007" s="212">
        <v>648</v>
      </c>
      <c r="T1007" s="183">
        <f>IFERROR(S1007/O991,"-")</f>
        <v>0.81509433962264155</v>
      </c>
      <c r="U1007" s="215">
        <f t="shared" si="970"/>
        <v>149269.65586419753</v>
      </c>
      <c r="V1007" s="111">
        <f t="shared" si="1000"/>
        <v>9.2959201239456012E-3</v>
      </c>
      <c r="W1007" s="616"/>
      <c r="X1007" s="616"/>
      <c r="Y1007" s="128" t="s">
        <v>81</v>
      </c>
      <c r="Z1007" s="204">
        <v>46283853</v>
      </c>
      <c r="AA1007" s="183">
        <f>IFERROR(Z1007/W991,"-")</f>
        <v>0.15677797077567235</v>
      </c>
      <c r="AB1007" s="212">
        <v>365</v>
      </c>
      <c r="AC1007" s="183">
        <f>IFERROR(AB1007/X991,"-")</f>
        <v>0.81111111111111112</v>
      </c>
      <c r="AD1007" s="215">
        <f t="shared" si="971"/>
        <v>126805.07671232877</v>
      </c>
      <c r="AE1007" s="111">
        <f t="shared" si="1001"/>
        <v>5.2361278475928155E-3</v>
      </c>
      <c r="AF1007" s="616"/>
      <c r="AG1007" s="616"/>
      <c r="AH1007" s="128" t="s">
        <v>81</v>
      </c>
      <c r="AI1007" s="204">
        <v>125095561</v>
      </c>
      <c r="AJ1007" s="183">
        <f>IFERROR(AI1007/AF991,"-")</f>
        <v>0.19679182546516175</v>
      </c>
      <c r="AK1007" s="212">
        <v>635</v>
      </c>
      <c r="AL1007" s="183">
        <f>IFERROR(AK1007/AG991,"-")</f>
        <v>0.8512064343163539</v>
      </c>
      <c r="AM1007" s="215">
        <f t="shared" si="972"/>
        <v>197000.88346456693</v>
      </c>
      <c r="AN1007" s="111">
        <f t="shared" si="1002"/>
        <v>9.1094278992368168E-3</v>
      </c>
      <c r="AO1007" s="616"/>
      <c r="AP1007" s="652"/>
      <c r="AQ1007" s="128" t="s">
        <v>81</v>
      </c>
      <c r="AR1007" s="204">
        <f t="shared" si="967"/>
        <v>940171754</v>
      </c>
      <c r="AS1007" s="183">
        <f>IFERROR(AR1007/AO991,"-")</f>
        <v>0.17908768862965116</v>
      </c>
      <c r="AT1007" s="212">
        <f t="shared" si="968"/>
        <v>6459</v>
      </c>
      <c r="AU1007" s="183">
        <f>IFERROR(AT1007/AP991,"-")</f>
        <v>0.77576267115061259</v>
      </c>
      <c r="AV1007" s="215">
        <f t="shared" si="973"/>
        <v>145559.9557206998</v>
      </c>
      <c r="AW1007" s="111">
        <f t="shared" si="1003"/>
        <v>9.2657944568772591E-2</v>
      </c>
      <c r="AX1007" s="121"/>
      <c r="AY1007" s="76"/>
      <c r="AZ1007" s="76"/>
      <c r="BA1007" s="76"/>
      <c r="BB1007" s="76"/>
      <c r="BC1007" s="76"/>
      <c r="BD1007" s="76"/>
      <c r="BE1007" s="76"/>
      <c r="BF1007" s="76"/>
      <c r="BG1007" s="76"/>
      <c r="BH1007" s="76"/>
      <c r="BI1007" s="76"/>
      <c r="BN1007" s="500"/>
      <c r="BO1007" s="642"/>
      <c r="BP1007" s="641"/>
      <c r="BQ1007" s="641"/>
      <c r="BR1007" s="128" t="s">
        <v>81</v>
      </c>
      <c r="BS1007" s="188">
        <v>90193115</v>
      </c>
      <c r="BT1007" s="390">
        <v>0.16647923402483972</v>
      </c>
      <c r="BU1007" s="188">
        <v>571</v>
      </c>
      <c r="BV1007" s="390">
        <v>0.85607196401799102</v>
      </c>
      <c r="BW1007" s="188">
        <v>157956.41856392295</v>
      </c>
      <c r="BX1007" s="401">
        <v>8.4131427729482837E-3</v>
      </c>
      <c r="CB1007" s="159"/>
      <c r="CC1007" s="159"/>
      <c r="CD1007" s="159"/>
      <c r="CE1007" s="159"/>
      <c r="CF1007" s="159"/>
      <c r="CG1007" s="159"/>
      <c r="CI1007" s="76"/>
      <c r="CJ1007" s="150"/>
      <c r="CK1007" s="150"/>
      <c r="CL1007" s="150"/>
    </row>
    <row r="1008" spans="2:90" s="14" customFormat="1" ht="13.5" customHeight="1">
      <c r="B1008" s="500">
        <v>60</v>
      </c>
      <c r="C1008" s="627" t="s">
        <v>50</v>
      </c>
      <c r="D1008" s="630">
        <f>BL64</f>
        <v>8992</v>
      </c>
      <c r="E1008" s="626">
        <f t="shared" ref="E1008" si="1004">VLOOKUP(C1008,$AY$5:$BI$78,2,0)</f>
        <v>305065110</v>
      </c>
      <c r="F1008" s="626">
        <f t="shared" ref="F1008" si="1005">VLOOKUP(C1008,$AY$5:$BI$78,7,0)</f>
        <v>542</v>
      </c>
      <c r="G1008" s="124" t="s">
        <v>144</v>
      </c>
      <c r="H1008" s="210">
        <v>3109257</v>
      </c>
      <c r="I1008" s="181">
        <f>IFERROR(H1008/E1008,"-")</f>
        <v>1.0192109481153056E-2</v>
      </c>
      <c r="J1008" s="210">
        <v>90</v>
      </c>
      <c r="K1008" s="181">
        <f>IFERROR(J1008/F1008,"-")</f>
        <v>0.16605166051660517</v>
      </c>
      <c r="L1008" s="213">
        <f t="shared" si="969"/>
        <v>34547.300000000003</v>
      </c>
      <c r="M1008" s="108">
        <f>IFERROR(J1008/$BL$64,0)</f>
        <v>1.0008896797153026E-2</v>
      </c>
      <c r="N1008" s="626">
        <f t="shared" ref="N1008" si="1006">VLOOKUP(C1008,$AY$5:$BI$78,3,0)</f>
        <v>30419100</v>
      </c>
      <c r="O1008" s="626">
        <f t="shared" ref="O1008" si="1007">VLOOKUP(C1008,$AY$5:$BI$78,8,0)</f>
        <v>67</v>
      </c>
      <c r="P1008" s="124" t="s">
        <v>144</v>
      </c>
      <c r="Q1008" s="210">
        <v>1121622</v>
      </c>
      <c r="R1008" s="181">
        <f>IFERROR(Q1008/N1008,"-")</f>
        <v>3.6872294052092268E-2</v>
      </c>
      <c r="S1008" s="210">
        <v>13</v>
      </c>
      <c r="T1008" s="181">
        <f>IFERROR(S1008/O1008,"-")</f>
        <v>0.19402985074626866</v>
      </c>
      <c r="U1008" s="213">
        <f t="shared" si="970"/>
        <v>86278.61538461539</v>
      </c>
      <c r="V1008" s="108">
        <f>IFERROR(S1008/$BL$64,0)</f>
        <v>1.4457295373665479E-3</v>
      </c>
      <c r="W1008" s="626">
        <f t="shared" ref="W1008" si="1008">VLOOKUP(C1008,$AY$5:$BI$78,4,0)</f>
        <v>39838200</v>
      </c>
      <c r="X1008" s="626">
        <f t="shared" ref="X1008" si="1009">VLOOKUP(C1008,$AY$5:$BI$78,9,0)</f>
        <v>32</v>
      </c>
      <c r="Y1008" s="124" t="s">
        <v>144</v>
      </c>
      <c r="Z1008" s="210">
        <v>125351</v>
      </c>
      <c r="AA1008" s="181">
        <f>IFERROR(Z1008/W1008,"-")</f>
        <v>3.1465026030292535E-3</v>
      </c>
      <c r="AB1008" s="210">
        <v>10</v>
      </c>
      <c r="AC1008" s="181">
        <f>IFERROR(AB1008/X1008,"-")</f>
        <v>0.3125</v>
      </c>
      <c r="AD1008" s="213">
        <f t="shared" si="971"/>
        <v>12535.1</v>
      </c>
      <c r="AE1008" s="108">
        <f>IFERROR(AB1008/$BL$64,0)</f>
        <v>1.112099644128114E-3</v>
      </c>
      <c r="AF1008" s="626">
        <f t="shared" ref="AF1008" si="1010">VLOOKUP(C1008,$AY$5:$BI$78,5,0)</f>
        <v>46488360</v>
      </c>
      <c r="AG1008" s="626">
        <f t="shared" ref="AG1008" si="1011">VLOOKUP(C1008,$AY$5:$BI$78,10,0)</f>
        <v>83</v>
      </c>
      <c r="AH1008" s="124" t="s">
        <v>144</v>
      </c>
      <c r="AI1008" s="210">
        <v>180355</v>
      </c>
      <c r="AJ1008" s="181">
        <f>IFERROR(AI1008/AF1008,"-")</f>
        <v>3.879573295336725E-3</v>
      </c>
      <c r="AK1008" s="210">
        <v>17</v>
      </c>
      <c r="AL1008" s="181">
        <f>IFERROR(AK1008/AG1008,"-")</f>
        <v>0.20481927710843373</v>
      </c>
      <c r="AM1008" s="213">
        <f t="shared" si="972"/>
        <v>10609.117647058823</v>
      </c>
      <c r="AN1008" s="108">
        <f>IFERROR(AK1008/$BL$64,0)</f>
        <v>1.8905693950177936E-3</v>
      </c>
      <c r="AO1008" s="626">
        <f t="shared" ref="AO1008" si="1012">VLOOKUP(C1008,$AY$5:$BI$78,6,0)</f>
        <v>421810770</v>
      </c>
      <c r="AP1008" s="650">
        <f t="shared" ref="AP1008" si="1013">VLOOKUP(C1008,$AY$5:$BI$78,11,0)</f>
        <v>724</v>
      </c>
      <c r="AQ1008" s="124" t="s">
        <v>144</v>
      </c>
      <c r="AR1008" s="210">
        <f t="shared" si="967"/>
        <v>4536585</v>
      </c>
      <c r="AS1008" s="181">
        <f>IFERROR(AR1008/AO1008,"-")</f>
        <v>1.0755024107136952E-2</v>
      </c>
      <c r="AT1008" s="210">
        <f t="shared" si="968"/>
        <v>130</v>
      </c>
      <c r="AU1008" s="181">
        <f>IFERROR(AT1008/AP1008,"-")</f>
        <v>0.17955801104972377</v>
      </c>
      <c r="AV1008" s="213">
        <f t="shared" si="973"/>
        <v>34896.807692307695</v>
      </c>
      <c r="AW1008" s="108">
        <f>IFERROR(AT1008/$BL$64,0)</f>
        <v>1.4457295373665481E-2</v>
      </c>
      <c r="AX1008" s="121"/>
      <c r="AY1008" s="76"/>
      <c r="AZ1008" s="76"/>
      <c r="BA1008" s="76"/>
      <c r="BB1008" s="76"/>
      <c r="BC1008" s="76"/>
      <c r="BD1008" s="76"/>
      <c r="BE1008" s="76"/>
      <c r="BF1008" s="76"/>
      <c r="BG1008" s="76"/>
      <c r="BH1008" s="76"/>
      <c r="BI1008" s="76"/>
      <c r="BN1008" s="500">
        <v>60</v>
      </c>
      <c r="BO1008" s="642" t="s">
        <v>50</v>
      </c>
      <c r="BP1008" s="641">
        <v>75514750</v>
      </c>
      <c r="BQ1008" s="641">
        <v>83</v>
      </c>
      <c r="BR1008" s="400" t="s">
        <v>144</v>
      </c>
      <c r="BS1008" s="188">
        <v>420372</v>
      </c>
      <c r="BT1008" s="390">
        <v>5.5667535150417634E-3</v>
      </c>
      <c r="BU1008" s="188">
        <v>22</v>
      </c>
      <c r="BV1008" s="390">
        <v>0.26506024096385544</v>
      </c>
      <c r="BW1008" s="188">
        <v>19107.81818181818</v>
      </c>
      <c r="BX1008" s="401">
        <v>2.5151480507602606E-3</v>
      </c>
      <c r="CB1008" s="159"/>
      <c r="CC1008" s="159"/>
      <c r="CD1008" s="159"/>
      <c r="CE1008" s="159"/>
      <c r="CF1008" s="159"/>
      <c r="CG1008" s="159"/>
      <c r="CI1008" s="76"/>
      <c r="CJ1008" s="150"/>
      <c r="CK1008" s="150"/>
      <c r="CL1008" s="150"/>
    </row>
    <row r="1009" spans="2:90" s="14" customFormat="1" ht="13.5" customHeight="1">
      <c r="B1009" s="500"/>
      <c r="C1009" s="628"/>
      <c r="D1009" s="631"/>
      <c r="E1009" s="615"/>
      <c r="F1009" s="615"/>
      <c r="G1009" s="125" t="s">
        <v>145</v>
      </c>
      <c r="H1009" s="211">
        <v>12408767</v>
      </c>
      <c r="I1009" s="182">
        <f>IFERROR(H1009/E1008,"-")</f>
        <v>4.0675798684418549E-2</v>
      </c>
      <c r="J1009" s="211">
        <v>110</v>
      </c>
      <c r="K1009" s="182">
        <f>IFERROR(J1009/F1008,"-")</f>
        <v>0.2029520295202952</v>
      </c>
      <c r="L1009" s="214">
        <f t="shared" si="969"/>
        <v>112806.97272727273</v>
      </c>
      <c r="M1009" s="109">
        <f t="shared" ref="M1009:M1024" si="1014">IFERROR(J1009/$BL$64,0)</f>
        <v>1.2233096085409253E-2</v>
      </c>
      <c r="N1009" s="615"/>
      <c r="O1009" s="615"/>
      <c r="P1009" s="125" t="s">
        <v>145</v>
      </c>
      <c r="Q1009" s="211">
        <v>280024</v>
      </c>
      <c r="R1009" s="182">
        <f>IFERROR(Q1009/N1008,"-")</f>
        <v>9.205532050586638E-3</v>
      </c>
      <c r="S1009" s="211">
        <v>17</v>
      </c>
      <c r="T1009" s="182">
        <f>IFERROR(S1009/O1008,"-")</f>
        <v>0.2537313432835821</v>
      </c>
      <c r="U1009" s="214">
        <f t="shared" si="970"/>
        <v>16472</v>
      </c>
      <c r="V1009" s="109">
        <f t="shared" ref="V1009:V1024" si="1015">IFERROR(S1009/$BL$64,0)</f>
        <v>1.8905693950177936E-3</v>
      </c>
      <c r="W1009" s="615"/>
      <c r="X1009" s="615"/>
      <c r="Y1009" s="125" t="s">
        <v>145</v>
      </c>
      <c r="Z1009" s="211">
        <v>205051</v>
      </c>
      <c r="AA1009" s="182">
        <f>IFERROR(Z1009/W1008,"-")</f>
        <v>5.1470949992720554E-3</v>
      </c>
      <c r="AB1009" s="211">
        <v>10</v>
      </c>
      <c r="AC1009" s="182">
        <f>IFERROR(AB1009/X1008,"-")</f>
        <v>0.3125</v>
      </c>
      <c r="AD1009" s="214">
        <f t="shared" si="971"/>
        <v>20505.099999999999</v>
      </c>
      <c r="AE1009" s="109">
        <f t="shared" ref="AE1009:AE1024" si="1016">IFERROR(AB1009/$BL$64,0)</f>
        <v>1.112099644128114E-3</v>
      </c>
      <c r="AF1009" s="615"/>
      <c r="AG1009" s="615"/>
      <c r="AH1009" s="125" t="s">
        <v>145</v>
      </c>
      <c r="AI1009" s="211">
        <v>587573</v>
      </c>
      <c r="AJ1009" s="182">
        <f>IFERROR(AI1009/AF1008,"-")</f>
        <v>1.2639142357355691E-2</v>
      </c>
      <c r="AK1009" s="211">
        <v>25</v>
      </c>
      <c r="AL1009" s="182">
        <f>IFERROR(AK1009/AG1008,"-")</f>
        <v>0.30120481927710846</v>
      </c>
      <c r="AM1009" s="214">
        <f t="shared" si="972"/>
        <v>23502.92</v>
      </c>
      <c r="AN1009" s="109">
        <f t="shared" ref="AN1009:AN1024" si="1017">IFERROR(AK1009/$BL$64,0)</f>
        <v>2.7802491103202849E-3</v>
      </c>
      <c r="AO1009" s="615"/>
      <c r="AP1009" s="651"/>
      <c r="AQ1009" s="125" t="s">
        <v>145</v>
      </c>
      <c r="AR1009" s="211">
        <f t="shared" si="967"/>
        <v>13481415</v>
      </c>
      <c r="AS1009" s="182">
        <f>IFERROR(AR1009/AO1008,"-")</f>
        <v>3.1960812664882883E-2</v>
      </c>
      <c r="AT1009" s="211">
        <f t="shared" si="968"/>
        <v>162</v>
      </c>
      <c r="AU1009" s="182">
        <f>IFERROR(AT1009/AP1008,"-")</f>
        <v>0.22375690607734808</v>
      </c>
      <c r="AV1009" s="214">
        <f t="shared" si="973"/>
        <v>83218.611111111109</v>
      </c>
      <c r="AW1009" s="109">
        <f t="shared" ref="AW1009:AW1024" si="1018">IFERROR(AT1009/$BL$64,0)</f>
        <v>1.8016014234875446E-2</v>
      </c>
      <c r="AX1009" s="121"/>
      <c r="AY1009" s="76"/>
      <c r="AZ1009" s="76"/>
      <c r="BA1009" s="76"/>
      <c r="BB1009" s="76"/>
      <c r="BC1009" s="76"/>
      <c r="BD1009" s="76"/>
      <c r="BE1009" s="76"/>
      <c r="BF1009" s="76"/>
      <c r="BG1009" s="76"/>
      <c r="BH1009" s="76"/>
      <c r="BI1009" s="76"/>
      <c r="BN1009" s="500"/>
      <c r="BO1009" s="642"/>
      <c r="BP1009" s="641"/>
      <c r="BQ1009" s="641"/>
      <c r="BR1009" s="400" t="s">
        <v>145</v>
      </c>
      <c r="BS1009" s="188">
        <v>1097442</v>
      </c>
      <c r="BT1009" s="390">
        <v>1.4532816436523991E-2</v>
      </c>
      <c r="BU1009" s="188">
        <v>19</v>
      </c>
      <c r="BV1009" s="390">
        <v>0.2289156626506024</v>
      </c>
      <c r="BW1009" s="188">
        <v>57760.105263157893</v>
      </c>
      <c r="BX1009" s="401">
        <v>2.1721733165656798E-3</v>
      </c>
      <c r="CB1009" s="159"/>
      <c r="CC1009" s="159"/>
      <c r="CD1009" s="159"/>
      <c r="CE1009" s="159"/>
      <c r="CF1009" s="159"/>
      <c r="CG1009" s="159"/>
      <c r="CI1009" s="76"/>
      <c r="CJ1009" s="150"/>
      <c r="CK1009" s="150"/>
      <c r="CL1009" s="150"/>
    </row>
    <row r="1010" spans="2:90" s="14" customFormat="1" ht="13.5" customHeight="1">
      <c r="B1010" s="500"/>
      <c r="C1010" s="628"/>
      <c r="D1010" s="631"/>
      <c r="E1010" s="615"/>
      <c r="F1010" s="615"/>
      <c r="G1010" s="126" t="s">
        <v>146</v>
      </c>
      <c r="H1010" s="211">
        <v>5476577</v>
      </c>
      <c r="I1010" s="182">
        <f>IFERROR(H1010/E1008,"-")</f>
        <v>1.7952157819686426E-2</v>
      </c>
      <c r="J1010" s="211">
        <v>124</v>
      </c>
      <c r="K1010" s="182">
        <f>IFERROR(J1010/F1008,"-")</f>
        <v>0.22878228782287824</v>
      </c>
      <c r="L1010" s="214">
        <f t="shared" si="969"/>
        <v>44165.943548387098</v>
      </c>
      <c r="M1010" s="109">
        <f t="shared" si="1014"/>
        <v>1.3790035587188613E-2</v>
      </c>
      <c r="N1010" s="615"/>
      <c r="O1010" s="615"/>
      <c r="P1010" s="126" t="s">
        <v>146</v>
      </c>
      <c r="Q1010" s="211">
        <v>778784</v>
      </c>
      <c r="R1010" s="182">
        <f>IFERROR(Q1010/N1008,"-")</f>
        <v>2.5601809389495415E-2</v>
      </c>
      <c r="S1010" s="211">
        <v>28</v>
      </c>
      <c r="T1010" s="182">
        <f>IFERROR(S1010/O1008,"-")</f>
        <v>0.41791044776119401</v>
      </c>
      <c r="U1010" s="214">
        <f t="shared" si="970"/>
        <v>27813.714285714286</v>
      </c>
      <c r="V1010" s="109">
        <f t="shared" si="1015"/>
        <v>3.1138790035587188E-3</v>
      </c>
      <c r="W1010" s="615"/>
      <c r="X1010" s="615"/>
      <c r="Y1010" s="126" t="s">
        <v>146</v>
      </c>
      <c r="Z1010" s="211">
        <v>269448</v>
      </c>
      <c r="AA1010" s="182">
        <f>IFERROR(Z1010/W1008,"-")</f>
        <v>6.7635585945148126E-3</v>
      </c>
      <c r="AB1010" s="211">
        <v>9</v>
      </c>
      <c r="AC1010" s="182">
        <f>IFERROR(AB1010/X1008,"-")</f>
        <v>0.28125</v>
      </c>
      <c r="AD1010" s="214">
        <f t="shared" si="971"/>
        <v>29938.666666666668</v>
      </c>
      <c r="AE1010" s="109">
        <f t="shared" si="1016"/>
        <v>1.0008896797153025E-3</v>
      </c>
      <c r="AF1010" s="615"/>
      <c r="AG1010" s="615"/>
      <c r="AH1010" s="126" t="s">
        <v>146</v>
      </c>
      <c r="AI1010" s="211">
        <v>460304</v>
      </c>
      <c r="AJ1010" s="182">
        <f>IFERROR(AI1010/AF1008,"-")</f>
        <v>9.9014893190467468E-3</v>
      </c>
      <c r="AK1010" s="211">
        <v>23</v>
      </c>
      <c r="AL1010" s="182">
        <f>IFERROR(AK1010/AG1008,"-")</f>
        <v>0.27710843373493976</v>
      </c>
      <c r="AM1010" s="214">
        <f t="shared" si="972"/>
        <v>20013.217391304348</v>
      </c>
      <c r="AN1010" s="109">
        <f t="shared" si="1017"/>
        <v>2.5578291814946619E-3</v>
      </c>
      <c r="AO1010" s="615"/>
      <c r="AP1010" s="651"/>
      <c r="AQ1010" s="126" t="s">
        <v>146</v>
      </c>
      <c r="AR1010" s="211">
        <f t="shared" si="967"/>
        <v>6985113</v>
      </c>
      <c r="AS1010" s="182">
        <f>IFERROR(AR1010/AO1008,"-")</f>
        <v>1.6559826104013419E-2</v>
      </c>
      <c r="AT1010" s="211">
        <f t="shared" si="968"/>
        <v>184</v>
      </c>
      <c r="AU1010" s="182">
        <f>IFERROR(AT1010/AP1008,"-")</f>
        <v>0.2541436464088398</v>
      </c>
      <c r="AV1010" s="214">
        <f t="shared" si="973"/>
        <v>37962.570652173912</v>
      </c>
      <c r="AW1010" s="109">
        <f t="shared" si="1018"/>
        <v>2.0462633451957295E-2</v>
      </c>
      <c r="AX1010" s="121"/>
      <c r="AY1010" s="76"/>
      <c r="AZ1010" s="76"/>
      <c r="BA1010" s="76"/>
      <c r="BB1010" s="76"/>
      <c r="BC1010" s="76"/>
      <c r="BD1010" s="76"/>
      <c r="BE1010" s="76"/>
      <c r="BF1010" s="76"/>
      <c r="BG1010" s="76"/>
      <c r="BH1010" s="76"/>
      <c r="BI1010" s="76"/>
      <c r="BN1010" s="500"/>
      <c r="BO1010" s="642"/>
      <c r="BP1010" s="641"/>
      <c r="BQ1010" s="641"/>
      <c r="BR1010" s="400" t="s">
        <v>146</v>
      </c>
      <c r="BS1010" s="188">
        <v>1015256</v>
      </c>
      <c r="BT1010" s="390">
        <v>1.3444472768565082E-2</v>
      </c>
      <c r="BU1010" s="188">
        <v>21</v>
      </c>
      <c r="BV1010" s="390">
        <v>0.25301204819277107</v>
      </c>
      <c r="BW1010" s="188">
        <v>48345.523809523809</v>
      </c>
      <c r="BX1010" s="401">
        <v>2.4008231393620669E-3</v>
      </c>
      <c r="CB1010" s="159"/>
      <c r="CC1010" s="159"/>
      <c r="CD1010" s="159"/>
      <c r="CE1010" s="159"/>
      <c r="CF1010" s="159"/>
      <c r="CG1010" s="159"/>
      <c r="CI1010" s="76"/>
      <c r="CJ1010" s="150"/>
      <c r="CK1010" s="150"/>
      <c r="CL1010" s="150"/>
    </row>
    <row r="1011" spans="2:90" s="14" customFormat="1" ht="13.5" customHeight="1">
      <c r="B1011" s="500"/>
      <c r="C1011" s="628"/>
      <c r="D1011" s="631"/>
      <c r="E1011" s="615"/>
      <c r="F1011" s="615"/>
      <c r="G1011" s="126" t="s">
        <v>147</v>
      </c>
      <c r="H1011" s="211">
        <v>285076</v>
      </c>
      <c r="I1011" s="182">
        <f>IFERROR(H1011/E1008,"-")</f>
        <v>9.344759222055908E-4</v>
      </c>
      <c r="J1011" s="211">
        <v>15</v>
      </c>
      <c r="K1011" s="182">
        <f>IFERROR(J1011/F1008,"-")</f>
        <v>2.7675276752767528E-2</v>
      </c>
      <c r="L1011" s="214">
        <f t="shared" si="969"/>
        <v>19005.066666666666</v>
      </c>
      <c r="M1011" s="109">
        <f t="shared" si="1014"/>
        <v>1.6681494661921709E-3</v>
      </c>
      <c r="N1011" s="615"/>
      <c r="O1011" s="615"/>
      <c r="P1011" s="126" t="s">
        <v>147</v>
      </c>
      <c r="Q1011" s="211">
        <v>15609</v>
      </c>
      <c r="R1011" s="182">
        <f>IFERROR(Q1011/N1008,"-")</f>
        <v>5.1313155221554879E-4</v>
      </c>
      <c r="S1011" s="211">
        <v>2</v>
      </c>
      <c r="T1011" s="182">
        <f>IFERROR(S1011/O1008,"-")</f>
        <v>2.9850746268656716E-2</v>
      </c>
      <c r="U1011" s="214">
        <f t="shared" si="970"/>
        <v>7804.5</v>
      </c>
      <c r="V1011" s="109">
        <f t="shared" si="1015"/>
        <v>2.2241992882562276E-4</v>
      </c>
      <c r="W1011" s="615"/>
      <c r="X1011" s="615"/>
      <c r="Y1011" s="126" t="s">
        <v>147</v>
      </c>
      <c r="Z1011" s="211">
        <v>981</v>
      </c>
      <c r="AA1011" s="182">
        <f>IFERROR(Z1011/W1008,"-")</f>
        <v>2.4624606533427714E-5</v>
      </c>
      <c r="AB1011" s="211">
        <v>1</v>
      </c>
      <c r="AC1011" s="182">
        <f>IFERROR(AB1011/X1008,"-")</f>
        <v>3.125E-2</v>
      </c>
      <c r="AD1011" s="214">
        <f t="shared" si="971"/>
        <v>981</v>
      </c>
      <c r="AE1011" s="109">
        <f t="shared" si="1016"/>
        <v>1.1120996441281138E-4</v>
      </c>
      <c r="AF1011" s="615"/>
      <c r="AG1011" s="615"/>
      <c r="AH1011" s="126" t="s">
        <v>147</v>
      </c>
      <c r="AI1011" s="211">
        <v>74149</v>
      </c>
      <c r="AJ1011" s="182">
        <f>IFERROR(AI1011/AF1008,"-")</f>
        <v>1.5950014154080721E-3</v>
      </c>
      <c r="AK1011" s="211">
        <v>4</v>
      </c>
      <c r="AL1011" s="182">
        <f>IFERROR(AK1011/AG1008,"-")</f>
        <v>4.8192771084337352E-2</v>
      </c>
      <c r="AM1011" s="214">
        <f t="shared" si="972"/>
        <v>18537.25</v>
      </c>
      <c r="AN1011" s="109">
        <f t="shared" si="1017"/>
        <v>4.4483985765124553E-4</v>
      </c>
      <c r="AO1011" s="615"/>
      <c r="AP1011" s="651"/>
      <c r="AQ1011" s="126" t="s">
        <v>147</v>
      </c>
      <c r="AR1011" s="211">
        <f t="shared" si="967"/>
        <v>375815</v>
      </c>
      <c r="AS1011" s="182">
        <f>IFERROR(AR1011/AO1008,"-")</f>
        <v>8.9095638786084103E-4</v>
      </c>
      <c r="AT1011" s="211">
        <f t="shared" si="968"/>
        <v>22</v>
      </c>
      <c r="AU1011" s="182">
        <f>IFERROR(AT1011/AP1008,"-")</f>
        <v>3.0386740331491711E-2</v>
      </c>
      <c r="AV1011" s="214">
        <f t="shared" si="973"/>
        <v>17082.5</v>
      </c>
      <c r="AW1011" s="109">
        <f t="shared" si="1018"/>
        <v>2.4466192170818505E-3</v>
      </c>
      <c r="AX1011" s="121"/>
      <c r="AY1011" s="76"/>
      <c r="AZ1011" s="76"/>
      <c r="BA1011" s="76"/>
      <c r="BB1011" s="76"/>
      <c r="BC1011" s="76"/>
      <c r="BD1011" s="76"/>
      <c r="BE1011" s="76"/>
      <c r="BF1011" s="76"/>
      <c r="BG1011" s="76"/>
      <c r="BH1011" s="76"/>
      <c r="BI1011" s="76"/>
      <c r="BN1011" s="500"/>
      <c r="BO1011" s="642"/>
      <c r="BP1011" s="641"/>
      <c r="BQ1011" s="641"/>
      <c r="BR1011" s="400" t="s">
        <v>147</v>
      </c>
      <c r="BS1011" s="188">
        <v>1127304</v>
      </c>
      <c r="BT1011" s="390">
        <v>1.4928262359340394E-2</v>
      </c>
      <c r="BU1011" s="188">
        <v>4</v>
      </c>
      <c r="BV1011" s="390">
        <v>4.8192771084337352E-2</v>
      </c>
      <c r="BW1011" s="188">
        <v>281826</v>
      </c>
      <c r="BX1011" s="401">
        <v>4.5729964559277465E-4</v>
      </c>
      <c r="CB1011" s="159"/>
      <c r="CC1011" s="159"/>
      <c r="CD1011" s="159"/>
      <c r="CE1011" s="159"/>
      <c r="CF1011" s="159"/>
      <c r="CG1011" s="159"/>
      <c r="CI1011" s="76"/>
      <c r="CJ1011" s="150"/>
      <c r="CK1011" s="150"/>
      <c r="CL1011" s="150"/>
    </row>
    <row r="1012" spans="2:90" s="14" customFormat="1" ht="13.5" customHeight="1">
      <c r="B1012" s="500"/>
      <c r="C1012" s="628"/>
      <c r="D1012" s="631"/>
      <c r="E1012" s="615"/>
      <c r="F1012" s="615"/>
      <c r="G1012" s="126" t="s">
        <v>148</v>
      </c>
      <c r="H1012" s="211">
        <v>14125951</v>
      </c>
      <c r="I1012" s="182">
        <f>IFERROR(H1012/E1008,"-")</f>
        <v>4.6304708525993027E-2</v>
      </c>
      <c r="J1012" s="211">
        <v>120</v>
      </c>
      <c r="K1012" s="182">
        <f>IFERROR(J1012/F1008,"-")</f>
        <v>0.22140221402214022</v>
      </c>
      <c r="L1012" s="214">
        <f t="shared" si="969"/>
        <v>117716.25833333333</v>
      </c>
      <c r="M1012" s="109">
        <f t="shared" si="1014"/>
        <v>1.3345195729537367E-2</v>
      </c>
      <c r="N1012" s="615"/>
      <c r="O1012" s="615"/>
      <c r="P1012" s="126" t="s">
        <v>148</v>
      </c>
      <c r="Q1012" s="211">
        <v>317491</v>
      </c>
      <c r="R1012" s="182">
        <f>IFERROR(Q1012/N1008,"-")</f>
        <v>1.0437225295948926E-2</v>
      </c>
      <c r="S1012" s="211">
        <v>13</v>
      </c>
      <c r="T1012" s="182">
        <f>IFERROR(S1012/O1008,"-")</f>
        <v>0.19402985074626866</v>
      </c>
      <c r="U1012" s="214">
        <f t="shared" si="970"/>
        <v>24422.384615384617</v>
      </c>
      <c r="V1012" s="109">
        <f t="shared" si="1015"/>
        <v>1.4457295373665479E-3</v>
      </c>
      <c r="W1012" s="615"/>
      <c r="X1012" s="615"/>
      <c r="Y1012" s="126" t="s">
        <v>148</v>
      </c>
      <c r="Z1012" s="211">
        <v>685057</v>
      </c>
      <c r="AA1012" s="182">
        <f>IFERROR(Z1012/W1008,"-")</f>
        <v>1.7195982750224659E-2</v>
      </c>
      <c r="AB1012" s="211">
        <v>11</v>
      </c>
      <c r="AC1012" s="182">
        <f>IFERROR(AB1012/X1008,"-")</f>
        <v>0.34375</v>
      </c>
      <c r="AD1012" s="214">
        <f t="shared" si="971"/>
        <v>62277.909090909088</v>
      </c>
      <c r="AE1012" s="109">
        <f t="shared" si="1016"/>
        <v>1.2233096085409252E-3</v>
      </c>
      <c r="AF1012" s="615"/>
      <c r="AG1012" s="615"/>
      <c r="AH1012" s="126" t="s">
        <v>148</v>
      </c>
      <c r="AI1012" s="211">
        <v>622806</v>
      </c>
      <c r="AJ1012" s="182">
        <f>IFERROR(AI1012/AF1008,"-")</f>
        <v>1.3397030998727423E-2</v>
      </c>
      <c r="AK1012" s="211">
        <v>22</v>
      </c>
      <c r="AL1012" s="182">
        <f>IFERROR(AK1012/AG1008,"-")</f>
        <v>0.26506024096385544</v>
      </c>
      <c r="AM1012" s="214">
        <f t="shared" si="972"/>
        <v>28309.363636363636</v>
      </c>
      <c r="AN1012" s="109">
        <f t="shared" si="1017"/>
        <v>2.4466192170818505E-3</v>
      </c>
      <c r="AO1012" s="615"/>
      <c r="AP1012" s="651"/>
      <c r="AQ1012" s="126" t="s">
        <v>148</v>
      </c>
      <c r="AR1012" s="211">
        <f t="shared" si="967"/>
        <v>15751305</v>
      </c>
      <c r="AS1012" s="182">
        <f>IFERROR(AR1012/AO1008,"-")</f>
        <v>3.7342111961721602E-2</v>
      </c>
      <c r="AT1012" s="211">
        <f t="shared" si="968"/>
        <v>166</v>
      </c>
      <c r="AU1012" s="182">
        <f>IFERROR(AT1012/AP1008,"-")</f>
        <v>0.2292817679558011</v>
      </c>
      <c r="AV1012" s="214">
        <f t="shared" si="973"/>
        <v>94887.379518072295</v>
      </c>
      <c r="AW1012" s="109">
        <f t="shared" si="1018"/>
        <v>1.846085409252669E-2</v>
      </c>
      <c r="AX1012" s="121"/>
      <c r="AY1012" s="76"/>
      <c r="AZ1012" s="76"/>
      <c r="BA1012" s="76"/>
      <c r="BB1012" s="76"/>
      <c r="BC1012" s="76"/>
      <c r="BD1012" s="76"/>
      <c r="BE1012" s="76"/>
      <c r="BF1012" s="76"/>
      <c r="BG1012" s="76"/>
      <c r="BH1012" s="76"/>
      <c r="BI1012" s="76"/>
      <c r="BN1012" s="500"/>
      <c r="BO1012" s="642"/>
      <c r="BP1012" s="641"/>
      <c r="BQ1012" s="641"/>
      <c r="BR1012" s="400" t="s">
        <v>148</v>
      </c>
      <c r="BS1012" s="188">
        <v>7288911</v>
      </c>
      <c r="BT1012" s="390">
        <v>9.6523010405251949E-2</v>
      </c>
      <c r="BU1012" s="188">
        <v>24</v>
      </c>
      <c r="BV1012" s="390">
        <v>0.28915662650602408</v>
      </c>
      <c r="BW1012" s="188">
        <v>303704.625</v>
      </c>
      <c r="BX1012" s="401">
        <v>2.7437978735566481E-3</v>
      </c>
      <c r="CB1012" s="159"/>
      <c r="CC1012" s="159"/>
      <c r="CD1012" s="159"/>
      <c r="CE1012" s="159"/>
      <c r="CF1012" s="159"/>
      <c r="CG1012" s="159"/>
      <c r="CI1012" s="76"/>
      <c r="CJ1012" s="150"/>
      <c r="CK1012" s="150"/>
      <c r="CL1012" s="150"/>
    </row>
    <row r="1013" spans="2:90" s="14" customFormat="1" ht="13.5" customHeight="1">
      <c r="B1013" s="500"/>
      <c r="C1013" s="628"/>
      <c r="D1013" s="631"/>
      <c r="E1013" s="615"/>
      <c r="F1013" s="615"/>
      <c r="G1013" s="126" t="s">
        <v>149</v>
      </c>
      <c r="H1013" s="211">
        <v>7945944</v>
      </c>
      <c r="I1013" s="182">
        <f>IFERROR(H1013/E1008,"-")</f>
        <v>2.6046715076660194E-2</v>
      </c>
      <c r="J1013" s="211">
        <v>150</v>
      </c>
      <c r="K1013" s="182">
        <f>IFERROR(J1013/F1008,"-")</f>
        <v>0.2767527675276753</v>
      </c>
      <c r="L1013" s="214">
        <f t="shared" si="969"/>
        <v>52972.959999999999</v>
      </c>
      <c r="M1013" s="109">
        <f t="shared" si="1014"/>
        <v>1.6681494661921707E-2</v>
      </c>
      <c r="N1013" s="615"/>
      <c r="O1013" s="615"/>
      <c r="P1013" s="126" t="s">
        <v>149</v>
      </c>
      <c r="Q1013" s="211">
        <v>2039339</v>
      </c>
      <c r="R1013" s="182">
        <f>IFERROR(Q1013/N1008,"-")</f>
        <v>6.7041398331969065E-2</v>
      </c>
      <c r="S1013" s="211">
        <v>24</v>
      </c>
      <c r="T1013" s="182">
        <f>IFERROR(S1013/O1008,"-")</f>
        <v>0.35820895522388058</v>
      </c>
      <c r="U1013" s="214">
        <f t="shared" si="970"/>
        <v>84972.458333333328</v>
      </c>
      <c r="V1013" s="109">
        <f t="shared" si="1015"/>
        <v>2.6690391459074734E-3</v>
      </c>
      <c r="W1013" s="615"/>
      <c r="X1013" s="615"/>
      <c r="Y1013" s="126" t="s">
        <v>149</v>
      </c>
      <c r="Z1013" s="211">
        <v>759437</v>
      </c>
      <c r="AA1013" s="182">
        <f>IFERROR(Z1013/W1008,"-")</f>
        <v>1.9063034976479862E-2</v>
      </c>
      <c r="AB1013" s="211">
        <v>11</v>
      </c>
      <c r="AC1013" s="182">
        <f>IFERROR(AB1013/X1008,"-")</f>
        <v>0.34375</v>
      </c>
      <c r="AD1013" s="214">
        <f t="shared" si="971"/>
        <v>69039.727272727279</v>
      </c>
      <c r="AE1013" s="109">
        <f t="shared" si="1016"/>
        <v>1.2233096085409252E-3</v>
      </c>
      <c r="AF1013" s="615"/>
      <c r="AG1013" s="615"/>
      <c r="AH1013" s="126" t="s">
        <v>149</v>
      </c>
      <c r="AI1013" s="211">
        <v>1009812</v>
      </c>
      <c r="AJ1013" s="182">
        <f>IFERROR(AI1013/AF1008,"-")</f>
        <v>2.1721824559954361E-2</v>
      </c>
      <c r="AK1013" s="211">
        <v>27</v>
      </c>
      <c r="AL1013" s="182">
        <f>IFERROR(AK1013/AG1008,"-")</f>
        <v>0.3253012048192771</v>
      </c>
      <c r="AM1013" s="214">
        <f t="shared" si="972"/>
        <v>37400.444444444445</v>
      </c>
      <c r="AN1013" s="109">
        <f t="shared" si="1017"/>
        <v>3.0026690391459073E-3</v>
      </c>
      <c r="AO1013" s="615"/>
      <c r="AP1013" s="651"/>
      <c r="AQ1013" s="126" t="s">
        <v>149</v>
      </c>
      <c r="AR1013" s="211">
        <f t="shared" si="967"/>
        <v>11754532</v>
      </c>
      <c r="AS1013" s="182">
        <f>IFERROR(AR1013/AO1008,"-")</f>
        <v>2.7866837065350418E-2</v>
      </c>
      <c r="AT1013" s="211">
        <f t="shared" si="968"/>
        <v>212</v>
      </c>
      <c r="AU1013" s="182">
        <f>IFERROR(AT1013/AP1008,"-")</f>
        <v>0.29281767955801102</v>
      </c>
      <c r="AV1013" s="214">
        <f t="shared" si="973"/>
        <v>55445.905660377357</v>
      </c>
      <c r="AW1013" s="109">
        <f t="shared" si="1018"/>
        <v>2.3576512455516015E-2</v>
      </c>
      <c r="AX1013" s="121"/>
      <c r="AY1013" s="76"/>
      <c r="AZ1013" s="76"/>
      <c r="BA1013" s="76"/>
      <c r="BB1013" s="76"/>
      <c r="BC1013" s="76"/>
      <c r="BD1013" s="76"/>
      <c r="BE1013" s="76"/>
      <c r="BF1013" s="76"/>
      <c r="BG1013" s="76"/>
      <c r="BH1013" s="76"/>
      <c r="BI1013" s="76"/>
      <c r="BN1013" s="500"/>
      <c r="BO1013" s="642"/>
      <c r="BP1013" s="641"/>
      <c r="BQ1013" s="641"/>
      <c r="BR1013" s="400" t="s">
        <v>149</v>
      </c>
      <c r="BS1013" s="188">
        <v>3445306</v>
      </c>
      <c r="BT1013" s="390">
        <v>4.5624278700518772E-2</v>
      </c>
      <c r="BU1013" s="188">
        <v>28</v>
      </c>
      <c r="BV1013" s="390">
        <v>0.33734939759036142</v>
      </c>
      <c r="BW1013" s="188">
        <v>123046.64285714286</v>
      </c>
      <c r="BX1013" s="401">
        <v>3.2010975191494226E-3</v>
      </c>
      <c r="CB1013" s="159"/>
      <c r="CC1013" s="159"/>
      <c r="CD1013" s="159"/>
      <c r="CE1013" s="159"/>
      <c r="CF1013" s="159"/>
      <c r="CG1013" s="159"/>
      <c r="CI1013" s="76"/>
      <c r="CJ1013" s="150"/>
      <c r="CK1013" s="150"/>
      <c r="CL1013" s="150"/>
    </row>
    <row r="1014" spans="2:90" s="14" customFormat="1" ht="13.5" customHeight="1">
      <c r="B1014" s="500"/>
      <c r="C1014" s="628"/>
      <c r="D1014" s="631"/>
      <c r="E1014" s="615"/>
      <c r="F1014" s="615"/>
      <c r="G1014" s="126" t="s">
        <v>150</v>
      </c>
      <c r="H1014" s="211">
        <v>7061241</v>
      </c>
      <c r="I1014" s="182">
        <f>IFERROR(H1014/E1008,"-")</f>
        <v>2.3146668591501662E-2</v>
      </c>
      <c r="J1014" s="211">
        <v>36</v>
      </c>
      <c r="K1014" s="182">
        <f>IFERROR(J1014/F1008,"-")</f>
        <v>6.6420664206642069E-2</v>
      </c>
      <c r="L1014" s="214">
        <f t="shared" si="969"/>
        <v>196145.58333333334</v>
      </c>
      <c r="M1014" s="109">
        <f t="shared" si="1014"/>
        <v>4.0035587188612101E-3</v>
      </c>
      <c r="N1014" s="615"/>
      <c r="O1014" s="615"/>
      <c r="P1014" s="126" t="s">
        <v>150</v>
      </c>
      <c r="Q1014" s="211">
        <v>69538</v>
      </c>
      <c r="R1014" s="182">
        <f>IFERROR(Q1014/N1008,"-")</f>
        <v>2.2859979420824417E-3</v>
      </c>
      <c r="S1014" s="211">
        <v>7</v>
      </c>
      <c r="T1014" s="182">
        <f>IFERROR(S1014/O1008,"-")</f>
        <v>0.1044776119402985</v>
      </c>
      <c r="U1014" s="214">
        <f t="shared" si="970"/>
        <v>9934</v>
      </c>
      <c r="V1014" s="109">
        <f t="shared" si="1015"/>
        <v>7.784697508896797E-4</v>
      </c>
      <c r="W1014" s="615"/>
      <c r="X1014" s="615"/>
      <c r="Y1014" s="126" t="s">
        <v>150</v>
      </c>
      <c r="Z1014" s="211">
        <v>277480</v>
      </c>
      <c r="AA1014" s="182">
        <f>IFERROR(Z1014/W1008,"-")</f>
        <v>6.965174129353234E-3</v>
      </c>
      <c r="AB1014" s="211">
        <v>2</v>
      </c>
      <c r="AC1014" s="182">
        <f>IFERROR(AB1014/X1008,"-")</f>
        <v>6.25E-2</v>
      </c>
      <c r="AD1014" s="214">
        <f t="shared" si="971"/>
        <v>138740</v>
      </c>
      <c r="AE1014" s="109">
        <f t="shared" si="1016"/>
        <v>2.2241992882562276E-4</v>
      </c>
      <c r="AF1014" s="615"/>
      <c r="AG1014" s="615"/>
      <c r="AH1014" s="126" t="s">
        <v>150</v>
      </c>
      <c r="AI1014" s="211">
        <v>121010</v>
      </c>
      <c r="AJ1014" s="182">
        <f>IFERROR(AI1014/AF1008,"-")</f>
        <v>2.6030171853771568E-3</v>
      </c>
      <c r="AK1014" s="211">
        <v>5</v>
      </c>
      <c r="AL1014" s="182">
        <f>IFERROR(AK1014/AG1008,"-")</f>
        <v>6.0240963855421686E-2</v>
      </c>
      <c r="AM1014" s="214">
        <f t="shared" si="972"/>
        <v>24202</v>
      </c>
      <c r="AN1014" s="109">
        <f t="shared" si="1017"/>
        <v>5.5604982206405699E-4</v>
      </c>
      <c r="AO1014" s="615"/>
      <c r="AP1014" s="651"/>
      <c r="AQ1014" s="126" t="s">
        <v>150</v>
      </c>
      <c r="AR1014" s="211">
        <f t="shared" si="967"/>
        <v>7529269</v>
      </c>
      <c r="AS1014" s="182">
        <f>IFERROR(AR1014/AO1008,"-")</f>
        <v>1.7849873771596681E-2</v>
      </c>
      <c r="AT1014" s="211">
        <f t="shared" si="968"/>
        <v>50</v>
      </c>
      <c r="AU1014" s="182">
        <f>IFERROR(AT1014/AP1008,"-")</f>
        <v>6.9060773480662987E-2</v>
      </c>
      <c r="AV1014" s="214">
        <f t="shared" si="973"/>
        <v>150585.38</v>
      </c>
      <c r="AW1014" s="109">
        <f t="shared" si="1018"/>
        <v>5.5604982206405697E-3</v>
      </c>
      <c r="AX1014" s="121"/>
      <c r="AY1014" s="76"/>
      <c r="AZ1014" s="76"/>
      <c r="BA1014" s="76"/>
      <c r="BB1014" s="76"/>
      <c r="BC1014" s="76"/>
      <c r="BD1014" s="76"/>
      <c r="BE1014" s="76"/>
      <c r="BF1014" s="76"/>
      <c r="BG1014" s="76"/>
      <c r="BH1014" s="76"/>
      <c r="BI1014" s="76"/>
      <c r="BN1014" s="500"/>
      <c r="BO1014" s="642"/>
      <c r="BP1014" s="641"/>
      <c r="BQ1014" s="641"/>
      <c r="BR1014" s="400" t="s">
        <v>150</v>
      </c>
      <c r="BS1014" s="188">
        <v>4523579</v>
      </c>
      <c r="BT1014" s="390">
        <v>5.9903250689434848E-2</v>
      </c>
      <c r="BU1014" s="188">
        <v>13</v>
      </c>
      <c r="BV1014" s="390">
        <v>0.15662650602409639</v>
      </c>
      <c r="BW1014" s="188">
        <v>347967.61538461538</v>
      </c>
      <c r="BX1014" s="401">
        <v>1.4862238481765176E-3</v>
      </c>
      <c r="CB1014" s="159"/>
      <c r="CC1014" s="159"/>
      <c r="CD1014" s="159"/>
      <c r="CE1014" s="159"/>
      <c r="CF1014" s="159"/>
      <c r="CG1014" s="159"/>
      <c r="CI1014" s="76"/>
      <c r="CJ1014" s="150"/>
      <c r="CK1014" s="150"/>
      <c r="CL1014" s="150"/>
    </row>
    <row r="1015" spans="2:90" s="14" customFormat="1" ht="13.5" customHeight="1">
      <c r="B1015" s="500"/>
      <c r="C1015" s="628"/>
      <c r="D1015" s="631"/>
      <c r="E1015" s="615"/>
      <c r="F1015" s="615"/>
      <c r="G1015" s="126" t="s">
        <v>160</v>
      </c>
      <c r="H1015" s="211">
        <v>0</v>
      </c>
      <c r="I1015" s="182">
        <f>IFERROR(H1015/E1008,"-")</f>
        <v>0</v>
      </c>
      <c r="J1015" s="211">
        <v>0</v>
      </c>
      <c r="K1015" s="182">
        <f>IFERROR(J1015/F1008,"-")</f>
        <v>0</v>
      </c>
      <c r="L1015" s="214" t="str">
        <f t="shared" si="969"/>
        <v>-</v>
      </c>
      <c r="M1015" s="109">
        <f t="shared" si="1014"/>
        <v>0</v>
      </c>
      <c r="N1015" s="615"/>
      <c r="O1015" s="615"/>
      <c r="P1015" s="126" t="s">
        <v>160</v>
      </c>
      <c r="Q1015" s="211">
        <v>0</v>
      </c>
      <c r="R1015" s="182">
        <f>IFERROR(Q1015/N1008,"-")</f>
        <v>0</v>
      </c>
      <c r="S1015" s="211">
        <v>0</v>
      </c>
      <c r="T1015" s="182">
        <f>IFERROR(S1015/O1008,"-")</f>
        <v>0</v>
      </c>
      <c r="U1015" s="214" t="str">
        <f t="shared" si="970"/>
        <v>-</v>
      </c>
      <c r="V1015" s="109">
        <f t="shared" si="1015"/>
        <v>0</v>
      </c>
      <c r="W1015" s="615"/>
      <c r="X1015" s="615"/>
      <c r="Y1015" s="126" t="s">
        <v>160</v>
      </c>
      <c r="Z1015" s="211">
        <v>0</v>
      </c>
      <c r="AA1015" s="182">
        <f>IFERROR(Z1015/W1008,"-")</f>
        <v>0</v>
      </c>
      <c r="AB1015" s="211">
        <v>0</v>
      </c>
      <c r="AC1015" s="182">
        <f>IFERROR(AB1015/X1008,"-")</f>
        <v>0</v>
      </c>
      <c r="AD1015" s="214" t="str">
        <f t="shared" si="971"/>
        <v>-</v>
      </c>
      <c r="AE1015" s="109">
        <f t="shared" si="1016"/>
        <v>0</v>
      </c>
      <c r="AF1015" s="615"/>
      <c r="AG1015" s="615"/>
      <c r="AH1015" s="126" t="s">
        <v>160</v>
      </c>
      <c r="AI1015" s="211">
        <v>0</v>
      </c>
      <c r="AJ1015" s="182">
        <f>IFERROR(AI1015/AF1008,"-")</f>
        <v>0</v>
      </c>
      <c r="AK1015" s="211">
        <v>0</v>
      </c>
      <c r="AL1015" s="182">
        <f>IFERROR(AK1015/AG1008,"-")</f>
        <v>0</v>
      </c>
      <c r="AM1015" s="214" t="str">
        <f t="shared" si="972"/>
        <v>-</v>
      </c>
      <c r="AN1015" s="109">
        <f t="shared" si="1017"/>
        <v>0</v>
      </c>
      <c r="AO1015" s="615"/>
      <c r="AP1015" s="651"/>
      <c r="AQ1015" s="126" t="s">
        <v>160</v>
      </c>
      <c r="AR1015" s="211">
        <f t="shared" si="967"/>
        <v>0</v>
      </c>
      <c r="AS1015" s="182">
        <f>IFERROR(AR1015/AO1008,"-")</f>
        <v>0</v>
      </c>
      <c r="AT1015" s="211">
        <f t="shared" si="968"/>
        <v>0</v>
      </c>
      <c r="AU1015" s="182">
        <f>IFERROR(AT1015/AP1008,"-")</f>
        <v>0</v>
      </c>
      <c r="AV1015" s="214" t="str">
        <f t="shared" si="973"/>
        <v>-</v>
      </c>
      <c r="AW1015" s="109">
        <f t="shared" si="1018"/>
        <v>0</v>
      </c>
      <c r="AX1015" s="121"/>
      <c r="AY1015" s="76"/>
      <c r="AZ1015" s="76"/>
      <c r="BA1015" s="76"/>
      <c r="BB1015" s="76"/>
      <c r="BC1015" s="76"/>
      <c r="BD1015" s="76"/>
      <c r="BE1015" s="76"/>
      <c r="BF1015" s="76"/>
      <c r="BG1015" s="76"/>
      <c r="BH1015" s="76"/>
      <c r="BI1015" s="76"/>
      <c r="BN1015" s="500"/>
      <c r="BO1015" s="642"/>
      <c r="BP1015" s="641"/>
      <c r="BQ1015" s="641"/>
      <c r="BR1015" s="400" t="s">
        <v>160</v>
      </c>
      <c r="BS1015" s="188">
        <v>0</v>
      </c>
      <c r="BT1015" s="390">
        <v>0</v>
      </c>
      <c r="BU1015" s="188">
        <v>0</v>
      </c>
      <c r="BV1015" s="390">
        <v>0</v>
      </c>
      <c r="BW1015" s="188" t="s">
        <v>418</v>
      </c>
      <c r="BX1015" s="401">
        <v>0</v>
      </c>
      <c r="CB1015" s="159"/>
      <c r="CC1015" s="159"/>
      <c r="CD1015" s="159"/>
      <c r="CE1015" s="159"/>
      <c r="CF1015" s="159"/>
      <c r="CG1015" s="159"/>
      <c r="CI1015" s="76"/>
      <c r="CJ1015" s="150"/>
      <c r="CK1015" s="150"/>
      <c r="CL1015" s="150"/>
    </row>
    <row r="1016" spans="2:90" s="14" customFormat="1" ht="13.5" customHeight="1">
      <c r="B1016" s="500"/>
      <c r="C1016" s="628"/>
      <c r="D1016" s="631"/>
      <c r="E1016" s="615"/>
      <c r="F1016" s="615"/>
      <c r="G1016" s="126" t="s">
        <v>151</v>
      </c>
      <c r="H1016" s="211">
        <v>200343</v>
      </c>
      <c r="I1016" s="182">
        <f>IFERROR(H1016/E1008,"-")</f>
        <v>6.5672210106229448E-4</v>
      </c>
      <c r="J1016" s="211">
        <v>8</v>
      </c>
      <c r="K1016" s="182">
        <f>IFERROR(J1016/F1008,"-")</f>
        <v>1.4760147601476014E-2</v>
      </c>
      <c r="L1016" s="214">
        <f t="shared" si="969"/>
        <v>25042.875</v>
      </c>
      <c r="M1016" s="109">
        <f t="shared" si="1014"/>
        <v>8.8967971530249106E-4</v>
      </c>
      <c r="N1016" s="615"/>
      <c r="O1016" s="615"/>
      <c r="P1016" s="126" t="s">
        <v>151</v>
      </c>
      <c r="Q1016" s="211">
        <v>60131</v>
      </c>
      <c r="R1016" s="182">
        <f>IFERROR(Q1016/N1008,"-")</f>
        <v>1.9767514489251819E-3</v>
      </c>
      <c r="S1016" s="211">
        <v>1</v>
      </c>
      <c r="T1016" s="182">
        <f>IFERROR(S1016/O1008,"-")</f>
        <v>1.4925373134328358E-2</v>
      </c>
      <c r="U1016" s="214">
        <f t="shared" si="970"/>
        <v>60131</v>
      </c>
      <c r="V1016" s="109">
        <f t="shared" si="1015"/>
        <v>1.1120996441281138E-4</v>
      </c>
      <c r="W1016" s="615"/>
      <c r="X1016" s="615"/>
      <c r="Y1016" s="126" t="s">
        <v>151</v>
      </c>
      <c r="Z1016" s="211">
        <v>0</v>
      </c>
      <c r="AA1016" s="182">
        <f>IFERROR(Z1016/W1008,"-")</f>
        <v>0</v>
      </c>
      <c r="AB1016" s="211">
        <v>0</v>
      </c>
      <c r="AC1016" s="182">
        <f>IFERROR(AB1016/X1008,"-")</f>
        <v>0</v>
      </c>
      <c r="AD1016" s="214" t="str">
        <f t="shared" si="971"/>
        <v>-</v>
      </c>
      <c r="AE1016" s="109">
        <f t="shared" si="1016"/>
        <v>0</v>
      </c>
      <c r="AF1016" s="615"/>
      <c r="AG1016" s="615"/>
      <c r="AH1016" s="126" t="s">
        <v>151</v>
      </c>
      <c r="AI1016" s="211">
        <v>0</v>
      </c>
      <c r="AJ1016" s="182">
        <f>IFERROR(AI1016/AF1008,"-")</f>
        <v>0</v>
      </c>
      <c r="AK1016" s="211">
        <v>0</v>
      </c>
      <c r="AL1016" s="182">
        <f>IFERROR(AK1016/AG1008,"-")</f>
        <v>0</v>
      </c>
      <c r="AM1016" s="214" t="str">
        <f t="shared" si="972"/>
        <v>-</v>
      </c>
      <c r="AN1016" s="109">
        <f t="shared" si="1017"/>
        <v>0</v>
      </c>
      <c r="AO1016" s="615"/>
      <c r="AP1016" s="651"/>
      <c r="AQ1016" s="126" t="s">
        <v>151</v>
      </c>
      <c r="AR1016" s="211">
        <f t="shared" si="967"/>
        <v>260474</v>
      </c>
      <c r="AS1016" s="182">
        <f>IFERROR(AR1016/AO1008,"-")</f>
        <v>6.1751386765207539E-4</v>
      </c>
      <c r="AT1016" s="211">
        <f t="shared" si="968"/>
        <v>9</v>
      </c>
      <c r="AU1016" s="182">
        <f>IFERROR(AT1016/AP1008,"-")</f>
        <v>1.2430939226519336E-2</v>
      </c>
      <c r="AV1016" s="214">
        <f t="shared" si="973"/>
        <v>28941.555555555555</v>
      </c>
      <c r="AW1016" s="109">
        <f t="shared" si="1018"/>
        <v>1.0008896797153025E-3</v>
      </c>
      <c r="AX1016" s="121"/>
      <c r="AY1016" s="76"/>
      <c r="AZ1016" s="76"/>
      <c r="BA1016" s="76"/>
      <c r="BB1016" s="76"/>
      <c r="BC1016" s="76"/>
      <c r="BD1016" s="76"/>
      <c r="BE1016" s="76"/>
      <c r="BF1016" s="76"/>
      <c r="BG1016" s="76"/>
      <c r="BH1016" s="76"/>
      <c r="BI1016" s="76"/>
      <c r="BN1016" s="500"/>
      <c r="BO1016" s="642"/>
      <c r="BP1016" s="641"/>
      <c r="BQ1016" s="641"/>
      <c r="BR1016" s="400" t="s">
        <v>151</v>
      </c>
      <c r="BS1016" s="188">
        <v>14678</v>
      </c>
      <c r="BT1016" s="390">
        <v>1.9437262256711437E-4</v>
      </c>
      <c r="BU1016" s="188">
        <v>1</v>
      </c>
      <c r="BV1016" s="390">
        <v>1.2048192771084338E-2</v>
      </c>
      <c r="BW1016" s="188">
        <v>14678</v>
      </c>
      <c r="BX1016" s="401">
        <v>1.1432491139819366E-4</v>
      </c>
      <c r="CB1016" s="159"/>
      <c r="CC1016" s="159"/>
      <c r="CD1016" s="159"/>
      <c r="CE1016" s="159"/>
      <c r="CF1016" s="159"/>
      <c r="CG1016" s="159"/>
      <c r="CI1016" s="76"/>
      <c r="CJ1016" s="150"/>
      <c r="CK1016" s="150"/>
      <c r="CL1016" s="150"/>
    </row>
    <row r="1017" spans="2:90" s="14" customFormat="1" ht="13.5" customHeight="1">
      <c r="B1017" s="500"/>
      <c r="C1017" s="628"/>
      <c r="D1017" s="631"/>
      <c r="E1017" s="615"/>
      <c r="F1017" s="615"/>
      <c r="G1017" s="126" t="s">
        <v>152</v>
      </c>
      <c r="H1017" s="211">
        <v>271993</v>
      </c>
      <c r="I1017" s="182">
        <f>IFERROR(H1017/E1008,"-")</f>
        <v>8.9158999532919377E-4</v>
      </c>
      <c r="J1017" s="211">
        <v>13</v>
      </c>
      <c r="K1017" s="182">
        <f>IFERROR(J1017/F1008,"-")</f>
        <v>2.3985239852398525E-2</v>
      </c>
      <c r="L1017" s="214">
        <f t="shared" si="969"/>
        <v>20922.538461538461</v>
      </c>
      <c r="M1017" s="109">
        <f t="shared" si="1014"/>
        <v>1.4457295373665479E-3</v>
      </c>
      <c r="N1017" s="615"/>
      <c r="O1017" s="615"/>
      <c r="P1017" s="126" t="s">
        <v>152</v>
      </c>
      <c r="Q1017" s="211">
        <v>9155</v>
      </c>
      <c r="R1017" s="182">
        <f>IFERROR(Q1017/N1008,"-")</f>
        <v>3.0096222439191168E-4</v>
      </c>
      <c r="S1017" s="211">
        <v>1</v>
      </c>
      <c r="T1017" s="182">
        <f>IFERROR(S1017/O1008,"-")</f>
        <v>1.4925373134328358E-2</v>
      </c>
      <c r="U1017" s="214">
        <f t="shared" si="970"/>
        <v>9155</v>
      </c>
      <c r="V1017" s="109">
        <f t="shared" si="1015"/>
        <v>1.1120996441281138E-4</v>
      </c>
      <c r="W1017" s="615"/>
      <c r="X1017" s="615"/>
      <c r="Y1017" s="126" t="s">
        <v>152</v>
      </c>
      <c r="Z1017" s="211">
        <v>5840</v>
      </c>
      <c r="AA1017" s="182">
        <f>IFERROR(Z1017/W1008,"-")</f>
        <v>1.4659296855781636E-4</v>
      </c>
      <c r="AB1017" s="211">
        <v>1</v>
      </c>
      <c r="AC1017" s="182">
        <f>IFERROR(AB1017/X1008,"-")</f>
        <v>3.125E-2</v>
      </c>
      <c r="AD1017" s="214">
        <f t="shared" si="971"/>
        <v>5840</v>
      </c>
      <c r="AE1017" s="109">
        <f t="shared" si="1016"/>
        <v>1.1120996441281138E-4</v>
      </c>
      <c r="AF1017" s="615"/>
      <c r="AG1017" s="615"/>
      <c r="AH1017" s="126" t="s">
        <v>152</v>
      </c>
      <c r="AI1017" s="211">
        <v>23231</v>
      </c>
      <c r="AJ1017" s="182">
        <f>IFERROR(AI1017/AF1008,"-")</f>
        <v>4.9971648817037206E-4</v>
      </c>
      <c r="AK1017" s="211">
        <v>3</v>
      </c>
      <c r="AL1017" s="182">
        <f>IFERROR(AK1017/AG1008,"-")</f>
        <v>3.614457831325301E-2</v>
      </c>
      <c r="AM1017" s="214">
        <f t="shared" si="972"/>
        <v>7743.666666666667</v>
      </c>
      <c r="AN1017" s="109">
        <f t="shared" si="1017"/>
        <v>3.3362989323843417E-4</v>
      </c>
      <c r="AO1017" s="615"/>
      <c r="AP1017" s="651"/>
      <c r="AQ1017" s="126" t="s">
        <v>152</v>
      </c>
      <c r="AR1017" s="211">
        <f t="shared" si="967"/>
        <v>310219</v>
      </c>
      <c r="AS1017" s="182">
        <f>IFERROR(AR1017/AO1008,"-")</f>
        <v>7.3544589674654349E-4</v>
      </c>
      <c r="AT1017" s="211">
        <f t="shared" si="968"/>
        <v>18</v>
      </c>
      <c r="AU1017" s="182">
        <f>IFERROR(AT1017/AP1008,"-")</f>
        <v>2.4861878453038673E-2</v>
      </c>
      <c r="AV1017" s="214">
        <f t="shared" si="973"/>
        <v>17234.388888888891</v>
      </c>
      <c r="AW1017" s="109">
        <f t="shared" si="1018"/>
        <v>2.001779359430605E-3</v>
      </c>
      <c r="AX1017" s="121"/>
      <c r="AY1017" s="76"/>
      <c r="AZ1017" s="76"/>
      <c r="BA1017" s="76"/>
      <c r="BB1017" s="76"/>
      <c r="BC1017" s="76"/>
      <c r="BD1017" s="76"/>
      <c r="BE1017" s="76"/>
      <c r="BF1017" s="76"/>
      <c r="BG1017" s="76"/>
      <c r="BH1017" s="76"/>
      <c r="BI1017" s="76"/>
      <c r="BN1017" s="500"/>
      <c r="BO1017" s="642"/>
      <c r="BP1017" s="641"/>
      <c r="BQ1017" s="641"/>
      <c r="BR1017" s="400" t="s">
        <v>152</v>
      </c>
      <c r="BS1017" s="188">
        <v>49885</v>
      </c>
      <c r="BT1017" s="390">
        <v>6.6059941931874238E-4</v>
      </c>
      <c r="BU1017" s="188">
        <v>3</v>
      </c>
      <c r="BV1017" s="390">
        <v>3.614457831325301E-2</v>
      </c>
      <c r="BW1017" s="188">
        <v>16628.333333333332</v>
      </c>
      <c r="BX1017" s="401">
        <v>3.4297473419458101E-4</v>
      </c>
      <c r="CB1017" s="159"/>
      <c r="CC1017" s="159"/>
      <c r="CD1017" s="159"/>
      <c r="CE1017" s="159"/>
      <c r="CF1017" s="159"/>
      <c r="CG1017" s="159"/>
      <c r="CI1017" s="76"/>
      <c r="CJ1017" s="150"/>
      <c r="CK1017" s="150"/>
      <c r="CL1017" s="150"/>
    </row>
    <row r="1018" spans="2:90" s="14" customFormat="1" ht="13.5" customHeight="1">
      <c r="B1018" s="500"/>
      <c r="C1018" s="628"/>
      <c r="D1018" s="631"/>
      <c r="E1018" s="615"/>
      <c r="F1018" s="615"/>
      <c r="G1018" s="126" t="s">
        <v>153</v>
      </c>
      <c r="H1018" s="211">
        <v>0</v>
      </c>
      <c r="I1018" s="182">
        <f>IFERROR(H1018/E1008,"-")</f>
        <v>0</v>
      </c>
      <c r="J1018" s="211">
        <v>0</v>
      </c>
      <c r="K1018" s="182">
        <f>IFERROR(J1018/F1008,"-")</f>
        <v>0</v>
      </c>
      <c r="L1018" s="214" t="str">
        <f t="shared" si="969"/>
        <v>-</v>
      </c>
      <c r="M1018" s="109">
        <f t="shared" si="1014"/>
        <v>0</v>
      </c>
      <c r="N1018" s="615"/>
      <c r="O1018" s="615"/>
      <c r="P1018" s="126" t="s">
        <v>153</v>
      </c>
      <c r="Q1018" s="211">
        <v>0</v>
      </c>
      <c r="R1018" s="182">
        <f>IFERROR(Q1018/N1008,"-")</f>
        <v>0</v>
      </c>
      <c r="S1018" s="211">
        <v>0</v>
      </c>
      <c r="T1018" s="182">
        <f>IFERROR(S1018/O1008,"-")</f>
        <v>0</v>
      </c>
      <c r="U1018" s="214" t="str">
        <f t="shared" si="970"/>
        <v>-</v>
      </c>
      <c r="V1018" s="109">
        <f t="shared" si="1015"/>
        <v>0</v>
      </c>
      <c r="W1018" s="615"/>
      <c r="X1018" s="615"/>
      <c r="Y1018" s="126" t="s">
        <v>153</v>
      </c>
      <c r="Z1018" s="211">
        <v>82317</v>
      </c>
      <c r="AA1018" s="182">
        <f>IFERROR(Z1018/W1008,"-")</f>
        <v>2.066283115200988E-3</v>
      </c>
      <c r="AB1018" s="211">
        <v>1</v>
      </c>
      <c r="AC1018" s="182">
        <f>IFERROR(AB1018/X1008,"-")</f>
        <v>3.125E-2</v>
      </c>
      <c r="AD1018" s="214">
        <f t="shared" si="971"/>
        <v>82317</v>
      </c>
      <c r="AE1018" s="109">
        <f t="shared" si="1016"/>
        <v>1.1120996441281138E-4</v>
      </c>
      <c r="AF1018" s="615"/>
      <c r="AG1018" s="615"/>
      <c r="AH1018" s="126" t="s">
        <v>153</v>
      </c>
      <c r="AI1018" s="211">
        <v>0</v>
      </c>
      <c r="AJ1018" s="182">
        <f>IFERROR(AI1018/AF1008,"-")</f>
        <v>0</v>
      </c>
      <c r="AK1018" s="211">
        <v>0</v>
      </c>
      <c r="AL1018" s="182">
        <f>IFERROR(AK1018/AG1008,"-")</f>
        <v>0</v>
      </c>
      <c r="AM1018" s="214" t="str">
        <f t="shared" si="972"/>
        <v>-</v>
      </c>
      <c r="AN1018" s="109">
        <f t="shared" si="1017"/>
        <v>0</v>
      </c>
      <c r="AO1018" s="615"/>
      <c r="AP1018" s="651"/>
      <c r="AQ1018" s="126" t="s">
        <v>153</v>
      </c>
      <c r="AR1018" s="211">
        <f t="shared" si="967"/>
        <v>82317</v>
      </c>
      <c r="AS1018" s="182">
        <f>IFERROR(AR1018/AO1008,"-")</f>
        <v>1.9515148937520016E-4</v>
      </c>
      <c r="AT1018" s="211">
        <f t="shared" si="968"/>
        <v>1</v>
      </c>
      <c r="AU1018" s="182">
        <f>IFERROR(AT1018/AP1008,"-")</f>
        <v>1.3812154696132596E-3</v>
      </c>
      <c r="AV1018" s="214">
        <f t="shared" si="973"/>
        <v>82317</v>
      </c>
      <c r="AW1018" s="109">
        <f t="shared" si="1018"/>
        <v>1.1120996441281138E-4</v>
      </c>
      <c r="AX1018" s="121"/>
      <c r="AY1018" s="76"/>
      <c r="AZ1018" s="76"/>
      <c r="BA1018" s="76"/>
      <c r="BB1018" s="76"/>
      <c r="BC1018" s="76"/>
      <c r="BD1018" s="76"/>
      <c r="BE1018" s="76"/>
      <c r="BF1018" s="76"/>
      <c r="BG1018" s="76"/>
      <c r="BH1018" s="76"/>
      <c r="BI1018" s="76"/>
      <c r="BN1018" s="500"/>
      <c r="BO1018" s="642"/>
      <c r="BP1018" s="641"/>
      <c r="BQ1018" s="641"/>
      <c r="BR1018" s="400" t="s">
        <v>153</v>
      </c>
      <c r="BS1018" s="188">
        <v>0</v>
      </c>
      <c r="BT1018" s="390">
        <v>0</v>
      </c>
      <c r="BU1018" s="188">
        <v>0</v>
      </c>
      <c r="BV1018" s="390">
        <v>0</v>
      </c>
      <c r="BW1018" s="188" t="s">
        <v>418</v>
      </c>
      <c r="BX1018" s="401">
        <v>0</v>
      </c>
      <c r="CB1018" s="159"/>
      <c r="CC1018" s="159"/>
      <c r="CD1018" s="159"/>
      <c r="CE1018" s="159"/>
      <c r="CF1018" s="159"/>
      <c r="CG1018" s="159"/>
      <c r="CI1018" s="76"/>
      <c r="CJ1018" s="150"/>
      <c r="CK1018" s="150"/>
      <c r="CL1018" s="150"/>
    </row>
    <row r="1019" spans="2:90" s="14" customFormat="1" ht="13.5" customHeight="1">
      <c r="B1019" s="500"/>
      <c r="C1019" s="628"/>
      <c r="D1019" s="631"/>
      <c r="E1019" s="615"/>
      <c r="F1019" s="615"/>
      <c r="G1019" s="126" t="s">
        <v>154</v>
      </c>
      <c r="H1019" s="211">
        <v>0</v>
      </c>
      <c r="I1019" s="182">
        <f>IFERROR(H1019/E1008,"-")</f>
        <v>0</v>
      </c>
      <c r="J1019" s="211">
        <v>0</v>
      </c>
      <c r="K1019" s="182">
        <f>IFERROR(J1019/F1008,"-")</f>
        <v>0</v>
      </c>
      <c r="L1019" s="214" t="str">
        <f t="shared" si="969"/>
        <v>-</v>
      </c>
      <c r="M1019" s="109">
        <f t="shared" si="1014"/>
        <v>0</v>
      </c>
      <c r="N1019" s="615"/>
      <c r="O1019" s="615"/>
      <c r="P1019" s="126" t="s">
        <v>154</v>
      </c>
      <c r="Q1019" s="211">
        <v>0</v>
      </c>
      <c r="R1019" s="182">
        <f>IFERROR(Q1019/N1008,"-")</f>
        <v>0</v>
      </c>
      <c r="S1019" s="211">
        <v>0</v>
      </c>
      <c r="T1019" s="182">
        <f>IFERROR(S1019/O1008,"-")</f>
        <v>0</v>
      </c>
      <c r="U1019" s="214" t="str">
        <f t="shared" si="970"/>
        <v>-</v>
      </c>
      <c r="V1019" s="109">
        <f t="shared" si="1015"/>
        <v>0</v>
      </c>
      <c r="W1019" s="615"/>
      <c r="X1019" s="615"/>
      <c r="Y1019" s="126" t="s">
        <v>154</v>
      </c>
      <c r="Z1019" s="211">
        <v>2006742</v>
      </c>
      <c r="AA1019" s="182">
        <f>IFERROR(Z1019/W1008,"-")</f>
        <v>5.0372305977679714E-2</v>
      </c>
      <c r="AB1019" s="211">
        <v>1</v>
      </c>
      <c r="AC1019" s="182">
        <f>IFERROR(AB1019/X1008,"-")</f>
        <v>3.125E-2</v>
      </c>
      <c r="AD1019" s="214">
        <f t="shared" si="971"/>
        <v>2006742</v>
      </c>
      <c r="AE1019" s="109">
        <f t="shared" si="1016"/>
        <v>1.1120996441281138E-4</v>
      </c>
      <c r="AF1019" s="615"/>
      <c r="AG1019" s="615"/>
      <c r="AH1019" s="126" t="s">
        <v>154</v>
      </c>
      <c r="AI1019" s="211">
        <v>0</v>
      </c>
      <c r="AJ1019" s="182">
        <f>IFERROR(AI1019/AF1008,"-")</f>
        <v>0</v>
      </c>
      <c r="AK1019" s="211">
        <v>0</v>
      </c>
      <c r="AL1019" s="182">
        <f>IFERROR(AK1019/AG1008,"-")</f>
        <v>0</v>
      </c>
      <c r="AM1019" s="214" t="str">
        <f t="shared" si="972"/>
        <v>-</v>
      </c>
      <c r="AN1019" s="109">
        <f t="shared" si="1017"/>
        <v>0</v>
      </c>
      <c r="AO1019" s="615"/>
      <c r="AP1019" s="651"/>
      <c r="AQ1019" s="126" t="s">
        <v>154</v>
      </c>
      <c r="AR1019" s="211">
        <f t="shared" si="967"/>
        <v>2006742</v>
      </c>
      <c r="AS1019" s="182">
        <f>IFERROR(AR1019/AO1008,"-")</f>
        <v>4.7574460936594858E-3</v>
      </c>
      <c r="AT1019" s="211">
        <f t="shared" si="968"/>
        <v>1</v>
      </c>
      <c r="AU1019" s="182">
        <f>IFERROR(AT1019/AP1008,"-")</f>
        <v>1.3812154696132596E-3</v>
      </c>
      <c r="AV1019" s="214">
        <f t="shared" si="973"/>
        <v>2006742</v>
      </c>
      <c r="AW1019" s="109">
        <f t="shared" si="1018"/>
        <v>1.1120996441281138E-4</v>
      </c>
      <c r="AX1019" s="121"/>
      <c r="AY1019" s="76"/>
      <c r="AZ1019" s="76"/>
      <c r="BA1019" s="76"/>
      <c r="BB1019" s="76"/>
      <c r="BC1019" s="76"/>
      <c r="BD1019" s="76"/>
      <c r="BE1019" s="76"/>
      <c r="BF1019" s="76"/>
      <c r="BG1019" s="76"/>
      <c r="BH1019" s="76"/>
      <c r="BI1019" s="76"/>
      <c r="BN1019" s="500"/>
      <c r="BO1019" s="642"/>
      <c r="BP1019" s="641"/>
      <c r="BQ1019" s="641"/>
      <c r="BR1019" s="400" t="s">
        <v>154</v>
      </c>
      <c r="BS1019" s="188">
        <v>15729</v>
      </c>
      <c r="BT1019" s="390">
        <v>2.0829043332593964E-4</v>
      </c>
      <c r="BU1019" s="188">
        <v>3</v>
      </c>
      <c r="BV1019" s="390">
        <v>3.614457831325301E-2</v>
      </c>
      <c r="BW1019" s="188">
        <v>5243</v>
      </c>
      <c r="BX1019" s="401">
        <v>3.4297473419458101E-4</v>
      </c>
      <c r="CB1019" s="159"/>
      <c r="CC1019" s="159"/>
      <c r="CD1019" s="159"/>
      <c r="CE1019" s="159"/>
      <c r="CF1019" s="159"/>
      <c r="CG1019" s="159"/>
      <c r="CI1019" s="76"/>
      <c r="CJ1019" s="150"/>
      <c r="CK1019" s="150"/>
      <c r="CL1019" s="150"/>
    </row>
    <row r="1020" spans="2:90" s="14" customFormat="1" ht="13.5" customHeight="1">
      <c r="B1020" s="500"/>
      <c r="C1020" s="628"/>
      <c r="D1020" s="631"/>
      <c r="E1020" s="615"/>
      <c r="F1020" s="615"/>
      <c r="G1020" s="126" t="s">
        <v>155</v>
      </c>
      <c r="H1020" s="211">
        <v>572683</v>
      </c>
      <c r="I1020" s="182">
        <f>IFERROR(H1020/E1008,"-")</f>
        <v>1.8772484339490674E-3</v>
      </c>
      <c r="J1020" s="211">
        <v>44</v>
      </c>
      <c r="K1020" s="182">
        <f>IFERROR(J1020/F1008,"-")</f>
        <v>8.1180811808118078E-2</v>
      </c>
      <c r="L1020" s="214">
        <f t="shared" si="969"/>
        <v>13015.522727272728</v>
      </c>
      <c r="M1020" s="109">
        <f t="shared" si="1014"/>
        <v>4.8932384341637009E-3</v>
      </c>
      <c r="N1020" s="615"/>
      <c r="O1020" s="615"/>
      <c r="P1020" s="126" t="s">
        <v>155</v>
      </c>
      <c r="Q1020" s="211">
        <v>58952</v>
      </c>
      <c r="R1020" s="182">
        <f>IFERROR(Q1020/N1008,"-")</f>
        <v>1.9379929057730177E-3</v>
      </c>
      <c r="S1020" s="211">
        <v>7</v>
      </c>
      <c r="T1020" s="182">
        <f>IFERROR(S1020/O1008,"-")</f>
        <v>0.1044776119402985</v>
      </c>
      <c r="U1020" s="214">
        <f t="shared" si="970"/>
        <v>8421.7142857142862</v>
      </c>
      <c r="V1020" s="109">
        <f t="shared" si="1015"/>
        <v>7.784697508896797E-4</v>
      </c>
      <c r="W1020" s="615"/>
      <c r="X1020" s="615"/>
      <c r="Y1020" s="126" t="s">
        <v>155</v>
      </c>
      <c r="Z1020" s="211">
        <v>109328</v>
      </c>
      <c r="AA1020" s="182">
        <f>IFERROR(Z1020/W1008,"-")</f>
        <v>2.7443006963166006E-3</v>
      </c>
      <c r="AB1020" s="211">
        <v>6</v>
      </c>
      <c r="AC1020" s="182">
        <f>IFERROR(AB1020/X1008,"-")</f>
        <v>0.1875</v>
      </c>
      <c r="AD1020" s="214">
        <f t="shared" si="971"/>
        <v>18221.333333333332</v>
      </c>
      <c r="AE1020" s="109">
        <f t="shared" si="1016"/>
        <v>6.6725978647686835E-4</v>
      </c>
      <c r="AF1020" s="615"/>
      <c r="AG1020" s="615"/>
      <c r="AH1020" s="126" t="s">
        <v>155</v>
      </c>
      <c r="AI1020" s="211">
        <v>644458</v>
      </c>
      <c r="AJ1020" s="182">
        <f>IFERROR(AI1020/AF1008,"-")</f>
        <v>1.386278199532098E-2</v>
      </c>
      <c r="AK1020" s="211">
        <v>14</v>
      </c>
      <c r="AL1020" s="182">
        <f>IFERROR(AK1020/AG1008,"-")</f>
        <v>0.16867469879518071</v>
      </c>
      <c r="AM1020" s="214">
        <f t="shared" si="972"/>
        <v>46032.714285714283</v>
      </c>
      <c r="AN1020" s="109">
        <f t="shared" si="1017"/>
        <v>1.5569395017793594E-3</v>
      </c>
      <c r="AO1020" s="615"/>
      <c r="AP1020" s="651"/>
      <c r="AQ1020" s="126" t="s">
        <v>155</v>
      </c>
      <c r="AR1020" s="211">
        <f t="shared" si="967"/>
        <v>1385421</v>
      </c>
      <c r="AS1020" s="182">
        <f>IFERROR(AR1020/AO1008,"-")</f>
        <v>3.2844609444182757E-3</v>
      </c>
      <c r="AT1020" s="211">
        <f t="shared" si="968"/>
        <v>71</v>
      </c>
      <c r="AU1020" s="182">
        <f>IFERROR(AT1020/AP1008,"-")</f>
        <v>9.8066298342541436E-2</v>
      </c>
      <c r="AV1020" s="214">
        <f t="shared" si="973"/>
        <v>19512.971830985916</v>
      </c>
      <c r="AW1020" s="109">
        <f t="shared" si="1018"/>
        <v>7.8959074733096091E-3</v>
      </c>
      <c r="AX1020" s="121"/>
      <c r="AY1020" s="76"/>
      <c r="AZ1020" s="76"/>
      <c r="BA1020" s="76"/>
      <c r="BB1020" s="76"/>
      <c r="BC1020" s="76"/>
      <c r="BD1020" s="76"/>
      <c r="BE1020" s="76"/>
      <c r="BF1020" s="76"/>
      <c r="BG1020" s="76"/>
      <c r="BH1020" s="76"/>
      <c r="BI1020" s="76"/>
      <c r="BN1020" s="500"/>
      <c r="BO1020" s="642"/>
      <c r="BP1020" s="641"/>
      <c r="BQ1020" s="641"/>
      <c r="BR1020" s="400" t="s">
        <v>155</v>
      </c>
      <c r="BS1020" s="188">
        <v>424164</v>
      </c>
      <c r="BT1020" s="390">
        <v>5.6169688703200365E-3</v>
      </c>
      <c r="BU1020" s="188">
        <v>13</v>
      </c>
      <c r="BV1020" s="390">
        <v>0.15662650602409639</v>
      </c>
      <c r="BW1020" s="188">
        <v>32628</v>
      </c>
      <c r="BX1020" s="401">
        <v>1.4862238481765176E-3</v>
      </c>
      <c r="CB1020" s="159"/>
      <c r="CC1020" s="159"/>
      <c r="CD1020" s="159"/>
      <c r="CE1020" s="159"/>
      <c r="CF1020" s="159"/>
      <c r="CG1020" s="159"/>
      <c r="CI1020" s="76"/>
      <c r="CJ1020" s="150"/>
      <c r="CK1020" s="150"/>
      <c r="CL1020" s="150"/>
    </row>
    <row r="1021" spans="2:90" s="14" customFormat="1" ht="13.5" customHeight="1">
      <c r="B1021" s="500"/>
      <c r="C1021" s="628"/>
      <c r="D1021" s="631"/>
      <c r="E1021" s="615"/>
      <c r="F1021" s="615"/>
      <c r="G1021" s="126" t="s">
        <v>156</v>
      </c>
      <c r="H1021" s="211">
        <v>2476426</v>
      </c>
      <c r="I1021" s="182">
        <f>IFERROR(H1021/E1008,"-")</f>
        <v>8.1176965795924684E-3</v>
      </c>
      <c r="J1021" s="211">
        <v>41</v>
      </c>
      <c r="K1021" s="182">
        <f>IFERROR(J1021/F1008,"-")</f>
        <v>7.5645756457564578E-2</v>
      </c>
      <c r="L1021" s="214">
        <f t="shared" si="969"/>
        <v>60400.634146341465</v>
      </c>
      <c r="M1021" s="109">
        <f t="shared" si="1014"/>
        <v>4.559608540925267E-3</v>
      </c>
      <c r="N1021" s="615"/>
      <c r="O1021" s="615"/>
      <c r="P1021" s="126" t="s">
        <v>156</v>
      </c>
      <c r="Q1021" s="211">
        <v>164939</v>
      </c>
      <c r="R1021" s="182">
        <f>IFERROR(Q1021/N1008,"-")</f>
        <v>5.4222182773323337E-3</v>
      </c>
      <c r="S1021" s="211">
        <v>3</v>
      </c>
      <c r="T1021" s="182">
        <f>IFERROR(S1021/O1008,"-")</f>
        <v>4.4776119402985072E-2</v>
      </c>
      <c r="U1021" s="214">
        <f t="shared" si="970"/>
        <v>54979.666666666664</v>
      </c>
      <c r="V1021" s="109">
        <f t="shared" si="1015"/>
        <v>3.3362989323843417E-4</v>
      </c>
      <c r="W1021" s="615"/>
      <c r="X1021" s="615"/>
      <c r="Y1021" s="126" t="s">
        <v>156</v>
      </c>
      <c r="Z1021" s="211">
        <v>95978</v>
      </c>
      <c r="AA1021" s="182">
        <f>IFERROR(Z1021/W1008,"-")</f>
        <v>2.4091951945620035E-3</v>
      </c>
      <c r="AB1021" s="211">
        <v>3</v>
      </c>
      <c r="AC1021" s="182">
        <f>IFERROR(AB1021/X1008,"-")</f>
        <v>9.375E-2</v>
      </c>
      <c r="AD1021" s="214">
        <f t="shared" si="971"/>
        <v>31992.666666666668</v>
      </c>
      <c r="AE1021" s="109">
        <f t="shared" si="1016"/>
        <v>3.3362989323843417E-4</v>
      </c>
      <c r="AF1021" s="615"/>
      <c r="AG1021" s="615"/>
      <c r="AH1021" s="126" t="s">
        <v>156</v>
      </c>
      <c r="AI1021" s="211">
        <v>1927677</v>
      </c>
      <c r="AJ1021" s="182">
        <f>IFERROR(AI1021/AF1008,"-")</f>
        <v>4.1465799180698135E-2</v>
      </c>
      <c r="AK1021" s="211">
        <v>7</v>
      </c>
      <c r="AL1021" s="182">
        <f>IFERROR(AK1021/AG1008,"-")</f>
        <v>8.4337349397590355E-2</v>
      </c>
      <c r="AM1021" s="214">
        <f t="shared" si="972"/>
        <v>275382.42857142858</v>
      </c>
      <c r="AN1021" s="109">
        <f t="shared" si="1017"/>
        <v>7.784697508896797E-4</v>
      </c>
      <c r="AO1021" s="615"/>
      <c r="AP1021" s="651"/>
      <c r="AQ1021" s="126" t="s">
        <v>156</v>
      </c>
      <c r="AR1021" s="211">
        <f t="shared" si="967"/>
        <v>4665020</v>
      </c>
      <c r="AS1021" s="182">
        <f>IFERROR(AR1021/AO1008,"-")</f>
        <v>1.1059508983139526E-2</v>
      </c>
      <c r="AT1021" s="211">
        <f t="shared" si="968"/>
        <v>54</v>
      </c>
      <c r="AU1021" s="182">
        <f>IFERROR(AT1021/AP1008,"-")</f>
        <v>7.4585635359116026E-2</v>
      </c>
      <c r="AV1021" s="214">
        <f t="shared" si="973"/>
        <v>86389.259259259255</v>
      </c>
      <c r="AW1021" s="109">
        <f t="shared" si="1018"/>
        <v>6.0053380782918147E-3</v>
      </c>
      <c r="AX1021" s="121"/>
      <c r="AY1021" s="76"/>
      <c r="AZ1021" s="76"/>
      <c r="BA1021" s="76"/>
      <c r="BB1021" s="76"/>
      <c r="BC1021" s="76"/>
      <c r="BD1021" s="76"/>
      <c r="BE1021" s="76"/>
      <c r="BF1021" s="76"/>
      <c r="BG1021" s="76"/>
      <c r="BH1021" s="76"/>
      <c r="BI1021" s="76"/>
      <c r="BN1021" s="500"/>
      <c r="BO1021" s="642"/>
      <c r="BP1021" s="641"/>
      <c r="BQ1021" s="641"/>
      <c r="BR1021" s="400" t="s">
        <v>156</v>
      </c>
      <c r="BS1021" s="188">
        <v>674689</v>
      </c>
      <c r="BT1021" s="390">
        <v>8.9345326575271718E-3</v>
      </c>
      <c r="BU1021" s="188">
        <v>7</v>
      </c>
      <c r="BV1021" s="390">
        <v>8.4337349397590355E-2</v>
      </c>
      <c r="BW1021" s="188">
        <v>96384.142857142855</v>
      </c>
      <c r="BX1021" s="401">
        <v>8.0027437978735566E-4</v>
      </c>
      <c r="CB1021" s="159"/>
      <c r="CC1021" s="159"/>
      <c r="CD1021" s="159"/>
      <c r="CE1021" s="159"/>
      <c r="CF1021" s="159"/>
      <c r="CG1021" s="159"/>
      <c r="CI1021" s="76"/>
      <c r="CJ1021" s="150"/>
      <c r="CK1021" s="150"/>
      <c r="CL1021" s="150"/>
    </row>
    <row r="1022" spans="2:90" s="14" customFormat="1" ht="13.5" customHeight="1">
      <c r="B1022" s="500"/>
      <c r="C1022" s="628"/>
      <c r="D1022" s="631"/>
      <c r="E1022" s="615"/>
      <c r="F1022" s="615"/>
      <c r="G1022" s="126" t="s">
        <v>157</v>
      </c>
      <c r="H1022" s="211">
        <v>1118779</v>
      </c>
      <c r="I1022" s="182">
        <f>IFERROR(H1022/E1008,"-")</f>
        <v>3.6673449808796556E-3</v>
      </c>
      <c r="J1022" s="211">
        <v>28</v>
      </c>
      <c r="K1022" s="182">
        <f>IFERROR(J1022/F1008,"-")</f>
        <v>5.1660516605166053E-2</v>
      </c>
      <c r="L1022" s="214">
        <f t="shared" si="969"/>
        <v>39956.392857142855</v>
      </c>
      <c r="M1022" s="109">
        <f t="shared" si="1014"/>
        <v>3.1138790035587188E-3</v>
      </c>
      <c r="N1022" s="615"/>
      <c r="O1022" s="615"/>
      <c r="P1022" s="126" t="s">
        <v>157</v>
      </c>
      <c r="Q1022" s="211">
        <v>426888</v>
      </c>
      <c r="R1022" s="182">
        <f>IFERROR(Q1022/N1008,"-")</f>
        <v>1.403355128849966E-2</v>
      </c>
      <c r="S1022" s="211">
        <v>4</v>
      </c>
      <c r="T1022" s="182">
        <f>IFERROR(S1022/O1008,"-")</f>
        <v>5.9701492537313432E-2</v>
      </c>
      <c r="U1022" s="214">
        <f t="shared" si="970"/>
        <v>106722</v>
      </c>
      <c r="V1022" s="109">
        <f t="shared" si="1015"/>
        <v>4.4483985765124553E-4</v>
      </c>
      <c r="W1022" s="615"/>
      <c r="X1022" s="615"/>
      <c r="Y1022" s="126" t="s">
        <v>157</v>
      </c>
      <c r="Z1022" s="211">
        <v>115490</v>
      </c>
      <c r="AA1022" s="182">
        <f>IFERROR(Z1022/W1008,"-")</f>
        <v>2.8989763593736664E-3</v>
      </c>
      <c r="AB1022" s="211">
        <v>3</v>
      </c>
      <c r="AC1022" s="182">
        <f>IFERROR(AB1022/X1008,"-")</f>
        <v>9.375E-2</v>
      </c>
      <c r="AD1022" s="214">
        <f t="shared" si="971"/>
        <v>38496.666666666664</v>
      </c>
      <c r="AE1022" s="109">
        <f t="shared" si="1016"/>
        <v>3.3362989323843417E-4</v>
      </c>
      <c r="AF1022" s="615"/>
      <c r="AG1022" s="615"/>
      <c r="AH1022" s="126" t="s">
        <v>157</v>
      </c>
      <c r="AI1022" s="211">
        <v>207156</v>
      </c>
      <c r="AJ1022" s="182">
        <f>IFERROR(AI1022/AF1008,"-")</f>
        <v>4.4560832001817232E-3</v>
      </c>
      <c r="AK1022" s="211">
        <v>3</v>
      </c>
      <c r="AL1022" s="182">
        <f>IFERROR(AK1022/AG1008,"-")</f>
        <v>3.614457831325301E-2</v>
      </c>
      <c r="AM1022" s="214">
        <f t="shared" si="972"/>
        <v>69052</v>
      </c>
      <c r="AN1022" s="109">
        <f t="shared" si="1017"/>
        <v>3.3362989323843417E-4</v>
      </c>
      <c r="AO1022" s="615"/>
      <c r="AP1022" s="651"/>
      <c r="AQ1022" s="126" t="s">
        <v>157</v>
      </c>
      <c r="AR1022" s="211">
        <f t="shared" si="967"/>
        <v>1868313</v>
      </c>
      <c r="AS1022" s="182">
        <f>IFERROR(AR1022/AO1008,"-")</f>
        <v>4.4292681289289978E-3</v>
      </c>
      <c r="AT1022" s="211">
        <f t="shared" si="968"/>
        <v>38</v>
      </c>
      <c r="AU1022" s="182">
        <f>IFERROR(AT1022/AP1008,"-")</f>
        <v>5.2486187845303865E-2</v>
      </c>
      <c r="AV1022" s="214">
        <f t="shared" si="973"/>
        <v>49166.131578947367</v>
      </c>
      <c r="AW1022" s="109">
        <f t="shared" si="1018"/>
        <v>4.225978647686833E-3</v>
      </c>
      <c r="AX1022" s="121"/>
      <c r="AY1022" s="76"/>
      <c r="AZ1022" s="76"/>
      <c r="BA1022" s="76"/>
      <c r="BB1022" s="76"/>
      <c r="BC1022" s="76"/>
      <c r="BD1022" s="76"/>
      <c r="BE1022" s="76"/>
      <c r="BF1022" s="76"/>
      <c r="BG1022" s="76"/>
      <c r="BH1022" s="76"/>
      <c r="BI1022" s="76"/>
      <c r="BN1022" s="500"/>
      <c r="BO1022" s="642"/>
      <c r="BP1022" s="641"/>
      <c r="BQ1022" s="641"/>
      <c r="BR1022" s="400" t="s">
        <v>157</v>
      </c>
      <c r="BS1022" s="188">
        <v>200776</v>
      </c>
      <c r="BT1022" s="390">
        <v>2.6587653405460523E-3</v>
      </c>
      <c r="BU1022" s="188">
        <v>4</v>
      </c>
      <c r="BV1022" s="390">
        <v>4.8192771084337352E-2</v>
      </c>
      <c r="BW1022" s="188">
        <v>50194</v>
      </c>
      <c r="BX1022" s="401">
        <v>4.5729964559277465E-4</v>
      </c>
      <c r="CB1022" s="159"/>
      <c r="CC1022" s="159"/>
      <c r="CD1022" s="159"/>
      <c r="CE1022" s="159"/>
      <c r="CF1022" s="159"/>
      <c r="CG1022" s="159"/>
      <c r="CI1022" s="76"/>
      <c r="CJ1022" s="150"/>
      <c r="CK1022" s="150"/>
      <c r="CL1022" s="150"/>
    </row>
    <row r="1023" spans="2:90" s="14" customFormat="1" ht="13.5" customHeight="1">
      <c r="B1023" s="500"/>
      <c r="C1023" s="628"/>
      <c r="D1023" s="631"/>
      <c r="E1023" s="615"/>
      <c r="F1023" s="615"/>
      <c r="G1023" s="127" t="s">
        <v>158</v>
      </c>
      <c r="H1023" s="212">
        <v>417664</v>
      </c>
      <c r="I1023" s="183">
        <f>IFERROR(H1023/E1008,"-")</f>
        <v>1.3690978952001426E-3</v>
      </c>
      <c r="J1023" s="212">
        <v>35</v>
      </c>
      <c r="K1023" s="183">
        <f>IFERROR(J1023/F1008,"-")</f>
        <v>6.4575645756457564E-2</v>
      </c>
      <c r="L1023" s="215">
        <f t="shared" si="969"/>
        <v>11933.257142857143</v>
      </c>
      <c r="M1023" s="110">
        <f t="shared" si="1014"/>
        <v>3.8923487544483986E-3</v>
      </c>
      <c r="N1023" s="615"/>
      <c r="O1023" s="615"/>
      <c r="P1023" s="127" t="s">
        <v>158</v>
      </c>
      <c r="Q1023" s="212">
        <v>35767</v>
      </c>
      <c r="R1023" s="183">
        <f>IFERROR(Q1023/N1008,"-")</f>
        <v>1.1758073052785913E-3</v>
      </c>
      <c r="S1023" s="212">
        <v>5</v>
      </c>
      <c r="T1023" s="183">
        <f>IFERROR(S1023/O1008,"-")</f>
        <v>7.4626865671641784E-2</v>
      </c>
      <c r="U1023" s="215">
        <f t="shared" si="970"/>
        <v>7153.4</v>
      </c>
      <c r="V1023" s="110">
        <f t="shared" si="1015"/>
        <v>5.5604982206405699E-4</v>
      </c>
      <c r="W1023" s="615"/>
      <c r="X1023" s="615"/>
      <c r="Y1023" s="127" t="s">
        <v>158</v>
      </c>
      <c r="Z1023" s="212">
        <v>16871</v>
      </c>
      <c r="AA1023" s="183">
        <f>IFERROR(Z1023/W1008,"-")</f>
        <v>4.2348800899639041E-4</v>
      </c>
      <c r="AB1023" s="212">
        <v>5</v>
      </c>
      <c r="AC1023" s="183">
        <f>IFERROR(AB1023/X1008,"-")</f>
        <v>0.15625</v>
      </c>
      <c r="AD1023" s="215">
        <f t="shared" si="971"/>
        <v>3374.2</v>
      </c>
      <c r="AE1023" s="110">
        <f t="shared" si="1016"/>
        <v>5.5604982206405699E-4</v>
      </c>
      <c r="AF1023" s="615"/>
      <c r="AG1023" s="615"/>
      <c r="AH1023" s="127" t="s">
        <v>158</v>
      </c>
      <c r="AI1023" s="212">
        <v>390102</v>
      </c>
      <c r="AJ1023" s="183">
        <f>IFERROR(AI1023/AF1008,"-")</f>
        <v>8.3913908772002277E-3</v>
      </c>
      <c r="AK1023" s="212">
        <v>6</v>
      </c>
      <c r="AL1023" s="183">
        <f>IFERROR(AK1023/AG1008,"-")</f>
        <v>7.2289156626506021E-2</v>
      </c>
      <c r="AM1023" s="215">
        <f t="shared" si="972"/>
        <v>65017</v>
      </c>
      <c r="AN1023" s="110">
        <f t="shared" si="1017"/>
        <v>6.6725978647686835E-4</v>
      </c>
      <c r="AO1023" s="615"/>
      <c r="AP1023" s="651"/>
      <c r="AQ1023" s="127" t="s">
        <v>158</v>
      </c>
      <c r="AR1023" s="212">
        <f t="shared" si="967"/>
        <v>860404</v>
      </c>
      <c r="AS1023" s="183">
        <f>IFERROR(AR1023/AO1008,"-")</f>
        <v>2.039786703407312E-3</v>
      </c>
      <c r="AT1023" s="212">
        <f t="shared" si="968"/>
        <v>51</v>
      </c>
      <c r="AU1023" s="183">
        <f>IFERROR(AT1023/AP1008,"-")</f>
        <v>7.0441988950276244E-2</v>
      </c>
      <c r="AV1023" s="215">
        <f t="shared" si="973"/>
        <v>16870.666666666668</v>
      </c>
      <c r="AW1023" s="110">
        <f t="shared" si="1018"/>
        <v>5.6717081850533807E-3</v>
      </c>
      <c r="AX1023" s="121"/>
      <c r="AY1023" s="76"/>
      <c r="AZ1023" s="76"/>
      <c r="BA1023" s="76"/>
      <c r="BB1023" s="76"/>
      <c r="BC1023" s="76"/>
      <c r="BD1023" s="76"/>
      <c r="BE1023" s="76"/>
      <c r="BF1023" s="76"/>
      <c r="BG1023" s="76"/>
      <c r="BH1023" s="76"/>
      <c r="BI1023" s="76"/>
      <c r="BN1023" s="500"/>
      <c r="BO1023" s="642"/>
      <c r="BP1023" s="641"/>
      <c r="BQ1023" s="641"/>
      <c r="BR1023" s="400" t="s">
        <v>158</v>
      </c>
      <c r="BS1023" s="188">
        <v>255020</v>
      </c>
      <c r="BT1023" s="390">
        <v>3.3770885820319872E-3</v>
      </c>
      <c r="BU1023" s="188">
        <v>10</v>
      </c>
      <c r="BV1023" s="390">
        <v>0.12048192771084337</v>
      </c>
      <c r="BW1023" s="188">
        <v>25502</v>
      </c>
      <c r="BX1023" s="401">
        <v>1.1432491139819366E-3</v>
      </c>
      <c r="CB1023" s="159"/>
      <c r="CC1023" s="159"/>
      <c r="CD1023" s="159"/>
      <c r="CE1023" s="159"/>
      <c r="CF1023" s="159"/>
      <c r="CG1023" s="159"/>
      <c r="CI1023" s="76"/>
      <c r="CJ1023" s="150"/>
      <c r="CK1023" s="150"/>
      <c r="CL1023" s="150"/>
    </row>
    <row r="1024" spans="2:90" s="14" customFormat="1" ht="13.5" customHeight="1">
      <c r="B1024" s="500"/>
      <c r="C1024" s="629"/>
      <c r="D1024" s="632"/>
      <c r="E1024" s="616"/>
      <c r="F1024" s="616"/>
      <c r="G1024" s="128" t="s">
        <v>81</v>
      </c>
      <c r="H1024" s="204">
        <v>55470701</v>
      </c>
      <c r="I1024" s="183">
        <f>IFERROR(H1024/E1008,"-")</f>
        <v>0.18183233408763133</v>
      </c>
      <c r="J1024" s="212">
        <v>361</v>
      </c>
      <c r="K1024" s="183">
        <f>IFERROR(J1024/F1008,"-")</f>
        <v>0.66605166051660514</v>
      </c>
      <c r="L1024" s="215">
        <f t="shared" si="969"/>
        <v>153658.45152354569</v>
      </c>
      <c r="M1024" s="111">
        <f t="shared" si="1014"/>
        <v>4.014679715302491E-2</v>
      </c>
      <c r="N1024" s="616"/>
      <c r="O1024" s="616"/>
      <c r="P1024" s="128" t="s">
        <v>81</v>
      </c>
      <c r="Q1024" s="204">
        <v>5378239</v>
      </c>
      <c r="R1024" s="183">
        <f>IFERROR(Q1024/N1008,"-")</f>
        <v>0.176804672064591</v>
      </c>
      <c r="S1024" s="212">
        <v>52</v>
      </c>
      <c r="T1024" s="183">
        <f>IFERROR(S1024/O1008,"-")</f>
        <v>0.77611940298507465</v>
      </c>
      <c r="U1024" s="215">
        <f t="shared" si="970"/>
        <v>103427.67307692308</v>
      </c>
      <c r="V1024" s="111">
        <f t="shared" si="1015"/>
        <v>5.7829181494661918E-3</v>
      </c>
      <c r="W1024" s="616"/>
      <c r="X1024" s="616"/>
      <c r="Y1024" s="128" t="s">
        <v>81</v>
      </c>
      <c r="Z1024" s="204">
        <v>4755371</v>
      </c>
      <c r="AA1024" s="183">
        <f>IFERROR(Z1024/W1008,"-")</f>
        <v>0.11936711498009449</v>
      </c>
      <c r="AB1024" s="212">
        <v>27</v>
      </c>
      <c r="AC1024" s="183">
        <f>IFERROR(AB1024/X1008,"-")</f>
        <v>0.84375</v>
      </c>
      <c r="AD1024" s="215">
        <f t="shared" si="971"/>
        <v>176124.85185185185</v>
      </c>
      <c r="AE1024" s="111">
        <f t="shared" si="1016"/>
        <v>3.0026690391459073E-3</v>
      </c>
      <c r="AF1024" s="616"/>
      <c r="AG1024" s="616"/>
      <c r="AH1024" s="128" t="s">
        <v>81</v>
      </c>
      <c r="AI1024" s="204">
        <v>6248633</v>
      </c>
      <c r="AJ1024" s="183">
        <f>IFERROR(AI1024/AF1008,"-")</f>
        <v>0.13441285087277763</v>
      </c>
      <c r="AK1024" s="212">
        <v>68</v>
      </c>
      <c r="AL1024" s="183">
        <f>IFERROR(AK1024/AG1008,"-")</f>
        <v>0.81927710843373491</v>
      </c>
      <c r="AM1024" s="215">
        <f t="shared" si="972"/>
        <v>91891.661764705888</v>
      </c>
      <c r="AN1024" s="111">
        <f t="shared" si="1017"/>
        <v>7.5622775800711743E-3</v>
      </c>
      <c r="AO1024" s="616"/>
      <c r="AP1024" s="652"/>
      <c r="AQ1024" s="128" t="s">
        <v>81</v>
      </c>
      <c r="AR1024" s="204">
        <f t="shared" si="967"/>
        <v>71852944</v>
      </c>
      <c r="AS1024" s="183">
        <f>IFERROR(AR1024/AO1008,"-")</f>
        <v>0.1703440241698902</v>
      </c>
      <c r="AT1024" s="212">
        <f t="shared" si="968"/>
        <v>508</v>
      </c>
      <c r="AU1024" s="183">
        <f>IFERROR(AT1024/AP1008,"-")</f>
        <v>0.7016574585635359</v>
      </c>
      <c r="AV1024" s="215">
        <f t="shared" si="973"/>
        <v>141442.8031496063</v>
      </c>
      <c r="AW1024" s="111">
        <f t="shared" si="1018"/>
        <v>5.6494661921708184E-2</v>
      </c>
      <c r="AX1024" s="121"/>
      <c r="AY1024" s="76"/>
      <c r="AZ1024" s="76"/>
      <c r="BA1024" s="76"/>
      <c r="BB1024" s="76"/>
      <c r="BC1024" s="76"/>
      <c r="BD1024" s="76"/>
      <c r="BE1024" s="76"/>
      <c r="BF1024" s="76"/>
      <c r="BG1024" s="76"/>
      <c r="BH1024" s="76"/>
      <c r="BI1024" s="76"/>
      <c r="BN1024" s="500"/>
      <c r="BO1024" s="642"/>
      <c r="BP1024" s="641"/>
      <c r="BQ1024" s="641"/>
      <c r="BR1024" s="128" t="s">
        <v>81</v>
      </c>
      <c r="BS1024" s="188">
        <v>20553111</v>
      </c>
      <c r="BT1024" s="390">
        <v>0.27217346280031385</v>
      </c>
      <c r="BU1024" s="188">
        <v>63</v>
      </c>
      <c r="BV1024" s="390">
        <v>0.75903614457831325</v>
      </c>
      <c r="BW1024" s="188">
        <v>326239.85714285716</v>
      </c>
      <c r="BX1024" s="401">
        <v>7.2024694180862006E-3</v>
      </c>
      <c r="CB1024" s="159"/>
      <c r="CC1024" s="159"/>
      <c r="CD1024" s="159"/>
      <c r="CE1024" s="159"/>
      <c r="CF1024" s="159"/>
      <c r="CG1024" s="159"/>
      <c r="CI1024" s="76"/>
      <c r="CJ1024" s="150"/>
      <c r="CK1024" s="150"/>
      <c r="CL1024" s="150"/>
    </row>
    <row r="1025" spans="2:90" s="14" customFormat="1" ht="13.5" customHeight="1">
      <c r="B1025" s="500">
        <v>61</v>
      </c>
      <c r="C1025" s="627" t="s">
        <v>18</v>
      </c>
      <c r="D1025" s="630">
        <f>BL65</f>
        <v>7901</v>
      </c>
      <c r="E1025" s="626">
        <f t="shared" ref="E1025" si="1019">VLOOKUP(C1025,$AY$5:$BI$78,2,0)</f>
        <v>322961510</v>
      </c>
      <c r="F1025" s="626">
        <f t="shared" ref="F1025" si="1020">VLOOKUP(C1025,$AY$5:$BI$78,7,0)</f>
        <v>557</v>
      </c>
      <c r="G1025" s="124" t="s">
        <v>144</v>
      </c>
      <c r="H1025" s="210">
        <v>9233784</v>
      </c>
      <c r="I1025" s="181">
        <f>IFERROR(H1025/E1025,"-")</f>
        <v>2.859097358072174E-2</v>
      </c>
      <c r="J1025" s="210">
        <v>117</v>
      </c>
      <c r="K1025" s="181">
        <f>IFERROR(J1025/F1025,"-")</f>
        <v>0.21005385996409337</v>
      </c>
      <c r="L1025" s="213">
        <f t="shared" si="969"/>
        <v>78921.230769230766</v>
      </c>
      <c r="M1025" s="108">
        <f>IFERROR(J1025/$BL$65,0)</f>
        <v>1.4808252119984811E-2</v>
      </c>
      <c r="N1025" s="626">
        <f t="shared" ref="N1025" si="1021">VLOOKUP(C1025,$AY$5:$BI$78,3,0)</f>
        <v>46298670</v>
      </c>
      <c r="O1025" s="626">
        <f t="shared" ref="O1025" si="1022">VLOOKUP(C1025,$AY$5:$BI$78,8,0)</f>
        <v>78</v>
      </c>
      <c r="P1025" s="124" t="s">
        <v>144</v>
      </c>
      <c r="Q1025" s="210">
        <v>196921</v>
      </c>
      <c r="R1025" s="181">
        <f>IFERROR(Q1025/N1025,"-")</f>
        <v>4.2532755260572281E-3</v>
      </c>
      <c r="S1025" s="210">
        <v>11</v>
      </c>
      <c r="T1025" s="181">
        <f>IFERROR(S1025/O1025,"-")</f>
        <v>0.14102564102564102</v>
      </c>
      <c r="U1025" s="213">
        <f t="shared" si="970"/>
        <v>17901.909090909092</v>
      </c>
      <c r="V1025" s="108">
        <f>IFERROR(S1025/$BL$65,0)</f>
        <v>1.3922288317934439E-3</v>
      </c>
      <c r="W1025" s="626">
        <f t="shared" ref="W1025" si="1023">VLOOKUP(C1025,$AY$5:$BI$78,4,0)</f>
        <v>24695210</v>
      </c>
      <c r="X1025" s="626">
        <f t="shared" ref="X1025" si="1024">VLOOKUP(C1025,$AY$5:$BI$78,9,0)</f>
        <v>37</v>
      </c>
      <c r="Y1025" s="124" t="s">
        <v>144</v>
      </c>
      <c r="Z1025" s="210">
        <v>113466</v>
      </c>
      <c r="AA1025" s="181">
        <f>IFERROR(Z1025/W1025,"-")</f>
        <v>4.5946562106578565E-3</v>
      </c>
      <c r="AB1025" s="210">
        <v>9</v>
      </c>
      <c r="AC1025" s="181">
        <f>IFERROR(AB1025/X1025,"-")</f>
        <v>0.24324324324324326</v>
      </c>
      <c r="AD1025" s="213">
        <f t="shared" si="971"/>
        <v>12607.333333333334</v>
      </c>
      <c r="AE1025" s="108">
        <f>IFERROR(AB1025/$BL$65,0)</f>
        <v>1.1390963169219087E-3</v>
      </c>
      <c r="AF1025" s="626">
        <f t="shared" ref="AF1025" si="1025">VLOOKUP(C1025,$AY$5:$BI$78,5,0)</f>
        <v>66440720</v>
      </c>
      <c r="AG1025" s="626">
        <f t="shared" ref="AG1025" si="1026">VLOOKUP(C1025,$AY$5:$BI$78,10,0)</f>
        <v>70</v>
      </c>
      <c r="AH1025" s="124" t="s">
        <v>144</v>
      </c>
      <c r="AI1025" s="210">
        <v>1365138</v>
      </c>
      <c r="AJ1025" s="181">
        <f>IFERROR(AI1025/AF1025,"-")</f>
        <v>2.0546706899022167E-2</v>
      </c>
      <c r="AK1025" s="210">
        <v>22</v>
      </c>
      <c r="AL1025" s="181">
        <f>IFERROR(AK1025/AG1025,"-")</f>
        <v>0.31428571428571428</v>
      </c>
      <c r="AM1025" s="213">
        <f t="shared" si="972"/>
        <v>62051.727272727272</v>
      </c>
      <c r="AN1025" s="108">
        <f>IFERROR(AK1025/$BL$65,0)</f>
        <v>2.7844576635868879E-3</v>
      </c>
      <c r="AO1025" s="626">
        <f t="shared" ref="AO1025" si="1027">VLOOKUP(C1025,$AY$5:$BI$78,6,0)</f>
        <v>460396110</v>
      </c>
      <c r="AP1025" s="650">
        <f t="shared" ref="AP1025" si="1028">VLOOKUP(C1025,$AY$5:$BI$78,11,0)</f>
        <v>742</v>
      </c>
      <c r="AQ1025" s="124" t="s">
        <v>144</v>
      </c>
      <c r="AR1025" s="210">
        <f t="shared" si="967"/>
        <v>10909309</v>
      </c>
      <c r="AS1025" s="181">
        <f>IFERROR(AR1025/AO1025,"-")</f>
        <v>2.3695484742475344E-2</v>
      </c>
      <c r="AT1025" s="210">
        <f t="shared" si="968"/>
        <v>159</v>
      </c>
      <c r="AU1025" s="181">
        <f>IFERROR(AT1025/AP1025,"-")</f>
        <v>0.21428571428571427</v>
      </c>
      <c r="AV1025" s="213">
        <f t="shared" si="973"/>
        <v>68612.006289308178</v>
      </c>
      <c r="AW1025" s="108">
        <f>IFERROR(AT1025/$BL$65,0)</f>
        <v>2.0124034932287052E-2</v>
      </c>
      <c r="AX1025" s="121"/>
      <c r="AY1025" s="76"/>
      <c r="AZ1025" s="76"/>
      <c r="BA1025" s="76"/>
      <c r="BB1025" s="76"/>
      <c r="BC1025" s="76"/>
      <c r="BD1025" s="76"/>
      <c r="BE1025" s="76"/>
      <c r="BF1025" s="76"/>
      <c r="BG1025" s="76"/>
      <c r="BH1025" s="76"/>
      <c r="BI1025" s="76"/>
      <c r="BN1025" s="500">
        <v>61</v>
      </c>
      <c r="BO1025" s="642" t="s">
        <v>18</v>
      </c>
      <c r="BP1025" s="641">
        <v>79840300</v>
      </c>
      <c r="BQ1025" s="641">
        <v>76</v>
      </c>
      <c r="BR1025" s="400" t="s">
        <v>144</v>
      </c>
      <c r="BS1025" s="188">
        <v>1084738</v>
      </c>
      <c r="BT1025" s="390">
        <v>1.3586346744689086E-2</v>
      </c>
      <c r="BU1025" s="188">
        <v>23</v>
      </c>
      <c r="BV1025" s="390">
        <v>0.30263157894736842</v>
      </c>
      <c r="BW1025" s="188">
        <v>47162.521739130432</v>
      </c>
      <c r="BX1025" s="401">
        <v>3.0002608922514999E-3</v>
      </c>
      <c r="CB1025" s="159"/>
      <c r="CC1025" s="159"/>
      <c r="CD1025" s="159"/>
      <c r="CE1025" s="159"/>
      <c r="CF1025" s="159"/>
      <c r="CG1025" s="159"/>
      <c r="CI1025" s="76"/>
      <c r="CJ1025" s="150"/>
      <c r="CK1025" s="150"/>
      <c r="CL1025" s="150"/>
    </row>
    <row r="1026" spans="2:90" s="14" customFormat="1" ht="13.5" customHeight="1">
      <c r="B1026" s="500"/>
      <c r="C1026" s="628"/>
      <c r="D1026" s="631"/>
      <c r="E1026" s="615"/>
      <c r="F1026" s="615"/>
      <c r="G1026" s="125" t="s">
        <v>145</v>
      </c>
      <c r="H1026" s="211">
        <v>14385377</v>
      </c>
      <c r="I1026" s="182">
        <f>IFERROR(H1026/E1025,"-")</f>
        <v>4.4542078713961923E-2</v>
      </c>
      <c r="J1026" s="211">
        <v>146</v>
      </c>
      <c r="K1026" s="182">
        <f>IFERROR(J1026/F1025,"-")</f>
        <v>0.26211849192100539</v>
      </c>
      <c r="L1026" s="214">
        <f t="shared" si="969"/>
        <v>98529.979452054788</v>
      </c>
      <c r="M1026" s="109">
        <f t="shared" ref="M1026:M1041" si="1029">IFERROR(J1026/$BL$65,0)</f>
        <v>1.8478673585622073E-2</v>
      </c>
      <c r="N1026" s="615"/>
      <c r="O1026" s="615"/>
      <c r="P1026" s="125" t="s">
        <v>145</v>
      </c>
      <c r="Q1026" s="211">
        <v>564611</v>
      </c>
      <c r="R1026" s="182">
        <f>IFERROR(Q1026/N1025,"-")</f>
        <v>1.2194972339378215E-2</v>
      </c>
      <c r="S1026" s="211">
        <v>17</v>
      </c>
      <c r="T1026" s="182">
        <f>IFERROR(S1026/O1025,"-")</f>
        <v>0.21794871794871795</v>
      </c>
      <c r="U1026" s="214">
        <f t="shared" si="970"/>
        <v>33212.411764705881</v>
      </c>
      <c r="V1026" s="109">
        <f t="shared" ref="V1026:V1041" si="1030">IFERROR(S1026/$BL$65,0)</f>
        <v>2.1516263764080495E-3</v>
      </c>
      <c r="W1026" s="615"/>
      <c r="X1026" s="615"/>
      <c r="Y1026" s="125" t="s">
        <v>145</v>
      </c>
      <c r="Z1026" s="211">
        <v>441600</v>
      </c>
      <c r="AA1026" s="182">
        <f>IFERROR(Z1026/W1025,"-")</f>
        <v>1.7882010316980501E-2</v>
      </c>
      <c r="AB1026" s="211">
        <v>14</v>
      </c>
      <c r="AC1026" s="182">
        <f>IFERROR(AB1026/X1025,"-")</f>
        <v>0.3783783783783784</v>
      </c>
      <c r="AD1026" s="214">
        <f t="shared" si="971"/>
        <v>31542.857142857141</v>
      </c>
      <c r="AE1026" s="109">
        <f t="shared" ref="AE1026:AE1041" si="1031">IFERROR(AB1026/$BL$65,0)</f>
        <v>1.7719276041007468E-3</v>
      </c>
      <c r="AF1026" s="615"/>
      <c r="AG1026" s="615"/>
      <c r="AH1026" s="125" t="s">
        <v>145</v>
      </c>
      <c r="AI1026" s="211">
        <v>2018019</v>
      </c>
      <c r="AJ1026" s="182">
        <f>IFERROR(AI1026/AF1025,"-")</f>
        <v>3.0373225937346857E-2</v>
      </c>
      <c r="AK1026" s="211">
        <v>21</v>
      </c>
      <c r="AL1026" s="182">
        <f>IFERROR(AK1026/AG1025,"-")</f>
        <v>0.3</v>
      </c>
      <c r="AM1026" s="214">
        <f t="shared" si="972"/>
        <v>96096.142857142855</v>
      </c>
      <c r="AN1026" s="109">
        <f t="shared" ref="AN1026:AN1041" si="1032">IFERROR(AK1026/$BL$65,0)</f>
        <v>2.65789140615112E-3</v>
      </c>
      <c r="AO1026" s="615"/>
      <c r="AP1026" s="651"/>
      <c r="AQ1026" s="125" t="s">
        <v>145</v>
      </c>
      <c r="AR1026" s="211">
        <f t="shared" si="967"/>
        <v>17409607</v>
      </c>
      <c r="AS1026" s="182">
        <f>IFERROR(AR1026/AO1025,"-")</f>
        <v>3.7814409422355894E-2</v>
      </c>
      <c r="AT1026" s="211">
        <f t="shared" si="968"/>
        <v>198</v>
      </c>
      <c r="AU1026" s="182">
        <f>IFERROR(AT1026/AP1025,"-")</f>
        <v>0.26684636118598382</v>
      </c>
      <c r="AV1026" s="214">
        <f t="shared" si="973"/>
        <v>87927.308080808085</v>
      </c>
      <c r="AW1026" s="109">
        <f t="shared" ref="AW1026:AW1041" si="1033">IFERROR(AT1026/$BL$65,0)</f>
        <v>2.506011897228199E-2</v>
      </c>
      <c r="AX1026" s="121"/>
      <c r="AY1026" s="76"/>
      <c r="AZ1026" s="76"/>
      <c r="BA1026" s="76"/>
      <c r="BB1026" s="76"/>
      <c r="BC1026" s="76"/>
      <c r="BD1026" s="76"/>
      <c r="BE1026" s="76"/>
      <c r="BF1026" s="76"/>
      <c r="BG1026" s="76"/>
      <c r="BH1026" s="76"/>
      <c r="BI1026" s="76"/>
      <c r="BN1026" s="500"/>
      <c r="BO1026" s="642"/>
      <c r="BP1026" s="641"/>
      <c r="BQ1026" s="641"/>
      <c r="BR1026" s="400" t="s">
        <v>145</v>
      </c>
      <c r="BS1026" s="188">
        <v>1406573</v>
      </c>
      <c r="BT1026" s="390">
        <v>1.7617331097202791E-2</v>
      </c>
      <c r="BU1026" s="188">
        <v>22</v>
      </c>
      <c r="BV1026" s="390">
        <v>0.28947368421052633</v>
      </c>
      <c r="BW1026" s="188">
        <v>63935.13636363636</v>
      </c>
      <c r="BX1026" s="401">
        <v>2.8698147665014349E-3</v>
      </c>
      <c r="CB1026" s="159"/>
      <c r="CC1026" s="159"/>
      <c r="CD1026" s="159"/>
      <c r="CE1026" s="159"/>
      <c r="CF1026" s="159"/>
      <c r="CG1026" s="159"/>
      <c r="CI1026" s="76"/>
      <c r="CJ1026" s="150"/>
      <c r="CK1026" s="150"/>
      <c r="CL1026" s="150"/>
    </row>
    <row r="1027" spans="2:90" s="14" customFormat="1" ht="13.5" customHeight="1">
      <c r="B1027" s="500"/>
      <c r="C1027" s="628"/>
      <c r="D1027" s="631"/>
      <c r="E1027" s="615"/>
      <c r="F1027" s="615"/>
      <c r="G1027" s="126" t="s">
        <v>146</v>
      </c>
      <c r="H1027" s="211">
        <v>5336636</v>
      </c>
      <c r="I1027" s="182">
        <f>IFERROR(H1027/E1025,"-")</f>
        <v>1.652406195400808E-2</v>
      </c>
      <c r="J1027" s="211">
        <v>132</v>
      </c>
      <c r="K1027" s="182">
        <f>IFERROR(J1027/F1025,"-")</f>
        <v>0.23698384201077199</v>
      </c>
      <c r="L1027" s="214">
        <f t="shared" si="969"/>
        <v>40429.060606060608</v>
      </c>
      <c r="M1027" s="109">
        <f t="shared" si="1029"/>
        <v>1.6706745981521328E-2</v>
      </c>
      <c r="N1027" s="615"/>
      <c r="O1027" s="615"/>
      <c r="P1027" s="126" t="s">
        <v>146</v>
      </c>
      <c r="Q1027" s="211">
        <v>4003202</v>
      </c>
      <c r="R1027" s="182">
        <f>IFERROR(Q1027/N1025,"-")</f>
        <v>8.6464729980364446E-2</v>
      </c>
      <c r="S1027" s="211">
        <v>19</v>
      </c>
      <c r="T1027" s="182">
        <f>IFERROR(S1027/O1025,"-")</f>
        <v>0.24358974358974358</v>
      </c>
      <c r="U1027" s="214">
        <f t="shared" si="970"/>
        <v>210694.84210526315</v>
      </c>
      <c r="V1027" s="109">
        <f t="shared" si="1030"/>
        <v>2.4047588912795848E-3</v>
      </c>
      <c r="W1027" s="615"/>
      <c r="X1027" s="615"/>
      <c r="Y1027" s="126" t="s">
        <v>146</v>
      </c>
      <c r="Z1027" s="211">
        <v>184068</v>
      </c>
      <c r="AA1027" s="182">
        <f>IFERROR(Z1027/W1025,"-")</f>
        <v>7.4535912025044532E-3</v>
      </c>
      <c r="AB1027" s="211">
        <v>11</v>
      </c>
      <c r="AC1027" s="182">
        <f>IFERROR(AB1027/X1025,"-")</f>
        <v>0.29729729729729731</v>
      </c>
      <c r="AD1027" s="214">
        <f t="shared" si="971"/>
        <v>16733.454545454544</v>
      </c>
      <c r="AE1027" s="109">
        <f t="shared" si="1031"/>
        <v>1.3922288317934439E-3</v>
      </c>
      <c r="AF1027" s="615"/>
      <c r="AG1027" s="615"/>
      <c r="AH1027" s="126" t="s">
        <v>146</v>
      </c>
      <c r="AI1027" s="211">
        <v>1734501</v>
      </c>
      <c r="AJ1027" s="182">
        <f>IFERROR(AI1027/AF1025,"-")</f>
        <v>2.6105993432942929E-2</v>
      </c>
      <c r="AK1027" s="211">
        <v>25</v>
      </c>
      <c r="AL1027" s="182">
        <f>IFERROR(AK1027/AG1025,"-")</f>
        <v>0.35714285714285715</v>
      </c>
      <c r="AM1027" s="214">
        <f t="shared" si="972"/>
        <v>69380.039999999994</v>
      </c>
      <c r="AN1027" s="109">
        <f t="shared" si="1032"/>
        <v>3.1641564358941905E-3</v>
      </c>
      <c r="AO1027" s="615"/>
      <c r="AP1027" s="651"/>
      <c r="AQ1027" s="126" t="s">
        <v>146</v>
      </c>
      <c r="AR1027" s="211">
        <f t="shared" si="967"/>
        <v>11258407</v>
      </c>
      <c r="AS1027" s="182">
        <f>IFERROR(AR1027/AO1025,"-")</f>
        <v>2.4453740497503335E-2</v>
      </c>
      <c r="AT1027" s="211">
        <f t="shared" si="968"/>
        <v>187</v>
      </c>
      <c r="AU1027" s="182">
        <f>IFERROR(AT1027/AP1025,"-")</f>
        <v>0.25202156334231807</v>
      </c>
      <c r="AV1027" s="214">
        <f t="shared" si="973"/>
        <v>60205.385026737968</v>
      </c>
      <c r="AW1027" s="109">
        <f t="shared" si="1033"/>
        <v>2.3667890140488545E-2</v>
      </c>
      <c r="AX1027" s="121"/>
      <c r="AY1027" s="76"/>
      <c r="AZ1027" s="76"/>
      <c r="BA1027" s="76"/>
      <c r="BB1027" s="76"/>
      <c r="BC1027" s="76"/>
      <c r="BD1027" s="76"/>
      <c r="BE1027" s="76"/>
      <c r="BF1027" s="76"/>
      <c r="BG1027" s="76"/>
      <c r="BH1027" s="76"/>
      <c r="BI1027" s="76"/>
      <c r="BN1027" s="500"/>
      <c r="BO1027" s="642"/>
      <c r="BP1027" s="641"/>
      <c r="BQ1027" s="641"/>
      <c r="BR1027" s="400" t="s">
        <v>146</v>
      </c>
      <c r="BS1027" s="188">
        <v>2301470</v>
      </c>
      <c r="BT1027" s="390">
        <v>2.8825918740285294E-2</v>
      </c>
      <c r="BU1027" s="188">
        <v>28</v>
      </c>
      <c r="BV1027" s="390">
        <v>0.36842105263157893</v>
      </c>
      <c r="BW1027" s="188">
        <v>82195.357142857145</v>
      </c>
      <c r="BX1027" s="401">
        <v>3.6524915210018262E-3</v>
      </c>
      <c r="CB1027" s="159"/>
      <c r="CC1027" s="159"/>
      <c r="CD1027" s="159"/>
      <c r="CE1027" s="159"/>
      <c r="CF1027" s="159"/>
      <c r="CG1027" s="159"/>
      <c r="CI1027" s="76"/>
      <c r="CJ1027" s="150"/>
      <c r="CK1027" s="150"/>
      <c r="CL1027" s="150"/>
    </row>
    <row r="1028" spans="2:90" s="14" customFormat="1" ht="13.5" customHeight="1">
      <c r="B1028" s="500"/>
      <c r="C1028" s="628"/>
      <c r="D1028" s="631"/>
      <c r="E1028" s="615"/>
      <c r="F1028" s="615"/>
      <c r="G1028" s="126" t="s">
        <v>147</v>
      </c>
      <c r="H1028" s="211">
        <v>244413</v>
      </c>
      <c r="I1028" s="182">
        <f>IFERROR(H1028/E1025,"-")</f>
        <v>7.5678677623225129E-4</v>
      </c>
      <c r="J1028" s="211">
        <v>17</v>
      </c>
      <c r="K1028" s="182">
        <f>IFERROR(J1028/F1025,"-")</f>
        <v>3.052064631956912E-2</v>
      </c>
      <c r="L1028" s="214">
        <f t="shared" si="969"/>
        <v>14377.235294117647</v>
      </c>
      <c r="M1028" s="109">
        <f t="shared" si="1029"/>
        <v>2.1516263764080495E-3</v>
      </c>
      <c r="N1028" s="615"/>
      <c r="O1028" s="615"/>
      <c r="P1028" s="126" t="s">
        <v>147</v>
      </c>
      <c r="Q1028" s="211">
        <v>28581</v>
      </c>
      <c r="R1028" s="182">
        <f>IFERROR(Q1028/N1025,"-")</f>
        <v>6.1731794887412536E-4</v>
      </c>
      <c r="S1028" s="211">
        <v>2</v>
      </c>
      <c r="T1028" s="182">
        <f>IFERROR(S1028/O1025,"-")</f>
        <v>2.564102564102564E-2</v>
      </c>
      <c r="U1028" s="214">
        <f t="shared" si="970"/>
        <v>14290.5</v>
      </c>
      <c r="V1028" s="109">
        <f t="shared" si="1030"/>
        <v>2.5313251487153526E-4</v>
      </c>
      <c r="W1028" s="615"/>
      <c r="X1028" s="615"/>
      <c r="Y1028" s="126" t="s">
        <v>147</v>
      </c>
      <c r="Z1028" s="211">
        <v>6761</v>
      </c>
      <c r="AA1028" s="182">
        <f>IFERROR(Z1028/W1025,"-")</f>
        <v>2.737777892959809E-4</v>
      </c>
      <c r="AB1028" s="211">
        <v>2</v>
      </c>
      <c r="AC1028" s="182">
        <f>IFERROR(AB1028/X1025,"-")</f>
        <v>5.4054054054054057E-2</v>
      </c>
      <c r="AD1028" s="214">
        <f t="shared" si="971"/>
        <v>3380.5</v>
      </c>
      <c r="AE1028" s="109">
        <f t="shared" si="1031"/>
        <v>2.5313251487153526E-4</v>
      </c>
      <c r="AF1028" s="615"/>
      <c r="AG1028" s="615"/>
      <c r="AH1028" s="126" t="s">
        <v>147</v>
      </c>
      <c r="AI1028" s="211">
        <v>8336</v>
      </c>
      <c r="AJ1028" s="182">
        <f>IFERROR(AI1028/AF1025,"-")</f>
        <v>1.2546522674648921E-4</v>
      </c>
      <c r="AK1028" s="211">
        <v>5</v>
      </c>
      <c r="AL1028" s="182">
        <f>IFERROR(AK1028/AG1025,"-")</f>
        <v>7.1428571428571425E-2</v>
      </c>
      <c r="AM1028" s="214">
        <f t="shared" si="972"/>
        <v>1667.2</v>
      </c>
      <c r="AN1028" s="109">
        <f t="shared" si="1032"/>
        <v>6.3283128717883815E-4</v>
      </c>
      <c r="AO1028" s="615"/>
      <c r="AP1028" s="651"/>
      <c r="AQ1028" s="126" t="s">
        <v>147</v>
      </c>
      <c r="AR1028" s="211">
        <f t="shared" si="967"/>
        <v>288091</v>
      </c>
      <c r="AS1028" s="182">
        <f>IFERROR(AR1028/AO1025,"-")</f>
        <v>6.2574594733217877E-4</v>
      </c>
      <c r="AT1028" s="211">
        <f t="shared" si="968"/>
        <v>26</v>
      </c>
      <c r="AU1028" s="182">
        <f>IFERROR(AT1028/AP1025,"-")</f>
        <v>3.5040431266846361E-2</v>
      </c>
      <c r="AV1028" s="214">
        <f t="shared" si="973"/>
        <v>11080.423076923076</v>
      </c>
      <c r="AW1028" s="109">
        <f t="shared" si="1033"/>
        <v>3.2907226933299584E-3</v>
      </c>
      <c r="AX1028" s="121"/>
      <c r="AY1028" s="76"/>
      <c r="AZ1028" s="76"/>
      <c r="BA1028" s="76"/>
      <c r="BB1028" s="76"/>
      <c r="BC1028" s="76"/>
      <c r="BD1028" s="76"/>
      <c r="BE1028" s="76"/>
      <c r="BF1028" s="76"/>
      <c r="BG1028" s="76"/>
      <c r="BH1028" s="76"/>
      <c r="BI1028" s="76"/>
      <c r="BN1028" s="500"/>
      <c r="BO1028" s="642"/>
      <c r="BP1028" s="641"/>
      <c r="BQ1028" s="641"/>
      <c r="BR1028" s="400" t="s">
        <v>147</v>
      </c>
      <c r="BS1028" s="188">
        <v>72539</v>
      </c>
      <c r="BT1028" s="390">
        <v>9.0855119532366486E-4</v>
      </c>
      <c r="BU1028" s="188">
        <v>4</v>
      </c>
      <c r="BV1028" s="390">
        <v>5.2631578947368418E-2</v>
      </c>
      <c r="BW1028" s="188">
        <v>18134.75</v>
      </c>
      <c r="BX1028" s="401">
        <v>5.2178450300026087E-4</v>
      </c>
      <c r="CB1028" s="159"/>
      <c r="CC1028" s="159"/>
      <c r="CD1028" s="159"/>
      <c r="CE1028" s="159"/>
      <c r="CF1028" s="159"/>
      <c r="CG1028" s="159"/>
      <c r="CI1028" s="76"/>
      <c r="CJ1028" s="150"/>
      <c r="CK1028" s="150"/>
      <c r="CL1028" s="150"/>
    </row>
    <row r="1029" spans="2:90" s="14" customFormat="1" ht="13.5" customHeight="1">
      <c r="B1029" s="500"/>
      <c r="C1029" s="628"/>
      <c r="D1029" s="631"/>
      <c r="E1029" s="615"/>
      <c r="F1029" s="615"/>
      <c r="G1029" s="126" t="s">
        <v>148</v>
      </c>
      <c r="H1029" s="211">
        <v>10830381</v>
      </c>
      <c r="I1029" s="182">
        <f>IFERROR(H1029/E1025,"-")</f>
        <v>3.3534587449755238E-2</v>
      </c>
      <c r="J1029" s="211">
        <v>170</v>
      </c>
      <c r="K1029" s="182">
        <f>IFERROR(J1029/F1025,"-")</f>
        <v>0.30520646319569122</v>
      </c>
      <c r="L1029" s="214">
        <f t="shared" si="969"/>
        <v>63708.123529411765</v>
      </c>
      <c r="M1029" s="109">
        <f t="shared" si="1029"/>
        <v>2.1516263764080498E-2</v>
      </c>
      <c r="N1029" s="615"/>
      <c r="O1029" s="615"/>
      <c r="P1029" s="126" t="s">
        <v>148</v>
      </c>
      <c r="Q1029" s="211">
        <v>1765327</v>
      </c>
      <c r="R1029" s="182">
        <f>IFERROR(Q1029/N1025,"-")</f>
        <v>3.8129108244362095E-2</v>
      </c>
      <c r="S1029" s="211">
        <v>28</v>
      </c>
      <c r="T1029" s="182">
        <f>IFERROR(S1029/O1025,"-")</f>
        <v>0.35897435897435898</v>
      </c>
      <c r="U1029" s="214">
        <f t="shared" si="970"/>
        <v>63047.392857142855</v>
      </c>
      <c r="V1029" s="109">
        <f t="shared" si="1030"/>
        <v>3.5438552082014936E-3</v>
      </c>
      <c r="W1029" s="615"/>
      <c r="X1029" s="615"/>
      <c r="Y1029" s="126" t="s">
        <v>148</v>
      </c>
      <c r="Z1029" s="211">
        <v>380082</v>
      </c>
      <c r="AA1029" s="182">
        <f>IFERROR(Z1029/W1025,"-")</f>
        <v>1.5390919939534833E-2</v>
      </c>
      <c r="AB1029" s="211">
        <v>19</v>
      </c>
      <c r="AC1029" s="182">
        <f>IFERROR(AB1029/X1025,"-")</f>
        <v>0.51351351351351349</v>
      </c>
      <c r="AD1029" s="214">
        <f t="shared" si="971"/>
        <v>20004.315789473683</v>
      </c>
      <c r="AE1029" s="109">
        <f t="shared" si="1031"/>
        <v>2.4047588912795848E-3</v>
      </c>
      <c r="AF1029" s="615"/>
      <c r="AG1029" s="615"/>
      <c r="AH1029" s="126" t="s">
        <v>148</v>
      </c>
      <c r="AI1029" s="211">
        <v>646152</v>
      </c>
      <c r="AJ1029" s="182">
        <f>IFERROR(AI1029/AF1025,"-")</f>
        <v>9.7252407860721566E-3</v>
      </c>
      <c r="AK1029" s="211">
        <v>30</v>
      </c>
      <c r="AL1029" s="182">
        <f>IFERROR(AK1029/AG1025,"-")</f>
        <v>0.42857142857142855</v>
      </c>
      <c r="AM1029" s="214">
        <f t="shared" si="972"/>
        <v>21538.400000000001</v>
      </c>
      <c r="AN1029" s="109">
        <f t="shared" si="1032"/>
        <v>3.7969877230730289E-3</v>
      </c>
      <c r="AO1029" s="615"/>
      <c r="AP1029" s="651"/>
      <c r="AQ1029" s="126" t="s">
        <v>148</v>
      </c>
      <c r="AR1029" s="211">
        <f t="shared" ref="AR1029:AR1092" si="1034">SUM(H1029,Q1029,Z1029,AI1029)</f>
        <v>13621942</v>
      </c>
      <c r="AS1029" s="182">
        <f>IFERROR(AR1029/AO1025,"-")</f>
        <v>2.9587439389963568E-2</v>
      </c>
      <c r="AT1029" s="211">
        <f t="shared" ref="AT1029:AT1092" si="1035">SUM(J1029,S1029,AB1029,AK1029)</f>
        <v>247</v>
      </c>
      <c r="AU1029" s="182">
        <f>IFERROR(AT1029/AP1025,"-")</f>
        <v>0.3328840970350404</v>
      </c>
      <c r="AV1029" s="214">
        <f t="shared" si="973"/>
        <v>55149.562753036436</v>
      </c>
      <c r="AW1029" s="109">
        <f t="shared" si="1033"/>
        <v>3.1261865586634602E-2</v>
      </c>
      <c r="AX1029" s="121"/>
      <c r="AY1029" s="76"/>
      <c r="AZ1029" s="76"/>
      <c r="BA1029" s="76"/>
      <c r="BB1029" s="76"/>
      <c r="BC1029" s="76"/>
      <c r="BD1029" s="76"/>
      <c r="BE1029" s="76"/>
      <c r="BF1029" s="76"/>
      <c r="BG1029" s="76"/>
      <c r="BH1029" s="76"/>
      <c r="BI1029" s="76"/>
      <c r="BN1029" s="500"/>
      <c r="BO1029" s="642"/>
      <c r="BP1029" s="641"/>
      <c r="BQ1029" s="641"/>
      <c r="BR1029" s="400" t="s">
        <v>148</v>
      </c>
      <c r="BS1029" s="188">
        <v>642637</v>
      </c>
      <c r="BT1029" s="390">
        <v>8.049030376889867E-3</v>
      </c>
      <c r="BU1029" s="188">
        <v>29</v>
      </c>
      <c r="BV1029" s="390">
        <v>0.38157894736842107</v>
      </c>
      <c r="BW1029" s="188">
        <v>22159.896551724138</v>
      </c>
      <c r="BX1029" s="401">
        <v>3.7829376467518913E-3</v>
      </c>
      <c r="CB1029" s="159"/>
      <c r="CC1029" s="159"/>
      <c r="CD1029" s="159"/>
      <c r="CE1029" s="159"/>
      <c r="CF1029" s="159"/>
      <c r="CG1029" s="159"/>
      <c r="CI1029" s="76"/>
      <c r="CJ1029" s="150"/>
      <c r="CK1029" s="150"/>
      <c r="CL1029" s="150"/>
    </row>
    <row r="1030" spans="2:90" s="14" customFormat="1" ht="13.5" customHeight="1">
      <c r="B1030" s="500"/>
      <c r="C1030" s="628"/>
      <c r="D1030" s="631"/>
      <c r="E1030" s="615"/>
      <c r="F1030" s="615"/>
      <c r="G1030" s="126" t="s">
        <v>149</v>
      </c>
      <c r="H1030" s="211">
        <v>11355018</v>
      </c>
      <c r="I1030" s="182">
        <f>IFERROR(H1030/E1025,"-")</f>
        <v>3.5159044184553137E-2</v>
      </c>
      <c r="J1030" s="211">
        <v>147</v>
      </c>
      <c r="K1030" s="182">
        <f>IFERROR(J1030/F1025,"-")</f>
        <v>0.26391382405745062</v>
      </c>
      <c r="L1030" s="214">
        <f t="shared" ref="L1030:L1093" si="1036">IFERROR(H1030/J1030,"-")</f>
        <v>77245.020408163269</v>
      </c>
      <c r="M1030" s="109">
        <f t="shared" si="1029"/>
        <v>1.8605239843057841E-2</v>
      </c>
      <c r="N1030" s="615"/>
      <c r="O1030" s="615"/>
      <c r="P1030" s="126" t="s">
        <v>149</v>
      </c>
      <c r="Q1030" s="211">
        <v>1632981</v>
      </c>
      <c r="R1030" s="182">
        <f>IFERROR(Q1030/N1025,"-")</f>
        <v>3.5270581206760368E-2</v>
      </c>
      <c r="S1030" s="211">
        <v>27</v>
      </c>
      <c r="T1030" s="182">
        <f>IFERROR(S1030/O1025,"-")</f>
        <v>0.34615384615384615</v>
      </c>
      <c r="U1030" s="214">
        <f t="shared" ref="U1030:U1093" si="1037">IFERROR(Q1030/S1030,"-")</f>
        <v>60480.777777777781</v>
      </c>
      <c r="V1030" s="109">
        <f t="shared" si="1030"/>
        <v>3.4172889507657258E-3</v>
      </c>
      <c r="W1030" s="615"/>
      <c r="X1030" s="615"/>
      <c r="Y1030" s="126" t="s">
        <v>149</v>
      </c>
      <c r="Z1030" s="211">
        <v>352716</v>
      </c>
      <c r="AA1030" s="182">
        <f>IFERROR(Z1030/W1025,"-")</f>
        <v>1.4282769816494777E-2</v>
      </c>
      <c r="AB1030" s="211">
        <v>11</v>
      </c>
      <c r="AC1030" s="182">
        <f>IFERROR(AB1030/X1025,"-")</f>
        <v>0.29729729729729731</v>
      </c>
      <c r="AD1030" s="214">
        <f t="shared" ref="AD1030:AD1093" si="1038">IFERROR(Z1030/AB1030,"-")</f>
        <v>32065.090909090908</v>
      </c>
      <c r="AE1030" s="109">
        <f t="shared" si="1031"/>
        <v>1.3922288317934439E-3</v>
      </c>
      <c r="AF1030" s="615"/>
      <c r="AG1030" s="615"/>
      <c r="AH1030" s="126" t="s">
        <v>149</v>
      </c>
      <c r="AI1030" s="211">
        <v>2996695</v>
      </c>
      <c r="AJ1030" s="182">
        <f>IFERROR(AI1030/AF1025,"-")</f>
        <v>4.5103289067306915E-2</v>
      </c>
      <c r="AK1030" s="211">
        <v>34</v>
      </c>
      <c r="AL1030" s="182">
        <f>IFERROR(AK1030/AG1025,"-")</f>
        <v>0.48571428571428571</v>
      </c>
      <c r="AM1030" s="214">
        <f t="shared" ref="AM1030:AM1093" si="1039">IFERROR(AI1030/AK1030,"-")</f>
        <v>88138.088235294112</v>
      </c>
      <c r="AN1030" s="109">
        <f t="shared" si="1032"/>
        <v>4.303252752816099E-3</v>
      </c>
      <c r="AO1030" s="615"/>
      <c r="AP1030" s="651"/>
      <c r="AQ1030" s="126" t="s">
        <v>149</v>
      </c>
      <c r="AR1030" s="211">
        <f t="shared" si="1034"/>
        <v>16337410</v>
      </c>
      <c r="AS1030" s="182">
        <f>IFERROR(AR1030/AO1025,"-")</f>
        <v>3.5485551778445736E-2</v>
      </c>
      <c r="AT1030" s="211">
        <f t="shared" si="1035"/>
        <v>219</v>
      </c>
      <c r="AU1030" s="182">
        <f>IFERROR(AT1030/AP1025,"-")</f>
        <v>0.29514824797843664</v>
      </c>
      <c r="AV1030" s="214">
        <f t="shared" ref="AV1030:AV1093" si="1040">IFERROR(AR1030/AT1030,"-")</f>
        <v>74600.045662100456</v>
      </c>
      <c r="AW1030" s="109">
        <f t="shared" si="1033"/>
        <v>2.7718010378433109E-2</v>
      </c>
      <c r="AX1030" s="121"/>
      <c r="AY1030" s="76"/>
      <c r="AZ1030" s="76"/>
      <c r="BA1030" s="76"/>
      <c r="BB1030" s="76"/>
      <c r="BC1030" s="76"/>
      <c r="BD1030" s="76"/>
      <c r="BE1030" s="76"/>
      <c r="BF1030" s="76"/>
      <c r="BG1030" s="76"/>
      <c r="BH1030" s="76"/>
      <c r="BI1030" s="76"/>
      <c r="BN1030" s="500"/>
      <c r="BO1030" s="642"/>
      <c r="BP1030" s="641"/>
      <c r="BQ1030" s="641"/>
      <c r="BR1030" s="400" t="s">
        <v>149</v>
      </c>
      <c r="BS1030" s="188">
        <v>1372474</v>
      </c>
      <c r="BT1030" s="390">
        <v>1.7190241018633447E-2</v>
      </c>
      <c r="BU1030" s="188">
        <v>19</v>
      </c>
      <c r="BV1030" s="390">
        <v>0.25</v>
      </c>
      <c r="BW1030" s="188">
        <v>72235.473684210519</v>
      </c>
      <c r="BX1030" s="401">
        <v>2.4784763892512392E-3</v>
      </c>
      <c r="CB1030" s="159"/>
      <c r="CC1030" s="159"/>
      <c r="CD1030" s="159"/>
      <c r="CE1030" s="159"/>
      <c r="CF1030" s="159"/>
      <c r="CG1030" s="159"/>
      <c r="CI1030" s="76"/>
      <c r="CJ1030" s="150"/>
      <c r="CK1030" s="150"/>
      <c r="CL1030" s="150"/>
    </row>
    <row r="1031" spans="2:90" s="14" customFormat="1" ht="13.5" customHeight="1">
      <c r="B1031" s="500"/>
      <c r="C1031" s="628"/>
      <c r="D1031" s="631"/>
      <c r="E1031" s="615"/>
      <c r="F1031" s="615"/>
      <c r="G1031" s="126" t="s">
        <v>150</v>
      </c>
      <c r="H1031" s="211">
        <v>6123975</v>
      </c>
      <c r="I1031" s="182">
        <f>IFERROR(H1031/E1025,"-")</f>
        <v>1.8961934504207637E-2</v>
      </c>
      <c r="J1031" s="211">
        <v>50</v>
      </c>
      <c r="K1031" s="182">
        <f>IFERROR(J1031/F1025,"-")</f>
        <v>8.9766606822262118E-2</v>
      </c>
      <c r="L1031" s="214">
        <f t="shared" si="1036"/>
        <v>122479.5</v>
      </c>
      <c r="M1031" s="109">
        <f t="shared" si="1029"/>
        <v>6.3283128717883811E-3</v>
      </c>
      <c r="N1031" s="615"/>
      <c r="O1031" s="615"/>
      <c r="P1031" s="126" t="s">
        <v>150</v>
      </c>
      <c r="Q1031" s="211">
        <v>5820240</v>
      </c>
      <c r="R1031" s="182">
        <f>IFERROR(Q1031/N1025,"-")</f>
        <v>0.1257107385590126</v>
      </c>
      <c r="S1031" s="211">
        <v>10</v>
      </c>
      <c r="T1031" s="182">
        <f>IFERROR(S1031/O1025,"-")</f>
        <v>0.12820512820512819</v>
      </c>
      <c r="U1031" s="214">
        <f t="shared" si="1037"/>
        <v>582024</v>
      </c>
      <c r="V1031" s="109">
        <f t="shared" si="1030"/>
        <v>1.2656625743576763E-3</v>
      </c>
      <c r="W1031" s="615"/>
      <c r="X1031" s="615"/>
      <c r="Y1031" s="126" t="s">
        <v>150</v>
      </c>
      <c r="Z1031" s="211">
        <v>3487</v>
      </c>
      <c r="AA1031" s="182">
        <f>IFERROR(Z1031/W1025,"-")</f>
        <v>1.412014718643818E-4</v>
      </c>
      <c r="AB1031" s="211">
        <v>1</v>
      </c>
      <c r="AC1031" s="182">
        <f>IFERROR(AB1031/X1025,"-")</f>
        <v>2.7027027027027029E-2</v>
      </c>
      <c r="AD1031" s="214">
        <f t="shared" si="1038"/>
        <v>3487</v>
      </c>
      <c r="AE1031" s="109">
        <f t="shared" si="1031"/>
        <v>1.2656625743576763E-4</v>
      </c>
      <c r="AF1031" s="615"/>
      <c r="AG1031" s="615"/>
      <c r="AH1031" s="126" t="s">
        <v>150</v>
      </c>
      <c r="AI1031" s="211">
        <v>430187</v>
      </c>
      <c r="AJ1031" s="182">
        <f>IFERROR(AI1031/AF1025,"-")</f>
        <v>6.4747492200566163E-3</v>
      </c>
      <c r="AK1031" s="211">
        <v>9</v>
      </c>
      <c r="AL1031" s="182">
        <f>IFERROR(AK1031/AG1025,"-")</f>
        <v>0.12857142857142856</v>
      </c>
      <c r="AM1031" s="214">
        <f t="shared" si="1039"/>
        <v>47798.555555555555</v>
      </c>
      <c r="AN1031" s="109">
        <f t="shared" si="1032"/>
        <v>1.1390963169219087E-3</v>
      </c>
      <c r="AO1031" s="615"/>
      <c r="AP1031" s="651"/>
      <c r="AQ1031" s="126" t="s">
        <v>150</v>
      </c>
      <c r="AR1031" s="211">
        <f t="shared" si="1034"/>
        <v>12377889</v>
      </c>
      <c r="AS1031" s="182">
        <f>IFERROR(AR1031/AO1025,"-")</f>
        <v>2.6885303179472998E-2</v>
      </c>
      <c r="AT1031" s="211">
        <f t="shared" si="1035"/>
        <v>70</v>
      </c>
      <c r="AU1031" s="182">
        <f>IFERROR(AT1031/AP1025,"-")</f>
        <v>9.4339622641509441E-2</v>
      </c>
      <c r="AV1031" s="214">
        <f t="shared" si="1040"/>
        <v>176826.98571428572</v>
      </c>
      <c r="AW1031" s="109">
        <f t="shared" si="1033"/>
        <v>8.8596380205037337E-3</v>
      </c>
      <c r="AX1031" s="121"/>
      <c r="AY1031" s="76"/>
      <c r="AZ1031" s="76"/>
      <c r="BA1031" s="76"/>
      <c r="BB1031" s="76"/>
      <c r="BC1031" s="76"/>
      <c r="BD1031" s="76"/>
      <c r="BE1031" s="76"/>
      <c r="BF1031" s="76"/>
      <c r="BG1031" s="76"/>
      <c r="BH1031" s="76"/>
      <c r="BI1031" s="76"/>
      <c r="BN1031" s="500"/>
      <c r="BO1031" s="642"/>
      <c r="BP1031" s="641"/>
      <c r="BQ1031" s="641"/>
      <c r="BR1031" s="400" t="s">
        <v>150</v>
      </c>
      <c r="BS1031" s="188">
        <v>2046285</v>
      </c>
      <c r="BT1031" s="390">
        <v>2.5629725840208516E-2</v>
      </c>
      <c r="BU1031" s="188">
        <v>10</v>
      </c>
      <c r="BV1031" s="390">
        <v>0.13157894736842105</v>
      </c>
      <c r="BW1031" s="188">
        <v>204628.5</v>
      </c>
      <c r="BX1031" s="401">
        <v>1.3044612575006521E-3</v>
      </c>
      <c r="CB1031" s="159"/>
      <c r="CC1031" s="159"/>
      <c r="CD1031" s="159"/>
      <c r="CE1031" s="159"/>
      <c r="CF1031" s="159"/>
      <c r="CG1031" s="159"/>
      <c r="CI1031" s="76"/>
      <c r="CJ1031" s="150"/>
      <c r="CK1031" s="150"/>
      <c r="CL1031" s="150"/>
    </row>
    <row r="1032" spans="2:90" s="14" customFormat="1" ht="13.5" customHeight="1">
      <c r="B1032" s="500"/>
      <c r="C1032" s="628"/>
      <c r="D1032" s="631"/>
      <c r="E1032" s="615"/>
      <c r="F1032" s="615"/>
      <c r="G1032" s="126" t="s">
        <v>160</v>
      </c>
      <c r="H1032" s="211">
        <v>0</v>
      </c>
      <c r="I1032" s="182">
        <f>IFERROR(H1032/E1025,"-")</f>
        <v>0</v>
      </c>
      <c r="J1032" s="211">
        <v>0</v>
      </c>
      <c r="K1032" s="182">
        <f>IFERROR(J1032/F1025,"-")</f>
        <v>0</v>
      </c>
      <c r="L1032" s="214" t="str">
        <f t="shared" si="1036"/>
        <v>-</v>
      </c>
      <c r="M1032" s="109">
        <f t="shared" si="1029"/>
        <v>0</v>
      </c>
      <c r="N1032" s="615"/>
      <c r="O1032" s="615"/>
      <c r="P1032" s="126" t="s">
        <v>160</v>
      </c>
      <c r="Q1032" s="211">
        <v>0</v>
      </c>
      <c r="R1032" s="182">
        <f>IFERROR(Q1032/N1025,"-")</f>
        <v>0</v>
      </c>
      <c r="S1032" s="211">
        <v>0</v>
      </c>
      <c r="T1032" s="182">
        <f>IFERROR(S1032/O1025,"-")</f>
        <v>0</v>
      </c>
      <c r="U1032" s="214" t="str">
        <f t="shared" si="1037"/>
        <v>-</v>
      </c>
      <c r="V1032" s="109">
        <f t="shared" si="1030"/>
        <v>0</v>
      </c>
      <c r="W1032" s="615"/>
      <c r="X1032" s="615"/>
      <c r="Y1032" s="126" t="s">
        <v>160</v>
      </c>
      <c r="Z1032" s="211">
        <v>0</v>
      </c>
      <c r="AA1032" s="182">
        <f>IFERROR(Z1032/W1025,"-")</f>
        <v>0</v>
      </c>
      <c r="AB1032" s="211">
        <v>0</v>
      </c>
      <c r="AC1032" s="182">
        <f>IFERROR(AB1032/X1025,"-")</f>
        <v>0</v>
      </c>
      <c r="AD1032" s="214" t="str">
        <f t="shared" si="1038"/>
        <v>-</v>
      </c>
      <c r="AE1032" s="109">
        <f t="shared" si="1031"/>
        <v>0</v>
      </c>
      <c r="AF1032" s="615"/>
      <c r="AG1032" s="615"/>
      <c r="AH1032" s="126" t="s">
        <v>160</v>
      </c>
      <c r="AI1032" s="211">
        <v>0</v>
      </c>
      <c r="AJ1032" s="182">
        <f>IFERROR(AI1032/AF1025,"-")</f>
        <v>0</v>
      </c>
      <c r="AK1032" s="211">
        <v>0</v>
      </c>
      <c r="AL1032" s="182">
        <f>IFERROR(AK1032/AG1025,"-")</f>
        <v>0</v>
      </c>
      <c r="AM1032" s="214" t="str">
        <f t="shared" si="1039"/>
        <v>-</v>
      </c>
      <c r="AN1032" s="109">
        <f t="shared" si="1032"/>
        <v>0</v>
      </c>
      <c r="AO1032" s="615"/>
      <c r="AP1032" s="651"/>
      <c r="AQ1032" s="126" t="s">
        <v>160</v>
      </c>
      <c r="AR1032" s="211">
        <f t="shared" si="1034"/>
        <v>0</v>
      </c>
      <c r="AS1032" s="182">
        <f>IFERROR(AR1032/AO1025,"-")</f>
        <v>0</v>
      </c>
      <c r="AT1032" s="211">
        <f t="shared" si="1035"/>
        <v>0</v>
      </c>
      <c r="AU1032" s="182">
        <f>IFERROR(AT1032/AP1025,"-")</f>
        <v>0</v>
      </c>
      <c r="AV1032" s="214" t="str">
        <f t="shared" si="1040"/>
        <v>-</v>
      </c>
      <c r="AW1032" s="109">
        <f t="shared" si="1033"/>
        <v>0</v>
      </c>
      <c r="AX1032" s="121"/>
      <c r="AY1032" s="76"/>
      <c r="AZ1032" s="76"/>
      <c r="BA1032" s="76"/>
      <c r="BB1032" s="76"/>
      <c r="BC1032" s="76"/>
      <c r="BD1032" s="76"/>
      <c r="BE1032" s="76"/>
      <c r="BF1032" s="76"/>
      <c r="BG1032" s="76"/>
      <c r="BH1032" s="76"/>
      <c r="BI1032" s="76"/>
      <c r="BN1032" s="500"/>
      <c r="BO1032" s="642"/>
      <c r="BP1032" s="641"/>
      <c r="BQ1032" s="641"/>
      <c r="BR1032" s="400" t="s">
        <v>160</v>
      </c>
      <c r="BS1032" s="188">
        <v>0</v>
      </c>
      <c r="BT1032" s="390">
        <v>0</v>
      </c>
      <c r="BU1032" s="188">
        <v>0</v>
      </c>
      <c r="BV1032" s="390">
        <v>0</v>
      </c>
      <c r="BW1032" s="188" t="s">
        <v>418</v>
      </c>
      <c r="BX1032" s="401">
        <v>0</v>
      </c>
      <c r="CB1032" s="159"/>
      <c r="CC1032" s="159"/>
      <c r="CD1032" s="159"/>
      <c r="CE1032" s="159"/>
      <c r="CF1032" s="159"/>
      <c r="CG1032" s="159"/>
      <c r="CI1032" s="76"/>
      <c r="CJ1032" s="150"/>
      <c r="CK1032" s="150"/>
      <c r="CL1032" s="150"/>
    </row>
    <row r="1033" spans="2:90" s="14" customFormat="1" ht="13.5" customHeight="1">
      <c r="B1033" s="500"/>
      <c r="C1033" s="628"/>
      <c r="D1033" s="631"/>
      <c r="E1033" s="615"/>
      <c r="F1033" s="615"/>
      <c r="G1033" s="126" t="s">
        <v>151</v>
      </c>
      <c r="H1033" s="211">
        <v>258078</v>
      </c>
      <c r="I1033" s="182">
        <f>IFERROR(H1033/E1025,"-")</f>
        <v>7.9909831979668418E-4</v>
      </c>
      <c r="J1033" s="211">
        <v>4</v>
      </c>
      <c r="K1033" s="182">
        <f>IFERROR(J1033/F1025,"-")</f>
        <v>7.1813285457809697E-3</v>
      </c>
      <c r="L1033" s="214">
        <f t="shared" si="1036"/>
        <v>64519.5</v>
      </c>
      <c r="M1033" s="109">
        <f t="shared" si="1029"/>
        <v>5.0626502974307052E-4</v>
      </c>
      <c r="N1033" s="615"/>
      <c r="O1033" s="615"/>
      <c r="P1033" s="126" t="s">
        <v>151</v>
      </c>
      <c r="Q1033" s="211">
        <v>0</v>
      </c>
      <c r="R1033" s="182">
        <f>IFERROR(Q1033/N1025,"-")</f>
        <v>0</v>
      </c>
      <c r="S1033" s="211">
        <v>0</v>
      </c>
      <c r="T1033" s="182">
        <f>IFERROR(S1033/O1025,"-")</f>
        <v>0</v>
      </c>
      <c r="U1033" s="214" t="str">
        <f t="shared" si="1037"/>
        <v>-</v>
      </c>
      <c r="V1033" s="109">
        <f t="shared" si="1030"/>
        <v>0</v>
      </c>
      <c r="W1033" s="615"/>
      <c r="X1033" s="615"/>
      <c r="Y1033" s="126" t="s">
        <v>151</v>
      </c>
      <c r="Z1033" s="211">
        <v>2385</v>
      </c>
      <c r="AA1033" s="182">
        <f>IFERROR(Z1033/W1025,"-")</f>
        <v>9.6577433437496581E-5</v>
      </c>
      <c r="AB1033" s="211">
        <v>1</v>
      </c>
      <c r="AC1033" s="182">
        <f>IFERROR(AB1033/X1025,"-")</f>
        <v>2.7027027027027029E-2</v>
      </c>
      <c r="AD1033" s="214">
        <f t="shared" si="1038"/>
        <v>2385</v>
      </c>
      <c r="AE1033" s="109">
        <f t="shared" si="1031"/>
        <v>1.2656625743576763E-4</v>
      </c>
      <c r="AF1033" s="615"/>
      <c r="AG1033" s="615"/>
      <c r="AH1033" s="126" t="s">
        <v>151</v>
      </c>
      <c r="AI1033" s="211">
        <v>63056</v>
      </c>
      <c r="AJ1033" s="182">
        <f>IFERROR(AI1033/AF1025,"-")</f>
        <v>9.4905654243361602E-4</v>
      </c>
      <c r="AK1033" s="211">
        <v>2</v>
      </c>
      <c r="AL1033" s="182">
        <f>IFERROR(AK1033/AG1025,"-")</f>
        <v>2.8571428571428571E-2</v>
      </c>
      <c r="AM1033" s="214">
        <f t="shared" si="1039"/>
        <v>31528</v>
      </c>
      <c r="AN1033" s="109">
        <f t="shared" si="1032"/>
        <v>2.5313251487153526E-4</v>
      </c>
      <c r="AO1033" s="615"/>
      <c r="AP1033" s="651"/>
      <c r="AQ1033" s="126" t="s">
        <v>151</v>
      </c>
      <c r="AR1033" s="211">
        <f t="shared" si="1034"/>
        <v>323519</v>
      </c>
      <c r="AS1033" s="182">
        <f>IFERROR(AR1033/AO1025,"-")</f>
        <v>7.0269707535104936E-4</v>
      </c>
      <c r="AT1033" s="211">
        <f t="shared" si="1035"/>
        <v>7</v>
      </c>
      <c r="AU1033" s="182">
        <f>IFERROR(AT1033/AP1025,"-")</f>
        <v>9.433962264150943E-3</v>
      </c>
      <c r="AV1033" s="214">
        <f t="shared" si="1040"/>
        <v>46217</v>
      </c>
      <c r="AW1033" s="109">
        <f t="shared" si="1033"/>
        <v>8.8596380205037341E-4</v>
      </c>
      <c r="AX1033" s="121"/>
      <c r="AY1033" s="76"/>
      <c r="AZ1033" s="76"/>
      <c r="BA1033" s="76"/>
      <c r="BB1033" s="76"/>
      <c r="BC1033" s="76"/>
      <c r="BD1033" s="76"/>
      <c r="BE1033" s="76"/>
      <c r="BF1033" s="76"/>
      <c r="BG1033" s="76"/>
      <c r="BH1033" s="76"/>
      <c r="BI1033" s="76"/>
      <c r="BN1033" s="500"/>
      <c r="BO1033" s="642"/>
      <c r="BP1033" s="641"/>
      <c r="BQ1033" s="641"/>
      <c r="BR1033" s="400" t="s">
        <v>151</v>
      </c>
      <c r="BS1033" s="188">
        <v>11904</v>
      </c>
      <c r="BT1033" s="390">
        <v>1.4909763615617678E-4</v>
      </c>
      <c r="BU1033" s="188">
        <v>1</v>
      </c>
      <c r="BV1033" s="390">
        <v>1.3157894736842105E-2</v>
      </c>
      <c r="BW1033" s="188">
        <v>11904</v>
      </c>
      <c r="BX1033" s="401">
        <v>1.3044612575006522E-4</v>
      </c>
      <c r="CB1033" s="159"/>
      <c r="CC1033" s="159"/>
      <c r="CD1033" s="159"/>
      <c r="CE1033" s="159"/>
      <c r="CF1033" s="159"/>
      <c r="CG1033" s="159"/>
      <c r="CI1033" s="76"/>
      <c r="CJ1033" s="150"/>
      <c r="CK1033" s="150"/>
      <c r="CL1033" s="150"/>
    </row>
    <row r="1034" spans="2:90" s="14" customFormat="1" ht="13.5" customHeight="1">
      <c r="B1034" s="500"/>
      <c r="C1034" s="628"/>
      <c r="D1034" s="631"/>
      <c r="E1034" s="615"/>
      <c r="F1034" s="615"/>
      <c r="G1034" s="126" t="s">
        <v>152</v>
      </c>
      <c r="H1034" s="211">
        <v>156350</v>
      </c>
      <c r="I1034" s="182">
        <f>IFERROR(H1034/E1025,"-")</f>
        <v>4.8411341648730834E-4</v>
      </c>
      <c r="J1034" s="211">
        <v>19</v>
      </c>
      <c r="K1034" s="182">
        <f>IFERROR(J1034/F1025,"-")</f>
        <v>3.4111310592459608E-2</v>
      </c>
      <c r="L1034" s="214">
        <f t="shared" si="1036"/>
        <v>8228.9473684210534</v>
      </c>
      <c r="M1034" s="109">
        <f t="shared" si="1029"/>
        <v>2.4047588912795848E-3</v>
      </c>
      <c r="N1034" s="615"/>
      <c r="O1034" s="615"/>
      <c r="P1034" s="126" t="s">
        <v>152</v>
      </c>
      <c r="Q1034" s="211">
        <v>9841</v>
      </c>
      <c r="R1034" s="182">
        <f>IFERROR(Q1034/N1025,"-")</f>
        <v>2.1255470189532441E-4</v>
      </c>
      <c r="S1034" s="211">
        <v>1</v>
      </c>
      <c r="T1034" s="182">
        <f>IFERROR(S1034/O1025,"-")</f>
        <v>1.282051282051282E-2</v>
      </c>
      <c r="U1034" s="214">
        <f t="shared" si="1037"/>
        <v>9841</v>
      </c>
      <c r="V1034" s="109">
        <f t="shared" si="1030"/>
        <v>1.2656625743576763E-4</v>
      </c>
      <c r="W1034" s="615"/>
      <c r="X1034" s="615"/>
      <c r="Y1034" s="126" t="s">
        <v>152</v>
      </c>
      <c r="Z1034" s="211">
        <v>0</v>
      </c>
      <c r="AA1034" s="182">
        <f>IFERROR(Z1034/W1025,"-")</f>
        <v>0</v>
      </c>
      <c r="AB1034" s="211">
        <v>0</v>
      </c>
      <c r="AC1034" s="182">
        <f>IFERROR(AB1034/X1025,"-")</f>
        <v>0</v>
      </c>
      <c r="AD1034" s="214" t="str">
        <f t="shared" si="1038"/>
        <v>-</v>
      </c>
      <c r="AE1034" s="109">
        <f t="shared" si="1031"/>
        <v>0</v>
      </c>
      <c r="AF1034" s="615"/>
      <c r="AG1034" s="615"/>
      <c r="AH1034" s="126" t="s">
        <v>152</v>
      </c>
      <c r="AI1034" s="211">
        <v>4820</v>
      </c>
      <c r="AJ1034" s="182">
        <f>IFERROR(AI1034/AF1025,"-")</f>
        <v>7.2545872470978646E-5</v>
      </c>
      <c r="AK1034" s="211">
        <v>1</v>
      </c>
      <c r="AL1034" s="182">
        <f>IFERROR(AK1034/AG1025,"-")</f>
        <v>1.4285714285714285E-2</v>
      </c>
      <c r="AM1034" s="214">
        <f t="shared" si="1039"/>
        <v>4820</v>
      </c>
      <c r="AN1034" s="109">
        <f t="shared" si="1032"/>
        <v>1.2656625743576763E-4</v>
      </c>
      <c r="AO1034" s="615"/>
      <c r="AP1034" s="651"/>
      <c r="AQ1034" s="126" t="s">
        <v>152</v>
      </c>
      <c r="AR1034" s="211">
        <f t="shared" si="1034"/>
        <v>171011</v>
      </c>
      <c r="AS1034" s="182">
        <f>IFERROR(AR1034/AO1025,"-")</f>
        <v>3.7144319051696592E-4</v>
      </c>
      <c r="AT1034" s="211">
        <f t="shared" si="1035"/>
        <v>21</v>
      </c>
      <c r="AU1034" s="182">
        <f>IFERROR(AT1034/AP1025,"-")</f>
        <v>2.8301886792452831E-2</v>
      </c>
      <c r="AV1034" s="214">
        <f t="shared" si="1040"/>
        <v>8143.3809523809523</v>
      </c>
      <c r="AW1034" s="109">
        <f t="shared" si="1033"/>
        <v>2.65789140615112E-3</v>
      </c>
      <c r="AX1034" s="121"/>
      <c r="AY1034" s="76"/>
      <c r="AZ1034" s="76"/>
      <c r="BA1034" s="76"/>
      <c r="BB1034" s="76"/>
      <c r="BC1034" s="76"/>
      <c r="BD1034" s="76"/>
      <c r="BE1034" s="76"/>
      <c r="BF1034" s="76"/>
      <c r="BG1034" s="76"/>
      <c r="BH1034" s="76"/>
      <c r="BI1034" s="76"/>
      <c r="BN1034" s="500"/>
      <c r="BO1034" s="642"/>
      <c r="BP1034" s="641"/>
      <c r="BQ1034" s="641"/>
      <c r="BR1034" s="400" t="s">
        <v>152</v>
      </c>
      <c r="BS1034" s="188">
        <v>952</v>
      </c>
      <c r="BT1034" s="390">
        <v>1.1923802891522201E-5</v>
      </c>
      <c r="BU1034" s="188">
        <v>1</v>
      </c>
      <c r="BV1034" s="390">
        <v>1.3157894736842105E-2</v>
      </c>
      <c r="BW1034" s="188">
        <v>952</v>
      </c>
      <c r="BX1034" s="401">
        <v>1.3044612575006522E-4</v>
      </c>
      <c r="CB1034" s="159"/>
      <c r="CC1034" s="159"/>
      <c r="CD1034" s="159"/>
      <c r="CE1034" s="159"/>
      <c r="CF1034" s="159"/>
      <c r="CG1034" s="159"/>
      <c r="CI1034" s="76"/>
      <c r="CJ1034" s="150"/>
      <c r="CK1034" s="150"/>
      <c r="CL1034" s="150"/>
    </row>
    <row r="1035" spans="2:90" s="14" customFormat="1" ht="13.5" customHeight="1">
      <c r="B1035" s="500"/>
      <c r="C1035" s="628"/>
      <c r="D1035" s="631"/>
      <c r="E1035" s="615"/>
      <c r="F1035" s="615"/>
      <c r="G1035" s="126" t="s">
        <v>153</v>
      </c>
      <c r="H1035" s="211">
        <v>610</v>
      </c>
      <c r="I1035" s="182">
        <f>IFERROR(H1035/E1025,"-")</f>
        <v>1.888769965188731E-6</v>
      </c>
      <c r="J1035" s="211">
        <v>1</v>
      </c>
      <c r="K1035" s="182">
        <f>IFERROR(J1035/F1025,"-")</f>
        <v>1.7953321364452424E-3</v>
      </c>
      <c r="L1035" s="214">
        <f t="shared" si="1036"/>
        <v>610</v>
      </c>
      <c r="M1035" s="109">
        <f t="shared" si="1029"/>
        <v>1.2656625743576763E-4</v>
      </c>
      <c r="N1035" s="615"/>
      <c r="O1035" s="615"/>
      <c r="P1035" s="126" t="s">
        <v>153</v>
      </c>
      <c r="Q1035" s="211">
        <v>0</v>
      </c>
      <c r="R1035" s="182">
        <f>IFERROR(Q1035/N1025,"-")</f>
        <v>0</v>
      </c>
      <c r="S1035" s="211">
        <v>0</v>
      </c>
      <c r="T1035" s="182">
        <f>IFERROR(S1035/O1025,"-")</f>
        <v>0</v>
      </c>
      <c r="U1035" s="214" t="str">
        <f t="shared" si="1037"/>
        <v>-</v>
      </c>
      <c r="V1035" s="109">
        <f t="shared" si="1030"/>
        <v>0</v>
      </c>
      <c r="W1035" s="615"/>
      <c r="X1035" s="615"/>
      <c r="Y1035" s="126" t="s">
        <v>153</v>
      </c>
      <c r="Z1035" s="211">
        <v>0</v>
      </c>
      <c r="AA1035" s="182">
        <f>IFERROR(Z1035/W1025,"-")</f>
        <v>0</v>
      </c>
      <c r="AB1035" s="211">
        <v>0</v>
      </c>
      <c r="AC1035" s="182">
        <f>IFERROR(AB1035/X1025,"-")</f>
        <v>0</v>
      </c>
      <c r="AD1035" s="214" t="str">
        <f t="shared" si="1038"/>
        <v>-</v>
      </c>
      <c r="AE1035" s="109">
        <f t="shared" si="1031"/>
        <v>0</v>
      </c>
      <c r="AF1035" s="615"/>
      <c r="AG1035" s="615"/>
      <c r="AH1035" s="126" t="s">
        <v>153</v>
      </c>
      <c r="AI1035" s="211">
        <v>3642</v>
      </c>
      <c r="AJ1035" s="182">
        <f>IFERROR(AI1035/AF1025,"-")</f>
        <v>5.4815781647158548E-5</v>
      </c>
      <c r="AK1035" s="211">
        <v>1</v>
      </c>
      <c r="AL1035" s="182">
        <f>IFERROR(AK1035/AG1025,"-")</f>
        <v>1.4285714285714285E-2</v>
      </c>
      <c r="AM1035" s="214">
        <f t="shared" si="1039"/>
        <v>3642</v>
      </c>
      <c r="AN1035" s="109">
        <f t="shared" si="1032"/>
        <v>1.2656625743576763E-4</v>
      </c>
      <c r="AO1035" s="615"/>
      <c r="AP1035" s="651"/>
      <c r="AQ1035" s="126" t="s">
        <v>153</v>
      </c>
      <c r="AR1035" s="211">
        <f t="shared" si="1034"/>
        <v>4252</v>
      </c>
      <c r="AS1035" s="182">
        <f>IFERROR(AR1035/AO1025,"-")</f>
        <v>9.2355254695787944E-6</v>
      </c>
      <c r="AT1035" s="211">
        <f t="shared" si="1035"/>
        <v>2</v>
      </c>
      <c r="AU1035" s="182">
        <f>IFERROR(AT1035/AP1025,"-")</f>
        <v>2.6954177897574125E-3</v>
      </c>
      <c r="AV1035" s="214">
        <f t="shared" si="1040"/>
        <v>2126</v>
      </c>
      <c r="AW1035" s="109">
        <f t="shared" si="1033"/>
        <v>2.5313251487153526E-4</v>
      </c>
      <c r="AX1035" s="121"/>
      <c r="AY1035" s="76"/>
      <c r="AZ1035" s="76"/>
      <c r="BA1035" s="76"/>
      <c r="BB1035" s="76"/>
      <c r="BC1035" s="76"/>
      <c r="BD1035" s="76"/>
      <c r="BE1035" s="76"/>
      <c r="BF1035" s="76"/>
      <c r="BG1035" s="76"/>
      <c r="BH1035" s="76"/>
      <c r="BI1035" s="76"/>
      <c r="BN1035" s="500"/>
      <c r="BO1035" s="642"/>
      <c r="BP1035" s="641"/>
      <c r="BQ1035" s="641"/>
      <c r="BR1035" s="400" t="s">
        <v>153</v>
      </c>
      <c r="BS1035" s="188">
        <v>0</v>
      </c>
      <c r="BT1035" s="390">
        <v>0</v>
      </c>
      <c r="BU1035" s="188">
        <v>0</v>
      </c>
      <c r="BV1035" s="390">
        <v>0</v>
      </c>
      <c r="BW1035" s="188" t="s">
        <v>418</v>
      </c>
      <c r="BX1035" s="401">
        <v>0</v>
      </c>
      <c r="CB1035" s="159"/>
      <c r="CC1035" s="159"/>
      <c r="CD1035" s="159"/>
      <c r="CE1035" s="159"/>
      <c r="CF1035" s="159"/>
      <c r="CG1035" s="159"/>
      <c r="CI1035" s="76"/>
      <c r="CJ1035" s="150"/>
      <c r="CK1035" s="150"/>
      <c r="CL1035" s="150"/>
    </row>
    <row r="1036" spans="2:90" s="14" customFormat="1" ht="13.5" customHeight="1">
      <c r="B1036" s="500"/>
      <c r="C1036" s="628"/>
      <c r="D1036" s="631"/>
      <c r="E1036" s="615"/>
      <c r="F1036" s="615"/>
      <c r="G1036" s="126" t="s">
        <v>154</v>
      </c>
      <c r="H1036" s="211">
        <v>517730</v>
      </c>
      <c r="I1036" s="182">
        <f>IFERROR(H1036/E1025,"-")</f>
        <v>1.6030702853723961E-3</v>
      </c>
      <c r="J1036" s="211">
        <v>5</v>
      </c>
      <c r="K1036" s="182">
        <f>IFERROR(J1036/F1025,"-")</f>
        <v>8.9766606822262122E-3</v>
      </c>
      <c r="L1036" s="214">
        <f t="shared" si="1036"/>
        <v>103546</v>
      </c>
      <c r="M1036" s="109">
        <f t="shared" si="1029"/>
        <v>6.3283128717883815E-4</v>
      </c>
      <c r="N1036" s="615"/>
      <c r="O1036" s="615"/>
      <c r="P1036" s="126" t="s">
        <v>154</v>
      </c>
      <c r="Q1036" s="211">
        <v>1053831</v>
      </c>
      <c r="R1036" s="182">
        <f>IFERROR(Q1036/N1025,"-")</f>
        <v>2.2761582568138566E-2</v>
      </c>
      <c r="S1036" s="211">
        <v>1</v>
      </c>
      <c r="T1036" s="182">
        <f>IFERROR(S1036/O1025,"-")</f>
        <v>1.282051282051282E-2</v>
      </c>
      <c r="U1036" s="214">
        <f t="shared" si="1037"/>
        <v>1053831</v>
      </c>
      <c r="V1036" s="109">
        <f t="shared" si="1030"/>
        <v>1.2656625743576763E-4</v>
      </c>
      <c r="W1036" s="615"/>
      <c r="X1036" s="615"/>
      <c r="Y1036" s="126" t="s">
        <v>154</v>
      </c>
      <c r="Z1036" s="211">
        <v>0</v>
      </c>
      <c r="AA1036" s="182">
        <f>IFERROR(Z1036/W1025,"-")</f>
        <v>0</v>
      </c>
      <c r="AB1036" s="211">
        <v>0</v>
      </c>
      <c r="AC1036" s="182">
        <f>IFERROR(AB1036/X1025,"-")</f>
        <v>0</v>
      </c>
      <c r="AD1036" s="214" t="str">
        <f t="shared" si="1038"/>
        <v>-</v>
      </c>
      <c r="AE1036" s="109">
        <f t="shared" si="1031"/>
        <v>0</v>
      </c>
      <c r="AF1036" s="615"/>
      <c r="AG1036" s="615"/>
      <c r="AH1036" s="126" t="s">
        <v>154</v>
      </c>
      <c r="AI1036" s="211">
        <v>0</v>
      </c>
      <c r="AJ1036" s="182">
        <f>IFERROR(AI1036/AF1025,"-")</f>
        <v>0</v>
      </c>
      <c r="AK1036" s="211">
        <v>0</v>
      </c>
      <c r="AL1036" s="182">
        <f>IFERROR(AK1036/AG1025,"-")</f>
        <v>0</v>
      </c>
      <c r="AM1036" s="214" t="str">
        <f t="shared" si="1039"/>
        <v>-</v>
      </c>
      <c r="AN1036" s="109">
        <f t="shared" si="1032"/>
        <v>0</v>
      </c>
      <c r="AO1036" s="615"/>
      <c r="AP1036" s="651"/>
      <c r="AQ1036" s="126" t="s">
        <v>154</v>
      </c>
      <c r="AR1036" s="211">
        <f t="shared" si="1034"/>
        <v>1571561</v>
      </c>
      <c r="AS1036" s="182">
        <f>IFERROR(AR1036/AO1025,"-")</f>
        <v>3.4134975640867167E-3</v>
      </c>
      <c r="AT1036" s="211">
        <f t="shared" si="1035"/>
        <v>6</v>
      </c>
      <c r="AU1036" s="182">
        <f>IFERROR(AT1036/AP1025,"-")</f>
        <v>8.0862533692722376E-3</v>
      </c>
      <c r="AV1036" s="214">
        <f t="shared" si="1040"/>
        <v>261926.83333333334</v>
      </c>
      <c r="AW1036" s="109">
        <f t="shared" si="1033"/>
        <v>7.5939754461460578E-4</v>
      </c>
      <c r="AX1036" s="121"/>
      <c r="AY1036" s="76"/>
      <c r="AZ1036" s="76"/>
      <c r="BA1036" s="76"/>
      <c r="BB1036" s="76"/>
      <c r="BC1036" s="76"/>
      <c r="BD1036" s="76"/>
      <c r="BE1036" s="76"/>
      <c r="BF1036" s="76"/>
      <c r="BG1036" s="76"/>
      <c r="BH1036" s="76"/>
      <c r="BI1036" s="76"/>
      <c r="BN1036" s="500"/>
      <c r="BO1036" s="642"/>
      <c r="BP1036" s="641"/>
      <c r="BQ1036" s="641"/>
      <c r="BR1036" s="400" t="s">
        <v>154</v>
      </c>
      <c r="BS1036" s="188">
        <v>4177</v>
      </c>
      <c r="BT1036" s="390">
        <v>5.2316937686857392E-5</v>
      </c>
      <c r="BU1036" s="188">
        <v>1</v>
      </c>
      <c r="BV1036" s="390">
        <v>1.3157894736842105E-2</v>
      </c>
      <c r="BW1036" s="188">
        <v>4177</v>
      </c>
      <c r="BX1036" s="401">
        <v>1.3044612575006522E-4</v>
      </c>
      <c r="CB1036" s="159"/>
      <c r="CC1036" s="159"/>
      <c r="CD1036" s="159"/>
      <c r="CE1036" s="159"/>
      <c r="CF1036" s="159"/>
      <c r="CG1036" s="159"/>
      <c r="CI1036" s="76"/>
      <c r="CJ1036" s="150"/>
      <c r="CK1036" s="150"/>
      <c r="CL1036" s="150"/>
    </row>
    <row r="1037" spans="2:90" s="14" customFormat="1" ht="13.5" customHeight="1">
      <c r="B1037" s="500"/>
      <c r="C1037" s="628"/>
      <c r="D1037" s="631"/>
      <c r="E1037" s="615"/>
      <c r="F1037" s="615"/>
      <c r="G1037" s="126" t="s">
        <v>155</v>
      </c>
      <c r="H1037" s="211">
        <v>1337284</v>
      </c>
      <c r="I1037" s="182">
        <f>IFERROR(H1037/E1025,"-")</f>
        <v>4.1406915641433555E-3</v>
      </c>
      <c r="J1037" s="211">
        <v>50</v>
      </c>
      <c r="K1037" s="182">
        <f>IFERROR(J1037/F1025,"-")</f>
        <v>8.9766606822262118E-2</v>
      </c>
      <c r="L1037" s="214">
        <f t="shared" si="1036"/>
        <v>26745.68</v>
      </c>
      <c r="M1037" s="109">
        <f t="shared" si="1029"/>
        <v>6.3283128717883811E-3</v>
      </c>
      <c r="N1037" s="615"/>
      <c r="O1037" s="615"/>
      <c r="P1037" s="126" t="s">
        <v>155</v>
      </c>
      <c r="Q1037" s="211">
        <v>676181</v>
      </c>
      <c r="R1037" s="182">
        <f>IFERROR(Q1037/N1025,"-")</f>
        <v>1.4604760784705047E-2</v>
      </c>
      <c r="S1037" s="211">
        <v>9</v>
      </c>
      <c r="T1037" s="182">
        <f>IFERROR(S1037/O1025,"-")</f>
        <v>0.11538461538461539</v>
      </c>
      <c r="U1037" s="214">
        <f t="shared" si="1037"/>
        <v>75131.222222222219</v>
      </c>
      <c r="V1037" s="109">
        <f t="shared" si="1030"/>
        <v>1.1390963169219087E-3</v>
      </c>
      <c r="W1037" s="615"/>
      <c r="X1037" s="615"/>
      <c r="Y1037" s="126" t="s">
        <v>155</v>
      </c>
      <c r="Z1037" s="211">
        <v>57156</v>
      </c>
      <c r="AA1037" s="182">
        <f>IFERROR(Z1037/W1025,"-")</f>
        <v>2.3144569331461444E-3</v>
      </c>
      <c r="AB1037" s="211">
        <v>8</v>
      </c>
      <c r="AC1037" s="182">
        <f>IFERROR(AB1037/X1025,"-")</f>
        <v>0.21621621621621623</v>
      </c>
      <c r="AD1037" s="214">
        <f t="shared" si="1038"/>
        <v>7144.5</v>
      </c>
      <c r="AE1037" s="109">
        <f t="shared" si="1031"/>
        <v>1.012530059486141E-3</v>
      </c>
      <c r="AF1037" s="615"/>
      <c r="AG1037" s="615"/>
      <c r="AH1037" s="126" t="s">
        <v>155</v>
      </c>
      <c r="AI1037" s="211">
        <v>595710</v>
      </c>
      <c r="AJ1037" s="182">
        <f>IFERROR(AI1037/AF1025,"-")</f>
        <v>8.9660376949557436E-3</v>
      </c>
      <c r="AK1037" s="211">
        <v>9</v>
      </c>
      <c r="AL1037" s="182">
        <f>IFERROR(AK1037/AG1025,"-")</f>
        <v>0.12857142857142856</v>
      </c>
      <c r="AM1037" s="214">
        <f t="shared" si="1039"/>
        <v>66190</v>
      </c>
      <c r="AN1037" s="109">
        <f t="shared" si="1032"/>
        <v>1.1390963169219087E-3</v>
      </c>
      <c r="AO1037" s="615"/>
      <c r="AP1037" s="651"/>
      <c r="AQ1037" s="126" t="s">
        <v>155</v>
      </c>
      <c r="AR1037" s="211">
        <f t="shared" si="1034"/>
        <v>2666331</v>
      </c>
      <c r="AS1037" s="182">
        <f>IFERROR(AR1037/AO1025,"-")</f>
        <v>5.791384727381819E-3</v>
      </c>
      <c r="AT1037" s="211">
        <f t="shared" si="1035"/>
        <v>76</v>
      </c>
      <c r="AU1037" s="182">
        <f>IFERROR(AT1037/AP1025,"-")</f>
        <v>0.10242587601078167</v>
      </c>
      <c r="AV1037" s="214">
        <f t="shared" si="1040"/>
        <v>35083.302631578947</v>
      </c>
      <c r="AW1037" s="109">
        <f t="shared" si="1033"/>
        <v>9.619035565118339E-3</v>
      </c>
      <c r="AX1037" s="121"/>
      <c r="AY1037" s="76"/>
      <c r="AZ1037" s="76"/>
      <c r="BA1037" s="76"/>
      <c r="BB1037" s="76"/>
      <c r="BC1037" s="76"/>
      <c r="BD1037" s="76"/>
      <c r="BE1037" s="76"/>
      <c r="BF1037" s="76"/>
      <c r="BG1037" s="76"/>
      <c r="BH1037" s="76"/>
      <c r="BI1037" s="76"/>
      <c r="BN1037" s="500"/>
      <c r="BO1037" s="642"/>
      <c r="BP1037" s="641"/>
      <c r="BQ1037" s="641"/>
      <c r="BR1037" s="400" t="s">
        <v>155</v>
      </c>
      <c r="BS1037" s="188">
        <v>687885</v>
      </c>
      <c r="BT1037" s="390">
        <v>8.6157617143222155E-3</v>
      </c>
      <c r="BU1037" s="188">
        <v>12</v>
      </c>
      <c r="BV1037" s="390">
        <v>0.15789473684210525</v>
      </c>
      <c r="BW1037" s="188">
        <v>57323.75</v>
      </c>
      <c r="BX1037" s="401">
        <v>1.5653535090007827E-3</v>
      </c>
      <c r="CB1037" s="159"/>
      <c r="CC1037" s="159"/>
      <c r="CD1037" s="159"/>
      <c r="CE1037" s="159"/>
      <c r="CF1037" s="159"/>
      <c r="CG1037" s="159"/>
      <c r="CI1037" s="76"/>
      <c r="CJ1037" s="150"/>
      <c r="CK1037" s="150"/>
      <c r="CL1037" s="150"/>
    </row>
    <row r="1038" spans="2:90" s="14" customFormat="1" ht="13.5" customHeight="1">
      <c r="B1038" s="500"/>
      <c r="C1038" s="628"/>
      <c r="D1038" s="631"/>
      <c r="E1038" s="615"/>
      <c r="F1038" s="615"/>
      <c r="G1038" s="126" t="s">
        <v>156</v>
      </c>
      <c r="H1038" s="211">
        <v>2047403</v>
      </c>
      <c r="I1038" s="182">
        <f>IFERROR(H1038/E1025,"-")</f>
        <v>6.3394644148152511E-3</v>
      </c>
      <c r="J1038" s="211">
        <v>45</v>
      </c>
      <c r="K1038" s="182">
        <f>IFERROR(J1038/F1025,"-")</f>
        <v>8.0789946140035901E-2</v>
      </c>
      <c r="L1038" s="214">
        <f t="shared" si="1036"/>
        <v>45497.844444444447</v>
      </c>
      <c r="M1038" s="109">
        <f t="shared" si="1029"/>
        <v>5.6954815846095427E-3</v>
      </c>
      <c r="N1038" s="615"/>
      <c r="O1038" s="615"/>
      <c r="P1038" s="126" t="s">
        <v>156</v>
      </c>
      <c r="Q1038" s="211">
        <v>284227</v>
      </c>
      <c r="R1038" s="182">
        <f>IFERROR(Q1038/N1025,"-")</f>
        <v>6.138988441784613E-3</v>
      </c>
      <c r="S1038" s="211">
        <v>4</v>
      </c>
      <c r="T1038" s="182">
        <f>IFERROR(S1038/O1025,"-")</f>
        <v>5.128205128205128E-2</v>
      </c>
      <c r="U1038" s="214">
        <f t="shared" si="1037"/>
        <v>71056.75</v>
      </c>
      <c r="V1038" s="109">
        <f t="shared" si="1030"/>
        <v>5.0626502974307052E-4</v>
      </c>
      <c r="W1038" s="615"/>
      <c r="X1038" s="615"/>
      <c r="Y1038" s="126" t="s">
        <v>156</v>
      </c>
      <c r="Z1038" s="211">
        <v>167281</v>
      </c>
      <c r="AA1038" s="182">
        <f>IFERROR(Z1038/W1025,"-")</f>
        <v>6.7738237496259394E-3</v>
      </c>
      <c r="AB1038" s="211">
        <v>2</v>
      </c>
      <c r="AC1038" s="182">
        <f>IFERROR(AB1038/X1025,"-")</f>
        <v>5.4054054054054057E-2</v>
      </c>
      <c r="AD1038" s="214">
        <f t="shared" si="1038"/>
        <v>83640.5</v>
      </c>
      <c r="AE1038" s="109">
        <f t="shared" si="1031"/>
        <v>2.5313251487153526E-4</v>
      </c>
      <c r="AF1038" s="615"/>
      <c r="AG1038" s="615"/>
      <c r="AH1038" s="126" t="s">
        <v>156</v>
      </c>
      <c r="AI1038" s="211">
        <v>368433</v>
      </c>
      <c r="AJ1038" s="182">
        <f>IFERROR(AI1038/AF1025,"-")</f>
        <v>5.5452890937966954E-3</v>
      </c>
      <c r="AK1038" s="211">
        <v>9</v>
      </c>
      <c r="AL1038" s="182">
        <f>IFERROR(AK1038/AG1025,"-")</f>
        <v>0.12857142857142856</v>
      </c>
      <c r="AM1038" s="214">
        <f t="shared" si="1039"/>
        <v>40937</v>
      </c>
      <c r="AN1038" s="109">
        <f t="shared" si="1032"/>
        <v>1.1390963169219087E-3</v>
      </c>
      <c r="AO1038" s="615"/>
      <c r="AP1038" s="651"/>
      <c r="AQ1038" s="126" t="s">
        <v>156</v>
      </c>
      <c r="AR1038" s="211">
        <f t="shared" si="1034"/>
        <v>2867344</v>
      </c>
      <c r="AS1038" s="182">
        <f>IFERROR(AR1038/AO1025,"-")</f>
        <v>6.2279935423433528E-3</v>
      </c>
      <c r="AT1038" s="211">
        <f t="shared" si="1035"/>
        <v>60</v>
      </c>
      <c r="AU1038" s="182">
        <f>IFERROR(AT1038/AP1025,"-")</f>
        <v>8.0862533692722366E-2</v>
      </c>
      <c r="AV1038" s="214">
        <f t="shared" si="1040"/>
        <v>47789.066666666666</v>
      </c>
      <c r="AW1038" s="109">
        <f t="shared" si="1033"/>
        <v>7.5939754461460578E-3</v>
      </c>
      <c r="AX1038" s="121"/>
      <c r="AY1038" s="76"/>
      <c r="AZ1038" s="76"/>
      <c r="BA1038" s="76"/>
      <c r="BB1038" s="76"/>
      <c r="BC1038" s="76"/>
      <c r="BD1038" s="76"/>
      <c r="BE1038" s="76"/>
      <c r="BF1038" s="76"/>
      <c r="BG1038" s="76"/>
      <c r="BH1038" s="76"/>
      <c r="BI1038" s="76"/>
      <c r="BN1038" s="500"/>
      <c r="BO1038" s="642"/>
      <c r="BP1038" s="641"/>
      <c r="BQ1038" s="641"/>
      <c r="BR1038" s="400" t="s">
        <v>156</v>
      </c>
      <c r="BS1038" s="188">
        <v>275725</v>
      </c>
      <c r="BT1038" s="390">
        <v>3.453456462463192E-3</v>
      </c>
      <c r="BU1038" s="188">
        <v>3</v>
      </c>
      <c r="BV1038" s="390">
        <v>3.9473684210526314E-2</v>
      </c>
      <c r="BW1038" s="188">
        <v>91908.333333333328</v>
      </c>
      <c r="BX1038" s="401">
        <v>3.9133837725019568E-4</v>
      </c>
      <c r="CB1038" s="159"/>
      <c r="CC1038" s="159"/>
      <c r="CD1038" s="159"/>
      <c r="CE1038" s="159"/>
      <c r="CF1038" s="159"/>
      <c r="CG1038" s="159"/>
      <c r="CI1038" s="76"/>
      <c r="CJ1038" s="150"/>
      <c r="CK1038" s="150"/>
      <c r="CL1038" s="150"/>
    </row>
    <row r="1039" spans="2:90" s="14" customFormat="1" ht="13.5" customHeight="1">
      <c r="B1039" s="500"/>
      <c r="C1039" s="628"/>
      <c r="D1039" s="631"/>
      <c r="E1039" s="615"/>
      <c r="F1039" s="615"/>
      <c r="G1039" s="126" t="s">
        <v>157</v>
      </c>
      <c r="H1039" s="211">
        <v>645759</v>
      </c>
      <c r="I1039" s="182">
        <f>IFERROR(H1039/E1025,"-")</f>
        <v>1.9994921376234585E-3</v>
      </c>
      <c r="J1039" s="211">
        <v>26</v>
      </c>
      <c r="K1039" s="182">
        <f>IFERROR(J1039/F1025,"-")</f>
        <v>4.66786355475763E-2</v>
      </c>
      <c r="L1039" s="214">
        <f t="shared" si="1036"/>
        <v>24836.884615384617</v>
      </c>
      <c r="M1039" s="109">
        <f t="shared" si="1029"/>
        <v>3.2907226933299584E-3</v>
      </c>
      <c r="N1039" s="615"/>
      <c r="O1039" s="615"/>
      <c r="P1039" s="126" t="s">
        <v>157</v>
      </c>
      <c r="Q1039" s="211">
        <v>6751</v>
      </c>
      <c r="R1039" s="182">
        <f>IFERROR(Q1039/N1025,"-")</f>
        <v>1.4581412381824358E-4</v>
      </c>
      <c r="S1039" s="211">
        <v>3</v>
      </c>
      <c r="T1039" s="182">
        <f>IFERROR(S1039/O1025,"-")</f>
        <v>3.8461538461538464E-2</v>
      </c>
      <c r="U1039" s="214">
        <f t="shared" si="1037"/>
        <v>2250.3333333333335</v>
      </c>
      <c r="V1039" s="109">
        <f t="shared" si="1030"/>
        <v>3.7969877230730289E-4</v>
      </c>
      <c r="W1039" s="615"/>
      <c r="X1039" s="615"/>
      <c r="Y1039" s="126" t="s">
        <v>157</v>
      </c>
      <c r="Z1039" s="211">
        <v>10247</v>
      </c>
      <c r="AA1039" s="182">
        <f>IFERROR(Z1039/W1025,"-")</f>
        <v>4.1493876747757965E-4</v>
      </c>
      <c r="AB1039" s="211">
        <v>2</v>
      </c>
      <c r="AC1039" s="182">
        <f>IFERROR(AB1039/X1025,"-")</f>
        <v>5.4054054054054057E-2</v>
      </c>
      <c r="AD1039" s="214">
        <f t="shared" si="1038"/>
        <v>5123.5</v>
      </c>
      <c r="AE1039" s="109">
        <f t="shared" si="1031"/>
        <v>2.5313251487153526E-4</v>
      </c>
      <c r="AF1039" s="615"/>
      <c r="AG1039" s="615"/>
      <c r="AH1039" s="126" t="s">
        <v>157</v>
      </c>
      <c r="AI1039" s="211">
        <v>115056</v>
      </c>
      <c r="AJ1039" s="182">
        <f>IFERROR(AI1039/AF1025,"-")</f>
        <v>1.7317091085105639E-3</v>
      </c>
      <c r="AK1039" s="211">
        <v>7</v>
      </c>
      <c r="AL1039" s="182">
        <f>IFERROR(AK1039/AG1025,"-")</f>
        <v>0.1</v>
      </c>
      <c r="AM1039" s="214">
        <f t="shared" si="1039"/>
        <v>16436.571428571428</v>
      </c>
      <c r="AN1039" s="109">
        <f t="shared" si="1032"/>
        <v>8.8596380205037341E-4</v>
      </c>
      <c r="AO1039" s="615"/>
      <c r="AP1039" s="651"/>
      <c r="AQ1039" s="126" t="s">
        <v>157</v>
      </c>
      <c r="AR1039" s="211">
        <f t="shared" si="1034"/>
        <v>777813</v>
      </c>
      <c r="AS1039" s="182">
        <f>IFERROR(AR1039/AO1025,"-")</f>
        <v>1.6894430320012913E-3</v>
      </c>
      <c r="AT1039" s="211">
        <f t="shared" si="1035"/>
        <v>38</v>
      </c>
      <c r="AU1039" s="182">
        <f>IFERROR(AT1039/AP1025,"-")</f>
        <v>5.1212938005390833E-2</v>
      </c>
      <c r="AV1039" s="214">
        <f t="shared" si="1040"/>
        <v>20468.763157894737</v>
      </c>
      <c r="AW1039" s="109">
        <f t="shared" si="1033"/>
        <v>4.8095177825591695E-3</v>
      </c>
      <c r="AX1039" s="121"/>
      <c r="AY1039" s="76"/>
      <c r="AZ1039" s="76"/>
      <c r="BA1039" s="76"/>
      <c r="BB1039" s="76"/>
      <c r="BC1039" s="76"/>
      <c r="BD1039" s="76"/>
      <c r="BE1039" s="76"/>
      <c r="BF1039" s="76"/>
      <c r="BG1039" s="76"/>
      <c r="BH1039" s="76"/>
      <c r="BI1039" s="76"/>
      <c r="BN1039" s="500"/>
      <c r="BO1039" s="642"/>
      <c r="BP1039" s="641"/>
      <c r="BQ1039" s="641"/>
      <c r="BR1039" s="400" t="s">
        <v>157</v>
      </c>
      <c r="BS1039" s="188">
        <v>163349</v>
      </c>
      <c r="BT1039" s="390">
        <v>2.04594672114208E-3</v>
      </c>
      <c r="BU1039" s="188">
        <v>6</v>
      </c>
      <c r="BV1039" s="390">
        <v>7.8947368421052627E-2</v>
      </c>
      <c r="BW1039" s="188">
        <v>27224.833333333332</v>
      </c>
      <c r="BX1039" s="401">
        <v>7.8267675450039136E-4</v>
      </c>
      <c r="CB1039" s="159"/>
      <c r="CC1039" s="159"/>
      <c r="CD1039" s="159"/>
      <c r="CE1039" s="159"/>
      <c r="CF1039" s="159"/>
      <c r="CG1039" s="159"/>
      <c r="CI1039" s="76"/>
      <c r="CJ1039" s="150"/>
      <c r="CK1039" s="150"/>
      <c r="CL1039" s="150"/>
    </row>
    <row r="1040" spans="2:90" s="14" customFormat="1" ht="13.5" customHeight="1">
      <c r="B1040" s="500"/>
      <c r="C1040" s="628"/>
      <c r="D1040" s="631"/>
      <c r="E1040" s="615"/>
      <c r="F1040" s="615"/>
      <c r="G1040" s="127" t="s">
        <v>158</v>
      </c>
      <c r="H1040" s="212">
        <v>426972</v>
      </c>
      <c r="I1040" s="183">
        <f>IFERROR(H1040/E1025,"-")</f>
        <v>1.3220522779943654E-3</v>
      </c>
      <c r="J1040" s="212">
        <v>52</v>
      </c>
      <c r="K1040" s="183">
        <f>IFERROR(J1040/F1025,"-")</f>
        <v>9.33572710951526E-2</v>
      </c>
      <c r="L1040" s="215">
        <f t="shared" si="1036"/>
        <v>8211</v>
      </c>
      <c r="M1040" s="110">
        <f t="shared" si="1029"/>
        <v>6.5814453866599168E-3</v>
      </c>
      <c r="N1040" s="615"/>
      <c r="O1040" s="615"/>
      <c r="P1040" s="127" t="s">
        <v>158</v>
      </c>
      <c r="Q1040" s="212">
        <v>26969</v>
      </c>
      <c r="R1040" s="183">
        <f>IFERROR(Q1040/N1025,"-")</f>
        <v>5.8250053403261903E-4</v>
      </c>
      <c r="S1040" s="212">
        <v>5</v>
      </c>
      <c r="T1040" s="183">
        <f>IFERROR(S1040/O1025,"-")</f>
        <v>6.4102564102564097E-2</v>
      </c>
      <c r="U1040" s="215">
        <f t="shared" si="1037"/>
        <v>5393.8</v>
      </c>
      <c r="V1040" s="110">
        <f t="shared" si="1030"/>
        <v>6.3283128717883815E-4</v>
      </c>
      <c r="W1040" s="615"/>
      <c r="X1040" s="615"/>
      <c r="Y1040" s="127" t="s">
        <v>158</v>
      </c>
      <c r="Z1040" s="212">
        <v>31804</v>
      </c>
      <c r="AA1040" s="183">
        <f>IFERROR(Z1040/W1025,"-")</f>
        <v>1.2878610872310865E-3</v>
      </c>
      <c r="AB1040" s="212">
        <v>7</v>
      </c>
      <c r="AC1040" s="183">
        <f>IFERROR(AB1040/X1025,"-")</f>
        <v>0.1891891891891892</v>
      </c>
      <c r="AD1040" s="215">
        <f t="shared" si="1038"/>
        <v>4543.4285714285716</v>
      </c>
      <c r="AE1040" s="110">
        <f t="shared" si="1031"/>
        <v>8.8596380205037341E-4</v>
      </c>
      <c r="AF1040" s="615"/>
      <c r="AG1040" s="615"/>
      <c r="AH1040" s="127" t="s">
        <v>158</v>
      </c>
      <c r="AI1040" s="212">
        <v>433936</v>
      </c>
      <c r="AJ1040" s="183">
        <f>IFERROR(AI1040/AF1025,"-")</f>
        <v>6.531175459868587E-3</v>
      </c>
      <c r="AK1040" s="212">
        <v>11</v>
      </c>
      <c r="AL1040" s="183">
        <f>IFERROR(AK1040/AG1025,"-")</f>
        <v>0.15714285714285714</v>
      </c>
      <c r="AM1040" s="215">
        <f t="shared" si="1039"/>
        <v>39448.727272727272</v>
      </c>
      <c r="AN1040" s="110">
        <f t="shared" si="1032"/>
        <v>1.3922288317934439E-3</v>
      </c>
      <c r="AO1040" s="615"/>
      <c r="AP1040" s="651"/>
      <c r="AQ1040" s="127" t="s">
        <v>158</v>
      </c>
      <c r="AR1040" s="212">
        <f t="shared" si="1034"/>
        <v>919681</v>
      </c>
      <c r="AS1040" s="183">
        <f>IFERROR(AR1040/AO1025,"-")</f>
        <v>1.9975863827346413E-3</v>
      </c>
      <c r="AT1040" s="212">
        <f t="shared" si="1035"/>
        <v>75</v>
      </c>
      <c r="AU1040" s="183">
        <f>IFERROR(AT1040/AP1025,"-")</f>
        <v>0.10107816711590296</v>
      </c>
      <c r="AV1040" s="215">
        <f t="shared" si="1040"/>
        <v>12262.413333333334</v>
      </c>
      <c r="AW1040" s="110">
        <f t="shared" si="1033"/>
        <v>9.492469307682572E-3</v>
      </c>
      <c r="AX1040" s="121"/>
      <c r="AY1040" s="76"/>
      <c r="AZ1040" s="76"/>
      <c r="BA1040" s="76"/>
      <c r="BB1040" s="76"/>
      <c r="BC1040" s="76"/>
      <c r="BD1040" s="76"/>
      <c r="BE1040" s="76"/>
      <c r="BF1040" s="76"/>
      <c r="BG1040" s="76"/>
      <c r="BH1040" s="76"/>
      <c r="BI1040" s="76"/>
      <c r="BN1040" s="500"/>
      <c r="BO1040" s="642"/>
      <c r="BP1040" s="641"/>
      <c r="BQ1040" s="641"/>
      <c r="BR1040" s="400" t="s">
        <v>158</v>
      </c>
      <c r="BS1040" s="188">
        <v>51213</v>
      </c>
      <c r="BT1040" s="390">
        <v>6.4144298054992282E-4</v>
      </c>
      <c r="BU1040" s="188">
        <v>7</v>
      </c>
      <c r="BV1040" s="390">
        <v>9.2105263157894732E-2</v>
      </c>
      <c r="BW1040" s="188">
        <v>7316.1428571428569</v>
      </c>
      <c r="BX1040" s="401">
        <v>9.1312288025045655E-4</v>
      </c>
      <c r="CB1040" s="159"/>
      <c r="CC1040" s="159"/>
      <c r="CD1040" s="159"/>
      <c r="CE1040" s="159"/>
      <c r="CF1040" s="159"/>
      <c r="CG1040" s="159"/>
      <c r="CI1040" s="76"/>
      <c r="CJ1040" s="150"/>
      <c r="CK1040" s="150"/>
      <c r="CL1040" s="150"/>
    </row>
    <row r="1041" spans="2:90" s="14" customFormat="1" ht="13.5" customHeight="1">
      <c r="B1041" s="500"/>
      <c r="C1041" s="629"/>
      <c r="D1041" s="632"/>
      <c r="E1041" s="616"/>
      <c r="F1041" s="616"/>
      <c r="G1041" s="128" t="s">
        <v>81</v>
      </c>
      <c r="H1041" s="204">
        <v>62899770</v>
      </c>
      <c r="I1041" s="183">
        <f>IFERROR(H1041/E1025,"-")</f>
        <v>0.19475933834963802</v>
      </c>
      <c r="J1041" s="212">
        <v>420</v>
      </c>
      <c r="K1041" s="183">
        <f>IFERROR(J1041/F1025,"-")</f>
        <v>0.75403949730700182</v>
      </c>
      <c r="L1041" s="215">
        <f t="shared" si="1036"/>
        <v>149761.35714285713</v>
      </c>
      <c r="M1041" s="111">
        <f t="shared" si="1029"/>
        <v>5.3157828123022402E-2</v>
      </c>
      <c r="N1041" s="616"/>
      <c r="O1041" s="616"/>
      <c r="P1041" s="128" t="s">
        <v>81</v>
      </c>
      <c r="Q1041" s="204">
        <v>16069663</v>
      </c>
      <c r="R1041" s="183">
        <f>IFERROR(Q1041/N1025,"-")</f>
        <v>0.34708692495918347</v>
      </c>
      <c r="S1041" s="212">
        <v>62</v>
      </c>
      <c r="T1041" s="183">
        <f>IFERROR(S1041/O1025,"-")</f>
        <v>0.79487179487179482</v>
      </c>
      <c r="U1041" s="215">
        <f t="shared" si="1037"/>
        <v>259188.11290322582</v>
      </c>
      <c r="V1041" s="111">
        <f t="shared" si="1030"/>
        <v>7.8471079610175926E-3</v>
      </c>
      <c r="W1041" s="616"/>
      <c r="X1041" s="616"/>
      <c r="Y1041" s="128" t="s">
        <v>81</v>
      </c>
      <c r="Z1041" s="204">
        <v>1751053</v>
      </c>
      <c r="AA1041" s="183">
        <f>IFERROR(Z1041/W1025,"-")</f>
        <v>7.0906584718251023E-2</v>
      </c>
      <c r="AB1041" s="212">
        <v>32</v>
      </c>
      <c r="AC1041" s="183">
        <f>IFERROR(AB1041/X1025,"-")</f>
        <v>0.86486486486486491</v>
      </c>
      <c r="AD1041" s="215">
        <f t="shared" si="1038"/>
        <v>54720.40625</v>
      </c>
      <c r="AE1041" s="111">
        <f t="shared" si="1031"/>
        <v>4.0501202379445642E-3</v>
      </c>
      <c r="AF1041" s="616"/>
      <c r="AG1041" s="616"/>
      <c r="AH1041" s="128" t="s">
        <v>81</v>
      </c>
      <c r="AI1041" s="204">
        <v>10783681</v>
      </c>
      <c r="AJ1041" s="183">
        <f>IFERROR(AI1041/AF1025,"-")</f>
        <v>0.16230530012317748</v>
      </c>
      <c r="AK1041" s="212">
        <v>63</v>
      </c>
      <c r="AL1041" s="183">
        <f>IFERROR(AK1041/AG1025,"-")</f>
        <v>0.9</v>
      </c>
      <c r="AM1041" s="215">
        <f t="shared" si="1039"/>
        <v>171169.53968253967</v>
      </c>
      <c r="AN1041" s="111">
        <f t="shared" si="1032"/>
        <v>7.9736742184533596E-3</v>
      </c>
      <c r="AO1041" s="616"/>
      <c r="AP1041" s="652"/>
      <c r="AQ1041" s="128" t="s">
        <v>81</v>
      </c>
      <c r="AR1041" s="204">
        <f t="shared" si="1034"/>
        <v>91504167</v>
      </c>
      <c r="AS1041" s="183">
        <f>IFERROR(AR1041/AO1025,"-")</f>
        <v>0.19875095599743448</v>
      </c>
      <c r="AT1041" s="212">
        <f t="shared" si="1035"/>
        <v>577</v>
      </c>
      <c r="AU1041" s="183">
        <f>IFERROR(AT1041/AP1025,"-")</f>
        <v>0.77762803234501343</v>
      </c>
      <c r="AV1041" s="215">
        <f t="shared" si="1040"/>
        <v>158586.07798960138</v>
      </c>
      <c r="AW1041" s="111">
        <f t="shared" si="1033"/>
        <v>7.3028730540437917E-2</v>
      </c>
      <c r="AX1041" s="121"/>
      <c r="AY1041" s="76"/>
      <c r="AZ1041" s="76"/>
      <c r="BA1041" s="76"/>
      <c r="BB1041" s="76"/>
      <c r="BC1041" s="76"/>
      <c r="BD1041" s="76"/>
      <c r="BE1041" s="76"/>
      <c r="BF1041" s="76"/>
      <c r="BG1041" s="76"/>
      <c r="BH1041" s="76"/>
      <c r="BI1041" s="76"/>
      <c r="BN1041" s="500"/>
      <c r="BO1041" s="642"/>
      <c r="BP1041" s="641"/>
      <c r="BQ1041" s="641"/>
      <c r="BR1041" s="128" t="s">
        <v>81</v>
      </c>
      <c r="BS1041" s="188">
        <v>10121921</v>
      </c>
      <c r="BT1041" s="390">
        <v>0.12677709126844464</v>
      </c>
      <c r="BU1041" s="188">
        <v>55</v>
      </c>
      <c r="BV1041" s="390">
        <v>0.72368421052631582</v>
      </c>
      <c r="BW1041" s="188">
        <v>184034.92727272728</v>
      </c>
      <c r="BX1041" s="401">
        <v>7.1745369162535873E-3</v>
      </c>
      <c r="CB1041" s="159"/>
      <c r="CC1041" s="159"/>
      <c r="CD1041" s="159"/>
      <c r="CE1041" s="159"/>
      <c r="CF1041" s="159"/>
      <c r="CG1041" s="159"/>
      <c r="CI1041" s="76"/>
      <c r="CJ1041" s="150"/>
      <c r="CK1041" s="150"/>
      <c r="CL1041" s="150"/>
    </row>
    <row r="1042" spans="2:90" s="14" customFormat="1" ht="13.5" customHeight="1">
      <c r="B1042" s="500">
        <v>62</v>
      </c>
      <c r="C1042" s="627" t="s">
        <v>19</v>
      </c>
      <c r="D1042" s="630">
        <f>BL66</f>
        <v>11927</v>
      </c>
      <c r="E1042" s="626">
        <f t="shared" ref="E1042" si="1041">VLOOKUP(C1042,$AY$5:$BI$78,2,0)</f>
        <v>382299400</v>
      </c>
      <c r="F1042" s="626">
        <f t="shared" ref="F1042" si="1042">VLOOKUP(C1042,$AY$5:$BI$78,7,0)</f>
        <v>683</v>
      </c>
      <c r="G1042" s="124" t="s">
        <v>144</v>
      </c>
      <c r="H1042" s="210">
        <v>6873422</v>
      </c>
      <c r="I1042" s="181">
        <f>IFERROR(H1042/E1042,"-")</f>
        <v>1.7979159789421589E-2</v>
      </c>
      <c r="J1042" s="210">
        <v>103</v>
      </c>
      <c r="K1042" s="181">
        <f>IFERROR(J1042/F1042,"-")</f>
        <v>0.15080527086383602</v>
      </c>
      <c r="L1042" s="213">
        <f t="shared" si="1036"/>
        <v>66732.25242718446</v>
      </c>
      <c r="M1042" s="108">
        <f>IFERROR(J1042/$BL$66,0)</f>
        <v>8.6358681982057518E-3</v>
      </c>
      <c r="N1042" s="626">
        <f t="shared" ref="N1042" si="1043">VLOOKUP(C1042,$AY$5:$BI$78,3,0)</f>
        <v>58305500</v>
      </c>
      <c r="O1042" s="626">
        <f t="shared" ref="O1042" si="1044">VLOOKUP(C1042,$AY$5:$BI$78,8,0)</f>
        <v>98</v>
      </c>
      <c r="P1042" s="124" t="s">
        <v>144</v>
      </c>
      <c r="Q1042" s="210">
        <v>245904</v>
      </c>
      <c r="R1042" s="181">
        <f>IFERROR(Q1042/N1042,"-")</f>
        <v>4.2175094973887538E-3</v>
      </c>
      <c r="S1042" s="210">
        <v>15</v>
      </c>
      <c r="T1042" s="181">
        <f>IFERROR(S1042/O1042,"-")</f>
        <v>0.15306122448979592</v>
      </c>
      <c r="U1042" s="213">
        <f t="shared" si="1037"/>
        <v>16393.599999999999</v>
      </c>
      <c r="V1042" s="108">
        <f>IFERROR(S1042/$BL$66,0)</f>
        <v>1.2576507084765657E-3</v>
      </c>
      <c r="W1042" s="626">
        <f t="shared" ref="W1042" si="1045">VLOOKUP(C1042,$AY$5:$BI$78,4,0)</f>
        <v>19530160</v>
      </c>
      <c r="X1042" s="626">
        <f t="shared" ref="X1042" si="1046">VLOOKUP(C1042,$AY$5:$BI$78,9,0)</f>
        <v>45</v>
      </c>
      <c r="Y1042" s="124" t="s">
        <v>144</v>
      </c>
      <c r="Z1042" s="210">
        <v>175699</v>
      </c>
      <c r="AA1042" s="181">
        <f>IFERROR(Z1042/W1042,"-")</f>
        <v>8.9962908650005943E-3</v>
      </c>
      <c r="AB1042" s="210">
        <v>11</v>
      </c>
      <c r="AC1042" s="181">
        <f>IFERROR(AB1042/X1042,"-")</f>
        <v>0.24444444444444444</v>
      </c>
      <c r="AD1042" s="213">
        <f t="shared" si="1038"/>
        <v>15972.636363636364</v>
      </c>
      <c r="AE1042" s="108">
        <f>IFERROR(AB1042/$BL$66,0)</f>
        <v>9.2227718621614829E-4</v>
      </c>
      <c r="AF1042" s="626">
        <f t="shared" ref="AF1042" si="1047">VLOOKUP(C1042,$AY$5:$BI$78,5,0)</f>
        <v>42584180</v>
      </c>
      <c r="AG1042" s="626">
        <f t="shared" ref="AG1042" si="1048">VLOOKUP(C1042,$AY$5:$BI$78,10,0)</f>
        <v>78</v>
      </c>
      <c r="AH1042" s="124" t="s">
        <v>144</v>
      </c>
      <c r="AI1042" s="210">
        <v>507280</v>
      </c>
      <c r="AJ1042" s="181">
        <f>IFERROR(AI1042/AF1042,"-")</f>
        <v>1.1912405029285523E-2</v>
      </c>
      <c r="AK1042" s="210">
        <v>21</v>
      </c>
      <c r="AL1042" s="181">
        <f>IFERROR(AK1042/AG1042,"-")</f>
        <v>0.26923076923076922</v>
      </c>
      <c r="AM1042" s="213">
        <f t="shared" si="1039"/>
        <v>24156.190476190477</v>
      </c>
      <c r="AN1042" s="108">
        <f>IFERROR(AK1042/$BL$66,0)</f>
        <v>1.7607109918671921E-3</v>
      </c>
      <c r="AO1042" s="626">
        <f t="shared" ref="AO1042" si="1049">VLOOKUP(C1042,$AY$5:$BI$78,6,0)</f>
        <v>502719240</v>
      </c>
      <c r="AP1042" s="650">
        <f t="shared" ref="AP1042" si="1050">VLOOKUP(C1042,$AY$5:$BI$78,11,0)</f>
        <v>904</v>
      </c>
      <c r="AQ1042" s="124" t="s">
        <v>144</v>
      </c>
      <c r="AR1042" s="210">
        <f t="shared" si="1034"/>
        <v>7802305</v>
      </c>
      <c r="AS1042" s="181">
        <f>IFERROR(AR1042/AO1042,"-")</f>
        <v>1.5520203682675841E-2</v>
      </c>
      <c r="AT1042" s="210">
        <f t="shared" si="1035"/>
        <v>150</v>
      </c>
      <c r="AU1042" s="181">
        <f>IFERROR(AT1042/AP1042,"-")</f>
        <v>0.16592920353982302</v>
      </c>
      <c r="AV1042" s="213">
        <f t="shared" si="1040"/>
        <v>52015.366666666669</v>
      </c>
      <c r="AW1042" s="108">
        <f>IFERROR(AT1042/$BL$66,0)</f>
        <v>1.2576507084765657E-2</v>
      </c>
      <c r="AX1042" s="121"/>
      <c r="AY1042" s="76"/>
      <c r="AZ1042" s="76"/>
      <c r="BA1042" s="76"/>
      <c r="BB1042" s="76"/>
      <c r="BC1042" s="76"/>
      <c r="BD1042" s="76"/>
      <c r="BE1042" s="76"/>
      <c r="BF1042" s="76"/>
      <c r="BG1042" s="76"/>
      <c r="BH1042" s="76"/>
      <c r="BI1042" s="76"/>
      <c r="BN1042" s="500">
        <v>62</v>
      </c>
      <c r="BO1042" s="642" t="s">
        <v>19</v>
      </c>
      <c r="BP1042" s="641">
        <v>41794470</v>
      </c>
      <c r="BQ1042" s="641">
        <v>72</v>
      </c>
      <c r="BR1042" s="400" t="s">
        <v>144</v>
      </c>
      <c r="BS1042" s="188">
        <v>2923971</v>
      </c>
      <c r="BT1042" s="390">
        <v>6.9960714898406412E-2</v>
      </c>
      <c r="BU1042" s="188">
        <v>17</v>
      </c>
      <c r="BV1042" s="390">
        <v>0.2361111111111111</v>
      </c>
      <c r="BW1042" s="188">
        <v>171998.29411764705</v>
      </c>
      <c r="BX1042" s="401">
        <v>1.4756944444444444E-3</v>
      </c>
      <c r="CB1042" s="159"/>
      <c r="CC1042" s="159"/>
      <c r="CD1042" s="159"/>
      <c r="CE1042" s="159"/>
      <c r="CF1042" s="159"/>
      <c r="CG1042" s="159"/>
      <c r="CI1042" s="76"/>
      <c r="CJ1042" s="150"/>
      <c r="CK1042" s="150"/>
      <c r="CL1042" s="150"/>
    </row>
    <row r="1043" spans="2:90" s="14" customFormat="1" ht="13.5" customHeight="1">
      <c r="B1043" s="500"/>
      <c r="C1043" s="628"/>
      <c r="D1043" s="631"/>
      <c r="E1043" s="615"/>
      <c r="F1043" s="615"/>
      <c r="G1043" s="125" t="s">
        <v>145</v>
      </c>
      <c r="H1043" s="211">
        <v>4408193</v>
      </c>
      <c r="I1043" s="182">
        <f>IFERROR(H1043/E1042,"-")</f>
        <v>1.1530734811511605E-2</v>
      </c>
      <c r="J1043" s="211">
        <v>155</v>
      </c>
      <c r="K1043" s="182">
        <f>IFERROR(J1043/F1042,"-")</f>
        <v>0.22693997071742314</v>
      </c>
      <c r="L1043" s="214">
        <f t="shared" si="1036"/>
        <v>28439.954838709677</v>
      </c>
      <c r="M1043" s="109">
        <f t="shared" ref="M1043:M1058" si="1051">IFERROR(J1043/$BL$66,0)</f>
        <v>1.299572398759118E-2</v>
      </c>
      <c r="N1043" s="615"/>
      <c r="O1043" s="615"/>
      <c r="P1043" s="125" t="s">
        <v>145</v>
      </c>
      <c r="Q1043" s="211">
        <v>828316</v>
      </c>
      <c r="R1043" s="182">
        <f>IFERROR(Q1043/N1042,"-")</f>
        <v>1.4206481378257627E-2</v>
      </c>
      <c r="S1043" s="211">
        <v>21</v>
      </c>
      <c r="T1043" s="182">
        <f>IFERROR(S1043/O1042,"-")</f>
        <v>0.21428571428571427</v>
      </c>
      <c r="U1043" s="214">
        <f t="shared" si="1037"/>
        <v>39443.619047619046</v>
      </c>
      <c r="V1043" s="109">
        <f t="shared" ref="V1043:V1058" si="1052">IFERROR(S1043/$BL$66,0)</f>
        <v>1.7607109918671921E-3</v>
      </c>
      <c r="W1043" s="615"/>
      <c r="X1043" s="615"/>
      <c r="Y1043" s="125" t="s">
        <v>145</v>
      </c>
      <c r="Z1043" s="211">
        <v>250512</v>
      </c>
      <c r="AA1043" s="182">
        <f>IFERROR(Z1043/W1042,"-")</f>
        <v>1.282693024532313E-2</v>
      </c>
      <c r="AB1043" s="211">
        <v>9</v>
      </c>
      <c r="AC1043" s="182">
        <f>IFERROR(AB1043/X1042,"-")</f>
        <v>0.2</v>
      </c>
      <c r="AD1043" s="214">
        <f t="shared" si="1038"/>
        <v>27834.666666666668</v>
      </c>
      <c r="AE1043" s="109">
        <f t="shared" ref="AE1043:AE1058" si="1053">IFERROR(AB1043/$BL$66,0)</f>
        <v>7.5459042508593951E-4</v>
      </c>
      <c r="AF1043" s="615"/>
      <c r="AG1043" s="615"/>
      <c r="AH1043" s="125" t="s">
        <v>145</v>
      </c>
      <c r="AI1043" s="211">
        <v>745917</v>
      </c>
      <c r="AJ1043" s="182">
        <f>IFERROR(AI1043/AF1042,"-")</f>
        <v>1.7516293609504751E-2</v>
      </c>
      <c r="AK1043" s="211">
        <v>20</v>
      </c>
      <c r="AL1043" s="182">
        <f>IFERROR(AK1043/AG1042,"-")</f>
        <v>0.25641025641025639</v>
      </c>
      <c r="AM1043" s="214">
        <f t="shared" si="1039"/>
        <v>37295.85</v>
      </c>
      <c r="AN1043" s="109">
        <f t="shared" ref="AN1043:AN1058" si="1054">IFERROR(AK1043/$BL$66,0)</f>
        <v>1.6768676113020878E-3</v>
      </c>
      <c r="AO1043" s="615"/>
      <c r="AP1043" s="651"/>
      <c r="AQ1043" s="125" t="s">
        <v>145</v>
      </c>
      <c r="AR1043" s="211">
        <f t="shared" si="1034"/>
        <v>6232938</v>
      </c>
      <c r="AS1043" s="182">
        <f>IFERROR(AR1043/AO1042,"-")</f>
        <v>1.2398447292369394E-2</v>
      </c>
      <c r="AT1043" s="211">
        <f t="shared" si="1035"/>
        <v>205</v>
      </c>
      <c r="AU1043" s="182">
        <f>IFERROR(AT1043/AP1042,"-")</f>
        <v>0.22676991150442477</v>
      </c>
      <c r="AV1043" s="214">
        <f t="shared" si="1040"/>
        <v>30404.575609756099</v>
      </c>
      <c r="AW1043" s="109">
        <f t="shared" ref="AW1043:AW1058" si="1055">IFERROR(AT1043/$BL$66,0)</f>
        <v>1.71878930158464E-2</v>
      </c>
      <c r="AX1043" s="121"/>
      <c r="AY1043" s="76"/>
      <c r="AZ1043" s="76"/>
      <c r="BA1043" s="76"/>
      <c r="BB1043" s="76"/>
      <c r="BC1043" s="76"/>
      <c r="BD1043" s="76"/>
      <c r="BE1043" s="76"/>
      <c r="BF1043" s="76"/>
      <c r="BG1043" s="76"/>
      <c r="BH1043" s="76"/>
      <c r="BI1043" s="76"/>
      <c r="BN1043" s="500"/>
      <c r="BO1043" s="642"/>
      <c r="BP1043" s="641"/>
      <c r="BQ1043" s="641"/>
      <c r="BR1043" s="400" t="s">
        <v>145</v>
      </c>
      <c r="BS1043" s="188">
        <v>481224</v>
      </c>
      <c r="BT1043" s="390">
        <v>1.1514059156630051E-2</v>
      </c>
      <c r="BU1043" s="188">
        <v>23</v>
      </c>
      <c r="BV1043" s="390">
        <v>0.31944444444444442</v>
      </c>
      <c r="BW1043" s="188">
        <v>20922.782608695652</v>
      </c>
      <c r="BX1043" s="401">
        <v>1.9965277777777776E-3</v>
      </c>
      <c r="CB1043" s="159"/>
      <c r="CC1043" s="159"/>
      <c r="CD1043" s="159"/>
      <c r="CE1043" s="159"/>
      <c r="CF1043" s="159"/>
      <c r="CG1043" s="159"/>
      <c r="CI1043" s="76"/>
      <c r="CJ1043" s="150"/>
      <c r="CK1043" s="150"/>
      <c r="CL1043" s="150"/>
    </row>
    <row r="1044" spans="2:90" s="14" customFormat="1" ht="13.5" customHeight="1">
      <c r="B1044" s="500"/>
      <c r="C1044" s="628"/>
      <c r="D1044" s="631"/>
      <c r="E1044" s="615"/>
      <c r="F1044" s="615"/>
      <c r="G1044" s="126" t="s">
        <v>146</v>
      </c>
      <c r="H1044" s="211">
        <v>5911401</v>
      </c>
      <c r="I1044" s="182">
        <f>IFERROR(H1044/E1042,"-")</f>
        <v>1.5462752491895096E-2</v>
      </c>
      <c r="J1044" s="211">
        <v>152</v>
      </c>
      <c r="K1044" s="182">
        <f>IFERROR(J1044/F1042,"-")</f>
        <v>0.2225475841874085</v>
      </c>
      <c r="L1044" s="214">
        <f t="shared" si="1036"/>
        <v>38890.79605263158</v>
      </c>
      <c r="M1044" s="109">
        <f t="shared" si="1051"/>
        <v>1.2744193845895866E-2</v>
      </c>
      <c r="N1044" s="615"/>
      <c r="O1044" s="615"/>
      <c r="P1044" s="126" t="s">
        <v>146</v>
      </c>
      <c r="Q1044" s="211">
        <v>2113336</v>
      </c>
      <c r="R1044" s="182">
        <f>IFERROR(Q1044/N1042,"-")</f>
        <v>3.6245911620687583E-2</v>
      </c>
      <c r="S1044" s="211">
        <v>19</v>
      </c>
      <c r="T1044" s="182">
        <f>IFERROR(S1044/O1042,"-")</f>
        <v>0.19387755102040816</v>
      </c>
      <c r="U1044" s="214">
        <f t="shared" si="1037"/>
        <v>111228.21052631579</v>
      </c>
      <c r="V1044" s="109">
        <f t="shared" si="1052"/>
        <v>1.5930242307369833E-3</v>
      </c>
      <c r="W1044" s="615"/>
      <c r="X1044" s="615"/>
      <c r="Y1044" s="126" t="s">
        <v>146</v>
      </c>
      <c r="Z1044" s="211">
        <v>2390166</v>
      </c>
      <c r="AA1044" s="182">
        <f>IFERROR(Z1044/W1042,"-")</f>
        <v>0.12238332916883425</v>
      </c>
      <c r="AB1044" s="211">
        <v>14</v>
      </c>
      <c r="AC1044" s="182">
        <f>IFERROR(AB1044/X1042,"-")</f>
        <v>0.31111111111111112</v>
      </c>
      <c r="AD1044" s="214">
        <f t="shared" si="1038"/>
        <v>170726.14285714287</v>
      </c>
      <c r="AE1044" s="109">
        <f t="shared" si="1053"/>
        <v>1.1738073279114615E-3</v>
      </c>
      <c r="AF1044" s="615"/>
      <c r="AG1044" s="615"/>
      <c r="AH1044" s="126" t="s">
        <v>146</v>
      </c>
      <c r="AI1044" s="211">
        <v>456694</v>
      </c>
      <c r="AJ1044" s="182">
        <f>IFERROR(AI1044/AF1042,"-")</f>
        <v>1.0724499098021848E-2</v>
      </c>
      <c r="AK1044" s="211">
        <v>19</v>
      </c>
      <c r="AL1044" s="182">
        <f>IFERROR(AK1044/AG1042,"-")</f>
        <v>0.24358974358974358</v>
      </c>
      <c r="AM1044" s="214">
        <f t="shared" si="1039"/>
        <v>24036.526315789473</v>
      </c>
      <c r="AN1044" s="109">
        <f t="shared" si="1054"/>
        <v>1.5930242307369833E-3</v>
      </c>
      <c r="AO1044" s="615"/>
      <c r="AP1044" s="651"/>
      <c r="AQ1044" s="126" t="s">
        <v>146</v>
      </c>
      <c r="AR1044" s="211">
        <f t="shared" si="1034"/>
        <v>10871597</v>
      </c>
      <c r="AS1044" s="182">
        <f>IFERROR(AR1044/AO1042,"-")</f>
        <v>2.1625583695583244E-2</v>
      </c>
      <c r="AT1044" s="211">
        <f t="shared" si="1035"/>
        <v>204</v>
      </c>
      <c r="AU1044" s="182">
        <f>IFERROR(AT1044/AP1042,"-")</f>
        <v>0.22566371681415928</v>
      </c>
      <c r="AV1044" s="214">
        <f t="shared" si="1040"/>
        <v>53292.142156862748</v>
      </c>
      <c r="AW1044" s="109">
        <f t="shared" si="1055"/>
        <v>1.7104049635281296E-2</v>
      </c>
      <c r="AX1044" s="121"/>
      <c r="AY1044" s="76"/>
      <c r="AZ1044" s="76"/>
      <c r="BA1044" s="76"/>
      <c r="BB1044" s="76"/>
      <c r="BC1044" s="76"/>
      <c r="BD1044" s="76"/>
      <c r="BE1044" s="76"/>
      <c r="BF1044" s="76"/>
      <c r="BG1044" s="76"/>
      <c r="BH1044" s="76"/>
      <c r="BI1044" s="76"/>
      <c r="BN1044" s="500"/>
      <c r="BO1044" s="642"/>
      <c r="BP1044" s="641"/>
      <c r="BQ1044" s="641"/>
      <c r="BR1044" s="400" t="s">
        <v>146</v>
      </c>
      <c r="BS1044" s="188">
        <v>254049</v>
      </c>
      <c r="BT1044" s="390">
        <v>6.0785314420783417E-3</v>
      </c>
      <c r="BU1044" s="188">
        <v>21</v>
      </c>
      <c r="BV1044" s="390">
        <v>0.29166666666666669</v>
      </c>
      <c r="BW1044" s="188">
        <v>12097.571428571429</v>
      </c>
      <c r="BX1044" s="401">
        <v>1.8229166666666667E-3</v>
      </c>
      <c r="CB1044" s="159"/>
      <c r="CC1044" s="159"/>
      <c r="CD1044" s="159"/>
      <c r="CE1044" s="159"/>
      <c r="CF1044" s="159"/>
      <c r="CG1044" s="159"/>
      <c r="CI1044" s="76"/>
      <c r="CJ1044" s="150"/>
      <c r="CK1044" s="150"/>
      <c r="CL1044" s="150"/>
    </row>
    <row r="1045" spans="2:90" s="14" customFormat="1" ht="13.5" customHeight="1">
      <c r="B1045" s="500"/>
      <c r="C1045" s="628"/>
      <c r="D1045" s="631"/>
      <c r="E1045" s="615"/>
      <c r="F1045" s="615"/>
      <c r="G1045" s="126" t="s">
        <v>147</v>
      </c>
      <c r="H1045" s="211">
        <v>613501</v>
      </c>
      <c r="I1045" s="182">
        <f>IFERROR(H1045/E1042,"-")</f>
        <v>1.6047657935115776E-3</v>
      </c>
      <c r="J1045" s="211">
        <v>24</v>
      </c>
      <c r="K1045" s="182">
        <f>IFERROR(J1045/F1042,"-")</f>
        <v>3.5139092240117131E-2</v>
      </c>
      <c r="L1045" s="214">
        <f t="shared" si="1036"/>
        <v>25562.541666666668</v>
      </c>
      <c r="M1045" s="109">
        <f t="shared" si="1051"/>
        <v>2.0122411335625054E-3</v>
      </c>
      <c r="N1045" s="615"/>
      <c r="O1045" s="615"/>
      <c r="P1045" s="126" t="s">
        <v>147</v>
      </c>
      <c r="Q1045" s="211">
        <v>5589</v>
      </c>
      <c r="R1045" s="182">
        <f>IFERROR(Q1045/N1042,"-")</f>
        <v>9.5857166133555156E-5</v>
      </c>
      <c r="S1045" s="211">
        <v>1</v>
      </c>
      <c r="T1045" s="182">
        <f>IFERROR(S1045/O1042,"-")</f>
        <v>1.020408163265306E-2</v>
      </c>
      <c r="U1045" s="214">
        <f t="shared" si="1037"/>
        <v>5589</v>
      </c>
      <c r="V1045" s="109">
        <f t="shared" si="1052"/>
        <v>8.384338056510439E-5</v>
      </c>
      <c r="W1045" s="615"/>
      <c r="X1045" s="615"/>
      <c r="Y1045" s="126" t="s">
        <v>147</v>
      </c>
      <c r="Z1045" s="211">
        <v>0</v>
      </c>
      <c r="AA1045" s="182">
        <f>IFERROR(Z1045/W1042,"-")</f>
        <v>0</v>
      </c>
      <c r="AB1045" s="211">
        <v>0</v>
      </c>
      <c r="AC1045" s="182">
        <f>IFERROR(AB1045/X1042,"-")</f>
        <v>0</v>
      </c>
      <c r="AD1045" s="214" t="str">
        <f t="shared" si="1038"/>
        <v>-</v>
      </c>
      <c r="AE1045" s="109">
        <f t="shared" si="1053"/>
        <v>0</v>
      </c>
      <c r="AF1045" s="615"/>
      <c r="AG1045" s="615"/>
      <c r="AH1045" s="126" t="s">
        <v>147</v>
      </c>
      <c r="AI1045" s="211">
        <v>1410</v>
      </c>
      <c r="AJ1045" s="182">
        <f>IFERROR(AI1045/AF1042,"-")</f>
        <v>3.3110887658280613E-5</v>
      </c>
      <c r="AK1045" s="211">
        <v>1</v>
      </c>
      <c r="AL1045" s="182">
        <f>IFERROR(AK1045/AG1042,"-")</f>
        <v>1.282051282051282E-2</v>
      </c>
      <c r="AM1045" s="214">
        <f t="shared" si="1039"/>
        <v>1410</v>
      </c>
      <c r="AN1045" s="109">
        <f t="shared" si="1054"/>
        <v>8.384338056510439E-5</v>
      </c>
      <c r="AO1045" s="615"/>
      <c r="AP1045" s="651"/>
      <c r="AQ1045" s="126" t="s">
        <v>147</v>
      </c>
      <c r="AR1045" s="211">
        <f t="shared" si="1034"/>
        <v>620500</v>
      </c>
      <c r="AS1045" s="182">
        <f>IFERROR(AR1045/AO1042,"-")</f>
        <v>1.2342873529169085E-3</v>
      </c>
      <c r="AT1045" s="211">
        <f t="shared" si="1035"/>
        <v>26</v>
      </c>
      <c r="AU1045" s="182">
        <f>IFERROR(AT1045/AP1042,"-")</f>
        <v>2.8761061946902654E-2</v>
      </c>
      <c r="AV1045" s="214">
        <f t="shared" si="1040"/>
        <v>23865.384615384617</v>
      </c>
      <c r="AW1045" s="109">
        <f t="shared" si="1055"/>
        <v>2.1799278946927139E-3</v>
      </c>
      <c r="AX1045" s="121"/>
      <c r="AY1045" s="76"/>
      <c r="AZ1045" s="76"/>
      <c r="BA1045" s="76"/>
      <c r="BB1045" s="76"/>
      <c r="BC1045" s="76"/>
      <c r="BD1045" s="76"/>
      <c r="BE1045" s="76"/>
      <c r="BF1045" s="76"/>
      <c r="BG1045" s="76"/>
      <c r="BH1045" s="76"/>
      <c r="BI1045" s="76"/>
      <c r="BN1045" s="500"/>
      <c r="BO1045" s="642"/>
      <c r="BP1045" s="641"/>
      <c r="BQ1045" s="641"/>
      <c r="BR1045" s="400" t="s">
        <v>147</v>
      </c>
      <c r="BS1045" s="188">
        <v>37005</v>
      </c>
      <c r="BT1045" s="390">
        <v>8.8540421735219994E-4</v>
      </c>
      <c r="BU1045" s="188">
        <v>3</v>
      </c>
      <c r="BV1045" s="390">
        <v>4.1666666666666664E-2</v>
      </c>
      <c r="BW1045" s="188">
        <v>12335</v>
      </c>
      <c r="BX1045" s="401">
        <v>2.6041666666666666E-4</v>
      </c>
      <c r="CB1045" s="159"/>
      <c r="CC1045" s="159"/>
      <c r="CD1045" s="159"/>
      <c r="CE1045" s="159"/>
      <c r="CF1045" s="159"/>
      <c r="CG1045" s="159"/>
      <c r="CI1045" s="76"/>
      <c r="CJ1045" s="150"/>
      <c r="CK1045" s="150"/>
      <c r="CL1045" s="150"/>
    </row>
    <row r="1046" spans="2:90" s="14" customFormat="1" ht="13.5" customHeight="1">
      <c r="B1046" s="500"/>
      <c r="C1046" s="628"/>
      <c r="D1046" s="631"/>
      <c r="E1046" s="615"/>
      <c r="F1046" s="615"/>
      <c r="G1046" s="126" t="s">
        <v>148</v>
      </c>
      <c r="H1046" s="211">
        <v>18095316</v>
      </c>
      <c r="I1046" s="182">
        <f>IFERROR(H1046/E1042,"-")</f>
        <v>4.7332839130796438E-2</v>
      </c>
      <c r="J1046" s="211">
        <v>204</v>
      </c>
      <c r="K1046" s="182">
        <f>IFERROR(J1046/F1042,"-")</f>
        <v>0.29868228404099562</v>
      </c>
      <c r="L1046" s="214">
        <f t="shared" si="1036"/>
        <v>88702.529411764699</v>
      </c>
      <c r="M1046" s="109">
        <f t="shared" si="1051"/>
        <v>1.7104049635281296E-2</v>
      </c>
      <c r="N1046" s="615"/>
      <c r="O1046" s="615"/>
      <c r="P1046" s="126" t="s">
        <v>148</v>
      </c>
      <c r="Q1046" s="211">
        <v>1090166</v>
      </c>
      <c r="R1046" s="182">
        <f>IFERROR(Q1046/N1042,"-")</f>
        <v>1.8697481369682106E-2</v>
      </c>
      <c r="S1046" s="211">
        <v>34</v>
      </c>
      <c r="T1046" s="182">
        <f>IFERROR(S1046/O1042,"-")</f>
        <v>0.34693877551020408</v>
      </c>
      <c r="U1046" s="214">
        <f t="shared" si="1037"/>
        <v>32063.705882352941</v>
      </c>
      <c r="V1046" s="109">
        <f t="shared" si="1052"/>
        <v>2.850674939213549E-3</v>
      </c>
      <c r="W1046" s="615"/>
      <c r="X1046" s="615"/>
      <c r="Y1046" s="126" t="s">
        <v>148</v>
      </c>
      <c r="Z1046" s="211">
        <v>206228</v>
      </c>
      <c r="AA1046" s="182">
        <f>IFERROR(Z1046/W1042,"-")</f>
        <v>1.0559462902505663E-2</v>
      </c>
      <c r="AB1046" s="211">
        <v>14</v>
      </c>
      <c r="AC1046" s="182">
        <f>IFERROR(AB1046/X1042,"-")</f>
        <v>0.31111111111111112</v>
      </c>
      <c r="AD1046" s="214">
        <f t="shared" si="1038"/>
        <v>14730.571428571429</v>
      </c>
      <c r="AE1046" s="109">
        <f t="shared" si="1053"/>
        <v>1.1738073279114615E-3</v>
      </c>
      <c r="AF1046" s="615"/>
      <c r="AG1046" s="615"/>
      <c r="AH1046" s="126" t="s">
        <v>148</v>
      </c>
      <c r="AI1046" s="211">
        <v>471514</v>
      </c>
      <c r="AJ1046" s="182">
        <f>IFERROR(AI1046/AF1042,"-")</f>
        <v>1.1072515661919521E-2</v>
      </c>
      <c r="AK1046" s="211">
        <v>26</v>
      </c>
      <c r="AL1046" s="182">
        <f>IFERROR(AK1046/AG1042,"-")</f>
        <v>0.33333333333333331</v>
      </c>
      <c r="AM1046" s="214">
        <f t="shared" si="1039"/>
        <v>18135.153846153848</v>
      </c>
      <c r="AN1046" s="109">
        <f t="shared" si="1054"/>
        <v>2.1799278946927139E-3</v>
      </c>
      <c r="AO1046" s="615"/>
      <c r="AP1046" s="651"/>
      <c r="AQ1046" s="126" t="s">
        <v>148</v>
      </c>
      <c r="AR1046" s="211">
        <f t="shared" si="1034"/>
        <v>19863224</v>
      </c>
      <c r="AS1046" s="182">
        <f>IFERROR(AR1046/AO1042,"-")</f>
        <v>3.9511565143200013E-2</v>
      </c>
      <c r="AT1046" s="211">
        <f t="shared" si="1035"/>
        <v>278</v>
      </c>
      <c r="AU1046" s="182">
        <f>IFERROR(AT1046/AP1042,"-")</f>
        <v>0.30752212389380529</v>
      </c>
      <c r="AV1046" s="214">
        <f t="shared" si="1040"/>
        <v>71450.446043165473</v>
      </c>
      <c r="AW1046" s="109">
        <f t="shared" si="1055"/>
        <v>2.3308459797099019E-2</v>
      </c>
      <c r="AX1046" s="121"/>
      <c r="AY1046" s="76"/>
      <c r="AZ1046" s="76"/>
      <c r="BA1046" s="76"/>
      <c r="BB1046" s="76"/>
      <c r="BC1046" s="76"/>
      <c r="BD1046" s="76"/>
      <c r="BE1046" s="76"/>
      <c r="BF1046" s="76"/>
      <c r="BG1046" s="76"/>
      <c r="BH1046" s="76"/>
      <c r="BI1046" s="76"/>
      <c r="BN1046" s="500"/>
      <c r="BO1046" s="642"/>
      <c r="BP1046" s="641"/>
      <c r="BQ1046" s="641"/>
      <c r="BR1046" s="400" t="s">
        <v>148</v>
      </c>
      <c r="BS1046" s="188">
        <v>642577</v>
      </c>
      <c r="BT1046" s="390">
        <v>1.5374689522321973E-2</v>
      </c>
      <c r="BU1046" s="188">
        <v>30</v>
      </c>
      <c r="BV1046" s="390">
        <v>0.41666666666666669</v>
      </c>
      <c r="BW1046" s="188">
        <v>21419.233333333334</v>
      </c>
      <c r="BX1046" s="401">
        <v>2.6041666666666665E-3</v>
      </c>
      <c r="CB1046" s="159"/>
      <c r="CC1046" s="159"/>
      <c r="CD1046" s="159"/>
      <c r="CE1046" s="159"/>
      <c r="CF1046" s="159"/>
      <c r="CG1046" s="159"/>
      <c r="CI1046" s="76"/>
      <c r="CJ1046" s="150"/>
      <c r="CK1046" s="150"/>
      <c r="CL1046" s="150"/>
    </row>
    <row r="1047" spans="2:90" s="14" customFormat="1" ht="13.5" customHeight="1">
      <c r="B1047" s="500"/>
      <c r="C1047" s="628"/>
      <c r="D1047" s="631"/>
      <c r="E1047" s="615"/>
      <c r="F1047" s="615"/>
      <c r="G1047" s="126" t="s">
        <v>149</v>
      </c>
      <c r="H1047" s="211">
        <v>12438035</v>
      </c>
      <c r="I1047" s="182">
        <f>IFERROR(H1047/E1042,"-")</f>
        <v>3.2534801257862296E-2</v>
      </c>
      <c r="J1047" s="211">
        <v>189</v>
      </c>
      <c r="K1047" s="182">
        <f>IFERROR(J1047/F1042,"-")</f>
        <v>0.27672035139092238</v>
      </c>
      <c r="L1047" s="214">
        <f t="shared" si="1036"/>
        <v>65809.708994708999</v>
      </c>
      <c r="M1047" s="109">
        <f t="shared" si="1051"/>
        <v>1.5846398926804728E-2</v>
      </c>
      <c r="N1047" s="615"/>
      <c r="O1047" s="615"/>
      <c r="P1047" s="126" t="s">
        <v>149</v>
      </c>
      <c r="Q1047" s="211">
        <v>2001870</v>
      </c>
      <c r="R1047" s="182">
        <f>IFERROR(Q1047/N1042,"-")</f>
        <v>3.4334153724777251E-2</v>
      </c>
      <c r="S1047" s="211">
        <v>30</v>
      </c>
      <c r="T1047" s="182">
        <f>IFERROR(S1047/O1042,"-")</f>
        <v>0.30612244897959184</v>
      </c>
      <c r="U1047" s="214">
        <f t="shared" si="1037"/>
        <v>66729</v>
      </c>
      <c r="V1047" s="109">
        <f t="shared" si="1052"/>
        <v>2.5153014169531315E-3</v>
      </c>
      <c r="W1047" s="615"/>
      <c r="X1047" s="615"/>
      <c r="Y1047" s="126" t="s">
        <v>149</v>
      </c>
      <c r="Z1047" s="211">
        <v>247487</v>
      </c>
      <c r="AA1047" s="182">
        <f>IFERROR(Z1047/W1042,"-")</f>
        <v>1.2672041601297685E-2</v>
      </c>
      <c r="AB1047" s="211">
        <v>12</v>
      </c>
      <c r="AC1047" s="182">
        <f>IFERROR(AB1047/X1042,"-")</f>
        <v>0.26666666666666666</v>
      </c>
      <c r="AD1047" s="214">
        <f t="shared" si="1038"/>
        <v>20623.916666666668</v>
      </c>
      <c r="AE1047" s="109">
        <f t="shared" si="1053"/>
        <v>1.0061205667812527E-3</v>
      </c>
      <c r="AF1047" s="615"/>
      <c r="AG1047" s="615"/>
      <c r="AH1047" s="126" t="s">
        <v>149</v>
      </c>
      <c r="AI1047" s="211">
        <v>861286</v>
      </c>
      <c r="AJ1047" s="182">
        <f>IFERROR(AI1047/AF1042,"-")</f>
        <v>2.0225492189822607E-2</v>
      </c>
      <c r="AK1047" s="211">
        <v>24</v>
      </c>
      <c r="AL1047" s="182">
        <f>IFERROR(AK1047/AG1042,"-")</f>
        <v>0.30769230769230771</v>
      </c>
      <c r="AM1047" s="214">
        <f t="shared" si="1039"/>
        <v>35886.916666666664</v>
      </c>
      <c r="AN1047" s="109">
        <f t="shared" si="1054"/>
        <v>2.0122411335625054E-3</v>
      </c>
      <c r="AO1047" s="615"/>
      <c r="AP1047" s="651"/>
      <c r="AQ1047" s="126" t="s">
        <v>149</v>
      </c>
      <c r="AR1047" s="211">
        <f t="shared" si="1034"/>
        <v>15548678</v>
      </c>
      <c r="AS1047" s="182">
        <f>IFERROR(AR1047/AO1042,"-")</f>
        <v>3.0929148444766109E-2</v>
      </c>
      <c r="AT1047" s="211">
        <f t="shared" si="1035"/>
        <v>255</v>
      </c>
      <c r="AU1047" s="182">
        <f>IFERROR(AT1047/AP1042,"-")</f>
        <v>0.28207964601769914</v>
      </c>
      <c r="AV1047" s="214">
        <f t="shared" si="1040"/>
        <v>60975.207843137257</v>
      </c>
      <c r="AW1047" s="109">
        <f t="shared" si="1055"/>
        <v>2.1380062044101616E-2</v>
      </c>
      <c r="AX1047" s="121"/>
      <c r="AY1047" s="76"/>
      <c r="AZ1047" s="76"/>
      <c r="BA1047" s="76"/>
      <c r="BB1047" s="76"/>
      <c r="BC1047" s="76"/>
      <c r="BD1047" s="76"/>
      <c r="BE1047" s="76"/>
      <c r="BF1047" s="76"/>
      <c r="BG1047" s="76"/>
      <c r="BH1047" s="76"/>
      <c r="BI1047" s="76"/>
      <c r="BN1047" s="500"/>
      <c r="BO1047" s="642"/>
      <c r="BP1047" s="641"/>
      <c r="BQ1047" s="641"/>
      <c r="BR1047" s="400" t="s">
        <v>149</v>
      </c>
      <c r="BS1047" s="188">
        <v>1829365</v>
      </c>
      <c r="BT1047" s="390">
        <v>4.3770503609688073E-2</v>
      </c>
      <c r="BU1047" s="188">
        <v>27</v>
      </c>
      <c r="BV1047" s="390">
        <v>0.375</v>
      </c>
      <c r="BW1047" s="188">
        <v>67754.259259259255</v>
      </c>
      <c r="BX1047" s="401">
        <v>2.3437499999999999E-3</v>
      </c>
      <c r="CB1047" s="159"/>
      <c r="CC1047" s="159"/>
      <c r="CD1047" s="159"/>
      <c r="CE1047" s="159"/>
      <c r="CF1047" s="159"/>
      <c r="CG1047" s="159"/>
      <c r="CI1047" s="76"/>
      <c r="CJ1047" s="150"/>
      <c r="CK1047" s="150"/>
      <c r="CL1047" s="150"/>
    </row>
    <row r="1048" spans="2:90" s="14" customFormat="1" ht="13.5" customHeight="1">
      <c r="B1048" s="500"/>
      <c r="C1048" s="628"/>
      <c r="D1048" s="631"/>
      <c r="E1048" s="615"/>
      <c r="F1048" s="615"/>
      <c r="G1048" s="126" t="s">
        <v>150</v>
      </c>
      <c r="H1048" s="211">
        <v>7948452</v>
      </c>
      <c r="I1048" s="182">
        <f>IFERROR(H1048/E1042,"-")</f>
        <v>2.0791170480518671E-2</v>
      </c>
      <c r="J1048" s="211">
        <v>68</v>
      </c>
      <c r="K1048" s="182">
        <f>IFERROR(J1048/F1042,"-")</f>
        <v>9.9560761346998539E-2</v>
      </c>
      <c r="L1048" s="214">
        <f t="shared" si="1036"/>
        <v>116889</v>
      </c>
      <c r="M1048" s="109">
        <f t="shared" si="1051"/>
        <v>5.7013498784270981E-3</v>
      </c>
      <c r="N1048" s="615"/>
      <c r="O1048" s="615"/>
      <c r="P1048" s="126" t="s">
        <v>150</v>
      </c>
      <c r="Q1048" s="211">
        <v>585486</v>
      </c>
      <c r="R1048" s="182">
        <f>IFERROR(Q1048/N1042,"-")</f>
        <v>1.0041694179794359E-2</v>
      </c>
      <c r="S1048" s="211">
        <v>7</v>
      </c>
      <c r="T1048" s="182">
        <f>IFERROR(S1048/O1042,"-")</f>
        <v>7.1428571428571425E-2</v>
      </c>
      <c r="U1048" s="214">
        <f t="shared" si="1037"/>
        <v>83640.857142857145</v>
      </c>
      <c r="V1048" s="109">
        <f t="shared" si="1052"/>
        <v>5.8690366395573073E-4</v>
      </c>
      <c r="W1048" s="615"/>
      <c r="X1048" s="615"/>
      <c r="Y1048" s="126" t="s">
        <v>150</v>
      </c>
      <c r="Z1048" s="211">
        <v>19916</v>
      </c>
      <c r="AA1048" s="182">
        <f>IFERROR(Z1048/W1042,"-")</f>
        <v>1.0197561105490176E-3</v>
      </c>
      <c r="AB1048" s="211">
        <v>3</v>
      </c>
      <c r="AC1048" s="182">
        <f>IFERROR(AB1048/X1042,"-")</f>
        <v>6.6666666666666666E-2</v>
      </c>
      <c r="AD1048" s="214">
        <f t="shared" si="1038"/>
        <v>6638.666666666667</v>
      </c>
      <c r="AE1048" s="109">
        <f t="shared" si="1053"/>
        <v>2.5153014169531317E-4</v>
      </c>
      <c r="AF1048" s="615"/>
      <c r="AG1048" s="615"/>
      <c r="AH1048" s="126" t="s">
        <v>150</v>
      </c>
      <c r="AI1048" s="211">
        <v>1573909</v>
      </c>
      <c r="AJ1048" s="182">
        <f>IFERROR(AI1048/AF1042,"-")</f>
        <v>3.6959946158409064E-2</v>
      </c>
      <c r="AK1048" s="211">
        <v>8</v>
      </c>
      <c r="AL1048" s="182">
        <f>IFERROR(AK1048/AG1042,"-")</f>
        <v>0.10256410256410256</v>
      </c>
      <c r="AM1048" s="214">
        <f t="shared" si="1039"/>
        <v>196738.625</v>
      </c>
      <c r="AN1048" s="109">
        <f t="shared" si="1054"/>
        <v>6.7074704452083512E-4</v>
      </c>
      <c r="AO1048" s="615"/>
      <c r="AP1048" s="651"/>
      <c r="AQ1048" s="126" t="s">
        <v>150</v>
      </c>
      <c r="AR1048" s="211">
        <f t="shared" si="1034"/>
        <v>10127763</v>
      </c>
      <c r="AS1048" s="182">
        <f>IFERROR(AR1048/AO1042,"-")</f>
        <v>2.0145962585398563E-2</v>
      </c>
      <c r="AT1048" s="211">
        <f t="shared" si="1035"/>
        <v>86</v>
      </c>
      <c r="AU1048" s="182">
        <f>IFERROR(AT1048/AP1042,"-")</f>
        <v>9.5132743362831854E-2</v>
      </c>
      <c r="AV1048" s="214">
        <f t="shared" si="1040"/>
        <v>117764.68604651163</v>
      </c>
      <c r="AW1048" s="109">
        <f t="shared" si="1055"/>
        <v>7.2105307285989769E-3</v>
      </c>
      <c r="AX1048" s="121"/>
      <c r="AY1048" s="76"/>
      <c r="AZ1048" s="76"/>
      <c r="BA1048" s="76"/>
      <c r="BB1048" s="76"/>
      <c r="BC1048" s="76"/>
      <c r="BD1048" s="76"/>
      <c r="BE1048" s="76"/>
      <c r="BF1048" s="76"/>
      <c r="BG1048" s="76"/>
      <c r="BH1048" s="76"/>
      <c r="BI1048" s="76"/>
      <c r="BN1048" s="500"/>
      <c r="BO1048" s="642"/>
      <c r="BP1048" s="641"/>
      <c r="BQ1048" s="641"/>
      <c r="BR1048" s="400" t="s">
        <v>150</v>
      </c>
      <c r="BS1048" s="188">
        <v>130572</v>
      </c>
      <c r="BT1048" s="390">
        <v>3.1241453713852572E-3</v>
      </c>
      <c r="BU1048" s="188">
        <v>11</v>
      </c>
      <c r="BV1048" s="390">
        <v>0.15277777777777779</v>
      </c>
      <c r="BW1048" s="188">
        <v>11870.181818181818</v>
      </c>
      <c r="BX1048" s="401">
        <v>9.5486111111111108E-4</v>
      </c>
      <c r="CB1048" s="159"/>
      <c r="CC1048" s="159"/>
      <c r="CD1048" s="159"/>
      <c r="CE1048" s="159"/>
      <c r="CF1048" s="159"/>
      <c r="CG1048" s="159"/>
      <c r="CI1048" s="76"/>
      <c r="CJ1048" s="150"/>
      <c r="CK1048" s="150"/>
      <c r="CL1048" s="150"/>
    </row>
    <row r="1049" spans="2:90" s="14" customFormat="1" ht="13.5" customHeight="1">
      <c r="B1049" s="500"/>
      <c r="C1049" s="628"/>
      <c r="D1049" s="631"/>
      <c r="E1049" s="615"/>
      <c r="F1049" s="615"/>
      <c r="G1049" s="126" t="s">
        <v>160</v>
      </c>
      <c r="H1049" s="211">
        <v>0</v>
      </c>
      <c r="I1049" s="182">
        <f>IFERROR(H1049/E1042,"-")</f>
        <v>0</v>
      </c>
      <c r="J1049" s="211">
        <v>0</v>
      </c>
      <c r="K1049" s="182">
        <f>IFERROR(J1049/F1042,"-")</f>
        <v>0</v>
      </c>
      <c r="L1049" s="214" t="str">
        <f t="shared" si="1036"/>
        <v>-</v>
      </c>
      <c r="M1049" s="109">
        <f t="shared" si="1051"/>
        <v>0</v>
      </c>
      <c r="N1049" s="615"/>
      <c r="O1049" s="615"/>
      <c r="P1049" s="126" t="s">
        <v>160</v>
      </c>
      <c r="Q1049" s="211">
        <v>0</v>
      </c>
      <c r="R1049" s="182">
        <f>IFERROR(Q1049/N1042,"-")</f>
        <v>0</v>
      </c>
      <c r="S1049" s="211">
        <v>0</v>
      </c>
      <c r="T1049" s="182">
        <f>IFERROR(S1049/O1042,"-")</f>
        <v>0</v>
      </c>
      <c r="U1049" s="214" t="str">
        <f t="shared" si="1037"/>
        <v>-</v>
      </c>
      <c r="V1049" s="109">
        <f t="shared" si="1052"/>
        <v>0</v>
      </c>
      <c r="W1049" s="615"/>
      <c r="X1049" s="615"/>
      <c r="Y1049" s="126" t="s">
        <v>160</v>
      </c>
      <c r="Z1049" s="211">
        <v>0</v>
      </c>
      <c r="AA1049" s="182">
        <f>IFERROR(Z1049/W1042,"-")</f>
        <v>0</v>
      </c>
      <c r="AB1049" s="211">
        <v>0</v>
      </c>
      <c r="AC1049" s="182">
        <f>IFERROR(AB1049/X1042,"-")</f>
        <v>0</v>
      </c>
      <c r="AD1049" s="214" t="str">
        <f t="shared" si="1038"/>
        <v>-</v>
      </c>
      <c r="AE1049" s="109">
        <f t="shared" si="1053"/>
        <v>0</v>
      </c>
      <c r="AF1049" s="615"/>
      <c r="AG1049" s="615"/>
      <c r="AH1049" s="126" t="s">
        <v>160</v>
      </c>
      <c r="AI1049" s="211">
        <v>0</v>
      </c>
      <c r="AJ1049" s="182">
        <f>IFERROR(AI1049/AF1042,"-")</f>
        <v>0</v>
      </c>
      <c r="AK1049" s="211">
        <v>0</v>
      </c>
      <c r="AL1049" s="182">
        <f>IFERROR(AK1049/AG1042,"-")</f>
        <v>0</v>
      </c>
      <c r="AM1049" s="214" t="str">
        <f t="shared" si="1039"/>
        <v>-</v>
      </c>
      <c r="AN1049" s="109">
        <f t="shared" si="1054"/>
        <v>0</v>
      </c>
      <c r="AO1049" s="615"/>
      <c r="AP1049" s="651"/>
      <c r="AQ1049" s="126" t="s">
        <v>160</v>
      </c>
      <c r="AR1049" s="211">
        <f t="shared" si="1034"/>
        <v>0</v>
      </c>
      <c r="AS1049" s="182">
        <f>IFERROR(AR1049/AO1042,"-")</f>
        <v>0</v>
      </c>
      <c r="AT1049" s="211">
        <f t="shared" si="1035"/>
        <v>0</v>
      </c>
      <c r="AU1049" s="182">
        <f>IFERROR(AT1049/AP1042,"-")</f>
        <v>0</v>
      </c>
      <c r="AV1049" s="214" t="str">
        <f t="shared" si="1040"/>
        <v>-</v>
      </c>
      <c r="AW1049" s="109">
        <f t="shared" si="1055"/>
        <v>0</v>
      </c>
      <c r="AX1049" s="121"/>
      <c r="AY1049" s="76"/>
      <c r="AZ1049" s="76"/>
      <c r="BA1049" s="76"/>
      <c r="BB1049" s="76"/>
      <c r="BC1049" s="76"/>
      <c r="BD1049" s="76"/>
      <c r="BE1049" s="76"/>
      <c r="BF1049" s="76"/>
      <c r="BG1049" s="76"/>
      <c r="BH1049" s="76"/>
      <c r="BI1049" s="76"/>
      <c r="BN1049" s="500"/>
      <c r="BO1049" s="642"/>
      <c r="BP1049" s="641"/>
      <c r="BQ1049" s="641"/>
      <c r="BR1049" s="400" t="s">
        <v>160</v>
      </c>
      <c r="BS1049" s="188">
        <v>0</v>
      </c>
      <c r="BT1049" s="390">
        <v>0</v>
      </c>
      <c r="BU1049" s="188">
        <v>0</v>
      </c>
      <c r="BV1049" s="390">
        <v>0</v>
      </c>
      <c r="BW1049" s="188" t="s">
        <v>418</v>
      </c>
      <c r="BX1049" s="401">
        <v>0</v>
      </c>
      <c r="CB1049" s="159"/>
      <c r="CC1049" s="159"/>
      <c r="CD1049" s="159"/>
      <c r="CE1049" s="159"/>
      <c r="CF1049" s="159"/>
      <c r="CG1049" s="159"/>
      <c r="CI1049" s="76"/>
      <c r="CJ1049" s="150"/>
      <c r="CK1049" s="150"/>
      <c r="CL1049" s="150"/>
    </row>
    <row r="1050" spans="2:90" s="14" customFormat="1" ht="13.5" customHeight="1">
      <c r="B1050" s="500"/>
      <c r="C1050" s="628"/>
      <c r="D1050" s="631"/>
      <c r="E1050" s="615"/>
      <c r="F1050" s="615"/>
      <c r="G1050" s="126" t="s">
        <v>151</v>
      </c>
      <c r="H1050" s="211">
        <v>331527</v>
      </c>
      <c r="I1050" s="182">
        <f>IFERROR(H1050/E1042,"-")</f>
        <v>8.6719204895430125E-4</v>
      </c>
      <c r="J1050" s="211">
        <v>8</v>
      </c>
      <c r="K1050" s="182">
        <f>IFERROR(J1050/F1042,"-")</f>
        <v>1.171303074670571E-2</v>
      </c>
      <c r="L1050" s="214">
        <f t="shared" si="1036"/>
        <v>41440.875</v>
      </c>
      <c r="M1050" s="109">
        <f t="shared" si="1051"/>
        <v>6.7074704452083512E-4</v>
      </c>
      <c r="N1050" s="615"/>
      <c r="O1050" s="615"/>
      <c r="P1050" s="126" t="s">
        <v>151</v>
      </c>
      <c r="Q1050" s="211">
        <v>0</v>
      </c>
      <c r="R1050" s="182">
        <f>IFERROR(Q1050/N1042,"-")</f>
        <v>0</v>
      </c>
      <c r="S1050" s="211">
        <v>0</v>
      </c>
      <c r="T1050" s="182">
        <f>IFERROR(S1050/O1042,"-")</f>
        <v>0</v>
      </c>
      <c r="U1050" s="214" t="str">
        <f t="shared" si="1037"/>
        <v>-</v>
      </c>
      <c r="V1050" s="109">
        <f t="shared" si="1052"/>
        <v>0</v>
      </c>
      <c r="W1050" s="615"/>
      <c r="X1050" s="615"/>
      <c r="Y1050" s="126" t="s">
        <v>151</v>
      </c>
      <c r="Z1050" s="211">
        <v>0</v>
      </c>
      <c r="AA1050" s="182">
        <f>IFERROR(Z1050/W1042,"-")</f>
        <v>0</v>
      </c>
      <c r="AB1050" s="211">
        <v>0</v>
      </c>
      <c r="AC1050" s="182">
        <f>IFERROR(AB1050/X1042,"-")</f>
        <v>0</v>
      </c>
      <c r="AD1050" s="214" t="str">
        <f t="shared" si="1038"/>
        <v>-</v>
      </c>
      <c r="AE1050" s="109">
        <f t="shared" si="1053"/>
        <v>0</v>
      </c>
      <c r="AF1050" s="615"/>
      <c r="AG1050" s="615"/>
      <c r="AH1050" s="126" t="s">
        <v>151</v>
      </c>
      <c r="AI1050" s="211">
        <v>16958</v>
      </c>
      <c r="AJ1050" s="182">
        <f>IFERROR(AI1050/AF1042,"-")</f>
        <v>3.9822300206320753E-4</v>
      </c>
      <c r="AK1050" s="211">
        <v>1</v>
      </c>
      <c r="AL1050" s="182">
        <f>IFERROR(AK1050/AG1042,"-")</f>
        <v>1.282051282051282E-2</v>
      </c>
      <c r="AM1050" s="214">
        <f t="shared" si="1039"/>
        <v>16958</v>
      </c>
      <c r="AN1050" s="109">
        <f t="shared" si="1054"/>
        <v>8.384338056510439E-5</v>
      </c>
      <c r="AO1050" s="615"/>
      <c r="AP1050" s="651"/>
      <c r="AQ1050" s="126" t="s">
        <v>151</v>
      </c>
      <c r="AR1050" s="211">
        <f t="shared" si="1034"/>
        <v>348485</v>
      </c>
      <c r="AS1050" s="182">
        <f>IFERROR(AR1050/AO1042,"-")</f>
        <v>6.932000454170005E-4</v>
      </c>
      <c r="AT1050" s="211">
        <f t="shared" si="1035"/>
        <v>9</v>
      </c>
      <c r="AU1050" s="182">
        <f>IFERROR(AT1050/AP1042,"-")</f>
        <v>9.9557522123893804E-3</v>
      </c>
      <c r="AV1050" s="214">
        <f t="shared" si="1040"/>
        <v>38720.555555555555</v>
      </c>
      <c r="AW1050" s="109">
        <f t="shared" si="1055"/>
        <v>7.5459042508593951E-4</v>
      </c>
      <c r="AX1050" s="121"/>
      <c r="AY1050" s="76"/>
      <c r="AZ1050" s="76"/>
      <c r="BA1050" s="76"/>
      <c r="BB1050" s="76"/>
      <c r="BC1050" s="76"/>
      <c r="BD1050" s="76"/>
      <c r="BE1050" s="76"/>
      <c r="BF1050" s="76"/>
      <c r="BG1050" s="76"/>
      <c r="BH1050" s="76"/>
      <c r="BI1050" s="76"/>
      <c r="BN1050" s="500"/>
      <c r="BO1050" s="642"/>
      <c r="BP1050" s="641"/>
      <c r="BQ1050" s="641"/>
      <c r="BR1050" s="400" t="s">
        <v>151</v>
      </c>
      <c r="BS1050" s="188">
        <v>4287</v>
      </c>
      <c r="BT1050" s="390">
        <v>1.0257337872689857E-4</v>
      </c>
      <c r="BU1050" s="188">
        <v>2</v>
      </c>
      <c r="BV1050" s="390">
        <v>2.7777777777777776E-2</v>
      </c>
      <c r="BW1050" s="188">
        <v>2143.5</v>
      </c>
      <c r="BX1050" s="401">
        <v>1.7361111111111112E-4</v>
      </c>
      <c r="CB1050" s="159"/>
      <c r="CC1050" s="159"/>
      <c r="CD1050" s="159"/>
      <c r="CE1050" s="159"/>
      <c r="CF1050" s="159"/>
      <c r="CG1050" s="159"/>
      <c r="CI1050" s="76"/>
      <c r="CJ1050" s="150"/>
      <c r="CK1050" s="150"/>
      <c r="CL1050" s="150"/>
    </row>
    <row r="1051" spans="2:90" s="14" customFormat="1" ht="13.5" customHeight="1">
      <c r="B1051" s="500"/>
      <c r="C1051" s="628"/>
      <c r="D1051" s="631"/>
      <c r="E1051" s="615"/>
      <c r="F1051" s="615"/>
      <c r="G1051" s="126" t="s">
        <v>152</v>
      </c>
      <c r="H1051" s="211">
        <v>194816</v>
      </c>
      <c r="I1051" s="182">
        <f>IFERROR(H1051/E1042,"-")</f>
        <v>5.0959012752831948E-4</v>
      </c>
      <c r="J1051" s="211">
        <v>24</v>
      </c>
      <c r="K1051" s="182">
        <f>IFERROR(J1051/F1042,"-")</f>
        <v>3.5139092240117131E-2</v>
      </c>
      <c r="L1051" s="214">
        <f t="shared" si="1036"/>
        <v>8117.333333333333</v>
      </c>
      <c r="M1051" s="109">
        <f t="shared" si="1051"/>
        <v>2.0122411335625054E-3</v>
      </c>
      <c r="N1051" s="615"/>
      <c r="O1051" s="615"/>
      <c r="P1051" s="126" t="s">
        <v>152</v>
      </c>
      <c r="Q1051" s="211">
        <v>62940</v>
      </c>
      <c r="R1051" s="182">
        <f>IFERROR(Q1051/N1042,"-")</f>
        <v>1.0794864978432566E-3</v>
      </c>
      <c r="S1051" s="211">
        <v>4</v>
      </c>
      <c r="T1051" s="182">
        <f>IFERROR(S1051/O1042,"-")</f>
        <v>4.0816326530612242E-2</v>
      </c>
      <c r="U1051" s="214">
        <f t="shared" si="1037"/>
        <v>15735</v>
      </c>
      <c r="V1051" s="109">
        <f t="shared" si="1052"/>
        <v>3.3537352226041756E-4</v>
      </c>
      <c r="W1051" s="615"/>
      <c r="X1051" s="615"/>
      <c r="Y1051" s="126" t="s">
        <v>152</v>
      </c>
      <c r="Z1051" s="211">
        <v>433</v>
      </c>
      <c r="AA1051" s="182">
        <f>IFERROR(Z1051/W1042,"-")</f>
        <v>2.21708373100886E-5</v>
      </c>
      <c r="AB1051" s="211">
        <v>1</v>
      </c>
      <c r="AC1051" s="182">
        <f>IFERROR(AB1051/X1042,"-")</f>
        <v>2.2222222222222223E-2</v>
      </c>
      <c r="AD1051" s="214">
        <f t="shared" si="1038"/>
        <v>433</v>
      </c>
      <c r="AE1051" s="109">
        <f t="shared" si="1053"/>
        <v>8.384338056510439E-5</v>
      </c>
      <c r="AF1051" s="615"/>
      <c r="AG1051" s="615"/>
      <c r="AH1051" s="126" t="s">
        <v>152</v>
      </c>
      <c r="AI1051" s="211">
        <v>44133</v>
      </c>
      <c r="AJ1051" s="182">
        <f>IFERROR(AI1051/AF1042,"-")</f>
        <v>1.0363707837041831E-3</v>
      </c>
      <c r="AK1051" s="211">
        <v>5</v>
      </c>
      <c r="AL1051" s="182">
        <f>IFERROR(AK1051/AG1042,"-")</f>
        <v>6.4102564102564097E-2</v>
      </c>
      <c r="AM1051" s="214">
        <f t="shared" si="1039"/>
        <v>8826.6</v>
      </c>
      <c r="AN1051" s="109">
        <f t="shared" si="1054"/>
        <v>4.1921690282552195E-4</v>
      </c>
      <c r="AO1051" s="615"/>
      <c r="AP1051" s="651"/>
      <c r="AQ1051" s="126" t="s">
        <v>152</v>
      </c>
      <c r="AR1051" s="211">
        <f t="shared" si="1034"/>
        <v>302322</v>
      </c>
      <c r="AS1051" s="182">
        <f>IFERROR(AR1051/AO1042,"-")</f>
        <v>6.0137344256010574E-4</v>
      </c>
      <c r="AT1051" s="211">
        <f t="shared" si="1035"/>
        <v>34</v>
      </c>
      <c r="AU1051" s="182">
        <f>IFERROR(AT1051/AP1042,"-")</f>
        <v>3.7610619469026552E-2</v>
      </c>
      <c r="AV1051" s="214">
        <f t="shared" si="1040"/>
        <v>8891.823529411764</v>
      </c>
      <c r="AW1051" s="109">
        <f t="shared" si="1055"/>
        <v>2.850674939213549E-3</v>
      </c>
      <c r="AX1051" s="121"/>
      <c r="AY1051" s="76"/>
      <c r="AZ1051" s="76"/>
      <c r="BA1051" s="76"/>
      <c r="BB1051" s="76"/>
      <c r="BC1051" s="76"/>
      <c r="BD1051" s="76"/>
      <c r="BE1051" s="76"/>
      <c r="BF1051" s="76"/>
      <c r="BG1051" s="76"/>
      <c r="BH1051" s="76"/>
      <c r="BI1051" s="76"/>
      <c r="BN1051" s="500"/>
      <c r="BO1051" s="642"/>
      <c r="BP1051" s="641"/>
      <c r="BQ1051" s="641"/>
      <c r="BR1051" s="400" t="s">
        <v>152</v>
      </c>
      <c r="BS1051" s="188">
        <v>18441</v>
      </c>
      <c r="BT1051" s="390">
        <v>4.4123062213733061E-4</v>
      </c>
      <c r="BU1051" s="188">
        <v>2</v>
      </c>
      <c r="BV1051" s="390">
        <v>2.7777777777777776E-2</v>
      </c>
      <c r="BW1051" s="188">
        <v>9220.5</v>
      </c>
      <c r="BX1051" s="401">
        <v>1.7361111111111112E-4</v>
      </c>
      <c r="CB1051" s="159"/>
      <c r="CC1051" s="159"/>
      <c r="CD1051" s="159"/>
      <c r="CE1051" s="159"/>
      <c r="CF1051" s="159"/>
      <c r="CG1051" s="159"/>
      <c r="CI1051" s="76"/>
      <c r="CJ1051" s="150"/>
      <c r="CK1051" s="150"/>
      <c r="CL1051" s="150"/>
    </row>
    <row r="1052" spans="2:90" s="14" customFormat="1" ht="13.5" customHeight="1">
      <c r="B1052" s="500"/>
      <c r="C1052" s="628"/>
      <c r="D1052" s="631"/>
      <c r="E1052" s="615"/>
      <c r="F1052" s="615"/>
      <c r="G1052" s="126" t="s">
        <v>153</v>
      </c>
      <c r="H1052" s="211">
        <v>92457</v>
      </c>
      <c r="I1052" s="182">
        <f>IFERROR(H1052/E1042,"-")</f>
        <v>2.4184448105333151E-4</v>
      </c>
      <c r="J1052" s="211">
        <v>4</v>
      </c>
      <c r="K1052" s="182">
        <f>IFERROR(J1052/F1042,"-")</f>
        <v>5.8565153733528552E-3</v>
      </c>
      <c r="L1052" s="214">
        <f t="shared" si="1036"/>
        <v>23114.25</v>
      </c>
      <c r="M1052" s="109">
        <f t="shared" si="1051"/>
        <v>3.3537352226041756E-4</v>
      </c>
      <c r="N1052" s="615"/>
      <c r="O1052" s="615"/>
      <c r="P1052" s="126" t="s">
        <v>153</v>
      </c>
      <c r="Q1052" s="211">
        <v>0</v>
      </c>
      <c r="R1052" s="182">
        <f>IFERROR(Q1052/N1042,"-")</f>
        <v>0</v>
      </c>
      <c r="S1052" s="211">
        <v>0</v>
      </c>
      <c r="T1052" s="182">
        <f>IFERROR(S1052/O1042,"-")</f>
        <v>0</v>
      </c>
      <c r="U1052" s="214" t="str">
        <f t="shared" si="1037"/>
        <v>-</v>
      </c>
      <c r="V1052" s="109">
        <f t="shared" si="1052"/>
        <v>0</v>
      </c>
      <c r="W1052" s="615"/>
      <c r="X1052" s="615"/>
      <c r="Y1052" s="126" t="s">
        <v>153</v>
      </c>
      <c r="Z1052" s="211">
        <v>0</v>
      </c>
      <c r="AA1052" s="182">
        <f>IFERROR(Z1052/W1042,"-")</f>
        <v>0</v>
      </c>
      <c r="AB1052" s="211">
        <v>0</v>
      </c>
      <c r="AC1052" s="182">
        <f>IFERROR(AB1052/X1042,"-")</f>
        <v>0</v>
      </c>
      <c r="AD1052" s="214" t="str">
        <f t="shared" si="1038"/>
        <v>-</v>
      </c>
      <c r="AE1052" s="109">
        <f t="shared" si="1053"/>
        <v>0</v>
      </c>
      <c r="AF1052" s="615"/>
      <c r="AG1052" s="615"/>
      <c r="AH1052" s="126" t="s">
        <v>153</v>
      </c>
      <c r="AI1052" s="211">
        <v>3720</v>
      </c>
      <c r="AJ1052" s="182">
        <f>IFERROR(AI1052/AF1042,"-")</f>
        <v>8.7356384460144583E-5</v>
      </c>
      <c r="AK1052" s="211">
        <v>1</v>
      </c>
      <c r="AL1052" s="182">
        <f>IFERROR(AK1052/AG1042,"-")</f>
        <v>1.282051282051282E-2</v>
      </c>
      <c r="AM1052" s="214">
        <f t="shared" si="1039"/>
        <v>3720</v>
      </c>
      <c r="AN1052" s="109">
        <f t="shared" si="1054"/>
        <v>8.384338056510439E-5</v>
      </c>
      <c r="AO1052" s="615"/>
      <c r="AP1052" s="651"/>
      <c r="AQ1052" s="126" t="s">
        <v>153</v>
      </c>
      <c r="AR1052" s="211">
        <f t="shared" si="1034"/>
        <v>96177</v>
      </c>
      <c r="AS1052" s="182">
        <f>IFERROR(AR1052/AO1042,"-")</f>
        <v>1.9131354511118373E-4</v>
      </c>
      <c r="AT1052" s="211">
        <f t="shared" si="1035"/>
        <v>5</v>
      </c>
      <c r="AU1052" s="182">
        <f>IFERROR(AT1052/AP1042,"-")</f>
        <v>5.5309734513274336E-3</v>
      </c>
      <c r="AV1052" s="214">
        <f t="shared" si="1040"/>
        <v>19235.400000000001</v>
      </c>
      <c r="AW1052" s="109">
        <f t="shared" si="1055"/>
        <v>4.1921690282552195E-4</v>
      </c>
      <c r="AX1052" s="121"/>
      <c r="AY1052" s="76"/>
      <c r="AZ1052" s="76"/>
      <c r="BA1052" s="76"/>
      <c r="BB1052" s="76"/>
      <c r="BC1052" s="76"/>
      <c r="BD1052" s="76"/>
      <c r="BE1052" s="76"/>
      <c r="BF1052" s="76"/>
      <c r="BG1052" s="76"/>
      <c r="BH1052" s="76"/>
      <c r="BI1052" s="76"/>
      <c r="BN1052" s="500"/>
      <c r="BO1052" s="642"/>
      <c r="BP1052" s="641"/>
      <c r="BQ1052" s="641"/>
      <c r="BR1052" s="400" t="s">
        <v>153</v>
      </c>
      <c r="BS1052" s="188">
        <v>0</v>
      </c>
      <c r="BT1052" s="390">
        <v>0</v>
      </c>
      <c r="BU1052" s="188">
        <v>0</v>
      </c>
      <c r="BV1052" s="390">
        <v>0</v>
      </c>
      <c r="BW1052" s="188" t="s">
        <v>418</v>
      </c>
      <c r="BX1052" s="401">
        <v>0</v>
      </c>
      <c r="CB1052" s="159"/>
      <c r="CC1052" s="159"/>
      <c r="CD1052" s="159"/>
      <c r="CE1052" s="159"/>
      <c r="CF1052" s="159"/>
      <c r="CG1052" s="159"/>
      <c r="CI1052" s="76"/>
      <c r="CJ1052" s="150"/>
      <c r="CK1052" s="150"/>
      <c r="CL1052" s="150"/>
    </row>
    <row r="1053" spans="2:90" s="14" customFormat="1" ht="13.5" customHeight="1">
      <c r="B1053" s="500"/>
      <c r="C1053" s="628"/>
      <c r="D1053" s="631"/>
      <c r="E1053" s="615"/>
      <c r="F1053" s="615"/>
      <c r="G1053" s="126" t="s">
        <v>154</v>
      </c>
      <c r="H1053" s="211">
        <v>3564147</v>
      </c>
      <c r="I1053" s="182">
        <f>IFERROR(H1053/E1042,"-")</f>
        <v>9.3229207265300446E-3</v>
      </c>
      <c r="J1053" s="211">
        <v>7</v>
      </c>
      <c r="K1053" s="182">
        <f>IFERROR(J1053/F1042,"-")</f>
        <v>1.0248901903367497E-2</v>
      </c>
      <c r="L1053" s="214">
        <f t="shared" si="1036"/>
        <v>509163.85714285716</v>
      </c>
      <c r="M1053" s="109">
        <f t="shared" si="1051"/>
        <v>5.8690366395573073E-4</v>
      </c>
      <c r="N1053" s="615"/>
      <c r="O1053" s="615"/>
      <c r="P1053" s="126" t="s">
        <v>154</v>
      </c>
      <c r="Q1053" s="211">
        <v>0</v>
      </c>
      <c r="R1053" s="182">
        <f>IFERROR(Q1053/N1042,"-")</f>
        <v>0</v>
      </c>
      <c r="S1053" s="211">
        <v>0</v>
      </c>
      <c r="T1053" s="182">
        <f>IFERROR(S1053/O1042,"-")</f>
        <v>0</v>
      </c>
      <c r="U1053" s="214" t="str">
        <f t="shared" si="1037"/>
        <v>-</v>
      </c>
      <c r="V1053" s="109">
        <f t="shared" si="1052"/>
        <v>0</v>
      </c>
      <c r="W1053" s="615"/>
      <c r="X1053" s="615"/>
      <c r="Y1053" s="126" t="s">
        <v>154</v>
      </c>
      <c r="Z1053" s="211">
        <v>0</v>
      </c>
      <c r="AA1053" s="182">
        <f>IFERROR(Z1053/W1042,"-")</f>
        <v>0</v>
      </c>
      <c r="AB1053" s="211">
        <v>0</v>
      </c>
      <c r="AC1053" s="182">
        <f>IFERROR(AB1053/X1042,"-")</f>
        <v>0</v>
      </c>
      <c r="AD1053" s="214" t="str">
        <f t="shared" si="1038"/>
        <v>-</v>
      </c>
      <c r="AE1053" s="109">
        <f t="shared" si="1053"/>
        <v>0</v>
      </c>
      <c r="AF1053" s="615"/>
      <c r="AG1053" s="615"/>
      <c r="AH1053" s="126" t="s">
        <v>154</v>
      </c>
      <c r="AI1053" s="211">
        <v>0</v>
      </c>
      <c r="AJ1053" s="182">
        <f>IFERROR(AI1053/AF1042,"-")</f>
        <v>0</v>
      </c>
      <c r="AK1053" s="211">
        <v>0</v>
      </c>
      <c r="AL1053" s="182">
        <f>IFERROR(AK1053/AG1042,"-")</f>
        <v>0</v>
      </c>
      <c r="AM1053" s="214" t="str">
        <f t="shared" si="1039"/>
        <v>-</v>
      </c>
      <c r="AN1053" s="109">
        <f t="shared" si="1054"/>
        <v>0</v>
      </c>
      <c r="AO1053" s="615"/>
      <c r="AP1053" s="651"/>
      <c r="AQ1053" s="126" t="s">
        <v>154</v>
      </c>
      <c r="AR1053" s="211">
        <f t="shared" si="1034"/>
        <v>3564147</v>
      </c>
      <c r="AS1053" s="182">
        <f>IFERROR(AR1053/AO1042,"-")</f>
        <v>7.0897366092453513E-3</v>
      </c>
      <c r="AT1053" s="211">
        <f t="shared" si="1035"/>
        <v>7</v>
      </c>
      <c r="AU1053" s="182">
        <f>IFERROR(AT1053/AP1042,"-")</f>
        <v>7.743362831858407E-3</v>
      </c>
      <c r="AV1053" s="214">
        <f t="shared" si="1040"/>
        <v>509163.85714285716</v>
      </c>
      <c r="AW1053" s="109">
        <f t="shared" si="1055"/>
        <v>5.8690366395573073E-4</v>
      </c>
      <c r="AX1053" s="121"/>
      <c r="AY1053" s="76"/>
      <c r="AZ1053" s="76"/>
      <c r="BA1053" s="76"/>
      <c r="BB1053" s="76"/>
      <c r="BC1053" s="76"/>
      <c r="BD1053" s="76"/>
      <c r="BE1053" s="76"/>
      <c r="BF1053" s="76"/>
      <c r="BG1053" s="76"/>
      <c r="BH1053" s="76"/>
      <c r="BI1053" s="76"/>
      <c r="BN1053" s="500"/>
      <c r="BO1053" s="642"/>
      <c r="BP1053" s="641"/>
      <c r="BQ1053" s="641"/>
      <c r="BR1053" s="400" t="s">
        <v>154</v>
      </c>
      <c r="BS1053" s="188">
        <v>1681013</v>
      </c>
      <c r="BT1053" s="390">
        <v>4.0220943105630957E-2</v>
      </c>
      <c r="BU1053" s="188">
        <v>1</v>
      </c>
      <c r="BV1053" s="390">
        <v>1.3888888888888888E-2</v>
      </c>
      <c r="BW1053" s="188">
        <v>1681013</v>
      </c>
      <c r="BX1053" s="401">
        <v>8.6805555555555559E-5</v>
      </c>
      <c r="CB1053" s="159"/>
      <c r="CC1053" s="159"/>
      <c r="CD1053" s="159"/>
      <c r="CE1053" s="159"/>
      <c r="CF1053" s="159"/>
      <c r="CG1053" s="159"/>
      <c r="CI1053" s="76"/>
      <c r="CJ1053" s="150"/>
      <c r="CK1053" s="150"/>
      <c r="CL1053" s="150"/>
    </row>
    <row r="1054" spans="2:90" s="14" customFormat="1" ht="13.5" customHeight="1">
      <c r="B1054" s="500"/>
      <c r="C1054" s="628"/>
      <c r="D1054" s="631"/>
      <c r="E1054" s="615"/>
      <c r="F1054" s="615"/>
      <c r="G1054" s="126" t="s">
        <v>155</v>
      </c>
      <c r="H1054" s="211">
        <v>3555300</v>
      </c>
      <c r="I1054" s="182">
        <f>IFERROR(H1054/E1042,"-")</f>
        <v>9.2997791783089381E-3</v>
      </c>
      <c r="J1054" s="211">
        <v>62</v>
      </c>
      <c r="K1054" s="182">
        <f>IFERROR(J1054/F1042,"-")</f>
        <v>9.0775988286969256E-2</v>
      </c>
      <c r="L1054" s="214">
        <f t="shared" si="1036"/>
        <v>57343.548387096773</v>
      </c>
      <c r="M1054" s="109">
        <f t="shared" si="1051"/>
        <v>5.1982895950364715E-3</v>
      </c>
      <c r="N1054" s="615"/>
      <c r="O1054" s="615"/>
      <c r="P1054" s="126" t="s">
        <v>155</v>
      </c>
      <c r="Q1054" s="211">
        <v>326876</v>
      </c>
      <c r="R1054" s="182">
        <f>IFERROR(Q1054/N1042,"-")</f>
        <v>5.6062635600415056E-3</v>
      </c>
      <c r="S1054" s="211">
        <v>11</v>
      </c>
      <c r="T1054" s="182">
        <f>IFERROR(S1054/O1042,"-")</f>
        <v>0.11224489795918367</v>
      </c>
      <c r="U1054" s="214">
        <f t="shared" si="1037"/>
        <v>29716</v>
      </c>
      <c r="V1054" s="109">
        <f t="shared" si="1052"/>
        <v>9.2227718621614829E-4</v>
      </c>
      <c r="W1054" s="615"/>
      <c r="X1054" s="615"/>
      <c r="Y1054" s="126" t="s">
        <v>155</v>
      </c>
      <c r="Z1054" s="211">
        <v>158613</v>
      </c>
      <c r="AA1054" s="182">
        <f>IFERROR(Z1054/W1042,"-")</f>
        <v>8.1214388412588524E-3</v>
      </c>
      <c r="AB1054" s="211">
        <v>2</v>
      </c>
      <c r="AC1054" s="182">
        <f>IFERROR(AB1054/X1042,"-")</f>
        <v>4.4444444444444446E-2</v>
      </c>
      <c r="AD1054" s="214">
        <f t="shared" si="1038"/>
        <v>79306.5</v>
      </c>
      <c r="AE1054" s="109">
        <f t="shared" si="1053"/>
        <v>1.6768676113020878E-4</v>
      </c>
      <c r="AF1054" s="615"/>
      <c r="AG1054" s="615"/>
      <c r="AH1054" s="126" t="s">
        <v>155</v>
      </c>
      <c r="AI1054" s="211">
        <v>222471</v>
      </c>
      <c r="AJ1054" s="182">
        <f>IFERROR(AI1054/AF1042,"-")</f>
        <v>5.2242640342023729E-3</v>
      </c>
      <c r="AK1054" s="211">
        <v>18</v>
      </c>
      <c r="AL1054" s="182">
        <f>IFERROR(AK1054/AG1042,"-")</f>
        <v>0.23076923076923078</v>
      </c>
      <c r="AM1054" s="214">
        <f t="shared" si="1039"/>
        <v>12359.5</v>
      </c>
      <c r="AN1054" s="109">
        <f t="shared" si="1054"/>
        <v>1.509180850171879E-3</v>
      </c>
      <c r="AO1054" s="615"/>
      <c r="AP1054" s="651"/>
      <c r="AQ1054" s="126" t="s">
        <v>155</v>
      </c>
      <c r="AR1054" s="211">
        <f t="shared" si="1034"/>
        <v>4263260</v>
      </c>
      <c r="AS1054" s="182">
        <f>IFERROR(AR1054/AO1042,"-")</f>
        <v>8.4803995168356797E-3</v>
      </c>
      <c r="AT1054" s="211">
        <f t="shared" si="1035"/>
        <v>93</v>
      </c>
      <c r="AU1054" s="182">
        <f>IFERROR(AT1054/AP1042,"-")</f>
        <v>0.10287610619469026</v>
      </c>
      <c r="AV1054" s="214">
        <f t="shared" si="1040"/>
        <v>45841.505376344088</v>
      </c>
      <c r="AW1054" s="109">
        <f t="shared" si="1055"/>
        <v>7.7974343925547081E-3</v>
      </c>
      <c r="AX1054" s="121"/>
      <c r="AY1054" s="76"/>
      <c r="AZ1054" s="76"/>
      <c r="BA1054" s="76"/>
      <c r="BB1054" s="76"/>
      <c r="BC1054" s="76"/>
      <c r="BD1054" s="76"/>
      <c r="BE1054" s="76"/>
      <c r="BF1054" s="76"/>
      <c r="BG1054" s="76"/>
      <c r="BH1054" s="76"/>
      <c r="BI1054" s="76"/>
      <c r="BN1054" s="500"/>
      <c r="BO1054" s="642"/>
      <c r="BP1054" s="641"/>
      <c r="BQ1054" s="641"/>
      <c r="BR1054" s="400" t="s">
        <v>155</v>
      </c>
      <c r="BS1054" s="188">
        <v>208026</v>
      </c>
      <c r="BT1054" s="390">
        <v>4.9773570522607417E-3</v>
      </c>
      <c r="BU1054" s="188">
        <v>11</v>
      </c>
      <c r="BV1054" s="390">
        <v>0.15277777777777779</v>
      </c>
      <c r="BW1054" s="188">
        <v>18911.454545454544</v>
      </c>
      <c r="BX1054" s="401">
        <v>9.5486111111111108E-4</v>
      </c>
      <c r="CB1054" s="159"/>
      <c r="CC1054" s="159"/>
      <c r="CD1054" s="159"/>
      <c r="CE1054" s="159"/>
      <c r="CF1054" s="159"/>
      <c r="CG1054" s="159"/>
      <c r="CI1054" s="76"/>
      <c r="CJ1054" s="150"/>
      <c r="CK1054" s="150"/>
      <c r="CL1054" s="150"/>
    </row>
    <row r="1055" spans="2:90" s="14" customFormat="1" ht="13.5" customHeight="1">
      <c r="B1055" s="500"/>
      <c r="C1055" s="628"/>
      <c r="D1055" s="631"/>
      <c r="E1055" s="615"/>
      <c r="F1055" s="615"/>
      <c r="G1055" s="126" t="s">
        <v>156</v>
      </c>
      <c r="H1055" s="211">
        <v>1674834</v>
      </c>
      <c r="I1055" s="182">
        <f>IFERROR(H1055/E1042,"-")</f>
        <v>4.380948544517726E-3</v>
      </c>
      <c r="J1055" s="211">
        <v>43</v>
      </c>
      <c r="K1055" s="182">
        <f>IFERROR(J1055/F1042,"-")</f>
        <v>6.2957540263543194E-2</v>
      </c>
      <c r="L1055" s="214">
        <f t="shared" si="1036"/>
        <v>38949.627906976741</v>
      </c>
      <c r="M1055" s="109">
        <f t="shared" si="1051"/>
        <v>3.6052653642994884E-3</v>
      </c>
      <c r="N1055" s="615"/>
      <c r="O1055" s="615"/>
      <c r="P1055" s="126" t="s">
        <v>156</v>
      </c>
      <c r="Q1055" s="211">
        <v>209756</v>
      </c>
      <c r="R1055" s="182">
        <f>IFERROR(Q1055/N1042,"-")</f>
        <v>3.5975336803560558E-3</v>
      </c>
      <c r="S1055" s="211">
        <v>5</v>
      </c>
      <c r="T1055" s="182">
        <f>IFERROR(S1055/O1042,"-")</f>
        <v>5.1020408163265307E-2</v>
      </c>
      <c r="U1055" s="214">
        <f t="shared" si="1037"/>
        <v>41951.199999999997</v>
      </c>
      <c r="V1055" s="109">
        <f t="shared" si="1052"/>
        <v>4.1921690282552195E-4</v>
      </c>
      <c r="W1055" s="615"/>
      <c r="X1055" s="615"/>
      <c r="Y1055" s="126" t="s">
        <v>156</v>
      </c>
      <c r="Z1055" s="211">
        <v>39360</v>
      </c>
      <c r="AA1055" s="182">
        <f>IFERROR(Z1055/W1042,"-")</f>
        <v>2.0153444723443126E-3</v>
      </c>
      <c r="AB1055" s="211">
        <v>3</v>
      </c>
      <c r="AC1055" s="182">
        <f>IFERROR(AB1055/X1042,"-")</f>
        <v>6.6666666666666666E-2</v>
      </c>
      <c r="AD1055" s="214">
        <f t="shared" si="1038"/>
        <v>13120</v>
      </c>
      <c r="AE1055" s="109">
        <f t="shared" si="1053"/>
        <v>2.5153014169531317E-4</v>
      </c>
      <c r="AF1055" s="615"/>
      <c r="AG1055" s="615"/>
      <c r="AH1055" s="126" t="s">
        <v>156</v>
      </c>
      <c r="AI1055" s="211">
        <v>514935</v>
      </c>
      <c r="AJ1055" s="182">
        <f>IFERROR(AI1055/AF1042,"-")</f>
        <v>1.2092166621501223E-2</v>
      </c>
      <c r="AK1055" s="211">
        <v>11</v>
      </c>
      <c r="AL1055" s="182">
        <f>IFERROR(AK1055/AG1042,"-")</f>
        <v>0.14102564102564102</v>
      </c>
      <c r="AM1055" s="214">
        <f t="shared" si="1039"/>
        <v>46812.272727272728</v>
      </c>
      <c r="AN1055" s="109">
        <f t="shared" si="1054"/>
        <v>9.2227718621614829E-4</v>
      </c>
      <c r="AO1055" s="615"/>
      <c r="AP1055" s="651"/>
      <c r="AQ1055" s="126" t="s">
        <v>156</v>
      </c>
      <c r="AR1055" s="211">
        <f t="shared" si="1034"/>
        <v>2438885</v>
      </c>
      <c r="AS1055" s="182">
        <f>IFERROR(AR1055/AO1042,"-")</f>
        <v>4.8513858351631814E-3</v>
      </c>
      <c r="AT1055" s="211">
        <f t="shared" si="1035"/>
        <v>62</v>
      </c>
      <c r="AU1055" s="182">
        <f>IFERROR(AT1055/AP1042,"-")</f>
        <v>6.8584070796460173E-2</v>
      </c>
      <c r="AV1055" s="214">
        <f t="shared" si="1040"/>
        <v>39336.854838709674</v>
      </c>
      <c r="AW1055" s="109">
        <f t="shared" si="1055"/>
        <v>5.1982895950364715E-3</v>
      </c>
      <c r="AX1055" s="121"/>
      <c r="AY1055" s="76"/>
      <c r="AZ1055" s="76"/>
      <c r="BA1055" s="76"/>
      <c r="BB1055" s="76"/>
      <c r="BC1055" s="76"/>
      <c r="BD1055" s="76"/>
      <c r="BE1055" s="76"/>
      <c r="BF1055" s="76"/>
      <c r="BG1055" s="76"/>
      <c r="BH1055" s="76"/>
      <c r="BI1055" s="76"/>
      <c r="BN1055" s="500"/>
      <c r="BO1055" s="642"/>
      <c r="BP1055" s="641"/>
      <c r="BQ1055" s="641"/>
      <c r="BR1055" s="400" t="s">
        <v>156</v>
      </c>
      <c r="BS1055" s="188">
        <v>1098947</v>
      </c>
      <c r="BT1055" s="390">
        <v>2.6294076704406109E-2</v>
      </c>
      <c r="BU1055" s="188">
        <v>10</v>
      </c>
      <c r="BV1055" s="390">
        <v>0.1388888888888889</v>
      </c>
      <c r="BW1055" s="188">
        <v>109894.7</v>
      </c>
      <c r="BX1055" s="401">
        <v>8.6805555555555551E-4</v>
      </c>
      <c r="CB1055" s="159"/>
      <c r="CC1055" s="159"/>
      <c r="CD1055" s="159"/>
      <c r="CE1055" s="159"/>
      <c r="CF1055" s="159"/>
      <c r="CG1055" s="159"/>
      <c r="CI1055" s="76"/>
      <c r="CJ1055" s="150"/>
      <c r="CK1055" s="150"/>
      <c r="CL1055" s="150"/>
    </row>
    <row r="1056" spans="2:90" s="14" customFormat="1" ht="13.5" customHeight="1">
      <c r="B1056" s="500"/>
      <c r="C1056" s="628"/>
      <c r="D1056" s="631"/>
      <c r="E1056" s="615"/>
      <c r="F1056" s="615"/>
      <c r="G1056" s="126" t="s">
        <v>157</v>
      </c>
      <c r="H1056" s="211">
        <v>881171</v>
      </c>
      <c r="I1056" s="182">
        <f>IFERROR(H1056/E1042,"-")</f>
        <v>2.3049238371810159E-3</v>
      </c>
      <c r="J1056" s="211">
        <v>26</v>
      </c>
      <c r="K1056" s="182">
        <f>IFERROR(J1056/F1042,"-")</f>
        <v>3.8067349926793559E-2</v>
      </c>
      <c r="L1056" s="214">
        <f t="shared" si="1036"/>
        <v>33891.192307692305</v>
      </c>
      <c r="M1056" s="109">
        <f t="shared" si="1051"/>
        <v>2.1799278946927139E-3</v>
      </c>
      <c r="N1056" s="615"/>
      <c r="O1056" s="615"/>
      <c r="P1056" s="126" t="s">
        <v>157</v>
      </c>
      <c r="Q1056" s="211">
        <v>195229</v>
      </c>
      <c r="R1056" s="182">
        <f>IFERROR(Q1056/N1042,"-")</f>
        <v>3.3483805129876257E-3</v>
      </c>
      <c r="S1056" s="211">
        <v>3</v>
      </c>
      <c r="T1056" s="182">
        <f>IFERROR(S1056/O1042,"-")</f>
        <v>3.0612244897959183E-2</v>
      </c>
      <c r="U1056" s="214">
        <f t="shared" si="1037"/>
        <v>65076.333333333336</v>
      </c>
      <c r="V1056" s="109">
        <f t="shared" si="1052"/>
        <v>2.5153014169531317E-4</v>
      </c>
      <c r="W1056" s="615"/>
      <c r="X1056" s="615"/>
      <c r="Y1056" s="126" t="s">
        <v>157</v>
      </c>
      <c r="Z1056" s="211">
        <v>17888</v>
      </c>
      <c r="AA1056" s="182">
        <f>IFERROR(Z1056/W1042,"-")</f>
        <v>9.1591671548005749E-4</v>
      </c>
      <c r="AB1056" s="211">
        <v>1</v>
      </c>
      <c r="AC1056" s="182">
        <f>IFERROR(AB1056/X1042,"-")</f>
        <v>2.2222222222222223E-2</v>
      </c>
      <c r="AD1056" s="214">
        <f t="shared" si="1038"/>
        <v>17888</v>
      </c>
      <c r="AE1056" s="109">
        <f t="shared" si="1053"/>
        <v>8.384338056510439E-5</v>
      </c>
      <c r="AF1056" s="615"/>
      <c r="AG1056" s="615"/>
      <c r="AH1056" s="126" t="s">
        <v>157</v>
      </c>
      <c r="AI1056" s="211">
        <v>1756496</v>
      </c>
      <c r="AJ1056" s="182">
        <f>IFERROR(AI1056/AF1042,"-")</f>
        <v>4.1247618246964012E-2</v>
      </c>
      <c r="AK1056" s="211">
        <v>8</v>
      </c>
      <c r="AL1056" s="182">
        <f>IFERROR(AK1056/AG1042,"-")</f>
        <v>0.10256410256410256</v>
      </c>
      <c r="AM1056" s="214">
        <f t="shared" si="1039"/>
        <v>219562</v>
      </c>
      <c r="AN1056" s="109">
        <f t="shared" si="1054"/>
        <v>6.7074704452083512E-4</v>
      </c>
      <c r="AO1056" s="615"/>
      <c r="AP1056" s="651"/>
      <c r="AQ1056" s="126" t="s">
        <v>157</v>
      </c>
      <c r="AR1056" s="211">
        <f t="shared" si="1034"/>
        <v>2850784</v>
      </c>
      <c r="AS1056" s="182">
        <f>IFERROR(AR1056/AO1042,"-")</f>
        <v>5.6707278599482285E-3</v>
      </c>
      <c r="AT1056" s="211">
        <f t="shared" si="1035"/>
        <v>38</v>
      </c>
      <c r="AU1056" s="182">
        <f>IFERROR(AT1056/AP1042,"-")</f>
        <v>4.2035398230088498E-2</v>
      </c>
      <c r="AV1056" s="214">
        <f t="shared" si="1040"/>
        <v>75020.631578947374</v>
      </c>
      <c r="AW1056" s="109">
        <f t="shared" si="1055"/>
        <v>3.1860484614739666E-3</v>
      </c>
      <c r="AX1056" s="121"/>
      <c r="AY1056" s="76"/>
      <c r="AZ1056" s="76"/>
      <c r="BA1056" s="76"/>
      <c r="BB1056" s="76"/>
      <c r="BC1056" s="76"/>
      <c r="BD1056" s="76"/>
      <c r="BE1056" s="76"/>
      <c r="BF1056" s="76"/>
      <c r="BG1056" s="76"/>
      <c r="BH1056" s="76"/>
      <c r="BI1056" s="76"/>
      <c r="BN1056" s="500"/>
      <c r="BO1056" s="642"/>
      <c r="BP1056" s="641"/>
      <c r="BQ1056" s="641"/>
      <c r="BR1056" s="400" t="s">
        <v>157</v>
      </c>
      <c r="BS1056" s="188">
        <v>43461</v>
      </c>
      <c r="BT1056" s="390">
        <v>1.0398744140074033E-3</v>
      </c>
      <c r="BU1056" s="188">
        <v>3</v>
      </c>
      <c r="BV1056" s="390">
        <v>4.1666666666666664E-2</v>
      </c>
      <c r="BW1056" s="188">
        <v>14487</v>
      </c>
      <c r="BX1056" s="401">
        <v>2.6041666666666666E-4</v>
      </c>
      <c r="CB1056" s="159"/>
      <c r="CC1056" s="159"/>
      <c r="CD1056" s="159"/>
      <c r="CE1056" s="159"/>
      <c r="CF1056" s="159"/>
      <c r="CG1056" s="159"/>
      <c r="CI1056" s="76"/>
      <c r="CJ1056" s="150"/>
      <c r="CK1056" s="150"/>
      <c r="CL1056" s="150"/>
    </row>
    <row r="1057" spans="2:90" s="14" customFormat="1" ht="13.5" customHeight="1">
      <c r="B1057" s="500"/>
      <c r="C1057" s="628"/>
      <c r="D1057" s="631"/>
      <c r="E1057" s="615"/>
      <c r="F1057" s="615"/>
      <c r="G1057" s="127" t="s">
        <v>158</v>
      </c>
      <c r="H1057" s="212">
        <v>434522</v>
      </c>
      <c r="I1057" s="183">
        <f>IFERROR(H1057/E1042,"-")</f>
        <v>1.1366013130023223E-3</v>
      </c>
      <c r="J1057" s="212">
        <v>39</v>
      </c>
      <c r="K1057" s="183">
        <f>IFERROR(J1057/F1042,"-")</f>
        <v>5.7101024890190338E-2</v>
      </c>
      <c r="L1057" s="215">
        <f t="shared" si="1036"/>
        <v>11141.589743589744</v>
      </c>
      <c r="M1057" s="110">
        <f t="shared" si="1051"/>
        <v>3.2698918420390709E-3</v>
      </c>
      <c r="N1057" s="615"/>
      <c r="O1057" s="615"/>
      <c r="P1057" s="127" t="s">
        <v>158</v>
      </c>
      <c r="Q1057" s="212">
        <v>236394</v>
      </c>
      <c r="R1057" s="183">
        <f>IFERROR(Q1057/N1042,"-")</f>
        <v>4.054403100908148E-3</v>
      </c>
      <c r="S1057" s="212">
        <v>11</v>
      </c>
      <c r="T1057" s="183">
        <f>IFERROR(S1057/O1042,"-")</f>
        <v>0.11224489795918367</v>
      </c>
      <c r="U1057" s="215">
        <f t="shared" si="1037"/>
        <v>21490.363636363636</v>
      </c>
      <c r="V1057" s="110">
        <f t="shared" si="1052"/>
        <v>9.2227718621614829E-4</v>
      </c>
      <c r="W1057" s="615"/>
      <c r="X1057" s="615"/>
      <c r="Y1057" s="127" t="s">
        <v>158</v>
      </c>
      <c r="Z1057" s="212">
        <v>24450</v>
      </c>
      <c r="AA1057" s="183">
        <f>IFERROR(Z1057/W1042,"-")</f>
        <v>1.2519098665858344E-3</v>
      </c>
      <c r="AB1057" s="212">
        <v>2</v>
      </c>
      <c r="AC1057" s="183">
        <f>IFERROR(AB1057/X1042,"-")</f>
        <v>4.4444444444444446E-2</v>
      </c>
      <c r="AD1057" s="215">
        <f t="shared" si="1038"/>
        <v>12225</v>
      </c>
      <c r="AE1057" s="110">
        <f t="shared" si="1053"/>
        <v>1.6768676113020878E-4</v>
      </c>
      <c r="AF1057" s="615"/>
      <c r="AG1057" s="615"/>
      <c r="AH1057" s="127" t="s">
        <v>158</v>
      </c>
      <c r="AI1057" s="212">
        <v>41353</v>
      </c>
      <c r="AJ1057" s="183">
        <f>IFERROR(AI1057/AF1042,"-")</f>
        <v>9.7108832434955887E-4</v>
      </c>
      <c r="AK1057" s="212">
        <v>9</v>
      </c>
      <c r="AL1057" s="183">
        <f>IFERROR(AK1057/AG1042,"-")</f>
        <v>0.11538461538461539</v>
      </c>
      <c r="AM1057" s="215">
        <f t="shared" si="1039"/>
        <v>4594.7777777777774</v>
      </c>
      <c r="AN1057" s="110">
        <f t="shared" si="1054"/>
        <v>7.5459042508593951E-4</v>
      </c>
      <c r="AO1057" s="615"/>
      <c r="AP1057" s="651"/>
      <c r="AQ1057" s="127" t="s">
        <v>158</v>
      </c>
      <c r="AR1057" s="212">
        <f t="shared" si="1034"/>
        <v>736719</v>
      </c>
      <c r="AS1057" s="183">
        <f>IFERROR(AR1057/AO1042,"-")</f>
        <v>1.4654680811500272E-3</v>
      </c>
      <c r="AT1057" s="212">
        <f t="shared" si="1035"/>
        <v>61</v>
      </c>
      <c r="AU1057" s="183">
        <f>IFERROR(AT1057/AP1042,"-")</f>
        <v>6.7477876106194684E-2</v>
      </c>
      <c r="AV1057" s="215">
        <f t="shared" si="1040"/>
        <v>12077.360655737704</v>
      </c>
      <c r="AW1057" s="110">
        <f t="shared" si="1055"/>
        <v>5.1144462144713677E-3</v>
      </c>
      <c r="AX1057" s="121"/>
      <c r="AY1057" s="76"/>
      <c r="AZ1057" s="76"/>
      <c r="BA1057" s="76"/>
      <c r="BB1057" s="76"/>
      <c r="BC1057" s="76"/>
      <c r="BD1057" s="76"/>
      <c r="BE1057" s="76"/>
      <c r="BF1057" s="76"/>
      <c r="BG1057" s="76"/>
      <c r="BH1057" s="76"/>
      <c r="BI1057" s="76"/>
      <c r="BN1057" s="500"/>
      <c r="BO1057" s="642"/>
      <c r="BP1057" s="641"/>
      <c r="BQ1057" s="641"/>
      <c r="BR1057" s="400" t="s">
        <v>158</v>
      </c>
      <c r="BS1057" s="188">
        <v>32379</v>
      </c>
      <c r="BT1057" s="390">
        <v>7.7471971770428001E-4</v>
      </c>
      <c r="BU1057" s="188">
        <v>6</v>
      </c>
      <c r="BV1057" s="390">
        <v>8.3333333333333329E-2</v>
      </c>
      <c r="BW1057" s="188">
        <v>5396.5</v>
      </c>
      <c r="BX1057" s="401">
        <v>5.2083333333333333E-4</v>
      </c>
      <c r="CB1057" s="159"/>
      <c r="CC1057" s="159"/>
      <c r="CD1057" s="159"/>
      <c r="CE1057" s="159"/>
      <c r="CF1057" s="159"/>
      <c r="CG1057" s="159"/>
      <c r="CI1057" s="76"/>
      <c r="CJ1057" s="150"/>
      <c r="CK1057" s="150"/>
      <c r="CL1057" s="150"/>
    </row>
    <row r="1058" spans="2:90" s="14" customFormat="1" ht="13.5" customHeight="1">
      <c r="B1058" s="500"/>
      <c r="C1058" s="629"/>
      <c r="D1058" s="632"/>
      <c r="E1058" s="616"/>
      <c r="F1058" s="616"/>
      <c r="G1058" s="128" t="s">
        <v>81</v>
      </c>
      <c r="H1058" s="204">
        <v>67017094</v>
      </c>
      <c r="I1058" s="183">
        <f>IFERROR(H1058/E1042,"-")</f>
        <v>0.17530002401259326</v>
      </c>
      <c r="J1058" s="212">
        <v>484</v>
      </c>
      <c r="K1058" s="183">
        <f>IFERROR(J1058/F1042,"-")</f>
        <v>0.70863836017569548</v>
      </c>
      <c r="L1058" s="215">
        <f t="shared" si="1036"/>
        <v>138465.07024793388</v>
      </c>
      <c r="M1058" s="111">
        <f t="shared" si="1051"/>
        <v>4.0580196193510519E-2</v>
      </c>
      <c r="N1058" s="616"/>
      <c r="O1058" s="616"/>
      <c r="P1058" s="128" t="s">
        <v>81</v>
      </c>
      <c r="Q1058" s="204">
        <v>7901862</v>
      </c>
      <c r="R1058" s="183">
        <f>IFERROR(Q1058/N1042,"-")</f>
        <v>0.13552515628885783</v>
      </c>
      <c r="S1058" s="212">
        <v>76</v>
      </c>
      <c r="T1058" s="183">
        <f>IFERROR(S1058/O1042,"-")</f>
        <v>0.77551020408163263</v>
      </c>
      <c r="U1058" s="215">
        <f t="shared" si="1037"/>
        <v>103971.86842105263</v>
      </c>
      <c r="V1058" s="111">
        <f t="shared" si="1052"/>
        <v>6.3720969229479332E-3</v>
      </c>
      <c r="W1058" s="616"/>
      <c r="X1058" s="616"/>
      <c r="Y1058" s="128" t="s">
        <v>81</v>
      </c>
      <c r="Z1058" s="204">
        <v>3530752</v>
      </c>
      <c r="AA1058" s="183">
        <f>IFERROR(Z1058/W1042,"-")</f>
        <v>0.18078459162648949</v>
      </c>
      <c r="AB1058" s="212">
        <v>31</v>
      </c>
      <c r="AC1058" s="183">
        <f>IFERROR(AB1058/X1042,"-")</f>
        <v>0.68888888888888888</v>
      </c>
      <c r="AD1058" s="215">
        <f t="shared" si="1038"/>
        <v>113895.22580645161</v>
      </c>
      <c r="AE1058" s="111">
        <f t="shared" si="1053"/>
        <v>2.5991447975182358E-3</v>
      </c>
      <c r="AF1058" s="616"/>
      <c r="AG1058" s="616"/>
      <c r="AH1058" s="128" t="s">
        <v>81</v>
      </c>
      <c r="AI1058" s="204">
        <v>7218076</v>
      </c>
      <c r="AJ1058" s="183">
        <f>IFERROR(AI1058/AF1042,"-")</f>
        <v>0.16950135003186628</v>
      </c>
      <c r="AK1058" s="212">
        <v>66</v>
      </c>
      <c r="AL1058" s="183">
        <f>IFERROR(AK1058/AG1042,"-")</f>
        <v>0.84615384615384615</v>
      </c>
      <c r="AM1058" s="215">
        <f t="shared" si="1039"/>
        <v>109364.78787878787</v>
      </c>
      <c r="AN1058" s="111">
        <f t="shared" si="1054"/>
        <v>5.5336631172968895E-3</v>
      </c>
      <c r="AO1058" s="616"/>
      <c r="AP1058" s="652"/>
      <c r="AQ1058" s="128" t="s">
        <v>81</v>
      </c>
      <c r="AR1058" s="204">
        <f t="shared" si="1034"/>
        <v>85667784</v>
      </c>
      <c r="AS1058" s="183">
        <f>IFERROR(AR1058/AO1042,"-")</f>
        <v>0.17040880313234083</v>
      </c>
      <c r="AT1058" s="212">
        <f t="shared" si="1035"/>
        <v>657</v>
      </c>
      <c r="AU1058" s="183">
        <f>IFERROR(AT1058/AP1042,"-")</f>
        <v>0.72676991150442483</v>
      </c>
      <c r="AV1058" s="215">
        <f t="shared" si="1040"/>
        <v>130392.36529680365</v>
      </c>
      <c r="AW1058" s="111">
        <f t="shared" si="1055"/>
        <v>5.5085101031273578E-2</v>
      </c>
      <c r="AX1058" s="121"/>
      <c r="AY1058" s="76"/>
      <c r="AZ1058" s="76"/>
      <c r="BA1058" s="76"/>
      <c r="BB1058" s="76"/>
      <c r="BC1058" s="76"/>
      <c r="BD1058" s="76"/>
      <c r="BE1058" s="76"/>
      <c r="BF1058" s="76"/>
      <c r="BG1058" s="76"/>
      <c r="BH1058" s="76"/>
      <c r="BI1058" s="76"/>
      <c r="BN1058" s="500"/>
      <c r="BO1058" s="642"/>
      <c r="BP1058" s="641"/>
      <c r="BQ1058" s="641"/>
      <c r="BR1058" s="128" t="s">
        <v>81</v>
      </c>
      <c r="BS1058" s="188">
        <v>9385317</v>
      </c>
      <c r="BT1058" s="390">
        <v>0.22455882321273604</v>
      </c>
      <c r="BU1058" s="188">
        <v>59</v>
      </c>
      <c r="BV1058" s="390">
        <v>0.81944444444444442</v>
      </c>
      <c r="BW1058" s="188">
        <v>159073.16949152542</v>
      </c>
      <c r="BX1058" s="401">
        <v>5.1215277777777778E-3</v>
      </c>
      <c r="CB1058" s="159"/>
      <c r="CC1058" s="159"/>
      <c r="CD1058" s="159"/>
      <c r="CE1058" s="159"/>
      <c r="CF1058" s="159"/>
      <c r="CG1058" s="159"/>
      <c r="CI1058" s="76"/>
      <c r="CJ1058" s="150"/>
      <c r="CK1058" s="150"/>
      <c r="CL1058" s="150"/>
    </row>
    <row r="1059" spans="2:90" s="14" customFormat="1" ht="13.5" customHeight="1">
      <c r="B1059" s="500">
        <v>63</v>
      </c>
      <c r="C1059" s="627" t="s">
        <v>30</v>
      </c>
      <c r="D1059" s="630">
        <f>BL67</f>
        <v>8602</v>
      </c>
      <c r="E1059" s="626">
        <f t="shared" ref="E1059" si="1056">VLOOKUP(C1059,$AY$5:$BI$78,2,0)</f>
        <v>283833960</v>
      </c>
      <c r="F1059" s="626">
        <f t="shared" ref="F1059" si="1057">VLOOKUP(C1059,$AY$5:$BI$78,7,0)</f>
        <v>538</v>
      </c>
      <c r="G1059" s="124" t="s">
        <v>144</v>
      </c>
      <c r="H1059" s="210">
        <v>4254445</v>
      </c>
      <c r="I1059" s="181">
        <f>IFERROR(H1059/E1059,"-")</f>
        <v>1.4989203547031512E-2</v>
      </c>
      <c r="J1059" s="210">
        <v>98</v>
      </c>
      <c r="K1059" s="181">
        <f>IFERROR(J1059/F1059,"-")</f>
        <v>0.18215613382899629</v>
      </c>
      <c r="L1059" s="213">
        <f t="shared" si="1036"/>
        <v>43412.704081632655</v>
      </c>
      <c r="M1059" s="108">
        <f>IFERROR(J1059/$BL$67,0)</f>
        <v>1.1392699372239015E-2</v>
      </c>
      <c r="N1059" s="626">
        <f t="shared" ref="N1059" si="1058">VLOOKUP(C1059,$AY$5:$BI$78,3,0)</f>
        <v>38921310</v>
      </c>
      <c r="O1059" s="626">
        <f t="shared" ref="O1059" si="1059">VLOOKUP(C1059,$AY$5:$BI$78,8,0)</f>
        <v>84</v>
      </c>
      <c r="P1059" s="124" t="s">
        <v>144</v>
      </c>
      <c r="Q1059" s="210">
        <v>370694</v>
      </c>
      <c r="R1059" s="181">
        <f>IFERROR(Q1059/N1059,"-")</f>
        <v>9.5241912463891881E-3</v>
      </c>
      <c r="S1059" s="210">
        <v>17</v>
      </c>
      <c r="T1059" s="181">
        <f>IFERROR(S1059/O1059,"-")</f>
        <v>0.20238095238095238</v>
      </c>
      <c r="U1059" s="213">
        <f t="shared" si="1037"/>
        <v>21805.529411764706</v>
      </c>
      <c r="V1059" s="108">
        <f>IFERROR(S1059/$BL$67,0)</f>
        <v>1.976284584980237E-3</v>
      </c>
      <c r="W1059" s="626">
        <f t="shared" ref="W1059" si="1060">VLOOKUP(C1059,$AY$5:$BI$78,4,0)</f>
        <v>31033040</v>
      </c>
      <c r="X1059" s="626">
        <f t="shared" ref="X1059" si="1061">VLOOKUP(C1059,$AY$5:$BI$78,9,0)</f>
        <v>47</v>
      </c>
      <c r="Y1059" s="124" t="s">
        <v>144</v>
      </c>
      <c r="Z1059" s="210">
        <v>400383</v>
      </c>
      <c r="AA1059" s="181">
        <f>IFERROR(Z1059/W1059,"-")</f>
        <v>1.2901829791731651E-2</v>
      </c>
      <c r="AB1059" s="210">
        <v>17</v>
      </c>
      <c r="AC1059" s="181">
        <f>IFERROR(AB1059/X1059,"-")</f>
        <v>0.36170212765957449</v>
      </c>
      <c r="AD1059" s="213">
        <f t="shared" si="1038"/>
        <v>23551.941176470587</v>
      </c>
      <c r="AE1059" s="108">
        <f>IFERROR(AB1059/$BL$67,0)</f>
        <v>1.976284584980237E-3</v>
      </c>
      <c r="AF1059" s="626">
        <f t="shared" ref="AF1059" si="1062">VLOOKUP(C1059,$AY$5:$BI$78,5,0)</f>
        <v>77945570</v>
      </c>
      <c r="AG1059" s="626">
        <f t="shared" ref="AG1059" si="1063">VLOOKUP(C1059,$AY$5:$BI$78,10,0)</f>
        <v>94</v>
      </c>
      <c r="AH1059" s="124" t="s">
        <v>144</v>
      </c>
      <c r="AI1059" s="210">
        <v>955539</v>
      </c>
      <c r="AJ1059" s="181">
        <f>IFERROR(AI1059/AF1059,"-")</f>
        <v>1.2259054619781471E-2</v>
      </c>
      <c r="AK1059" s="210">
        <v>27</v>
      </c>
      <c r="AL1059" s="181">
        <f>IFERROR(AK1059/AG1059,"-")</f>
        <v>0.28723404255319152</v>
      </c>
      <c r="AM1059" s="213">
        <f t="shared" si="1039"/>
        <v>35390.333333333336</v>
      </c>
      <c r="AN1059" s="108">
        <f>IFERROR(AK1059/$BL$67,0)</f>
        <v>3.1388049290862591E-3</v>
      </c>
      <c r="AO1059" s="626">
        <f t="shared" ref="AO1059" si="1064">VLOOKUP(C1059,$AY$5:$BI$78,6,0)</f>
        <v>431733880</v>
      </c>
      <c r="AP1059" s="650">
        <f t="shared" ref="AP1059" si="1065">VLOOKUP(C1059,$AY$5:$BI$78,11,0)</f>
        <v>763</v>
      </c>
      <c r="AQ1059" s="124" t="s">
        <v>144</v>
      </c>
      <c r="AR1059" s="210">
        <f t="shared" si="1034"/>
        <v>5981061</v>
      </c>
      <c r="AS1059" s="181">
        <f>IFERROR(AR1059/AO1059,"-")</f>
        <v>1.3853582674586484E-2</v>
      </c>
      <c r="AT1059" s="210">
        <f t="shared" si="1035"/>
        <v>159</v>
      </c>
      <c r="AU1059" s="181">
        <f>IFERROR(AT1059/AP1059,"-")</f>
        <v>0.20838794233289645</v>
      </c>
      <c r="AV1059" s="213">
        <f t="shared" si="1040"/>
        <v>37616.735849056604</v>
      </c>
      <c r="AW1059" s="108">
        <f>IFERROR(AT1059/$BL$67,0)</f>
        <v>1.8484073471285747E-2</v>
      </c>
      <c r="AX1059" s="121"/>
      <c r="AY1059" s="76"/>
      <c r="AZ1059" s="76"/>
      <c r="BA1059" s="76"/>
      <c r="BB1059" s="76"/>
      <c r="BC1059" s="76"/>
      <c r="BD1059" s="76"/>
      <c r="BE1059" s="76"/>
      <c r="BF1059" s="76"/>
      <c r="BG1059" s="76"/>
      <c r="BH1059" s="76"/>
      <c r="BI1059" s="76"/>
      <c r="BN1059" s="500">
        <v>63</v>
      </c>
      <c r="BO1059" s="642" t="s">
        <v>30</v>
      </c>
      <c r="BP1059" s="641">
        <v>68200910</v>
      </c>
      <c r="BQ1059" s="641">
        <v>77</v>
      </c>
      <c r="BR1059" s="400" t="s">
        <v>144</v>
      </c>
      <c r="BS1059" s="188">
        <v>8598118</v>
      </c>
      <c r="BT1059" s="390">
        <v>0.12607042926553327</v>
      </c>
      <c r="BU1059" s="188">
        <v>21</v>
      </c>
      <c r="BV1059" s="390">
        <v>0.27272727272727271</v>
      </c>
      <c r="BW1059" s="188">
        <v>409434.19047619047</v>
      </c>
      <c r="BX1059" s="401">
        <v>2.5188916876574307E-3</v>
      </c>
      <c r="CB1059" s="159"/>
      <c r="CC1059" s="159"/>
      <c r="CD1059" s="159"/>
      <c r="CE1059" s="159"/>
      <c r="CF1059" s="159"/>
      <c r="CG1059" s="159"/>
      <c r="CI1059" s="76"/>
      <c r="CJ1059" s="150"/>
      <c r="CK1059" s="150"/>
      <c r="CL1059" s="150"/>
    </row>
    <row r="1060" spans="2:90" s="14" customFormat="1" ht="13.5" customHeight="1">
      <c r="B1060" s="500"/>
      <c r="C1060" s="628"/>
      <c r="D1060" s="631"/>
      <c r="E1060" s="615"/>
      <c r="F1060" s="615"/>
      <c r="G1060" s="125" t="s">
        <v>145</v>
      </c>
      <c r="H1060" s="211">
        <v>8072219</v>
      </c>
      <c r="I1060" s="182">
        <f>IFERROR(H1060/E1059,"-")</f>
        <v>2.8439933685172839E-2</v>
      </c>
      <c r="J1060" s="211">
        <v>79</v>
      </c>
      <c r="K1060" s="182">
        <f>IFERROR(J1060/F1059,"-")</f>
        <v>0.14684014869888476</v>
      </c>
      <c r="L1060" s="214">
        <f t="shared" si="1036"/>
        <v>102179.98734177215</v>
      </c>
      <c r="M1060" s="109">
        <f t="shared" ref="M1060:M1075" si="1066">IFERROR(J1060/$BL$67,0)</f>
        <v>9.1839107184375733E-3</v>
      </c>
      <c r="N1060" s="615"/>
      <c r="O1060" s="615"/>
      <c r="P1060" s="125" t="s">
        <v>145</v>
      </c>
      <c r="Q1060" s="211">
        <v>1110933</v>
      </c>
      <c r="R1060" s="182">
        <f>IFERROR(Q1060/N1059,"-")</f>
        <v>2.8543052636203662E-2</v>
      </c>
      <c r="S1060" s="211">
        <v>21</v>
      </c>
      <c r="T1060" s="182">
        <f>IFERROR(S1060/O1059,"-")</f>
        <v>0.25</v>
      </c>
      <c r="U1060" s="214">
        <f t="shared" si="1037"/>
        <v>52901.571428571428</v>
      </c>
      <c r="V1060" s="109">
        <f t="shared" ref="V1060:V1075" si="1067">IFERROR(S1060/$BL$67,0)</f>
        <v>2.441292722622646E-3</v>
      </c>
      <c r="W1060" s="615"/>
      <c r="X1060" s="615"/>
      <c r="Y1060" s="125" t="s">
        <v>145</v>
      </c>
      <c r="Z1060" s="211">
        <v>1709695</v>
      </c>
      <c r="AA1060" s="182">
        <f>IFERROR(Z1060/W1059,"-")</f>
        <v>5.5092733422184868E-2</v>
      </c>
      <c r="AB1060" s="211">
        <v>6</v>
      </c>
      <c r="AC1060" s="182">
        <f>IFERROR(AB1060/X1059,"-")</f>
        <v>0.1276595744680851</v>
      </c>
      <c r="AD1060" s="214">
        <f t="shared" si="1038"/>
        <v>284949.16666666669</v>
      </c>
      <c r="AE1060" s="109">
        <f t="shared" ref="AE1060:AE1075" si="1068">IFERROR(AB1060/$BL$67,0)</f>
        <v>6.9751220646361309E-4</v>
      </c>
      <c r="AF1060" s="615"/>
      <c r="AG1060" s="615"/>
      <c r="AH1060" s="125" t="s">
        <v>145</v>
      </c>
      <c r="AI1060" s="211">
        <v>339087</v>
      </c>
      <c r="AJ1060" s="182">
        <f>IFERROR(AI1060/AF1059,"-")</f>
        <v>4.3503049628093038E-3</v>
      </c>
      <c r="AK1060" s="211">
        <v>28</v>
      </c>
      <c r="AL1060" s="182">
        <f>IFERROR(AK1060/AG1059,"-")</f>
        <v>0.2978723404255319</v>
      </c>
      <c r="AM1060" s="214">
        <f t="shared" si="1039"/>
        <v>12110.25</v>
      </c>
      <c r="AN1060" s="109">
        <f t="shared" ref="AN1060:AN1075" si="1069">IFERROR(AK1060/$BL$67,0)</f>
        <v>3.2550569634968614E-3</v>
      </c>
      <c r="AO1060" s="615"/>
      <c r="AP1060" s="651"/>
      <c r="AQ1060" s="125" t="s">
        <v>145</v>
      </c>
      <c r="AR1060" s="211">
        <f t="shared" si="1034"/>
        <v>11231934</v>
      </c>
      <c r="AS1060" s="182">
        <f>IFERROR(AR1060/AO1059,"-")</f>
        <v>2.6015873482062607E-2</v>
      </c>
      <c r="AT1060" s="211">
        <f t="shared" si="1035"/>
        <v>134</v>
      </c>
      <c r="AU1060" s="182">
        <f>IFERROR(AT1060/AP1059,"-")</f>
        <v>0.17562254259501967</v>
      </c>
      <c r="AV1060" s="214">
        <f t="shared" si="1040"/>
        <v>83820.40298507463</v>
      </c>
      <c r="AW1060" s="109">
        <f t="shared" ref="AW1060:AW1075" si="1070">IFERROR(AT1060/$BL$67,0)</f>
        <v>1.5577772611020693E-2</v>
      </c>
      <c r="AX1060" s="121"/>
      <c r="AY1060" s="76"/>
      <c r="AZ1060" s="76"/>
      <c r="BA1060" s="76"/>
      <c r="BB1060" s="76"/>
      <c r="BC1060" s="76"/>
      <c r="BD1060" s="76"/>
      <c r="BE1060" s="76"/>
      <c r="BF1060" s="76"/>
      <c r="BG1060" s="76"/>
      <c r="BH1060" s="76"/>
      <c r="BI1060" s="76"/>
      <c r="BN1060" s="500"/>
      <c r="BO1060" s="642"/>
      <c r="BP1060" s="641"/>
      <c r="BQ1060" s="641"/>
      <c r="BR1060" s="400" t="s">
        <v>145</v>
      </c>
      <c r="BS1060" s="188">
        <v>462710</v>
      </c>
      <c r="BT1060" s="390">
        <v>6.7845135790710123E-3</v>
      </c>
      <c r="BU1060" s="188">
        <v>13</v>
      </c>
      <c r="BV1060" s="390">
        <v>0.16883116883116883</v>
      </c>
      <c r="BW1060" s="188">
        <v>35593.076923076922</v>
      </c>
      <c r="BX1060" s="401">
        <v>1.5593139018831713E-3</v>
      </c>
      <c r="CB1060" s="159"/>
      <c r="CC1060" s="159"/>
      <c r="CD1060" s="159"/>
      <c r="CE1060" s="159"/>
      <c r="CF1060" s="159"/>
      <c r="CG1060" s="159"/>
      <c r="CI1060" s="76"/>
      <c r="CJ1060" s="150"/>
      <c r="CK1060" s="150"/>
      <c r="CL1060" s="150"/>
    </row>
    <row r="1061" spans="2:90" s="14" customFormat="1" ht="13.5" customHeight="1">
      <c r="B1061" s="500"/>
      <c r="C1061" s="628"/>
      <c r="D1061" s="631"/>
      <c r="E1061" s="615"/>
      <c r="F1061" s="615"/>
      <c r="G1061" s="126" t="s">
        <v>146</v>
      </c>
      <c r="H1061" s="211">
        <v>10030201</v>
      </c>
      <c r="I1061" s="182">
        <f>IFERROR(H1061/E1059,"-")</f>
        <v>3.5338269599592666E-2</v>
      </c>
      <c r="J1061" s="211">
        <v>130</v>
      </c>
      <c r="K1061" s="182">
        <f>IFERROR(J1061/F1059,"-")</f>
        <v>0.24163568773234201</v>
      </c>
      <c r="L1061" s="214">
        <f t="shared" si="1036"/>
        <v>77155.392307692309</v>
      </c>
      <c r="M1061" s="109">
        <f t="shared" si="1066"/>
        <v>1.5112764473378284E-2</v>
      </c>
      <c r="N1061" s="615"/>
      <c r="O1061" s="615"/>
      <c r="P1061" s="126" t="s">
        <v>146</v>
      </c>
      <c r="Q1061" s="211">
        <v>406274</v>
      </c>
      <c r="R1061" s="182">
        <f>IFERROR(Q1061/N1059,"-")</f>
        <v>1.0438343416498571E-2</v>
      </c>
      <c r="S1061" s="211">
        <v>22</v>
      </c>
      <c r="T1061" s="182">
        <f>IFERROR(S1061/O1059,"-")</f>
        <v>0.26190476190476192</v>
      </c>
      <c r="U1061" s="214">
        <f t="shared" si="1037"/>
        <v>18467</v>
      </c>
      <c r="V1061" s="109">
        <f t="shared" si="1067"/>
        <v>2.5575447570332483E-3</v>
      </c>
      <c r="W1061" s="615"/>
      <c r="X1061" s="615"/>
      <c r="Y1061" s="126" t="s">
        <v>146</v>
      </c>
      <c r="Z1061" s="211">
        <v>278201</v>
      </c>
      <c r="AA1061" s="182">
        <f>IFERROR(Z1061/W1059,"-")</f>
        <v>8.9646712020478823E-3</v>
      </c>
      <c r="AB1061" s="211">
        <v>12</v>
      </c>
      <c r="AC1061" s="182">
        <f>IFERROR(AB1061/X1059,"-")</f>
        <v>0.25531914893617019</v>
      </c>
      <c r="AD1061" s="214">
        <f t="shared" si="1038"/>
        <v>23183.416666666668</v>
      </c>
      <c r="AE1061" s="109">
        <f t="shared" si="1068"/>
        <v>1.3950244129272262E-3</v>
      </c>
      <c r="AF1061" s="615"/>
      <c r="AG1061" s="615"/>
      <c r="AH1061" s="126" t="s">
        <v>146</v>
      </c>
      <c r="AI1061" s="211">
        <v>388922</v>
      </c>
      <c r="AJ1061" s="182">
        <f>IFERROR(AI1061/AF1059,"-")</f>
        <v>4.9896613752391569E-3</v>
      </c>
      <c r="AK1061" s="211">
        <v>17</v>
      </c>
      <c r="AL1061" s="182">
        <f>IFERROR(AK1061/AG1059,"-")</f>
        <v>0.18085106382978725</v>
      </c>
      <c r="AM1061" s="214">
        <f t="shared" si="1039"/>
        <v>22877.764705882353</v>
      </c>
      <c r="AN1061" s="109">
        <f t="shared" si="1069"/>
        <v>1.976284584980237E-3</v>
      </c>
      <c r="AO1061" s="615"/>
      <c r="AP1061" s="651"/>
      <c r="AQ1061" s="126" t="s">
        <v>146</v>
      </c>
      <c r="AR1061" s="211">
        <f t="shared" si="1034"/>
        <v>11103598</v>
      </c>
      <c r="AS1061" s="182">
        <f>IFERROR(AR1061/AO1059,"-")</f>
        <v>2.5718616292054727E-2</v>
      </c>
      <c r="AT1061" s="211">
        <f t="shared" si="1035"/>
        <v>181</v>
      </c>
      <c r="AU1061" s="182">
        <f>IFERROR(AT1061/AP1059,"-")</f>
        <v>0.23722149410222804</v>
      </c>
      <c r="AV1061" s="214">
        <f t="shared" si="1040"/>
        <v>61345.845303867405</v>
      </c>
      <c r="AW1061" s="109">
        <f t="shared" si="1070"/>
        <v>2.1041618228318997E-2</v>
      </c>
      <c r="AX1061" s="121"/>
      <c r="AY1061" s="76"/>
      <c r="AZ1061" s="76"/>
      <c r="BA1061" s="76"/>
      <c r="BB1061" s="76"/>
      <c r="BC1061" s="76"/>
      <c r="BD1061" s="76"/>
      <c r="BE1061" s="76"/>
      <c r="BF1061" s="76"/>
      <c r="BG1061" s="76"/>
      <c r="BH1061" s="76"/>
      <c r="BI1061" s="76"/>
      <c r="BN1061" s="500"/>
      <c r="BO1061" s="642"/>
      <c r="BP1061" s="641"/>
      <c r="BQ1061" s="641"/>
      <c r="BR1061" s="400" t="s">
        <v>146</v>
      </c>
      <c r="BS1061" s="188">
        <v>572270</v>
      </c>
      <c r="BT1061" s="390">
        <v>8.3909437572020663E-3</v>
      </c>
      <c r="BU1061" s="188">
        <v>19</v>
      </c>
      <c r="BV1061" s="390">
        <v>0.24675324675324675</v>
      </c>
      <c r="BW1061" s="188">
        <v>30119.473684210527</v>
      </c>
      <c r="BX1061" s="401">
        <v>2.2789972412138658E-3</v>
      </c>
      <c r="CB1061" s="159"/>
      <c r="CC1061" s="159"/>
      <c r="CD1061" s="159"/>
      <c r="CE1061" s="159"/>
      <c r="CF1061" s="159"/>
      <c r="CG1061" s="159"/>
      <c r="CI1061" s="76"/>
      <c r="CJ1061" s="150"/>
      <c r="CK1061" s="150"/>
      <c r="CL1061" s="150"/>
    </row>
    <row r="1062" spans="2:90" s="14" customFormat="1" ht="13.5" customHeight="1">
      <c r="B1062" s="500"/>
      <c r="C1062" s="628"/>
      <c r="D1062" s="631"/>
      <c r="E1062" s="615"/>
      <c r="F1062" s="615"/>
      <c r="G1062" s="126" t="s">
        <v>147</v>
      </c>
      <c r="H1062" s="211">
        <v>1771651</v>
      </c>
      <c r="I1062" s="182">
        <f>IFERROR(H1062/E1059,"-")</f>
        <v>6.2418570350073685E-3</v>
      </c>
      <c r="J1062" s="211">
        <v>21</v>
      </c>
      <c r="K1062" s="182">
        <f>IFERROR(J1062/F1059,"-")</f>
        <v>3.9033457249070633E-2</v>
      </c>
      <c r="L1062" s="214">
        <f t="shared" si="1036"/>
        <v>84364.333333333328</v>
      </c>
      <c r="M1062" s="109">
        <f t="shared" si="1066"/>
        <v>2.441292722622646E-3</v>
      </c>
      <c r="N1062" s="615"/>
      <c r="O1062" s="615"/>
      <c r="P1062" s="126" t="s">
        <v>147</v>
      </c>
      <c r="Q1062" s="211">
        <v>93318</v>
      </c>
      <c r="R1062" s="182">
        <f>IFERROR(Q1062/N1059,"-")</f>
        <v>2.3976068636949784E-3</v>
      </c>
      <c r="S1062" s="211">
        <v>5</v>
      </c>
      <c r="T1062" s="182">
        <f>IFERROR(S1062/O1059,"-")</f>
        <v>5.9523809523809521E-2</v>
      </c>
      <c r="U1062" s="214">
        <f t="shared" si="1037"/>
        <v>18663.599999999999</v>
      </c>
      <c r="V1062" s="109">
        <f t="shared" si="1067"/>
        <v>5.8126017205301095E-4</v>
      </c>
      <c r="W1062" s="615"/>
      <c r="X1062" s="615"/>
      <c r="Y1062" s="126" t="s">
        <v>147</v>
      </c>
      <c r="Z1062" s="211">
        <v>38178</v>
      </c>
      <c r="AA1062" s="182">
        <f>IFERROR(Z1062/W1059,"-")</f>
        <v>1.2302371923601427E-3</v>
      </c>
      <c r="AB1062" s="211">
        <v>5</v>
      </c>
      <c r="AC1062" s="182">
        <f>IFERROR(AB1062/X1059,"-")</f>
        <v>0.10638297872340426</v>
      </c>
      <c r="AD1062" s="214">
        <f t="shared" si="1038"/>
        <v>7635.6</v>
      </c>
      <c r="AE1062" s="109">
        <f t="shared" si="1068"/>
        <v>5.8126017205301095E-4</v>
      </c>
      <c r="AF1062" s="615"/>
      <c r="AG1062" s="615"/>
      <c r="AH1062" s="126" t="s">
        <v>147</v>
      </c>
      <c r="AI1062" s="211">
        <v>23081</v>
      </c>
      <c r="AJ1062" s="182">
        <f>IFERROR(AI1062/AF1059,"-")</f>
        <v>2.9611689285228139E-4</v>
      </c>
      <c r="AK1062" s="211">
        <v>7</v>
      </c>
      <c r="AL1062" s="182">
        <f>IFERROR(AK1062/AG1059,"-")</f>
        <v>7.4468085106382975E-2</v>
      </c>
      <c r="AM1062" s="214">
        <f t="shared" si="1039"/>
        <v>3297.2857142857142</v>
      </c>
      <c r="AN1062" s="109">
        <f t="shared" si="1069"/>
        <v>8.1376424087421535E-4</v>
      </c>
      <c r="AO1062" s="615"/>
      <c r="AP1062" s="651"/>
      <c r="AQ1062" s="126" t="s">
        <v>147</v>
      </c>
      <c r="AR1062" s="211">
        <f t="shared" si="1034"/>
        <v>1926228</v>
      </c>
      <c r="AS1062" s="182">
        <f>IFERROR(AR1062/AO1059,"-")</f>
        <v>4.4616095452133615E-3</v>
      </c>
      <c r="AT1062" s="211">
        <f t="shared" si="1035"/>
        <v>38</v>
      </c>
      <c r="AU1062" s="182">
        <f>IFERROR(AT1062/AP1059,"-")</f>
        <v>4.9803407601572737E-2</v>
      </c>
      <c r="AV1062" s="214">
        <f t="shared" si="1040"/>
        <v>50690.210526315786</v>
      </c>
      <c r="AW1062" s="109">
        <f t="shared" si="1070"/>
        <v>4.4175773076028831E-3</v>
      </c>
      <c r="AX1062" s="121"/>
      <c r="AY1062" s="76"/>
      <c r="AZ1062" s="76"/>
      <c r="BA1062" s="76"/>
      <c r="BB1062" s="76"/>
      <c r="BC1062" s="76"/>
      <c r="BD1062" s="76"/>
      <c r="BE1062" s="76"/>
      <c r="BF1062" s="76"/>
      <c r="BG1062" s="76"/>
      <c r="BH1062" s="76"/>
      <c r="BI1062" s="76"/>
      <c r="BN1062" s="500"/>
      <c r="BO1062" s="642"/>
      <c r="BP1062" s="641"/>
      <c r="BQ1062" s="641"/>
      <c r="BR1062" s="400" t="s">
        <v>147</v>
      </c>
      <c r="BS1062" s="188">
        <v>28471</v>
      </c>
      <c r="BT1062" s="390">
        <v>4.1745777292414427E-4</v>
      </c>
      <c r="BU1062" s="188">
        <v>4</v>
      </c>
      <c r="BV1062" s="390">
        <v>5.1948051948051951E-2</v>
      </c>
      <c r="BW1062" s="188">
        <v>7117.75</v>
      </c>
      <c r="BX1062" s="401">
        <v>4.7978889288712967E-4</v>
      </c>
      <c r="CB1062" s="159"/>
      <c r="CC1062" s="159"/>
      <c r="CD1062" s="159"/>
      <c r="CE1062" s="159"/>
      <c r="CF1062" s="159"/>
      <c r="CG1062" s="159"/>
      <c r="CI1062" s="76"/>
      <c r="CJ1062" s="150"/>
      <c r="CK1062" s="150"/>
      <c r="CL1062" s="150"/>
    </row>
    <row r="1063" spans="2:90" s="14" customFormat="1" ht="13.5" customHeight="1">
      <c r="B1063" s="500"/>
      <c r="C1063" s="628"/>
      <c r="D1063" s="631"/>
      <c r="E1063" s="615"/>
      <c r="F1063" s="615"/>
      <c r="G1063" s="126" t="s">
        <v>148</v>
      </c>
      <c r="H1063" s="211">
        <v>3997695</v>
      </c>
      <c r="I1063" s="182">
        <f>IFERROR(H1063/E1059,"-")</f>
        <v>1.4084625391549341E-2</v>
      </c>
      <c r="J1063" s="211">
        <v>186</v>
      </c>
      <c r="K1063" s="182">
        <f>IFERROR(J1063/F1059,"-")</f>
        <v>0.34572490706319703</v>
      </c>
      <c r="L1063" s="214">
        <f t="shared" si="1036"/>
        <v>21492.983870967742</v>
      </c>
      <c r="M1063" s="109">
        <f t="shared" si="1066"/>
        <v>2.1622878400372008E-2</v>
      </c>
      <c r="N1063" s="615"/>
      <c r="O1063" s="615"/>
      <c r="P1063" s="126" t="s">
        <v>148</v>
      </c>
      <c r="Q1063" s="211">
        <v>684835</v>
      </c>
      <c r="R1063" s="182">
        <f>IFERROR(Q1063/N1059,"-")</f>
        <v>1.7595373845330487E-2</v>
      </c>
      <c r="S1063" s="211">
        <v>28</v>
      </c>
      <c r="T1063" s="182">
        <f>IFERROR(S1063/O1059,"-")</f>
        <v>0.33333333333333331</v>
      </c>
      <c r="U1063" s="214">
        <f t="shared" si="1037"/>
        <v>24458.392857142859</v>
      </c>
      <c r="V1063" s="109">
        <f t="shared" si="1067"/>
        <v>3.2550569634968614E-3</v>
      </c>
      <c r="W1063" s="615"/>
      <c r="X1063" s="615"/>
      <c r="Y1063" s="126" t="s">
        <v>148</v>
      </c>
      <c r="Z1063" s="211">
        <v>429045</v>
      </c>
      <c r="AA1063" s="182">
        <f>IFERROR(Z1063/W1059,"-")</f>
        <v>1.3825426062029373E-2</v>
      </c>
      <c r="AB1063" s="211">
        <v>15</v>
      </c>
      <c r="AC1063" s="182">
        <f>IFERROR(AB1063/X1059,"-")</f>
        <v>0.31914893617021278</v>
      </c>
      <c r="AD1063" s="214">
        <f t="shared" si="1038"/>
        <v>28603</v>
      </c>
      <c r="AE1063" s="109">
        <f t="shared" si="1068"/>
        <v>1.7437805161590327E-3</v>
      </c>
      <c r="AF1063" s="615"/>
      <c r="AG1063" s="615"/>
      <c r="AH1063" s="126" t="s">
        <v>148</v>
      </c>
      <c r="AI1063" s="211">
        <v>635117</v>
      </c>
      <c r="AJ1063" s="182">
        <f>IFERROR(AI1063/AF1059,"-")</f>
        <v>8.1482116302440278E-3</v>
      </c>
      <c r="AK1063" s="211">
        <v>32</v>
      </c>
      <c r="AL1063" s="182">
        <f>IFERROR(AK1063/AG1059,"-")</f>
        <v>0.34042553191489361</v>
      </c>
      <c r="AM1063" s="214">
        <f t="shared" si="1039"/>
        <v>19847.40625</v>
      </c>
      <c r="AN1063" s="109">
        <f t="shared" si="1069"/>
        <v>3.72006510113927E-3</v>
      </c>
      <c r="AO1063" s="615"/>
      <c r="AP1063" s="651"/>
      <c r="AQ1063" s="126" t="s">
        <v>148</v>
      </c>
      <c r="AR1063" s="211">
        <f t="shared" si="1034"/>
        <v>5746692</v>
      </c>
      <c r="AS1063" s="182">
        <f>IFERROR(AR1063/AO1059,"-")</f>
        <v>1.3310727432371071E-2</v>
      </c>
      <c r="AT1063" s="211">
        <f t="shared" si="1035"/>
        <v>261</v>
      </c>
      <c r="AU1063" s="182">
        <f>IFERROR(AT1063/AP1059,"-")</f>
        <v>0.34207077326343382</v>
      </c>
      <c r="AV1063" s="214">
        <f t="shared" si="1040"/>
        <v>22017.977011494251</v>
      </c>
      <c r="AW1063" s="109">
        <f t="shared" si="1070"/>
        <v>3.0341780981167171E-2</v>
      </c>
      <c r="AX1063" s="121"/>
      <c r="AY1063" s="76"/>
      <c r="AZ1063" s="76"/>
      <c r="BA1063" s="76"/>
      <c r="BB1063" s="76"/>
      <c r="BC1063" s="76"/>
      <c r="BD1063" s="76"/>
      <c r="BE1063" s="76"/>
      <c r="BF1063" s="76"/>
      <c r="BG1063" s="76"/>
      <c r="BH1063" s="76"/>
      <c r="BI1063" s="76"/>
      <c r="BN1063" s="500"/>
      <c r="BO1063" s="642"/>
      <c r="BP1063" s="641"/>
      <c r="BQ1063" s="641"/>
      <c r="BR1063" s="400" t="s">
        <v>148</v>
      </c>
      <c r="BS1063" s="188">
        <v>843297</v>
      </c>
      <c r="BT1063" s="390">
        <v>1.2364893664908576E-2</v>
      </c>
      <c r="BU1063" s="188">
        <v>29</v>
      </c>
      <c r="BV1063" s="390">
        <v>0.37662337662337664</v>
      </c>
      <c r="BW1063" s="188">
        <v>29079.206896551725</v>
      </c>
      <c r="BX1063" s="401">
        <v>3.4784694734316902E-3</v>
      </c>
      <c r="CB1063" s="159"/>
      <c r="CC1063" s="159"/>
      <c r="CD1063" s="159"/>
      <c r="CE1063" s="159"/>
      <c r="CF1063" s="159"/>
      <c r="CG1063" s="159"/>
      <c r="CI1063" s="76"/>
      <c r="CJ1063" s="150"/>
      <c r="CK1063" s="150"/>
      <c r="CL1063" s="150"/>
    </row>
    <row r="1064" spans="2:90" s="14" customFormat="1" ht="13.5" customHeight="1">
      <c r="B1064" s="500"/>
      <c r="C1064" s="628"/>
      <c r="D1064" s="631"/>
      <c r="E1064" s="615"/>
      <c r="F1064" s="615"/>
      <c r="G1064" s="126" t="s">
        <v>149</v>
      </c>
      <c r="H1064" s="211">
        <v>10147348</v>
      </c>
      <c r="I1064" s="182">
        <f>IFERROR(H1064/E1059,"-")</f>
        <v>3.575100033836684E-2</v>
      </c>
      <c r="J1064" s="211">
        <v>190</v>
      </c>
      <c r="K1064" s="182">
        <f>IFERROR(J1064/F1059,"-")</f>
        <v>0.35315985130111527</v>
      </c>
      <c r="L1064" s="214">
        <f t="shared" si="1036"/>
        <v>53407.094736842104</v>
      </c>
      <c r="M1064" s="109">
        <f t="shared" si="1066"/>
        <v>2.2087886538014415E-2</v>
      </c>
      <c r="N1064" s="615"/>
      <c r="O1064" s="615"/>
      <c r="P1064" s="126" t="s">
        <v>149</v>
      </c>
      <c r="Q1064" s="211">
        <v>1418419</v>
      </c>
      <c r="R1064" s="182">
        <f>IFERROR(Q1064/N1059,"-")</f>
        <v>3.6443249212320963E-2</v>
      </c>
      <c r="S1064" s="211">
        <v>28</v>
      </c>
      <c r="T1064" s="182">
        <f>IFERROR(S1064/O1059,"-")</f>
        <v>0.33333333333333331</v>
      </c>
      <c r="U1064" s="214">
        <f t="shared" si="1037"/>
        <v>50657.821428571428</v>
      </c>
      <c r="V1064" s="109">
        <f t="shared" si="1067"/>
        <v>3.2550569634968614E-3</v>
      </c>
      <c r="W1064" s="615"/>
      <c r="X1064" s="615"/>
      <c r="Y1064" s="126" t="s">
        <v>149</v>
      </c>
      <c r="Z1064" s="211">
        <v>630587</v>
      </c>
      <c r="AA1064" s="182">
        <f>IFERROR(Z1064/W1059,"-")</f>
        <v>2.0319859092116015E-2</v>
      </c>
      <c r="AB1064" s="211">
        <v>16</v>
      </c>
      <c r="AC1064" s="182">
        <f>IFERROR(AB1064/X1059,"-")</f>
        <v>0.34042553191489361</v>
      </c>
      <c r="AD1064" s="214">
        <f t="shared" si="1038"/>
        <v>39411.6875</v>
      </c>
      <c r="AE1064" s="109">
        <f t="shared" si="1068"/>
        <v>1.860032550569635E-3</v>
      </c>
      <c r="AF1064" s="615"/>
      <c r="AG1064" s="615"/>
      <c r="AH1064" s="126" t="s">
        <v>149</v>
      </c>
      <c r="AI1064" s="211">
        <v>2100898</v>
      </c>
      <c r="AJ1064" s="182">
        <f>IFERROR(AI1064/AF1059,"-")</f>
        <v>2.6953398377868042E-2</v>
      </c>
      <c r="AK1064" s="211">
        <v>32</v>
      </c>
      <c r="AL1064" s="182">
        <f>IFERROR(AK1064/AG1059,"-")</f>
        <v>0.34042553191489361</v>
      </c>
      <c r="AM1064" s="214">
        <f t="shared" si="1039"/>
        <v>65653.0625</v>
      </c>
      <c r="AN1064" s="109">
        <f t="shared" si="1069"/>
        <v>3.72006510113927E-3</v>
      </c>
      <c r="AO1064" s="615"/>
      <c r="AP1064" s="651"/>
      <c r="AQ1064" s="126" t="s">
        <v>149</v>
      </c>
      <c r="AR1064" s="211">
        <f t="shared" si="1034"/>
        <v>14297252</v>
      </c>
      <c r="AS1064" s="182">
        <f>IFERROR(AR1064/AO1059,"-")</f>
        <v>3.3115890742695477E-2</v>
      </c>
      <c r="AT1064" s="211">
        <f t="shared" si="1035"/>
        <v>266</v>
      </c>
      <c r="AU1064" s="182">
        <f>IFERROR(AT1064/AP1059,"-")</f>
        <v>0.34862385321100919</v>
      </c>
      <c r="AV1064" s="214">
        <f t="shared" si="1040"/>
        <v>53749.067669172931</v>
      </c>
      <c r="AW1064" s="109">
        <f t="shared" si="1070"/>
        <v>3.0923041153220181E-2</v>
      </c>
      <c r="AX1064" s="121"/>
      <c r="AY1064" s="76"/>
      <c r="AZ1064" s="76"/>
      <c r="BA1064" s="76"/>
      <c r="BB1064" s="76"/>
      <c r="BC1064" s="76"/>
      <c r="BD1064" s="76"/>
      <c r="BE1064" s="76"/>
      <c r="BF1064" s="76"/>
      <c r="BG1064" s="76"/>
      <c r="BH1064" s="76"/>
      <c r="BI1064" s="76"/>
      <c r="BN1064" s="500"/>
      <c r="BO1064" s="642"/>
      <c r="BP1064" s="641"/>
      <c r="BQ1064" s="641"/>
      <c r="BR1064" s="400" t="s">
        <v>149</v>
      </c>
      <c r="BS1064" s="188">
        <v>1648990</v>
      </c>
      <c r="BT1064" s="390">
        <v>2.4178416387699225E-2</v>
      </c>
      <c r="BU1064" s="188">
        <v>33</v>
      </c>
      <c r="BV1064" s="390">
        <v>0.42857142857142855</v>
      </c>
      <c r="BW1064" s="188">
        <v>49969.393939393936</v>
      </c>
      <c r="BX1064" s="401">
        <v>3.95825836631882E-3</v>
      </c>
      <c r="CB1064" s="159"/>
      <c r="CC1064" s="159"/>
      <c r="CD1064" s="159"/>
      <c r="CE1064" s="159"/>
      <c r="CF1064" s="159"/>
      <c r="CG1064" s="159"/>
      <c r="CI1064" s="76"/>
      <c r="CJ1064" s="150"/>
      <c r="CK1064" s="150"/>
      <c r="CL1064" s="150"/>
    </row>
    <row r="1065" spans="2:90" s="14" customFormat="1" ht="13.5" customHeight="1">
      <c r="B1065" s="500"/>
      <c r="C1065" s="628"/>
      <c r="D1065" s="631"/>
      <c r="E1065" s="615"/>
      <c r="F1065" s="615"/>
      <c r="G1065" s="126" t="s">
        <v>150</v>
      </c>
      <c r="H1065" s="211">
        <v>5026416</v>
      </c>
      <c r="I1065" s="182">
        <f>IFERROR(H1065/E1059,"-")</f>
        <v>1.7709001417589354E-2</v>
      </c>
      <c r="J1065" s="211">
        <v>49</v>
      </c>
      <c r="K1065" s="182">
        <f>IFERROR(J1065/F1059,"-")</f>
        <v>9.1078066914498143E-2</v>
      </c>
      <c r="L1065" s="214">
        <f t="shared" si="1036"/>
        <v>102579.91836734694</v>
      </c>
      <c r="M1065" s="109">
        <f t="shared" si="1066"/>
        <v>5.6963496861195074E-3</v>
      </c>
      <c r="N1065" s="615"/>
      <c r="O1065" s="615"/>
      <c r="P1065" s="126" t="s">
        <v>150</v>
      </c>
      <c r="Q1065" s="211">
        <v>808536</v>
      </c>
      <c r="R1065" s="182">
        <f>IFERROR(Q1065/N1059,"-")</f>
        <v>2.0773607054849902E-2</v>
      </c>
      <c r="S1065" s="211">
        <v>11</v>
      </c>
      <c r="T1065" s="182">
        <f>IFERROR(S1065/O1059,"-")</f>
        <v>0.13095238095238096</v>
      </c>
      <c r="U1065" s="214">
        <f t="shared" si="1037"/>
        <v>73503.272727272721</v>
      </c>
      <c r="V1065" s="109">
        <f t="shared" si="1067"/>
        <v>1.2787723785166241E-3</v>
      </c>
      <c r="W1065" s="615"/>
      <c r="X1065" s="615"/>
      <c r="Y1065" s="126" t="s">
        <v>150</v>
      </c>
      <c r="Z1065" s="211">
        <v>19478</v>
      </c>
      <c r="AA1065" s="182">
        <f>IFERROR(Z1065/W1059,"-")</f>
        <v>6.2765362336400174E-4</v>
      </c>
      <c r="AB1065" s="211">
        <v>2</v>
      </c>
      <c r="AC1065" s="182">
        <f>IFERROR(AB1065/X1059,"-")</f>
        <v>4.2553191489361701E-2</v>
      </c>
      <c r="AD1065" s="214">
        <f t="shared" si="1038"/>
        <v>9739</v>
      </c>
      <c r="AE1065" s="109">
        <f t="shared" si="1068"/>
        <v>2.3250406882120437E-4</v>
      </c>
      <c r="AF1065" s="615"/>
      <c r="AG1065" s="615"/>
      <c r="AH1065" s="126" t="s">
        <v>150</v>
      </c>
      <c r="AI1065" s="211">
        <v>77895</v>
      </c>
      <c r="AJ1065" s="182">
        <f>IFERROR(AI1065/AF1059,"-")</f>
        <v>9.9935121393043879E-4</v>
      </c>
      <c r="AK1065" s="211">
        <v>8</v>
      </c>
      <c r="AL1065" s="182">
        <f>IFERROR(AK1065/AG1059,"-")</f>
        <v>8.5106382978723402E-2</v>
      </c>
      <c r="AM1065" s="214">
        <f t="shared" si="1039"/>
        <v>9736.875</v>
      </c>
      <c r="AN1065" s="109">
        <f t="shared" si="1069"/>
        <v>9.3001627528481749E-4</v>
      </c>
      <c r="AO1065" s="615"/>
      <c r="AP1065" s="651"/>
      <c r="AQ1065" s="126" t="s">
        <v>150</v>
      </c>
      <c r="AR1065" s="211">
        <f t="shared" si="1034"/>
        <v>5932325</v>
      </c>
      <c r="AS1065" s="182">
        <f>IFERROR(AR1065/AO1059,"-")</f>
        <v>1.374069832091936E-2</v>
      </c>
      <c r="AT1065" s="211">
        <f t="shared" si="1035"/>
        <v>70</v>
      </c>
      <c r="AU1065" s="182">
        <f>IFERROR(AT1065/AP1059,"-")</f>
        <v>9.1743119266055051E-2</v>
      </c>
      <c r="AV1065" s="214">
        <f t="shared" si="1040"/>
        <v>84747.5</v>
      </c>
      <c r="AW1065" s="109">
        <f t="shared" si="1070"/>
        <v>8.1376424087421535E-3</v>
      </c>
      <c r="AX1065" s="121"/>
      <c r="AY1065" s="76"/>
      <c r="AZ1065" s="76"/>
      <c r="BA1065" s="76"/>
      <c r="BB1065" s="76"/>
      <c r="BC1065" s="76"/>
      <c r="BD1065" s="76"/>
      <c r="BE1065" s="76"/>
      <c r="BF1065" s="76"/>
      <c r="BG1065" s="76"/>
      <c r="BH1065" s="76"/>
      <c r="BI1065" s="76"/>
      <c r="BN1065" s="500"/>
      <c r="BO1065" s="642"/>
      <c r="BP1065" s="641"/>
      <c r="BQ1065" s="641"/>
      <c r="BR1065" s="400" t="s">
        <v>150</v>
      </c>
      <c r="BS1065" s="188">
        <v>4452955</v>
      </c>
      <c r="BT1065" s="390">
        <v>6.529172411335861E-2</v>
      </c>
      <c r="BU1065" s="188">
        <v>13</v>
      </c>
      <c r="BV1065" s="390">
        <v>0.16883116883116883</v>
      </c>
      <c r="BW1065" s="188">
        <v>342535</v>
      </c>
      <c r="BX1065" s="401">
        <v>1.5593139018831713E-3</v>
      </c>
      <c r="CB1065" s="159"/>
      <c r="CC1065" s="159"/>
      <c r="CD1065" s="159"/>
      <c r="CE1065" s="159"/>
      <c r="CF1065" s="159"/>
      <c r="CG1065" s="159"/>
      <c r="CI1065" s="76"/>
      <c r="CJ1065" s="150"/>
      <c r="CK1065" s="150"/>
      <c r="CL1065" s="150"/>
    </row>
    <row r="1066" spans="2:90" s="14" customFormat="1" ht="13.5" customHeight="1">
      <c r="B1066" s="500"/>
      <c r="C1066" s="628"/>
      <c r="D1066" s="631"/>
      <c r="E1066" s="615"/>
      <c r="F1066" s="615"/>
      <c r="G1066" s="126" t="s">
        <v>160</v>
      </c>
      <c r="H1066" s="211">
        <v>0</v>
      </c>
      <c r="I1066" s="182">
        <f>IFERROR(H1066/E1059,"-")</f>
        <v>0</v>
      </c>
      <c r="J1066" s="211">
        <v>0</v>
      </c>
      <c r="K1066" s="182">
        <f>IFERROR(J1066/F1059,"-")</f>
        <v>0</v>
      </c>
      <c r="L1066" s="214" t="str">
        <f t="shared" si="1036"/>
        <v>-</v>
      </c>
      <c r="M1066" s="109">
        <f t="shared" si="1066"/>
        <v>0</v>
      </c>
      <c r="N1066" s="615"/>
      <c r="O1066" s="615"/>
      <c r="P1066" s="126" t="s">
        <v>160</v>
      </c>
      <c r="Q1066" s="211">
        <v>0</v>
      </c>
      <c r="R1066" s="182">
        <f>IFERROR(Q1066/N1059,"-")</f>
        <v>0</v>
      </c>
      <c r="S1066" s="211">
        <v>0</v>
      </c>
      <c r="T1066" s="182">
        <f>IFERROR(S1066/O1059,"-")</f>
        <v>0</v>
      </c>
      <c r="U1066" s="214" t="str">
        <f t="shared" si="1037"/>
        <v>-</v>
      </c>
      <c r="V1066" s="109">
        <f t="shared" si="1067"/>
        <v>0</v>
      </c>
      <c r="W1066" s="615"/>
      <c r="X1066" s="615"/>
      <c r="Y1066" s="126" t="s">
        <v>160</v>
      </c>
      <c r="Z1066" s="211">
        <v>0</v>
      </c>
      <c r="AA1066" s="182">
        <f>IFERROR(Z1066/W1059,"-")</f>
        <v>0</v>
      </c>
      <c r="AB1066" s="211">
        <v>0</v>
      </c>
      <c r="AC1066" s="182">
        <f>IFERROR(AB1066/X1059,"-")</f>
        <v>0</v>
      </c>
      <c r="AD1066" s="214" t="str">
        <f t="shared" si="1038"/>
        <v>-</v>
      </c>
      <c r="AE1066" s="109">
        <f t="shared" si="1068"/>
        <v>0</v>
      </c>
      <c r="AF1066" s="615"/>
      <c r="AG1066" s="615"/>
      <c r="AH1066" s="126" t="s">
        <v>160</v>
      </c>
      <c r="AI1066" s="211">
        <v>0</v>
      </c>
      <c r="AJ1066" s="182">
        <f>IFERROR(AI1066/AF1059,"-")</f>
        <v>0</v>
      </c>
      <c r="AK1066" s="211">
        <v>0</v>
      </c>
      <c r="AL1066" s="182">
        <f>IFERROR(AK1066/AG1059,"-")</f>
        <v>0</v>
      </c>
      <c r="AM1066" s="214" t="str">
        <f t="shared" si="1039"/>
        <v>-</v>
      </c>
      <c r="AN1066" s="109">
        <f t="shared" si="1069"/>
        <v>0</v>
      </c>
      <c r="AO1066" s="615"/>
      <c r="AP1066" s="651"/>
      <c r="AQ1066" s="126" t="s">
        <v>160</v>
      </c>
      <c r="AR1066" s="211">
        <f t="shared" si="1034"/>
        <v>0</v>
      </c>
      <c r="AS1066" s="182">
        <f>IFERROR(AR1066/AO1059,"-")</f>
        <v>0</v>
      </c>
      <c r="AT1066" s="211">
        <f t="shared" si="1035"/>
        <v>0</v>
      </c>
      <c r="AU1066" s="182">
        <f>IFERROR(AT1066/AP1059,"-")</f>
        <v>0</v>
      </c>
      <c r="AV1066" s="214" t="str">
        <f t="shared" si="1040"/>
        <v>-</v>
      </c>
      <c r="AW1066" s="109">
        <f t="shared" si="1070"/>
        <v>0</v>
      </c>
      <c r="AX1066" s="121"/>
      <c r="AY1066" s="76"/>
      <c r="AZ1066" s="76"/>
      <c r="BA1066" s="76"/>
      <c r="BB1066" s="76"/>
      <c r="BC1066" s="76"/>
      <c r="BD1066" s="76"/>
      <c r="BE1066" s="76"/>
      <c r="BF1066" s="76"/>
      <c r="BG1066" s="76"/>
      <c r="BH1066" s="76"/>
      <c r="BI1066" s="76"/>
      <c r="BN1066" s="500"/>
      <c r="BO1066" s="642"/>
      <c r="BP1066" s="641"/>
      <c r="BQ1066" s="641"/>
      <c r="BR1066" s="400" t="s">
        <v>160</v>
      </c>
      <c r="BS1066" s="188">
        <v>0</v>
      </c>
      <c r="BT1066" s="390">
        <v>0</v>
      </c>
      <c r="BU1066" s="188">
        <v>0</v>
      </c>
      <c r="BV1066" s="390">
        <v>0</v>
      </c>
      <c r="BW1066" s="188" t="s">
        <v>418</v>
      </c>
      <c r="BX1066" s="401">
        <v>0</v>
      </c>
      <c r="CB1066" s="159"/>
      <c r="CC1066" s="159"/>
      <c r="CD1066" s="159"/>
      <c r="CE1066" s="159"/>
      <c r="CF1066" s="159"/>
      <c r="CG1066" s="159"/>
      <c r="CI1066" s="76"/>
      <c r="CJ1066" s="150"/>
      <c r="CK1066" s="150"/>
      <c r="CL1066" s="150"/>
    </row>
    <row r="1067" spans="2:90" s="14" customFormat="1" ht="13.5" customHeight="1">
      <c r="B1067" s="500"/>
      <c r="C1067" s="628"/>
      <c r="D1067" s="631"/>
      <c r="E1067" s="615"/>
      <c r="F1067" s="615"/>
      <c r="G1067" s="126" t="s">
        <v>151</v>
      </c>
      <c r="H1067" s="211">
        <v>25922</v>
      </c>
      <c r="I1067" s="182">
        <f>IFERROR(H1067/E1059,"-")</f>
        <v>9.1328042634503638E-5</v>
      </c>
      <c r="J1067" s="211">
        <v>3</v>
      </c>
      <c r="K1067" s="182">
        <f>IFERROR(J1067/F1059,"-")</f>
        <v>5.5762081784386614E-3</v>
      </c>
      <c r="L1067" s="214">
        <f t="shared" si="1036"/>
        <v>8640.6666666666661</v>
      </c>
      <c r="M1067" s="109">
        <f t="shared" si="1066"/>
        <v>3.4875610323180655E-4</v>
      </c>
      <c r="N1067" s="615"/>
      <c r="O1067" s="615"/>
      <c r="P1067" s="126" t="s">
        <v>151</v>
      </c>
      <c r="Q1067" s="211">
        <v>0</v>
      </c>
      <c r="R1067" s="182">
        <f>IFERROR(Q1067/N1059,"-")</f>
        <v>0</v>
      </c>
      <c r="S1067" s="211">
        <v>0</v>
      </c>
      <c r="T1067" s="182">
        <f>IFERROR(S1067/O1059,"-")</f>
        <v>0</v>
      </c>
      <c r="U1067" s="214" t="str">
        <f t="shared" si="1037"/>
        <v>-</v>
      </c>
      <c r="V1067" s="109">
        <f t="shared" si="1067"/>
        <v>0</v>
      </c>
      <c r="W1067" s="615"/>
      <c r="X1067" s="615"/>
      <c r="Y1067" s="126" t="s">
        <v>151</v>
      </c>
      <c r="Z1067" s="211">
        <v>0</v>
      </c>
      <c r="AA1067" s="182">
        <f>IFERROR(Z1067/W1059,"-")</f>
        <v>0</v>
      </c>
      <c r="AB1067" s="211">
        <v>0</v>
      </c>
      <c r="AC1067" s="182">
        <f>IFERROR(AB1067/X1059,"-")</f>
        <v>0</v>
      </c>
      <c r="AD1067" s="214" t="str">
        <f t="shared" si="1038"/>
        <v>-</v>
      </c>
      <c r="AE1067" s="109">
        <f t="shared" si="1068"/>
        <v>0</v>
      </c>
      <c r="AF1067" s="615"/>
      <c r="AG1067" s="615"/>
      <c r="AH1067" s="126" t="s">
        <v>151</v>
      </c>
      <c r="AI1067" s="211">
        <v>54626</v>
      </c>
      <c r="AJ1067" s="182">
        <f>IFERROR(AI1067/AF1059,"-")</f>
        <v>7.0082238156703451E-4</v>
      </c>
      <c r="AK1067" s="211">
        <v>3</v>
      </c>
      <c r="AL1067" s="182">
        <f>IFERROR(AK1067/AG1059,"-")</f>
        <v>3.1914893617021274E-2</v>
      </c>
      <c r="AM1067" s="214">
        <f t="shared" si="1039"/>
        <v>18208.666666666668</v>
      </c>
      <c r="AN1067" s="109">
        <f t="shared" si="1069"/>
        <v>3.4875610323180655E-4</v>
      </c>
      <c r="AO1067" s="615"/>
      <c r="AP1067" s="651"/>
      <c r="AQ1067" s="126" t="s">
        <v>151</v>
      </c>
      <c r="AR1067" s="211">
        <f t="shared" si="1034"/>
        <v>80548</v>
      </c>
      <c r="AS1067" s="182">
        <f>IFERROR(AR1067/AO1059,"-")</f>
        <v>1.8656863343687551E-4</v>
      </c>
      <c r="AT1067" s="211">
        <f t="shared" si="1035"/>
        <v>6</v>
      </c>
      <c r="AU1067" s="182">
        <f>IFERROR(AT1067/AP1059,"-")</f>
        <v>7.8636959370904317E-3</v>
      </c>
      <c r="AV1067" s="214">
        <f t="shared" si="1040"/>
        <v>13424.666666666666</v>
      </c>
      <c r="AW1067" s="109">
        <f t="shared" si="1070"/>
        <v>6.9751220646361309E-4</v>
      </c>
      <c r="AX1067" s="121"/>
      <c r="AY1067" s="76"/>
      <c r="AZ1067" s="76"/>
      <c r="BA1067" s="76"/>
      <c r="BB1067" s="76"/>
      <c r="BC1067" s="76"/>
      <c r="BD1067" s="76"/>
      <c r="BE1067" s="76"/>
      <c r="BF1067" s="76"/>
      <c r="BG1067" s="76"/>
      <c r="BH1067" s="76"/>
      <c r="BI1067" s="76"/>
      <c r="BN1067" s="500"/>
      <c r="BO1067" s="642"/>
      <c r="BP1067" s="641"/>
      <c r="BQ1067" s="641"/>
      <c r="BR1067" s="400" t="s">
        <v>151</v>
      </c>
      <c r="BS1067" s="188">
        <v>740</v>
      </c>
      <c r="BT1067" s="390">
        <v>1.0850295106033043E-5</v>
      </c>
      <c r="BU1067" s="188">
        <v>1</v>
      </c>
      <c r="BV1067" s="390">
        <v>1.2987012987012988E-2</v>
      </c>
      <c r="BW1067" s="188">
        <v>740</v>
      </c>
      <c r="BX1067" s="401">
        <v>1.1994722322178242E-4</v>
      </c>
      <c r="CB1067" s="159"/>
      <c r="CC1067" s="159"/>
      <c r="CD1067" s="159"/>
      <c r="CE1067" s="159"/>
      <c r="CF1067" s="159"/>
      <c r="CG1067" s="159"/>
      <c r="CI1067" s="76"/>
      <c r="CJ1067" s="150"/>
      <c r="CK1067" s="150"/>
      <c r="CL1067" s="150"/>
    </row>
    <row r="1068" spans="2:90" s="14" customFormat="1" ht="13.5" customHeight="1">
      <c r="B1068" s="500"/>
      <c r="C1068" s="628"/>
      <c r="D1068" s="631"/>
      <c r="E1068" s="615"/>
      <c r="F1068" s="615"/>
      <c r="G1068" s="126" t="s">
        <v>152</v>
      </c>
      <c r="H1068" s="211">
        <v>194034</v>
      </c>
      <c r="I1068" s="182">
        <f>IFERROR(H1068/E1059,"-")</f>
        <v>6.8361798567021371E-4</v>
      </c>
      <c r="J1068" s="211">
        <v>16</v>
      </c>
      <c r="K1068" s="182">
        <f>IFERROR(J1068/F1059,"-")</f>
        <v>2.9739776951672861E-2</v>
      </c>
      <c r="L1068" s="214">
        <f t="shared" si="1036"/>
        <v>12127.125</v>
      </c>
      <c r="M1068" s="109">
        <f t="shared" si="1066"/>
        <v>1.860032550569635E-3</v>
      </c>
      <c r="N1068" s="615"/>
      <c r="O1068" s="615"/>
      <c r="P1068" s="126" t="s">
        <v>152</v>
      </c>
      <c r="Q1068" s="211">
        <v>61916</v>
      </c>
      <c r="R1068" s="182">
        <f>IFERROR(Q1068/N1059,"-")</f>
        <v>1.5907994874787103E-3</v>
      </c>
      <c r="S1068" s="211">
        <v>6</v>
      </c>
      <c r="T1068" s="182">
        <f>IFERROR(S1068/O1059,"-")</f>
        <v>7.1428571428571425E-2</v>
      </c>
      <c r="U1068" s="214">
        <f t="shared" si="1037"/>
        <v>10319.333333333334</v>
      </c>
      <c r="V1068" s="109">
        <f t="shared" si="1067"/>
        <v>6.9751220646361309E-4</v>
      </c>
      <c r="W1068" s="615"/>
      <c r="X1068" s="615"/>
      <c r="Y1068" s="126" t="s">
        <v>152</v>
      </c>
      <c r="Z1068" s="211">
        <v>12373</v>
      </c>
      <c r="AA1068" s="182">
        <f>IFERROR(Z1068/W1059,"-")</f>
        <v>3.9870409086573534E-4</v>
      </c>
      <c r="AB1068" s="211">
        <v>4</v>
      </c>
      <c r="AC1068" s="182">
        <f>IFERROR(AB1068/X1059,"-")</f>
        <v>8.5106382978723402E-2</v>
      </c>
      <c r="AD1068" s="214">
        <f t="shared" si="1038"/>
        <v>3093.25</v>
      </c>
      <c r="AE1068" s="109">
        <f t="shared" si="1068"/>
        <v>4.6500813764240875E-4</v>
      </c>
      <c r="AF1068" s="615"/>
      <c r="AG1068" s="615"/>
      <c r="AH1068" s="126" t="s">
        <v>152</v>
      </c>
      <c r="AI1068" s="211">
        <v>21038</v>
      </c>
      <c r="AJ1068" s="182">
        <f>IFERROR(AI1068/AF1059,"-")</f>
        <v>2.6990629486704635E-4</v>
      </c>
      <c r="AK1068" s="211">
        <v>2</v>
      </c>
      <c r="AL1068" s="182">
        <f>IFERROR(AK1068/AG1059,"-")</f>
        <v>2.1276595744680851E-2</v>
      </c>
      <c r="AM1068" s="214">
        <f t="shared" si="1039"/>
        <v>10519</v>
      </c>
      <c r="AN1068" s="109">
        <f t="shared" si="1069"/>
        <v>2.3250406882120437E-4</v>
      </c>
      <c r="AO1068" s="615"/>
      <c r="AP1068" s="651"/>
      <c r="AQ1068" s="126" t="s">
        <v>152</v>
      </c>
      <c r="AR1068" s="211">
        <f t="shared" si="1034"/>
        <v>289361</v>
      </c>
      <c r="AS1068" s="182">
        <f>IFERROR(AR1068/AO1059,"-")</f>
        <v>6.7023000372359008E-4</v>
      </c>
      <c r="AT1068" s="211">
        <f t="shared" si="1035"/>
        <v>28</v>
      </c>
      <c r="AU1068" s="182">
        <f>IFERROR(AT1068/AP1059,"-")</f>
        <v>3.669724770642202E-2</v>
      </c>
      <c r="AV1068" s="214">
        <f t="shared" si="1040"/>
        <v>10334.321428571429</v>
      </c>
      <c r="AW1068" s="109">
        <f t="shared" si="1070"/>
        <v>3.2550569634968614E-3</v>
      </c>
      <c r="AX1068" s="121"/>
      <c r="AY1068" s="76"/>
      <c r="AZ1068" s="76"/>
      <c r="BA1068" s="76"/>
      <c r="BB1068" s="76"/>
      <c r="BC1068" s="76"/>
      <c r="BD1068" s="76"/>
      <c r="BE1068" s="76"/>
      <c r="BF1068" s="76"/>
      <c r="BG1068" s="76"/>
      <c r="BH1068" s="76"/>
      <c r="BI1068" s="76"/>
      <c r="BN1068" s="500"/>
      <c r="BO1068" s="642"/>
      <c r="BP1068" s="641"/>
      <c r="BQ1068" s="641"/>
      <c r="BR1068" s="400" t="s">
        <v>152</v>
      </c>
      <c r="BS1068" s="188">
        <v>1477889</v>
      </c>
      <c r="BT1068" s="390">
        <v>2.1669637545891983E-2</v>
      </c>
      <c r="BU1068" s="188">
        <v>6</v>
      </c>
      <c r="BV1068" s="390">
        <v>7.792207792207792E-2</v>
      </c>
      <c r="BW1068" s="188">
        <v>246314.83333333334</v>
      </c>
      <c r="BX1068" s="401">
        <v>7.1968333933069444E-4</v>
      </c>
      <c r="CB1068" s="159"/>
      <c r="CC1068" s="159"/>
      <c r="CD1068" s="159"/>
      <c r="CE1068" s="159"/>
      <c r="CF1068" s="159"/>
      <c r="CG1068" s="159"/>
      <c r="CI1068" s="76"/>
      <c r="CJ1068" s="150"/>
      <c r="CK1068" s="150"/>
      <c r="CL1068" s="150"/>
    </row>
    <row r="1069" spans="2:90" s="14" customFormat="1" ht="13.5" customHeight="1">
      <c r="B1069" s="500"/>
      <c r="C1069" s="628"/>
      <c r="D1069" s="631"/>
      <c r="E1069" s="615"/>
      <c r="F1069" s="615"/>
      <c r="G1069" s="126" t="s">
        <v>153</v>
      </c>
      <c r="H1069" s="211">
        <v>52173</v>
      </c>
      <c r="I1069" s="182">
        <f>IFERROR(H1069/E1059,"-")</f>
        <v>1.8381521365519476E-4</v>
      </c>
      <c r="J1069" s="211">
        <v>2</v>
      </c>
      <c r="K1069" s="182">
        <f>IFERROR(J1069/F1059,"-")</f>
        <v>3.7174721189591076E-3</v>
      </c>
      <c r="L1069" s="214">
        <f t="shared" si="1036"/>
        <v>26086.5</v>
      </c>
      <c r="M1069" s="109">
        <f t="shared" si="1066"/>
        <v>2.3250406882120437E-4</v>
      </c>
      <c r="N1069" s="615"/>
      <c r="O1069" s="615"/>
      <c r="P1069" s="126" t="s">
        <v>153</v>
      </c>
      <c r="Q1069" s="211">
        <v>222068</v>
      </c>
      <c r="R1069" s="182">
        <f>IFERROR(Q1069/N1059,"-")</f>
        <v>5.7055633533403677E-3</v>
      </c>
      <c r="S1069" s="211">
        <v>2</v>
      </c>
      <c r="T1069" s="182">
        <f>IFERROR(S1069/O1059,"-")</f>
        <v>2.3809523809523808E-2</v>
      </c>
      <c r="U1069" s="214">
        <f t="shared" si="1037"/>
        <v>111034</v>
      </c>
      <c r="V1069" s="109">
        <f t="shared" si="1067"/>
        <v>2.3250406882120437E-4</v>
      </c>
      <c r="W1069" s="615"/>
      <c r="X1069" s="615"/>
      <c r="Y1069" s="126" t="s">
        <v>153</v>
      </c>
      <c r="Z1069" s="211">
        <v>7421</v>
      </c>
      <c r="AA1069" s="182">
        <f>IFERROR(Z1069/W1059,"-")</f>
        <v>2.3913222810269312E-4</v>
      </c>
      <c r="AB1069" s="211">
        <v>1</v>
      </c>
      <c r="AC1069" s="182">
        <f>IFERROR(AB1069/X1059,"-")</f>
        <v>2.1276595744680851E-2</v>
      </c>
      <c r="AD1069" s="214">
        <f t="shared" si="1038"/>
        <v>7421</v>
      </c>
      <c r="AE1069" s="109">
        <f t="shared" si="1068"/>
        <v>1.1625203441060219E-4</v>
      </c>
      <c r="AF1069" s="615"/>
      <c r="AG1069" s="615"/>
      <c r="AH1069" s="126" t="s">
        <v>153</v>
      </c>
      <c r="AI1069" s="211">
        <v>7920</v>
      </c>
      <c r="AJ1069" s="182">
        <f>IFERROR(AI1069/AF1059,"-")</f>
        <v>1.0160936663879679E-4</v>
      </c>
      <c r="AK1069" s="211">
        <v>1</v>
      </c>
      <c r="AL1069" s="182">
        <f>IFERROR(AK1069/AG1059,"-")</f>
        <v>1.0638297872340425E-2</v>
      </c>
      <c r="AM1069" s="214">
        <f t="shared" si="1039"/>
        <v>7920</v>
      </c>
      <c r="AN1069" s="109">
        <f t="shared" si="1069"/>
        <v>1.1625203441060219E-4</v>
      </c>
      <c r="AO1069" s="615"/>
      <c r="AP1069" s="651"/>
      <c r="AQ1069" s="126" t="s">
        <v>153</v>
      </c>
      <c r="AR1069" s="211">
        <f t="shared" si="1034"/>
        <v>289582</v>
      </c>
      <c r="AS1069" s="182">
        <f>IFERROR(AR1069/AO1059,"-")</f>
        <v>6.7074189313101856E-4</v>
      </c>
      <c r="AT1069" s="211">
        <f t="shared" si="1035"/>
        <v>6</v>
      </c>
      <c r="AU1069" s="182">
        <f>IFERROR(AT1069/AP1059,"-")</f>
        <v>7.8636959370904317E-3</v>
      </c>
      <c r="AV1069" s="214">
        <f t="shared" si="1040"/>
        <v>48263.666666666664</v>
      </c>
      <c r="AW1069" s="109">
        <f t="shared" si="1070"/>
        <v>6.9751220646361309E-4</v>
      </c>
      <c r="AX1069" s="121"/>
      <c r="AY1069" s="76"/>
      <c r="AZ1069" s="76"/>
      <c r="BA1069" s="76"/>
      <c r="BB1069" s="76"/>
      <c r="BC1069" s="76"/>
      <c r="BD1069" s="76"/>
      <c r="BE1069" s="76"/>
      <c r="BF1069" s="76"/>
      <c r="BG1069" s="76"/>
      <c r="BH1069" s="76"/>
      <c r="BI1069" s="76"/>
      <c r="BN1069" s="500"/>
      <c r="BO1069" s="642"/>
      <c r="BP1069" s="641"/>
      <c r="BQ1069" s="641"/>
      <c r="BR1069" s="400" t="s">
        <v>153</v>
      </c>
      <c r="BS1069" s="188">
        <v>0</v>
      </c>
      <c r="BT1069" s="390">
        <v>0</v>
      </c>
      <c r="BU1069" s="188">
        <v>0</v>
      </c>
      <c r="BV1069" s="390">
        <v>0</v>
      </c>
      <c r="BW1069" s="188" t="s">
        <v>418</v>
      </c>
      <c r="BX1069" s="401">
        <v>0</v>
      </c>
      <c r="CB1069" s="159"/>
      <c r="CC1069" s="159"/>
      <c r="CD1069" s="159"/>
      <c r="CE1069" s="159"/>
      <c r="CF1069" s="159"/>
      <c r="CG1069" s="159"/>
      <c r="CI1069" s="76"/>
      <c r="CJ1069" s="150"/>
      <c r="CK1069" s="150"/>
      <c r="CL1069" s="150"/>
    </row>
    <row r="1070" spans="2:90" s="14" customFormat="1" ht="13.5" customHeight="1">
      <c r="B1070" s="500"/>
      <c r="C1070" s="628"/>
      <c r="D1070" s="631"/>
      <c r="E1070" s="615"/>
      <c r="F1070" s="615"/>
      <c r="G1070" s="126" t="s">
        <v>154</v>
      </c>
      <c r="H1070" s="211">
        <v>0</v>
      </c>
      <c r="I1070" s="182">
        <f>IFERROR(H1070/E1059,"-")</f>
        <v>0</v>
      </c>
      <c r="J1070" s="211">
        <v>0</v>
      </c>
      <c r="K1070" s="182">
        <f>IFERROR(J1070/F1059,"-")</f>
        <v>0</v>
      </c>
      <c r="L1070" s="214" t="str">
        <f t="shared" si="1036"/>
        <v>-</v>
      </c>
      <c r="M1070" s="109">
        <f t="shared" si="1066"/>
        <v>0</v>
      </c>
      <c r="N1070" s="615"/>
      <c r="O1070" s="615"/>
      <c r="P1070" s="126" t="s">
        <v>154</v>
      </c>
      <c r="Q1070" s="211">
        <v>1082639</v>
      </c>
      <c r="R1070" s="182">
        <f>IFERROR(Q1070/N1059,"-")</f>
        <v>2.7816098687325787E-2</v>
      </c>
      <c r="S1070" s="211">
        <v>1</v>
      </c>
      <c r="T1070" s="182">
        <f>IFERROR(S1070/O1059,"-")</f>
        <v>1.1904761904761904E-2</v>
      </c>
      <c r="U1070" s="214">
        <f t="shared" si="1037"/>
        <v>1082639</v>
      </c>
      <c r="V1070" s="109">
        <f t="shared" si="1067"/>
        <v>1.1625203441060219E-4</v>
      </c>
      <c r="W1070" s="615"/>
      <c r="X1070" s="615"/>
      <c r="Y1070" s="126" t="s">
        <v>154</v>
      </c>
      <c r="Z1070" s="211">
        <v>0</v>
      </c>
      <c r="AA1070" s="182">
        <f>IFERROR(Z1070/W1059,"-")</f>
        <v>0</v>
      </c>
      <c r="AB1070" s="211">
        <v>0</v>
      </c>
      <c r="AC1070" s="182">
        <f>IFERROR(AB1070/X1059,"-")</f>
        <v>0</v>
      </c>
      <c r="AD1070" s="214" t="str">
        <f t="shared" si="1038"/>
        <v>-</v>
      </c>
      <c r="AE1070" s="109">
        <f t="shared" si="1068"/>
        <v>0</v>
      </c>
      <c r="AF1070" s="615"/>
      <c r="AG1070" s="615"/>
      <c r="AH1070" s="126" t="s">
        <v>154</v>
      </c>
      <c r="AI1070" s="211">
        <v>0</v>
      </c>
      <c r="AJ1070" s="182">
        <f>IFERROR(AI1070/AF1059,"-")</f>
        <v>0</v>
      </c>
      <c r="AK1070" s="211">
        <v>0</v>
      </c>
      <c r="AL1070" s="182">
        <f>IFERROR(AK1070/AG1059,"-")</f>
        <v>0</v>
      </c>
      <c r="AM1070" s="214" t="str">
        <f t="shared" si="1039"/>
        <v>-</v>
      </c>
      <c r="AN1070" s="109">
        <f t="shared" si="1069"/>
        <v>0</v>
      </c>
      <c r="AO1070" s="615"/>
      <c r="AP1070" s="651"/>
      <c r="AQ1070" s="126" t="s">
        <v>154</v>
      </c>
      <c r="AR1070" s="211">
        <f t="shared" si="1034"/>
        <v>1082639</v>
      </c>
      <c r="AS1070" s="182">
        <f>IFERROR(AR1070/AO1059,"-")</f>
        <v>2.5076535573256378E-3</v>
      </c>
      <c r="AT1070" s="211">
        <f t="shared" si="1035"/>
        <v>1</v>
      </c>
      <c r="AU1070" s="182">
        <f>IFERROR(AT1070/AP1059,"-")</f>
        <v>1.3106159895150721E-3</v>
      </c>
      <c r="AV1070" s="214">
        <f t="shared" si="1040"/>
        <v>1082639</v>
      </c>
      <c r="AW1070" s="109">
        <f t="shared" si="1070"/>
        <v>1.1625203441060219E-4</v>
      </c>
      <c r="AX1070" s="121"/>
      <c r="AY1070" s="76"/>
      <c r="AZ1070" s="76"/>
      <c r="BA1070" s="76"/>
      <c r="BB1070" s="76"/>
      <c r="BC1070" s="76"/>
      <c r="BD1070" s="76"/>
      <c r="BE1070" s="76"/>
      <c r="BF1070" s="76"/>
      <c r="BG1070" s="76"/>
      <c r="BH1070" s="76"/>
      <c r="BI1070" s="76"/>
      <c r="BN1070" s="500"/>
      <c r="BO1070" s="642"/>
      <c r="BP1070" s="641"/>
      <c r="BQ1070" s="641"/>
      <c r="BR1070" s="400" t="s">
        <v>154</v>
      </c>
      <c r="BS1070" s="188">
        <v>1019002</v>
      </c>
      <c r="BT1070" s="390">
        <v>1.494117893734849E-2</v>
      </c>
      <c r="BU1070" s="188">
        <v>2</v>
      </c>
      <c r="BV1070" s="390">
        <v>2.5974025974025976E-2</v>
      </c>
      <c r="BW1070" s="188">
        <v>509501</v>
      </c>
      <c r="BX1070" s="401">
        <v>2.3989444644356483E-4</v>
      </c>
      <c r="CB1070" s="159"/>
      <c r="CC1070" s="159"/>
      <c r="CD1070" s="159"/>
      <c r="CE1070" s="159"/>
      <c r="CF1070" s="159"/>
      <c r="CG1070" s="159"/>
      <c r="CI1070" s="76"/>
      <c r="CJ1070" s="150"/>
      <c r="CK1070" s="150"/>
      <c r="CL1070" s="150"/>
    </row>
    <row r="1071" spans="2:90" s="14" customFormat="1" ht="13.5" customHeight="1">
      <c r="B1071" s="500"/>
      <c r="C1071" s="628"/>
      <c r="D1071" s="631"/>
      <c r="E1071" s="615"/>
      <c r="F1071" s="615"/>
      <c r="G1071" s="126" t="s">
        <v>155</v>
      </c>
      <c r="H1071" s="211">
        <v>1024265</v>
      </c>
      <c r="I1071" s="182">
        <f>IFERROR(H1071/E1059,"-")</f>
        <v>3.6086767066210116E-3</v>
      </c>
      <c r="J1071" s="211">
        <v>23</v>
      </c>
      <c r="K1071" s="182">
        <f>IFERROR(J1071/F1059,"-")</f>
        <v>4.2750929368029739E-2</v>
      </c>
      <c r="L1071" s="214">
        <f t="shared" si="1036"/>
        <v>44533.260869565216</v>
      </c>
      <c r="M1071" s="109">
        <f t="shared" si="1066"/>
        <v>2.6737967914438501E-3</v>
      </c>
      <c r="N1071" s="615"/>
      <c r="O1071" s="615"/>
      <c r="P1071" s="126" t="s">
        <v>155</v>
      </c>
      <c r="Q1071" s="211">
        <v>212349</v>
      </c>
      <c r="R1071" s="182">
        <f>IFERROR(Q1071/N1059,"-")</f>
        <v>5.4558543892792924E-3</v>
      </c>
      <c r="S1071" s="211">
        <v>10</v>
      </c>
      <c r="T1071" s="182">
        <f>IFERROR(S1071/O1059,"-")</f>
        <v>0.11904761904761904</v>
      </c>
      <c r="U1071" s="214">
        <f t="shared" si="1037"/>
        <v>21234.9</v>
      </c>
      <c r="V1071" s="109">
        <f t="shared" si="1067"/>
        <v>1.1625203441060219E-3</v>
      </c>
      <c r="W1071" s="615"/>
      <c r="X1071" s="615"/>
      <c r="Y1071" s="126" t="s">
        <v>155</v>
      </c>
      <c r="Z1071" s="211">
        <v>31798</v>
      </c>
      <c r="AA1071" s="182">
        <f>IFERROR(Z1071/W1059,"-")</f>
        <v>1.024649857055577E-3</v>
      </c>
      <c r="AB1071" s="211">
        <v>3</v>
      </c>
      <c r="AC1071" s="182">
        <f>IFERROR(AB1071/X1059,"-")</f>
        <v>6.3829787234042548E-2</v>
      </c>
      <c r="AD1071" s="214">
        <f t="shared" si="1038"/>
        <v>10599.333333333334</v>
      </c>
      <c r="AE1071" s="109">
        <f t="shared" si="1068"/>
        <v>3.4875610323180655E-4</v>
      </c>
      <c r="AF1071" s="615"/>
      <c r="AG1071" s="615"/>
      <c r="AH1071" s="126" t="s">
        <v>155</v>
      </c>
      <c r="AI1071" s="211">
        <v>610985</v>
      </c>
      <c r="AJ1071" s="182">
        <f>IFERROR(AI1071/AF1059,"-")</f>
        <v>7.8386109691673308E-3</v>
      </c>
      <c r="AK1071" s="211">
        <v>12</v>
      </c>
      <c r="AL1071" s="182">
        <f>IFERROR(AK1071/AG1059,"-")</f>
        <v>0.1276595744680851</v>
      </c>
      <c r="AM1071" s="214">
        <f t="shared" si="1039"/>
        <v>50915.416666666664</v>
      </c>
      <c r="AN1071" s="109">
        <f t="shared" si="1069"/>
        <v>1.3950244129272262E-3</v>
      </c>
      <c r="AO1071" s="615"/>
      <c r="AP1071" s="651"/>
      <c r="AQ1071" s="126" t="s">
        <v>155</v>
      </c>
      <c r="AR1071" s="211">
        <f t="shared" si="1034"/>
        <v>1879397</v>
      </c>
      <c r="AS1071" s="182">
        <f>IFERROR(AR1071/AO1059,"-")</f>
        <v>4.3531376319134374E-3</v>
      </c>
      <c r="AT1071" s="211">
        <f t="shared" si="1035"/>
        <v>48</v>
      </c>
      <c r="AU1071" s="182">
        <f>IFERROR(AT1071/AP1059,"-")</f>
        <v>6.2909567496723454E-2</v>
      </c>
      <c r="AV1071" s="214">
        <f t="shared" si="1040"/>
        <v>39154.104166666664</v>
      </c>
      <c r="AW1071" s="109">
        <f t="shared" si="1070"/>
        <v>5.5800976517089047E-3</v>
      </c>
      <c r="AX1071" s="121"/>
      <c r="AY1071" s="76"/>
      <c r="AZ1071" s="76"/>
      <c r="BA1071" s="76"/>
      <c r="BB1071" s="76"/>
      <c r="BC1071" s="76"/>
      <c r="BD1071" s="76"/>
      <c r="BE1071" s="76"/>
      <c r="BF1071" s="76"/>
      <c r="BG1071" s="76"/>
      <c r="BH1071" s="76"/>
      <c r="BI1071" s="76"/>
      <c r="BN1071" s="500"/>
      <c r="BO1071" s="642"/>
      <c r="BP1071" s="641"/>
      <c r="BQ1071" s="641"/>
      <c r="BR1071" s="400" t="s">
        <v>155</v>
      </c>
      <c r="BS1071" s="188">
        <v>1405037</v>
      </c>
      <c r="BT1071" s="390">
        <v>2.0601440655263984E-2</v>
      </c>
      <c r="BU1071" s="188">
        <v>11</v>
      </c>
      <c r="BV1071" s="390">
        <v>0.14285714285714285</v>
      </c>
      <c r="BW1071" s="188">
        <v>127730.63636363637</v>
      </c>
      <c r="BX1071" s="401">
        <v>1.3194194554396067E-3</v>
      </c>
      <c r="CB1071" s="159"/>
      <c r="CC1071" s="159"/>
      <c r="CD1071" s="159"/>
      <c r="CE1071" s="159"/>
      <c r="CF1071" s="159"/>
      <c r="CG1071" s="159"/>
      <c r="CI1071" s="76"/>
      <c r="CJ1071" s="150"/>
      <c r="CK1071" s="150"/>
      <c r="CL1071" s="150"/>
    </row>
    <row r="1072" spans="2:90" s="14" customFormat="1" ht="13.5" customHeight="1">
      <c r="B1072" s="500"/>
      <c r="C1072" s="628"/>
      <c r="D1072" s="631"/>
      <c r="E1072" s="615"/>
      <c r="F1072" s="615"/>
      <c r="G1072" s="126" t="s">
        <v>156</v>
      </c>
      <c r="H1072" s="211">
        <v>1527822</v>
      </c>
      <c r="I1072" s="182">
        <f>IFERROR(H1072/E1059,"-")</f>
        <v>5.3828019733790844E-3</v>
      </c>
      <c r="J1072" s="211">
        <v>29</v>
      </c>
      <c r="K1072" s="182">
        <f>IFERROR(J1072/F1059,"-")</f>
        <v>5.3903345724907063E-2</v>
      </c>
      <c r="L1072" s="214">
        <f t="shared" si="1036"/>
        <v>52683.517241379312</v>
      </c>
      <c r="M1072" s="109">
        <f t="shared" si="1066"/>
        <v>3.3713089979074632E-3</v>
      </c>
      <c r="N1072" s="615"/>
      <c r="O1072" s="615"/>
      <c r="P1072" s="126" t="s">
        <v>156</v>
      </c>
      <c r="Q1072" s="211">
        <v>418971</v>
      </c>
      <c r="R1072" s="182">
        <f>IFERROR(Q1072/N1059,"-")</f>
        <v>1.0764565735325969E-2</v>
      </c>
      <c r="S1072" s="211">
        <v>7</v>
      </c>
      <c r="T1072" s="182">
        <f>IFERROR(S1072/O1059,"-")</f>
        <v>8.3333333333333329E-2</v>
      </c>
      <c r="U1072" s="214">
        <f t="shared" si="1037"/>
        <v>59853</v>
      </c>
      <c r="V1072" s="109">
        <f t="shared" si="1067"/>
        <v>8.1376424087421535E-4</v>
      </c>
      <c r="W1072" s="615"/>
      <c r="X1072" s="615"/>
      <c r="Y1072" s="126" t="s">
        <v>156</v>
      </c>
      <c r="Z1072" s="211">
        <v>180258</v>
      </c>
      <c r="AA1072" s="182">
        <f>IFERROR(Z1072/W1059,"-")</f>
        <v>5.8085833679201266E-3</v>
      </c>
      <c r="AB1072" s="211">
        <v>3</v>
      </c>
      <c r="AC1072" s="182">
        <f>IFERROR(AB1072/X1059,"-")</f>
        <v>6.3829787234042548E-2</v>
      </c>
      <c r="AD1072" s="214">
        <f t="shared" si="1038"/>
        <v>60086</v>
      </c>
      <c r="AE1072" s="109">
        <f t="shared" si="1068"/>
        <v>3.4875610323180655E-4</v>
      </c>
      <c r="AF1072" s="615"/>
      <c r="AG1072" s="615"/>
      <c r="AH1072" s="126" t="s">
        <v>156</v>
      </c>
      <c r="AI1072" s="211">
        <v>950744</v>
      </c>
      <c r="AJ1072" s="182">
        <f>IFERROR(AI1072/AF1059,"-")</f>
        <v>1.219753733278235E-2</v>
      </c>
      <c r="AK1072" s="211">
        <v>9</v>
      </c>
      <c r="AL1072" s="182">
        <f>IFERROR(AK1072/AG1059,"-")</f>
        <v>9.5744680851063829E-2</v>
      </c>
      <c r="AM1072" s="214">
        <f t="shared" si="1039"/>
        <v>105638.22222222222</v>
      </c>
      <c r="AN1072" s="109">
        <f t="shared" si="1069"/>
        <v>1.0462683096954196E-3</v>
      </c>
      <c r="AO1072" s="615"/>
      <c r="AP1072" s="651"/>
      <c r="AQ1072" s="126" t="s">
        <v>156</v>
      </c>
      <c r="AR1072" s="211">
        <f t="shared" si="1034"/>
        <v>3077795</v>
      </c>
      <c r="AS1072" s="182">
        <f>IFERROR(AR1072/AO1059,"-")</f>
        <v>7.128917007856784E-3</v>
      </c>
      <c r="AT1072" s="211">
        <f t="shared" si="1035"/>
        <v>48</v>
      </c>
      <c r="AU1072" s="182">
        <f>IFERROR(AT1072/AP1059,"-")</f>
        <v>6.2909567496723454E-2</v>
      </c>
      <c r="AV1072" s="214">
        <f t="shared" si="1040"/>
        <v>64120.729166666664</v>
      </c>
      <c r="AW1072" s="109">
        <f t="shared" si="1070"/>
        <v>5.5800976517089047E-3</v>
      </c>
      <c r="AX1072" s="121"/>
      <c r="AY1072" s="76"/>
      <c r="AZ1072" s="76"/>
      <c r="BA1072" s="76"/>
      <c r="BB1072" s="76"/>
      <c r="BC1072" s="76"/>
      <c r="BD1072" s="76"/>
      <c r="BE1072" s="76"/>
      <c r="BF1072" s="76"/>
      <c r="BG1072" s="76"/>
      <c r="BH1072" s="76"/>
      <c r="BI1072" s="76"/>
      <c r="BN1072" s="500"/>
      <c r="BO1072" s="642"/>
      <c r="BP1072" s="641"/>
      <c r="BQ1072" s="641"/>
      <c r="BR1072" s="400" t="s">
        <v>156</v>
      </c>
      <c r="BS1072" s="188">
        <v>2561873</v>
      </c>
      <c r="BT1072" s="390">
        <v>3.7563619019159715E-2</v>
      </c>
      <c r="BU1072" s="188">
        <v>11</v>
      </c>
      <c r="BV1072" s="390">
        <v>0.14285714285714285</v>
      </c>
      <c r="BW1072" s="188">
        <v>232897.54545454544</v>
      </c>
      <c r="BX1072" s="401">
        <v>1.3194194554396067E-3</v>
      </c>
      <c r="CB1072" s="159"/>
      <c r="CC1072" s="159"/>
      <c r="CD1072" s="159"/>
      <c r="CE1072" s="159"/>
      <c r="CF1072" s="159"/>
      <c r="CG1072" s="159"/>
      <c r="CI1072" s="76"/>
      <c r="CJ1072" s="150"/>
      <c r="CK1072" s="150"/>
      <c r="CL1072" s="150"/>
    </row>
    <row r="1073" spans="2:90" s="14" customFormat="1" ht="13.5" customHeight="1">
      <c r="B1073" s="500"/>
      <c r="C1073" s="628"/>
      <c r="D1073" s="631"/>
      <c r="E1073" s="615"/>
      <c r="F1073" s="615"/>
      <c r="G1073" s="126" t="s">
        <v>157</v>
      </c>
      <c r="H1073" s="211">
        <v>1391121</v>
      </c>
      <c r="I1073" s="182">
        <f>IFERROR(H1073/E1059,"-")</f>
        <v>4.9011788441383122E-3</v>
      </c>
      <c r="J1073" s="211">
        <v>22</v>
      </c>
      <c r="K1073" s="182">
        <f>IFERROR(J1073/F1059,"-")</f>
        <v>4.0892193308550186E-2</v>
      </c>
      <c r="L1073" s="214">
        <f t="shared" si="1036"/>
        <v>63232.772727272728</v>
      </c>
      <c r="M1073" s="109">
        <f t="shared" si="1066"/>
        <v>2.5575447570332483E-3</v>
      </c>
      <c r="N1073" s="615"/>
      <c r="O1073" s="615"/>
      <c r="P1073" s="126" t="s">
        <v>157</v>
      </c>
      <c r="Q1073" s="211">
        <v>24484</v>
      </c>
      <c r="R1073" s="182">
        <f>IFERROR(Q1073/N1059,"-")</f>
        <v>6.2906412965031244E-4</v>
      </c>
      <c r="S1073" s="211">
        <v>2</v>
      </c>
      <c r="T1073" s="182">
        <f>IFERROR(S1073/O1059,"-")</f>
        <v>2.3809523809523808E-2</v>
      </c>
      <c r="U1073" s="214">
        <f t="shared" si="1037"/>
        <v>12242</v>
      </c>
      <c r="V1073" s="109">
        <f t="shared" si="1067"/>
        <v>2.3250406882120437E-4</v>
      </c>
      <c r="W1073" s="615"/>
      <c r="X1073" s="615"/>
      <c r="Y1073" s="126" t="s">
        <v>157</v>
      </c>
      <c r="Z1073" s="211">
        <v>7887</v>
      </c>
      <c r="AA1073" s="182">
        <f>IFERROR(Z1073/W1059,"-")</f>
        <v>2.5414848174719589E-4</v>
      </c>
      <c r="AB1073" s="211">
        <v>3</v>
      </c>
      <c r="AC1073" s="182">
        <f>IFERROR(AB1073/X1059,"-")</f>
        <v>6.3829787234042548E-2</v>
      </c>
      <c r="AD1073" s="214">
        <f t="shared" si="1038"/>
        <v>2629</v>
      </c>
      <c r="AE1073" s="109">
        <f t="shared" si="1068"/>
        <v>3.4875610323180655E-4</v>
      </c>
      <c r="AF1073" s="615"/>
      <c r="AG1073" s="615"/>
      <c r="AH1073" s="126" t="s">
        <v>157</v>
      </c>
      <c r="AI1073" s="211">
        <v>453585</v>
      </c>
      <c r="AJ1073" s="182">
        <f>IFERROR(AI1073/AF1059,"-")</f>
        <v>5.8192531018760908E-3</v>
      </c>
      <c r="AK1073" s="211">
        <v>6</v>
      </c>
      <c r="AL1073" s="182">
        <f>IFERROR(AK1073/AG1059,"-")</f>
        <v>6.3829787234042548E-2</v>
      </c>
      <c r="AM1073" s="214">
        <f t="shared" si="1039"/>
        <v>75597.5</v>
      </c>
      <c r="AN1073" s="109">
        <f t="shared" si="1069"/>
        <v>6.9751220646361309E-4</v>
      </c>
      <c r="AO1073" s="615"/>
      <c r="AP1073" s="651"/>
      <c r="AQ1073" s="126" t="s">
        <v>157</v>
      </c>
      <c r="AR1073" s="211">
        <f t="shared" si="1034"/>
        <v>1877077</v>
      </c>
      <c r="AS1073" s="182">
        <f>IFERROR(AR1073/AO1059,"-")</f>
        <v>4.3477639512562692E-3</v>
      </c>
      <c r="AT1073" s="211">
        <f t="shared" si="1035"/>
        <v>33</v>
      </c>
      <c r="AU1073" s="182">
        <f>IFERROR(AT1073/AP1059,"-")</f>
        <v>4.3250327653997382E-2</v>
      </c>
      <c r="AV1073" s="214">
        <f t="shared" si="1040"/>
        <v>56881.121212121216</v>
      </c>
      <c r="AW1073" s="109">
        <f t="shared" si="1070"/>
        <v>3.8363171355498722E-3</v>
      </c>
      <c r="AX1073" s="121"/>
      <c r="AY1073" s="76"/>
      <c r="AZ1073" s="76"/>
      <c r="BA1073" s="76"/>
      <c r="BB1073" s="76"/>
      <c r="BC1073" s="76"/>
      <c r="BD1073" s="76"/>
      <c r="BE1073" s="76"/>
      <c r="BF1073" s="76"/>
      <c r="BG1073" s="76"/>
      <c r="BH1073" s="76"/>
      <c r="BI1073" s="76"/>
      <c r="BN1073" s="500"/>
      <c r="BO1073" s="642"/>
      <c r="BP1073" s="641"/>
      <c r="BQ1073" s="641"/>
      <c r="BR1073" s="400" t="s">
        <v>157</v>
      </c>
      <c r="BS1073" s="188">
        <v>325928</v>
      </c>
      <c r="BT1073" s="390">
        <v>4.7789391666474834E-3</v>
      </c>
      <c r="BU1073" s="188">
        <v>6</v>
      </c>
      <c r="BV1073" s="390">
        <v>7.792207792207792E-2</v>
      </c>
      <c r="BW1073" s="188">
        <v>54321.333333333336</v>
      </c>
      <c r="BX1073" s="401">
        <v>7.1968333933069444E-4</v>
      </c>
      <c r="CB1073" s="159"/>
      <c r="CC1073" s="159"/>
      <c r="CD1073" s="159"/>
      <c r="CE1073" s="159"/>
      <c r="CF1073" s="159"/>
      <c r="CG1073" s="159"/>
      <c r="CI1073" s="76"/>
      <c r="CJ1073" s="150"/>
      <c r="CK1073" s="150"/>
      <c r="CL1073" s="150"/>
    </row>
    <row r="1074" spans="2:90" s="14" customFormat="1" ht="13.5" customHeight="1">
      <c r="B1074" s="500"/>
      <c r="C1074" s="628"/>
      <c r="D1074" s="631"/>
      <c r="E1074" s="615"/>
      <c r="F1074" s="615"/>
      <c r="G1074" s="127" t="s">
        <v>158</v>
      </c>
      <c r="H1074" s="212">
        <v>528127</v>
      </c>
      <c r="I1074" s="183">
        <f>IFERROR(H1074/E1059,"-")</f>
        <v>1.8606899611307963E-3</v>
      </c>
      <c r="J1074" s="212">
        <v>37</v>
      </c>
      <c r="K1074" s="183">
        <f>IFERROR(J1074/F1059,"-")</f>
        <v>6.8773234200743494E-2</v>
      </c>
      <c r="L1074" s="215">
        <f t="shared" si="1036"/>
        <v>14273.702702702703</v>
      </c>
      <c r="M1074" s="110">
        <f t="shared" si="1066"/>
        <v>4.3013252731922812E-3</v>
      </c>
      <c r="N1074" s="615"/>
      <c r="O1074" s="615"/>
      <c r="P1074" s="127" t="s">
        <v>158</v>
      </c>
      <c r="Q1074" s="212">
        <v>15459</v>
      </c>
      <c r="R1074" s="183">
        <f>IFERROR(Q1074/N1059,"-")</f>
        <v>3.9718601455089771E-4</v>
      </c>
      <c r="S1074" s="212">
        <v>2</v>
      </c>
      <c r="T1074" s="183">
        <f>IFERROR(S1074/O1059,"-")</f>
        <v>2.3809523809523808E-2</v>
      </c>
      <c r="U1074" s="215">
        <f t="shared" si="1037"/>
        <v>7729.5</v>
      </c>
      <c r="V1074" s="110">
        <f t="shared" si="1067"/>
        <v>2.3250406882120437E-4</v>
      </c>
      <c r="W1074" s="615"/>
      <c r="X1074" s="615"/>
      <c r="Y1074" s="127" t="s">
        <v>158</v>
      </c>
      <c r="Z1074" s="212">
        <v>37942</v>
      </c>
      <c r="AA1074" s="183">
        <f>IFERROR(Z1074/W1059,"-")</f>
        <v>1.2226323943770898E-3</v>
      </c>
      <c r="AB1074" s="212">
        <v>5</v>
      </c>
      <c r="AC1074" s="183">
        <f>IFERROR(AB1074/X1059,"-")</f>
        <v>0.10638297872340426</v>
      </c>
      <c r="AD1074" s="215">
        <f t="shared" si="1038"/>
        <v>7588.4</v>
      </c>
      <c r="AE1074" s="110">
        <f t="shared" si="1068"/>
        <v>5.8126017205301095E-4</v>
      </c>
      <c r="AF1074" s="615"/>
      <c r="AG1074" s="615"/>
      <c r="AH1074" s="127" t="s">
        <v>158</v>
      </c>
      <c r="AI1074" s="212">
        <v>70463</v>
      </c>
      <c r="AJ1074" s="183">
        <f>IFERROR(AI1074/AF1059,"-")</f>
        <v>9.0400262644817404E-4</v>
      </c>
      <c r="AK1074" s="212">
        <v>11</v>
      </c>
      <c r="AL1074" s="183">
        <f>IFERROR(AK1074/AG1059,"-")</f>
        <v>0.11702127659574468</v>
      </c>
      <c r="AM1074" s="215">
        <f t="shared" si="1039"/>
        <v>6405.727272727273</v>
      </c>
      <c r="AN1074" s="110">
        <f t="shared" si="1069"/>
        <v>1.2787723785166241E-3</v>
      </c>
      <c r="AO1074" s="615"/>
      <c r="AP1074" s="651"/>
      <c r="AQ1074" s="127" t="s">
        <v>158</v>
      </c>
      <c r="AR1074" s="212">
        <f t="shared" si="1034"/>
        <v>651991</v>
      </c>
      <c r="AS1074" s="183">
        <f>IFERROR(AR1074/AO1059,"-")</f>
        <v>1.5101687178221918E-3</v>
      </c>
      <c r="AT1074" s="212">
        <f t="shared" si="1035"/>
        <v>55</v>
      </c>
      <c r="AU1074" s="183">
        <f>IFERROR(AT1074/AP1059,"-")</f>
        <v>7.2083879423328959E-2</v>
      </c>
      <c r="AV1074" s="215">
        <f t="shared" si="1040"/>
        <v>11854.381818181819</v>
      </c>
      <c r="AW1074" s="110">
        <f t="shared" si="1070"/>
        <v>6.3938618925831201E-3</v>
      </c>
      <c r="AX1074" s="121"/>
      <c r="AY1074" s="76"/>
      <c r="AZ1074" s="76"/>
      <c r="BA1074" s="76"/>
      <c r="BB1074" s="76"/>
      <c r="BC1074" s="76"/>
      <c r="BD1074" s="76"/>
      <c r="BE1074" s="76"/>
      <c r="BF1074" s="76"/>
      <c r="BG1074" s="76"/>
      <c r="BH1074" s="76"/>
      <c r="BI1074" s="76"/>
      <c r="BN1074" s="500"/>
      <c r="BO1074" s="642"/>
      <c r="BP1074" s="641"/>
      <c r="BQ1074" s="641"/>
      <c r="BR1074" s="400" t="s">
        <v>158</v>
      </c>
      <c r="BS1074" s="188">
        <v>718291</v>
      </c>
      <c r="BT1074" s="390">
        <v>1.0531985570280514E-2</v>
      </c>
      <c r="BU1074" s="188">
        <v>13</v>
      </c>
      <c r="BV1074" s="390">
        <v>0.16883116883116883</v>
      </c>
      <c r="BW1074" s="188">
        <v>55253.153846153844</v>
      </c>
      <c r="BX1074" s="401">
        <v>1.5593139018831713E-3</v>
      </c>
      <c r="CB1074" s="159"/>
      <c r="CC1074" s="159"/>
      <c r="CD1074" s="159"/>
      <c r="CE1074" s="159"/>
      <c r="CF1074" s="159"/>
      <c r="CG1074" s="159"/>
      <c r="CI1074" s="76"/>
      <c r="CJ1074" s="150"/>
      <c r="CK1074" s="150"/>
      <c r="CL1074" s="150"/>
    </row>
    <row r="1075" spans="2:90" s="14" customFormat="1" ht="13.5" customHeight="1">
      <c r="B1075" s="500"/>
      <c r="C1075" s="629"/>
      <c r="D1075" s="632"/>
      <c r="E1075" s="616"/>
      <c r="F1075" s="616"/>
      <c r="G1075" s="128" t="s">
        <v>81</v>
      </c>
      <c r="H1075" s="204">
        <v>48043439</v>
      </c>
      <c r="I1075" s="183">
        <f>IFERROR(H1075/E1059,"-")</f>
        <v>0.16926599974153902</v>
      </c>
      <c r="J1075" s="212">
        <v>395</v>
      </c>
      <c r="K1075" s="183">
        <f>IFERROR(J1075/F1059,"-")</f>
        <v>0.73420074349442377</v>
      </c>
      <c r="L1075" s="215">
        <f t="shared" si="1036"/>
        <v>121628.95949367089</v>
      </c>
      <c r="M1075" s="111">
        <f t="shared" si="1066"/>
        <v>4.5919553592187863E-2</v>
      </c>
      <c r="N1075" s="616"/>
      <c r="O1075" s="616"/>
      <c r="P1075" s="128" t="s">
        <v>81</v>
      </c>
      <c r="Q1075" s="204">
        <v>6930895</v>
      </c>
      <c r="R1075" s="183">
        <f>IFERROR(Q1075/N1059,"-")</f>
        <v>0.1780745560722391</v>
      </c>
      <c r="S1075" s="212">
        <v>68</v>
      </c>
      <c r="T1075" s="183">
        <f>IFERROR(S1075/O1059,"-")</f>
        <v>0.80952380952380953</v>
      </c>
      <c r="U1075" s="215">
        <f t="shared" si="1037"/>
        <v>101924.92647058824</v>
      </c>
      <c r="V1075" s="111">
        <f t="shared" si="1067"/>
        <v>7.9051383399209481E-3</v>
      </c>
      <c r="W1075" s="616"/>
      <c r="X1075" s="616"/>
      <c r="Y1075" s="128" t="s">
        <v>81</v>
      </c>
      <c r="Z1075" s="204">
        <v>3783246</v>
      </c>
      <c r="AA1075" s="183">
        <f>IFERROR(Z1075/W1059,"-")</f>
        <v>0.12191026080590235</v>
      </c>
      <c r="AB1075" s="212">
        <v>36</v>
      </c>
      <c r="AC1075" s="183">
        <f>IFERROR(AB1075/X1059,"-")</f>
        <v>0.76595744680851063</v>
      </c>
      <c r="AD1075" s="215">
        <f t="shared" si="1038"/>
        <v>105090.16666666667</v>
      </c>
      <c r="AE1075" s="111">
        <f t="shared" si="1068"/>
        <v>4.1850732387816785E-3</v>
      </c>
      <c r="AF1075" s="616"/>
      <c r="AG1075" s="616"/>
      <c r="AH1075" s="128" t="s">
        <v>81</v>
      </c>
      <c r="AI1075" s="204">
        <v>6689900</v>
      </c>
      <c r="AJ1075" s="183">
        <f>IFERROR(AI1075/AF1059,"-")</f>
        <v>8.5827841146071546E-2</v>
      </c>
      <c r="AK1075" s="212">
        <v>76</v>
      </c>
      <c r="AL1075" s="183">
        <f>IFERROR(AK1075/AG1059,"-")</f>
        <v>0.80851063829787229</v>
      </c>
      <c r="AM1075" s="215">
        <f t="shared" si="1039"/>
        <v>88025</v>
      </c>
      <c r="AN1075" s="111">
        <f t="shared" si="1069"/>
        <v>8.8351546152057661E-3</v>
      </c>
      <c r="AO1075" s="616"/>
      <c r="AP1075" s="652"/>
      <c r="AQ1075" s="128" t="s">
        <v>81</v>
      </c>
      <c r="AR1075" s="204">
        <f t="shared" si="1034"/>
        <v>65447480</v>
      </c>
      <c r="AS1075" s="183">
        <f>IFERROR(AR1075/AO1059,"-")</f>
        <v>0.15159217988636889</v>
      </c>
      <c r="AT1075" s="212">
        <f t="shared" si="1035"/>
        <v>575</v>
      </c>
      <c r="AU1075" s="183">
        <f>IFERROR(AT1075/AP1059,"-")</f>
        <v>0.7536041939711664</v>
      </c>
      <c r="AV1075" s="215">
        <f t="shared" si="1040"/>
        <v>113821.70434782609</v>
      </c>
      <c r="AW1075" s="111">
        <f t="shared" si="1070"/>
        <v>6.684491978609626E-2</v>
      </c>
      <c r="AX1075" s="121"/>
      <c r="AY1075" s="76"/>
      <c r="AZ1075" s="76"/>
      <c r="BA1075" s="76"/>
      <c r="BB1075" s="76"/>
      <c r="BC1075" s="76"/>
      <c r="BD1075" s="76"/>
      <c r="BE1075" s="76"/>
      <c r="BF1075" s="76"/>
      <c r="BG1075" s="76"/>
      <c r="BH1075" s="76"/>
      <c r="BI1075" s="76"/>
      <c r="BN1075" s="500"/>
      <c r="BO1075" s="642"/>
      <c r="BP1075" s="641"/>
      <c r="BQ1075" s="641"/>
      <c r="BR1075" s="128" t="s">
        <v>81</v>
      </c>
      <c r="BS1075" s="188">
        <v>24115571</v>
      </c>
      <c r="BT1075" s="390">
        <v>0.35359602973039511</v>
      </c>
      <c r="BU1075" s="188">
        <v>58</v>
      </c>
      <c r="BV1075" s="390">
        <v>0.75324675324675328</v>
      </c>
      <c r="BW1075" s="188">
        <v>415785.70689655171</v>
      </c>
      <c r="BX1075" s="401">
        <v>6.9569389468633804E-3</v>
      </c>
      <c r="CB1075" s="159"/>
      <c r="CC1075" s="159"/>
      <c r="CD1075" s="159"/>
      <c r="CE1075" s="159"/>
      <c r="CF1075" s="159"/>
      <c r="CG1075" s="159"/>
      <c r="CI1075" s="76"/>
      <c r="CJ1075" s="150"/>
      <c r="CK1075" s="150"/>
      <c r="CL1075" s="150"/>
    </row>
    <row r="1076" spans="2:90" s="14" customFormat="1" ht="13.5" customHeight="1">
      <c r="B1076" s="500">
        <v>64</v>
      </c>
      <c r="C1076" s="627" t="s">
        <v>51</v>
      </c>
      <c r="D1076" s="630">
        <f>BL68</f>
        <v>8919</v>
      </c>
      <c r="E1076" s="626">
        <f t="shared" ref="E1076" si="1071">VLOOKUP(C1076,$AY$5:$BI$78,2,0)</f>
        <v>230349380</v>
      </c>
      <c r="F1076" s="626">
        <f t="shared" ref="F1076" si="1072">VLOOKUP(C1076,$AY$5:$BI$78,7,0)</f>
        <v>341</v>
      </c>
      <c r="G1076" s="124" t="s">
        <v>144</v>
      </c>
      <c r="H1076" s="210">
        <v>1091772</v>
      </c>
      <c r="I1076" s="181">
        <f>IFERROR(H1076/E1076,"-")</f>
        <v>4.7396350708649613E-3</v>
      </c>
      <c r="J1076" s="210">
        <v>59</v>
      </c>
      <c r="K1076" s="181">
        <f>IFERROR(J1076/F1076,"-")</f>
        <v>0.17302052785923755</v>
      </c>
      <c r="L1076" s="213">
        <f t="shared" si="1036"/>
        <v>18504.610169491527</v>
      </c>
      <c r="M1076" s="108">
        <f>IFERROR(J1076/$BL$68,0)</f>
        <v>6.6150913779571699E-3</v>
      </c>
      <c r="N1076" s="626">
        <f t="shared" ref="N1076" si="1073">VLOOKUP(C1076,$AY$5:$BI$78,3,0)</f>
        <v>19320720</v>
      </c>
      <c r="O1076" s="626">
        <f t="shared" ref="O1076" si="1074">VLOOKUP(C1076,$AY$5:$BI$78,8,0)</f>
        <v>43</v>
      </c>
      <c r="P1076" s="124" t="s">
        <v>144</v>
      </c>
      <c r="Q1076" s="210">
        <v>168529</v>
      </c>
      <c r="R1076" s="181">
        <f>IFERROR(Q1076/N1076,"-")</f>
        <v>8.7227080564285381E-3</v>
      </c>
      <c r="S1076" s="210">
        <v>5</v>
      </c>
      <c r="T1076" s="181">
        <f>IFERROR(S1076/O1076,"-")</f>
        <v>0.11627906976744186</v>
      </c>
      <c r="U1076" s="213">
        <f t="shared" si="1037"/>
        <v>33705.800000000003</v>
      </c>
      <c r="V1076" s="108">
        <f>IFERROR(S1076/$BL$68,0)</f>
        <v>5.6060096423365849E-4</v>
      </c>
      <c r="W1076" s="626">
        <f t="shared" ref="W1076" si="1075">VLOOKUP(C1076,$AY$5:$BI$78,4,0)</f>
        <v>23051190</v>
      </c>
      <c r="X1076" s="626">
        <f t="shared" ref="X1076" si="1076">VLOOKUP(C1076,$AY$5:$BI$78,9,0)</f>
        <v>39</v>
      </c>
      <c r="Y1076" s="124" t="s">
        <v>144</v>
      </c>
      <c r="Z1076" s="210">
        <v>853197</v>
      </c>
      <c r="AA1076" s="181">
        <f>IFERROR(Z1076/W1076,"-")</f>
        <v>3.701314335615645E-2</v>
      </c>
      <c r="AB1076" s="210">
        <v>5</v>
      </c>
      <c r="AC1076" s="181">
        <f>IFERROR(AB1076/X1076,"-")</f>
        <v>0.12820512820512819</v>
      </c>
      <c r="AD1076" s="213">
        <f t="shared" si="1038"/>
        <v>170639.4</v>
      </c>
      <c r="AE1076" s="108">
        <f>IFERROR(AB1076/$BL$68,0)</f>
        <v>5.6060096423365849E-4</v>
      </c>
      <c r="AF1076" s="626">
        <f t="shared" ref="AF1076" si="1077">VLOOKUP(C1076,$AY$5:$BI$78,5,0)</f>
        <v>74988190</v>
      </c>
      <c r="AG1076" s="626">
        <f t="shared" ref="AG1076" si="1078">VLOOKUP(C1076,$AY$5:$BI$78,10,0)</f>
        <v>60</v>
      </c>
      <c r="AH1076" s="124" t="s">
        <v>144</v>
      </c>
      <c r="AI1076" s="210">
        <v>954014</v>
      </c>
      <c r="AJ1076" s="181">
        <f>IFERROR(AI1076/AF1076,"-")</f>
        <v>1.27221899875167E-2</v>
      </c>
      <c r="AK1076" s="210">
        <v>17</v>
      </c>
      <c r="AL1076" s="181">
        <f>IFERROR(AK1076/AG1076,"-")</f>
        <v>0.28333333333333333</v>
      </c>
      <c r="AM1076" s="213">
        <f t="shared" si="1039"/>
        <v>56118.470588235294</v>
      </c>
      <c r="AN1076" s="108">
        <f>IFERROR(AK1076/$BL$68,0)</f>
        <v>1.9060432783944389E-3</v>
      </c>
      <c r="AO1076" s="626">
        <f t="shared" ref="AO1076" si="1079">VLOOKUP(C1076,$AY$5:$BI$78,6,0)</f>
        <v>347709480</v>
      </c>
      <c r="AP1076" s="650">
        <f t="shared" ref="AP1076" si="1080">VLOOKUP(C1076,$AY$5:$BI$78,11,0)</f>
        <v>483</v>
      </c>
      <c r="AQ1076" s="124" t="s">
        <v>144</v>
      </c>
      <c r="AR1076" s="210">
        <f t="shared" si="1034"/>
        <v>3067512</v>
      </c>
      <c r="AS1076" s="181">
        <f>IFERROR(AR1076/AO1076,"-")</f>
        <v>8.8220545496775059E-3</v>
      </c>
      <c r="AT1076" s="210">
        <f t="shared" si="1035"/>
        <v>86</v>
      </c>
      <c r="AU1076" s="181">
        <f>IFERROR(AT1076/AP1076,"-")</f>
        <v>0.17805383022774326</v>
      </c>
      <c r="AV1076" s="213">
        <f t="shared" si="1040"/>
        <v>35668.744186046511</v>
      </c>
      <c r="AW1076" s="108">
        <f>IFERROR(AT1076/$BL$68,0)</f>
        <v>9.6423365848189255E-3</v>
      </c>
      <c r="AX1076" s="121"/>
      <c r="AY1076" s="76"/>
      <c r="AZ1076" s="76"/>
      <c r="BA1076" s="76"/>
      <c r="BB1076" s="76"/>
      <c r="BC1076" s="76"/>
      <c r="BD1076" s="76"/>
      <c r="BE1076" s="76"/>
      <c r="BF1076" s="76"/>
      <c r="BG1076" s="76"/>
      <c r="BH1076" s="76"/>
      <c r="BI1076" s="76"/>
      <c r="BN1076" s="500">
        <v>64</v>
      </c>
      <c r="BO1076" s="642" t="s">
        <v>51</v>
      </c>
      <c r="BP1076" s="641">
        <v>29878050</v>
      </c>
      <c r="BQ1076" s="641">
        <v>53</v>
      </c>
      <c r="BR1076" s="400" t="s">
        <v>144</v>
      </c>
      <c r="BS1076" s="188">
        <v>635471</v>
      </c>
      <c r="BT1076" s="390">
        <v>2.1268824438007167E-2</v>
      </c>
      <c r="BU1076" s="188">
        <v>11</v>
      </c>
      <c r="BV1076" s="390">
        <v>0.20754716981132076</v>
      </c>
      <c r="BW1076" s="188">
        <v>57770.090909090912</v>
      </c>
      <c r="BX1076" s="401">
        <v>1.2707948243992607E-3</v>
      </c>
      <c r="CB1076" s="159"/>
      <c r="CC1076" s="159"/>
      <c r="CD1076" s="159"/>
      <c r="CE1076" s="159"/>
      <c r="CF1076" s="159"/>
      <c r="CG1076" s="159"/>
      <c r="CI1076" s="76"/>
      <c r="CJ1076" s="150"/>
      <c r="CK1076" s="150"/>
      <c r="CL1076" s="150"/>
    </row>
    <row r="1077" spans="2:90" s="14" customFormat="1" ht="13.5" customHeight="1">
      <c r="B1077" s="500"/>
      <c r="C1077" s="628"/>
      <c r="D1077" s="631"/>
      <c r="E1077" s="615"/>
      <c r="F1077" s="615"/>
      <c r="G1077" s="125" t="s">
        <v>145</v>
      </c>
      <c r="H1077" s="211">
        <v>1392450</v>
      </c>
      <c r="I1077" s="182">
        <f>IFERROR(H1077/E1076,"-")</f>
        <v>6.0449478961046039E-3</v>
      </c>
      <c r="J1077" s="211">
        <v>76</v>
      </c>
      <c r="K1077" s="182">
        <f>IFERROR(J1077/F1076,"-")</f>
        <v>0.22287390029325513</v>
      </c>
      <c r="L1077" s="214">
        <f t="shared" si="1036"/>
        <v>18321.71052631579</v>
      </c>
      <c r="M1077" s="109">
        <f t="shared" ref="M1077:M1092" si="1081">IFERROR(J1077/$BL$68,0)</f>
        <v>8.5211346563516081E-3</v>
      </c>
      <c r="N1077" s="615"/>
      <c r="O1077" s="615"/>
      <c r="P1077" s="125" t="s">
        <v>145</v>
      </c>
      <c r="Q1077" s="211">
        <v>3326371</v>
      </c>
      <c r="R1077" s="182">
        <f>IFERROR(Q1077/N1076,"-")</f>
        <v>0.17216599588421136</v>
      </c>
      <c r="S1077" s="211">
        <v>11</v>
      </c>
      <c r="T1077" s="182">
        <f>IFERROR(S1077/O1076,"-")</f>
        <v>0.2558139534883721</v>
      </c>
      <c r="U1077" s="214">
        <f t="shared" si="1037"/>
        <v>302397.36363636365</v>
      </c>
      <c r="V1077" s="109">
        <f t="shared" ref="V1077:V1092" si="1082">IFERROR(S1077/$BL$68,0)</f>
        <v>1.2333221213140487E-3</v>
      </c>
      <c r="W1077" s="615"/>
      <c r="X1077" s="615"/>
      <c r="Y1077" s="125" t="s">
        <v>145</v>
      </c>
      <c r="Z1077" s="211">
        <v>116946</v>
      </c>
      <c r="AA1077" s="182">
        <f>IFERROR(Z1077/W1076,"-")</f>
        <v>5.0733172560722458E-3</v>
      </c>
      <c r="AB1077" s="211">
        <v>8</v>
      </c>
      <c r="AC1077" s="182">
        <f>IFERROR(AB1077/X1076,"-")</f>
        <v>0.20512820512820512</v>
      </c>
      <c r="AD1077" s="214">
        <f t="shared" si="1038"/>
        <v>14618.25</v>
      </c>
      <c r="AE1077" s="109">
        <f t="shared" ref="AE1077:AE1092" si="1083">IFERROR(AB1077/$BL$68,0)</f>
        <v>8.9696154277385358E-4</v>
      </c>
      <c r="AF1077" s="615"/>
      <c r="AG1077" s="615"/>
      <c r="AH1077" s="125" t="s">
        <v>145</v>
      </c>
      <c r="AI1077" s="211">
        <v>8047661</v>
      </c>
      <c r="AJ1077" s="182">
        <f>IFERROR(AI1077/AF1076,"-")</f>
        <v>0.10731904583908479</v>
      </c>
      <c r="AK1077" s="211">
        <v>23</v>
      </c>
      <c r="AL1077" s="182">
        <f>IFERROR(AK1077/AG1076,"-")</f>
        <v>0.38333333333333336</v>
      </c>
      <c r="AM1077" s="214">
        <f t="shared" si="1039"/>
        <v>349898.30434782611</v>
      </c>
      <c r="AN1077" s="109">
        <f t="shared" ref="AN1077:AN1092" si="1084">IFERROR(AK1077/$BL$68,0)</f>
        <v>2.5787644354748288E-3</v>
      </c>
      <c r="AO1077" s="615"/>
      <c r="AP1077" s="651"/>
      <c r="AQ1077" s="125" t="s">
        <v>145</v>
      </c>
      <c r="AR1077" s="211">
        <f t="shared" si="1034"/>
        <v>12883428</v>
      </c>
      <c r="AS1077" s="182">
        <f>IFERROR(AR1077/AO1076,"-")</f>
        <v>3.7052277090633252E-2</v>
      </c>
      <c r="AT1077" s="211">
        <f t="shared" si="1035"/>
        <v>118</v>
      </c>
      <c r="AU1077" s="182">
        <f>IFERROR(AT1077/AP1076,"-")</f>
        <v>0.2443064182194617</v>
      </c>
      <c r="AV1077" s="214">
        <f t="shared" si="1040"/>
        <v>109181.59322033898</v>
      </c>
      <c r="AW1077" s="109">
        <f t="shared" ref="AW1077:AW1092" si="1085">IFERROR(AT1077/$BL$68,0)</f>
        <v>1.323018275591434E-2</v>
      </c>
      <c r="AX1077" s="121"/>
      <c r="AY1077" s="76"/>
      <c r="AZ1077" s="76"/>
      <c r="BA1077" s="76"/>
      <c r="BB1077" s="76"/>
      <c r="BC1077" s="76"/>
      <c r="BD1077" s="76"/>
      <c r="BE1077" s="76"/>
      <c r="BF1077" s="76"/>
      <c r="BG1077" s="76"/>
      <c r="BH1077" s="76"/>
      <c r="BI1077" s="76"/>
      <c r="BN1077" s="500"/>
      <c r="BO1077" s="642"/>
      <c r="BP1077" s="641"/>
      <c r="BQ1077" s="641"/>
      <c r="BR1077" s="400" t="s">
        <v>145</v>
      </c>
      <c r="BS1077" s="188">
        <v>212490</v>
      </c>
      <c r="BT1077" s="390">
        <v>7.1119099137995955E-3</v>
      </c>
      <c r="BU1077" s="188">
        <v>11</v>
      </c>
      <c r="BV1077" s="390">
        <v>0.20754716981132076</v>
      </c>
      <c r="BW1077" s="188">
        <v>19317.272727272728</v>
      </c>
      <c r="BX1077" s="401">
        <v>1.2707948243992607E-3</v>
      </c>
      <c r="CB1077" s="159"/>
      <c r="CC1077" s="159"/>
      <c r="CD1077" s="159"/>
      <c r="CE1077" s="159"/>
      <c r="CF1077" s="159"/>
      <c r="CG1077" s="159"/>
      <c r="CI1077" s="76"/>
      <c r="CJ1077" s="150"/>
      <c r="CK1077" s="150"/>
      <c r="CL1077" s="150"/>
    </row>
    <row r="1078" spans="2:90" s="14" customFormat="1" ht="13.5" customHeight="1">
      <c r="B1078" s="500"/>
      <c r="C1078" s="628"/>
      <c r="D1078" s="631"/>
      <c r="E1078" s="615"/>
      <c r="F1078" s="615"/>
      <c r="G1078" s="126" t="s">
        <v>146</v>
      </c>
      <c r="H1078" s="211">
        <v>6614392</v>
      </c>
      <c r="I1078" s="182">
        <f>IFERROR(H1078/E1076,"-")</f>
        <v>2.8714607349930789E-2</v>
      </c>
      <c r="J1078" s="211">
        <v>78</v>
      </c>
      <c r="K1078" s="182">
        <f>IFERROR(J1078/F1076,"-")</f>
        <v>0.22873900293255131</v>
      </c>
      <c r="L1078" s="214">
        <f t="shared" si="1036"/>
        <v>84799.897435897437</v>
      </c>
      <c r="M1078" s="109">
        <f t="shared" si="1081"/>
        <v>8.745375042045072E-3</v>
      </c>
      <c r="N1078" s="615"/>
      <c r="O1078" s="615"/>
      <c r="P1078" s="126" t="s">
        <v>146</v>
      </c>
      <c r="Q1078" s="211">
        <v>274783</v>
      </c>
      <c r="R1078" s="182">
        <f>IFERROR(Q1078/N1076,"-")</f>
        <v>1.4222192547689734E-2</v>
      </c>
      <c r="S1078" s="211">
        <v>14</v>
      </c>
      <c r="T1078" s="182">
        <f>IFERROR(S1078/O1076,"-")</f>
        <v>0.32558139534883723</v>
      </c>
      <c r="U1078" s="214">
        <f t="shared" si="1037"/>
        <v>19627.357142857141</v>
      </c>
      <c r="V1078" s="109">
        <f t="shared" si="1082"/>
        <v>1.5696826998542438E-3</v>
      </c>
      <c r="W1078" s="615"/>
      <c r="X1078" s="615"/>
      <c r="Y1078" s="126" t="s">
        <v>146</v>
      </c>
      <c r="Z1078" s="211">
        <v>564791</v>
      </c>
      <c r="AA1078" s="182">
        <f>IFERROR(Z1078/W1076,"-")</f>
        <v>2.4501598399041438E-2</v>
      </c>
      <c r="AB1078" s="211">
        <v>11</v>
      </c>
      <c r="AC1078" s="182">
        <f>IFERROR(AB1078/X1076,"-")</f>
        <v>0.28205128205128205</v>
      </c>
      <c r="AD1078" s="214">
        <f t="shared" si="1038"/>
        <v>51344.63636363636</v>
      </c>
      <c r="AE1078" s="109">
        <f t="shared" si="1083"/>
        <v>1.2333221213140487E-3</v>
      </c>
      <c r="AF1078" s="615"/>
      <c r="AG1078" s="615"/>
      <c r="AH1078" s="126" t="s">
        <v>146</v>
      </c>
      <c r="AI1078" s="211">
        <v>3994423</v>
      </c>
      <c r="AJ1078" s="182">
        <f>IFERROR(AI1078/AF1076,"-")</f>
        <v>5.3267361167138455E-2</v>
      </c>
      <c r="AK1078" s="211">
        <v>16</v>
      </c>
      <c r="AL1078" s="182">
        <f>IFERROR(AK1078/AG1076,"-")</f>
        <v>0.26666666666666666</v>
      </c>
      <c r="AM1078" s="214">
        <f t="shared" si="1039"/>
        <v>249651.4375</v>
      </c>
      <c r="AN1078" s="109">
        <f t="shared" si="1084"/>
        <v>1.7939230855477072E-3</v>
      </c>
      <c r="AO1078" s="615"/>
      <c r="AP1078" s="651"/>
      <c r="AQ1078" s="126" t="s">
        <v>146</v>
      </c>
      <c r="AR1078" s="211">
        <f t="shared" si="1034"/>
        <v>11448389</v>
      </c>
      <c r="AS1078" s="182">
        <f>IFERROR(AR1078/AO1076,"-")</f>
        <v>3.2925156369046943E-2</v>
      </c>
      <c r="AT1078" s="211">
        <f t="shared" si="1035"/>
        <v>119</v>
      </c>
      <c r="AU1078" s="182">
        <f>IFERROR(AT1078/AP1076,"-")</f>
        <v>0.24637681159420291</v>
      </c>
      <c r="AV1078" s="214">
        <f t="shared" si="1040"/>
        <v>96204.949579831926</v>
      </c>
      <c r="AW1078" s="109">
        <f t="shared" si="1085"/>
        <v>1.3342302948761072E-2</v>
      </c>
      <c r="AX1078" s="121"/>
      <c r="AY1078" s="76"/>
      <c r="AZ1078" s="76"/>
      <c r="BA1078" s="76"/>
      <c r="BB1078" s="76"/>
      <c r="BC1078" s="76"/>
      <c r="BD1078" s="76"/>
      <c r="BE1078" s="76"/>
      <c r="BF1078" s="76"/>
      <c r="BG1078" s="76"/>
      <c r="BH1078" s="76"/>
      <c r="BI1078" s="76"/>
      <c r="BN1078" s="500"/>
      <c r="BO1078" s="642"/>
      <c r="BP1078" s="641"/>
      <c r="BQ1078" s="641"/>
      <c r="BR1078" s="400" t="s">
        <v>146</v>
      </c>
      <c r="BS1078" s="188">
        <v>331018</v>
      </c>
      <c r="BT1078" s="390">
        <v>1.1078969343715536E-2</v>
      </c>
      <c r="BU1078" s="188">
        <v>15</v>
      </c>
      <c r="BV1078" s="390">
        <v>0.28301886792452829</v>
      </c>
      <c r="BW1078" s="188">
        <v>22067.866666666665</v>
      </c>
      <c r="BX1078" s="401">
        <v>1.7329020332717191E-3</v>
      </c>
      <c r="CB1078" s="159"/>
      <c r="CC1078" s="159"/>
      <c r="CD1078" s="159"/>
      <c r="CE1078" s="159"/>
      <c r="CF1078" s="159"/>
      <c r="CG1078" s="159"/>
      <c r="CI1078" s="76"/>
      <c r="CJ1078" s="150"/>
      <c r="CK1078" s="150"/>
      <c r="CL1078" s="150"/>
    </row>
    <row r="1079" spans="2:90" s="14" customFormat="1" ht="13.5" customHeight="1">
      <c r="B1079" s="500"/>
      <c r="C1079" s="628"/>
      <c r="D1079" s="631"/>
      <c r="E1079" s="615"/>
      <c r="F1079" s="615"/>
      <c r="G1079" s="126" t="s">
        <v>147</v>
      </c>
      <c r="H1079" s="211">
        <v>98244</v>
      </c>
      <c r="I1079" s="182">
        <f>IFERROR(H1079/E1076,"-")</f>
        <v>4.2649995411318234E-4</v>
      </c>
      <c r="J1079" s="211">
        <v>12</v>
      </c>
      <c r="K1079" s="182">
        <f>IFERROR(J1079/F1076,"-")</f>
        <v>3.519061583577713E-2</v>
      </c>
      <c r="L1079" s="214">
        <f t="shared" si="1036"/>
        <v>8187</v>
      </c>
      <c r="M1079" s="109">
        <f t="shared" si="1081"/>
        <v>1.3454423141607804E-3</v>
      </c>
      <c r="N1079" s="615"/>
      <c r="O1079" s="615"/>
      <c r="P1079" s="126" t="s">
        <v>147</v>
      </c>
      <c r="Q1079" s="211">
        <v>15273</v>
      </c>
      <c r="R1079" s="182">
        <f>IFERROR(Q1079/N1076,"-")</f>
        <v>7.9049849073947558E-4</v>
      </c>
      <c r="S1079" s="211">
        <v>3</v>
      </c>
      <c r="T1079" s="182">
        <f>IFERROR(S1079/O1076,"-")</f>
        <v>6.9767441860465115E-2</v>
      </c>
      <c r="U1079" s="214">
        <f t="shared" si="1037"/>
        <v>5091</v>
      </c>
      <c r="V1079" s="109">
        <f t="shared" si="1082"/>
        <v>3.3636057854019509E-4</v>
      </c>
      <c r="W1079" s="615"/>
      <c r="X1079" s="615"/>
      <c r="Y1079" s="126" t="s">
        <v>147</v>
      </c>
      <c r="Z1079" s="211">
        <v>88172</v>
      </c>
      <c r="AA1079" s="182">
        <f>IFERROR(Z1079/W1076,"-")</f>
        <v>3.8250519821319421E-3</v>
      </c>
      <c r="AB1079" s="211">
        <v>3</v>
      </c>
      <c r="AC1079" s="182">
        <f>IFERROR(AB1079/X1076,"-")</f>
        <v>7.6923076923076927E-2</v>
      </c>
      <c r="AD1079" s="214">
        <f t="shared" si="1038"/>
        <v>29390.666666666668</v>
      </c>
      <c r="AE1079" s="109">
        <f t="shared" si="1083"/>
        <v>3.3636057854019509E-4</v>
      </c>
      <c r="AF1079" s="615"/>
      <c r="AG1079" s="615"/>
      <c r="AH1079" s="126" t="s">
        <v>147</v>
      </c>
      <c r="AI1079" s="211">
        <v>5788481</v>
      </c>
      <c r="AJ1079" s="182">
        <f>IFERROR(AI1079/AF1076,"-")</f>
        <v>7.7191901818139633E-2</v>
      </c>
      <c r="AK1079" s="211">
        <v>4</v>
      </c>
      <c r="AL1079" s="182">
        <f>IFERROR(AK1079/AG1076,"-")</f>
        <v>6.6666666666666666E-2</v>
      </c>
      <c r="AM1079" s="214">
        <f t="shared" si="1039"/>
        <v>1447120.25</v>
      </c>
      <c r="AN1079" s="109">
        <f t="shared" si="1084"/>
        <v>4.4848077138692679E-4</v>
      </c>
      <c r="AO1079" s="615"/>
      <c r="AP1079" s="651"/>
      <c r="AQ1079" s="126" t="s">
        <v>147</v>
      </c>
      <c r="AR1079" s="211">
        <f t="shared" si="1034"/>
        <v>5990170</v>
      </c>
      <c r="AS1079" s="182">
        <f>IFERROR(AR1079/AO1076,"-")</f>
        <v>1.7227514187993953E-2</v>
      </c>
      <c r="AT1079" s="211">
        <f t="shared" si="1035"/>
        <v>22</v>
      </c>
      <c r="AU1079" s="182">
        <f>IFERROR(AT1079/AP1076,"-")</f>
        <v>4.5548654244306416E-2</v>
      </c>
      <c r="AV1079" s="214">
        <f t="shared" si="1040"/>
        <v>272280.45454545453</v>
      </c>
      <c r="AW1079" s="109">
        <f t="shared" si="1085"/>
        <v>2.4666442426280973E-3</v>
      </c>
      <c r="AX1079" s="121"/>
      <c r="AY1079" s="76"/>
      <c r="AZ1079" s="76"/>
      <c r="BA1079" s="76"/>
      <c r="BB1079" s="76"/>
      <c r="BC1079" s="76"/>
      <c r="BD1079" s="76"/>
      <c r="BE1079" s="76"/>
      <c r="BF1079" s="76"/>
      <c r="BG1079" s="76"/>
      <c r="BH1079" s="76"/>
      <c r="BI1079" s="76"/>
      <c r="BN1079" s="500"/>
      <c r="BO1079" s="642"/>
      <c r="BP1079" s="641"/>
      <c r="BQ1079" s="641"/>
      <c r="BR1079" s="400" t="s">
        <v>147</v>
      </c>
      <c r="BS1079" s="188">
        <v>1700846</v>
      </c>
      <c r="BT1079" s="390">
        <v>5.6926271962192979E-2</v>
      </c>
      <c r="BU1079" s="188">
        <v>3</v>
      </c>
      <c r="BV1079" s="390">
        <v>5.6603773584905662E-2</v>
      </c>
      <c r="BW1079" s="188">
        <v>566948.66666666663</v>
      </c>
      <c r="BX1079" s="401">
        <v>3.465804066543438E-4</v>
      </c>
      <c r="CB1079" s="159"/>
      <c r="CC1079" s="159"/>
      <c r="CD1079" s="159"/>
      <c r="CE1079" s="159"/>
      <c r="CF1079" s="159"/>
      <c r="CG1079" s="159"/>
      <c r="CI1079" s="76"/>
      <c r="CJ1079" s="150"/>
      <c r="CK1079" s="150"/>
      <c r="CL1079" s="150"/>
    </row>
    <row r="1080" spans="2:90" s="14" customFormat="1" ht="13.5" customHeight="1">
      <c r="B1080" s="500"/>
      <c r="C1080" s="628"/>
      <c r="D1080" s="631"/>
      <c r="E1080" s="615"/>
      <c r="F1080" s="615"/>
      <c r="G1080" s="126" t="s">
        <v>148</v>
      </c>
      <c r="H1080" s="211">
        <v>4417267</v>
      </c>
      <c r="I1080" s="182">
        <f>IFERROR(H1080/E1076,"-")</f>
        <v>1.9176378942283238E-2</v>
      </c>
      <c r="J1080" s="211">
        <v>98</v>
      </c>
      <c r="K1080" s="182">
        <f>IFERROR(J1080/F1076,"-")</f>
        <v>0.28739002932551322</v>
      </c>
      <c r="L1080" s="214">
        <f t="shared" si="1036"/>
        <v>45074.15306122449</v>
      </c>
      <c r="M1080" s="109">
        <f t="shared" si="1081"/>
        <v>1.0987778898979707E-2</v>
      </c>
      <c r="N1080" s="615"/>
      <c r="O1080" s="615"/>
      <c r="P1080" s="126" t="s">
        <v>148</v>
      </c>
      <c r="Q1080" s="211">
        <v>283058</v>
      </c>
      <c r="R1080" s="182">
        <f>IFERROR(Q1080/N1076,"-")</f>
        <v>1.465048921572281E-2</v>
      </c>
      <c r="S1080" s="211">
        <v>12</v>
      </c>
      <c r="T1080" s="182">
        <f>IFERROR(S1080/O1076,"-")</f>
        <v>0.27906976744186046</v>
      </c>
      <c r="U1080" s="214">
        <f t="shared" si="1037"/>
        <v>23588.166666666668</v>
      </c>
      <c r="V1080" s="109">
        <f t="shared" si="1082"/>
        <v>1.3454423141607804E-3</v>
      </c>
      <c r="W1080" s="615"/>
      <c r="X1080" s="615"/>
      <c r="Y1080" s="126" t="s">
        <v>148</v>
      </c>
      <c r="Z1080" s="211">
        <v>359375</v>
      </c>
      <c r="AA1080" s="182">
        <f>IFERROR(Z1080/W1076,"-")</f>
        <v>1.5590301411770932E-2</v>
      </c>
      <c r="AB1080" s="211">
        <v>11</v>
      </c>
      <c r="AC1080" s="182">
        <f>IFERROR(AB1080/X1076,"-")</f>
        <v>0.28205128205128205</v>
      </c>
      <c r="AD1080" s="214">
        <f t="shared" si="1038"/>
        <v>32670.454545454544</v>
      </c>
      <c r="AE1080" s="109">
        <f t="shared" si="1083"/>
        <v>1.2333221213140487E-3</v>
      </c>
      <c r="AF1080" s="615"/>
      <c r="AG1080" s="615"/>
      <c r="AH1080" s="126" t="s">
        <v>148</v>
      </c>
      <c r="AI1080" s="211">
        <v>894791</v>
      </c>
      <c r="AJ1080" s="182">
        <f>IFERROR(AI1080/AF1076,"-")</f>
        <v>1.1932425625955234E-2</v>
      </c>
      <c r="AK1080" s="211">
        <v>21</v>
      </c>
      <c r="AL1080" s="182">
        <f>IFERROR(AK1080/AG1076,"-")</f>
        <v>0.35</v>
      </c>
      <c r="AM1080" s="214">
        <f t="shared" si="1039"/>
        <v>42609.095238095237</v>
      </c>
      <c r="AN1080" s="109">
        <f t="shared" si="1084"/>
        <v>2.3545240497813654E-3</v>
      </c>
      <c r="AO1080" s="615"/>
      <c r="AP1080" s="651"/>
      <c r="AQ1080" s="126" t="s">
        <v>148</v>
      </c>
      <c r="AR1080" s="211">
        <f t="shared" si="1034"/>
        <v>5954491</v>
      </c>
      <c r="AS1080" s="182">
        <f>IFERROR(AR1080/AO1076,"-")</f>
        <v>1.7124902662993255E-2</v>
      </c>
      <c r="AT1080" s="211">
        <f t="shared" si="1035"/>
        <v>142</v>
      </c>
      <c r="AU1080" s="182">
        <f>IFERROR(AT1080/AP1076,"-")</f>
        <v>0.2939958592132505</v>
      </c>
      <c r="AV1080" s="214">
        <f t="shared" si="1040"/>
        <v>41933.035211267605</v>
      </c>
      <c r="AW1080" s="109">
        <f t="shared" si="1085"/>
        <v>1.5921067384235901E-2</v>
      </c>
      <c r="AX1080" s="121"/>
      <c r="AY1080" s="76"/>
      <c r="AZ1080" s="76"/>
      <c r="BA1080" s="76"/>
      <c r="BB1080" s="76"/>
      <c r="BC1080" s="76"/>
      <c r="BD1080" s="76"/>
      <c r="BE1080" s="76"/>
      <c r="BF1080" s="76"/>
      <c r="BG1080" s="76"/>
      <c r="BH1080" s="76"/>
      <c r="BI1080" s="76"/>
      <c r="BN1080" s="500"/>
      <c r="BO1080" s="642"/>
      <c r="BP1080" s="641"/>
      <c r="BQ1080" s="641"/>
      <c r="BR1080" s="400" t="s">
        <v>148</v>
      </c>
      <c r="BS1080" s="188">
        <v>418528</v>
      </c>
      <c r="BT1080" s="390">
        <v>1.4007875346617333E-2</v>
      </c>
      <c r="BU1080" s="188">
        <v>21</v>
      </c>
      <c r="BV1080" s="390">
        <v>0.39622641509433965</v>
      </c>
      <c r="BW1080" s="188">
        <v>19929.904761904763</v>
      </c>
      <c r="BX1080" s="401">
        <v>2.4260628465804066E-3</v>
      </c>
      <c r="CB1080" s="159"/>
      <c r="CC1080" s="159"/>
      <c r="CD1080" s="159"/>
      <c r="CE1080" s="159"/>
      <c r="CF1080" s="159"/>
      <c r="CG1080" s="159"/>
      <c r="CI1080" s="76"/>
      <c r="CJ1080" s="150"/>
      <c r="CK1080" s="150"/>
      <c r="CL1080" s="150"/>
    </row>
    <row r="1081" spans="2:90" s="14" customFormat="1" ht="13.5" customHeight="1">
      <c r="B1081" s="500"/>
      <c r="C1081" s="628"/>
      <c r="D1081" s="631"/>
      <c r="E1081" s="615"/>
      <c r="F1081" s="615"/>
      <c r="G1081" s="126" t="s">
        <v>149</v>
      </c>
      <c r="H1081" s="211">
        <v>6653697</v>
      </c>
      <c r="I1081" s="182">
        <f>IFERROR(H1081/E1076,"-")</f>
        <v>2.8885239456689658E-2</v>
      </c>
      <c r="J1081" s="211">
        <v>101</v>
      </c>
      <c r="K1081" s="182">
        <f>IFERROR(J1081/F1076,"-")</f>
        <v>0.29618768328445749</v>
      </c>
      <c r="L1081" s="214">
        <f t="shared" si="1036"/>
        <v>65878.188118811886</v>
      </c>
      <c r="M1081" s="109">
        <f t="shared" si="1081"/>
        <v>1.1324139477519901E-2</v>
      </c>
      <c r="N1081" s="615"/>
      <c r="O1081" s="615"/>
      <c r="P1081" s="126" t="s">
        <v>149</v>
      </c>
      <c r="Q1081" s="211">
        <v>498848</v>
      </c>
      <c r="R1081" s="182">
        <f>IFERROR(Q1081/N1076,"-")</f>
        <v>2.581932764410436E-2</v>
      </c>
      <c r="S1081" s="211">
        <v>14</v>
      </c>
      <c r="T1081" s="182">
        <f>IFERROR(S1081/O1076,"-")</f>
        <v>0.32558139534883723</v>
      </c>
      <c r="U1081" s="214">
        <f t="shared" si="1037"/>
        <v>35632</v>
      </c>
      <c r="V1081" s="109">
        <f t="shared" si="1082"/>
        <v>1.5696826998542438E-3</v>
      </c>
      <c r="W1081" s="615"/>
      <c r="X1081" s="615"/>
      <c r="Y1081" s="126" t="s">
        <v>149</v>
      </c>
      <c r="Z1081" s="211">
        <v>649692</v>
      </c>
      <c r="AA1081" s="182">
        <f>IFERROR(Z1081/W1076,"-")</f>
        <v>2.8184748813401824E-2</v>
      </c>
      <c r="AB1081" s="211">
        <v>14</v>
      </c>
      <c r="AC1081" s="182">
        <f>IFERROR(AB1081/X1076,"-")</f>
        <v>0.35897435897435898</v>
      </c>
      <c r="AD1081" s="214">
        <f t="shared" si="1038"/>
        <v>46406.571428571428</v>
      </c>
      <c r="AE1081" s="109">
        <f t="shared" si="1083"/>
        <v>1.5696826998542438E-3</v>
      </c>
      <c r="AF1081" s="615"/>
      <c r="AG1081" s="615"/>
      <c r="AH1081" s="126" t="s">
        <v>149</v>
      </c>
      <c r="AI1081" s="211">
        <v>1419558</v>
      </c>
      <c r="AJ1081" s="182">
        <f>IFERROR(AI1081/AF1076,"-")</f>
        <v>1.8930420910279338E-2</v>
      </c>
      <c r="AK1081" s="211">
        <v>18</v>
      </c>
      <c r="AL1081" s="182">
        <f>IFERROR(AK1081/AG1076,"-")</f>
        <v>0.3</v>
      </c>
      <c r="AM1081" s="214">
        <f t="shared" si="1039"/>
        <v>78864.333333333328</v>
      </c>
      <c r="AN1081" s="109">
        <f t="shared" si="1084"/>
        <v>2.0181634712411706E-3</v>
      </c>
      <c r="AO1081" s="615"/>
      <c r="AP1081" s="651"/>
      <c r="AQ1081" s="126" t="s">
        <v>149</v>
      </c>
      <c r="AR1081" s="211">
        <f t="shared" si="1034"/>
        <v>9221795</v>
      </c>
      <c r="AS1081" s="182">
        <f>IFERROR(AR1081/AO1076,"-")</f>
        <v>2.6521551842647487E-2</v>
      </c>
      <c r="AT1081" s="211">
        <f t="shared" si="1035"/>
        <v>147</v>
      </c>
      <c r="AU1081" s="182">
        <f>IFERROR(AT1081/AP1076,"-")</f>
        <v>0.30434782608695654</v>
      </c>
      <c r="AV1081" s="214">
        <f t="shared" si="1040"/>
        <v>62733.299319727892</v>
      </c>
      <c r="AW1081" s="109">
        <f t="shared" si="1085"/>
        <v>1.648166834846956E-2</v>
      </c>
      <c r="AX1081" s="121"/>
      <c r="AY1081" s="76"/>
      <c r="AZ1081" s="76"/>
      <c r="BA1081" s="76"/>
      <c r="BB1081" s="76"/>
      <c r="BC1081" s="76"/>
      <c r="BD1081" s="76"/>
      <c r="BE1081" s="76"/>
      <c r="BF1081" s="76"/>
      <c r="BG1081" s="76"/>
      <c r="BH1081" s="76"/>
      <c r="BI1081" s="76"/>
      <c r="BN1081" s="500"/>
      <c r="BO1081" s="642"/>
      <c r="BP1081" s="641"/>
      <c r="BQ1081" s="641"/>
      <c r="BR1081" s="400" t="s">
        <v>149</v>
      </c>
      <c r="BS1081" s="188">
        <v>1230921</v>
      </c>
      <c r="BT1081" s="390">
        <v>4.1198170563339978E-2</v>
      </c>
      <c r="BU1081" s="188">
        <v>21</v>
      </c>
      <c r="BV1081" s="390">
        <v>0.39622641509433965</v>
      </c>
      <c r="BW1081" s="188">
        <v>58615.285714285717</v>
      </c>
      <c r="BX1081" s="401">
        <v>2.4260628465804066E-3</v>
      </c>
      <c r="CB1081" s="159"/>
      <c r="CC1081" s="159"/>
      <c r="CD1081" s="159"/>
      <c r="CE1081" s="159"/>
      <c r="CF1081" s="159"/>
      <c r="CG1081" s="159"/>
      <c r="CI1081" s="76"/>
      <c r="CJ1081" s="150"/>
      <c r="CK1081" s="150"/>
      <c r="CL1081" s="150"/>
    </row>
    <row r="1082" spans="2:90" s="14" customFormat="1" ht="13.5" customHeight="1">
      <c r="B1082" s="500"/>
      <c r="C1082" s="628"/>
      <c r="D1082" s="631"/>
      <c r="E1082" s="615"/>
      <c r="F1082" s="615"/>
      <c r="G1082" s="126" t="s">
        <v>150</v>
      </c>
      <c r="H1082" s="211">
        <v>3304305</v>
      </c>
      <c r="I1082" s="182">
        <f>IFERROR(H1082/E1076,"-")</f>
        <v>1.4344753174503878E-2</v>
      </c>
      <c r="J1082" s="211">
        <v>34</v>
      </c>
      <c r="K1082" s="182">
        <f>IFERROR(J1082/F1076,"-")</f>
        <v>9.9706744868035185E-2</v>
      </c>
      <c r="L1082" s="214">
        <f t="shared" si="1036"/>
        <v>97185.441176470587</v>
      </c>
      <c r="M1082" s="109">
        <f t="shared" si="1081"/>
        <v>3.8120865567888777E-3</v>
      </c>
      <c r="N1082" s="615"/>
      <c r="O1082" s="615"/>
      <c r="P1082" s="126" t="s">
        <v>150</v>
      </c>
      <c r="Q1082" s="211">
        <v>56086</v>
      </c>
      <c r="R1082" s="182">
        <f>IFERROR(Q1082/N1076,"-")</f>
        <v>2.9028938880124549E-3</v>
      </c>
      <c r="S1082" s="211">
        <v>1</v>
      </c>
      <c r="T1082" s="182">
        <f>IFERROR(S1082/O1076,"-")</f>
        <v>2.3255813953488372E-2</v>
      </c>
      <c r="U1082" s="214">
        <f t="shared" si="1037"/>
        <v>56086</v>
      </c>
      <c r="V1082" s="109">
        <f t="shared" si="1082"/>
        <v>1.121201928467317E-4</v>
      </c>
      <c r="W1082" s="615"/>
      <c r="X1082" s="615"/>
      <c r="Y1082" s="126" t="s">
        <v>150</v>
      </c>
      <c r="Z1082" s="211">
        <v>22863</v>
      </c>
      <c r="AA1082" s="182">
        <f>IFERROR(Z1082/W1076,"-")</f>
        <v>9.9183599631949581E-4</v>
      </c>
      <c r="AB1082" s="211">
        <v>6</v>
      </c>
      <c r="AC1082" s="182">
        <f>IFERROR(AB1082/X1076,"-")</f>
        <v>0.15384615384615385</v>
      </c>
      <c r="AD1082" s="214">
        <f t="shared" si="1038"/>
        <v>3810.5</v>
      </c>
      <c r="AE1082" s="109">
        <f t="shared" si="1083"/>
        <v>6.7272115708039018E-4</v>
      </c>
      <c r="AF1082" s="615"/>
      <c r="AG1082" s="615"/>
      <c r="AH1082" s="126" t="s">
        <v>150</v>
      </c>
      <c r="AI1082" s="211">
        <v>59276</v>
      </c>
      <c r="AJ1082" s="182">
        <f>IFERROR(AI1082/AF1076,"-")</f>
        <v>7.9047113952210345E-4</v>
      </c>
      <c r="AK1082" s="211">
        <v>9</v>
      </c>
      <c r="AL1082" s="182">
        <f>IFERROR(AK1082/AG1076,"-")</f>
        <v>0.15</v>
      </c>
      <c r="AM1082" s="214">
        <f t="shared" si="1039"/>
        <v>6586.2222222222226</v>
      </c>
      <c r="AN1082" s="109">
        <f t="shared" si="1084"/>
        <v>1.0090817356205853E-3</v>
      </c>
      <c r="AO1082" s="615"/>
      <c r="AP1082" s="651"/>
      <c r="AQ1082" s="126" t="s">
        <v>150</v>
      </c>
      <c r="AR1082" s="211">
        <f t="shared" si="1034"/>
        <v>3442530</v>
      </c>
      <c r="AS1082" s="182">
        <f>IFERROR(AR1082/AO1076,"-")</f>
        <v>9.9005928742581309E-3</v>
      </c>
      <c r="AT1082" s="211">
        <f t="shared" si="1035"/>
        <v>50</v>
      </c>
      <c r="AU1082" s="182">
        <f>IFERROR(AT1082/AP1076,"-")</f>
        <v>0.10351966873706005</v>
      </c>
      <c r="AV1082" s="214">
        <f t="shared" si="1040"/>
        <v>68850.600000000006</v>
      </c>
      <c r="AW1082" s="109">
        <f t="shared" si="1085"/>
        <v>5.6060096423365844E-3</v>
      </c>
      <c r="AX1082" s="121"/>
      <c r="AY1082" s="76"/>
      <c r="AZ1082" s="76"/>
      <c r="BA1082" s="76"/>
      <c r="BB1082" s="76"/>
      <c r="BC1082" s="76"/>
      <c r="BD1082" s="76"/>
      <c r="BE1082" s="76"/>
      <c r="BF1082" s="76"/>
      <c r="BG1082" s="76"/>
      <c r="BH1082" s="76"/>
      <c r="BI1082" s="76"/>
      <c r="BN1082" s="500"/>
      <c r="BO1082" s="642"/>
      <c r="BP1082" s="641"/>
      <c r="BQ1082" s="641"/>
      <c r="BR1082" s="400" t="s">
        <v>150</v>
      </c>
      <c r="BS1082" s="188">
        <v>217983</v>
      </c>
      <c r="BT1082" s="390">
        <v>7.2957572532343978E-3</v>
      </c>
      <c r="BU1082" s="188">
        <v>5</v>
      </c>
      <c r="BV1082" s="390">
        <v>9.4339622641509441E-2</v>
      </c>
      <c r="BW1082" s="188">
        <v>43596.6</v>
      </c>
      <c r="BX1082" s="401">
        <v>5.7763401109057306E-4</v>
      </c>
      <c r="CB1082" s="159"/>
      <c r="CC1082" s="159"/>
      <c r="CD1082" s="159"/>
      <c r="CE1082" s="159"/>
      <c r="CF1082" s="159"/>
      <c r="CG1082" s="159"/>
      <c r="CI1082" s="76"/>
      <c r="CJ1082" s="150"/>
      <c r="CK1082" s="150"/>
      <c r="CL1082" s="150"/>
    </row>
    <row r="1083" spans="2:90" s="14" customFormat="1" ht="13.5" customHeight="1">
      <c r="B1083" s="500"/>
      <c r="C1083" s="628"/>
      <c r="D1083" s="631"/>
      <c r="E1083" s="615"/>
      <c r="F1083" s="615"/>
      <c r="G1083" s="126" t="s">
        <v>160</v>
      </c>
      <c r="H1083" s="211">
        <v>0</v>
      </c>
      <c r="I1083" s="182">
        <f>IFERROR(H1083/E1076,"-")</f>
        <v>0</v>
      </c>
      <c r="J1083" s="211">
        <v>0</v>
      </c>
      <c r="K1083" s="182">
        <f>IFERROR(J1083/F1076,"-")</f>
        <v>0</v>
      </c>
      <c r="L1083" s="214" t="str">
        <f t="shared" si="1036"/>
        <v>-</v>
      </c>
      <c r="M1083" s="109">
        <f t="shared" si="1081"/>
        <v>0</v>
      </c>
      <c r="N1083" s="615"/>
      <c r="O1083" s="615"/>
      <c r="P1083" s="126" t="s">
        <v>160</v>
      </c>
      <c r="Q1083" s="211">
        <v>0</v>
      </c>
      <c r="R1083" s="182">
        <f>IFERROR(Q1083/N1076,"-")</f>
        <v>0</v>
      </c>
      <c r="S1083" s="211">
        <v>0</v>
      </c>
      <c r="T1083" s="182">
        <f>IFERROR(S1083/O1076,"-")</f>
        <v>0</v>
      </c>
      <c r="U1083" s="214" t="str">
        <f t="shared" si="1037"/>
        <v>-</v>
      </c>
      <c r="V1083" s="109">
        <f t="shared" si="1082"/>
        <v>0</v>
      </c>
      <c r="W1083" s="615"/>
      <c r="X1083" s="615"/>
      <c r="Y1083" s="126" t="s">
        <v>160</v>
      </c>
      <c r="Z1083" s="211">
        <v>0</v>
      </c>
      <c r="AA1083" s="182">
        <f>IFERROR(Z1083/W1076,"-")</f>
        <v>0</v>
      </c>
      <c r="AB1083" s="211">
        <v>0</v>
      </c>
      <c r="AC1083" s="182">
        <f>IFERROR(AB1083/X1076,"-")</f>
        <v>0</v>
      </c>
      <c r="AD1083" s="214" t="str">
        <f t="shared" si="1038"/>
        <v>-</v>
      </c>
      <c r="AE1083" s="109">
        <f t="shared" si="1083"/>
        <v>0</v>
      </c>
      <c r="AF1083" s="615"/>
      <c r="AG1083" s="615"/>
      <c r="AH1083" s="126" t="s">
        <v>160</v>
      </c>
      <c r="AI1083" s="211">
        <v>0</v>
      </c>
      <c r="AJ1083" s="182">
        <f>IFERROR(AI1083/AF1076,"-")</f>
        <v>0</v>
      </c>
      <c r="AK1083" s="211">
        <v>0</v>
      </c>
      <c r="AL1083" s="182">
        <f>IFERROR(AK1083/AG1076,"-")</f>
        <v>0</v>
      </c>
      <c r="AM1083" s="214" t="str">
        <f t="shared" si="1039"/>
        <v>-</v>
      </c>
      <c r="AN1083" s="109">
        <f t="shared" si="1084"/>
        <v>0</v>
      </c>
      <c r="AO1083" s="615"/>
      <c r="AP1083" s="651"/>
      <c r="AQ1083" s="126" t="s">
        <v>160</v>
      </c>
      <c r="AR1083" s="211">
        <f t="shared" si="1034"/>
        <v>0</v>
      </c>
      <c r="AS1083" s="182">
        <f>IFERROR(AR1083/AO1076,"-")</f>
        <v>0</v>
      </c>
      <c r="AT1083" s="211">
        <f t="shared" si="1035"/>
        <v>0</v>
      </c>
      <c r="AU1083" s="182">
        <f>IFERROR(AT1083/AP1076,"-")</f>
        <v>0</v>
      </c>
      <c r="AV1083" s="214" t="str">
        <f t="shared" si="1040"/>
        <v>-</v>
      </c>
      <c r="AW1083" s="109">
        <f t="shared" si="1085"/>
        <v>0</v>
      </c>
      <c r="AX1083" s="121"/>
      <c r="AY1083" s="76"/>
      <c r="AZ1083" s="76"/>
      <c r="BA1083" s="76"/>
      <c r="BB1083" s="76"/>
      <c r="BC1083" s="76"/>
      <c r="BD1083" s="76"/>
      <c r="BE1083" s="76"/>
      <c r="BF1083" s="76"/>
      <c r="BG1083" s="76"/>
      <c r="BH1083" s="76"/>
      <c r="BI1083" s="76"/>
      <c r="BN1083" s="500"/>
      <c r="BO1083" s="642"/>
      <c r="BP1083" s="641"/>
      <c r="BQ1083" s="641"/>
      <c r="BR1083" s="400" t="s">
        <v>160</v>
      </c>
      <c r="BS1083" s="188">
        <v>0</v>
      </c>
      <c r="BT1083" s="390">
        <v>0</v>
      </c>
      <c r="BU1083" s="188">
        <v>0</v>
      </c>
      <c r="BV1083" s="390">
        <v>0</v>
      </c>
      <c r="BW1083" s="188" t="s">
        <v>418</v>
      </c>
      <c r="BX1083" s="401">
        <v>0</v>
      </c>
      <c r="CB1083" s="159"/>
      <c r="CC1083" s="159"/>
      <c r="CD1083" s="159"/>
      <c r="CE1083" s="159"/>
      <c r="CF1083" s="159"/>
      <c r="CG1083" s="159"/>
      <c r="CI1083" s="76"/>
      <c r="CJ1083" s="150"/>
      <c r="CK1083" s="150"/>
      <c r="CL1083" s="150"/>
    </row>
    <row r="1084" spans="2:90" s="14" customFormat="1" ht="13.5" customHeight="1">
      <c r="B1084" s="500"/>
      <c r="C1084" s="628"/>
      <c r="D1084" s="631"/>
      <c r="E1084" s="615"/>
      <c r="F1084" s="615"/>
      <c r="G1084" s="126" t="s">
        <v>151</v>
      </c>
      <c r="H1084" s="211">
        <v>183793</v>
      </c>
      <c r="I1084" s="182">
        <f>IFERROR(H1084/E1076,"-")</f>
        <v>7.9788797347750623E-4</v>
      </c>
      <c r="J1084" s="211">
        <v>4</v>
      </c>
      <c r="K1084" s="182">
        <f>IFERROR(J1084/F1076,"-")</f>
        <v>1.1730205278592375E-2</v>
      </c>
      <c r="L1084" s="214">
        <f t="shared" si="1036"/>
        <v>45948.25</v>
      </c>
      <c r="M1084" s="109">
        <f t="shared" si="1081"/>
        <v>4.4848077138692679E-4</v>
      </c>
      <c r="N1084" s="615"/>
      <c r="O1084" s="615"/>
      <c r="P1084" s="126" t="s">
        <v>151</v>
      </c>
      <c r="Q1084" s="211">
        <v>0</v>
      </c>
      <c r="R1084" s="182">
        <f>IFERROR(Q1084/N1076,"-")</f>
        <v>0</v>
      </c>
      <c r="S1084" s="211">
        <v>0</v>
      </c>
      <c r="T1084" s="182">
        <f>IFERROR(S1084/O1076,"-")</f>
        <v>0</v>
      </c>
      <c r="U1084" s="214" t="str">
        <f t="shared" si="1037"/>
        <v>-</v>
      </c>
      <c r="V1084" s="109">
        <f t="shared" si="1082"/>
        <v>0</v>
      </c>
      <c r="W1084" s="615"/>
      <c r="X1084" s="615"/>
      <c r="Y1084" s="126" t="s">
        <v>151</v>
      </c>
      <c r="Z1084" s="211">
        <v>0</v>
      </c>
      <c r="AA1084" s="182">
        <f>IFERROR(Z1084/W1076,"-")</f>
        <v>0</v>
      </c>
      <c r="AB1084" s="211">
        <v>0</v>
      </c>
      <c r="AC1084" s="182">
        <f>IFERROR(AB1084/X1076,"-")</f>
        <v>0</v>
      </c>
      <c r="AD1084" s="214" t="str">
        <f t="shared" si="1038"/>
        <v>-</v>
      </c>
      <c r="AE1084" s="109">
        <f t="shared" si="1083"/>
        <v>0</v>
      </c>
      <c r="AF1084" s="615"/>
      <c r="AG1084" s="615"/>
      <c r="AH1084" s="126" t="s">
        <v>151</v>
      </c>
      <c r="AI1084" s="211">
        <v>17908</v>
      </c>
      <c r="AJ1084" s="182">
        <f>IFERROR(AI1084/AF1076,"-")</f>
        <v>2.3881093809571881E-4</v>
      </c>
      <c r="AK1084" s="211">
        <v>1</v>
      </c>
      <c r="AL1084" s="182">
        <f>IFERROR(AK1084/AG1076,"-")</f>
        <v>1.6666666666666666E-2</v>
      </c>
      <c r="AM1084" s="214">
        <f t="shared" si="1039"/>
        <v>17908</v>
      </c>
      <c r="AN1084" s="109">
        <f t="shared" si="1084"/>
        <v>1.121201928467317E-4</v>
      </c>
      <c r="AO1084" s="615"/>
      <c r="AP1084" s="651"/>
      <c r="AQ1084" s="126" t="s">
        <v>151</v>
      </c>
      <c r="AR1084" s="211">
        <f t="shared" si="1034"/>
        <v>201701</v>
      </c>
      <c r="AS1084" s="182">
        <f>IFERROR(AR1084/AO1076,"-")</f>
        <v>5.8008484554404442E-4</v>
      </c>
      <c r="AT1084" s="211">
        <f t="shared" si="1035"/>
        <v>5</v>
      </c>
      <c r="AU1084" s="182">
        <f>IFERROR(AT1084/AP1076,"-")</f>
        <v>1.0351966873706004E-2</v>
      </c>
      <c r="AV1084" s="214">
        <f t="shared" si="1040"/>
        <v>40340.199999999997</v>
      </c>
      <c r="AW1084" s="109">
        <f t="shared" si="1085"/>
        <v>5.6060096423365849E-4</v>
      </c>
      <c r="AX1084" s="121"/>
      <c r="AY1084" s="76"/>
      <c r="AZ1084" s="76"/>
      <c r="BA1084" s="76"/>
      <c r="BB1084" s="76"/>
      <c r="BC1084" s="76"/>
      <c r="BD1084" s="76"/>
      <c r="BE1084" s="76"/>
      <c r="BF1084" s="76"/>
      <c r="BG1084" s="76"/>
      <c r="BH1084" s="76"/>
      <c r="BI1084" s="76"/>
      <c r="BN1084" s="500"/>
      <c r="BO1084" s="642"/>
      <c r="BP1084" s="641"/>
      <c r="BQ1084" s="641"/>
      <c r="BR1084" s="400" t="s">
        <v>151</v>
      </c>
      <c r="BS1084" s="188">
        <v>71060</v>
      </c>
      <c r="BT1084" s="390">
        <v>2.3783345968026695E-3</v>
      </c>
      <c r="BU1084" s="188">
        <v>1</v>
      </c>
      <c r="BV1084" s="390">
        <v>1.8867924528301886E-2</v>
      </c>
      <c r="BW1084" s="188">
        <v>71060</v>
      </c>
      <c r="BX1084" s="401">
        <v>1.155268022181146E-4</v>
      </c>
      <c r="CB1084" s="159"/>
      <c r="CC1084" s="159"/>
      <c r="CD1084" s="159"/>
      <c r="CE1084" s="159"/>
      <c r="CF1084" s="159"/>
      <c r="CG1084" s="159"/>
      <c r="CI1084" s="76"/>
      <c r="CJ1084" s="150"/>
      <c r="CK1084" s="150"/>
      <c r="CL1084" s="150"/>
    </row>
    <row r="1085" spans="2:90" s="14" customFormat="1" ht="13.5" customHeight="1">
      <c r="B1085" s="500"/>
      <c r="C1085" s="628"/>
      <c r="D1085" s="631"/>
      <c r="E1085" s="615"/>
      <c r="F1085" s="615"/>
      <c r="G1085" s="126" t="s">
        <v>152</v>
      </c>
      <c r="H1085" s="211">
        <v>37643</v>
      </c>
      <c r="I1085" s="182">
        <f>IFERROR(H1085/E1076,"-")</f>
        <v>1.6341697989375964E-4</v>
      </c>
      <c r="J1085" s="211">
        <v>9</v>
      </c>
      <c r="K1085" s="182">
        <f>IFERROR(J1085/F1076,"-")</f>
        <v>2.6392961876832845E-2</v>
      </c>
      <c r="L1085" s="214">
        <f t="shared" si="1036"/>
        <v>4182.5555555555557</v>
      </c>
      <c r="M1085" s="109">
        <f t="shared" si="1081"/>
        <v>1.0090817356205853E-3</v>
      </c>
      <c r="N1085" s="615"/>
      <c r="O1085" s="615"/>
      <c r="P1085" s="126" t="s">
        <v>152</v>
      </c>
      <c r="Q1085" s="211">
        <v>5188</v>
      </c>
      <c r="R1085" s="182">
        <f>IFERROR(Q1085/N1076,"-")</f>
        <v>2.6852001374689968E-4</v>
      </c>
      <c r="S1085" s="211">
        <v>1</v>
      </c>
      <c r="T1085" s="182">
        <f>IFERROR(S1085/O1076,"-")</f>
        <v>2.3255813953488372E-2</v>
      </c>
      <c r="U1085" s="214">
        <f t="shared" si="1037"/>
        <v>5188</v>
      </c>
      <c r="V1085" s="109">
        <f t="shared" si="1082"/>
        <v>1.121201928467317E-4</v>
      </c>
      <c r="W1085" s="615"/>
      <c r="X1085" s="615"/>
      <c r="Y1085" s="126" t="s">
        <v>152</v>
      </c>
      <c r="Z1085" s="211">
        <v>2395</v>
      </c>
      <c r="AA1085" s="182">
        <f>IFERROR(Z1085/W1076,"-")</f>
        <v>1.0389919132157602E-4</v>
      </c>
      <c r="AB1085" s="211">
        <v>1</v>
      </c>
      <c r="AC1085" s="182">
        <f>IFERROR(AB1085/X1076,"-")</f>
        <v>2.564102564102564E-2</v>
      </c>
      <c r="AD1085" s="214">
        <f t="shared" si="1038"/>
        <v>2395</v>
      </c>
      <c r="AE1085" s="109">
        <f t="shared" si="1083"/>
        <v>1.121201928467317E-4</v>
      </c>
      <c r="AF1085" s="615"/>
      <c r="AG1085" s="615"/>
      <c r="AH1085" s="126" t="s">
        <v>152</v>
      </c>
      <c r="AI1085" s="211">
        <v>2219</v>
      </c>
      <c r="AJ1085" s="182">
        <f>IFERROR(AI1085/AF1076,"-")</f>
        <v>2.9591326314183606E-5</v>
      </c>
      <c r="AK1085" s="211">
        <v>1</v>
      </c>
      <c r="AL1085" s="182">
        <f>IFERROR(AK1085/AG1076,"-")</f>
        <v>1.6666666666666666E-2</v>
      </c>
      <c r="AM1085" s="214">
        <f t="shared" si="1039"/>
        <v>2219</v>
      </c>
      <c r="AN1085" s="109">
        <f t="shared" si="1084"/>
        <v>1.121201928467317E-4</v>
      </c>
      <c r="AO1085" s="615"/>
      <c r="AP1085" s="651"/>
      <c r="AQ1085" s="126" t="s">
        <v>152</v>
      </c>
      <c r="AR1085" s="211">
        <f t="shared" si="1034"/>
        <v>47445</v>
      </c>
      <c r="AS1085" s="182">
        <f>IFERROR(AR1085/AO1076,"-")</f>
        <v>1.3645011922021799E-4</v>
      </c>
      <c r="AT1085" s="211">
        <f t="shared" si="1035"/>
        <v>12</v>
      </c>
      <c r="AU1085" s="182">
        <f>IFERROR(AT1085/AP1076,"-")</f>
        <v>2.4844720496894408E-2</v>
      </c>
      <c r="AV1085" s="214">
        <f t="shared" si="1040"/>
        <v>3953.75</v>
      </c>
      <c r="AW1085" s="109">
        <f t="shared" si="1085"/>
        <v>1.3454423141607804E-3</v>
      </c>
      <c r="AX1085" s="121"/>
      <c r="AY1085" s="76"/>
      <c r="AZ1085" s="76"/>
      <c r="BA1085" s="76"/>
      <c r="BB1085" s="76"/>
      <c r="BC1085" s="76"/>
      <c r="BD1085" s="76"/>
      <c r="BE1085" s="76"/>
      <c r="BF1085" s="76"/>
      <c r="BG1085" s="76"/>
      <c r="BH1085" s="76"/>
      <c r="BI1085" s="76"/>
      <c r="BN1085" s="500"/>
      <c r="BO1085" s="642"/>
      <c r="BP1085" s="641"/>
      <c r="BQ1085" s="641"/>
      <c r="BR1085" s="400" t="s">
        <v>152</v>
      </c>
      <c r="BS1085" s="188">
        <v>0</v>
      </c>
      <c r="BT1085" s="390">
        <v>0</v>
      </c>
      <c r="BU1085" s="188">
        <v>0</v>
      </c>
      <c r="BV1085" s="390">
        <v>0</v>
      </c>
      <c r="BW1085" s="188" t="s">
        <v>418</v>
      </c>
      <c r="BX1085" s="401">
        <v>0</v>
      </c>
      <c r="CB1085" s="159"/>
      <c r="CC1085" s="159"/>
      <c r="CD1085" s="159"/>
      <c r="CE1085" s="159"/>
      <c r="CF1085" s="159"/>
      <c r="CG1085" s="159"/>
      <c r="CI1085" s="76"/>
      <c r="CJ1085" s="150"/>
      <c r="CK1085" s="150"/>
      <c r="CL1085" s="150"/>
    </row>
    <row r="1086" spans="2:90" s="14" customFormat="1" ht="13.5" customHeight="1">
      <c r="B1086" s="500"/>
      <c r="C1086" s="628"/>
      <c r="D1086" s="631"/>
      <c r="E1086" s="615"/>
      <c r="F1086" s="615"/>
      <c r="G1086" s="126" t="s">
        <v>153</v>
      </c>
      <c r="H1086" s="211">
        <v>2134</v>
      </c>
      <c r="I1086" s="182">
        <f>IFERROR(H1086/E1076,"-")</f>
        <v>9.264188164951866E-6</v>
      </c>
      <c r="J1086" s="211">
        <v>1</v>
      </c>
      <c r="K1086" s="182">
        <f>IFERROR(J1086/F1076,"-")</f>
        <v>2.9325513196480938E-3</v>
      </c>
      <c r="L1086" s="214">
        <f t="shared" si="1036"/>
        <v>2134</v>
      </c>
      <c r="M1086" s="109">
        <f t="shared" si="1081"/>
        <v>1.121201928467317E-4</v>
      </c>
      <c r="N1086" s="615"/>
      <c r="O1086" s="615"/>
      <c r="P1086" s="126" t="s">
        <v>153</v>
      </c>
      <c r="Q1086" s="211">
        <v>3093</v>
      </c>
      <c r="R1086" s="182">
        <f>IFERROR(Q1086/N1076,"-")</f>
        <v>1.6008720171919059E-4</v>
      </c>
      <c r="S1086" s="211">
        <v>1</v>
      </c>
      <c r="T1086" s="182">
        <f>IFERROR(S1086/O1076,"-")</f>
        <v>2.3255813953488372E-2</v>
      </c>
      <c r="U1086" s="214">
        <f t="shared" si="1037"/>
        <v>3093</v>
      </c>
      <c r="V1086" s="109">
        <f t="shared" si="1082"/>
        <v>1.121201928467317E-4</v>
      </c>
      <c r="W1086" s="615"/>
      <c r="X1086" s="615"/>
      <c r="Y1086" s="126" t="s">
        <v>153</v>
      </c>
      <c r="Z1086" s="211">
        <v>0</v>
      </c>
      <c r="AA1086" s="182">
        <f>IFERROR(Z1086/W1076,"-")</f>
        <v>0</v>
      </c>
      <c r="AB1086" s="211">
        <v>0</v>
      </c>
      <c r="AC1086" s="182">
        <f>IFERROR(AB1086/X1076,"-")</f>
        <v>0</v>
      </c>
      <c r="AD1086" s="214" t="str">
        <f t="shared" si="1038"/>
        <v>-</v>
      </c>
      <c r="AE1086" s="109">
        <f t="shared" si="1083"/>
        <v>0</v>
      </c>
      <c r="AF1086" s="615"/>
      <c r="AG1086" s="615"/>
      <c r="AH1086" s="126" t="s">
        <v>153</v>
      </c>
      <c r="AI1086" s="211">
        <v>3848</v>
      </c>
      <c r="AJ1086" s="182">
        <f>IFERROR(AI1086/AF1076,"-")</f>
        <v>5.1314747028832141E-5</v>
      </c>
      <c r="AK1086" s="211">
        <v>1</v>
      </c>
      <c r="AL1086" s="182">
        <f>IFERROR(AK1086/AG1076,"-")</f>
        <v>1.6666666666666666E-2</v>
      </c>
      <c r="AM1086" s="214">
        <f t="shared" si="1039"/>
        <v>3848</v>
      </c>
      <c r="AN1086" s="109">
        <f t="shared" si="1084"/>
        <v>1.121201928467317E-4</v>
      </c>
      <c r="AO1086" s="615"/>
      <c r="AP1086" s="651"/>
      <c r="AQ1086" s="126" t="s">
        <v>153</v>
      </c>
      <c r="AR1086" s="211">
        <f t="shared" si="1034"/>
        <v>9075</v>
      </c>
      <c r="AS1086" s="182">
        <f>IFERROR(AR1086/AO1076,"-")</f>
        <v>2.6099374684866228E-5</v>
      </c>
      <c r="AT1086" s="211">
        <f t="shared" si="1035"/>
        <v>3</v>
      </c>
      <c r="AU1086" s="182">
        <f>IFERROR(AT1086/AP1076,"-")</f>
        <v>6.2111801242236021E-3</v>
      </c>
      <c r="AV1086" s="214">
        <f t="shared" si="1040"/>
        <v>3025</v>
      </c>
      <c r="AW1086" s="109">
        <f t="shared" si="1085"/>
        <v>3.3636057854019509E-4</v>
      </c>
      <c r="AX1086" s="121"/>
      <c r="AY1086" s="76"/>
      <c r="AZ1086" s="76"/>
      <c r="BA1086" s="76"/>
      <c r="BB1086" s="76"/>
      <c r="BC1086" s="76"/>
      <c r="BD1086" s="76"/>
      <c r="BE1086" s="76"/>
      <c r="BF1086" s="76"/>
      <c r="BG1086" s="76"/>
      <c r="BH1086" s="76"/>
      <c r="BI1086" s="76"/>
      <c r="BN1086" s="500"/>
      <c r="BO1086" s="642"/>
      <c r="BP1086" s="641"/>
      <c r="BQ1086" s="641"/>
      <c r="BR1086" s="400" t="s">
        <v>153</v>
      </c>
      <c r="BS1086" s="188">
        <v>0</v>
      </c>
      <c r="BT1086" s="390">
        <v>0</v>
      </c>
      <c r="BU1086" s="188">
        <v>0</v>
      </c>
      <c r="BV1086" s="390">
        <v>0</v>
      </c>
      <c r="BW1086" s="188" t="s">
        <v>418</v>
      </c>
      <c r="BX1086" s="401">
        <v>0</v>
      </c>
      <c r="CB1086" s="159"/>
      <c r="CC1086" s="159"/>
      <c r="CD1086" s="159"/>
      <c r="CE1086" s="159"/>
      <c r="CF1086" s="159"/>
      <c r="CG1086" s="159"/>
      <c r="CI1086" s="76"/>
      <c r="CJ1086" s="150"/>
      <c r="CK1086" s="150"/>
      <c r="CL1086" s="150"/>
    </row>
    <row r="1087" spans="2:90" s="14" customFormat="1" ht="13.5" customHeight="1">
      <c r="B1087" s="500"/>
      <c r="C1087" s="628"/>
      <c r="D1087" s="631"/>
      <c r="E1087" s="615"/>
      <c r="F1087" s="615"/>
      <c r="G1087" s="126" t="s">
        <v>154</v>
      </c>
      <c r="H1087" s="211">
        <v>1642</v>
      </c>
      <c r="I1087" s="182">
        <f>IFERROR(H1087/E1076,"-")</f>
        <v>7.1283022337633384E-6</v>
      </c>
      <c r="J1087" s="211">
        <v>1</v>
      </c>
      <c r="K1087" s="182">
        <f>IFERROR(J1087/F1076,"-")</f>
        <v>2.9325513196480938E-3</v>
      </c>
      <c r="L1087" s="214">
        <f t="shared" si="1036"/>
        <v>1642</v>
      </c>
      <c r="M1087" s="109">
        <f t="shared" si="1081"/>
        <v>1.121201928467317E-4</v>
      </c>
      <c r="N1087" s="615"/>
      <c r="O1087" s="615"/>
      <c r="P1087" s="126" t="s">
        <v>154</v>
      </c>
      <c r="Q1087" s="211">
        <v>0</v>
      </c>
      <c r="R1087" s="182">
        <f>IFERROR(Q1087/N1076,"-")</f>
        <v>0</v>
      </c>
      <c r="S1087" s="211">
        <v>0</v>
      </c>
      <c r="T1087" s="182">
        <f>IFERROR(S1087/O1076,"-")</f>
        <v>0</v>
      </c>
      <c r="U1087" s="214" t="str">
        <f t="shared" si="1037"/>
        <v>-</v>
      </c>
      <c r="V1087" s="109">
        <f t="shared" si="1082"/>
        <v>0</v>
      </c>
      <c r="W1087" s="615"/>
      <c r="X1087" s="615"/>
      <c r="Y1087" s="126" t="s">
        <v>154</v>
      </c>
      <c r="Z1087" s="211">
        <v>0</v>
      </c>
      <c r="AA1087" s="182">
        <f>IFERROR(Z1087/W1076,"-")</f>
        <v>0</v>
      </c>
      <c r="AB1087" s="211">
        <v>0</v>
      </c>
      <c r="AC1087" s="182">
        <f>IFERROR(AB1087/X1076,"-")</f>
        <v>0</v>
      </c>
      <c r="AD1087" s="214" t="str">
        <f t="shared" si="1038"/>
        <v>-</v>
      </c>
      <c r="AE1087" s="109">
        <f t="shared" si="1083"/>
        <v>0</v>
      </c>
      <c r="AF1087" s="615"/>
      <c r="AG1087" s="615"/>
      <c r="AH1087" s="126" t="s">
        <v>154</v>
      </c>
      <c r="AI1087" s="211">
        <v>5724</v>
      </c>
      <c r="AJ1087" s="182">
        <f>IFERROR(AI1087/AF1076,"-")</f>
        <v>7.6332019748709761E-5</v>
      </c>
      <c r="AK1087" s="211">
        <v>2</v>
      </c>
      <c r="AL1087" s="182">
        <f>IFERROR(AK1087/AG1076,"-")</f>
        <v>3.3333333333333333E-2</v>
      </c>
      <c r="AM1087" s="214">
        <f t="shared" si="1039"/>
        <v>2862</v>
      </c>
      <c r="AN1087" s="109">
        <f t="shared" si="1084"/>
        <v>2.2424038569346339E-4</v>
      </c>
      <c r="AO1087" s="615"/>
      <c r="AP1087" s="651"/>
      <c r="AQ1087" s="126" t="s">
        <v>154</v>
      </c>
      <c r="AR1087" s="211">
        <f t="shared" si="1034"/>
        <v>7366</v>
      </c>
      <c r="AS1087" s="182">
        <f>IFERROR(AR1087/AO1076,"-")</f>
        <v>2.1184351948068829E-5</v>
      </c>
      <c r="AT1087" s="211">
        <f t="shared" si="1035"/>
        <v>3</v>
      </c>
      <c r="AU1087" s="182">
        <f>IFERROR(AT1087/AP1076,"-")</f>
        <v>6.2111801242236021E-3</v>
      </c>
      <c r="AV1087" s="214">
        <f t="shared" si="1040"/>
        <v>2455.3333333333335</v>
      </c>
      <c r="AW1087" s="109">
        <f t="shared" si="1085"/>
        <v>3.3636057854019509E-4</v>
      </c>
      <c r="AX1087" s="121"/>
      <c r="AY1087" s="76"/>
      <c r="AZ1087" s="76"/>
      <c r="BA1087" s="76"/>
      <c r="BB1087" s="76"/>
      <c r="BC1087" s="76"/>
      <c r="BD1087" s="76"/>
      <c r="BE1087" s="76"/>
      <c r="BF1087" s="76"/>
      <c r="BG1087" s="76"/>
      <c r="BH1087" s="76"/>
      <c r="BI1087" s="76"/>
      <c r="BN1087" s="500"/>
      <c r="BO1087" s="642"/>
      <c r="BP1087" s="641"/>
      <c r="BQ1087" s="641"/>
      <c r="BR1087" s="400" t="s">
        <v>154</v>
      </c>
      <c r="BS1087" s="188">
        <v>0</v>
      </c>
      <c r="BT1087" s="390">
        <v>0</v>
      </c>
      <c r="BU1087" s="188">
        <v>0</v>
      </c>
      <c r="BV1087" s="390">
        <v>0</v>
      </c>
      <c r="BW1087" s="188" t="s">
        <v>418</v>
      </c>
      <c r="BX1087" s="401">
        <v>0</v>
      </c>
      <c r="CB1087" s="159"/>
      <c r="CC1087" s="159"/>
      <c r="CD1087" s="159"/>
      <c r="CE1087" s="159"/>
      <c r="CF1087" s="159"/>
      <c r="CG1087" s="159"/>
      <c r="CI1087" s="76"/>
      <c r="CJ1087" s="150"/>
      <c r="CK1087" s="150"/>
      <c r="CL1087" s="150"/>
    </row>
    <row r="1088" spans="2:90" s="14" customFormat="1" ht="13.5" customHeight="1">
      <c r="B1088" s="500"/>
      <c r="C1088" s="628"/>
      <c r="D1088" s="631"/>
      <c r="E1088" s="615"/>
      <c r="F1088" s="615"/>
      <c r="G1088" s="126" t="s">
        <v>155</v>
      </c>
      <c r="H1088" s="211">
        <v>696888</v>
      </c>
      <c r="I1088" s="182">
        <f>IFERROR(H1088/E1076,"-")</f>
        <v>3.0253521845815257E-3</v>
      </c>
      <c r="J1088" s="211">
        <v>31</v>
      </c>
      <c r="K1088" s="182">
        <f>IFERROR(J1088/F1076,"-")</f>
        <v>9.0909090909090912E-2</v>
      </c>
      <c r="L1088" s="214">
        <f t="shared" si="1036"/>
        <v>22480.258064516129</v>
      </c>
      <c r="M1088" s="109">
        <f t="shared" si="1081"/>
        <v>3.4757259782486824E-3</v>
      </c>
      <c r="N1088" s="615"/>
      <c r="O1088" s="615"/>
      <c r="P1088" s="126" t="s">
        <v>155</v>
      </c>
      <c r="Q1088" s="211">
        <v>32439</v>
      </c>
      <c r="R1088" s="182">
        <f>IFERROR(Q1088/N1076,"-")</f>
        <v>1.678974696595158E-3</v>
      </c>
      <c r="S1088" s="211">
        <v>2</v>
      </c>
      <c r="T1088" s="182">
        <f>IFERROR(S1088/O1076,"-")</f>
        <v>4.6511627906976744E-2</v>
      </c>
      <c r="U1088" s="214">
        <f t="shared" si="1037"/>
        <v>16219.5</v>
      </c>
      <c r="V1088" s="109">
        <f t="shared" si="1082"/>
        <v>2.2424038569346339E-4</v>
      </c>
      <c r="W1088" s="615"/>
      <c r="X1088" s="615"/>
      <c r="Y1088" s="126" t="s">
        <v>155</v>
      </c>
      <c r="Z1088" s="211">
        <v>58900</v>
      </c>
      <c r="AA1088" s="182">
        <f>IFERROR(Z1088/W1076,"-")</f>
        <v>2.5551826174700742E-3</v>
      </c>
      <c r="AB1088" s="211">
        <v>4</v>
      </c>
      <c r="AC1088" s="182">
        <f>IFERROR(AB1088/X1076,"-")</f>
        <v>0.10256410256410256</v>
      </c>
      <c r="AD1088" s="214">
        <f t="shared" si="1038"/>
        <v>14725</v>
      </c>
      <c r="AE1088" s="109">
        <f t="shared" si="1083"/>
        <v>4.4848077138692679E-4</v>
      </c>
      <c r="AF1088" s="615"/>
      <c r="AG1088" s="615"/>
      <c r="AH1088" s="126" t="s">
        <v>155</v>
      </c>
      <c r="AI1088" s="211">
        <v>266375</v>
      </c>
      <c r="AJ1088" s="182">
        <f>IFERROR(AI1088/AF1076,"-")</f>
        <v>3.55222602385789E-3</v>
      </c>
      <c r="AK1088" s="211">
        <v>11</v>
      </c>
      <c r="AL1088" s="182">
        <f>IFERROR(AK1088/AG1076,"-")</f>
        <v>0.18333333333333332</v>
      </c>
      <c r="AM1088" s="214">
        <f t="shared" si="1039"/>
        <v>24215.909090909092</v>
      </c>
      <c r="AN1088" s="109">
        <f t="shared" si="1084"/>
        <v>1.2333221213140487E-3</v>
      </c>
      <c r="AO1088" s="615"/>
      <c r="AP1088" s="651"/>
      <c r="AQ1088" s="126" t="s">
        <v>155</v>
      </c>
      <c r="AR1088" s="211">
        <f t="shared" si="1034"/>
        <v>1054602</v>
      </c>
      <c r="AS1088" s="182">
        <f>IFERROR(AR1088/AO1076,"-")</f>
        <v>3.032997547262732E-3</v>
      </c>
      <c r="AT1088" s="211">
        <f t="shared" si="1035"/>
        <v>48</v>
      </c>
      <c r="AU1088" s="182">
        <f>IFERROR(AT1088/AP1076,"-")</f>
        <v>9.9378881987577633E-2</v>
      </c>
      <c r="AV1088" s="214">
        <f t="shared" si="1040"/>
        <v>21970.875</v>
      </c>
      <c r="AW1088" s="109">
        <f t="shared" si="1085"/>
        <v>5.3817692566431215E-3</v>
      </c>
      <c r="AX1088" s="121"/>
      <c r="AY1088" s="76"/>
      <c r="AZ1088" s="76"/>
      <c r="BA1088" s="76"/>
      <c r="BB1088" s="76"/>
      <c r="BC1088" s="76"/>
      <c r="BD1088" s="76"/>
      <c r="BE1088" s="76"/>
      <c r="BF1088" s="76"/>
      <c r="BG1088" s="76"/>
      <c r="BH1088" s="76"/>
      <c r="BI1088" s="76"/>
      <c r="BN1088" s="500"/>
      <c r="BO1088" s="642"/>
      <c r="BP1088" s="641"/>
      <c r="BQ1088" s="641"/>
      <c r="BR1088" s="400" t="s">
        <v>155</v>
      </c>
      <c r="BS1088" s="188">
        <v>202478</v>
      </c>
      <c r="BT1088" s="390">
        <v>6.7768144172728811E-3</v>
      </c>
      <c r="BU1088" s="188">
        <v>9</v>
      </c>
      <c r="BV1088" s="390">
        <v>0.16981132075471697</v>
      </c>
      <c r="BW1088" s="188">
        <v>22497.555555555555</v>
      </c>
      <c r="BX1088" s="401">
        <v>1.0397412199630314E-3</v>
      </c>
      <c r="CB1088" s="159"/>
      <c r="CC1088" s="159"/>
      <c r="CD1088" s="159"/>
      <c r="CE1088" s="159"/>
      <c r="CF1088" s="159"/>
      <c r="CG1088" s="159"/>
      <c r="CI1088" s="76"/>
      <c r="CJ1088" s="150"/>
      <c r="CK1088" s="150"/>
      <c r="CL1088" s="150"/>
    </row>
    <row r="1089" spans="2:90" s="14" customFormat="1" ht="13.5" customHeight="1">
      <c r="B1089" s="500"/>
      <c r="C1089" s="628"/>
      <c r="D1089" s="631"/>
      <c r="E1089" s="615"/>
      <c r="F1089" s="615"/>
      <c r="G1089" s="126" t="s">
        <v>156</v>
      </c>
      <c r="H1089" s="211">
        <v>2718937</v>
      </c>
      <c r="I1089" s="182">
        <f>IFERROR(H1089/E1076,"-")</f>
        <v>1.1803535134325084E-2</v>
      </c>
      <c r="J1089" s="211">
        <v>19</v>
      </c>
      <c r="K1089" s="182">
        <f>IFERROR(J1089/F1076,"-")</f>
        <v>5.5718475073313782E-2</v>
      </c>
      <c r="L1089" s="214">
        <f t="shared" si="1036"/>
        <v>143101.94736842104</v>
      </c>
      <c r="M1089" s="109">
        <f t="shared" si="1081"/>
        <v>2.130283664087902E-3</v>
      </c>
      <c r="N1089" s="615"/>
      <c r="O1089" s="615"/>
      <c r="P1089" s="126" t="s">
        <v>156</v>
      </c>
      <c r="Q1089" s="211">
        <v>178314</v>
      </c>
      <c r="R1089" s="182">
        <f>IFERROR(Q1089/N1076,"-")</f>
        <v>9.2291591617703686E-3</v>
      </c>
      <c r="S1089" s="211">
        <v>3</v>
      </c>
      <c r="T1089" s="182">
        <f>IFERROR(S1089/O1076,"-")</f>
        <v>6.9767441860465115E-2</v>
      </c>
      <c r="U1089" s="214">
        <f t="shared" si="1037"/>
        <v>59438</v>
      </c>
      <c r="V1089" s="109">
        <f t="shared" si="1082"/>
        <v>3.3636057854019509E-4</v>
      </c>
      <c r="W1089" s="615"/>
      <c r="X1089" s="615"/>
      <c r="Y1089" s="126" t="s">
        <v>156</v>
      </c>
      <c r="Z1089" s="211">
        <v>0</v>
      </c>
      <c r="AA1089" s="182">
        <f>IFERROR(Z1089/W1076,"-")</f>
        <v>0</v>
      </c>
      <c r="AB1089" s="211">
        <v>0</v>
      </c>
      <c r="AC1089" s="182">
        <f>IFERROR(AB1089/X1076,"-")</f>
        <v>0</v>
      </c>
      <c r="AD1089" s="214" t="str">
        <f t="shared" si="1038"/>
        <v>-</v>
      </c>
      <c r="AE1089" s="109">
        <f t="shared" si="1083"/>
        <v>0</v>
      </c>
      <c r="AF1089" s="615"/>
      <c r="AG1089" s="615"/>
      <c r="AH1089" s="126" t="s">
        <v>156</v>
      </c>
      <c r="AI1089" s="211">
        <v>207119</v>
      </c>
      <c r="AJ1089" s="182">
        <f>IFERROR(AI1089/AF1076,"-")</f>
        <v>2.762021593000178E-3</v>
      </c>
      <c r="AK1089" s="211">
        <v>7</v>
      </c>
      <c r="AL1089" s="182">
        <f>IFERROR(AK1089/AG1076,"-")</f>
        <v>0.11666666666666667</v>
      </c>
      <c r="AM1089" s="214">
        <f t="shared" si="1039"/>
        <v>29588.428571428572</v>
      </c>
      <c r="AN1089" s="109">
        <f t="shared" si="1084"/>
        <v>7.8484134992712188E-4</v>
      </c>
      <c r="AO1089" s="615"/>
      <c r="AP1089" s="651"/>
      <c r="AQ1089" s="126" t="s">
        <v>156</v>
      </c>
      <c r="AR1089" s="211">
        <f t="shared" si="1034"/>
        <v>3104370</v>
      </c>
      <c r="AS1089" s="182">
        <f>IFERROR(AR1089/AO1076,"-")</f>
        <v>8.9280568364141239E-3</v>
      </c>
      <c r="AT1089" s="211">
        <f t="shared" si="1035"/>
        <v>29</v>
      </c>
      <c r="AU1089" s="182">
        <f>IFERROR(AT1089/AP1076,"-")</f>
        <v>6.0041407867494824E-2</v>
      </c>
      <c r="AV1089" s="214">
        <f t="shared" si="1040"/>
        <v>107047.24137931035</v>
      </c>
      <c r="AW1089" s="109">
        <f t="shared" si="1085"/>
        <v>3.251485592555219E-3</v>
      </c>
      <c r="AX1089" s="121"/>
      <c r="AY1089" s="76"/>
      <c r="AZ1089" s="76"/>
      <c r="BA1089" s="76"/>
      <c r="BB1089" s="76"/>
      <c r="BC1089" s="76"/>
      <c r="BD1089" s="76"/>
      <c r="BE1089" s="76"/>
      <c r="BF1089" s="76"/>
      <c r="BG1089" s="76"/>
      <c r="BH1089" s="76"/>
      <c r="BI1089" s="76"/>
      <c r="BN1089" s="500"/>
      <c r="BO1089" s="642"/>
      <c r="BP1089" s="641"/>
      <c r="BQ1089" s="641"/>
      <c r="BR1089" s="400" t="s">
        <v>156</v>
      </c>
      <c r="BS1089" s="188">
        <v>683392</v>
      </c>
      <c r="BT1089" s="390">
        <v>2.2872710903154656E-2</v>
      </c>
      <c r="BU1089" s="188">
        <v>6</v>
      </c>
      <c r="BV1089" s="390">
        <v>0.11320754716981132</v>
      </c>
      <c r="BW1089" s="188">
        <v>113898.66666666667</v>
      </c>
      <c r="BX1089" s="401">
        <v>6.9316081330868761E-4</v>
      </c>
      <c r="CB1089" s="159"/>
      <c r="CC1089" s="159"/>
      <c r="CD1089" s="159"/>
      <c r="CE1089" s="159"/>
      <c r="CF1089" s="159"/>
      <c r="CG1089" s="159"/>
      <c r="CI1089" s="76"/>
      <c r="CJ1089" s="150"/>
      <c r="CK1089" s="150"/>
      <c r="CL1089" s="150"/>
    </row>
    <row r="1090" spans="2:90" s="14" customFormat="1" ht="13.5" customHeight="1">
      <c r="B1090" s="500"/>
      <c r="C1090" s="628"/>
      <c r="D1090" s="631"/>
      <c r="E1090" s="615"/>
      <c r="F1090" s="615"/>
      <c r="G1090" s="126" t="s">
        <v>157</v>
      </c>
      <c r="H1090" s="211">
        <v>397729</v>
      </c>
      <c r="I1090" s="182">
        <f>IFERROR(H1090/E1076,"-")</f>
        <v>1.7266336900928494E-3</v>
      </c>
      <c r="J1090" s="211">
        <v>12</v>
      </c>
      <c r="K1090" s="182">
        <f>IFERROR(J1090/F1076,"-")</f>
        <v>3.519061583577713E-2</v>
      </c>
      <c r="L1090" s="214">
        <f t="shared" si="1036"/>
        <v>33144.083333333336</v>
      </c>
      <c r="M1090" s="109">
        <f t="shared" si="1081"/>
        <v>1.3454423141607804E-3</v>
      </c>
      <c r="N1090" s="615"/>
      <c r="O1090" s="615"/>
      <c r="P1090" s="126" t="s">
        <v>157</v>
      </c>
      <c r="Q1090" s="211">
        <v>1315</v>
      </c>
      <c r="R1090" s="182">
        <f>IFERROR(Q1090/N1076,"-")</f>
        <v>6.8061645735769676E-5</v>
      </c>
      <c r="S1090" s="211">
        <v>1</v>
      </c>
      <c r="T1090" s="182">
        <f>IFERROR(S1090/O1076,"-")</f>
        <v>2.3255813953488372E-2</v>
      </c>
      <c r="U1090" s="214">
        <f t="shared" si="1037"/>
        <v>1315</v>
      </c>
      <c r="V1090" s="109">
        <f t="shared" si="1082"/>
        <v>1.121201928467317E-4</v>
      </c>
      <c r="W1090" s="615"/>
      <c r="X1090" s="615"/>
      <c r="Y1090" s="126" t="s">
        <v>157</v>
      </c>
      <c r="Z1090" s="211">
        <v>77390</v>
      </c>
      <c r="AA1090" s="182">
        <f>IFERROR(Z1090/W1076,"-")</f>
        <v>3.3573104034976069E-3</v>
      </c>
      <c r="AB1090" s="211">
        <v>1</v>
      </c>
      <c r="AC1090" s="182">
        <f>IFERROR(AB1090/X1076,"-")</f>
        <v>2.564102564102564E-2</v>
      </c>
      <c r="AD1090" s="214">
        <f t="shared" si="1038"/>
        <v>77390</v>
      </c>
      <c r="AE1090" s="109">
        <f t="shared" si="1083"/>
        <v>1.121201928467317E-4</v>
      </c>
      <c r="AF1090" s="615"/>
      <c r="AG1090" s="615"/>
      <c r="AH1090" s="126" t="s">
        <v>157</v>
      </c>
      <c r="AI1090" s="211">
        <v>9654</v>
      </c>
      <c r="AJ1090" s="182">
        <f>IFERROR(AI1090/AF1076,"-")</f>
        <v>1.2874027230154507E-4</v>
      </c>
      <c r="AK1090" s="211">
        <v>3</v>
      </c>
      <c r="AL1090" s="182">
        <f>IFERROR(AK1090/AG1076,"-")</f>
        <v>0.05</v>
      </c>
      <c r="AM1090" s="214">
        <f t="shared" si="1039"/>
        <v>3218</v>
      </c>
      <c r="AN1090" s="109">
        <f t="shared" si="1084"/>
        <v>3.3636057854019509E-4</v>
      </c>
      <c r="AO1090" s="615"/>
      <c r="AP1090" s="651"/>
      <c r="AQ1090" s="126" t="s">
        <v>157</v>
      </c>
      <c r="AR1090" s="211">
        <f t="shared" si="1034"/>
        <v>486088</v>
      </c>
      <c r="AS1090" s="182">
        <f>IFERROR(AR1090/AO1076,"-")</f>
        <v>1.3979716630101659E-3</v>
      </c>
      <c r="AT1090" s="211">
        <f t="shared" si="1035"/>
        <v>17</v>
      </c>
      <c r="AU1090" s="182">
        <f>IFERROR(AT1090/AP1076,"-")</f>
        <v>3.5196687370600416E-2</v>
      </c>
      <c r="AV1090" s="214">
        <f t="shared" si="1040"/>
        <v>28593.411764705881</v>
      </c>
      <c r="AW1090" s="109">
        <f t="shared" si="1085"/>
        <v>1.9060432783944389E-3</v>
      </c>
      <c r="AX1090" s="121"/>
      <c r="AY1090" s="76"/>
      <c r="AZ1090" s="76"/>
      <c r="BA1090" s="76"/>
      <c r="BB1090" s="76"/>
      <c r="BC1090" s="76"/>
      <c r="BD1090" s="76"/>
      <c r="BE1090" s="76"/>
      <c r="BF1090" s="76"/>
      <c r="BG1090" s="76"/>
      <c r="BH1090" s="76"/>
      <c r="BI1090" s="76"/>
      <c r="BN1090" s="500"/>
      <c r="BO1090" s="642"/>
      <c r="BP1090" s="641"/>
      <c r="BQ1090" s="641"/>
      <c r="BR1090" s="400" t="s">
        <v>157</v>
      </c>
      <c r="BS1090" s="188">
        <v>35200</v>
      </c>
      <c r="BT1090" s="390">
        <v>1.1781224008929633E-3</v>
      </c>
      <c r="BU1090" s="188">
        <v>3</v>
      </c>
      <c r="BV1090" s="390">
        <v>5.6603773584905662E-2</v>
      </c>
      <c r="BW1090" s="188">
        <v>11733.333333333334</v>
      </c>
      <c r="BX1090" s="401">
        <v>3.465804066543438E-4</v>
      </c>
      <c r="CB1090" s="159"/>
      <c r="CC1090" s="159"/>
      <c r="CD1090" s="159"/>
      <c r="CE1090" s="159"/>
      <c r="CF1090" s="159"/>
      <c r="CG1090" s="159"/>
      <c r="CI1090" s="76"/>
      <c r="CJ1090" s="150"/>
      <c r="CK1090" s="150"/>
      <c r="CL1090" s="150"/>
    </row>
    <row r="1091" spans="2:90" s="14" customFormat="1" ht="13.5" customHeight="1">
      <c r="B1091" s="500"/>
      <c r="C1091" s="628"/>
      <c r="D1091" s="631"/>
      <c r="E1091" s="615"/>
      <c r="F1091" s="615"/>
      <c r="G1091" s="127" t="s">
        <v>158</v>
      </c>
      <c r="H1091" s="212">
        <v>554903</v>
      </c>
      <c r="I1091" s="183">
        <f>IFERROR(H1091/E1076,"-")</f>
        <v>2.4089624204762347E-3</v>
      </c>
      <c r="J1091" s="212">
        <v>24</v>
      </c>
      <c r="K1091" s="183">
        <f>IFERROR(J1091/F1076,"-")</f>
        <v>7.0381231671554259E-2</v>
      </c>
      <c r="L1091" s="215">
        <f t="shared" si="1036"/>
        <v>23120.958333333332</v>
      </c>
      <c r="M1091" s="110">
        <f t="shared" si="1081"/>
        <v>2.6908846283215607E-3</v>
      </c>
      <c r="N1091" s="615"/>
      <c r="O1091" s="615"/>
      <c r="P1091" s="127" t="s">
        <v>158</v>
      </c>
      <c r="Q1091" s="212">
        <v>16408</v>
      </c>
      <c r="R1091" s="183">
        <f>IFERROR(Q1091/N1076,"-")</f>
        <v>8.4924371348479768E-4</v>
      </c>
      <c r="S1091" s="212">
        <v>4</v>
      </c>
      <c r="T1091" s="183">
        <f>IFERROR(S1091/O1076,"-")</f>
        <v>9.3023255813953487E-2</v>
      </c>
      <c r="U1091" s="215">
        <f t="shared" si="1037"/>
        <v>4102</v>
      </c>
      <c r="V1091" s="110">
        <f t="shared" si="1082"/>
        <v>4.4848077138692679E-4</v>
      </c>
      <c r="W1091" s="615"/>
      <c r="X1091" s="615"/>
      <c r="Y1091" s="127" t="s">
        <v>158</v>
      </c>
      <c r="Z1091" s="212">
        <v>150005</v>
      </c>
      <c r="AA1091" s="183">
        <f>IFERROR(Z1091/W1076,"-")</f>
        <v>6.5074731499762048E-3</v>
      </c>
      <c r="AB1091" s="212">
        <v>2</v>
      </c>
      <c r="AC1091" s="183">
        <f>IFERROR(AB1091/X1076,"-")</f>
        <v>5.128205128205128E-2</v>
      </c>
      <c r="AD1091" s="215">
        <f t="shared" si="1038"/>
        <v>75002.5</v>
      </c>
      <c r="AE1091" s="110">
        <f t="shared" si="1083"/>
        <v>2.2424038569346339E-4</v>
      </c>
      <c r="AF1091" s="615"/>
      <c r="AG1091" s="615"/>
      <c r="AH1091" s="127" t="s">
        <v>158</v>
      </c>
      <c r="AI1091" s="212">
        <v>81206</v>
      </c>
      <c r="AJ1091" s="183">
        <f>IFERROR(AI1091/AF1076,"-")</f>
        <v>1.0829171900268563E-3</v>
      </c>
      <c r="AK1091" s="212">
        <v>7</v>
      </c>
      <c r="AL1091" s="183">
        <f>IFERROR(AK1091/AG1076,"-")</f>
        <v>0.11666666666666667</v>
      </c>
      <c r="AM1091" s="215">
        <f t="shared" si="1039"/>
        <v>11600.857142857143</v>
      </c>
      <c r="AN1091" s="110">
        <f t="shared" si="1084"/>
        <v>7.8484134992712188E-4</v>
      </c>
      <c r="AO1091" s="615"/>
      <c r="AP1091" s="651"/>
      <c r="AQ1091" s="127" t="s">
        <v>158</v>
      </c>
      <c r="AR1091" s="212">
        <f t="shared" si="1034"/>
        <v>802522</v>
      </c>
      <c r="AS1091" s="183">
        <f>IFERROR(AR1091/AO1076,"-")</f>
        <v>2.3080245036747344E-3</v>
      </c>
      <c r="AT1091" s="212">
        <f t="shared" si="1035"/>
        <v>37</v>
      </c>
      <c r="AU1091" s="183">
        <f>IFERROR(AT1091/AP1076,"-")</f>
        <v>7.6604554865424432E-2</v>
      </c>
      <c r="AV1091" s="215">
        <f t="shared" si="1040"/>
        <v>21689.783783783783</v>
      </c>
      <c r="AW1091" s="110">
        <f t="shared" si="1085"/>
        <v>4.148447135329073E-3</v>
      </c>
      <c r="AX1091" s="121"/>
      <c r="AY1091" s="76"/>
      <c r="AZ1091" s="76"/>
      <c r="BA1091" s="76"/>
      <c r="BB1091" s="76"/>
      <c r="BC1091" s="76"/>
      <c r="BD1091" s="76"/>
      <c r="BE1091" s="76"/>
      <c r="BF1091" s="76"/>
      <c r="BG1091" s="76"/>
      <c r="BH1091" s="76"/>
      <c r="BI1091" s="76"/>
      <c r="BN1091" s="500"/>
      <c r="BO1091" s="642"/>
      <c r="BP1091" s="641"/>
      <c r="BQ1091" s="641"/>
      <c r="BR1091" s="400" t="s">
        <v>158</v>
      </c>
      <c r="BS1091" s="188">
        <v>4240</v>
      </c>
      <c r="BT1091" s="390">
        <v>1.4191019828937965E-4</v>
      </c>
      <c r="BU1091" s="188">
        <v>2</v>
      </c>
      <c r="BV1091" s="390">
        <v>3.7735849056603772E-2</v>
      </c>
      <c r="BW1091" s="188">
        <v>2120</v>
      </c>
      <c r="BX1091" s="401">
        <v>2.310536044362292E-4</v>
      </c>
      <c r="CB1091" s="159"/>
      <c r="CC1091" s="159"/>
      <c r="CD1091" s="159"/>
      <c r="CE1091" s="159"/>
      <c r="CF1091" s="159"/>
      <c r="CG1091" s="159"/>
      <c r="CI1091" s="76"/>
      <c r="CJ1091" s="150"/>
      <c r="CK1091" s="150"/>
      <c r="CL1091" s="150"/>
    </row>
    <row r="1092" spans="2:90" s="14" customFormat="1" ht="13.5" customHeight="1">
      <c r="B1092" s="500"/>
      <c r="C1092" s="629"/>
      <c r="D1092" s="632"/>
      <c r="E1092" s="616"/>
      <c r="F1092" s="616"/>
      <c r="G1092" s="128" t="s">
        <v>81</v>
      </c>
      <c r="H1092" s="204">
        <v>28165796</v>
      </c>
      <c r="I1092" s="183">
        <f>IFERROR(H1092/E1076,"-")</f>
        <v>0.12227424271773599</v>
      </c>
      <c r="J1092" s="212">
        <v>247</v>
      </c>
      <c r="K1092" s="183">
        <f>IFERROR(J1092/F1076,"-")</f>
        <v>0.7243401759530792</v>
      </c>
      <c r="L1092" s="215">
        <f t="shared" si="1036"/>
        <v>114031.56275303644</v>
      </c>
      <c r="M1092" s="111">
        <f t="shared" si="1081"/>
        <v>2.7693687633142727E-2</v>
      </c>
      <c r="N1092" s="616"/>
      <c r="O1092" s="616"/>
      <c r="P1092" s="128" t="s">
        <v>81</v>
      </c>
      <c r="Q1092" s="204">
        <v>4859705</v>
      </c>
      <c r="R1092" s="183">
        <f>IFERROR(Q1092/N1076,"-")</f>
        <v>0.25152815215996094</v>
      </c>
      <c r="S1092" s="212">
        <v>34</v>
      </c>
      <c r="T1092" s="183">
        <f>IFERROR(S1092/O1076,"-")</f>
        <v>0.79069767441860461</v>
      </c>
      <c r="U1092" s="215">
        <f t="shared" si="1037"/>
        <v>142932.5</v>
      </c>
      <c r="V1092" s="111">
        <f t="shared" si="1082"/>
        <v>3.8120865567888777E-3</v>
      </c>
      <c r="W1092" s="616"/>
      <c r="X1092" s="616"/>
      <c r="Y1092" s="128" t="s">
        <v>81</v>
      </c>
      <c r="Z1092" s="204">
        <v>2943726</v>
      </c>
      <c r="AA1092" s="183">
        <f>IFERROR(Z1092/W1076,"-")</f>
        <v>0.12770386257715979</v>
      </c>
      <c r="AB1092" s="212">
        <v>28</v>
      </c>
      <c r="AC1092" s="183">
        <f>IFERROR(AB1092/X1076,"-")</f>
        <v>0.71794871794871795</v>
      </c>
      <c r="AD1092" s="215">
        <f t="shared" si="1038"/>
        <v>105133.07142857143</v>
      </c>
      <c r="AE1092" s="111">
        <f t="shared" si="1083"/>
        <v>3.1393653997084875E-3</v>
      </c>
      <c r="AF1092" s="616"/>
      <c r="AG1092" s="616"/>
      <c r="AH1092" s="128" t="s">
        <v>81</v>
      </c>
      <c r="AI1092" s="204">
        <v>21752257</v>
      </c>
      <c r="AJ1092" s="183">
        <f>IFERROR(AI1092/AF1076,"-")</f>
        <v>0.29007577059801015</v>
      </c>
      <c r="AK1092" s="212">
        <v>48</v>
      </c>
      <c r="AL1092" s="183">
        <f>IFERROR(AK1092/AG1076,"-")</f>
        <v>0.8</v>
      </c>
      <c r="AM1092" s="215">
        <f t="shared" si="1039"/>
        <v>453172.02083333331</v>
      </c>
      <c r="AN1092" s="111">
        <f t="shared" si="1084"/>
        <v>5.3817692566431215E-3</v>
      </c>
      <c r="AO1092" s="616"/>
      <c r="AP1092" s="652"/>
      <c r="AQ1092" s="128" t="s">
        <v>81</v>
      </c>
      <c r="AR1092" s="204">
        <f t="shared" si="1034"/>
        <v>57721484</v>
      </c>
      <c r="AS1092" s="183">
        <f>IFERROR(AR1092/AO1076,"-")</f>
        <v>0.16600491881900947</v>
      </c>
      <c r="AT1092" s="212">
        <f t="shared" si="1035"/>
        <v>357</v>
      </c>
      <c r="AU1092" s="183">
        <f>IFERROR(AT1092/AP1076,"-")</f>
        <v>0.73913043478260865</v>
      </c>
      <c r="AV1092" s="215">
        <f t="shared" si="1040"/>
        <v>161684.82913165266</v>
      </c>
      <c r="AW1092" s="111">
        <f t="shared" si="1085"/>
        <v>4.0026908846283217E-2</v>
      </c>
      <c r="AX1092" s="121"/>
      <c r="AY1092" s="76"/>
      <c r="AZ1092" s="76"/>
      <c r="BA1092" s="76"/>
      <c r="BB1092" s="76"/>
      <c r="BC1092" s="76"/>
      <c r="BD1092" s="76"/>
      <c r="BE1092" s="76"/>
      <c r="BF1092" s="76"/>
      <c r="BG1092" s="76"/>
      <c r="BH1092" s="76"/>
      <c r="BI1092" s="76"/>
      <c r="BN1092" s="500"/>
      <c r="BO1092" s="642"/>
      <c r="BP1092" s="641"/>
      <c r="BQ1092" s="641"/>
      <c r="BR1092" s="128" t="s">
        <v>81</v>
      </c>
      <c r="BS1092" s="188">
        <v>5743627</v>
      </c>
      <c r="BT1092" s="390">
        <v>0.19223567133731953</v>
      </c>
      <c r="BU1092" s="188">
        <v>44</v>
      </c>
      <c r="BV1092" s="390">
        <v>0.83018867924528306</v>
      </c>
      <c r="BW1092" s="188">
        <v>130536.97727272728</v>
      </c>
      <c r="BX1092" s="401">
        <v>5.0831792975970427E-3</v>
      </c>
      <c r="CB1092" s="159"/>
      <c r="CC1092" s="159"/>
      <c r="CD1092" s="159"/>
      <c r="CE1092" s="159"/>
      <c r="CF1092" s="159"/>
      <c r="CG1092" s="159"/>
      <c r="CI1092" s="76"/>
      <c r="CJ1092" s="150"/>
      <c r="CK1092" s="150"/>
      <c r="CL1092" s="150"/>
    </row>
    <row r="1093" spans="2:90" s="14" customFormat="1" ht="13.5" customHeight="1">
      <c r="B1093" s="500">
        <v>65</v>
      </c>
      <c r="C1093" s="627" t="s">
        <v>11</v>
      </c>
      <c r="D1093" s="630">
        <f>BL69</f>
        <v>4517</v>
      </c>
      <c r="E1093" s="626">
        <f t="shared" ref="E1093" si="1086">VLOOKUP(C1093,$AY$5:$BI$78,2,0)</f>
        <v>230905670</v>
      </c>
      <c r="F1093" s="626">
        <f t="shared" ref="F1093" si="1087">VLOOKUP(C1093,$AY$5:$BI$78,7,0)</f>
        <v>355</v>
      </c>
      <c r="G1093" s="124" t="s">
        <v>144</v>
      </c>
      <c r="H1093" s="210">
        <v>3608710</v>
      </c>
      <c r="I1093" s="181">
        <f>IFERROR(H1093/E1093,"-")</f>
        <v>1.562850318920276E-2</v>
      </c>
      <c r="J1093" s="210">
        <v>51</v>
      </c>
      <c r="K1093" s="181">
        <f>IFERROR(J1093/F1093,"-")</f>
        <v>0.14366197183098592</v>
      </c>
      <c r="L1093" s="213">
        <f t="shared" si="1036"/>
        <v>70759.019607843133</v>
      </c>
      <c r="M1093" s="108">
        <f>IFERROR(J1093/$BL$69,0)</f>
        <v>1.1290679654638034E-2</v>
      </c>
      <c r="N1093" s="626">
        <f t="shared" ref="N1093" si="1088">VLOOKUP(C1093,$AY$5:$BI$78,3,0)</f>
        <v>21955520</v>
      </c>
      <c r="O1093" s="626">
        <f t="shared" ref="O1093" si="1089">VLOOKUP(C1093,$AY$5:$BI$78,8,0)</f>
        <v>45</v>
      </c>
      <c r="P1093" s="124" t="s">
        <v>144</v>
      </c>
      <c r="Q1093" s="210">
        <v>113990</v>
      </c>
      <c r="R1093" s="181">
        <f>IFERROR(Q1093/N1093,"-")</f>
        <v>5.1918606345921206E-3</v>
      </c>
      <c r="S1093" s="210">
        <v>6</v>
      </c>
      <c r="T1093" s="181">
        <f>IFERROR(S1093/O1093,"-")</f>
        <v>0.13333333333333333</v>
      </c>
      <c r="U1093" s="213">
        <f t="shared" si="1037"/>
        <v>18998.333333333332</v>
      </c>
      <c r="V1093" s="108">
        <f>IFERROR(S1093/$BL$69,0)</f>
        <v>1.3283152534868275E-3</v>
      </c>
      <c r="W1093" s="626">
        <f t="shared" ref="W1093" si="1090">VLOOKUP(C1093,$AY$5:$BI$78,4,0)</f>
        <v>17518650</v>
      </c>
      <c r="X1093" s="626">
        <f t="shared" ref="X1093" si="1091">VLOOKUP(C1093,$AY$5:$BI$78,9,0)</f>
        <v>23</v>
      </c>
      <c r="Y1093" s="124" t="s">
        <v>144</v>
      </c>
      <c r="Z1093" s="210">
        <v>63021</v>
      </c>
      <c r="AA1093" s="181">
        <f>IFERROR(Z1093/W1093,"-")</f>
        <v>3.5973662354119753E-3</v>
      </c>
      <c r="AB1093" s="210">
        <v>5</v>
      </c>
      <c r="AC1093" s="181">
        <f>IFERROR(AB1093/X1093,"-")</f>
        <v>0.21739130434782608</v>
      </c>
      <c r="AD1093" s="213">
        <f t="shared" si="1038"/>
        <v>12604.2</v>
      </c>
      <c r="AE1093" s="108">
        <f>IFERROR(AB1093/$BL$69,0)</f>
        <v>1.1069293779056896E-3</v>
      </c>
      <c r="AF1093" s="626">
        <f t="shared" ref="AF1093" si="1092">VLOOKUP(C1093,$AY$5:$BI$78,5,0)</f>
        <v>49678160</v>
      </c>
      <c r="AG1093" s="626">
        <f t="shared" ref="AG1093" si="1093">VLOOKUP(C1093,$AY$5:$BI$78,10,0)</f>
        <v>54</v>
      </c>
      <c r="AH1093" s="124" t="s">
        <v>144</v>
      </c>
      <c r="AI1093" s="210">
        <v>6243595</v>
      </c>
      <c r="AJ1093" s="181">
        <f>IFERROR(AI1093/AF1093,"-")</f>
        <v>0.12568088270580069</v>
      </c>
      <c r="AK1093" s="210">
        <v>13</v>
      </c>
      <c r="AL1093" s="181">
        <f>IFERROR(AK1093/AG1093,"-")</f>
        <v>0.24074074074074073</v>
      </c>
      <c r="AM1093" s="213">
        <f t="shared" si="1039"/>
        <v>480276.53846153844</v>
      </c>
      <c r="AN1093" s="108">
        <f>IFERROR(AK1093/$BL$69,0)</f>
        <v>2.8780163825547931E-3</v>
      </c>
      <c r="AO1093" s="626">
        <f t="shared" ref="AO1093" si="1094">VLOOKUP(C1093,$AY$5:$BI$78,6,0)</f>
        <v>320058000</v>
      </c>
      <c r="AP1093" s="650">
        <f t="shared" ref="AP1093" si="1095">VLOOKUP(C1093,$AY$5:$BI$78,11,0)</f>
        <v>477</v>
      </c>
      <c r="AQ1093" s="124" t="s">
        <v>144</v>
      </c>
      <c r="AR1093" s="210">
        <f t="shared" ref="AR1093:AR1156" si="1096">SUM(H1093,Q1093,Z1093,AI1093)</f>
        <v>10029316</v>
      </c>
      <c r="AS1093" s="181">
        <f>IFERROR(AR1093/AO1093,"-")</f>
        <v>3.1335932862168729E-2</v>
      </c>
      <c r="AT1093" s="210">
        <f t="shared" ref="AT1093:AT1156" si="1097">SUM(J1093,S1093,AB1093,AK1093)</f>
        <v>75</v>
      </c>
      <c r="AU1093" s="181">
        <f>IFERROR(AT1093/AP1093,"-")</f>
        <v>0.15723270440251572</v>
      </c>
      <c r="AV1093" s="213">
        <f t="shared" si="1040"/>
        <v>133724.21333333335</v>
      </c>
      <c r="AW1093" s="108">
        <f>IFERROR(AT1093/$BL$69,0)</f>
        <v>1.6603940668585344E-2</v>
      </c>
      <c r="AX1093" s="121"/>
      <c r="AY1093" s="76"/>
      <c r="AZ1093" s="76"/>
      <c r="BA1093" s="76"/>
      <c r="BB1093" s="76"/>
      <c r="BC1093" s="76"/>
      <c r="BD1093" s="76"/>
      <c r="BE1093" s="76"/>
      <c r="BF1093" s="76"/>
      <c r="BG1093" s="76"/>
      <c r="BH1093" s="76"/>
      <c r="BI1093" s="76"/>
      <c r="BN1093" s="500">
        <v>65</v>
      </c>
      <c r="BO1093" s="642" t="s">
        <v>11</v>
      </c>
      <c r="BP1093" s="641">
        <v>58332210</v>
      </c>
      <c r="BQ1093" s="641">
        <v>48</v>
      </c>
      <c r="BR1093" s="400" t="s">
        <v>144</v>
      </c>
      <c r="BS1093" s="188">
        <v>2510181</v>
      </c>
      <c r="BT1093" s="390">
        <v>4.3032502968771459E-2</v>
      </c>
      <c r="BU1093" s="188">
        <v>9</v>
      </c>
      <c r="BV1093" s="390">
        <v>0.1875</v>
      </c>
      <c r="BW1093" s="188">
        <v>278909</v>
      </c>
      <c r="BX1093" s="401">
        <v>2.0847810979847115E-3</v>
      </c>
      <c r="CB1093" s="159"/>
      <c r="CC1093" s="159"/>
      <c r="CD1093" s="159"/>
      <c r="CE1093" s="159"/>
      <c r="CF1093" s="159"/>
      <c r="CG1093" s="159"/>
      <c r="CI1093" s="76"/>
      <c r="CJ1093" s="150"/>
      <c r="CK1093" s="150"/>
      <c r="CL1093" s="150"/>
    </row>
    <row r="1094" spans="2:90" s="14" customFormat="1" ht="13.5" customHeight="1">
      <c r="B1094" s="500"/>
      <c r="C1094" s="628"/>
      <c r="D1094" s="631"/>
      <c r="E1094" s="615"/>
      <c r="F1094" s="615"/>
      <c r="G1094" s="125" t="s">
        <v>145</v>
      </c>
      <c r="H1094" s="211">
        <v>1997777</v>
      </c>
      <c r="I1094" s="182">
        <f>IFERROR(H1094/E1093,"-")</f>
        <v>8.6519183353098265E-3</v>
      </c>
      <c r="J1094" s="211">
        <v>73</v>
      </c>
      <c r="K1094" s="182">
        <f>IFERROR(J1094/F1093,"-")</f>
        <v>0.20563380281690141</v>
      </c>
      <c r="L1094" s="214">
        <f t="shared" ref="L1094:L1157" si="1098">IFERROR(H1094/J1094,"-")</f>
        <v>27366.808219178081</v>
      </c>
      <c r="M1094" s="109">
        <f t="shared" ref="M1094:M1109" si="1099">IFERROR(J1094/$BL$69,0)</f>
        <v>1.6161168917423068E-2</v>
      </c>
      <c r="N1094" s="615"/>
      <c r="O1094" s="615"/>
      <c r="P1094" s="125" t="s">
        <v>145</v>
      </c>
      <c r="Q1094" s="211">
        <v>203307</v>
      </c>
      <c r="R1094" s="182">
        <f>IFERROR(Q1094/N1093,"-")</f>
        <v>9.2599492063954753E-3</v>
      </c>
      <c r="S1094" s="211">
        <v>10</v>
      </c>
      <c r="T1094" s="182">
        <f>IFERROR(S1094/O1093,"-")</f>
        <v>0.22222222222222221</v>
      </c>
      <c r="U1094" s="214">
        <f t="shared" ref="U1094:U1157" si="1100">IFERROR(Q1094/S1094,"-")</f>
        <v>20330.7</v>
      </c>
      <c r="V1094" s="109">
        <f t="shared" ref="V1094:V1109" si="1101">IFERROR(S1094/$BL$69,0)</f>
        <v>2.2138587558113792E-3</v>
      </c>
      <c r="W1094" s="615"/>
      <c r="X1094" s="615"/>
      <c r="Y1094" s="125" t="s">
        <v>145</v>
      </c>
      <c r="Z1094" s="211">
        <v>70443</v>
      </c>
      <c r="AA1094" s="182">
        <f>IFERROR(Z1094/W1093,"-")</f>
        <v>4.021029017646908E-3</v>
      </c>
      <c r="AB1094" s="211">
        <v>10</v>
      </c>
      <c r="AC1094" s="182">
        <f>IFERROR(AB1094/X1093,"-")</f>
        <v>0.43478260869565216</v>
      </c>
      <c r="AD1094" s="214">
        <f t="shared" ref="AD1094:AD1157" si="1102">IFERROR(Z1094/AB1094,"-")</f>
        <v>7044.3</v>
      </c>
      <c r="AE1094" s="109">
        <f t="shared" ref="AE1094:AE1109" si="1103">IFERROR(AB1094/$BL$69,0)</f>
        <v>2.2138587558113792E-3</v>
      </c>
      <c r="AF1094" s="615"/>
      <c r="AG1094" s="615"/>
      <c r="AH1094" s="125" t="s">
        <v>145</v>
      </c>
      <c r="AI1094" s="211">
        <v>2549477</v>
      </c>
      <c r="AJ1094" s="182">
        <f>IFERROR(AI1094/AF1093,"-")</f>
        <v>5.1319875776397517E-2</v>
      </c>
      <c r="AK1094" s="211">
        <v>18</v>
      </c>
      <c r="AL1094" s="182">
        <f>IFERROR(AK1094/AG1093,"-")</f>
        <v>0.33333333333333331</v>
      </c>
      <c r="AM1094" s="214">
        <f t="shared" ref="AM1094:AM1157" si="1104">IFERROR(AI1094/AK1094,"-")</f>
        <v>141637.61111111112</v>
      </c>
      <c r="AN1094" s="109">
        <f t="shared" ref="AN1094:AN1109" si="1105">IFERROR(AK1094/$BL$69,0)</f>
        <v>3.9849457604604829E-3</v>
      </c>
      <c r="AO1094" s="615"/>
      <c r="AP1094" s="651"/>
      <c r="AQ1094" s="125" t="s">
        <v>145</v>
      </c>
      <c r="AR1094" s="211">
        <f t="shared" si="1096"/>
        <v>4821004</v>
      </c>
      <c r="AS1094" s="182">
        <f>IFERROR(AR1094/AO1093,"-")</f>
        <v>1.5062907348043168E-2</v>
      </c>
      <c r="AT1094" s="211">
        <f t="shared" si="1097"/>
        <v>111</v>
      </c>
      <c r="AU1094" s="182">
        <f>IFERROR(AT1094/AP1093,"-")</f>
        <v>0.23270440251572327</v>
      </c>
      <c r="AV1094" s="214">
        <f t="shared" ref="AV1094:AV1157" si="1106">IFERROR(AR1094/AT1094,"-")</f>
        <v>43432.468468468469</v>
      </c>
      <c r="AW1094" s="109">
        <f t="shared" ref="AW1094:AW1109" si="1107">IFERROR(AT1094/$BL$69,0)</f>
        <v>2.457383218950631E-2</v>
      </c>
      <c r="AX1094" s="121"/>
      <c r="AY1094" s="76"/>
      <c r="AZ1094" s="76"/>
      <c r="BA1094" s="76"/>
      <c r="BB1094" s="76"/>
      <c r="BC1094" s="76"/>
      <c r="BD1094" s="76"/>
      <c r="BE1094" s="76"/>
      <c r="BF1094" s="76"/>
      <c r="BG1094" s="76"/>
      <c r="BH1094" s="76"/>
      <c r="BI1094" s="76"/>
      <c r="BN1094" s="500"/>
      <c r="BO1094" s="642"/>
      <c r="BP1094" s="641"/>
      <c r="BQ1094" s="641"/>
      <c r="BR1094" s="400" t="s">
        <v>145</v>
      </c>
      <c r="BS1094" s="188">
        <v>564752</v>
      </c>
      <c r="BT1094" s="390">
        <v>9.6816492980464821E-3</v>
      </c>
      <c r="BU1094" s="188">
        <v>16</v>
      </c>
      <c r="BV1094" s="390">
        <v>0.33333333333333331</v>
      </c>
      <c r="BW1094" s="188">
        <v>35297</v>
      </c>
      <c r="BX1094" s="401">
        <v>3.7062775075283761E-3</v>
      </c>
      <c r="CB1094" s="159"/>
      <c r="CC1094" s="159"/>
      <c r="CD1094" s="159"/>
      <c r="CE1094" s="159"/>
      <c r="CF1094" s="159"/>
      <c r="CG1094" s="159"/>
      <c r="CI1094" s="76"/>
      <c r="CJ1094" s="150"/>
      <c r="CK1094" s="150"/>
      <c r="CL1094" s="150"/>
    </row>
    <row r="1095" spans="2:90" s="14" customFormat="1" ht="13.5" customHeight="1">
      <c r="B1095" s="500"/>
      <c r="C1095" s="628"/>
      <c r="D1095" s="631"/>
      <c r="E1095" s="615"/>
      <c r="F1095" s="615"/>
      <c r="G1095" s="126" t="s">
        <v>146</v>
      </c>
      <c r="H1095" s="211">
        <v>9429603</v>
      </c>
      <c r="I1095" s="182">
        <f>IFERROR(H1095/E1093,"-")</f>
        <v>4.0837468391313213E-2</v>
      </c>
      <c r="J1095" s="211">
        <v>105</v>
      </c>
      <c r="K1095" s="182">
        <f>IFERROR(J1095/F1093,"-")</f>
        <v>0.29577464788732394</v>
      </c>
      <c r="L1095" s="214">
        <f t="shared" si="1098"/>
        <v>89805.742857142861</v>
      </c>
      <c r="M1095" s="109">
        <f t="shared" si="1099"/>
        <v>2.3245516936019481E-2</v>
      </c>
      <c r="N1095" s="615"/>
      <c r="O1095" s="615"/>
      <c r="P1095" s="126" t="s">
        <v>146</v>
      </c>
      <c r="Q1095" s="211">
        <v>193547</v>
      </c>
      <c r="R1095" s="182">
        <f>IFERROR(Q1095/N1093,"-")</f>
        <v>8.8154140735450578E-3</v>
      </c>
      <c r="S1095" s="211">
        <v>11</v>
      </c>
      <c r="T1095" s="182">
        <f>IFERROR(S1095/O1093,"-")</f>
        <v>0.24444444444444444</v>
      </c>
      <c r="U1095" s="214">
        <f t="shared" si="1100"/>
        <v>17595.18181818182</v>
      </c>
      <c r="V1095" s="109">
        <f t="shared" si="1101"/>
        <v>2.4352446313925173E-3</v>
      </c>
      <c r="W1095" s="615"/>
      <c r="X1095" s="615"/>
      <c r="Y1095" s="126" t="s">
        <v>146</v>
      </c>
      <c r="Z1095" s="211">
        <v>834102</v>
      </c>
      <c r="AA1095" s="182">
        <f>IFERROR(Z1095/W1093,"-")</f>
        <v>4.7612230394465327E-2</v>
      </c>
      <c r="AB1095" s="211">
        <v>9</v>
      </c>
      <c r="AC1095" s="182">
        <f>IFERROR(AB1095/X1093,"-")</f>
        <v>0.39130434782608697</v>
      </c>
      <c r="AD1095" s="214">
        <f t="shared" si="1102"/>
        <v>92678</v>
      </c>
      <c r="AE1095" s="109">
        <f t="shared" si="1103"/>
        <v>1.9924728802302415E-3</v>
      </c>
      <c r="AF1095" s="615"/>
      <c r="AG1095" s="615"/>
      <c r="AH1095" s="126" t="s">
        <v>146</v>
      </c>
      <c r="AI1095" s="211">
        <v>482944</v>
      </c>
      <c r="AJ1095" s="182">
        <f>IFERROR(AI1095/AF1093,"-")</f>
        <v>9.7214550619427135E-3</v>
      </c>
      <c r="AK1095" s="211">
        <v>19</v>
      </c>
      <c r="AL1095" s="182">
        <f>IFERROR(AK1095/AG1093,"-")</f>
        <v>0.35185185185185186</v>
      </c>
      <c r="AM1095" s="214">
        <f t="shared" si="1104"/>
        <v>25418.105263157893</v>
      </c>
      <c r="AN1095" s="109">
        <f t="shared" si="1105"/>
        <v>4.2063316360416202E-3</v>
      </c>
      <c r="AO1095" s="615"/>
      <c r="AP1095" s="651"/>
      <c r="AQ1095" s="126" t="s">
        <v>146</v>
      </c>
      <c r="AR1095" s="211">
        <f t="shared" si="1096"/>
        <v>10940196</v>
      </c>
      <c r="AS1095" s="182">
        <f>IFERROR(AR1095/AO1093,"-")</f>
        <v>3.4181917027538755E-2</v>
      </c>
      <c r="AT1095" s="211">
        <f t="shared" si="1097"/>
        <v>144</v>
      </c>
      <c r="AU1095" s="182">
        <f>IFERROR(AT1095/AP1093,"-")</f>
        <v>0.30188679245283018</v>
      </c>
      <c r="AV1095" s="214">
        <f t="shared" si="1106"/>
        <v>75973.583333333328</v>
      </c>
      <c r="AW1095" s="109">
        <f t="shared" si="1107"/>
        <v>3.1879566083683863E-2</v>
      </c>
      <c r="AX1095" s="121"/>
      <c r="AY1095" s="76"/>
      <c r="AZ1095" s="76"/>
      <c r="BA1095" s="76"/>
      <c r="BB1095" s="76"/>
      <c r="BC1095" s="76"/>
      <c r="BD1095" s="76"/>
      <c r="BE1095" s="76"/>
      <c r="BF1095" s="76"/>
      <c r="BG1095" s="76"/>
      <c r="BH1095" s="76"/>
      <c r="BI1095" s="76"/>
      <c r="BN1095" s="500"/>
      <c r="BO1095" s="642"/>
      <c r="BP1095" s="641"/>
      <c r="BQ1095" s="641"/>
      <c r="BR1095" s="400" t="s">
        <v>146</v>
      </c>
      <c r="BS1095" s="188">
        <v>364852</v>
      </c>
      <c r="BT1095" s="390">
        <v>6.2547261624409569E-3</v>
      </c>
      <c r="BU1095" s="188">
        <v>16</v>
      </c>
      <c r="BV1095" s="390">
        <v>0.33333333333333331</v>
      </c>
      <c r="BW1095" s="188">
        <v>22803.25</v>
      </c>
      <c r="BX1095" s="401">
        <v>3.7062775075283761E-3</v>
      </c>
      <c r="CB1095" s="159"/>
      <c r="CC1095" s="159"/>
      <c r="CD1095" s="159"/>
      <c r="CE1095" s="159"/>
      <c r="CF1095" s="159"/>
      <c r="CG1095" s="159"/>
      <c r="CI1095" s="76"/>
      <c r="CJ1095" s="150"/>
      <c r="CK1095" s="150"/>
      <c r="CL1095" s="150"/>
    </row>
    <row r="1096" spans="2:90" s="14" customFormat="1" ht="13.5" customHeight="1">
      <c r="B1096" s="500"/>
      <c r="C1096" s="628"/>
      <c r="D1096" s="631"/>
      <c r="E1096" s="615"/>
      <c r="F1096" s="615"/>
      <c r="G1096" s="126" t="s">
        <v>147</v>
      </c>
      <c r="H1096" s="211">
        <v>3402535</v>
      </c>
      <c r="I1096" s="182">
        <f>IFERROR(H1096/E1093,"-")</f>
        <v>1.4735606102699861E-2</v>
      </c>
      <c r="J1096" s="211">
        <v>24</v>
      </c>
      <c r="K1096" s="182">
        <f>IFERROR(J1096/F1093,"-")</f>
        <v>6.7605633802816895E-2</v>
      </c>
      <c r="L1096" s="214">
        <f t="shared" si="1098"/>
        <v>141772.29166666666</v>
      </c>
      <c r="M1096" s="109">
        <f t="shared" si="1099"/>
        <v>5.31326101394731E-3</v>
      </c>
      <c r="N1096" s="615"/>
      <c r="O1096" s="615"/>
      <c r="P1096" s="126" t="s">
        <v>147</v>
      </c>
      <c r="Q1096" s="211">
        <v>926610</v>
      </c>
      <c r="R1096" s="182">
        <f>IFERROR(Q1096/N1093,"-")</f>
        <v>4.2203965107635799E-2</v>
      </c>
      <c r="S1096" s="211">
        <v>4</v>
      </c>
      <c r="T1096" s="182">
        <f>IFERROR(S1096/O1093,"-")</f>
        <v>8.8888888888888892E-2</v>
      </c>
      <c r="U1096" s="214">
        <f t="shared" si="1100"/>
        <v>231652.5</v>
      </c>
      <c r="V1096" s="109">
        <f t="shared" si="1101"/>
        <v>8.8554350232455167E-4</v>
      </c>
      <c r="W1096" s="615"/>
      <c r="X1096" s="615"/>
      <c r="Y1096" s="126" t="s">
        <v>147</v>
      </c>
      <c r="Z1096" s="211">
        <v>11251</v>
      </c>
      <c r="AA1096" s="182">
        <f>IFERROR(Z1096/W1093,"-")</f>
        <v>6.4222985218609883E-4</v>
      </c>
      <c r="AB1096" s="211">
        <v>3</v>
      </c>
      <c r="AC1096" s="182">
        <f>IFERROR(AB1096/X1093,"-")</f>
        <v>0.13043478260869565</v>
      </c>
      <c r="AD1096" s="214">
        <f t="shared" si="1102"/>
        <v>3750.3333333333335</v>
      </c>
      <c r="AE1096" s="109">
        <f t="shared" si="1103"/>
        <v>6.6415762674341375E-4</v>
      </c>
      <c r="AF1096" s="615"/>
      <c r="AG1096" s="615"/>
      <c r="AH1096" s="126" t="s">
        <v>147</v>
      </c>
      <c r="AI1096" s="211">
        <v>45311</v>
      </c>
      <c r="AJ1096" s="182">
        <f>IFERROR(AI1096/AF1093,"-")</f>
        <v>9.120909470076992E-4</v>
      </c>
      <c r="AK1096" s="211">
        <v>4</v>
      </c>
      <c r="AL1096" s="182">
        <f>IFERROR(AK1096/AG1093,"-")</f>
        <v>7.407407407407407E-2</v>
      </c>
      <c r="AM1096" s="214">
        <f t="shared" si="1104"/>
        <v>11327.75</v>
      </c>
      <c r="AN1096" s="109">
        <f t="shared" si="1105"/>
        <v>8.8554350232455167E-4</v>
      </c>
      <c r="AO1096" s="615"/>
      <c r="AP1096" s="651"/>
      <c r="AQ1096" s="126" t="s">
        <v>147</v>
      </c>
      <c r="AR1096" s="211">
        <f t="shared" si="1096"/>
        <v>4385707</v>
      </c>
      <c r="AS1096" s="182">
        <f>IFERROR(AR1096/AO1093,"-")</f>
        <v>1.3702850733304588E-2</v>
      </c>
      <c r="AT1096" s="211">
        <f t="shared" si="1097"/>
        <v>35</v>
      </c>
      <c r="AU1096" s="182">
        <f>IFERROR(AT1096/AP1093,"-")</f>
        <v>7.337526205450734E-2</v>
      </c>
      <c r="AV1096" s="214">
        <f t="shared" si="1106"/>
        <v>125305.91428571429</v>
      </c>
      <c r="AW1096" s="109">
        <f t="shared" si="1107"/>
        <v>7.7485056453398277E-3</v>
      </c>
      <c r="AX1096" s="121"/>
      <c r="AY1096" s="76"/>
      <c r="AZ1096" s="76"/>
      <c r="BA1096" s="76"/>
      <c r="BB1096" s="76"/>
      <c r="BC1096" s="76"/>
      <c r="BD1096" s="76"/>
      <c r="BE1096" s="76"/>
      <c r="BF1096" s="76"/>
      <c r="BG1096" s="76"/>
      <c r="BH1096" s="76"/>
      <c r="BI1096" s="76"/>
      <c r="BN1096" s="500"/>
      <c r="BO1096" s="642"/>
      <c r="BP1096" s="641"/>
      <c r="BQ1096" s="641"/>
      <c r="BR1096" s="400" t="s">
        <v>147</v>
      </c>
      <c r="BS1096" s="188">
        <v>10217</v>
      </c>
      <c r="BT1096" s="390">
        <v>1.7515194435458557E-4</v>
      </c>
      <c r="BU1096" s="188">
        <v>2</v>
      </c>
      <c r="BV1096" s="390">
        <v>4.1666666666666664E-2</v>
      </c>
      <c r="BW1096" s="188">
        <v>5108.5</v>
      </c>
      <c r="BX1096" s="401">
        <v>4.6328468844104701E-4</v>
      </c>
      <c r="CB1096" s="159"/>
      <c r="CC1096" s="159"/>
      <c r="CD1096" s="159"/>
      <c r="CE1096" s="159"/>
      <c r="CF1096" s="159"/>
      <c r="CG1096" s="159"/>
      <c r="CI1096" s="76"/>
      <c r="CJ1096" s="150"/>
      <c r="CK1096" s="150"/>
      <c r="CL1096" s="150"/>
    </row>
    <row r="1097" spans="2:90" s="14" customFormat="1" ht="13.5" customHeight="1">
      <c r="B1097" s="500"/>
      <c r="C1097" s="628"/>
      <c r="D1097" s="631"/>
      <c r="E1097" s="615"/>
      <c r="F1097" s="615"/>
      <c r="G1097" s="126" t="s">
        <v>148</v>
      </c>
      <c r="H1097" s="211">
        <v>6654722</v>
      </c>
      <c r="I1097" s="182">
        <f>IFERROR(H1097/E1093,"-")</f>
        <v>2.8820089173210862E-2</v>
      </c>
      <c r="J1097" s="211">
        <v>108</v>
      </c>
      <c r="K1097" s="182">
        <f>IFERROR(J1097/F1093,"-")</f>
        <v>0.30422535211267604</v>
      </c>
      <c r="L1097" s="214">
        <f t="shared" si="1098"/>
        <v>61617.796296296299</v>
      </c>
      <c r="M1097" s="109">
        <f t="shared" si="1099"/>
        <v>2.3909674562762894E-2</v>
      </c>
      <c r="N1097" s="615"/>
      <c r="O1097" s="615"/>
      <c r="P1097" s="126" t="s">
        <v>148</v>
      </c>
      <c r="Q1097" s="211">
        <v>298097</v>
      </c>
      <c r="R1097" s="182">
        <f>IFERROR(Q1097/N1093,"-")</f>
        <v>1.35773144976753E-2</v>
      </c>
      <c r="S1097" s="211">
        <v>11</v>
      </c>
      <c r="T1097" s="182">
        <f>IFERROR(S1097/O1093,"-")</f>
        <v>0.24444444444444444</v>
      </c>
      <c r="U1097" s="214">
        <f t="shared" si="1100"/>
        <v>27099.727272727272</v>
      </c>
      <c r="V1097" s="109">
        <f t="shared" si="1101"/>
        <v>2.4352446313925173E-3</v>
      </c>
      <c r="W1097" s="615"/>
      <c r="X1097" s="615"/>
      <c r="Y1097" s="126" t="s">
        <v>148</v>
      </c>
      <c r="Z1097" s="211">
        <v>600221</v>
      </c>
      <c r="AA1097" s="182">
        <f>IFERROR(Z1097/W1093,"-")</f>
        <v>3.4261829535951686E-2</v>
      </c>
      <c r="AB1097" s="211">
        <v>12</v>
      </c>
      <c r="AC1097" s="182">
        <f>IFERROR(AB1097/X1093,"-")</f>
        <v>0.52173913043478259</v>
      </c>
      <c r="AD1097" s="214">
        <f t="shared" si="1102"/>
        <v>50018.416666666664</v>
      </c>
      <c r="AE1097" s="109">
        <f t="shared" si="1103"/>
        <v>2.656630506973655E-3</v>
      </c>
      <c r="AF1097" s="615"/>
      <c r="AG1097" s="615"/>
      <c r="AH1097" s="126" t="s">
        <v>148</v>
      </c>
      <c r="AI1097" s="211">
        <v>610937</v>
      </c>
      <c r="AJ1097" s="182">
        <f>IFERROR(AI1097/AF1093,"-")</f>
        <v>1.2297899117036541E-2</v>
      </c>
      <c r="AK1097" s="211">
        <v>24</v>
      </c>
      <c r="AL1097" s="182">
        <f>IFERROR(AK1097/AG1093,"-")</f>
        <v>0.44444444444444442</v>
      </c>
      <c r="AM1097" s="214">
        <f t="shared" si="1104"/>
        <v>25455.708333333332</v>
      </c>
      <c r="AN1097" s="109">
        <f t="shared" si="1105"/>
        <v>5.31326101394731E-3</v>
      </c>
      <c r="AO1097" s="615"/>
      <c r="AP1097" s="651"/>
      <c r="AQ1097" s="126" t="s">
        <v>148</v>
      </c>
      <c r="AR1097" s="211">
        <f t="shared" si="1096"/>
        <v>8163977</v>
      </c>
      <c r="AS1097" s="182">
        <f>IFERROR(AR1097/AO1093,"-")</f>
        <v>2.5507804835373588E-2</v>
      </c>
      <c r="AT1097" s="211">
        <f t="shared" si="1097"/>
        <v>155</v>
      </c>
      <c r="AU1097" s="182">
        <f>IFERROR(AT1097/AP1093,"-")</f>
        <v>0.3249475890985325</v>
      </c>
      <c r="AV1097" s="214">
        <f t="shared" si="1106"/>
        <v>52670.819354838706</v>
      </c>
      <c r="AW1097" s="109">
        <f t="shared" si="1107"/>
        <v>3.4314810715076381E-2</v>
      </c>
      <c r="AX1097" s="121"/>
      <c r="AY1097" s="76"/>
      <c r="AZ1097" s="76"/>
      <c r="BA1097" s="76"/>
      <c r="BB1097" s="76"/>
      <c r="BC1097" s="76"/>
      <c r="BD1097" s="76"/>
      <c r="BE1097" s="76"/>
      <c r="BF1097" s="76"/>
      <c r="BG1097" s="76"/>
      <c r="BH1097" s="76"/>
      <c r="BI1097" s="76"/>
      <c r="BN1097" s="500"/>
      <c r="BO1097" s="642"/>
      <c r="BP1097" s="641"/>
      <c r="BQ1097" s="641"/>
      <c r="BR1097" s="400" t="s">
        <v>148</v>
      </c>
      <c r="BS1097" s="188">
        <v>573613</v>
      </c>
      <c r="BT1097" s="390">
        <v>9.8335550804606927E-3</v>
      </c>
      <c r="BU1097" s="188">
        <v>17</v>
      </c>
      <c r="BV1097" s="390">
        <v>0.35416666666666669</v>
      </c>
      <c r="BW1097" s="188">
        <v>33741.941176470587</v>
      </c>
      <c r="BX1097" s="401">
        <v>3.9379198517488995E-3</v>
      </c>
      <c r="CB1097" s="159"/>
      <c r="CC1097" s="159"/>
      <c r="CD1097" s="159"/>
      <c r="CE1097" s="159"/>
      <c r="CF1097" s="159"/>
      <c r="CG1097" s="159"/>
      <c r="CI1097" s="76"/>
      <c r="CJ1097" s="150"/>
      <c r="CK1097" s="150"/>
      <c r="CL1097" s="150"/>
    </row>
    <row r="1098" spans="2:90" s="14" customFormat="1" ht="13.5" customHeight="1">
      <c r="B1098" s="500"/>
      <c r="C1098" s="628"/>
      <c r="D1098" s="631"/>
      <c r="E1098" s="615"/>
      <c r="F1098" s="615"/>
      <c r="G1098" s="126" t="s">
        <v>149</v>
      </c>
      <c r="H1098" s="211">
        <v>10872742</v>
      </c>
      <c r="I1098" s="182">
        <f>IFERROR(H1098/E1093,"-")</f>
        <v>4.7087375550370854E-2</v>
      </c>
      <c r="J1098" s="211">
        <v>109</v>
      </c>
      <c r="K1098" s="182">
        <f>IFERROR(J1098/F1093,"-")</f>
        <v>0.30704225352112674</v>
      </c>
      <c r="L1098" s="214">
        <f t="shared" si="1098"/>
        <v>99749.926605504588</v>
      </c>
      <c r="M1098" s="109">
        <f t="shared" si="1099"/>
        <v>2.4131060438344034E-2</v>
      </c>
      <c r="N1098" s="615"/>
      <c r="O1098" s="615"/>
      <c r="P1098" s="126" t="s">
        <v>149</v>
      </c>
      <c r="Q1098" s="211">
        <v>680601</v>
      </c>
      <c r="R1098" s="182">
        <f>IFERROR(Q1098/N1093,"-")</f>
        <v>3.099908360175482E-2</v>
      </c>
      <c r="S1098" s="211">
        <v>19</v>
      </c>
      <c r="T1098" s="182">
        <f>IFERROR(S1098/O1093,"-")</f>
        <v>0.42222222222222222</v>
      </c>
      <c r="U1098" s="214">
        <f t="shared" si="1100"/>
        <v>35821.105263157893</v>
      </c>
      <c r="V1098" s="109">
        <f t="shared" si="1101"/>
        <v>4.2063316360416202E-3</v>
      </c>
      <c r="W1098" s="615"/>
      <c r="X1098" s="615"/>
      <c r="Y1098" s="126" t="s">
        <v>149</v>
      </c>
      <c r="Z1098" s="211">
        <v>808881</v>
      </c>
      <c r="AA1098" s="182">
        <f>IFERROR(Z1098/W1093,"-")</f>
        <v>4.6172564666797956E-2</v>
      </c>
      <c r="AB1098" s="211">
        <v>8</v>
      </c>
      <c r="AC1098" s="182">
        <f>IFERROR(AB1098/X1093,"-")</f>
        <v>0.34782608695652173</v>
      </c>
      <c r="AD1098" s="214">
        <f t="shared" si="1102"/>
        <v>101110.125</v>
      </c>
      <c r="AE1098" s="109">
        <f t="shared" si="1103"/>
        <v>1.7710870046491033E-3</v>
      </c>
      <c r="AF1098" s="615"/>
      <c r="AG1098" s="615"/>
      <c r="AH1098" s="126" t="s">
        <v>149</v>
      </c>
      <c r="AI1098" s="211">
        <v>807830</v>
      </c>
      <c r="AJ1098" s="182">
        <f>IFERROR(AI1098/AF1093,"-")</f>
        <v>1.6261270546252114E-2</v>
      </c>
      <c r="AK1098" s="211">
        <v>20</v>
      </c>
      <c r="AL1098" s="182">
        <f>IFERROR(AK1098/AG1093,"-")</f>
        <v>0.37037037037037035</v>
      </c>
      <c r="AM1098" s="214">
        <f t="shared" si="1104"/>
        <v>40391.5</v>
      </c>
      <c r="AN1098" s="109">
        <f t="shared" si="1105"/>
        <v>4.4277175116227583E-3</v>
      </c>
      <c r="AO1098" s="615"/>
      <c r="AP1098" s="651"/>
      <c r="AQ1098" s="126" t="s">
        <v>149</v>
      </c>
      <c r="AR1098" s="211">
        <f t="shared" si="1096"/>
        <v>13170054</v>
      </c>
      <c r="AS1098" s="182">
        <f>IFERROR(AR1098/AO1093,"-")</f>
        <v>4.1148960500909208E-2</v>
      </c>
      <c r="AT1098" s="211">
        <f t="shared" si="1097"/>
        <v>156</v>
      </c>
      <c r="AU1098" s="182">
        <f>IFERROR(AT1098/AP1093,"-")</f>
        <v>0.32704402515723269</v>
      </c>
      <c r="AV1098" s="214">
        <f t="shared" si="1106"/>
        <v>84423.423076923078</v>
      </c>
      <c r="AW1098" s="109">
        <f t="shared" si="1107"/>
        <v>3.4536196590657514E-2</v>
      </c>
      <c r="AX1098" s="121"/>
      <c r="AY1098" s="76"/>
      <c r="AZ1098" s="76"/>
      <c r="BA1098" s="76"/>
      <c r="BB1098" s="76"/>
      <c r="BC1098" s="76"/>
      <c r="BD1098" s="76"/>
      <c r="BE1098" s="76"/>
      <c r="BF1098" s="76"/>
      <c r="BG1098" s="76"/>
      <c r="BH1098" s="76"/>
      <c r="BI1098" s="76"/>
      <c r="BN1098" s="500"/>
      <c r="BO1098" s="642"/>
      <c r="BP1098" s="641"/>
      <c r="BQ1098" s="641"/>
      <c r="BR1098" s="400" t="s">
        <v>149</v>
      </c>
      <c r="BS1098" s="188">
        <v>2238391</v>
      </c>
      <c r="BT1098" s="390">
        <v>3.8373156100206043E-2</v>
      </c>
      <c r="BU1098" s="188">
        <v>18</v>
      </c>
      <c r="BV1098" s="390">
        <v>0.375</v>
      </c>
      <c r="BW1098" s="188">
        <v>124355.05555555556</v>
      </c>
      <c r="BX1098" s="401">
        <v>4.1695621959694229E-3</v>
      </c>
      <c r="CB1098" s="159"/>
      <c r="CC1098" s="159"/>
      <c r="CD1098" s="159"/>
      <c r="CE1098" s="159"/>
      <c r="CF1098" s="159"/>
      <c r="CG1098" s="159"/>
      <c r="CI1098" s="76"/>
      <c r="CJ1098" s="150"/>
      <c r="CK1098" s="150"/>
      <c r="CL1098" s="150"/>
    </row>
    <row r="1099" spans="2:90" s="14" customFormat="1" ht="13.5" customHeight="1">
      <c r="B1099" s="500"/>
      <c r="C1099" s="628"/>
      <c r="D1099" s="631"/>
      <c r="E1099" s="615"/>
      <c r="F1099" s="615"/>
      <c r="G1099" s="126" t="s">
        <v>150</v>
      </c>
      <c r="H1099" s="211">
        <v>14610023</v>
      </c>
      <c r="I1099" s="182">
        <f>IFERROR(H1099/E1093,"-")</f>
        <v>6.3272690532025486E-2</v>
      </c>
      <c r="J1099" s="211">
        <v>34</v>
      </c>
      <c r="K1099" s="182">
        <f>IFERROR(J1099/F1093,"-")</f>
        <v>9.5774647887323941E-2</v>
      </c>
      <c r="L1099" s="214">
        <f t="shared" si="1098"/>
        <v>429706.5588235294</v>
      </c>
      <c r="M1099" s="109">
        <f t="shared" si="1099"/>
        <v>7.5271197697586896E-3</v>
      </c>
      <c r="N1099" s="615"/>
      <c r="O1099" s="615"/>
      <c r="P1099" s="126" t="s">
        <v>150</v>
      </c>
      <c r="Q1099" s="211">
        <v>21477</v>
      </c>
      <c r="R1099" s="182">
        <f>IFERROR(Q1099/N1093,"-")</f>
        <v>9.782050254332395E-4</v>
      </c>
      <c r="S1099" s="211">
        <v>4</v>
      </c>
      <c r="T1099" s="182">
        <f>IFERROR(S1099/O1093,"-")</f>
        <v>8.8888888888888892E-2</v>
      </c>
      <c r="U1099" s="214">
        <f t="shared" si="1100"/>
        <v>5369.25</v>
      </c>
      <c r="V1099" s="109">
        <f t="shared" si="1101"/>
        <v>8.8554350232455167E-4</v>
      </c>
      <c r="W1099" s="615"/>
      <c r="X1099" s="615"/>
      <c r="Y1099" s="126" t="s">
        <v>150</v>
      </c>
      <c r="Z1099" s="211">
        <v>399202</v>
      </c>
      <c r="AA1099" s="182">
        <f>IFERROR(Z1099/W1093,"-")</f>
        <v>2.2787258150599503E-2</v>
      </c>
      <c r="AB1099" s="211">
        <v>6</v>
      </c>
      <c r="AC1099" s="182">
        <f>IFERROR(AB1099/X1093,"-")</f>
        <v>0.2608695652173913</v>
      </c>
      <c r="AD1099" s="214">
        <f t="shared" si="1102"/>
        <v>66533.666666666672</v>
      </c>
      <c r="AE1099" s="109">
        <f t="shared" si="1103"/>
        <v>1.3283152534868275E-3</v>
      </c>
      <c r="AF1099" s="615"/>
      <c r="AG1099" s="615"/>
      <c r="AH1099" s="126" t="s">
        <v>150</v>
      </c>
      <c r="AI1099" s="211">
        <v>112341</v>
      </c>
      <c r="AJ1099" s="182">
        <f>IFERROR(AI1099/AF1093,"-")</f>
        <v>2.2613760251990011E-3</v>
      </c>
      <c r="AK1099" s="211">
        <v>8</v>
      </c>
      <c r="AL1099" s="182">
        <f>IFERROR(AK1099/AG1093,"-")</f>
        <v>0.14814814814814814</v>
      </c>
      <c r="AM1099" s="214">
        <f t="shared" si="1104"/>
        <v>14042.625</v>
      </c>
      <c r="AN1099" s="109">
        <f t="shared" si="1105"/>
        <v>1.7710870046491033E-3</v>
      </c>
      <c r="AO1099" s="615"/>
      <c r="AP1099" s="651"/>
      <c r="AQ1099" s="126" t="s">
        <v>150</v>
      </c>
      <c r="AR1099" s="211">
        <f t="shared" si="1096"/>
        <v>15143043</v>
      </c>
      <c r="AS1099" s="182">
        <f>IFERROR(AR1099/AO1093,"-")</f>
        <v>4.7313433815121007E-2</v>
      </c>
      <c r="AT1099" s="211">
        <f t="shared" si="1097"/>
        <v>52</v>
      </c>
      <c r="AU1099" s="182">
        <f>IFERROR(AT1099/AP1093,"-")</f>
        <v>0.1090146750524109</v>
      </c>
      <c r="AV1099" s="214">
        <f t="shared" si="1106"/>
        <v>291212.36538461538</v>
      </c>
      <c r="AW1099" s="109">
        <f t="shared" si="1107"/>
        <v>1.1512065530219173E-2</v>
      </c>
      <c r="AX1099" s="121"/>
      <c r="AY1099" s="76"/>
      <c r="AZ1099" s="76"/>
      <c r="BA1099" s="76"/>
      <c r="BB1099" s="76"/>
      <c r="BC1099" s="76"/>
      <c r="BD1099" s="76"/>
      <c r="BE1099" s="76"/>
      <c r="BF1099" s="76"/>
      <c r="BG1099" s="76"/>
      <c r="BH1099" s="76"/>
      <c r="BI1099" s="76"/>
      <c r="BN1099" s="500"/>
      <c r="BO1099" s="642"/>
      <c r="BP1099" s="641"/>
      <c r="BQ1099" s="641"/>
      <c r="BR1099" s="400" t="s">
        <v>150</v>
      </c>
      <c r="BS1099" s="188">
        <v>1169276</v>
      </c>
      <c r="BT1099" s="390">
        <v>2.0045117440261565E-2</v>
      </c>
      <c r="BU1099" s="188">
        <v>11</v>
      </c>
      <c r="BV1099" s="390">
        <v>0.22916666666666666</v>
      </c>
      <c r="BW1099" s="188">
        <v>106297.81818181818</v>
      </c>
      <c r="BX1099" s="401">
        <v>2.5480657864257587E-3</v>
      </c>
      <c r="CB1099" s="159"/>
      <c r="CC1099" s="159"/>
      <c r="CD1099" s="159"/>
      <c r="CE1099" s="159"/>
      <c r="CF1099" s="159"/>
      <c r="CG1099" s="159"/>
      <c r="CI1099" s="76"/>
      <c r="CJ1099" s="150"/>
      <c r="CK1099" s="150"/>
      <c r="CL1099" s="150"/>
    </row>
    <row r="1100" spans="2:90" s="14" customFormat="1" ht="13.5" customHeight="1">
      <c r="B1100" s="500"/>
      <c r="C1100" s="628"/>
      <c r="D1100" s="631"/>
      <c r="E1100" s="615"/>
      <c r="F1100" s="615"/>
      <c r="G1100" s="126" t="s">
        <v>160</v>
      </c>
      <c r="H1100" s="211">
        <v>0</v>
      </c>
      <c r="I1100" s="182">
        <f>IFERROR(H1100/E1093,"-")</f>
        <v>0</v>
      </c>
      <c r="J1100" s="211">
        <v>0</v>
      </c>
      <c r="K1100" s="182">
        <f>IFERROR(J1100/F1093,"-")</f>
        <v>0</v>
      </c>
      <c r="L1100" s="214" t="str">
        <f t="shared" si="1098"/>
        <v>-</v>
      </c>
      <c r="M1100" s="109">
        <f t="shared" si="1099"/>
        <v>0</v>
      </c>
      <c r="N1100" s="615"/>
      <c r="O1100" s="615"/>
      <c r="P1100" s="126" t="s">
        <v>160</v>
      </c>
      <c r="Q1100" s="211">
        <v>0</v>
      </c>
      <c r="R1100" s="182">
        <f>IFERROR(Q1100/N1093,"-")</f>
        <v>0</v>
      </c>
      <c r="S1100" s="211">
        <v>0</v>
      </c>
      <c r="T1100" s="182">
        <f>IFERROR(S1100/O1093,"-")</f>
        <v>0</v>
      </c>
      <c r="U1100" s="214" t="str">
        <f t="shared" si="1100"/>
        <v>-</v>
      </c>
      <c r="V1100" s="109">
        <f t="shared" si="1101"/>
        <v>0</v>
      </c>
      <c r="W1100" s="615"/>
      <c r="X1100" s="615"/>
      <c r="Y1100" s="126" t="s">
        <v>160</v>
      </c>
      <c r="Z1100" s="211">
        <v>0</v>
      </c>
      <c r="AA1100" s="182">
        <f>IFERROR(Z1100/W1093,"-")</f>
        <v>0</v>
      </c>
      <c r="AB1100" s="211">
        <v>0</v>
      </c>
      <c r="AC1100" s="182">
        <f>IFERROR(AB1100/X1093,"-")</f>
        <v>0</v>
      </c>
      <c r="AD1100" s="214" t="str">
        <f t="shared" si="1102"/>
        <v>-</v>
      </c>
      <c r="AE1100" s="109">
        <f t="shared" si="1103"/>
        <v>0</v>
      </c>
      <c r="AF1100" s="615"/>
      <c r="AG1100" s="615"/>
      <c r="AH1100" s="126" t="s">
        <v>160</v>
      </c>
      <c r="AI1100" s="211">
        <v>0</v>
      </c>
      <c r="AJ1100" s="182">
        <f>IFERROR(AI1100/AF1093,"-")</f>
        <v>0</v>
      </c>
      <c r="AK1100" s="211">
        <v>0</v>
      </c>
      <c r="AL1100" s="182">
        <f>IFERROR(AK1100/AG1093,"-")</f>
        <v>0</v>
      </c>
      <c r="AM1100" s="214" t="str">
        <f t="shared" si="1104"/>
        <v>-</v>
      </c>
      <c r="AN1100" s="109">
        <f t="shared" si="1105"/>
        <v>0</v>
      </c>
      <c r="AO1100" s="615"/>
      <c r="AP1100" s="651"/>
      <c r="AQ1100" s="126" t="s">
        <v>160</v>
      </c>
      <c r="AR1100" s="211">
        <f t="shared" si="1096"/>
        <v>0</v>
      </c>
      <c r="AS1100" s="182">
        <f>IFERROR(AR1100/AO1093,"-")</f>
        <v>0</v>
      </c>
      <c r="AT1100" s="211">
        <f t="shared" si="1097"/>
        <v>0</v>
      </c>
      <c r="AU1100" s="182">
        <f>IFERROR(AT1100/AP1093,"-")</f>
        <v>0</v>
      </c>
      <c r="AV1100" s="214" t="str">
        <f t="shared" si="1106"/>
        <v>-</v>
      </c>
      <c r="AW1100" s="109">
        <f t="shared" si="1107"/>
        <v>0</v>
      </c>
      <c r="AX1100" s="121"/>
      <c r="AY1100" s="76"/>
      <c r="AZ1100" s="76"/>
      <c r="BA1100" s="76"/>
      <c r="BB1100" s="76"/>
      <c r="BC1100" s="76"/>
      <c r="BD1100" s="76"/>
      <c r="BE1100" s="76"/>
      <c r="BF1100" s="76"/>
      <c r="BG1100" s="76"/>
      <c r="BH1100" s="76"/>
      <c r="BI1100" s="76"/>
      <c r="BN1100" s="500"/>
      <c r="BO1100" s="642"/>
      <c r="BP1100" s="641"/>
      <c r="BQ1100" s="641"/>
      <c r="BR1100" s="400" t="s">
        <v>160</v>
      </c>
      <c r="BS1100" s="188">
        <v>0</v>
      </c>
      <c r="BT1100" s="390">
        <v>0</v>
      </c>
      <c r="BU1100" s="188">
        <v>0</v>
      </c>
      <c r="BV1100" s="390">
        <v>0</v>
      </c>
      <c r="BW1100" s="188" t="s">
        <v>418</v>
      </c>
      <c r="BX1100" s="401">
        <v>0</v>
      </c>
      <c r="CB1100" s="159"/>
      <c r="CC1100" s="159"/>
      <c r="CD1100" s="159"/>
      <c r="CE1100" s="159"/>
      <c r="CF1100" s="159"/>
      <c r="CG1100" s="159"/>
      <c r="CI1100" s="76"/>
      <c r="CJ1100" s="150"/>
      <c r="CK1100" s="150"/>
      <c r="CL1100" s="150"/>
    </row>
    <row r="1101" spans="2:90" s="14" customFormat="1" ht="13.5" customHeight="1">
      <c r="B1101" s="500"/>
      <c r="C1101" s="628"/>
      <c r="D1101" s="631"/>
      <c r="E1101" s="615"/>
      <c r="F1101" s="615"/>
      <c r="G1101" s="126" t="s">
        <v>151</v>
      </c>
      <c r="H1101" s="211">
        <v>104900</v>
      </c>
      <c r="I1101" s="182">
        <f>IFERROR(H1101/E1093,"-")</f>
        <v>4.5429806899068351E-4</v>
      </c>
      <c r="J1101" s="211">
        <v>7</v>
      </c>
      <c r="K1101" s="182">
        <f>IFERROR(J1101/F1093,"-")</f>
        <v>1.9718309859154931E-2</v>
      </c>
      <c r="L1101" s="214">
        <f t="shared" si="1098"/>
        <v>14985.714285714286</v>
      </c>
      <c r="M1101" s="109">
        <f t="shared" si="1099"/>
        <v>1.5497011290679654E-3</v>
      </c>
      <c r="N1101" s="615"/>
      <c r="O1101" s="615"/>
      <c r="P1101" s="126" t="s">
        <v>151</v>
      </c>
      <c r="Q1101" s="211">
        <v>23863</v>
      </c>
      <c r="R1101" s="182">
        <f>IFERROR(Q1101/N1093,"-")</f>
        <v>1.0868792904927781E-3</v>
      </c>
      <c r="S1101" s="211">
        <v>1</v>
      </c>
      <c r="T1101" s="182">
        <f>IFERROR(S1101/O1093,"-")</f>
        <v>2.2222222222222223E-2</v>
      </c>
      <c r="U1101" s="214">
        <f t="shared" si="1100"/>
        <v>23863</v>
      </c>
      <c r="V1101" s="109">
        <f t="shared" si="1101"/>
        <v>2.2138587558113792E-4</v>
      </c>
      <c r="W1101" s="615"/>
      <c r="X1101" s="615"/>
      <c r="Y1101" s="126" t="s">
        <v>151</v>
      </c>
      <c r="Z1101" s="211">
        <v>0</v>
      </c>
      <c r="AA1101" s="182">
        <f>IFERROR(Z1101/W1093,"-")</f>
        <v>0</v>
      </c>
      <c r="AB1101" s="211">
        <v>0</v>
      </c>
      <c r="AC1101" s="182">
        <f>IFERROR(AB1101/X1093,"-")</f>
        <v>0</v>
      </c>
      <c r="AD1101" s="214" t="str">
        <f t="shared" si="1102"/>
        <v>-</v>
      </c>
      <c r="AE1101" s="109">
        <f t="shared" si="1103"/>
        <v>0</v>
      </c>
      <c r="AF1101" s="615"/>
      <c r="AG1101" s="615"/>
      <c r="AH1101" s="126" t="s">
        <v>151</v>
      </c>
      <c r="AI1101" s="211">
        <v>46270</v>
      </c>
      <c r="AJ1101" s="182">
        <f>IFERROR(AI1101/AF1093,"-")</f>
        <v>9.3139520465331243E-4</v>
      </c>
      <c r="AK1101" s="211">
        <v>1</v>
      </c>
      <c r="AL1101" s="182">
        <f>IFERROR(AK1101/AG1093,"-")</f>
        <v>1.8518518518518517E-2</v>
      </c>
      <c r="AM1101" s="214">
        <f t="shared" si="1104"/>
        <v>46270</v>
      </c>
      <c r="AN1101" s="109">
        <f t="shared" si="1105"/>
        <v>2.2138587558113792E-4</v>
      </c>
      <c r="AO1101" s="615"/>
      <c r="AP1101" s="651"/>
      <c r="AQ1101" s="126" t="s">
        <v>151</v>
      </c>
      <c r="AR1101" s="211">
        <f t="shared" si="1096"/>
        <v>175033</v>
      </c>
      <c r="AS1101" s="182">
        <f>IFERROR(AR1101/AO1093,"-")</f>
        <v>5.468790031806735E-4</v>
      </c>
      <c r="AT1101" s="211">
        <f t="shared" si="1097"/>
        <v>9</v>
      </c>
      <c r="AU1101" s="182">
        <f>IFERROR(AT1101/AP1093,"-")</f>
        <v>1.8867924528301886E-2</v>
      </c>
      <c r="AV1101" s="214">
        <f t="shared" si="1106"/>
        <v>19448.111111111109</v>
      </c>
      <c r="AW1101" s="109">
        <f t="shared" si="1107"/>
        <v>1.9924728802302415E-3</v>
      </c>
      <c r="AX1101" s="121"/>
      <c r="AY1101" s="76"/>
      <c r="AZ1101" s="76"/>
      <c r="BA1101" s="76"/>
      <c r="BB1101" s="76"/>
      <c r="BC1101" s="76"/>
      <c r="BD1101" s="76"/>
      <c r="BE1101" s="76"/>
      <c r="BF1101" s="76"/>
      <c r="BG1101" s="76"/>
      <c r="BH1101" s="76"/>
      <c r="BI1101" s="76"/>
      <c r="BN1101" s="500"/>
      <c r="BO1101" s="642"/>
      <c r="BP1101" s="641"/>
      <c r="BQ1101" s="641"/>
      <c r="BR1101" s="400" t="s">
        <v>151</v>
      </c>
      <c r="BS1101" s="188">
        <v>49677</v>
      </c>
      <c r="BT1101" s="390">
        <v>8.5162211409442565E-4</v>
      </c>
      <c r="BU1101" s="188">
        <v>1</v>
      </c>
      <c r="BV1101" s="390">
        <v>2.0833333333333332E-2</v>
      </c>
      <c r="BW1101" s="188">
        <v>49677</v>
      </c>
      <c r="BX1101" s="401">
        <v>2.3164234422052351E-4</v>
      </c>
      <c r="CB1101" s="159"/>
      <c r="CC1101" s="159"/>
      <c r="CD1101" s="159"/>
      <c r="CE1101" s="159"/>
      <c r="CF1101" s="159"/>
      <c r="CG1101" s="159"/>
      <c r="CI1101" s="76"/>
      <c r="CJ1101" s="150"/>
      <c r="CK1101" s="150"/>
      <c r="CL1101" s="150"/>
    </row>
    <row r="1102" spans="2:90" s="14" customFormat="1" ht="13.5" customHeight="1">
      <c r="B1102" s="500"/>
      <c r="C1102" s="628"/>
      <c r="D1102" s="631"/>
      <c r="E1102" s="615"/>
      <c r="F1102" s="615"/>
      <c r="G1102" s="126" t="s">
        <v>152</v>
      </c>
      <c r="H1102" s="211">
        <v>169552</v>
      </c>
      <c r="I1102" s="182">
        <f>IFERROR(H1102/E1093,"-")</f>
        <v>7.3429119345575183E-4</v>
      </c>
      <c r="J1102" s="211">
        <v>12</v>
      </c>
      <c r="K1102" s="182">
        <f>IFERROR(J1102/F1093,"-")</f>
        <v>3.3802816901408447E-2</v>
      </c>
      <c r="L1102" s="214">
        <f t="shared" si="1098"/>
        <v>14129.333333333334</v>
      </c>
      <c r="M1102" s="109">
        <f t="shared" si="1099"/>
        <v>2.656630506973655E-3</v>
      </c>
      <c r="N1102" s="615"/>
      <c r="O1102" s="615"/>
      <c r="P1102" s="126" t="s">
        <v>152</v>
      </c>
      <c r="Q1102" s="211">
        <v>11175</v>
      </c>
      <c r="R1102" s="182">
        <f>IFERROR(Q1102/N1093,"-")</f>
        <v>5.0898361778723528E-4</v>
      </c>
      <c r="S1102" s="211">
        <v>3</v>
      </c>
      <c r="T1102" s="182">
        <f>IFERROR(S1102/O1093,"-")</f>
        <v>6.6666666666666666E-2</v>
      </c>
      <c r="U1102" s="214">
        <f t="shared" si="1100"/>
        <v>3725</v>
      </c>
      <c r="V1102" s="109">
        <f t="shared" si="1101"/>
        <v>6.6415762674341375E-4</v>
      </c>
      <c r="W1102" s="615"/>
      <c r="X1102" s="615"/>
      <c r="Y1102" s="126" t="s">
        <v>152</v>
      </c>
      <c r="Z1102" s="211">
        <v>52462</v>
      </c>
      <c r="AA1102" s="182">
        <f>IFERROR(Z1102/W1093,"-")</f>
        <v>2.9946371438438462E-3</v>
      </c>
      <c r="AB1102" s="211">
        <v>2</v>
      </c>
      <c r="AC1102" s="182">
        <f>IFERROR(AB1102/X1093,"-")</f>
        <v>8.6956521739130432E-2</v>
      </c>
      <c r="AD1102" s="214">
        <f t="shared" si="1102"/>
        <v>26231</v>
      </c>
      <c r="AE1102" s="109">
        <f t="shared" si="1103"/>
        <v>4.4277175116227583E-4</v>
      </c>
      <c r="AF1102" s="615"/>
      <c r="AG1102" s="615"/>
      <c r="AH1102" s="126" t="s">
        <v>152</v>
      </c>
      <c r="AI1102" s="211">
        <v>173160</v>
      </c>
      <c r="AJ1102" s="182">
        <f>IFERROR(AI1102/AF1093,"-")</f>
        <v>3.4856363440191828E-3</v>
      </c>
      <c r="AK1102" s="211">
        <v>3</v>
      </c>
      <c r="AL1102" s="182">
        <f>IFERROR(AK1102/AG1093,"-")</f>
        <v>5.5555555555555552E-2</v>
      </c>
      <c r="AM1102" s="214">
        <f t="shared" si="1104"/>
        <v>57720</v>
      </c>
      <c r="AN1102" s="109">
        <f t="shared" si="1105"/>
        <v>6.6415762674341375E-4</v>
      </c>
      <c r="AO1102" s="615"/>
      <c r="AP1102" s="651"/>
      <c r="AQ1102" s="126" t="s">
        <v>152</v>
      </c>
      <c r="AR1102" s="211">
        <f t="shared" si="1096"/>
        <v>406349</v>
      </c>
      <c r="AS1102" s="182">
        <f>IFERROR(AR1102/AO1093,"-")</f>
        <v>1.2696105080954078E-3</v>
      </c>
      <c r="AT1102" s="211">
        <f t="shared" si="1097"/>
        <v>20</v>
      </c>
      <c r="AU1102" s="182">
        <f>IFERROR(AT1102/AP1093,"-")</f>
        <v>4.1928721174004195E-2</v>
      </c>
      <c r="AV1102" s="214">
        <f t="shared" si="1106"/>
        <v>20317.45</v>
      </c>
      <c r="AW1102" s="109">
        <f t="shared" si="1107"/>
        <v>4.4277175116227583E-3</v>
      </c>
      <c r="AX1102" s="121"/>
      <c r="AY1102" s="76"/>
      <c r="AZ1102" s="76"/>
      <c r="BA1102" s="76"/>
      <c r="BB1102" s="76"/>
      <c r="BC1102" s="76"/>
      <c r="BD1102" s="76"/>
      <c r="BE1102" s="76"/>
      <c r="BF1102" s="76"/>
      <c r="BG1102" s="76"/>
      <c r="BH1102" s="76"/>
      <c r="BI1102" s="76"/>
      <c r="BN1102" s="500"/>
      <c r="BO1102" s="642"/>
      <c r="BP1102" s="641"/>
      <c r="BQ1102" s="641"/>
      <c r="BR1102" s="400" t="s">
        <v>152</v>
      </c>
      <c r="BS1102" s="188">
        <v>3959</v>
      </c>
      <c r="BT1102" s="390">
        <v>6.7869878408515641E-5</v>
      </c>
      <c r="BU1102" s="188">
        <v>2</v>
      </c>
      <c r="BV1102" s="390">
        <v>4.1666666666666664E-2</v>
      </c>
      <c r="BW1102" s="188">
        <v>1979.5</v>
      </c>
      <c r="BX1102" s="401">
        <v>4.6328468844104701E-4</v>
      </c>
      <c r="CB1102" s="159"/>
      <c r="CC1102" s="159"/>
      <c r="CD1102" s="159"/>
      <c r="CE1102" s="159"/>
      <c r="CF1102" s="159"/>
      <c r="CG1102" s="159"/>
      <c r="CI1102" s="76"/>
      <c r="CJ1102" s="150"/>
      <c r="CK1102" s="150"/>
      <c r="CL1102" s="150"/>
    </row>
    <row r="1103" spans="2:90" s="14" customFormat="1" ht="13.5" customHeight="1">
      <c r="B1103" s="500"/>
      <c r="C1103" s="628"/>
      <c r="D1103" s="631"/>
      <c r="E1103" s="615"/>
      <c r="F1103" s="615"/>
      <c r="G1103" s="126" t="s">
        <v>153</v>
      </c>
      <c r="H1103" s="211">
        <v>17433</v>
      </c>
      <c r="I1103" s="182">
        <f>IFERROR(H1103/E1093,"-")</f>
        <v>7.5498362599757729E-5</v>
      </c>
      <c r="J1103" s="211">
        <v>2</v>
      </c>
      <c r="K1103" s="182">
        <f>IFERROR(J1103/F1093,"-")</f>
        <v>5.6338028169014088E-3</v>
      </c>
      <c r="L1103" s="214">
        <f t="shared" si="1098"/>
        <v>8716.5</v>
      </c>
      <c r="M1103" s="109">
        <f t="shared" si="1099"/>
        <v>4.4277175116227583E-4</v>
      </c>
      <c r="N1103" s="615"/>
      <c r="O1103" s="615"/>
      <c r="P1103" s="126" t="s">
        <v>153</v>
      </c>
      <c r="Q1103" s="211">
        <v>0</v>
      </c>
      <c r="R1103" s="182">
        <f>IFERROR(Q1103/N1093,"-")</f>
        <v>0</v>
      </c>
      <c r="S1103" s="211">
        <v>0</v>
      </c>
      <c r="T1103" s="182">
        <f>IFERROR(S1103/O1093,"-")</f>
        <v>0</v>
      </c>
      <c r="U1103" s="214" t="str">
        <f t="shared" si="1100"/>
        <v>-</v>
      </c>
      <c r="V1103" s="109">
        <f t="shared" si="1101"/>
        <v>0</v>
      </c>
      <c r="W1103" s="615"/>
      <c r="X1103" s="615"/>
      <c r="Y1103" s="126" t="s">
        <v>153</v>
      </c>
      <c r="Z1103" s="211">
        <v>0</v>
      </c>
      <c r="AA1103" s="182">
        <f>IFERROR(Z1103/W1093,"-")</f>
        <v>0</v>
      </c>
      <c r="AB1103" s="211">
        <v>0</v>
      </c>
      <c r="AC1103" s="182">
        <f>IFERROR(AB1103/X1093,"-")</f>
        <v>0</v>
      </c>
      <c r="AD1103" s="214" t="str">
        <f t="shared" si="1102"/>
        <v>-</v>
      </c>
      <c r="AE1103" s="109">
        <f t="shared" si="1103"/>
        <v>0</v>
      </c>
      <c r="AF1103" s="615"/>
      <c r="AG1103" s="615"/>
      <c r="AH1103" s="126" t="s">
        <v>153</v>
      </c>
      <c r="AI1103" s="211">
        <v>272382</v>
      </c>
      <c r="AJ1103" s="182">
        <f>IFERROR(AI1103/AF1093,"-")</f>
        <v>5.4829325401745954E-3</v>
      </c>
      <c r="AK1103" s="211">
        <v>2</v>
      </c>
      <c r="AL1103" s="182">
        <f>IFERROR(AK1103/AG1093,"-")</f>
        <v>3.7037037037037035E-2</v>
      </c>
      <c r="AM1103" s="214">
        <f t="shared" si="1104"/>
        <v>136191</v>
      </c>
      <c r="AN1103" s="109">
        <f t="shared" si="1105"/>
        <v>4.4277175116227583E-4</v>
      </c>
      <c r="AO1103" s="615"/>
      <c r="AP1103" s="651"/>
      <c r="AQ1103" s="126" t="s">
        <v>153</v>
      </c>
      <c r="AR1103" s="211">
        <f t="shared" si="1096"/>
        <v>289815</v>
      </c>
      <c r="AS1103" s="182">
        <f>IFERROR(AR1103/AO1093,"-")</f>
        <v>9.0550775172000076E-4</v>
      </c>
      <c r="AT1103" s="211">
        <f t="shared" si="1097"/>
        <v>4</v>
      </c>
      <c r="AU1103" s="182">
        <f>IFERROR(AT1103/AP1093,"-")</f>
        <v>8.385744234800839E-3</v>
      </c>
      <c r="AV1103" s="214">
        <f t="shared" si="1106"/>
        <v>72453.75</v>
      </c>
      <c r="AW1103" s="109">
        <f t="shared" si="1107"/>
        <v>8.8554350232455167E-4</v>
      </c>
      <c r="AX1103" s="121"/>
      <c r="AY1103" s="76"/>
      <c r="AZ1103" s="76"/>
      <c r="BA1103" s="76"/>
      <c r="BB1103" s="76"/>
      <c r="BC1103" s="76"/>
      <c r="BD1103" s="76"/>
      <c r="BE1103" s="76"/>
      <c r="BF1103" s="76"/>
      <c r="BG1103" s="76"/>
      <c r="BH1103" s="76"/>
      <c r="BI1103" s="76"/>
      <c r="BN1103" s="500"/>
      <c r="BO1103" s="642"/>
      <c r="BP1103" s="641"/>
      <c r="BQ1103" s="641"/>
      <c r="BR1103" s="400" t="s">
        <v>153</v>
      </c>
      <c r="BS1103" s="188">
        <v>49999</v>
      </c>
      <c r="BT1103" s="390">
        <v>8.5714222039590137E-4</v>
      </c>
      <c r="BU1103" s="188">
        <v>2</v>
      </c>
      <c r="BV1103" s="390">
        <v>4.1666666666666664E-2</v>
      </c>
      <c r="BW1103" s="188">
        <v>24999.5</v>
      </c>
      <c r="BX1103" s="401">
        <v>4.6328468844104701E-4</v>
      </c>
      <c r="CB1103" s="159"/>
      <c r="CC1103" s="159"/>
      <c r="CD1103" s="159"/>
      <c r="CE1103" s="159"/>
      <c r="CF1103" s="159"/>
      <c r="CG1103" s="159"/>
      <c r="CI1103" s="76"/>
      <c r="CJ1103" s="150"/>
      <c r="CK1103" s="150"/>
      <c r="CL1103" s="150"/>
    </row>
    <row r="1104" spans="2:90" s="14" customFormat="1" ht="13.5" customHeight="1">
      <c r="B1104" s="500"/>
      <c r="C1104" s="628"/>
      <c r="D1104" s="631"/>
      <c r="E1104" s="615"/>
      <c r="F1104" s="615"/>
      <c r="G1104" s="126" t="s">
        <v>154</v>
      </c>
      <c r="H1104" s="211">
        <v>5370</v>
      </c>
      <c r="I1104" s="182">
        <f>IFERROR(H1104/E1093,"-")</f>
        <v>2.3256250052239947E-5</v>
      </c>
      <c r="J1104" s="211">
        <v>1</v>
      </c>
      <c r="K1104" s="182">
        <f>IFERROR(J1104/F1093,"-")</f>
        <v>2.8169014084507044E-3</v>
      </c>
      <c r="L1104" s="214">
        <f t="shared" si="1098"/>
        <v>5370</v>
      </c>
      <c r="M1104" s="109">
        <f t="shared" si="1099"/>
        <v>2.2138587558113792E-4</v>
      </c>
      <c r="N1104" s="615"/>
      <c r="O1104" s="615"/>
      <c r="P1104" s="126" t="s">
        <v>154</v>
      </c>
      <c r="Q1104" s="211">
        <v>6760</v>
      </c>
      <c r="R1104" s="182">
        <f>IFERROR(Q1104/N1093,"-")</f>
        <v>3.0789523545787117E-4</v>
      </c>
      <c r="S1104" s="211">
        <v>1</v>
      </c>
      <c r="T1104" s="182">
        <f>IFERROR(S1104/O1093,"-")</f>
        <v>2.2222222222222223E-2</v>
      </c>
      <c r="U1104" s="214">
        <f t="shared" si="1100"/>
        <v>6760</v>
      </c>
      <c r="V1104" s="109">
        <f t="shared" si="1101"/>
        <v>2.2138587558113792E-4</v>
      </c>
      <c r="W1104" s="615"/>
      <c r="X1104" s="615"/>
      <c r="Y1104" s="126" t="s">
        <v>154</v>
      </c>
      <c r="Z1104" s="211">
        <v>0</v>
      </c>
      <c r="AA1104" s="182">
        <f>IFERROR(Z1104/W1093,"-")</f>
        <v>0</v>
      </c>
      <c r="AB1104" s="211">
        <v>0</v>
      </c>
      <c r="AC1104" s="182">
        <f>IFERROR(AB1104/X1093,"-")</f>
        <v>0</v>
      </c>
      <c r="AD1104" s="214" t="str">
        <f t="shared" si="1102"/>
        <v>-</v>
      </c>
      <c r="AE1104" s="109">
        <f t="shared" si="1103"/>
        <v>0</v>
      </c>
      <c r="AF1104" s="615"/>
      <c r="AG1104" s="615"/>
      <c r="AH1104" s="126" t="s">
        <v>154</v>
      </c>
      <c r="AI1104" s="211">
        <v>19560</v>
      </c>
      <c r="AJ1104" s="182">
        <f>IFERROR(AI1104/AF1093,"-")</f>
        <v>3.937343895184524E-4</v>
      </c>
      <c r="AK1104" s="211">
        <v>1</v>
      </c>
      <c r="AL1104" s="182">
        <f>IFERROR(AK1104/AG1093,"-")</f>
        <v>1.8518518518518517E-2</v>
      </c>
      <c r="AM1104" s="214">
        <f t="shared" si="1104"/>
        <v>19560</v>
      </c>
      <c r="AN1104" s="109">
        <f t="shared" si="1105"/>
        <v>2.2138587558113792E-4</v>
      </c>
      <c r="AO1104" s="615"/>
      <c r="AP1104" s="651"/>
      <c r="AQ1104" s="126" t="s">
        <v>154</v>
      </c>
      <c r="AR1104" s="211">
        <f t="shared" si="1096"/>
        <v>31690</v>
      </c>
      <c r="AS1104" s="182">
        <f>IFERROR(AR1104/AO1093,"-")</f>
        <v>9.9013303838679242E-5</v>
      </c>
      <c r="AT1104" s="211">
        <f t="shared" si="1097"/>
        <v>3</v>
      </c>
      <c r="AU1104" s="182">
        <f>IFERROR(AT1104/AP1093,"-")</f>
        <v>6.2893081761006293E-3</v>
      </c>
      <c r="AV1104" s="214">
        <f t="shared" si="1106"/>
        <v>10563.333333333334</v>
      </c>
      <c r="AW1104" s="109">
        <f t="shared" si="1107"/>
        <v>6.6415762674341375E-4</v>
      </c>
      <c r="AX1104" s="121"/>
      <c r="AY1104" s="76"/>
      <c r="AZ1104" s="76"/>
      <c r="BA1104" s="76"/>
      <c r="BB1104" s="76"/>
      <c r="BC1104" s="76"/>
      <c r="BD1104" s="76"/>
      <c r="BE1104" s="76"/>
      <c r="BF1104" s="76"/>
      <c r="BG1104" s="76"/>
      <c r="BH1104" s="76"/>
      <c r="BI1104" s="76"/>
      <c r="BN1104" s="500"/>
      <c r="BO1104" s="642"/>
      <c r="BP1104" s="641"/>
      <c r="BQ1104" s="641"/>
      <c r="BR1104" s="400" t="s">
        <v>154</v>
      </c>
      <c r="BS1104" s="188">
        <v>685489</v>
      </c>
      <c r="BT1104" s="390">
        <v>1.1751466299665314E-2</v>
      </c>
      <c r="BU1104" s="188">
        <v>1</v>
      </c>
      <c r="BV1104" s="390">
        <v>2.0833333333333332E-2</v>
      </c>
      <c r="BW1104" s="188">
        <v>685489</v>
      </c>
      <c r="BX1104" s="401">
        <v>2.3164234422052351E-4</v>
      </c>
      <c r="CB1104" s="159"/>
      <c r="CC1104" s="159"/>
      <c r="CD1104" s="159"/>
      <c r="CE1104" s="159"/>
      <c r="CF1104" s="159"/>
      <c r="CG1104" s="159"/>
      <c r="CI1104" s="76"/>
      <c r="CJ1104" s="150"/>
      <c r="CK1104" s="150"/>
      <c r="CL1104" s="150"/>
    </row>
    <row r="1105" spans="2:90" s="14" customFormat="1" ht="13.5" customHeight="1">
      <c r="B1105" s="500"/>
      <c r="C1105" s="628"/>
      <c r="D1105" s="631"/>
      <c r="E1105" s="615"/>
      <c r="F1105" s="615"/>
      <c r="G1105" s="126" t="s">
        <v>155</v>
      </c>
      <c r="H1105" s="211">
        <v>652411</v>
      </c>
      <c r="I1105" s="182">
        <f>IFERROR(H1105/E1093,"-")</f>
        <v>2.8254438273430014E-3</v>
      </c>
      <c r="J1105" s="211">
        <v>30</v>
      </c>
      <c r="K1105" s="182">
        <f>IFERROR(J1105/F1093,"-")</f>
        <v>8.4507042253521125E-2</v>
      </c>
      <c r="L1105" s="214">
        <f t="shared" si="1098"/>
        <v>21747.033333333333</v>
      </c>
      <c r="M1105" s="109">
        <f t="shared" si="1099"/>
        <v>6.6415762674341379E-3</v>
      </c>
      <c r="N1105" s="615"/>
      <c r="O1105" s="615"/>
      <c r="P1105" s="126" t="s">
        <v>155</v>
      </c>
      <c r="Q1105" s="211">
        <v>87161</v>
      </c>
      <c r="R1105" s="182">
        <f>IFERROR(Q1105/N1093,"-")</f>
        <v>3.9698900322105782E-3</v>
      </c>
      <c r="S1105" s="211">
        <v>4</v>
      </c>
      <c r="T1105" s="182">
        <f>IFERROR(S1105/O1093,"-")</f>
        <v>8.8888888888888892E-2</v>
      </c>
      <c r="U1105" s="214">
        <f t="shared" si="1100"/>
        <v>21790.25</v>
      </c>
      <c r="V1105" s="109">
        <f t="shared" si="1101"/>
        <v>8.8554350232455167E-4</v>
      </c>
      <c r="W1105" s="615"/>
      <c r="X1105" s="615"/>
      <c r="Y1105" s="126" t="s">
        <v>155</v>
      </c>
      <c r="Z1105" s="211">
        <v>31930</v>
      </c>
      <c r="AA1105" s="182">
        <f>IFERROR(Z1105/W1093,"-")</f>
        <v>1.8226290267800316E-3</v>
      </c>
      <c r="AB1105" s="211">
        <v>3</v>
      </c>
      <c r="AC1105" s="182">
        <f>IFERROR(AB1105/X1093,"-")</f>
        <v>0.13043478260869565</v>
      </c>
      <c r="AD1105" s="214">
        <f t="shared" si="1102"/>
        <v>10643.333333333334</v>
      </c>
      <c r="AE1105" s="109">
        <f t="shared" si="1103"/>
        <v>6.6415762674341375E-4</v>
      </c>
      <c r="AF1105" s="615"/>
      <c r="AG1105" s="615"/>
      <c r="AH1105" s="126" t="s">
        <v>155</v>
      </c>
      <c r="AI1105" s="211">
        <v>1608151</v>
      </c>
      <c r="AJ1105" s="182">
        <f>IFERROR(AI1105/AF1093,"-")</f>
        <v>3.2371388151251977E-2</v>
      </c>
      <c r="AK1105" s="211">
        <v>7</v>
      </c>
      <c r="AL1105" s="182">
        <f>IFERROR(AK1105/AG1093,"-")</f>
        <v>0.12962962962962962</v>
      </c>
      <c r="AM1105" s="214">
        <f t="shared" si="1104"/>
        <v>229735.85714285713</v>
      </c>
      <c r="AN1105" s="109">
        <f t="shared" si="1105"/>
        <v>1.5497011290679654E-3</v>
      </c>
      <c r="AO1105" s="615"/>
      <c r="AP1105" s="651"/>
      <c r="AQ1105" s="126" t="s">
        <v>155</v>
      </c>
      <c r="AR1105" s="211">
        <f t="shared" si="1096"/>
        <v>2379653</v>
      </c>
      <c r="AS1105" s="182">
        <f>IFERROR(AR1105/AO1093,"-")</f>
        <v>7.4350680189215704E-3</v>
      </c>
      <c r="AT1105" s="211">
        <f t="shared" si="1097"/>
        <v>44</v>
      </c>
      <c r="AU1105" s="182">
        <f>IFERROR(AT1105/AP1093,"-")</f>
        <v>9.2243186582809222E-2</v>
      </c>
      <c r="AV1105" s="214">
        <f t="shared" si="1106"/>
        <v>54083.022727272728</v>
      </c>
      <c r="AW1105" s="109">
        <f t="shared" si="1107"/>
        <v>9.7409785255700692E-3</v>
      </c>
      <c r="AX1105" s="121"/>
      <c r="AY1105" s="76"/>
      <c r="AZ1105" s="76"/>
      <c r="BA1105" s="76"/>
      <c r="BB1105" s="76"/>
      <c r="BC1105" s="76"/>
      <c r="BD1105" s="76"/>
      <c r="BE1105" s="76"/>
      <c r="BF1105" s="76"/>
      <c r="BG1105" s="76"/>
      <c r="BH1105" s="76"/>
      <c r="BI1105" s="76"/>
      <c r="BN1105" s="500"/>
      <c r="BO1105" s="642"/>
      <c r="BP1105" s="641"/>
      <c r="BQ1105" s="641"/>
      <c r="BR1105" s="400" t="s">
        <v>155</v>
      </c>
      <c r="BS1105" s="188">
        <v>315087</v>
      </c>
      <c r="BT1105" s="390">
        <v>5.4015954478666243E-3</v>
      </c>
      <c r="BU1105" s="188">
        <v>7</v>
      </c>
      <c r="BV1105" s="390">
        <v>0.14583333333333334</v>
      </c>
      <c r="BW1105" s="188">
        <v>45012.428571428572</v>
      </c>
      <c r="BX1105" s="401">
        <v>1.6214964095436647E-3</v>
      </c>
      <c r="CB1105" s="159"/>
      <c r="CC1105" s="159"/>
      <c r="CD1105" s="159"/>
      <c r="CE1105" s="159"/>
      <c r="CF1105" s="159"/>
      <c r="CG1105" s="159"/>
      <c r="CI1105" s="76"/>
      <c r="CJ1105" s="150"/>
      <c r="CK1105" s="150"/>
      <c r="CL1105" s="150"/>
    </row>
    <row r="1106" spans="2:90" s="14" customFormat="1" ht="13.5" customHeight="1">
      <c r="B1106" s="500"/>
      <c r="C1106" s="628"/>
      <c r="D1106" s="631"/>
      <c r="E1106" s="615"/>
      <c r="F1106" s="615"/>
      <c r="G1106" s="126" t="s">
        <v>156</v>
      </c>
      <c r="H1106" s="211">
        <v>1021294</v>
      </c>
      <c r="I1106" s="182">
        <f>IFERROR(H1106/E1093,"-")</f>
        <v>4.4229922981103061E-3</v>
      </c>
      <c r="J1106" s="211">
        <v>22</v>
      </c>
      <c r="K1106" s="182">
        <f>IFERROR(J1106/F1093,"-")</f>
        <v>6.1971830985915494E-2</v>
      </c>
      <c r="L1106" s="214">
        <f t="shared" si="1098"/>
        <v>46422.454545454544</v>
      </c>
      <c r="M1106" s="109">
        <f t="shared" si="1099"/>
        <v>4.8704892627850346E-3</v>
      </c>
      <c r="N1106" s="615"/>
      <c r="O1106" s="615"/>
      <c r="P1106" s="126" t="s">
        <v>156</v>
      </c>
      <c r="Q1106" s="211">
        <v>102900</v>
      </c>
      <c r="R1106" s="182">
        <f>IFERROR(Q1106/N1093,"-")</f>
        <v>4.6867484805643411E-3</v>
      </c>
      <c r="S1106" s="211">
        <v>3</v>
      </c>
      <c r="T1106" s="182">
        <f>IFERROR(S1106/O1093,"-")</f>
        <v>6.6666666666666666E-2</v>
      </c>
      <c r="U1106" s="214">
        <f t="shared" si="1100"/>
        <v>34300</v>
      </c>
      <c r="V1106" s="109">
        <f t="shared" si="1101"/>
        <v>6.6415762674341375E-4</v>
      </c>
      <c r="W1106" s="615"/>
      <c r="X1106" s="615"/>
      <c r="Y1106" s="126" t="s">
        <v>156</v>
      </c>
      <c r="Z1106" s="211">
        <v>542906</v>
      </c>
      <c r="AA1106" s="182">
        <f>IFERROR(Z1106/W1093,"-")</f>
        <v>3.0990173329565919E-2</v>
      </c>
      <c r="AB1106" s="211">
        <v>3</v>
      </c>
      <c r="AC1106" s="182">
        <f>IFERROR(AB1106/X1093,"-")</f>
        <v>0.13043478260869565</v>
      </c>
      <c r="AD1106" s="214">
        <f t="shared" si="1102"/>
        <v>180968.66666666666</v>
      </c>
      <c r="AE1106" s="109">
        <f t="shared" si="1103"/>
        <v>6.6415762674341375E-4</v>
      </c>
      <c r="AF1106" s="615"/>
      <c r="AG1106" s="615"/>
      <c r="AH1106" s="126" t="s">
        <v>156</v>
      </c>
      <c r="AI1106" s="211">
        <v>96295</v>
      </c>
      <c r="AJ1106" s="182">
        <f>IFERROR(AI1106/AF1093,"-")</f>
        <v>1.9383769447177592E-3</v>
      </c>
      <c r="AK1106" s="211">
        <v>5</v>
      </c>
      <c r="AL1106" s="182">
        <f>IFERROR(AK1106/AG1093,"-")</f>
        <v>9.2592592592592587E-2</v>
      </c>
      <c r="AM1106" s="214">
        <f t="shared" si="1104"/>
        <v>19259</v>
      </c>
      <c r="AN1106" s="109">
        <f t="shared" si="1105"/>
        <v>1.1069293779056896E-3</v>
      </c>
      <c r="AO1106" s="615"/>
      <c r="AP1106" s="651"/>
      <c r="AQ1106" s="126" t="s">
        <v>156</v>
      </c>
      <c r="AR1106" s="211">
        <f t="shared" si="1096"/>
        <v>1763395</v>
      </c>
      <c r="AS1106" s="182">
        <f>IFERROR(AR1106/AO1093,"-")</f>
        <v>5.5096107580501034E-3</v>
      </c>
      <c r="AT1106" s="211">
        <f t="shared" si="1097"/>
        <v>33</v>
      </c>
      <c r="AU1106" s="182">
        <f>IFERROR(AT1106/AP1093,"-")</f>
        <v>6.9182389937106917E-2</v>
      </c>
      <c r="AV1106" s="214">
        <f t="shared" si="1106"/>
        <v>53436.21212121212</v>
      </c>
      <c r="AW1106" s="109">
        <f t="shared" si="1107"/>
        <v>7.3057338941775515E-3</v>
      </c>
      <c r="AX1106" s="121"/>
      <c r="AY1106" s="76"/>
      <c r="AZ1106" s="76"/>
      <c r="BA1106" s="76"/>
      <c r="BB1106" s="76"/>
      <c r="BC1106" s="76"/>
      <c r="BD1106" s="76"/>
      <c r="BE1106" s="76"/>
      <c r="BF1106" s="76"/>
      <c r="BG1106" s="76"/>
      <c r="BH1106" s="76"/>
      <c r="BI1106" s="76"/>
      <c r="BN1106" s="500"/>
      <c r="BO1106" s="642"/>
      <c r="BP1106" s="641"/>
      <c r="BQ1106" s="641"/>
      <c r="BR1106" s="400" t="s">
        <v>156</v>
      </c>
      <c r="BS1106" s="188">
        <v>65035</v>
      </c>
      <c r="BT1106" s="390">
        <v>1.114907184212633E-3</v>
      </c>
      <c r="BU1106" s="188">
        <v>2</v>
      </c>
      <c r="BV1106" s="390">
        <v>4.1666666666666664E-2</v>
      </c>
      <c r="BW1106" s="188">
        <v>32517.5</v>
      </c>
      <c r="BX1106" s="401">
        <v>4.6328468844104701E-4</v>
      </c>
      <c r="CB1106" s="159"/>
      <c r="CC1106" s="159"/>
      <c r="CD1106" s="159"/>
      <c r="CE1106" s="159"/>
      <c r="CF1106" s="159"/>
      <c r="CG1106" s="159"/>
      <c r="CI1106" s="76"/>
      <c r="CJ1106" s="150"/>
      <c r="CK1106" s="150"/>
      <c r="CL1106" s="150"/>
    </row>
    <row r="1107" spans="2:90" s="14" customFormat="1" ht="13.5" customHeight="1">
      <c r="B1107" s="500"/>
      <c r="C1107" s="628"/>
      <c r="D1107" s="631"/>
      <c r="E1107" s="615"/>
      <c r="F1107" s="615"/>
      <c r="G1107" s="126" t="s">
        <v>157</v>
      </c>
      <c r="H1107" s="211">
        <v>359030</v>
      </c>
      <c r="I1107" s="182">
        <f>IFERROR(H1107/E1093,"-")</f>
        <v>1.5548773661556254E-3</v>
      </c>
      <c r="J1107" s="211">
        <v>16</v>
      </c>
      <c r="K1107" s="182">
        <f>IFERROR(J1107/F1093,"-")</f>
        <v>4.507042253521127E-2</v>
      </c>
      <c r="L1107" s="214">
        <f t="shared" si="1098"/>
        <v>22439.375</v>
      </c>
      <c r="M1107" s="109">
        <f t="shared" si="1099"/>
        <v>3.5421740092982067E-3</v>
      </c>
      <c r="N1107" s="615"/>
      <c r="O1107" s="615"/>
      <c r="P1107" s="126" t="s">
        <v>157</v>
      </c>
      <c r="Q1107" s="211">
        <v>112299</v>
      </c>
      <c r="R1107" s="182">
        <f>IFERROR(Q1107/N1093,"-")</f>
        <v>5.114841279095189E-3</v>
      </c>
      <c r="S1107" s="211">
        <v>1</v>
      </c>
      <c r="T1107" s="182">
        <f>IFERROR(S1107/O1093,"-")</f>
        <v>2.2222222222222223E-2</v>
      </c>
      <c r="U1107" s="214">
        <f t="shared" si="1100"/>
        <v>112299</v>
      </c>
      <c r="V1107" s="109">
        <f t="shared" si="1101"/>
        <v>2.2138587558113792E-4</v>
      </c>
      <c r="W1107" s="615"/>
      <c r="X1107" s="615"/>
      <c r="Y1107" s="126" t="s">
        <v>157</v>
      </c>
      <c r="Z1107" s="211">
        <v>307420</v>
      </c>
      <c r="AA1107" s="182">
        <f>IFERROR(Z1107/W1093,"-")</f>
        <v>1.7548155822509154E-2</v>
      </c>
      <c r="AB1107" s="211">
        <v>2</v>
      </c>
      <c r="AC1107" s="182">
        <f>IFERROR(AB1107/X1093,"-")</f>
        <v>8.6956521739130432E-2</v>
      </c>
      <c r="AD1107" s="214">
        <f t="shared" si="1102"/>
        <v>153710</v>
      </c>
      <c r="AE1107" s="109">
        <f t="shared" si="1103"/>
        <v>4.4277175116227583E-4</v>
      </c>
      <c r="AF1107" s="615"/>
      <c r="AG1107" s="615"/>
      <c r="AH1107" s="126" t="s">
        <v>157</v>
      </c>
      <c r="AI1107" s="211">
        <v>433595</v>
      </c>
      <c r="AJ1107" s="182">
        <f>IFERROR(AI1107/AF1093,"-")</f>
        <v>8.7280809112092721E-3</v>
      </c>
      <c r="AK1107" s="211">
        <v>4</v>
      </c>
      <c r="AL1107" s="182">
        <f>IFERROR(AK1107/AG1093,"-")</f>
        <v>7.407407407407407E-2</v>
      </c>
      <c r="AM1107" s="214">
        <f t="shared" si="1104"/>
        <v>108398.75</v>
      </c>
      <c r="AN1107" s="109">
        <f t="shared" si="1105"/>
        <v>8.8554350232455167E-4</v>
      </c>
      <c r="AO1107" s="615"/>
      <c r="AP1107" s="651"/>
      <c r="AQ1107" s="126" t="s">
        <v>157</v>
      </c>
      <c r="AR1107" s="211">
        <f t="shared" si="1096"/>
        <v>1212344</v>
      </c>
      <c r="AS1107" s="182">
        <f>IFERROR(AR1107/AO1093,"-")</f>
        <v>3.7878884452193038E-3</v>
      </c>
      <c r="AT1107" s="211">
        <f t="shared" si="1097"/>
        <v>23</v>
      </c>
      <c r="AU1107" s="182">
        <f>IFERROR(AT1107/AP1093,"-")</f>
        <v>4.8218029350104823E-2</v>
      </c>
      <c r="AV1107" s="214">
        <f t="shared" si="1106"/>
        <v>52710.608695652176</v>
      </c>
      <c r="AW1107" s="109">
        <f t="shared" si="1107"/>
        <v>5.0918751383661719E-3</v>
      </c>
      <c r="AX1107" s="121"/>
      <c r="AY1107" s="76"/>
      <c r="AZ1107" s="76"/>
      <c r="BA1107" s="76"/>
      <c r="BB1107" s="76"/>
      <c r="BC1107" s="76"/>
      <c r="BD1107" s="76"/>
      <c r="BE1107" s="76"/>
      <c r="BF1107" s="76"/>
      <c r="BG1107" s="76"/>
      <c r="BH1107" s="76"/>
      <c r="BI1107" s="76"/>
      <c r="BN1107" s="500"/>
      <c r="BO1107" s="642"/>
      <c r="BP1107" s="641"/>
      <c r="BQ1107" s="641"/>
      <c r="BR1107" s="400" t="s">
        <v>157</v>
      </c>
      <c r="BS1107" s="188">
        <v>237202</v>
      </c>
      <c r="BT1107" s="390">
        <v>4.0663983072131158E-3</v>
      </c>
      <c r="BU1107" s="188">
        <v>5</v>
      </c>
      <c r="BV1107" s="390">
        <v>0.10416666666666667</v>
      </c>
      <c r="BW1107" s="188">
        <v>47440.4</v>
      </c>
      <c r="BX1107" s="401">
        <v>1.1582117211026176E-3</v>
      </c>
      <c r="CB1107" s="159"/>
      <c r="CC1107" s="159"/>
      <c r="CD1107" s="159"/>
      <c r="CE1107" s="159"/>
      <c r="CF1107" s="159"/>
      <c r="CG1107" s="159"/>
      <c r="CI1107" s="76"/>
      <c r="CJ1107" s="150"/>
      <c r="CK1107" s="150"/>
      <c r="CL1107" s="150"/>
    </row>
    <row r="1108" spans="2:90" s="14" customFormat="1" ht="13.5" customHeight="1">
      <c r="B1108" s="500"/>
      <c r="C1108" s="628"/>
      <c r="D1108" s="631"/>
      <c r="E1108" s="615"/>
      <c r="F1108" s="615"/>
      <c r="G1108" s="127" t="s">
        <v>158</v>
      </c>
      <c r="H1108" s="212">
        <v>600866</v>
      </c>
      <c r="I1108" s="183">
        <f>IFERROR(H1108/E1093,"-")</f>
        <v>2.6022141422512492E-3</v>
      </c>
      <c r="J1108" s="212">
        <v>19</v>
      </c>
      <c r="K1108" s="183">
        <f>IFERROR(J1108/F1093,"-")</f>
        <v>5.3521126760563378E-2</v>
      </c>
      <c r="L1108" s="215">
        <f t="shared" si="1098"/>
        <v>31624.526315789473</v>
      </c>
      <c r="M1108" s="110">
        <f t="shared" si="1099"/>
        <v>4.2063316360416202E-3</v>
      </c>
      <c r="N1108" s="615"/>
      <c r="O1108" s="615"/>
      <c r="P1108" s="127" t="s">
        <v>158</v>
      </c>
      <c r="Q1108" s="212">
        <v>32948</v>
      </c>
      <c r="R1108" s="183">
        <f>IFERROR(Q1108/N1093,"-")</f>
        <v>1.5006704464298728E-3</v>
      </c>
      <c r="S1108" s="212">
        <v>5</v>
      </c>
      <c r="T1108" s="183">
        <f>IFERROR(S1108/O1093,"-")</f>
        <v>0.1111111111111111</v>
      </c>
      <c r="U1108" s="215">
        <f t="shared" si="1100"/>
        <v>6589.6</v>
      </c>
      <c r="V1108" s="110">
        <f t="shared" si="1101"/>
        <v>1.1069293779056896E-3</v>
      </c>
      <c r="W1108" s="615"/>
      <c r="X1108" s="615"/>
      <c r="Y1108" s="127" t="s">
        <v>158</v>
      </c>
      <c r="Z1108" s="212">
        <v>8264</v>
      </c>
      <c r="AA1108" s="183">
        <f>IFERROR(Z1108/W1093,"-")</f>
        <v>4.7172584645506358E-4</v>
      </c>
      <c r="AB1108" s="212">
        <v>2</v>
      </c>
      <c r="AC1108" s="183">
        <f>IFERROR(AB1108/X1093,"-")</f>
        <v>8.6956521739130432E-2</v>
      </c>
      <c r="AD1108" s="215">
        <f t="shared" si="1102"/>
        <v>4132</v>
      </c>
      <c r="AE1108" s="110">
        <f t="shared" si="1103"/>
        <v>4.4277175116227583E-4</v>
      </c>
      <c r="AF1108" s="615"/>
      <c r="AG1108" s="615"/>
      <c r="AH1108" s="127" t="s">
        <v>158</v>
      </c>
      <c r="AI1108" s="212">
        <v>63191</v>
      </c>
      <c r="AJ1108" s="183">
        <f>IFERROR(AI1108/AF1093,"-")</f>
        <v>1.2720076588987998E-3</v>
      </c>
      <c r="AK1108" s="212">
        <v>3</v>
      </c>
      <c r="AL1108" s="183">
        <f>IFERROR(AK1108/AG1093,"-")</f>
        <v>5.5555555555555552E-2</v>
      </c>
      <c r="AM1108" s="215">
        <f t="shared" si="1104"/>
        <v>21063.666666666668</v>
      </c>
      <c r="AN1108" s="110">
        <f t="shared" si="1105"/>
        <v>6.6415762674341375E-4</v>
      </c>
      <c r="AO1108" s="615"/>
      <c r="AP1108" s="651"/>
      <c r="AQ1108" s="127" t="s">
        <v>158</v>
      </c>
      <c r="AR1108" s="212">
        <f t="shared" si="1096"/>
        <v>705269</v>
      </c>
      <c r="AS1108" s="183">
        <f>IFERROR(AR1108/AO1093,"-")</f>
        <v>2.2035662286210623E-3</v>
      </c>
      <c r="AT1108" s="212">
        <f t="shared" si="1097"/>
        <v>29</v>
      </c>
      <c r="AU1108" s="183">
        <f>IFERROR(AT1108/AP1093,"-")</f>
        <v>6.0796645702306078E-2</v>
      </c>
      <c r="AV1108" s="215">
        <f t="shared" si="1106"/>
        <v>24319.620689655174</v>
      </c>
      <c r="AW1108" s="110">
        <f t="shared" si="1107"/>
        <v>6.4201903918529998E-3</v>
      </c>
      <c r="AX1108" s="121"/>
      <c r="AY1108" s="76"/>
      <c r="AZ1108" s="76"/>
      <c r="BA1108" s="76"/>
      <c r="BB1108" s="76"/>
      <c r="BC1108" s="76"/>
      <c r="BD1108" s="76"/>
      <c r="BE1108" s="76"/>
      <c r="BF1108" s="76"/>
      <c r="BG1108" s="76"/>
      <c r="BH1108" s="76"/>
      <c r="BI1108" s="76"/>
      <c r="BN1108" s="500"/>
      <c r="BO1108" s="642"/>
      <c r="BP1108" s="641"/>
      <c r="BQ1108" s="641"/>
      <c r="BR1108" s="400" t="s">
        <v>158</v>
      </c>
      <c r="BS1108" s="188">
        <v>5398</v>
      </c>
      <c r="BT1108" s="390">
        <v>9.2538924892439356E-5</v>
      </c>
      <c r="BU1108" s="188">
        <v>2</v>
      </c>
      <c r="BV1108" s="390">
        <v>4.1666666666666664E-2</v>
      </c>
      <c r="BW1108" s="188">
        <v>2699</v>
      </c>
      <c r="BX1108" s="401">
        <v>4.6328468844104701E-4</v>
      </c>
      <c r="CB1108" s="159"/>
      <c r="CC1108" s="159"/>
      <c r="CD1108" s="159"/>
      <c r="CE1108" s="159"/>
      <c r="CF1108" s="159"/>
      <c r="CG1108" s="159"/>
      <c r="CI1108" s="76"/>
      <c r="CJ1108" s="150"/>
      <c r="CK1108" s="150"/>
      <c r="CL1108" s="150"/>
    </row>
    <row r="1109" spans="2:90" s="14" customFormat="1" ht="13.5" customHeight="1">
      <c r="B1109" s="500"/>
      <c r="C1109" s="629"/>
      <c r="D1109" s="632"/>
      <c r="E1109" s="616"/>
      <c r="F1109" s="616"/>
      <c r="G1109" s="128" t="s">
        <v>81</v>
      </c>
      <c r="H1109" s="204">
        <v>53506968</v>
      </c>
      <c r="I1109" s="183">
        <f>IFERROR(H1109/E1093,"-")</f>
        <v>0.23172652278309147</v>
      </c>
      <c r="J1109" s="212">
        <v>253</v>
      </c>
      <c r="K1109" s="183">
        <f>IFERROR(J1109/F1093,"-")</f>
        <v>0.71267605633802822</v>
      </c>
      <c r="L1109" s="215">
        <f t="shared" si="1098"/>
        <v>211489.99209486166</v>
      </c>
      <c r="M1109" s="111">
        <f t="shared" si="1099"/>
        <v>5.6010626522027894E-2</v>
      </c>
      <c r="N1109" s="616"/>
      <c r="O1109" s="616"/>
      <c r="P1109" s="128" t="s">
        <v>81</v>
      </c>
      <c r="Q1109" s="204">
        <v>2814735</v>
      </c>
      <c r="R1109" s="183">
        <f>IFERROR(Q1109/N1093,"-")</f>
        <v>0.12820170052906968</v>
      </c>
      <c r="S1109" s="212">
        <v>34</v>
      </c>
      <c r="T1109" s="183">
        <f>IFERROR(S1109/O1093,"-")</f>
        <v>0.75555555555555554</v>
      </c>
      <c r="U1109" s="215">
        <f t="shared" si="1100"/>
        <v>82786.323529411762</v>
      </c>
      <c r="V1109" s="111">
        <f t="shared" si="1101"/>
        <v>7.5271197697586896E-3</v>
      </c>
      <c r="W1109" s="616"/>
      <c r="X1109" s="616"/>
      <c r="Y1109" s="128" t="s">
        <v>81</v>
      </c>
      <c r="Z1109" s="204">
        <v>3730103</v>
      </c>
      <c r="AA1109" s="183">
        <f>IFERROR(Z1109/W1093,"-")</f>
        <v>0.21292182902221346</v>
      </c>
      <c r="AB1109" s="212">
        <v>19</v>
      </c>
      <c r="AC1109" s="183">
        <f>IFERROR(AB1109/X1093,"-")</f>
        <v>0.82608695652173914</v>
      </c>
      <c r="AD1109" s="215">
        <f t="shared" si="1102"/>
        <v>196321.21052631579</v>
      </c>
      <c r="AE1109" s="111">
        <f t="shared" si="1103"/>
        <v>4.2063316360416202E-3</v>
      </c>
      <c r="AF1109" s="616"/>
      <c r="AG1109" s="616"/>
      <c r="AH1109" s="128" t="s">
        <v>81</v>
      </c>
      <c r="AI1109" s="204">
        <v>13565039</v>
      </c>
      <c r="AJ1109" s="183">
        <f>IFERROR(AI1109/AF1093,"-")</f>
        <v>0.27305840232407963</v>
      </c>
      <c r="AK1109" s="212">
        <v>44</v>
      </c>
      <c r="AL1109" s="183">
        <f>IFERROR(AK1109/AG1093,"-")</f>
        <v>0.81481481481481477</v>
      </c>
      <c r="AM1109" s="215">
        <f t="shared" si="1104"/>
        <v>308296.34090909088</v>
      </c>
      <c r="AN1109" s="111">
        <f t="shared" si="1105"/>
        <v>9.7409785255700692E-3</v>
      </c>
      <c r="AO1109" s="616"/>
      <c r="AP1109" s="652"/>
      <c r="AQ1109" s="128" t="s">
        <v>81</v>
      </c>
      <c r="AR1109" s="204">
        <f t="shared" si="1096"/>
        <v>73616845</v>
      </c>
      <c r="AS1109" s="183">
        <f>IFERROR(AR1109/AO1093,"-")</f>
        <v>0.23001095114010586</v>
      </c>
      <c r="AT1109" s="212">
        <f t="shared" si="1097"/>
        <v>350</v>
      </c>
      <c r="AU1109" s="183">
        <f>IFERROR(AT1109/AP1093,"-")</f>
        <v>0.7337526205450734</v>
      </c>
      <c r="AV1109" s="215">
        <f t="shared" si="1106"/>
        <v>210333.84285714285</v>
      </c>
      <c r="AW1109" s="111">
        <f t="shared" si="1107"/>
        <v>7.7485056453398274E-2</v>
      </c>
      <c r="AX1109" s="121"/>
      <c r="AY1109" s="76"/>
      <c r="AZ1109" s="76"/>
      <c r="BA1109" s="76"/>
      <c r="BB1109" s="76"/>
      <c r="BC1109" s="76"/>
      <c r="BD1109" s="76"/>
      <c r="BE1109" s="76"/>
      <c r="BF1109" s="76"/>
      <c r="BG1109" s="76"/>
      <c r="BH1109" s="76"/>
      <c r="BI1109" s="76"/>
      <c r="BN1109" s="500"/>
      <c r="BO1109" s="642"/>
      <c r="BP1109" s="641"/>
      <c r="BQ1109" s="641"/>
      <c r="BR1109" s="128" t="s">
        <v>81</v>
      </c>
      <c r="BS1109" s="188">
        <v>8843128</v>
      </c>
      <c r="BT1109" s="390">
        <v>0.15159939937129074</v>
      </c>
      <c r="BU1109" s="188">
        <v>38</v>
      </c>
      <c r="BV1109" s="390">
        <v>0.79166666666666663</v>
      </c>
      <c r="BW1109" s="188">
        <v>232713.89473684211</v>
      </c>
      <c r="BX1109" s="401">
        <v>8.8024090803798926E-3</v>
      </c>
      <c r="CB1109" s="159"/>
      <c r="CC1109" s="159"/>
      <c r="CD1109" s="159"/>
      <c r="CE1109" s="159"/>
      <c r="CF1109" s="159"/>
      <c r="CG1109" s="159"/>
      <c r="CI1109" s="76"/>
      <c r="CJ1109" s="150"/>
      <c r="CK1109" s="150"/>
      <c r="CL1109" s="150"/>
    </row>
    <row r="1110" spans="2:90" s="14" customFormat="1" ht="13.5" customHeight="1">
      <c r="B1110" s="500">
        <v>66</v>
      </c>
      <c r="C1110" s="627" t="s">
        <v>5</v>
      </c>
      <c r="D1110" s="630">
        <f>BL70</f>
        <v>4627</v>
      </c>
      <c r="E1110" s="626">
        <f t="shared" ref="E1110" si="1108">VLOOKUP(C1110,$AY$5:$BI$78,2,0)</f>
        <v>293390320</v>
      </c>
      <c r="F1110" s="626">
        <f t="shared" ref="F1110" si="1109">VLOOKUP(C1110,$AY$5:$BI$78,7,0)</f>
        <v>524</v>
      </c>
      <c r="G1110" s="124" t="s">
        <v>144</v>
      </c>
      <c r="H1110" s="210">
        <v>7913871</v>
      </c>
      <c r="I1110" s="181">
        <f>IFERROR(H1110/E1110,"-")</f>
        <v>2.6973865395422725E-2</v>
      </c>
      <c r="J1110" s="210">
        <v>77</v>
      </c>
      <c r="K1110" s="181">
        <f>IFERROR(J1110/F1110,"-")</f>
        <v>0.14694656488549618</v>
      </c>
      <c r="L1110" s="213">
        <f t="shared" si="1098"/>
        <v>102777.54545454546</v>
      </c>
      <c r="M1110" s="108">
        <f>IFERROR(J1110/$BL$70,0)</f>
        <v>1.6641452344931921E-2</v>
      </c>
      <c r="N1110" s="626">
        <f t="shared" ref="N1110" si="1110">VLOOKUP(C1110,$AY$5:$BI$78,3,0)</f>
        <v>45832270</v>
      </c>
      <c r="O1110" s="626">
        <f t="shared" ref="O1110" si="1111">VLOOKUP(C1110,$AY$5:$BI$78,8,0)</f>
        <v>82</v>
      </c>
      <c r="P1110" s="124" t="s">
        <v>144</v>
      </c>
      <c r="Q1110" s="210">
        <v>897551</v>
      </c>
      <c r="R1110" s="181">
        <f>IFERROR(Q1110/N1110,"-")</f>
        <v>1.958338524362856E-2</v>
      </c>
      <c r="S1110" s="210">
        <v>12</v>
      </c>
      <c r="T1110" s="181">
        <f>IFERROR(S1110/O1110,"-")</f>
        <v>0.14634146341463414</v>
      </c>
      <c r="U1110" s="213">
        <f t="shared" si="1100"/>
        <v>74795.916666666672</v>
      </c>
      <c r="V1110" s="108">
        <f>IFERROR(S1110/$BL$70,0)</f>
        <v>2.5934730927166631E-3</v>
      </c>
      <c r="W1110" s="626">
        <f t="shared" ref="W1110" si="1112">VLOOKUP(C1110,$AY$5:$BI$78,4,0)</f>
        <v>21809250</v>
      </c>
      <c r="X1110" s="626">
        <f t="shared" ref="X1110" si="1113">VLOOKUP(C1110,$AY$5:$BI$78,9,0)</f>
        <v>37</v>
      </c>
      <c r="Y1110" s="124" t="s">
        <v>144</v>
      </c>
      <c r="Z1110" s="210">
        <v>70488</v>
      </c>
      <c r="AA1110" s="181">
        <f>IFERROR(Z1110/W1110,"-")</f>
        <v>3.2320231094604352E-3</v>
      </c>
      <c r="AB1110" s="210">
        <v>8</v>
      </c>
      <c r="AC1110" s="181">
        <f>IFERROR(AB1110/X1110,"-")</f>
        <v>0.21621621621621623</v>
      </c>
      <c r="AD1110" s="213">
        <f t="shared" si="1102"/>
        <v>8811</v>
      </c>
      <c r="AE1110" s="108">
        <f>IFERROR(AB1110/$BL$70,0)</f>
        <v>1.7289820618111088E-3</v>
      </c>
      <c r="AF1110" s="626">
        <f t="shared" ref="AF1110" si="1114">VLOOKUP(C1110,$AY$5:$BI$78,5,0)</f>
        <v>56076020</v>
      </c>
      <c r="AG1110" s="626">
        <f t="shared" ref="AG1110" si="1115">VLOOKUP(C1110,$AY$5:$BI$78,10,0)</f>
        <v>78</v>
      </c>
      <c r="AH1110" s="124" t="s">
        <v>144</v>
      </c>
      <c r="AI1110" s="210">
        <v>4569422</v>
      </c>
      <c r="AJ1110" s="181">
        <f>IFERROR(AI1110/AF1110,"-")</f>
        <v>8.1486203906767987E-2</v>
      </c>
      <c r="AK1110" s="210">
        <v>12</v>
      </c>
      <c r="AL1110" s="181">
        <f>IFERROR(AK1110/AG1110,"-")</f>
        <v>0.15384615384615385</v>
      </c>
      <c r="AM1110" s="213">
        <f t="shared" si="1104"/>
        <v>380785.16666666669</v>
      </c>
      <c r="AN1110" s="108">
        <f>IFERROR(AK1110/$BL$70,0)</f>
        <v>2.5934730927166631E-3</v>
      </c>
      <c r="AO1110" s="626">
        <f t="shared" ref="AO1110" si="1116">VLOOKUP(C1110,$AY$5:$BI$78,6,0)</f>
        <v>417107860</v>
      </c>
      <c r="AP1110" s="650">
        <f t="shared" ref="AP1110" si="1117">VLOOKUP(C1110,$AY$5:$BI$78,11,0)</f>
        <v>721</v>
      </c>
      <c r="AQ1110" s="124" t="s">
        <v>144</v>
      </c>
      <c r="AR1110" s="210">
        <f t="shared" si="1096"/>
        <v>13451332</v>
      </c>
      <c r="AS1110" s="181">
        <f>IFERROR(AR1110/AO1110,"-")</f>
        <v>3.2249049442511106E-2</v>
      </c>
      <c r="AT1110" s="210">
        <f t="shared" si="1097"/>
        <v>109</v>
      </c>
      <c r="AU1110" s="181">
        <f>IFERROR(AT1110/AP1110,"-")</f>
        <v>0.15117891816920942</v>
      </c>
      <c r="AV1110" s="213">
        <f t="shared" si="1106"/>
        <v>123406.71559633028</v>
      </c>
      <c r="AW1110" s="108">
        <f>IFERROR(AT1110/$BL$70,0)</f>
        <v>2.3557380592176356E-2</v>
      </c>
      <c r="AX1110" s="121"/>
      <c r="AY1110" s="76"/>
      <c r="AZ1110" s="76"/>
      <c r="BA1110" s="76"/>
      <c r="BB1110" s="76"/>
      <c r="BC1110" s="76"/>
      <c r="BD1110" s="76"/>
      <c r="BE1110" s="76"/>
      <c r="BF1110" s="76"/>
      <c r="BG1110" s="76"/>
      <c r="BH1110" s="76"/>
      <c r="BI1110" s="76"/>
      <c r="BN1110" s="500">
        <v>66</v>
      </c>
      <c r="BO1110" s="642" t="s">
        <v>5</v>
      </c>
      <c r="BP1110" s="641">
        <v>54917290</v>
      </c>
      <c r="BQ1110" s="641">
        <v>68</v>
      </c>
      <c r="BR1110" s="400" t="s">
        <v>144</v>
      </c>
      <c r="BS1110" s="188">
        <v>80916</v>
      </c>
      <c r="BT1110" s="390">
        <v>1.473415749393315E-3</v>
      </c>
      <c r="BU1110" s="188">
        <v>10</v>
      </c>
      <c r="BV1110" s="390">
        <v>0.14705882352941177</v>
      </c>
      <c r="BW1110" s="188">
        <v>8091.6</v>
      </c>
      <c r="BX1110" s="401">
        <v>2.25377507324769E-3</v>
      </c>
      <c r="CB1110" s="159"/>
      <c r="CC1110" s="159"/>
      <c r="CD1110" s="159"/>
      <c r="CE1110" s="159"/>
      <c r="CF1110" s="159"/>
      <c r="CG1110" s="159"/>
      <c r="CI1110" s="76"/>
      <c r="CJ1110" s="150"/>
      <c r="CK1110" s="150"/>
      <c r="CL1110" s="150"/>
    </row>
    <row r="1111" spans="2:90" s="14" customFormat="1" ht="13.5" customHeight="1">
      <c r="B1111" s="500"/>
      <c r="C1111" s="628"/>
      <c r="D1111" s="631"/>
      <c r="E1111" s="615"/>
      <c r="F1111" s="615"/>
      <c r="G1111" s="125" t="s">
        <v>145</v>
      </c>
      <c r="H1111" s="211">
        <v>12738852</v>
      </c>
      <c r="I1111" s="182">
        <f>IFERROR(H1111/E1110,"-")</f>
        <v>4.3419469326731706E-2</v>
      </c>
      <c r="J1111" s="211">
        <v>97</v>
      </c>
      <c r="K1111" s="182">
        <f>IFERROR(J1111/F1110,"-")</f>
        <v>0.1851145038167939</v>
      </c>
      <c r="L1111" s="214">
        <f t="shared" si="1098"/>
        <v>131328.37113402062</v>
      </c>
      <c r="M1111" s="109">
        <f t="shared" ref="M1111:M1126" si="1118">IFERROR(J1111/$BL$70,0)</f>
        <v>2.0963907499459693E-2</v>
      </c>
      <c r="N1111" s="615"/>
      <c r="O1111" s="615"/>
      <c r="P1111" s="125" t="s">
        <v>145</v>
      </c>
      <c r="Q1111" s="211">
        <v>728233</v>
      </c>
      <c r="R1111" s="182">
        <f>IFERROR(Q1111/N1110,"-")</f>
        <v>1.5889088626856143E-2</v>
      </c>
      <c r="S1111" s="211">
        <v>13</v>
      </c>
      <c r="T1111" s="182">
        <f>IFERROR(S1111/O1110,"-")</f>
        <v>0.15853658536585366</v>
      </c>
      <c r="U1111" s="214">
        <f t="shared" si="1100"/>
        <v>56017.923076923078</v>
      </c>
      <c r="V1111" s="109">
        <f t="shared" ref="V1111:V1126" si="1119">IFERROR(S1111/$BL$70,0)</f>
        <v>2.8095958504430517E-3</v>
      </c>
      <c r="W1111" s="615"/>
      <c r="X1111" s="615"/>
      <c r="Y1111" s="125" t="s">
        <v>145</v>
      </c>
      <c r="Z1111" s="211">
        <v>113093</v>
      </c>
      <c r="AA1111" s="182">
        <f>IFERROR(Z1111/W1110,"-")</f>
        <v>5.1855520020174925E-3</v>
      </c>
      <c r="AB1111" s="211">
        <v>5</v>
      </c>
      <c r="AC1111" s="182">
        <f>IFERROR(AB1111/X1110,"-")</f>
        <v>0.13513513513513514</v>
      </c>
      <c r="AD1111" s="214">
        <f t="shared" si="1102"/>
        <v>22618.6</v>
      </c>
      <c r="AE1111" s="109">
        <f t="shared" ref="AE1111:AE1126" si="1120">IFERROR(AB1111/$BL$70,0)</f>
        <v>1.080613788631943E-3</v>
      </c>
      <c r="AF1111" s="615"/>
      <c r="AG1111" s="615"/>
      <c r="AH1111" s="125" t="s">
        <v>145</v>
      </c>
      <c r="AI1111" s="211">
        <v>1886016</v>
      </c>
      <c r="AJ1111" s="182">
        <f>IFERROR(AI1111/AF1110,"-")</f>
        <v>3.3633200073757016E-2</v>
      </c>
      <c r="AK1111" s="211">
        <v>19</v>
      </c>
      <c r="AL1111" s="182">
        <f>IFERROR(AK1111/AG1110,"-")</f>
        <v>0.24358974358974358</v>
      </c>
      <c r="AM1111" s="214">
        <f t="shared" si="1104"/>
        <v>99264</v>
      </c>
      <c r="AN1111" s="109">
        <f t="shared" ref="AN1111:AN1126" si="1121">IFERROR(AK1111/$BL$70,0)</f>
        <v>4.1063323968013833E-3</v>
      </c>
      <c r="AO1111" s="615"/>
      <c r="AP1111" s="651"/>
      <c r="AQ1111" s="125" t="s">
        <v>145</v>
      </c>
      <c r="AR1111" s="211">
        <f t="shared" si="1096"/>
        <v>15466194</v>
      </c>
      <c r="AS1111" s="182">
        <f>IFERROR(AR1111/AO1110,"-")</f>
        <v>3.7079603342885938E-2</v>
      </c>
      <c r="AT1111" s="211">
        <f t="shared" si="1097"/>
        <v>134</v>
      </c>
      <c r="AU1111" s="182">
        <f>IFERROR(AT1111/AP1110,"-")</f>
        <v>0.18585298196948682</v>
      </c>
      <c r="AV1111" s="214">
        <f t="shared" si="1106"/>
        <v>115419.35820895522</v>
      </c>
      <c r="AW1111" s="109">
        <f t="shared" ref="AW1111:AW1126" si="1122">IFERROR(AT1111/$BL$70,0)</f>
        <v>2.896044953533607E-2</v>
      </c>
      <c r="AX1111" s="121"/>
      <c r="AY1111" s="76"/>
      <c r="AZ1111" s="76"/>
      <c r="BA1111" s="76"/>
      <c r="BB1111" s="76"/>
      <c r="BC1111" s="76"/>
      <c r="BD1111" s="76"/>
      <c r="BE1111" s="76"/>
      <c r="BF1111" s="76"/>
      <c r="BG1111" s="76"/>
      <c r="BH1111" s="76"/>
      <c r="BI1111" s="76"/>
      <c r="BN1111" s="500"/>
      <c r="BO1111" s="642"/>
      <c r="BP1111" s="641"/>
      <c r="BQ1111" s="641"/>
      <c r="BR1111" s="400" t="s">
        <v>145</v>
      </c>
      <c r="BS1111" s="188">
        <v>504852</v>
      </c>
      <c r="BT1111" s="390">
        <v>9.1929518007898784E-3</v>
      </c>
      <c r="BU1111" s="188">
        <v>19</v>
      </c>
      <c r="BV1111" s="390">
        <v>0.27941176470588236</v>
      </c>
      <c r="BW1111" s="188">
        <v>26571.157894736843</v>
      </c>
      <c r="BX1111" s="401">
        <v>4.2821726391706104E-3</v>
      </c>
      <c r="CB1111" s="159"/>
      <c r="CC1111" s="159"/>
      <c r="CD1111" s="159"/>
      <c r="CE1111" s="159"/>
      <c r="CF1111" s="159"/>
      <c r="CG1111" s="159"/>
      <c r="CI1111" s="76"/>
      <c r="CJ1111" s="150"/>
      <c r="CK1111" s="150"/>
      <c r="CL1111" s="150"/>
    </row>
    <row r="1112" spans="2:90" s="14" customFormat="1" ht="13.5" customHeight="1">
      <c r="B1112" s="500"/>
      <c r="C1112" s="628"/>
      <c r="D1112" s="631"/>
      <c r="E1112" s="615"/>
      <c r="F1112" s="615"/>
      <c r="G1112" s="126" t="s">
        <v>146</v>
      </c>
      <c r="H1112" s="211">
        <v>4485137</v>
      </c>
      <c r="I1112" s="182">
        <f>IFERROR(H1112/E1110,"-")</f>
        <v>1.5287269873116469E-2</v>
      </c>
      <c r="J1112" s="211">
        <v>98</v>
      </c>
      <c r="K1112" s="182">
        <f>IFERROR(J1112/F1110,"-")</f>
        <v>0.18702290076335878</v>
      </c>
      <c r="L1112" s="214">
        <f t="shared" si="1098"/>
        <v>45766.704081632655</v>
      </c>
      <c r="M1112" s="109">
        <f t="shared" si="1118"/>
        <v>2.118003025718608E-2</v>
      </c>
      <c r="N1112" s="615"/>
      <c r="O1112" s="615"/>
      <c r="P1112" s="126" t="s">
        <v>146</v>
      </c>
      <c r="Q1112" s="211">
        <v>308219</v>
      </c>
      <c r="R1112" s="182">
        <f>IFERROR(Q1112/N1110,"-")</f>
        <v>6.7249342002916289E-3</v>
      </c>
      <c r="S1112" s="211">
        <v>18</v>
      </c>
      <c r="T1112" s="182">
        <f>IFERROR(S1112/O1110,"-")</f>
        <v>0.21951219512195122</v>
      </c>
      <c r="U1112" s="214">
        <f t="shared" si="1100"/>
        <v>17123.277777777777</v>
      </c>
      <c r="V1112" s="109">
        <f t="shared" si="1119"/>
        <v>3.8902096390749947E-3</v>
      </c>
      <c r="W1112" s="615"/>
      <c r="X1112" s="615"/>
      <c r="Y1112" s="126" t="s">
        <v>146</v>
      </c>
      <c r="Z1112" s="211">
        <v>104433</v>
      </c>
      <c r="AA1112" s="182">
        <f>IFERROR(Z1112/W1110,"-")</f>
        <v>4.7884727810447404E-3</v>
      </c>
      <c r="AB1112" s="211">
        <v>6</v>
      </c>
      <c r="AC1112" s="182">
        <f>IFERROR(AB1112/X1110,"-")</f>
        <v>0.16216216216216217</v>
      </c>
      <c r="AD1112" s="214">
        <f t="shared" si="1102"/>
        <v>17405.5</v>
      </c>
      <c r="AE1112" s="109">
        <f t="shared" si="1120"/>
        <v>1.2967365463583316E-3</v>
      </c>
      <c r="AF1112" s="615"/>
      <c r="AG1112" s="615"/>
      <c r="AH1112" s="126" t="s">
        <v>146</v>
      </c>
      <c r="AI1112" s="211">
        <v>249984</v>
      </c>
      <c r="AJ1112" s="182">
        <f>IFERROR(AI1112/AF1110,"-")</f>
        <v>4.457948335135054E-3</v>
      </c>
      <c r="AK1112" s="211">
        <v>19</v>
      </c>
      <c r="AL1112" s="182">
        <f>IFERROR(AK1112/AG1110,"-")</f>
        <v>0.24358974358974358</v>
      </c>
      <c r="AM1112" s="214">
        <f t="shared" si="1104"/>
        <v>13157.052631578947</v>
      </c>
      <c r="AN1112" s="109">
        <f t="shared" si="1121"/>
        <v>4.1063323968013833E-3</v>
      </c>
      <c r="AO1112" s="615"/>
      <c r="AP1112" s="651"/>
      <c r="AQ1112" s="126" t="s">
        <v>146</v>
      </c>
      <c r="AR1112" s="211">
        <f t="shared" si="1096"/>
        <v>5147773</v>
      </c>
      <c r="AS1112" s="182">
        <f>IFERROR(AR1112/AO1110,"-")</f>
        <v>1.2341587137677051E-2</v>
      </c>
      <c r="AT1112" s="211">
        <f t="shared" si="1097"/>
        <v>141</v>
      </c>
      <c r="AU1112" s="182">
        <f>IFERROR(AT1112/AP1110,"-")</f>
        <v>0.19556171983356449</v>
      </c>
      <c r="AV1112" s="214">
        <f t="shared" si="1106"/>
        <v>36509.028368794323</v>
      </c>
      <c r="AW1112" s="109">
        <f t="shared" si="1122"/>
        <v>3.0473308839420791E-2</v>
      </c>
      <c r="AX1112" s="121"/>
      <c r="AY1112" s="76"/>
      <c r="AZ1112" s="76"/>
      <c r="BA1112" s="76"/>
      <c r="BB1112" s="76"/>
      <c r="BC1112" s="76"/>
      <c r="BD1112" s="76"/>
      <c r="BE1112" s="76"/>
      <c r="BF1112" s="76"/>
      <c r="BG1112" s="76"/>
      <c r="BH1112" s="76"/>
      <c r="BI1112" s="76"/>
      <c r="BN1112" s="500"/>
      <c r="BO1112" s="642"/>
      <c r="BP1112" s="641"/>
      <c r="BQ1112" s="641"/>
      <c r="BR1112" s="400" t="s">
        <v>146</v>
      </c>
      <c r="BS1112" s="188">
        <v>410054</v>
      </c>
      <c r="BT1112" s="390">
        <v>7.4667559160330015E-3</v>
      </c>
      <c r="BU1112" s="188">
        <v>14</v>
      </c>
      <c r="BV1112" s="390">
        <v>0.20588235294117646</v>
      </c>
      <c r="BW1112" s="188">
        <v>29289.571428571428</v>
      </c>
      <c r="BX1112" s="401">
        <v>3.1552851025467656E-3</v>
      </c>
      <c r="CB1112" s="159"/>
      <c r="CC1112" s="159"/>
      <c r="CD1112" s="159"/>
      <c r="CE1112" s="159"/>
      <c r="CF1112" s="159"/>
      <c r="CG1112" s="159"/>
      <c r="CI1112" s="76"/>
      <c r="CJ1112" s="150"/>
      <c r="CK1112" s="150"/>
      <c r="CL1112" s="150"/>
    </row>
    <row r="1113" spans="2:90" s="14" customFormat="1" ht="13.5" customHeight="1">
      <c r="B1113" s="500"/>
      <c r="C1113" s="628"/>
      <c r="D1113" s="631"/>
      <c r="E1113" s="615"/>
      <c r="F1113" s="615"/>
      <c r="G1113" s="126" t="s">
        <v>147</v>
      </c>
      <c r="H1113" s="211">
        <v>504736</v>
      </c>
      <c r="I1113" s="182">
        <f>IFERROR(H1113/E1110,"-")</f>
        <v>1.720356690704724E-3</v>
      </c>
      <c r="J1113" s="211">
        <v>18</v>
      </c>
      <c r="K1113" s="182">
        <f>IFERROR(J1113/F1110,"-")</f>
        <v>3.4351145038167941E-2</v>
      </c>
      <c r="L1113" s="214">
        <f t="shared" si="1098"/>
        <v>28040.888888888891</v>
      </c>
      <c r="M1113" s="109">
        <f t="shared" si="1118"/>
        <v>3.8902096390749947E-3</v>
      </c>
      <c r="N1113" s="615"/>
      <c r="O1113" s="615"/>
      <c r="P1113" s="126" t="s">
        <v>147</v>
      </c>
      <c r="Q1113" s="211">
        <v>71969</v>
      </c>
      <c r="R1113" s="182">
        <f>IFERROR(Q1113/N1110,"-")</f>
        <v>1.5702691575171816E-3</v>
      </c>
      <c r="S1113" s="211">
        <v>2</v>
      </c>
      <c r="T1113" s="182">
        <f>IFERROR(S1113/O1110,"-")</f>
        <v>2.4390243902439025E-2</v>
      </c>
      <c r="U1113" s="214">
        <f t="shared" si="1100"/>
        <v>35984.5</v>
      </c>
      <c r="V1113" s="109">
        <f t="shared" si="1119"/>
        <v>4.3224551545277719E-4</v>
      </c>
      <c r="W1113" s="615"/>
      <c r="X1113" s="615"/>
      <c r="Y1113" s="126" t="s">
        <v>147</v>
      </c>
      <c r="Z1113" s="211">
        <v>3522</v>
      </c>
      <c r="AA1113" s="182">
        <f>IFERROR(Z1113/W1110,"-")</f>
        <v>1.6149111042332954E-4</v>
      </c>
      <c r="AB1113" s="211">
        <v>1</v>
      </c>
      <c r="AC1113" s="182">
        <f>IFERROR(AB1113/X1110,"-")</f>
        <v>2.7027027027027029E-2</v>
      </c>
      <c r="AD1113" s="214">
        <f t="shared" si="1102"/>
        <v>3522</v>
      </c>
      <c r="AE1113" s="109">
        <f t="shared" si="1120"/>
        <v>2.1612275772638859E-4</v>
      </c>
      <c r="AF1113" s="615"/>
      <c r="AG1113" s="615"/>
      <c r="AH1113" s="126" t="s">
        <v>147</v>
      </c>
      <c r="AI1113" s="211">
        <v>2914</v>
      </c>
      <c r="AJ1113" s="182">
        <f>IFERROR(AI1113/AF1110,"-")</f>
        <v>5.1965171565314372E-5</v>
      </c>
      <c r="AK1113" s="211">
        <v>1</v>
      </c>
      <c r="AL1113" s="182">
        <f>IFERROR(AK1113/AG1110,"-")</f>
        <v>1.282051282051282E-2</v>
      </c>
      <c r="AM1113" s="214">
        <f t="shared" si="1104"/>
        <v>2914</v>
      </c>
      <c r="AN1113" s="109">
        <f t="shared" si="1121"/>
        <v>2.1612275772638859E-4</v>
      </c>
      <c r="AO1113" s="615"/>
      <c r="AP1113" s="651"/>
      <c r="AQ1113" s="126" t="s">
        <v>147</v>
      </c>
      <c r="AR1113" s="211">
        <f t="shared" si="1096"/>
        <v>583141</v>
      </c>
      <c r="AS1113" s="182">
        <f>IFERROR(AR1113/AO1110,"-")</f>
        <v>1.3980580466644767E-3</v>
      </c>
      <c r="AT1113" s="211">
        <f t="shared" si="1097"/>
        <v>22</v>
      </c>
      <c r="AU1113" s="182">
        <f>IFERROR(AT1113/AP1110,"-")</f>
        <v>3.0513176144244106E-2</v>
      </c>
      <c r="AV1113" s="214">
        <f t="shared" si="1106"/>
        <v>26506.409090909092</v>
      </c>
      <c r="AW1113" s="109">
        <f t="shared" si="1122"/>
        <v>4.7547006699805491E-3</v>
      </c>
      <c r="AX1113" s="121"/>
      <c r="AY1113" s="76"/>
      <c r="AZ1113" s="76"/>
      <c r="BA1113" s="76"/>
      <c r="BB1113" s="76"/>
      <c r="BC1113" s="76"/>
      <c r="BD1113" s="76"/>
      <c r="BE1113" s="76"/>
      <c r="BF1113" s="76"/>
      <c r="BG1113" s="76"/>
      <c r="BH1113" s="76"/>
      <c r="BI1113" s="76"/>
      <c r="BN1113" s="500"/>
      <c r="BO1113" s="642"/>
      <c r="BP1113" s="641"/>
      <c r="BQ1113" s="641"/>
      <c r="BR1113" s="400" t="s">
        <v>147</v>
      </c>
      <c r="BS1113" s="188">
        <v>347663</v>
      </c>
      <c r="BT1113" s="390">
        <v>6.3306656246147619E-3</v>
      </c>
      <c r="BU1113" s="188">
        <v>2</v>
      </c>
      <c r="BV1113" s="390">
        <v>2.9411764705882353E-2</v>
      </c>
      <c r="BW1113" s="188">
        <v>173831.5</v>
      </c>
      <c r="BX1113" s="401">
        <v>4.5075501464953799E-4</v>
      </c>
      <c r="CB1113" s="159"/>
      <c r="CC1113" s="159"/>
      <c r="CD1113" s="159"/>
      <c r="CE1113" s="159"/>
      <c r="CF1113" s="159"/>
      <c r="CG1113" s="159"/>
      <c r="CI1113" s="76"/>
      <c r="CJ1113" s="150"/>
      <c r="CK1113" s="150"/>
      <c r="CL1113" s="150"/>
    </row>
    <row r="1114" spans="2:90" s="14" customFormat="1" ht="13.5" customHeight="1">
      <c r="B1114" s="500"/>
      <c r="C1114" s="628"/>
      <c r="D1114" s="631"/>
      <c r="E1114" s="615"/>
      <c r="F1114" s="615"/>
      <c r="G1114" s="126" t="s">
        <v>148</v>
      </c>
      <c r="H1114" s="211">
        <v>4296735</v>
      </c>
      <c r="I1114" s="182">
        <f>IFERROR(H1114/E1110,"-")</f>
        <v>1.4645115080824753E-2</v>
      </c>
      <c r="J1114" s="211">
        <v>126</v>
      </c>
      <c r="K1114" s="182">
        <f>IFERROR(J1114/F1110,"-")</f>
        <v>0.24045801526717558</v>
      </c>
      <c r="L1114" s="214">
        <f t="shared" si="1098"/>
        <v>34101.071428571428</v>
      </c>
      <c r="M1114" s="109">
        <f t="shared" si="1118"/>
        <v>2.7231467473524961E-2</v>
      </c>
      <c r="N1114" s="615"/>
      <c r="O1114" s="615"/>
      <c r="P1114" s="126" t="s">
        <v>148</v>
      </c>
      <c r="Q1114" s="211">
        <v>236596</v>
      </c>
      <c r="R1114" s="182">
        <f>IFERROR(Q1114/N1110,"-")</f>
        <v>5.1622143088265104E-3</v>
      </c>
      <c r="S1114" s="211">
        <v>16</v>
      </c>
      <c r="T1114" s="182">
        <f>IFERROR(S1114/O1110,"-")</f>
        <v>0.1951219512195122</v>
      </c>
      <c r="U1114" s="214">
        <f t="shared" si="1100"/>
        <v>14787.25</v>
      </c>
      <c r="V1114" s="109">
        <f t="shared" si="1119"/>
        <v>3.4579641236222175E-3</v>
      </c>
      <c r="W1114" s="615"/>
      <c r="X1114" s="615"/>
      <c r="Y1114" s="126" t="s">
        <v>148</v>
      </c>
      <c r="Z1114" s="211">
        <v>307650</v>
      </c>
      <c r="AA1114" s="182">
        <f>IFERROR(Z1114/W1110,"-")</f>
        <v>1.4106399807421163E-2</v>
      </c>
      <c r="AB1114" s="211">
        <v>8</v>
      </c>
      <c r="AC1114" s="182">
        <f>IFERROR(AB1114/X1110,"-")</f>
        <v>0.21621621621621623</v>
      </c>
      <c r="AD1114" s="214">
        <f t="shared" si="1102"/>
        <v>38456.25</v>
      </c>
      <c r="AE1114" s="109">
        <f t="shared" si="1120"/>
        <v>1.7289820618111088E-3</v>
      </c>
      <c r="AF1114" s="615"/>
      <c r="AG1114" s="615"/>
      <c r="AH1114" s="126" t="s">
        <v>148</v>
      </c>
      <c r="AI1114" s="211">
        <v>456936</v>
      </c>
      <c r="AJ1114" s="182">
        <f>IFERROR(AI1114/AF1110,"-")</f>
        <v>8.14850982648198E-3</v>
      </c>
      <c r="AK1114" s="211">
        <v>23</v>
      </c>
      <c r="AL1114" s="182">
        <f>IFERROR(AK1114/AG1110,"-")</f>
        <v>0.29487179487179488</v>
      </c>
      <c r="AM1114" s="214">
        <f t="shared" si="1104"/>
        <v>19866.782608695652</v>
      </c>
      <c r="AN1114" s="109">
        <f t="shared" si="1121"/>
        <v>4.9708234277069377E-3</v>
      </c>
      <c r="AO1114" s="615"/>
      <c r="AP1114" s="651"/>
      <c r="AQ1114" s="126" t="s">
        <v>148</v>
      </c>
      <c r="AR1114" s="211">
        <f t="shared" si="1096"/>
        <v>5297917</v>
      </c>
      <c r="AS1114" s="182">
        <f>IFERROR(AR1114/AO1110,"-")</f>
        <v>1.2701551584283259E-2</v>
      </c>
      <c r="AT1114" s="211">
        <f t="shared" si="1097"/>
        <v>173</v>
      </c>
      <c r="AU1114" s="182">
        <f>IFERROR(AT1114/AP1110,"-")</f>
        <v>0.23994452149791956</v>
      </c>
      <c r="AV1114" s="214">
        <f t="shared" si="1106"/>
        <v>30623.797687861272</v>
      </c>
      <c r="AW1114" s="109">
        <f t="shared" si="1122"/>
        <v>3.7389237086665222E-2</v>
      </c>
      <c r="AX1114" s="121"/>
      <c r="AY1114" s="76"/>
      <c r="AZ1114" s="76"/>
      <c r="BA1114" s="76"/>
      <c r="BB1114" s="76"/>
      <c r="BC1114" s="76"/>
      <c r="BD1114" s="76"/>
      <c r="BE1114" s="76"/>
      <c r="BF1114" s="76"/>
      <c r="BG1114" s="76"/>
      <c r="BH1114" s="76"/>
      <c r="BI1114" s="76"/>
      <c r="BN1114" s="500"/>
      <c r="BO1114" s="642"/>
      <c r="BP1114" s="641"/>
      <c r="BQ1114" s="641"/>
      <c r="BR1114" s="400" t="s">
        <v>148</v>
      </c>
      <c r="BS1114" s="188">
        <v>652700</v>
      </c>
      <c r="BT1114" s="390">
        <v>1.1885145825658914E-2</v>
      </c>
      <c r="BU1114" s="188">
        <v>18</v>
      </c>
      <c r="BV1114" s="390">
        <v>0.26470588235294118</v>
      </c>
      <c r="BW1114" s="188">
        <v>36261.111111111109</v>
      </c>
      <c r="BX1114" s="401">
        <v>4.0567951318458417E-3</v>
      </c>
      <c r="CB1114" s="159"/>
      <c r="CC1114" s="159"/>
      <c r="CD1114" s="159"/>
      <c r="CE1114" s="159"/>
      <c r="CF1114" s="159"/>
      <c r="CG1114" s="159"/>
      <c r="CI1114" s="76"/>
      <c r="CJ1114" s="150"/>
      <c r="CK1114" s="150"/>
      <c r="CL1114" s="150"/>
    </row>
    <row r="1115" spans="2:90" s="14" customFormat="1" ht="13.5" customHeight="1">
      <c r="B1115" s="500"/>
      <c r="C1115" s="628"/>
      <c r="D1115" s="631"/>
      <c r="E1115" s="615"/>
      <c r="F1115" s="615"/>
      <c r="G1115" s="126" t="s">
        <v>149</v>
      </c>
      <c r="H1115" s="211">
        <v>5556881</v>
      </c>
      <c r="I1115" s="182">
        <f>IFERROR(H1115/E1110,"-")</f>
        <v>1.8940232929293647E-2</v>
      </c>
      <c r="J1115" s="211">
        <v>122</v>
      </c>
      <c r="K1115" s="182">
        <f>IFERROR(J1115/F1110,"-")</f>
        <v>0.23282442748091603</v>
      </c>
      <c r="L1115" s="214">
        <f t="shared" si="1098"/>
        <v>45548.204918032789</v>
      </c>
      <c r="M1115" s="109">
        <f t="shared" si="1118"/>
        <v>2.6366976442619407E-2</v>
      </c>
      <c r="N1115" s="615"/>
      <c r="O1115" s="615"/>
      <c r="P1115" s="126" t="s">
        <v>149</v>
      </c>
      <c r="Q1115" s="211">
        <v>957356</v>
      </c>
      <c r="R1115" s="182">
        <f>IFERROR(Q1115/N1110,"-")</f>
        <v>2.0888251880170891E-2</v>
      </c>
      <c r="S1115" s="211">
        <v>20</v>
      </c>
      <c r="T1115" s="182">
        <f>IFERROR(S1115/O1110,"-")</f>
        <v>0.24390243902439024</v>
      </c>
      <c r="U1115" s="214">
        <f t="shared" si="1100"/>
        <v>47867.8</v>
      </c>
      <c r="V1115" s="109">
        <f t="shared" si="1119"/>
        <v>4.3224551545277719E-3</v>
      </c>
      <c r="W1115" s="615"/>
      <c r="X1115" s="615"/>
      <c r="Y1115" s="126" t="s">
        <v>149</v>
      </c>
      <c r="Z1115" s="211">
        <v>196096</v>
      </c>
      <c r="AA1115" s="182">
        <f>IFERROR(Z1115/W1110,"-")</f>
        <v>8.9914141935188048E-3</v>
      </c>
      <c r="AB1115" s="211">
        <v>9</v>
      </c>
      <c r="AC1115" s="182">
        <f>IFERROR(AB1115/X1110,"-")</f>
        <v>0.24324324324324326</v>
      </c>
      <c r="AD1115" s="214">
        <f t="shared" si="1102"/>
        <v>21788.444444444445</v>
      </c>
      <c r="AE1115" s="109">
        <f t="shared" si="1120"/>
        <v>1.9451048195374973E-3</v>
      </c>
      <c r="AF1115" s="615"/>
      <c r="AG1115" s="615"/>
      <c r="AH1115" s="126" t="s">
        <v>149</v>
      </c>
      <c r="AI1115" s="211">
        <v>901404</v>
      </c>
      <c r="AJ1115" s="182">
        <f>IFERROR(AI1115/AF1110,"-")</f>
        <v>1.6074678623768233E-2</v>
      </c>
      <c r="AK1115" s="211">
        <v>24</v>
      </c>
      <c r="AL1115" s="182">
        <f>IFERROR(AK1115/AG1110,"-")</f>
        <v>0.30769230769230771</v>
      </c>
      <c r="AM1115" s="214">
        <f t="shared" si="1104"/>
        <v>37558.5</v>
      </c>
      <c r="AN1115" s="109">
        <f t="shared" si="1121"/>
        <v>5.1869461854333263E-3</v>
      </c>
      <c r="AO1115" s="615"/>
      <c r="AP1115" s="651"/>
      <c r="AQ1115" s="126" t="s">
        <v>149</v>
      </c>
      <c r="AR1115" s="211">
        <f t="shared" si="1096"/>
        <v>7611737</v>
      </c>
      <c r="AS1115" s="182">
        <f>IFERROR(AR1115/AO1110,"-")</f>
        <v>1.8248845754189336E-2</v>
      </c>
      <c r="AT1115" s="211">
        <f t="shared" si="1097"/>
        <v>175</v>
      </c>
      <c r="AU1115" s="182">
        <f>IFERROR(AT1115/AP1110,"-")</f>
        <v>0.24271844660194175</v>
      </c>
      <c r="AV1115" s="214">
        <f t="shared" si="1106"/>
        <v>43495.64</v>
      </c>
      <c r="AW1115" s="109">
        <f t="shared" si="1122"/>
        <v>3.7821482602118005E-2</v>
      </c>
      <c r="AX1115" s="121"/>
      <c r="AY1115" s="76"/>
      <c r="AZ1115" s="76"/>
      <c r="BA1115" s="76"/>
      <c r="BB1115" s="76"/>
      <c r="BC1115" s="76"/>
      <c r="BD1115" s="76"/>
      <c r="BE1115" s="76"/>
      <c r="BF1115" s="76"/>
      <c r="BG1115" s="76"/>
      <c r="BH1115" s="76"/>
      <c r="BI1115" s="76"/>
      <c r="BN1115" s="500"/>
      <c r="BO1115" s="642"/>
      <c r="BP1115" s="641"/>
      <c r="BQ1115" s="641"/>
      <c r="BR1115" s="400" t="s">
        <v>149</v>
      </c>
      <c r="BS1115" s="188">
        <v>1498771</v>
      </c>
      <c r="BT1115" s="390">
        <v>2.7291423156532307E-2</v>
      </c>
      <c r="BU1115" s="188">
        <v>15</v>
      </c>
      <c r="BV1115" s="390">
        <v>0.22058823529411764</v>
      </c>
      <c r="BW1115" s="188">
        <v>99918.066666666666</v>
      </c>
      <c r="BX1115" s="401">
        <v>3.3806626098715348E-3</v>
      </c>
      <c r="CB1115" s="159"/>
      <c r="CC1115" s="159"/>
      <c r="CD1115" s="159"/>
      <c r="CE1115" s="159"/>
      <c r="CF1115" s="159"/>
      <c r="CG1115" s="159"/>
      <c r="CI1115" s="76"/>
      <c r="CJ1115" s="150"/>
      <c r="CK1115" s="150"/>
      <c r="CL1115" s="150"/>
    </row>
    <row r="1116" spans="2:90" s="14" customFormat="1" ht="13.5" customHeight="1">
      <c r="B1116" s="500"/>
      <c r="C1116" s="628"/>
      <c r="D1116" s="631"/>
      <c r="E1116" s="615"/>
      <c r="F1116" s="615"/>
      <c r="G1116" s="126" t="s">
        <v>150</v>
      </c>
      <c r="H1116" s="211">
        <v>7268970</v>
      </c>
      <c r="I1116" s="182">
        <f>IFERROR(H1116/E1110,"-")</f>
        <v>2.4775766289767159E-2</v>
      </c>
      <c r="J1116" s="211">
        <v>37</v>
      </c>
      <c r="K1116" s="182">
        <f>IFERROR(J1116/F1110,"-")</f>
        <v>7.061068702290077E-2</v>
      </c>
      <c r="L1116" s="214">
        <f t="shared" si="1098"/>
        <v>196458.64864864864</v>
      </c>
      <c r="M1116" s="109">
        <f t="shared" si="1118"/>
        <v>7.9965420358763771E-3</v>
      </c>
      <c r="N1116" s="615"/>
      <c r="O1116" s="615"/>
      <c r="P1116" s="126" t="s">
        <v>150</v>
      </c>
      <c r="Q1116" s="211">
        <v>2837047</v>
      </c>
      <c r="R1116" s="182">
        <f>IFERROR(Q1116/N1110,"-")</f>
        <v>6.1900643367653399E-2</v>
      </c>
      <c r="S1116" s="211">
        <v>11</v>
      </c>
      <c r="T1116" s="182">
        <f>IFERROR(S1116/O1110,"-")</f>
        <v>0.13414634146341464</v>
      </c>
      <c r="U1116" s="214">
        <f t="shared" si="1100"/>
        <v>257913.36363636365</v>
      </c>
      <c r="V1116" s="109">
        <f t="shared" si="1119"/>
        <v>2.3773503349902745E-3</v>
      </c>
      <c r="W1116" s="615"/>
      <c r="X1116" s="615"/>
      <c r="Y1116" s="126" t="s">
        <v>150</v>
      </c>
      <c r="Z1116" s="211">
        <v>27491</v>
      </c>
      <c r="AA1116" s="182">
        <f>IFERROR(Z1116/W1110,"-")</f>
        <v>1.260520192120316E-3</v>
      </c>
      <c r="AB1116" s="211">
        <v>3</v>
      </c>
      <c r="AC1116" s="182">
        <f>IFERROR(AB1116/X1110,"-")</f>
        <v>8.1081081081081086E-2</v>
      </c>
      <c r="AD1116" s="214">
        <f t="shared" si="1102"/>
        <v>9163.6666666666661</v>
      </c>
      <c r="AE1116" s="109">
        <f t="shared" si="1120"/>
        <v>6.4836827317916578E-4</v>
      </c>
      <c r="AF1116" s="615"/>
      <c r="AG1116" s="615"/>
      <c r="AH1116" s="126" t="s">
        <v>150</v>
      </c>
      <c r="AI1116" s="211">
        <v>155588</v>
      </c>
      <c r="AJ1116" s="182">
        <f>IFERROR(AI1116/AF1110,"-")</f>
        <v>2.7745906360686795E-3</v>
      </c>
      <c r="AK1116" s="211">
        <v>12</v>
      </c>
      <c r="AL1116" s="182">
        <f>IFERROR(AK1116/AG1110,"-")</f>
        <v>0.15384615384615385</v>
      </c>
      <c r="AM1116" s="214">
        <f t="shared" si="1104"/>
        <v>12965.666666666666</v>
      </c>
      <c r="AN1116" s="109">
        <f t="shared" si="1121"/>
        <v>2.5934730927166631E-3</v>
      </c>
      <c r="AO1116" s="615"/>
      <c r="AP1116" s="651"/>
      <c r="AQ1116" s="126" t="s">
        <v>150</v>
      </c>
      <c r="AR1116" s="211">
        <f t="shared" si="1096"/>
        <v>10289096</v>
      </c>
      <c r="AS1116" s="182">
        <f>IFERROR(AR1116/AO1110,"-")</f>
        <v>2.4667710649231112E-2</v>
      </c>
      <c r="AT1116" s="211">
        <f t="shared" si="1097"/>
        <v>63</v>
      </c>
      <c r="AU1116" s="182">
        <f>IFERROR(AT1116/AP1110,"-")</f>
        <v>8.7378640776699032E-2</v>
      </c>
      <c r="AV1116" s="214">
        <f t="shared" si="1106"/>
        <v>163318.98412698411</v>
      </c>
      <c r="AW1116" s="109">
        <f t="shared" si="1122"/>
        <v>1.3615733736762481E-2</v>
      </c>
      <c r="AX1116" s="121"/>
      <c r="AY1116" s="76"/>
      <c r="AZ1116" s="76"/>
      <c r="BA1116" s="76"/>
      <c r="BB1116" s="76"/>
      <c r="BC1116" s="76"/>
      <c r="BD1116" s="76"/>
      <c r="BE1116" s="76"/>
      <c r="BF1116" s="76"/>
      <c r="BG1116" s="76"/>
      <c r="BH1116" s="76"/>
      <c r="BI1116" s="76"/>
      <c r="BN1116" s="500"/>
      <c r="BO1116" s="642"/>
      <c r="BP1116" s="641"/>
      <c r="BQ1116" s="641"/>
      <c r="BR1116" s="400" t="s">
        <v>150</v>
      </c>
      <c r="BS1116" s="188">
        <v>289822</v>
      </c>
      <c r="BT1116" s="390">
        <v>5.2774272000675922E-3</v>
      </c>
      <c r="BU1116" s="188">
        <v>11</v>
      </c>
      <c r="BV1116" s="390">
        <v>0.16176470588235295</v>
      </c>
      <c r="BW1116" s="188">
        <v>26347.454545454544</v>
      </c>
      <c r="BX1116" s="401">
        <v>2.4791525805724587E-3</v>
      </c>
      <c r="CB1116" s="159"/>
      <c r="CC1116" s="159"/>
      <c r="CD1116" s="159"/>
      <c r="CE1116" s="159"/>
      <c r="CF1116" s="159"/>
      <c r="CG1116" s="159"/>
      <c r="CI1116" s="76"/>
      <c r="CJ1116" s="150"/>
      <c r="CK1116" s="150"/>
      <c r="CL1116" s="150"/>
    </row>
    <row r="1117" spans="2:90" s="14" customFormat="1" ht="13.5" customHeight="1">
      <c r="B1117" s="500"/>
      <c r="C1117" s="628"/>
      <c r="D1117" s="631"/>
      <c r="E1117" s="615"/>
      <c r="F1117" s="615"/>
      <c r="G1117" s="126" t="s">
        <v>160</v>
      </c>
      <c r="H1117" s="211">
        <v>3940</v>
      </c>
      <c r="I1117" s="182">
        <f>IFERROR(H1117/E1110,"-")</f>
        <v>1.3429209252711541E-5</v>
      </c>
      <c r="J1117" s="211">
        <v>1</v>
      </c>
      <c r="K1117" s="182">
        <f>IFERROR(J1117/F1110,"-")</f>
        <v>1.9083969465648854E-3</v>
      </c>
      <c r="L1117" s="214">
        <f t="shared" si="1098"/>
        <v>3940</v>
      </c>
      <c r="M1117" s="109">
        <f t="shared" si="1118"/>
        <v>2.1612275772638859E-4</v>
      </c>
      <c r="N1117" s="615"/>
      <c r="O1117" s="615"/>
      <c r="P1117" s="126" t="s">
        <v>160</v>
      </c>
      <c r="Q1117" s="211">
        <v>0</v>
      </c>
      <c r="R1117" s="182">
        <f>IFERROR(Q1117/N1110,"-")</f>
        <v>0</v>
      </c>
      <c r="S1117" s="211">
        <v>0</v>
      </c>
      <c r="T1117" s="182">
        <f>IFERROR(S1117/O1110,"-")</f>
        <v>0</v>
      </c>
      <c r="U1117" s="214" t="str">
        <f t="shared" si="1100"/>
        <v>-</v>
      </c>
      <c r="V1117" s="109">
        <f t="shared" si="1119"/>
        <v>0</v>
      </c>
      <c r="W1117" s="615"/>
      <c r="X1117" s="615"/>
      <c r="Y1117" s="126" t="s">
        <v>160</v>
      </c>
      <c r="Z1117" s="211">
        <v>0</v>
      </c>
      <c r="AA1117" s="182">
        <f>IFERROR(Z1117/W1110,"-")</f>
        <v>0</v>
      </c>
      <c r="AB1117" s="211">
        <v>0</v>
      </c>
      <c r="AC1117" s="182">
        <f>IFERROR(AB1117/X1110,"-")</f>
        <v>0</v>
      </c>
      <c r="AD1117" s="214" t="str">
        <f t="shared" si="1102"/>
        <v>-</v>
      </c>
      <c r="AE1117" s="109">
        <f t="shared" si="1120"/>
        <v>0</v>
      </c>
      <c r="AF1117" s="615"/>
      <c r="AG1117" s="615"/>
      <c r="AH1117" s="126" t="s">
        <v>160</v>
      </c>
      <c r="AI1117" s="211">
        <v>0</v>
      </c>
      <c r="AJ1117" s="182">
        <f>IFERROR(AI1117/AF1110,"-")</f>
        <v>0</v>
      </c>
      <c r="AK1117" s="211">
        <v>0</v>
      </c>
      <c r="AL1117" s="182">
        <f>IFERROR(AK1117/AG1110,"-")</f>
        <v>0</v>
      </c>
      <c r="AM1117" s="214" t="str">
        <f t="shared" si="1104"/>
        <v>-</v>
      </c>
      <c r="AN1117" s="109">
        <f t="shared" si="1121"/>
        <v>0</v>
      </c>
      <c r="AO1117" s="615"/>
      <c r="AP1117" s="651"/>
      <c r="AQ1117" s="126" t="s">
        <v>160</v>
      </c>
      <c r="AR1117" s="211">
        <f t="shared" si="1096"/>
        <v>3940</v>
      </c>
      <c r="AS1117" s="182">
        <f>IFERROR(AR1117/AO1110,"-")</f>
        <v>9.4459979728025261E-6</v>
      </c>
      <c r="AT1117" s="211">
        <f t="shared" si="1097"/>
        <v>1</v>
      </c>
      <c r="AU1117" s="182">
        <f>IFERROR(AT1117/AP1110,"-")</f>
        <v>1.3869625520110957E-3</v>
      </c>
      <c r="AV1117" s="214">
        <f t="shared" si="1106"/>
        <v>3940</v>
      </c>
      <c r="AW1117" s="109">
        <f t="shared" si="1122"/>
        <v>2.1612275772638859E-4</v>
      </c>
      <c r="AX1117" s="121"/>
      <c r="AY1117" s="76"/>
      <c r="AZ1117" s="76"/>
      <c r="BA1117" s="76"/>
      <c r="BB1117" s="76"/>
      <c r="BC1117" s="76"/>
      <c r="BD1117" s="76"/>
      <c r="BE1117" s="76"/>
      <c r="BF1117" s="76"/>
      <c r="BG1117" s="76"/>
      <c r="BH1117" s="76"/>
      <c r="BI1117" s="76"/>
      <c r="BN1117" s="500"/>
      <c r="BO1117" s="642"/>
      <c r="BP1117" s="641"/>
      <c r="BQ1117" s="641"/>
      <c r="BR1117" s="400" t="s">
        <v>160</v>
      </c>
      <c r="BS1117" s="188">
        <v>0</v>
      </c>
      <c r="BT1117" s="390">
        <v>0</v>
      </c>
      <c r="BU1117" s="188">
        <v>0</v>
      </c>
      <c r="BV1117" s="390">
        <v>0</v>
      </c>
      <c r="BW1117" s="188" t="s">
        <v>418</v>
      </c>
      <c r="BX1117" s="401">
        <v>0</v>
      </c>
      <c r="CB1117" s="159"/>
      <c r="CC1117" s="159"/>
      <c r="CD1117" s="159"/>
      <c r="CE1117" s="159"/>
      <c r="CF1117" s="159"/>
      <c r="CG1117" s="159"/>
      <c r="CI1117" s="76"/>
      <c r="CJ1117" s="150"/>
      <c r="CK1117" s="150"/>
      <c r="CL1117" s="150"/>
    </row>
    <row r="1118" spans="2:90" s="14" customFormat="1" ht="13.5" customHeight="1">
      <c r="B1118" s="500"/>
      <c r="C1118" s="628"/>
      <c r="D1118" s="631"/>
      <c r="E1118" s="615"/>
      <c r="F1118" s="615"/>
      <c r="G1118" s="126" t="s">
        <v>151</v>
      </c>
      <c r="H1118" s="211">
        <v>129289</v>
      </c>
      <c r="I1118" s="182">
        <f>IFERROR(H1118/E1110,"-")</f>
        <v>4.406723439273661E-4</v>
      </c>
      <c r="J1118" s="211">
        <v>11</v>
      </c>
      <c r="K1118" s="182">
        <f>IFERROR(J1118/F1110,"-")</f>
        <v>2.0992366412213741E-2</v>
      </c>
      <c r="L1118" s="214">
        <f t="shared" si="1098"/>
        <v>11753.545454545454</v>
      </c>
      <c r="M1118" s="109">
        <f t="shared" si="1118"/>
        <v>2.3773503349902745E-3</v>
      </c>
      <c r="N1118" s="615"/>
      <c r="O1118" s="615"/>
      <c r="P1118" s="126" t="s">
        <v>151</v>
      </c>
      <c r="Q1118" s="211">
        <v>63179</v>
      </c>
      <c r="R1118" s="182">
        <f>IFERROR(Q1118/N1110,"-")</f>
        <v>1.3784828898939546E-3</v>
      </c>
      <c r="S1118" s="211">
        <v>4</v>
      </c>
      <c r="T1118" s="182">
        <f>IFERROR(S1118/O1110,"-")</f>
        <v>4.878048780487805E-2</v>
      </c>
      <c r="U1118" s="214">
        <f t="shared" si="1100"/>
        <v>15794.75</v>
      </c>
      <c r="V1118" s="109">
        <f t="shared" si="1119"/>
        <v>8.6449103090555438E-4</v>
      </c>
      <c r="W1118" s="615"/>
      <c r="X1118" s="615"/>
      <c r="Y1118" s="126" t="s">
        <v>151</v>
      </c>
      <c r="Z1118" s="211">
        <v>19530</v>
      </c>
      <c r="AA1118" s="182">
        <f>IFERROR(Z1118/W1110,"-")</f>
        <v>8.9549159187042192E-4</v>
      </c>
      <c r="AB1118" s="211">
        <v>2</v>
      </c>
      <c r="AC1118" s="182">
        <f>IFERROR(AB1118/X1110,"-")</f>
        <v>5.4054054054054057E-2</v>
      </c>
      <c r="AD1118" s="214">
        <f t="shared" si="1102"/>
        <v>9765</v>
      </c>
      <c r="AE1118" s="109">
        <f t="shared" si="1120"/>
        <v>4.3224551545277719E-4</v>
      </c>
      <c r="AF1118" s="615"/>
      <c r="AG1118" s="615"/>
      <c r="AH1118" s="126" t="s">
        <v>151</v>
      </c>
      <c r="AI1118" s="211">
        <v>18724</v>
      </c>
      <c r="AJ1118" s="182">
        <f>IFERROR(AI1118/AF1110,"-")</f>
        <v>3.3390386835584977E-4</v>
      </c>
      <c r="AK1118" s="211">
        <v>4</v>
      </c>
      <c r="AL1118" s="182">
        <f>IFERROR(AK1118/AG1110,"-")</f>
        <v>5.128205128205128E-2</v>
      </c>
      <c r="AM1118" s="214">
        <f t="shared" si="1104"/>
        <v>4681</v>
      </c>
      <c r="AN1118" s="109">
        <f t="shared" si="1121"/>
        <v>8.6449103090555438E-4</v>
      </c>
      <c r="AO1118" s="615"/>
      <c r="AP1118" s="651"/>
      <c r="AQ1118" s="126" t="s">
        <v>151</v>
      </c>
      <c r="AR1118" s="211">
        <f t="shared" si="1096"/>
        <v>230722</v>
      </c>
      <c r="AS1118" s="182">
        <f>IFERROR(AR1118/AO1110,"-")</f>
        <v>5.5314709245709247E-4</v>
      </c>
      <c r="AT1118" s="211">
        <f t="shared" si="1097"/>
        <v>21</v>
      </c>
      <c r="AU1118" s="182">
        <f>IFERROR(AT1118/AP1110,"-")</f>
        <v>2.9126213592233011E-2</v>
      </c>
      <c r="AV1118" s="214">
        <f t="shared" si="1106"/>
        <v>10986.761904761905</v>
      </c>
      <c r="AW1118" s="109">
        <f t="shared" si="1122"/>
        <v>4.5385779122541605E-3</v>
      </c>
      <c r="AX1118" s="121"/>
      <c r="AY1118" s="76"/>
      <c r="AZ1118" s="76"/>
      <c r="BA1118" s="76"/>
      <c r="BB1118" s="76"/>
      <c r="BC1118" s="76"/>
      <c r="BD1118" s="76"/>
      <c r="BE1118" s="76"/>
      <c r="BF1118" s="76"/>
      <c r="BG1118" s="76"/>
      <c r="BH1118" s="76"/>
      <c r="BI1118" s="76"/>
      <c r="BN1118" s="500"/>
      <c r="BO1118" s="642"/>
      <c r="BP1118" s="641"/>
      <c r="BQ1118" s="641"/>
      <c r="BR1118" s="400" t="s">
        <v>151</v>
      </c>
      <c r="BS1118" s="188">
        <v>0</v>
      </c>
      <c r="BT1118" s="390">
        <v>0</v>
      </c>
      <c r="BU1118" s="188">
        <v>0</v>
      </c>
      <c r="BV1118" s="390">
        <v>0</v>
      </c>
      <c r="BW1118" s="188" t="s">
        <v>418</v>
      </c>
      <c r="BX1118" s="401">
        <v>0</v>
      </c>
      <c r="CB1118" s="159"/>
      <c r="CC1118" s="159"/>
      <c r="CD1118" s="159"/>
      <c r="CE1118" s="159"/>
      <c r="CF1118" s="159"/>
      <c r="CG1118" s="159"/>
      <c r="CI1118" s="76"/>
      <c r="CJ1118" s="150"/>
      <c r="CK1118" s="150"/>
      <c r="CL1118" s="150"/>
    </row>
    <row r="1119" spans="2:90" s="14" customFormat="1" ht="13.5" customHeight="1">
      <c r="B1119" s="500"/>
      <c r="C1119" s="628"/>
      <c r="D1119" s="631"/>
      <c r="E1119" s="615"/>
      <c r="F1119" s="615"/>
      <c r="G1119" s="126" t="s">
        <v>152</v>
      </c>
      <c r="H1119" s="211">
        <v>113073</v>
      </c>
      <c r="I1119" s="182">
        <f>IFERROR(H1119/E1110,"-")</f>
        <v>3.854012634090995E-4</v>
      </c>
      <c r="J1119" s="211">
        <v>14</v>
      </c>
      <c r="K1119" s="182">
        <f>IFERROR(J1119/F1110,"-")</f>
        <v>2.6717557251908396E-2</v>
      </c>
      <c r="L1119" s="214">
        <f t="shared" si="1098"/>
        <v>8076.6428571428569</v>
      </c>
      <c r="M1119" s="109">
        <f t="shared" si="1118"/>
        <v>3.0257186081694403E-3</v>
      </c>
      <c r="N1119" s="615"/>
      <c r="O1119" s="615"/>
      <c r="P1119" s="126" t="s">
        <v>152</v>
      </c>
      <c r="Q1119" s="211">
        <v>2181</v>
      </c>
      <c r="R1119" s="182">
        <f>IFERROR(Q1119/N1110,"-")</f>
        <v>4.758655855361299E-5</v>
      </c>
      <c r="S1119" s="211">
        <v>1</v>
      </c>
      <c r="T1119" s="182">
        <f>IFERROR(S1119/O1110,"-")</f>
        <v>1.2195121951219513E-2</v>
      </c>
      <c r="U1119" s="214">
        <f t="shared" si="1100"/>
        <v>2181</v>
      </c>
      <c r="V1119" s="109">
        <f t="shared" si="1119"/>
        <v>2.1612275772638859E-4</v>
      </c>
      <c r="W1119" s="615"/>
      <c r="X1119" s="615"/>
      <c r="Y1119" s="126" t="s">
        <v>152</v>
      </c>
      <c r="Z1119" s="211">
        <v>0</v>
      </c>
      <c r="AA1119" s="182">
        <f>IFERROR(Z1119/W1110,"-")</f>
        <v>0</v>
      </c>
      <c r="AB1119" s="211">
        <v>0</v>
      </c>
      <c r="AC1119" s="182">
        <f>IFERROR(AB1119/X1110,"-")</f>
        <v>0</v>
      </c>
      <c r="AD1119" s="214" t="str">
        <f t="shared" si="1102"/>
        <v>-</v>
      </c>
      <c r="AE1119" s="109">
        <f t="shared" si="1120"/>
        <v>0</v>
      </c>
      <c r="AF1119" s="615"/>
      <c r="AG1119" s="615"/>
      <c r="AH1119" s="126" t="s">
        <v>152</v>
      </c>
      <c r="AI1119" s="211">
        <v>115155</v>
      </c>
      <c r="AJ1119" s="182">
        <f>IFERROR(AI1119/AF1110,"-")</f>
        <v>2.0535515894316322E-3</v>
      </c>
      <c r="AK1119" s="211">
        <v>4</v>
      </c>
      <c r="AL1119" s="182">
        <f>IFERROR(AK1119/AG1110,"-")</f>
        <v>5.128205128205128E-2</v>
      </c>
      <c r="AM1119" s="214">
        <f t="shared" si="1104"/>
        <v>28788.75</v>
      </c>
      <c r="AN1119" s="109">
        <f t="shared" si="1121"/>
        <v>8.6449103090555438E-4</v>
      </c>
      <c r="AO1119" s="615"/>
      <c r="AP1119" s="651"/>
      <c r="AQ1119" s="126" t="s">
        <v>152</v>
      </c>
      <c r="AR1119" s="211">
        <f t="shared" si="1096"/>
        <v>230409</v>
      </c>
      <c r="AS1119" s="182">
        <f>IFERROR(AR1119/AO1110,"-")</f>
        <v>5.5239668703438004E-4</v>
      </c>
      <c r="AT1119" s="211">
        <f t="shared" si="1097"/>
        <v>19</v>
      </c>
      <c r="AU1119" s="182">
        <f>IFERROR(AT1119/AP1110,"-")</f>
        <v>2.6352288488210817E-2</v>
      </c>
      <c r="AV1119" s="214">
        <f t="shared" si="1106"/>
        <v>12126.78947368421</v>
      </c>
      <c r="AW1119" s="109">
        <f t="shared" si="1122"/>
        <v>4.1063323968013833E-3</v>
      </c>
      <c r="AX1119" s="121"/>
      <c r="AY1119" s="76"/>
      <c r="AZ1119" s="76"/>
      <c r="BA1119" s="76"/>
      <c r="BB1119" s="76"/>
      <c r="BC1119" s="76"/>
      <c r="BD1119" s="76"/>
      <c r="BE1119" s="76"/>
      <c r="BF1119" s="76"/>
      <c r="BG1119" s="76"/>
      <c r="BH1119" s="76"/>
      <c r="BI1119" s="76"/>
      <c r="BN1119" s="500"/>
      <c r="BO1119" s="642"/>
      <c r="BP1119" s="641"/>
      <c r="BQ1119" s="641"/>
      <c r="BR1119" s="400" t="s">
        <v>152</v>
      </c>
      <c r="BS1119" s="188">
        <v>23118</v>
      </c>
      <c r="BT1119" s="390">
        <v>4.2096032051108128E-4</v>
      </c>
      <c r="BU1119" s="188">
        <v>3</v>
      </c>
      <c r="BV1119" s="390">
        <v>4.4117647058823532E-2</v>
      </c>
      <c r="BW1119" s="188">
        <v>7706</v>
      </c>
      <c r="BX1119" s="401">
        <v>6.7613252197430695E-4</v>
      </c>
      <c r="CB1119" s="159"/>
      <c r="CC1119" s="159"/>
      <c r="CD1119" s="159"/>
      <c r="CE1119" s="159"/>
      <c r="CF1119" s="159"/>
      <c r="CG1119" s="159"/>
      <c r="CI1119" s="76"/>
      <c r="CJ1119" s="150"/>
      <c r="CK1119" s="150"/>
      <c r="CL1119" s="150"/>
    </row>
    <row r="1120" spans="2:90" s="14" customFormat="1" ht="13.5" customHeight="1">
      <c r="B1120" s="500"/>
      <c r="C1120" s="628"/>
      <c r="D1120" s="631"/>
      <c r="E1120" s="615"/>
      <c r="F1120" s="615"/>
      <c r="G1120" s="126" t="s">
        <v>153</v>
      </c>
      <c r="H1120" s="211">
        <v>202512</v>
      </c>
      <c r="I1120" s="182">
        <f>IFERROR(H1120/E1110,"-")</f>
        <v>6.9024772187439582E-4</v>
      </c>
      <c r="J1120" s="211">
        <v>3</v>
      </c>
      <c r="K1120" s="182">
        <f>IFERROR(J1120/F1110,"-")</f>
        <v>5.7251908396946565E-3</v>
      </c>
      <c r="L1120" s="214">
        <f t="shared" si="1098"/>
        <v>67504</v>
      </c>
      <c r="M1120" s="109">
        <f t="shared" si="1118"/>
        <v>6.4836827317916578E-4</v>
      </c>
      <c r="N1120" s="615"/>
      <c r="O1120" s="615"/>
      <c r="P1120" s="126" t="s">
        <v>153</v>
      </c>
      <c r="Q1120" s="211">
        <v>0</v>
      </c>
      <c r="R1120" s="182">
        <f>IFERROR(Q1120/N1110,"-")</f>
        <v>0</v>
      </c>
      <c r="S1120" s="211">
        <v>0</v>
      </c>
      <c r="T1120" s="182">
        <f>IFERROR(S1120/O1110,"-")</f>
        <v>0</v>
      </c>
      <c r="U1120" s="214" t="str">
        <f t="shared" si="1100"/>
        <v>-</v>
      </c>
      <c r="V1120" s="109">
        <f t="shared" si="1119"/>
        <v>0</v>
      </c>
      <c r="W1120" s="615"/>
      <c r="X1120" s="615"/>
      <c r="Y1120" s="126" t="s">
        <v>153</v>
      </c>
      <c r="Z1120" s="211">
        <v>0</v>
      </c>
      <c r="AA1120" s="182">
        <f>IFERROR(Z1120/W1110,"-")</f>
        <v>0</v>
      </c>
      <c r="AB1120" s="211">
        <v>0</v>
      </c>
      <c r="AC1120" s="182">
        <f>IFERROR(AB1120/X1110,"-")</f>
        <v>0</v>
      </c>
      <c r="AD1120" s="214" t="str">
        <f t="shared" si="1102"/>
        <v>-</v>
      </c>
      <c r="AE1120" s="109">
        <f t="shared" si="1120"/>
        <v>0</v>
      </c>
      <c r="AF1120" s="615"/>
      <c r="AG1120" s="615"/>
      <c r="AH1120" s="126" t="s">
        <v>153</v>
      </c>
      <c r="AI1120" s="211">
        <v>0</v>
      </c>
      <c r="AJ1120" s="182">
        <f>IFERROR(AI1120/AF1110,"-")</f>
        <v>0</v>
      </c>
      <c r="AK1120" s="211">
        <v>0</v>
      </c>
      <c r="AL1120" s="182">
        <f>IFERROR(AK1120/AG1110,"-")</f>
        <v>0</v>
      </c>
      <c r="AM1120" s="214" t="str">
        <f t="shared" si="1104"/>
        <v>-</v>
      </c>
      <c r="AN1120" s="109">
        <f t="shared" si="1121"/>
        <v>0</v>
      </c>
      <c r="AO1120" s="615"/>
      <c r="AP1120" s="651"/>
      <c r="AQ1120" s="126" t="s">
        <v>153</v>
      </c>
      <c r="AR1120" s="211">
        <f t="shared" si="1096"/>
        <v>202512</v>
      </c>
      <c r="AS1120" s="182">
        <f>IFERROR(AR1120/AO1110,"-")</f>
        <v>4.8551470595639218E-4</v>
      </c>
      <c r="AT1120" s="211">
        <f t="shared" si="1097"/>
        <v>3</v>
      </c>
      <c r="AU1120" s="182">
        <f>IFERROR(AT1120/AP1110,"-")</f>
        <v>4.160887656033287E-3</v>
      </c>
      <c r="AV1120" s="214">
        <f t="shared" si="1106"/>
        <v>67504</v>
      </c>
      <c r="AW1120" s="109">
        <f t="shared" si="1122"/>
        <v>6.4836827317916578E-4</v>
      </c>
      <c r="AX1120" s="121"/>
      <c r="AY1120" s="76"/>
      <c r="AZ1120" s="76"/>
      <c r="BA1120" s="76"/>
      <c r="BB1120" s="76"/>
      <c r="BC1120" s="76"/>
      <c r="BD1120" s="76"/>
      <c r="BE1120" s="76"/>
      <c r="BF1120" s="76"/>
      <c r="BG1120" s="76"/>
      <c r="BH1120" s="76"/>
      <c r="BI1120" s="76"/>
      <c r="BN1120" s="500"/>
      <c r="BO1120" s="642"/>
      <c r="BP1120" s="641"/>
      <c r="BQ1120" s="641"/>
      <c r="BR1120" s="400" t="s">
        <v>153</v>
      </c>
      <c r="BS1120" s="188">
        <v>0</v>
      </c>
      <c r="BT1120" s="390">
        <v>0</v>
      </c>
      <c r="BU1120" s="188">
        <v>0</v>
      </c>
      <c r="BV1120" s="390">
        <v>0</v>
      </c>
      <c r="BW1120" s="188" t="s">
        <v>418</v>
      </c>
      <c r="BX1120" s="401">
        <v>0</v>
      </c>
      <c r="CB1120" s="159"/>
      <c r="CC1120" s="159"/>
      <c r="CD1120" s="159"/>
      <c r="CE1120" s="159"/>
      <c r="CF1120" s="159"/>
      <c r="CG1120" s="159"/>
      <c r="CI1120" s="76"/>
      <c r="CJ1120" s="150"/>
      <c r="CK1120" s="150"/>
      <c r="CL1120" s="150"/>
    </row>
    <row r="1121" spans="2:90" s="14" customFormat="1" ht="13.5" customHeight="1">
      <c r="B1121" s="500"/>
      <c r="C1121" s="628"/>
      <c r="D1121" s="631"/>
      <c r="E1121" s="615"/>
      <c r="F1121" s="615"/>
      <c r="G1121" s="126" t="s">
        <v>154</v>
      </c>
      <c r="H1121" s="211">
        <v>1547939</v>
      </c>
      <c r="I1121" s="182">
        <f>IFERROR(H1121/E1110,"-")</f>
        <v>5.2760397820896063E-3</v>
      </c>
      <c r="J1121" s="211">
        <v>3</v>
      </c>
      <c r="K1121" s="182">
        <f>IFERROR(J1121/F1110,"-")</f>
        <v>5.7251908396946565E-3</v>
      </c>
      <c r="L1121" s="214">
        <f t="shared" si="1098"/>
        <v>515979.66666666669</v>
      </c>
      <c r="M1121" s="109">
        <f t="shared" si="1118"/>
        <v>6.4836827317916578E-4</v>
      </c>
      <c r="N1121" s="615"/>
      <c r="O1121" s="615"/>
      <c r="P1121" s="126" t="s">
        <v>154</v>
      </c>
      <c r="Q1121" s="211">
        <v>0</v>
      </c>
      <c r="R1121" s="182">
        <f>IFERROR(Q1121/N1110,"-")</f>
        <v>0</v>
      </c>
      <c r="S1121" s="211">
        <v>0</v>
      </c>
      <c r="T1121" s="182">
        <f>IFERROR(S1121/O1110,"-")</f>
        <v>0</v>
      </c>
      <c r="U1121" s="214" t="str">
        <f t="shared" si="1100"/>
        <v>-</v>
      </c>
      <c r="V1121" s="109">
        <f t="shared" si="1119"/>
        <v>0</v>
      </c>
      <c r="W1121" s="615"/>
      <c r="X1121" s="615"/>
      <c r="Y1121" s="126" t="s">
        <v>154</v>
      </c>
      <c r="Z1121" s="211">
        <v>0</v>
      </c>
      <c r="AA1121" s="182">
        <f>IFERROR(Z1121/W1110,"-")</f>
        <v>0</v>
      </c>
      <c r="AB1121" s="211">
        <v>0</v>
      </c>
      <c r="AC1121" s="182">
        <f>IFERROR(AB1121/X1110,"-")</f>
        <v>0</v>
      </c>
      <c r="AD1121" s="214" t="str">
        <f t="shared" si="1102"/>
        <v>-</v>
      </c>
      <c r="AE1121" s="109">
        <f t="shared" si="1120"/>
        <v>0</v>
      </c>
      <c r="AF1121" s="615"/>
      <c r="AG1121" s="615"/>
      <c r="AH1121" s="126" t="s">
        <v>154</v>
      </c>
      <c r="AI1121" s="211">
        <v>0</v>
      </c>
      <c r="AJ1121" s="182">
        <f>IFERROR(AI1121/AF1110,"-")</f>
        <v>0</v>
      </c>
      <c r="AK1121" s="211">
        <v>0</v>
      </c>
      <c r="AL1121" s="182">
        <f>IFERROR(AK1121/AG1110,"-")</f>
        <v>0</v>
      </c>
      <c r="AM1121" s="214" t="str">
        <f t="shared" si="1104"/>
        <v>-</v>
      </c>
      <c r="AN1121" s="109">
        <f t="shared" si="1121"/>
        <v>0</v>
      </c>
      <c r="AO1121" s="615"/>
      <c r="AP1121" s="651"/>
      <c r="AQ1121" s="126" t="s">
        <v>154</v>
      </c>
      <c r="AR1121" s="211">
        <f t="shared" si="1096"/>
        <v>1547939</v>
      </c>
      <c r="AS1121" s="182">
        <f>IFERROR(AR1121/AO1110,"-")</f>
        <v>3.7111240243710582E-3</v>
      </c>
      <c r="AT1121" s="211">
        <f t="shared" si="1097"/>
        <v>3</v>
      </c>
      <c r="AU1121" s="182">
        <f>IFERROR(AT1121/AP1110,"-")</f>
        <v>4.160887656033287E-3</v>
      </c>
      <c r="AV1121" s="214">
        <f t="shared" si="1106"/>
        <v>515979.66666666669</v>
      </c>
      <c r="AW1121" s="109">
        <f t="shared" si="1122"/>
        <v>6.4836827317916578E-4</v>
      </c>
      <c r="AX1121" s="121"/>
      <c r="AY1121" s="76"/>
      <c r="AZ1121" s="76"/>
      <c r="BA1121" s="76"/>
      <c r="BB1121" s="76"/>
      <c r="BC1121" s="76"/>
      <c r="BD1121" s="76"/>
      <c r="BE1121" s="76"/>
      <c r="BF1121" s="76"/>
      <c r="BG1121" s="76"/>
      <c r="BH1121" s="76"/>
      <c r="BI1121" s="76"/>
      <c r="BN1121" s="500"/>
      <c r="BO1121" s="642"/>
      <c r="BP1121" s="641"/>
      <c r="BQ1121" s="641"/>
      <c r="BR1121" s="400" t="s">
        <v>154</v>
      </c>
      <c r="BS1121" s="188">
        <v>528067</v>
      </c>
      <c r="BT1121" s="390">
        <v>9.6156784138474415E-3</v>
      </c>
      <c r="BU1121" s="188">
        <v>1</v>
      </c>
      <c r="BV1121" s="390">
        <v>1.4705882352941176E-2</v>
      </c>
      <c r="BW1121" s="188">
        <v>528067</v>
      </c>
      <c r="BX1121" s="401">
        <v>2.2537750732476899E-4</v>
      </c>
      <c r="CB1121" s="159"/>
      <c r="CC1121" s="159"/>
      <c r="CD1121" s="159"/>
      <c r="CE1121" s="159"/>
      <c r="CF1121" s="159"/>
      <c r="CG1121" s="159"/>
      <c r="CI1121" s="76"/>
      <c r="CJ1121" s="150"/>
      <c r="CK1121" s="150"/>
      <c r="CL1121" s="150"/>
    </row>
    <row r="1122" spans="2:90" s="14" customFormat="1" ht="13.5" customHeight="1">
      <c r="B1122" s="500"/>
      <c r="C1122" s="628"/>
      <c r="D1122" s="631"/>
      <c r="E1122" s="615"/>
      <c r="F1122" s="615"/>
      <c r="G1122" s="126" t="s">
        <v>155</v>
      </c>
      <c r="H1122" s="211">
        <v>1463779</v>
      </c>
      <c r="I1122" s="182">
        <f>IFERROR(H1122/E1110,"-")</f>
        <v>4.9891864189656977E-3</v>
      </c>
      <c r="J1122" s="211">
        <v>38</v>
      </c>
      <c r="K1122" s="182">
        <f>IFERROR(J1122/F1110,"-")</f>
        <v>7.2519083969465645E-2</v>
      </c>
      <c r="L1122" s="214">
        <f t="shared" si="1098"/>
        <v>38520.5</v>
      </c>
      <c r="M1122" s="109">
        <f t="shared" si="1118"/>
        <v>8.2126647936027666E-3</v>
      </c>
      <c r="N1122" s="615"/>
      <c r="O1122" s="615"/>
      <c r="P1122" s="126" t="s">
        <v>155</v>
      </c>
      <c r="Q1122" s="211">
        <v>1079120</v>
      </c>
      <c r="R1122" s="182">
        <f>IFERROR(Q1122/N1110,"-")</f>
        <v>2.354498260723285E-2</v>
      </c>
      <c r="S1122" s="211">
        <v>5</v>
      </c>
      <c r="T1122" s="182">
        <f>IFERROR(S1122/O1110,"-")</f>
        <v>6.097560975609756E-2</v>
      </c>
      <c r="U1122" s="214">
        <f t="shared" si="1100"/>
        <v>215824</v>
      </c>
      <c r="V1122" s="109">
        <f t="shared" si="1119"/>
        <v>1.080613788631943E-3</v>
      </c>
      <c r="W1122" s="615"/>
      <c r="X1122" s="615"/>
      <c r="Y1122" s="126" t="s">
        <v>155</v>
      </c>
      <c r="Z1122" s="211">
        <v>65136</v>
      </c>
      <c r="AA1122" s="182">
        <f>IFERROR(Z1122/W1110,"-")</f>
        <v>2.9866226486467899E-3</v>
      </c>
      <c r="AB1122" s="211">
        <v>4</v>
      </c>
      <c r="AC1122" s="182">
        <f>IFERROR(AB1122/X1110,"-")</f>
        <v>0.10810810810810811</v>
      </c>
      <c r="AD1122" s="214">
        <f t="shared" si="1102"/>
        <v>16284</v>
      </c>
      <c r="AE1122" s="109">
        <f t="shared" si="1120"/>
        <v>8.6449103090555438E-4</v>
      </c>
      <c r="AF1122" s="615"/>
      <c r="AG1122" s="615"/>
      <c r="AH1122" s="126" t="s">
        <v>155</v>
      </c>
      <c r="AI1122" s="211">
        <v>522751</v>
      </c>
      <c r="AJ1122" s="182">
        <f>IFERROR(AI1122/AF1110,"-")</f>
        <v>9.3221844203636422E-3</v>
      </c>
      <c r="AK1122" s="211">
        <v>9</v>
      </c>
      <c r="AL1122" s="182">
        <f>IFERROR(AK1122/AG1110,"-")</f>
        <v>0.11538461538461539</v>
      </c>
      <c r="AM1122" s="214">
        <f t="shared" si="1104"/>
        <v>58083.444444444445</v>
      </c>
      <c r="AN1122" s="109">
        <f t="shared" si="1121"/>
        <v>1.9451048195374973E-3</v>
      </c>
      <c r="AO1122" s="615"/>
      <c r="AP1122" s="651"/>
      <c r="AQ1122" s="126" t="s">
        <v>155</v>
      </c>
      <c r="AR1122" s="211">
        <f t="shared" si="1096"/>
        <v>3130786</v>
      </c>
      <c r="AS1122" s="182">
        <f>IFERROR(AR1122/AO1110,"-")</f>
        <v>7.5059386317965814E-3</v>
      </c>
      <c r="AT1122" s="211">
        <f t="shared" si="1097"/>
        <v>56</v>
      </c>
      <c r="AU1122" s="182">
        <f>IFERROR(AT1122/AP1110,"-")</f>
        <v>7.7669902912621352E-2</v>
      </c>
      <c r="AV1122" s="214">
        <f t="shared" si="1106"/>
        <v>55906.892857142855</v>
      </c>
      <c r="AW1122" s="109">
        <f t="shared" si="1122"/>
        <v>1.2102874432677761E-2</v>
      </c>
      <c r="AX1122" s="121"/>
      <c r="AY1122" s="76"/>
      <c r="AZ1122" s="76"/>
      <c r="BA1122" s="76"/>
      <c r="BB1122" s="76"/>
      <c r="BC1122" s="76"/>
      <c r="BD1122" s="76"/>
      <c r="BE1122" s="76"/>
      <c r="BF1122" s="76"/>
      <c r="BG1122" s="76"/>
      <c r="BH1122" s="76"/>
      <c r="BI1122" s="76"/>
      <c r="BN1122" s="500"/>
      <c r="BO1122" s="642"/>
      <c r="BP1122" s="641"/>
      <c r="BQ1122" s="641"/>
      <c r="BR1122" s="400" t="s">
        <v>155</v>
      </c>
      <c r="BS1122" s="188">
        <v>512924</v>
      </c>
      <c r="BT1122" s="390">
        <v>9.3399364753796125E-3</v>
      </c>
      <c r="BU1122" s="188">
        <v>11</v>
      </c>
      <c r="BV1122" s="390">
        <v>0.16176470588235295</v>
      </c>
      <c r="BW1122" s="188">
        <v>46629.454545454544</v>
      </c>
      <c r="BX1122" s="401">
        <v>2.4791525805724587E-3</v>
      </c>
      <c r="CB1122" s="159"/>
      <c r="CC1122" s="159"/>
      <c r="CD1122" s="159"/>
      <c r="CE1122" s="159"/>
      <c r="CF1122" s="159"/>
      <c r="CG1122" s="159"/>
      <c r="CI1122" s="76"/>
      <c r="CJ1122" s="150"/>
      <c r="CK1122" s="150"/>
      <c r="CL1122" s="150"/>
    </row>
    <row r="1123" spans="2:90" s="14" customFormat="1" ht="13.5" customHeight="1">
      <c r="B1123" s="500"/>
      <c r="C1123" s="628"/>
      <c r="D1123" s="631"/>
      <c r="E1123" s="615"/>
      <c r="F1123" s="615"/>
      <c r="G1123" s="126" t="s">
        <v>156</v>
      </c>
      <c r="H1123" s="211">
        <v>2628813</v>
      </c>
      <c r="I1123" s="182">
        <f>IFERROR(H1123/E1110,"-")</f>
        <v>8.9601217927026359E-3</v>
      </c>
      <c r="J1123" s="211">
        <v>36</v>
      </c>
      <c r="K1123" s="182">
        <f>IFERROR(J1123/F1110,"-")</f>
        <v>6.8702290076335881E-2</v>
      </c>
      <c r="L1123" s="214">
        <f t="shared" si="1098"/>
        <v>73022.583333333328</v>
      </c>
      <c r="M1123" s="109">
        <f t="shared" si="1118"/>
        <v>7.7804192781499894E-3</v>
      </c>
      <c r="N1123" s="615"/>
      <c r="O1123" s="615"/>
      <c r="P1123" s="126" t="s">
        <v>156</v>
      </c>
      <c r="Q1123" s="211">
        <v>295945</v>
      </c>
      <c r="R1123" s="182">
        <f>IFERROR(Q1123/N1110,"-")</f>
        <v>6.4571316236354866E-3</v>
      </c>
      <c r="S1123" s="211">
        <v>5</v>
      </c>
      <c r="T1123" s="182">
        <f>IFERROR(S1123/O1110,"-")</f>
        <v>6.097560975609756E-2</v>
      </c>
      <c r="U1123" s="214">
        <f t="shared" si="1100"/>
        <v>59189</v>
      </c>
      <c r="V1123" s="109">
        <f t="shared" si="1119"/>
        <v>1.080613788631943E-3</v>
      </c>
      <c r="W1123" s="615"/>
      <c r="X1123" s="615"/>
      <c r="Y1123" s="126" t="s">
        <v>156</v>
      </c>
      <c r="Z1123" s="211">
        <v>249338</v>
      </c>
      <c r="AA1123" s="182">
        <f>IFERROR(Z1123/W1110,"-")</f>
        <v>1.1432671916732579E-2</v>
      </c>
      <c r="AB1123" s="211">
        <v>4</v>
      </c>
      <c r="AC1123" s="182">
        <f>IFERROR(AB1123/X1110,"-")</f>
        <v>0.10810810810810811</v>
      </c>
      <c r="AD1123" s="214">
        <f t="shared" si="1102"/>
        <v>62334.5</v>
      </c>
      <c r="AE1123" s="109">
        <f t="shared" si="1120"/>
        <v>8.6449103090555438E-4</v>
      </c>
      <c r="AF1123" s="615"/>
      <c r="AG1123" s="615"/>
      <c r="AH1123" s="126" t="s">
        <v>156</v>
      </c>
      <c r="AI1123" s="211">
        <v>725314</v>
      </c>
      <c r="AJ1123" s="182">
        <f>IFERROR(AI1123/AF1110,"-")</f>
        <v>1.2934477161538924E-2</v>
      </c>
      <c r="AK1123" s="211">
        <v>11</v>
      </c>
      <c r="AL1123" s="182">
        <f>IFERROR(AK1123/AG1110,"-")</f>
        <v>0.14102564102564102</v>
      </c>
      <c r="AM1123" s="214">
        <f t="shared" si="1104"/>
        <v>65937.636363636368</v>
      </c>
      <c r="AN1123" s="109">
        <f t="shared" si="1121"/>
        <v>2.3773503349902745E-3</v>
      </c>
      <c r="AO1123" s="615"/>
      <c r="AP1123" s="651"/>
      <c r="AQ1123" s="126" t="s">
        <v>156</v>
      </c>
      <c r="AR1123" s="211">
        <f t="shared" si="1096"/>
        <v>3899410</v>
      </c>
      <c r="AS1123" s="182">
        <f>IFERROR(AR1123/AO1110,"-")</f>
        <v>9.3486850139913452E-3</v>
      </c>
      <c r="AT1123" s="211">
        <f t="shared" si="1097"/>
        <v>56</v>
      </c>
      <c r="AU1123" s="182">
        <f>IFERROR(AT1123/AP1110,"-")</f>
        <v>7.7669902912621352E-2</v>
      </c>
      <c r="AV1123" s="214">
        <f t="shared" si="1106"/>
        <v>69632.321428571435</v>
      </c>
      <c r="AW1123" s="109">
        <f t="shared" si="1122"/>
        <v>1.2102874432677761E-2</v>
      </c>
      <c r="AX1123" s="121"/>
      <c r="AY1123" s="76"/>
      <c r="AZ1123" s="76"/>
      <c r="BA1123" s="76"/>
      <c r="BB1123" s="76"/>
      <c r="BC1123" s="76"/>
      <c r="BD1123" s="76"/>
      <c r="BE1123" s="76"/>
      <c r="BF1123" s="76"/>
      <c r="BG1123" s="76"/>
      <c r="BH1123" s="76"/>
      <c r="BI1123" s="76"/>
      <c r="BN1123" s="500"/>
      <c r="BO1123" s="642"/>
      <c r="BP1123" s="641"/>
      <c r="BQ1123" s="641"/>
      <c r="BR1123" s="400" t="s">
        <v>156</v>
      </c>
      <c r="BS1123" s="188">
        <v>662297</v>
      </c>
      <c r="BT1123" s="390">
        <v>1.2059899532551589E-2</v>
      </c>
      <c r="BU1123" s="188">
        <v>11</v>
      </c>
      <c r="BV1123" s="390">
        <v>0.16176470588235295</v>
      </c>
      <c r="BW1123" s="188">
        <v>60208.818181818184</v>
      </c>
      <c r="BX1123" s="401">
        <v>2.4791525805724587E-3</v>
      </c>
      <c r="CB1123" s="159"/>
      <c r="CC1123" s="159"/>
      <c r="CD1123" s="159"/>
      <c r="CE1123" s="159"/>
      <c r="CF1123" s="159"/>
      <c r="CG1123" s="159"/>
      <c r="CI1123" s="76"/>
      <c r="CJ1123" s="150"/>
      <c r="CK1123" s="150"/>
      <c r="CL1123" s="150"/>
    </row>
    <row r="1124" spans="2:90" s="14" customFormat="1" ht="13.5" customHeight="1">
      <c r="B1124" s="500"/>
      <c r="C1124" s="628"/>
      <c r="D1124" s="631"/>
      <c r="E1124" s="615"/>
      <c r="F1124" s="615"/>
      <c r="G1124" s="126" t="s">
        <v>157</v>
      </c>
      <c r="H1124" s="211">
        <v>473198</v>
      </c>
      <c r="I1124" s="182">
        <f>IFERROR(H1124/E1110,"-")</f>
        <v>1.6128616649656335E-3</v>
      </c>
      <c r="J1124" s="211">
        <v>22</v>
      </c>
      <c r="K1124" s="182">
        <f>IFERROR(J1124/F1110,"-")</f>
        <v>4.1984732824427481E-2</v>
      </c>
      <c r="L1124" s="214">
        <f t="shared" si="1098"/>
        <v>21509</v>
      </c>
      <c r="M1124" s="109">
        <f t="shared" si="1118"/>
        <v>4.7547006699805491E-3</v>
      </c>
      <c r="N1124" s="615"/>
      <c r="O1124" s="615"/>
      <c r="P1124" s="126" t="s">
        <v>157</v>
      </c>
      <c r="Q1124" s="211">
        <v>209724</v>
      </c>
      <c r="R1124" s="182">
        <f>IFERROR(Q1124/N1110,"-")</f>
        <v>4.5759025245749336E-3</v>
      </c>
      <c r="S1124" s="211">
        <v>10</v>
      </c>
      <c r="T1124" s="182">
        <f>IFERROR(S1124/O1110,"-")</f>
        <v>0.12195121951219512</v>
      </c>
      <c r="U1124" s="214">
        <f t="shared" si="1100"/>
        <v>20972.400000000001</v>
      </c>
      <c r="V1124" s="109">
        <f t="shared" si="1119"/>
        <v>2.1612275772638859E-3</v>
      </c>
      <c r="W1124" s="615"/>
      <c r="X1124" s="615"/>
      <c r="Y1124" s="126" t="s">
        <v>157</v>
      </c>
      <c r="Z1124" s="211">
        <v>69690</v>
      </c>
      <c r="AA1124" s="182">
        <f>IFERROR(Z1124/W1110,"-")</f>
        <v>3.1954331304377731E-3</v>
      </c>
      <c r="AB1124" s="211">
        <v>3</v>
      </c>
      <c r="AC1124" s="182">
        <f>IFERROR(AB1124/X1110,"-")</f>
        <v>8.1081081081081086E-2</v>
      </c>
      <c r="AD1124" s="214">
        <f t="shared" si="1102"/>
        <v>23230</v>
      </c>
      <c r="AE1124" s="109">
        <f t="shared" si="1120"/>
        <v>6.4836827317916578E-4</v>
      </c>
      <c r="AF1124" s="615"/>
      <c r="AG1124" s="615"/>
      <c r="AH1124" s="126" t="s">
        <v>157</v>
      </c>
      <c r="AI1124" s="211">
        <v>223581</v>
      </c>
      <c r="AJ1124" s="182">
        <f>IFERROR(AI1124/AF1110,"-")</f>
        <v>3.9871053616144653E-3</v>
      </c>
      <c r="AK1124" s="211">
        <v>4</v>
      </c>
      <c r="AL1124" s="182">
        <f>IFERROR(AK1124/AG1110,"-")</f>
        <v>5.128205128205128E-2</v>
      </c>
      <c r="AM1124" s="214">
        <f t="shared" si="1104"/>
        <v>55895.25</v>
      </c>
      <c r="AN1124" s="109">
        <f t="shared" si="1121"/>
        <v>8.6449103090555438E-4</v>
      </c>
      <c r="AO1124" s="615"/>
      <c r="AP1124" s="651"/>
      <c r="AQ1124" s="126" t="s">
        <v>157</v>
      </c>
      <c r="AR1124" s="211">
        <f t="shared" si="1096"/>
        <v>976193</v>
      </c>
      <c r="AS1124" s="182">
        <f>IFERROR(AR1124/AO1110,"-")</f>
        <v>2.340385050523862E-3</v>
      </c>
      <c r="AT1124" s="211">
        <f t="shared" si="1097"/>
        <v>39</v>
      </c>
      <c r="AU1124" s="182">
        <f>IFERROR(AT1124/AP1110,"-")</f>
        <v>5.4091539528432729E-2</v>
      </c>
      <c r="AV1124" s="214">
        <f t="shared" si="1106"/>
        <v>25030.589743589742</v>
      </c>
      <c r="AW1124" s="109">
        <f t="shared" si="1122"/>
        <v>8.4287875513291543E-3</v>
      </c>
      <c r="AX1124" s="121"/>
      <c r="AY1124" s="76"/>
      <c r="AZ1124" s="76"/>
      <c r="BA1124" s="76"/>
      <c r="BB1124" s="76"/>
      <c r="BC1124" s="76"/>
      <c r="BD1124" s="76"/>
      <c r="BE1124" s="76"/>
      <c r="BF1124" s="76"/>
      <c r="BG1124" s="76"/>
      <c r="BH1124" s="76"/>
      <c r="BI1124" s="76"/>
      <c r="BN1124" s="500"/>
      <c r="BO1124" s="642"/>
      <c r="BP1124" s="641"/>
      <c r="BQ1124" s="641"/>
      <c r="BR1124" s="400" t="s">
        <v>157</v>
      </c>
      <c r="BS1124" s="188">
        <v>96699</v>
      </c>
      <c r="BT1124" s="390">
        <v>1.7608115768276257E-3</v>
      </c>
      <c r="BU1124" s="188">
        <v>6</v>
      </c>
      <c r="BV1124" s="390">
        <v>8.8235294117647065E-2</v>
      </c>
      <c r="BW1124" s="188">
        <v>16116.5</v>
      </c>
      <c r="BX1124" s="401">
        <v>1.3522650439486139E-3</v>
      </c>
      <c r="CB1124" s="159"/>
      <c r="CC1124" s="159"/>
      <c r="CD1124" s="159"/>
      <c r="CE1124" s="159"/>
      <c r="CF1124" s="159"/>
      <c r="CG1124" s="159"/>
      <c r="CI1124" s="76"/>
      <c r="CJ1124" s="150"/>
      <c r="CK1124" s="150"/>
      <c r="CL1124" s="150"/>
    </row>
    <row r="1125" spans="2:90" s="14" customFormat="1" ht="13.5" customHeight="1">
      <c r="B1125" s="500"/>
      <c r="C1125" s="628"/>
      <c r="D1125" s="631"/>
      <c r="E1125" s="615"/>
      <c r="F1125" s="615"/>
      <c r="G1125" s="127" t="s">
        <v>158</v>
      </c>
      <c r="H1125" s="212">
        <v>554826</v>
      </c>
      <c r="I1125" s="183">
        <f>IFERROR(H1125/E1110,"-")</f>
        <v>1.8910848865088664E-3</v>
      </c>
      <c r="J1125" s="212">
        <v>32</v>
      </c>
      <c r="K1125" s="183">
        <f>IFERROR(J1125/F1110,"-")</f>
        <v>6.1068702290076333E-2</v>
      </c>
      <c r="L1125" s="215">
        <f t="shared" si="1098"/>
        <v>17338.3125</v>
      </c>
      <c r="M1125" s="110">
        <f t="shared" si="1118"/>
        <v>6.915928247244435E-3</v>
      </c>
      <c r="N1125" s="615"/>
      <c r="O1125" s="615"/>
      <c r="P1125" s="127" t="s">
        <v>158</v>
      </c>
      <c r="Q1125" s="212">
        <v>37250</v>
      </c>
      <c r="R1125" s="183">
        <f>IFERROR(Q1125/N1110,"-")</f>
        <v>8.1274612843745245E-4</v>
      </c>
      <c r="S1125" s="212">
        <v>5</v>
      </c>
      <c r="T1125" s="183">
        <f>IFERROR(S1125/O1110,"-")</f>
        <v>6.097560975609756E-2</v>
      </c>
      <c r="U1125" s="215">
        <f t="shared" si="1100"/>
        <v>7450</v>
      </c>
      <c r="V1125" s="110">
        <f t="shared" si="1119"/>
        <v>1.080613788631943E-3</v>
      </c>
      <c r="W1125" s="615"/>
      <c r="X1125" s="615"/>
      <c r="Y1125" s="127" t="s">
        <v>158</v>
      </c>
      <c r="Z1125" s="212">
        <v>7229</v>
      </c>
      <c r="AA1125" s="183">
        <f>IFERROR(Z1125/W1110,"-")</f>
        <v>3.3146486009376754E-4</v>
      </c>
      <c r="AB1125" s="212">
        <v>2</v>
      </c>
      <c r="AC1125" s="183">
        <f>IFERROR(AB1125/X1110,"-")</f>
        <v>5.4054054054054057E-2</v>
      </c>
      <c r="AD1125" s="215">
        <f t="shared" si="1102"/>
        <v>3614.5</v>
      </c>
      <c r="AE1125" s="110">
        <f t="shared" si="1120"/>
        <v>4.3224551545277719E-4</v>
      </c>
      <c r="AF1125" s="615"/>
      <c r="AG1125" s="615"/>
      <c r="AH1125" s="127" t="s">
        <v>158</v>
      </c>
      <c r="AI1125" s="212">
        <v>54894</v>
      </c>
      <c r="AJ1125" s="183">
        <f>IFERROR(AI1125/AF1110,"-")</f>
        <v>9.7892111458694822E-4</v>
      </c>
      <c r="AK1125" s="212">
        <v>8</v>
      </c>
      <c r="AL1125" s="183">
        <f>IFERROR(AK1125/AG1110,"-")</f>
        <v>0.10256410256410256</v>
      </c>
      <c r="AM1125" s="215">
        <f t="shared" si="1104"/>
        <v>6861.75</v>
      </c>
      <c r="AN1125" s="110">
        <f t="shared" si="1121"/>
        <v>1.7289820618111088E-3</v>
      </c>
      <c r="AO1125" s="615"/>
      <c r="AP1125" s="651"/>
      <c r="AQ1125" s="127" t="s">
        <v>158</v>
      </c>
      <c r="AR1125" s="212">
        <f t="shared" si="1096"/>
        <v>654199</v>
      </c>
      <c r="AS1125" s="183">
        <f>IFERROR(AR1125/AO1110,"-")</f>
        <v>1.5684168598501117E-3</v>
      </c>
      <c r="AT1125" s="212">
        <f t="shared" si="1097"/>
        <v>47</v>
      </c>
      <c r="AU1125" s="183">
        <f>IFERROR(AT1125/AP1110,"-")</f>
        <v>6.5187239944521497E-2</v>
      </c>
      <c r="AV1125" s="215">
        <f t="shared" si="1106"/>
        <v>13919.127659574468</v>
      </c>
      <c r="AW1125" s="110">
        <f t="shared" si="1122"/>
        <v>1.0157769613140263E-2</v>
      </c>
      <c r="AX1125" s="121"/>
      <c r="AY1125" s="76"/>
      <c r="AZ1125" s="76"/>
      <c r="BA1125" s="76"/>
      <c r="BB1125" s="76"/>
      <c r="BC1125" s="76"/>
      <c r="BD1125" s="76"/>
      <c r="BE1125" s="76"/>
      <c r="BF1125" s="76"/>
      <c r="BG1125" s="76"/>
      <c r="BH1125" s="76"/>
      <c r="BI1125" s="76"/>
      <c r="BN1125" s="500"/>
      <c r="BO1125" s="642"/>
      <c r="BP1125" s="641"/>
      <c r="BQ1125" s="641"/>
      <c r="BR1125" s="400" t="s">
        <v>158</v>
      </c>
      <c r="BS1125" s="188">
        <v>38658</v>
      </c>
      <c r="BT1125" s="390">
        <v>7.0393131197843157E-4</v>
      </c>
      <c r="BU1125" s="188">
        <v>7</v>
      </c>
      <c r="BV1125" s="390">
        <v>0.10294117647058823</v>
      </c>
      <c r="BW1125" s="188">
        <v>5522.5714285714284</v>
      </c>
      <c r="BX1125" s="401">
        <v>1.5776425512733828E-3</v>
      </c>
      <c r="CB1125" s="159"/>
      <c r="CC1125" s="159"/>
      <c r="CD1125" s="159"/>
      <c r="CE1125" s="159"/>
      <c r="CF1125" s="159"/>
      <c r="CG1125" s="159"/>
      <c r="CI1125" s="76"/>
      <c r="CJ1125" s="150"/>
      <c r="CK1125" s="150"/>
      <c r="CL1125" s="150"/>
    </row>
    <row r="1126" spans="2:90" s="14" customFormat="1" ht="13.5" customHeight="1">
      <c r="B1126" s="500"/>
      <c r="C1126" s="629"/>
      <c r="D1126" s="632"/>
      <c r="E1126" s="616"/>
      <c r="F1126" s="616"/>
      <c r="G1126" s="128" t="s">
        <v>81</v>
      </c>
      <c r="H1126" s="204">
        <v>49882551</v>
      </c>
      <c r="I1126" s="183">
        <f>IFERROR(H1126/E1110,"-")</f>
        <v>0.17002112066955719</v>
      </c>
      <c r="J1126" s="212">
        <v>345</v>
      </c>
      <c r="K1126" s="183">
        <f>IFERROR(J1126/F1110,"-")</f>
        <v>0.65839694656488545</v>
      </c>
      <c r="L1126" s="215">
        <f t="shared" si="1098"/>
        <v>144587.1043478261</v>
      </c>
      <c r="M1126" s="111">
        <f t="shared" si="1118"/>
        <v>7.4562351415604064E-2</v>
      </c>
      <c r="N1126" s="616"/>
      <c r="O1126" s="616"/>
      <c r="P1126" s="128" t="s">
        <v>81</v>
      </c>
      <c r="Q1126" s="204">
        <v>7724370</v>
      </c>
      <c r="R1126" s="183">
        <f>IFERROR(Q1126/N1110,"-")</f>
        <v>0.16853561911727261</v>
      </c>
      <c r="S1126" s="212">
        <v>56</v>
      </c>
      <c r="T1126" s="183">
        <f>IFERROR(S1126/O1110,"-")</f>
        <v>0.68292682926829273</v>
      </c>
      <c r="U1126" s="215">
        <f t="shared" si="1100"/>
        <v>137935.17857142858</v>
      </c>
      <c r="V1126" s="111">
        <f t="shared" si="1119"/>
        <v>1.2102874432677761E-2</v>
      </c>
      <c r="W1126" s="616"/>
      <c r="X1126" s="616"/>
      <c r="Y1126" s="128" t="s">
        <v>81</v>
      </c>
      <c r="Z1126" s="204">
        <v>1233696</v>
      </c>
      <c r="AA1126" s="183">
        <f>IFERROR(Z1126/W1110,"-")</f>
        <v>5.6567557343787614E-2</v>
      </c>
      <c r="AB1126" s="212">
        <v>24</v>
      </c>
      <c r="AC1126" s="183">
        <f>IFERROR(AB1126/X1110,"-")</f>
        <v>0.64864864864864868</v>
      </c>
      <c r="AD1126" s="215">
        <f t="shared" si="1102"/>
        <v>51404</v>
      </c>
      <c r="AE1126" s="111">
        <f t="shared" si="1120"/>
        <v>5.1869461854333263E-3</v>
      </c>
      <c r="AF1126" s="616"/>
      <c r="AG1126" s="616"/>
      <c r="AH1126" s="128" t="s">
        <v>81</v>
      </c>
      <c r="AI1126" s="204">
        <v>9882683</v>
      </c>
      <c r="AJ1126" s="183">
        <f>IFERROR(AI1126/AF1110,"-")</f>
        <v>0.17623724008943573</v>
      </c>
      <c r="AK1126" s="212">
        <v>63</v>
      </c>
      <c r="AL1126" s="183">
        <f>IFERROR(AK1126/AG1110,"-")</f>
        <v>0.80769230769230771</v>
      </c>
      <c r="AM1126" s="215">
        <f t="shared" si="1104"/>
        <v>156867.98412698411</v>
      </c>
      <c r="AN1126" s="111">
        <f t="shared" si="1121"/>
        <v>1.3615733736762481E-2</v>
      </c>
      <c r="AO1126" s="616"/>
      <c r="AP1126" s="652"/>
      <c r="AQ1126" s="128" t="s">
        <v>81</v>
      </c>
      <c r="AR1126" s="204">
        <f t="shared" si="1096"/>
        <v>68723300</v>
      </c>
      <c r="AS1126" s="183">
        <f>IFERROR(AR1126/AO1110,"-")</f>
        <v>0.16476146002139591</v>
      </c>
      <c r="AT1126" s="212">
        <f t="shared" si="1097"/>
        <v>488</v>
      </c>
      <c r="AU1126" s="183">
        <f>IFERROR(AT1126/AP1110,"-")</f>
        <v>0.67683772538141473</v>
      </c>
      <c r="AV1126" s="215">
        <f t="shared" si="1106"/>
        <v>140826.43442622951</v>
      </c>
      <c r="AW1126" s="111">
        <f t="shared" si="1122"/>
        <v>0.10546790577047763</v>
      </c>
      <c r="AX1126" s="121"/>
      <c r="AY1126" s="76"/>
      <c r="AZ1126" s="76"/>
      <c r="BA1126" s="76"/>
      <c r="BB1126" s="76"/>
      <c r="BC1126" s="76"/>
      <c r="BD1126" s="76"/>
      <c r="BE1126" s="76"/>
      <c r="BF1126" s="76"/>
      <c r="BG1126" s="76"/>
      <c r="BH1126" s="76"/>
      <c r="BI1126" s="76"/>
      <c r="BN1126" s="500"/>
      <c r="BO1126" s="642"/>
      <c r="BP1126" s="641"/>
      <c r="BQ1126" s="641"/>
      <c r="BR1126" s="128" t="s">
        <v>81</v>
      </c>
      <c r="BS1126" s="188">
        <v>5646541</v>
      </c>
      <c r="BT1126" s="390">
        <v>0.10281900290418555</v>
      </c>
      <c r="BU1126" s="188">
        <v>52</v>
      </c>
      <c r="BV1126" s="390">
        <v>0.76470588235294112</v>
      </c>
      <c r="BW1126" s="188">
        <v>108587.32692307692</v>
      </c>
      <c r="BX1126" s="401">
        <v>1.1719630380887988E-2</v>
      </c>
      <c r="CB1126" s="159"/>
      <c r="CC1126" s="159"/>
      <c r="CD1126" s="159"/>
      <c r="CE1126" s="159"/>
      <c r="CF1126" s="159"/>
      <c r="CG1126" s="159"/>
      <c r="CI1126" s="76"/>
      <c r="CJ1126" s="150"/>
      <c r="CK1126" s="150"/>
      <c r="CL1126" s="150"/>
    </row>
    <row r="1127" spans="2:90" s="14" customFormat="1" ht="13.5" customHeight="1">
      <c r="B1127" s="500">
        <v>67</v>
      </c>
      <c r="C1127" s="627" t="s">
        <v>6</v>
      </c>
      <c r="D1127" s="630">
        <f>BL71</f>
        <v>1941</v>
      </c>
      <c r="E1127" s="626">
        <f t="shared" ref="E1127" si="1123">VLOOKUP(C1127,$AY$5:$BI$78,2,0)</f>
        <v>98158250</v>
      </c>
      <c r="F1127" s="626">
        <f t="shared" ref="F1127" si="1124">VLOOKUP(C1127,$AY$5:$BI$78,7,0)</f>
        <v>156</v>
      </c>
      <c r="G1127" s="124" t="s">
        <v>144</v>
      </c>
      <c r="H1127" s="210">
        <v>1903309</v>
      </c>
      <c r="I1127" s="181">
        <f>IFERROR(H1127/E1127,"-")</f>
        <v>1.9390209177527106E-2</v>
      </c>
      <c r="J1127" s="210">
        <v>20</v>
      </c>
      <c r="K1127" s="181">
        <f>IFERROR(J1127/F1127,"-")</f>
        <v>0.12820512820512819</v>
      </c>
      <c r="L1127" s="213">
        <f t="shared" si="1098"/>
        <v>95165.45</v>
      </c>
      <c r="M1127" s="108">
        <f>IFERROR(J1127/$BL$71,0)</f>
        <v>1.0303967027305513E-2</v>
      </c>
      <c r="N1127" s="626">
        <f t="shared" ref="N1127" si="1125">VLOOKUP(C1127,$AY$5:$BI$78,3,0)</f>
        <v>11541750</v>
      </c>
      <c r="O1127" s="626">
        <f t="shared" ref="O1127" si="1126">VLOOKUP(C1127,$AY$5:$BI$78,8,0)</f>
        <v>27</v>
      </c>
      <c r="P1127" s="124" t="s">
        <v>144</v>
      </c>
      <c r="Q1127" s="210">
        <v>51814</v>
      </c>
      <c r="R1127" s="181">
        <f>IFERROR(Q1127/N1127,"-")</f>
        <v>4.4892672255073974E-3</v>
      </c>
      <c r="S1127" s="210">
        <v>4</v>
      </c>
      <c r="T1127" s="181">
        <f>IFERROR(S1127/O1127,"-")</f>
        <v>0.14814814814814814</v>
      </c>
      <c r="U1127" s="213">
        <f t="shared" si="1100"/>
        <v>12953.5</v>
      </c>
      <c r="V1127" s="108">
        <f>IFERROR(S1127/$BL$71,0)</f>
        <v>2.0607934054611026E-3</v>
      </c>
      <c r="W1127" s="626">
        <f t="shared" ref="W1127" si="1127">VLOOKUP(C1127,$AY$5:$BI$78,4,0)</f>
        <v>4903540</v>
      </c>
      <c r="X1127" s="626">
        <f t="shared" ref="X1127" si="1128">VLOOKUP(C1127,$AY$5:$BI$78,9,0)</f>
        <v>11</v>
      </c>
      <c r="Y1127" s="124" t="s">
        <v>144</v>
      </c>
      <c r="Z1127" s="210">
        <v>208923</v>
      </c>
      <c r="AA1127" s="181">
        <f>IFERROR(Z1127/W1127,"-")</f>
        <v>4.2606565868739725E-2</v>
      </c>
      <c r="AB1127" s="210">
        <v>3</v>
      </c>
      <c r="AC1127" s="181">
        <f>IFERROR(AB1127/X1127,"-")</f>
        <v>0.27272727272727271</v>
      </c>
      <c r="AD1127" s="213">
        <f t="shared" si="1102"/>
        <v>69641</v>
      </c>
      <c r="AE1127" s="108">
        <f>IFERROR(AB1127/$BL$71,0)</f>
        <v>1.5455950540958269E-3</v>
      </c>
      <c r="AF1127" s="626">
        <f t="shared" ref="AF1127" si="1129">VLOOKUP(C1127,$AY$5:$BI$78,5,0)</f>
        <v>23965370</v>
      </c>
      <c r="AG1127" s="626">
        <f t="shared" ref="AG1127" si="1130">VLOOKUP(C1127,$AY$5:$BI$78,10,0)</f>
        <v>32</v>
      </c>
      <c r="AH1127" s="124" t="s">
        <v>144</v>
      </c>
      <c r="AI1127" s="210">
        <v>174624</v>
      </c>
      <c r="AJ1127" s="181">
        <f>IFERROR(AI1127/AF1127,"-")</f>
        <v>7.2865138322504514E-3</v>
      </c>
      <c r="AK1127" s="210">
        <v>8</v>
      </c>
      <c r="AL1127" s="181">
        <f>IFERROR(AK1127/AG1127,"-")</f>
        <v>0.25</v>
      </c>
      <c r="AM1127" s="213">
        <f t="shared" si="1104"/>
        <v>21828</v>
      </c>
      <c r="AN1127" s="108">
        <f>IFERROR(AK1127/$BL$71,0)</f>
        <v>4.1215868109222053E-3</v>
      </c>
      <c r="AO1127" s="626">
        <f t="shared" ref="AO1127" si="1131">VLOOKUP(C1127,$AY$5:$BI$78,6,0)</f>
        <v>138568910</v>
      </c>
      <c r="AP1127" s="650">
        <f t="shared" ref="AP1127" si="1132">VLOOKUP(C1127,$AY$5:$BI$78,11,0)</f>
        <v>226</v>
      </c>
      <c r="AQ1127" s="124" t="s">
        <v>144</v>
      </c>
      <c r="AR1127" s="210">
        <f t="shared" si="1096"/>
        <v>2338670</v>
      </c>
      <c r="AS1127" s="181">
        <f>IFERROR(AR1127/AO1127,"-")</f>
        <v>1.6877306749399992E-2</v>
      </c>
      <c r="AT1127" s="210">
        <f t="shared" si="1097"/>
        <v>35</v>
      </c>
      <c r="AU1127" s="181">
        <f>IFERROR(AT1127/AP1127,"-")</f>
        <v>0.15486725663716813</v>
      </c>
      <c r="AV1127" s="213">
        <f t="shared" si="1106"/>
        <v>66819.142857142855</v>
      </c>
      <c r="AW1127" s="108">
        <f>IFERROR(AT1127/$BL$71,0)</f>
        <v>1.8031942297784646E-2</v>
      </c>
      <c r="AX1127" s="121"/>
      <c r="AY1127" s="76"/>
      <c r="AZ1127" s="76"/>
      <c r="BA1127" s="76"/>
      <c r="BB1127" s="76"/>
      <c r="BC1127" s="76"/>
      <c r="BD1127" s="76"/>
      <c r="BE1127" s="76"/>
      <c r="BF1127" s="76"/>
      <c r="BG1127" s="76"/>
      <c r="BH1127" s="76"/>
      <c r="BI1127" s="76"/>
      <c r="BN1127" s="500">
        <v>67</v>
      </c>
      <c r="BO1127" s="642" t="s">
        <v>6</v>
      </c>
      <c r="BP1127" s="641">
        <v>23358180</v>
      </c>
      <c r="BQ1127" s="641">
        <v>29</v>
      </c>
      <c r="BR1127" s="400" t="s">
        <v>144</v>
      </c>
      <c r="BS1127" s="188">
        <v>103070</v>
      </c>
      <c r="BT1127" s="390">
        <v>4.412586939564641E-3</v>
      </c>
      <c r="BU1127" s="188">
        <v>4</v>
      </c>
      <c r="BV1127" s="390">
        <v>0.13793103448275862</v>
      </c>
      <c r="BW1127" s="188">
        <v>25767.5</v>
      </c>
      <c r="BX1127" s="401">
        <v>2.1052631578947368E-3</v>
      </c>
      <c r="CB1127" s="159"/>
      <c r="CC1127" s="159"/>
      <c r="CD1127" s="159"/>
      <c r="CE1127" s="159"/>
      <c r="CF1127" s="159"/>
      <c r="CG1127" s="159"/>
      <c r="CI1127" s="76"/>
      <c r="CJ1127" s="150"/>
      <c r="CK1127" s="150"/>
      <c r="CL1127" s="150"/>
    </row>
    <row r="1128" spans="2:90" s="14" customFormat="1" ht="13.5" customHeight="1">
      <c r="B1128" s="500"/>
      <c r="C1128" s="628"/>
      <c r="D1128" s="631"/>
      <c r="E1128" s="615"/>
      <c r="F1128" s="615"/>
      <c r="G1128" s="125" t="s">
        <v>145</v>
      </c>
      <c r="H1128" s="211">
        <v>1062053</v>
      </c>
      <c r="I1128" s="182">
        <f>IFERROR(H1128/E1127,"-")</f>
        <v>1.0819803735294791E-2</v>
      </c>
      <c r="J1128" s="211">
        <v>37</v>
      </c>
      <c r="K1128" s="182">
        <f>IFERROR(J1128/F1127,"-")</f>
        <v>0.23717948717948717</v>
      </c>
      <c r="L1128" s="214">
        <f t="shared" si="1098"/>
        <v>28704.135135135137</v>
      </c>
      <c r="M1128" s="109">
        <f t="shared" ref="M1128:M1143" si="1133">IFERROR(J1128/$BL$71,0)</f>
        <v>1.90623390005152E-2</v>
      </c>
      <c r="N1128" s="615"/>
      <c r="O1128" s="615"/>
      <c r="P1128" s="125" t="s">
        <v>145</v>
      </c>
      <c r="Q1128" s="211">
        <v>158887</v>
      </c>
      <c r="R1128" s="182">
        <f>IFERROR(Q1128/N1127,"-")</f>
        <v>1.3766283275933025E-2</v>
      </c>
      <c r="S1128" s="211">
        <v>7</v>
      </c>
      <c r="T1128" s="182">
        <f>IFERROR(S1128/O1127,"-")</f>
        <v>0.25925925925925924</v>
      </c>
      <c r="U1128" s="214">
        <f t="shared" si="1100"/>
        <v>22698.142857142859</v>
      </c>
      <c r="V1128" s="109">
        <f t="shared" ref="V1128:V1143" si="1134">IFERROR(S1128/$BL$71,0)</f>
        <v>3.6063884595569293E-3</v>
      </c>
      <c r="W1128" s="615"/>
      <c r="X1128" s="615"/>
      <c r="Y1128" s="125" t="s">
        <v>145</v>
      </c>
      <c r="Z1128" s="211">
        <v>117718</v>
      </c>
      <c r="AA1128" s="182">
        <f>IFERROR(Z1128/W1127,"-")</f>
        <v>2.4006737989289369E-2</v>
      </c>
      <c r="AB1128" s="211">
        <v>4</v>
      </c>
      <c r="AC1128" s="182">
        <f>IFERROR(AB1128/X1127,"-")</f>
        <v>0.36363636363636365</v>
      </c>
      <c r="AD1128" s="214">
        <f t="shared" si="1102"/>
        <v>29429.5</v>
      </c>
      <c r="AE1128" s="109">
        <f t="shared" ref="AE1128:AE1143" si="1135">IFERROR(AB1128/$BL$71,0)</f>
        <v>2.0607934054611026E-3</v>
      </c>
      <c r="AF1128" s="615"/>
      <c r="AG1128" s="615"/>
      <c r="AH1128" s="125" t="s">
        <v>145</v>
      </c>
      <c r="AI1128" s="211">
        <v>596108</v>
      </c>
      <c r="AJ1128" s="182">
        <f>IFERROR(AI1128/AF1127,"-")</f>
        <v>2.4873724044318948E-2</v>
      </c>
      <c r="AK1128" s="211">
        <v>6</v>
      </c>
      <c r="AL1128" s="182">
        <f>IFERROR(AK1128/AG1127,"-")</f>
        <v>0.1875</v>
      </c>
      <c r="AM1128" s="214">
        <f t="shared" si="1104"/>
        <v>99351.333333333328</v>
      </c>
      <c r="AN1128" s="109">
        <f t="shared" ref="AN1128:AN1143" si="1136">IFERROR(AK1128/$BL$71,0)</f>
        <v>3.0911901081916537E-3</v>
      </c>
      <c r="AO1128" s="615"/>
      <c r="AP1128" s="651"/>
      <c r="AQ1128" s="125" t="s">
        <v>145</v>
      </c>
      <c r="AR1128" s="211">
        <f t="shared" si="1096"/>
        <v>1934766</v>
      </c>
      <c r="AS1128" s="182">
        <f>IFERROR(AR1128/AO1127,"-")</f>
        <v>1.39624826376999E-2</v>
      </c>
      <c r="AT1128" s="211">
        <f t="shared" si="1097"/>
        <v>54</v>
      </c>
      <c r="AU1128" s="182">
        <f>IFERROR(AT1128/AP1127,"-")</f>
        <v>0.23893805309734514</v>
      </c>
      <c r="AV1128" s="214">
        <f t="shared" si="1106"/>
        <v>35829</v>
      </c>
      <c r="AW1128" s="109">
        <f t="shared" ref="AW1128:AW1143" si="1137">IFERROR(AT1128/$BL$71,0)</f>
        <v>2.7820710973724884E-2</v>
      </c>
      <c r="AX1128" s="121"/>
      <c r="AY1128" s="76"/>
      <c r="AZ1128" s="76"/>
      <c r="BA1128" s="76"/>
      <c r="BB1128" s="76"/>
      <c r="BC1128" s="76"/>
      <c r="BD1128" s="76"/>
      <c r="BE1128" s="76"/>
      <c r="BF1128" s="76"/>
      <c r="BG1128" s="76"/>
      <c r="BH1128" s="76"/>
      <c r="BI1128" s="76"/>
      <c r="BN1128" s="500"/>
      <c r="BO1128" s="642"/>
      <c r="BP1128" s="641"/>
      <c r="BQ1128" s="641"/>
      <c r="BR1128" s="400" t="s">
        <v>145</v>
      </c>
      <c r="BS1128" s="188">
        <v>189020</v>
      </c>
      <c r="BT1128" s="390">
        <v>8.0922400632241036E-3</v>
      </c>
      <c r="BU1128" s="188">
        <v>4</v>
      </c>
      <c r="BV1128" s="390">
        <v>0.13793103448275862</v>
      </c>
      <c r="BW1128" s="188">
        <v>47255</v>
      </c>
      <c r="BX1128" s="401">
        <v>2.1052631578947368E-3</v>
      </c>
      <c r="CB1128" s="159"/>
      <c r="CC1128" s="159"/>
      <c r="CD1128" s="159"/>
      <c r="CE1128" s="159"/>
      <c r="CF1128" s="159"/>
      <c r="CG1128" s="159"/>
      <c r="CI1128" s="76"/>
      <c r="CJ1128" s="150"/>
      <c r="CK1128" s="150"/>
      <c r="CL1128" s="150"/>
    </row>
    <row r="1129" spans="2:90" s="14" customFormat="1" ht="13.5" customHeight="1">
      <c r="B1129" s="500"/>
      <c r="C1129" s="628"/>
      <c r="D1129" s="631"/>
      <c r="E1129" s="615"/>
      <c r="F1129" s="615"/>
      <c r="G1129" s="126" t="s">
        <v>146</v>
      </c>
      <c r="H1129" s="211">
        <v>913353</v>
      </c>
      <c r="I1129" s="182">
        <f>IFERROR(H1129/E1127,"-")</f>
        <v>9.3049030519594626E-3</v>
      </c>
      <c r="J1129" s="211">
        <v>39</v>
      </c>
      <c r="K1129" s="182">
        <f>IFERROR(J1129/F1127,"-")</f>
        <v>0.25</v>
      </c>
      <c r="L1129" s="214">
        <f t="shared" si="1098"/>
        <v>23419.307692307691</v>
      </c>
      <c r="M1129" s="109">
        <f t="shared" si="1133"/>
        <v>2.009273570324575E-2</v>
      </c>
      <c r="N1129" s="615"/>
      <c r="O1129" s="615"/>
      <c r="P1129" s="126" t="s">
        <v>146</v>
      </c>
      <c r="Q1129" s="211">
        <v>185146</v>
      </c>
      <c r="R1129" s="182">
        <f>IFERROR(Q1129/N1127,"-")</f>
        <v>1.6041414863430588E-2</v>
      </c>
      <c r="S1129" s="211">
        <v>7</v>
      </c>
      <c r="T1129" s="182">
        <f>IFERROR(S1129/O1127,"-")</f>
        <v>0.25925925925925924</v>
      </c>
      <c r="U1129" s="214">
        <f t="shared" si="1100"/>
        <v>26449.428571428572</v>
      </c>
      <c r="V1129" s="109">
        <f t="shared" si="1134"/>
        <v>3.6063884595569293E-3</v>
      </c>
      <c r="W1129" s="615"/>
      <c r="X1129" s="615"/>
      <c r="Y1129" s="126" t="s">
        <v>146</v>
      </c>
      <c r="Z1129" s="211">
        <v>63013</v>
      </c>
      <c r="AA1129" s="182">
        <f>IFERROR(Z1129/W1127,"-")</f>
        <v>1.285051207902862E-2</v>
      </c>
      <c r="AB1129" s="211">
        <v>3</v>
      </c>
      <c r="AC1129" s="182">
        <f>IFERROR(AB1129/X1127,"-")</f>
        <v>0.27272727272727271</v>
      </c>
      <c r="AD1129" s="214">
        <f t="shared" si="1102"/>
        <v>21004.333333333332</v>
      </c>
      <c r="AE1129" s="109">
        <f t="shared" si="1135"/>
        <v>1.5455950540958269E-3</v>
      </c>
      <c r="AF1129" s="615"/>
      <c r="AG1129" s="615"/>
      <c r="AH1129" s="126" t="s">
        <v>146</v>
      </c>
      <c r="AI1129" s="211">
        <v>62188</v>
      </c>
      <c r="AJ1129" s="182">
        <f>IFERROR(AI1129/AF1127,"-")</f>
        <v>2.5949109068626941E-3</v>
      </c>
      <c r="AK1129" s="211">
        <v>6</v>
      </c>
      <c r="AL1129" s="182">
        <f>IFERROR(AK1129/AG1127,"-")</f>
        <v>0.1875</v>
      </c>
      <c r="AM1129" s="214">
        <f t="shared" si="1104"/>
        <v>10364.666666666666</v>
      </c>
      <c r="AN1129" s="109">
        <f t="shared" si="1136"/>
        <v>3.0911901081916537E-3</v>
      </c>
      <c r="AO1129" s="615"/>
      <c r="AP1129" s="651"/>
      <c r="AQ1129" s="126" t="s">
        <v>146</v>
      </c>
      <c r="AR1129" s="211">
        <f t="shared" si="1096"/>
        <v>1223700</v>
      </c>
      <c r="AS1129" s="182">
        <f>IFERROR(AR1129/AO1127,"-")</f>
        <v>8.8309852477009461E-3</v>
      </c>
      <c r="AT1129" s="211">
        <f t="shared" si="1097"/>
        <v>55</v>
      </c>
      <c r="AU1129" s="182">
        <f>IFERROR(AT1129/AP1127,"-")</f>
        <v>0.24336283185840707</v>
      </c>
      <c r="AV1129" s="214">
        <f t="shared" si="1106"/>
        <v>22249.090909090908</v>
      </c>
      <c r="AW1129" s="109">
        <f t="shared" si="1137"/>
        <v>2.8335909325090159E-2</v>
      </c>
      <c r="AX1129" s="121"/>
      <c r="AY1129" s="76"/>
      <c r="AZ1129" s="76"/>
      <c r="BA1129" s="76"/>
      <c r="BB1129" s="76"/>
      <c r="BC1129" s="76"/>
      <c r="BD1129" s="76"/>
      <c r="BE1129" s="76"/>
      <c r="BF1129" s="76"/>
      <c r="BG1129" s="76"/>
      <c r="BH1129" s="76"/>
      <c r="BI1129" s="76"/>
      <c r="BN1129" s="500"/>
      <c r="BO1129" s="642"/>
      <c r="BP1129" s="641"/>
      <c r="BQ1129" s="641"/>
      <c r="BR1129" s="400" t="s">
        <v>146</v>
      </c>
      <c r="BS1129" s="188">
        <v>63558</v>
      </c>
      <c r="BT1129" s="390">
        <v>2.7210167915479718E-3</v>
      </c>
      <c r="BU1129" s="188">
        <v>4</v>
      </c>
      <c r="BV1129" s="390">
        <v>0.13793103448275862</v>
      </c>
      <c r="BW1129" s="188">
        <v>15889.5</v>
      </c>
      <c r="BX1129" s="401">
        <v>2.1052631578947368E-3</v>
      </c>
      <c r="CB1129" s="159"/>
      <c r="CC1129" s="159"/>
      <c r="CD1129" s="159"/>
      <c r="CE1129" s="159"/>
      <c r="CF1129" s="159"/>
      <c r="CG1129" s="159"/>
      <c r="CI1129" s="76"/>
      <c r="CJ1129" s="150"/>
      <c r="CK1129" s="150"/>
      <c r="CL1129" s="150"/>
    </row>
    <row r="1130" spans="2:90" s="14" customFormat="1" ht="13.5" customHeight="1">
      <c r="B1130" s="500"/>
      <c r="C1130" s="628"/>
      <c r="D1130" s="631"/>
      <c r="E1130" s="615"/>
      <c r="F1130" s="615"/>
      <c r="G1130" s="126" t="s">
        <v>147</v>
      </c>
      <c r="H1130" s="211">
        <v>36282</v>
      </c>
      <c r="I1130" s="182">
        <f>IFERROR(H1130/E1127,"-")</f>
        <v>3.6962761662926959E-4</v>
      </c>
      <c r="J1130" s="211">
        <v>4</v>
      </c>
      <c r="K1130" s="182">
        <f>IFERROR(J1130/F1127,"-")</f>
        <v>2.564102564102564E-2</v>
      </c>
      <c r="L1130" s="214">
        <f t="shared" si="1098"/>
        <v>9070.5</v>
      </c>
      <c r="M1130" s="109">
        <f t="shared" si="1133"/>
        <v>2.0607934054611026E-3</v>
      </c>
      <c r="N1130" s="615"/>
      <c r="O1130" s="615"/>
      <c r="P1130" s="126" t="s">
        <v>147</v>
      </c>
      <c r="Q1130" s="211">
        <v>682996</v>
      </c>
      <c r="R1130" s="182">
        <f>IFERROR(Q1130/N1127,"-")</f>
        <v>5.9176121472047136E-2</v>
      </c>
      <c r="S1130" s="211">
        <v>2</v>
      </c>
      <c r="T1130" s="182">
        <f>IFERROR(S1130/O1127,"-")</f>
        <v>7.407407407407407E-2</v>
      </c>
      <c r="U1130" s="214">
        <f t="shared" si="1100"/>
        <v>341498</v>
      </c>
      <c r="V1130" s="109">
        <f t="shared" si="1134"/>
        <v>1.0303967027305513E-3</v>
      </c>
      <c r="W1130" s="615"/>
      <c r="X1130" s="615"/>
      <c r="Y1130" s="126" t="s">
        <v>147</v>
      </c>
      <c r="Z1130" s="211">
        <v>0</v>
      </c>
      <c r="AA1130" s="182">
        <f>IFERROR(Z1130/W1127,"-")</f>
        <v>0</v>
      </c>
      <c r="AB1130" s="211">
        <v>0</v>
      </c>
      <c r="AC1130" s="182">
        <f>IFERROR(AB1130/X1127,"-")</f>
        <v>0</v>
      </c>
      <c r="AD1130" s="214" t="str">
        <f t="shared" si="1102"/>
        <v>-</v>
      </c>
      <c r="AE1130" s="109">
        <f t="shared" si="1135"/>
        <v>0</v>
      </c>
      <c r="AF1130" s="615"/>
      <c r="AG1130" s="615"/>
      <c r="AH1130" s="126" t="s">
        <v>147</v>
      </c>
      <c r="AI1130" s="211">
        <v>0</v>
      </c>
      <c r="AJ1130" s="182">
        <f>IFERROR(AI1130/AF1127,"-")</f>
        <v>0</v>
      </c>
      <c r="AK1130" s="211">
        <v>0</v>
      </c>
      <c r="AL1130" s="182">
        <f>IFERROR(AK1130/AG1127,"-")</f>
        <v>0</v>
      </c>
      <c r="AM1130" s="214" t="str">
        <f t="shared" si="1104"/>
        <v>-</v>
      </c>
      <c r="AN1130" s="109">
        <f t="shared" si="1136"/>
        <v>0</v>
      </c>
      <c r="AO1130" s="615"/>
      <c r="AP1130" s="651"/>
      <c r="AQ1130" s="126" t="s">
        <v>147</v>
      </c>
      <c r="AR1130" s="211">
        <f t="shared" si="1096"/>
        <v>719278</v>
      </c>
      <c r="AS1130" s="182">
        <f>IFERROR(AR1130/AO1127,"-")</f>
        <v>5.1907603227881348E-3</v>
      </c>
      <c r="AT1130" s="211">
        <f t="shared" si="1097"/>
        <v>6</v>
      </c>
      <c r="AU1130" s="182">
        <f>IFERROR(AT1130/AP1127,"-")</f>
        <v>2.6548672566371681E-2</v>
      </c>
      <c r="AV1130" s="214">
        <f t="shared" si="1106"/>
        <v>119879.66666666667</v>
      </c>
      <c r="AW1130" s="109">
        <f t="shared" si="1137"/>
        <v>3.0911901081916537E-3</v>
      </c>
      <c r="AX1130" s="121"/>
      <c r="AY1130" s="76"/>
      <c r="AZ1130" s="76"/>
      <c r="BA1130" s="76"/>
      <c r="BB1130" s="76"/>
      <c r="BC1130" s="76"/>
      <c r="BD1130" s="76"/>
      <c r="BE1130" s="76"/>
      <c r="BF1130" s="76"/>
      <c r="BG1130" s="76"/>
      <c r="BH1130" s="76"/>
      <c r="BI1130" s="76"/>
      <c r="BN1130" s="500"/>
      <c r="BO1130" s="642"/>
      <c r="BP1130" s="641"/>
      <c r="BQ1130" s="641"/>
      <c r="BR1130" s="400" t="s">
        <v>147</v>
      </c>
      <c r="BS1130" s="188">
        <v>13108</v>
      </c>
      <c r="BT1130" s="390">
        <v>5.6117385857973518E-4</v>
      </c>
      <c r="BU1130" s="188">
        <v>3</v>
      </c>
      <c r="BV1130" s="390">
        <v>0.10344827586206896</v>
      </c>
      <c r="BW1130" s="188">
        <v>4369.333333333333</v>
      </c>
      <c r="BX1130" s="401">
        <v>1.5789473684210526E-3</v>
      </c>
      <c r="CB1130" s="159"/>
      <c r="CC1130" s="159"/>
      <c r="CD1130" s="159"/>
      <c r="CE1130" s="159"/>
      <c r="CF1130" s="159"/>
      <c r="CG1130" s="159"/>
      <c r="CI1130" s="76"/>
      <c r="CJ1130" s="150"/>
      <c r="CK1130" s="150"/>
      <c r="CL1130" s="150"/>
    </row>
    <row r="1131" spans="2:90" s="14" customFormat="1" ht="13.5" customHeight="1">
      <c r="B1131" s="500"/>
      <c r="C1131" s="628"/>
      <c r="D1131" s="631"/>
      <c r="E1131" s="615"/>
      <c r="F1131" s="615"/>
      <c r="G1131" s="126" t="s">
        <v>148</v>
      </c>
      <c r="H1131" s="211">
        <v>6624311</v>
      </c>
      <c r="I1131" s="182">
        <f>IFERROR(H1131/E1127,"-")</f>
        <v>6.7486034031780315E-2</v>
      </c>
      <c r="J1131" s="211">
        <v>32</v>
      </c>
      <c r="K1131" s="182">
        <f>IFERROR(J1131/F1127,"-")</f>
        <v>0.20512820512820512</v>
      </c>
      <c r="L1131" s="214">
        <f t="shared" si="1098"/>
        <v>207009.71875</v>
      </c>
      <c r="M1131" s="109">
        <f t="shared" si="1133"/>
        <v>1.6486347243688821E-2</v>
      </c>
      <c r="N1131" s="615"/>
      <c r="O1131" s="615"/>
      <c r="P1131" s="126" t="s">
        <v>148</v>
      </c>
      <c r="Q1131" s="211">
        <v>920763</v>
      </c>
      <c r="R1131" s="182">
        <f>IFERROR(Q1131/N1127,"-")</f>
        <v>7.9776723633764382E-2</v>
      </c>
      <c r="S1131" s="211">
        <v>9</v>
      </c>
      <c r="T1131" s="182">
        <f>IFERROR(S1131/O1127,"-")</f>
        <v>0.33333333333333331</v>
      </c>
      <c r="U1131" s="214">
        <f t="shared" si="1100"/>
        <v>102307</v>
      </c>
      <c r="V1131" s="109">
        <f t="shared" si="1134"/>
        <v>4.6367851622874804E-3</v>
      </c>
      <c r="W1131" s="615"/>
      <c r="X1131" s="615"/>
      <c r="Y1131" s="126" t="s">
        <v>148</v>
      </c>
      <c r="Z1131" s="211">
        <v>141435</v>
      </c>
      <c r="AA1131" s="182">
        <f>IFERROR(Z1131/W1127,"-")</f>
        <v>2.8843447794858409E-2</v>
      </c>
      <c r="AB1131" s="211">
        <v>4</v>
      </c>
      <c r="AC1131" s="182">
        <f>IFERROR(AB1131/X1127,"-")</f>
        <v>0.36363636363636365</v>
      </c>
      <c r="AD1131" s="214">
        <f t="shared" si="1102"/>
        <v>35358.75</v>
      </c>
      <c r="AE1131" s="109">
        <f t="shared" si="1135"/>
        <v>2.0607934054611026E-3</v>
      </c>
      <c r="AF1131" s="615"/>
      <c r="AG1131" s="615"/>
      <c r="AH1131" s="126" t="s">
        <v>148</v>
      </c>
      <c r="AI1131" s="211">
        <v>1363170</v>
      </c>
      <c r="AJ1131" s="182">
        <f>IFERROR(AI1131/AF1127,"-")</f>
        <v>5.6880824289380884E-2</v>
      </c>
      <c r="AK1131" s="211">
        <v>11</v>
      </c>
      <c r="AL1131" s="182">
        <f>IFERROR(AK1131/AG1127,"-")</f>
        <v>0.34375</v>
      </c>
      <c r="AM1131" s="214">
        <f t="shared" si="1104"/>
        <v>123924.54545454546</v>
      </c>
      <c r="AN1131" s="109">
        <f t="shared" si="1136"/>
        <v>5.6671818650180323E-3</v>
      </c>
      <c r="AO1131" s="615"/>
      <c r="AP1131" s="651"/>
      <c r="AQ1131" s="126" t="s">
        <v>148</v>
      </c>
      <c r="AR1131" s="211">
        <f t="shared" si="1096"/>
        <v>9049679</v>
      </c>
      <c r="AS1131" s="182">
        <f>IFERROR(AR1131/AO1127,"-")</f>
        <v>6.5308148848107414E-2</v>
      </c>
      <c r="AT1131" s="211">
        <f t="shared" si="1097"/>
        <v>56</v>
      </c>
      <c r="AU1131" s="182">
        <f>IFERROR(AT1131/AP1127,"-")</f>
        <v>0.24778761061946902</v>
      </c>
      <c r="AV1131" s="214">
        <f t="shared" si="1106"/>
        <v>161601.41071428571</v>
      </c>
      <c r="AW1131" s="109">
        <f t="shared" si="1137"/>
        <v>2.8851107676455434E-2</v>
      </c>
      <c r="AX1131" s="121"/>
      <c r="AY1131" s="76"/>
      <c r="AZ1131" s="76"/>
      <c r="BA1131" s="76"/>
      <c r="BB1131" s="76"/>
      <c r="BC1131" s="76"/>
      <c r="BD1131" s="76"/>
      <c r="BE1131" s="76"/>
      <c r="BF1131" s="76"/>
      <c r="BG1131" s="76"/>
      <c r="BH1131" s="76"/>
      <c r="BI1131" s="76"/>
      <c r="BN1131" s="500"/>
      <c r="BO1131" s="642"/>
      <c r="BP1131" s="641"/>
      <c r="BQ1131" s="641"/>
      <c r="BR1131" s="400" t="s">
        <v>148</v>
      </c>
      <c r="BS1131" s="188">
        <v>449169</v>
      </c>
      <c r="BT1131" s="390">
        <v>1.9229623198382752E-2</v>
      </c>
      <c r="BU1131" s="188">
        <v>8</v>
      </c>
      <c r="BV1131" s="390">
        <v>0.27586206896551724</v>
      </c>
      <c r="BW1131" s="188">
        <v>56146.125</v>
      </c>
      <c r="BX1131" s="401">
        <v>4.2105263157894736E-3</v>
      </c>
      <c r="CB1131" s="159"/>
      <c r="CC1131" s="159"/>
      <c r="CD1131" s="159"/>
      <c r="CE1131" s="159"/>
      <c r="CF1131" s="159"/>
      <c r="CG1131" s="159"/>
      <c r="CI1131" s="76"/>
      <c r="CJ1131" s="150"/>
      <c r="CK1131" s="150"/>
      <c r="CL1131" s="150"/>
    </row>
    <row r="1132" spans="2:90" s="14" customFormat="1" ht="13.5" customHeight="1">
      <c r="B1132" s="500"/>
      <c r="C1132" s="628"/>
      <c r="D1132" s="631"/>
      <c r="E1132" s="615"/>
      <c r="F1132" s="615"/>
      <c r="G1132" s="126" t="s">
        <v>149</v>
      </c>
      <c r="H1132" s="211">
        <v>2021896</v>
      </c>
      <c r="I1132" s="182">
        <f>IFERROR(H1132/E1127,"-")</f>
        <v>2.0598329737948669E-2</v>
      </c>
      <c r="J1132" s="211">
        <v>32</v>
      </c>
      <c r="K1132" s="182">
        <f>IFERROR(J1132/F1127,"-")</f>
        <v>0.20512820512820512</v>
      </c>
      <c r="L1132" s="214">
        <f t="shared" si="1098"/>
        <v>63184.25</v>
      </c>
      <c r="M1132" s="109">
        <f t="shared" si="1133"/>
        <v>1.6486347243688821E-2</v>
      </c>
      <c r="N1132" s="615"/>
      <c r="O1132" s="615"/>
      <c r="P1132" s="126" t="s">
        <v>149</v>
      </c>
      <c r="Q1132" s="211">
        <v>236361</v>
      </c>
      <c r="R1132" s="182">
        <f>IFERROR(Q1132/N1127,"-")</f>
        <v>2.0478783546689194E-2</v>
      </c>
      <c r="S1132" s="211">
        <v>7</v>
      </c>
      <c r="T1132" s="182">
        <f>IFERROR(S1132/O1127,"-")</f>
        <v>0.25925925925925924</v>
      </c>
      <c r="U1132" s="214">
        <f t="shared" si="1100"/>
        <v>33765.857142857145</v>
      </c>
      <c r="V1132" s="109">
        <f t="shared" si="1134"/>
        <v>3.6063884595569293E-3</v>
      </c>
      <c r="W1132" s="615"/>
      <c r="X1132" s="615"/>
      <c r="Y1132" s="126" t="s">
        <v>149</v>
      </c>
      <c r="Z1132" s="211">
        <v>66164</v>
      </c>
      <c r="AA1132" s="182">
        <f>IFERROR(Z1132/W1127,"-")</f>
        <v>1.3493109059985235E-2</v>
      </c>
      <c r="AB1132" s="211">
        <v>1</v>
      </c>
      <c r="AC1132" s="182">
        <f>IFERROR(AB1132/X1127,"-")</f>
        <v>9.0909090909090912E-2</v>
      </c>
      <c r="AD1132" s="214">
        <f t="shared" si="1102"/>
        <v>66164</v>
      </c>
      <c r="AE1132" s="109">
        <f t="shared" si="1135"/>
        <v>5.1519835136527566E-4</v>
      </c>
      <c r="AF1132" s="615"/>
      <c r="AG1132" s="615"/>
      <c r="AH1132" s="126" t="s">
        <v>149</v>
      </c>
      <c r="AI1132" s="211">
        <v>203592</v>
      </c>
      <c r="AJ1132" s="182">
        <f>IFERROR(AI1132/AF1127,"-")</f>
        <v>8.4952579492826516E-3</v>
      </c>
      <c r="AK1132" s="211">
        <v>8</v>
      </c>
      <c r="AL1132" s="182">
        <f>IFERROR(AK1132/AG1127,"-")</f>
        <v>0.25</v>
      </c>
      <c r="AM1132" s="214">
        <f t="shared" si="1104"/>
        <v>25449</v>
      </c>
      <c r="AN1132" s="109">
        <f t="shared" si="1136"/>
        <v>4.1215868109222053E-3</v>
      </c>
      <c r="AO1132" s="615"/>
      <c r="AP1132" s="651"/>
      <c r="AQ1132" s="126" t="s">
        <v>149</v>
      </c>
      <c r="AR1132" s="211">
        <f t="shared" si="1096"/>
        <v>2528013</v>
      </c>
      <c r="AS1132" s="182">
        <f>IFERROR(AR1132/AO1127,"-")</f>
        <v>1.8243724367897531E-2</v>
      </c>
      <c r="AT1132" s="211">
        <f t="shared" si="1097"/>
        <v>48</v>
      </c>
      <c r="AU1132" s="182">
        <f>IFERROR(AT1132/AP1127,"-")</f>
        <v>0.21238938053097345</v>
      </c>
      <c r="AV1132" s="214">
        <f t="shared" si="1106"/>
        <v>52666.9375</v>
      </c>
      <c r="AW1132" s="109">
        <f t="shared" si="1137"/>
        <v>2.472952086553323E-2</v>
      </c>
      <c r="AX1132" s="121"/>
      <c r="AY1132" s="76"/>
      <c r="AZ1132" s="76"/>
      <c r="BA1132" s="76"/>
      <c r="BB1132" s="76"/>
      <c r="BC1132" s="76"/>
      <c r="BD1132" s="76"/>
      <c r="BE1132" s="76"/>
      <c r="BF1132" s="76"/>
      <c r="BG1132" s="76"/>
      <c r="BH1132" s="76"/>
      <c r="BI1132" s="76"/>
      <c r="BN1132" s="500"/>
      <c r="BO1132" s="642"/>
      <c r="BP1132" s="641"/>
      <c r="BQ1132" s="641"/>
      <c r="BR1132" s="400" t="s">
        <v>149</v>
      </c>
      <c r="BS1132" s="188">
        <v>365930</v>
      </c>
      <c r="BT1132" s="390">
        <v>1.5666032199426496E-2</v>
      </c>
      <c r="BU1132" s="188">
        <v>9</v>
      </c>
      <c r="BV1132" s="390">
        <v>0.31034482758620691</v>
      </c>
      <c r="BW1132" s="188">
        <v>40658.888888888891</v>
      </c>
      <c r="BX1132" s="401">
        <v>4.7368421052631582E-3</v>
      </c>
      <c r="CB1132" s="159"/>
      <c r="CC1132" s="159"/>
      <c r="CD1132" s="159"/>
      <c r="CE1132" s="159"/>
      <c r="CF1132" s="159"/>
      <c r="CG1132" s="159"/>
      <c r="CI1132" s="76"/>
      <c r="CJ1132" s="150"/>
      <c r="CK1132" s="150"/>
      <c r="CL1132" s="150"/>
    </row>
    <row r="1133" spans="2:90" s="14" customFormat="1" ht="13.5" customHeight="1">
      <c r="B1133" s="500"/>
      <c r="C1133" s="628"/>
      <c r="D1133" s="631"/>
      <c r="E1133" s="615"/>
      <c r="F1133" s="615"/>
      <c r="G1133" s="126" t="s">
        <v>150</v>
      </c>
      <c r="H1133" s="211">
        <v>3402185</v>
      </c>
      <c r="I1133" s="182">
        <f>IFERROR(H1133/E1127,"-")</f>
        <v>3.466020431293345E-2</v>
      </c>
      <c r="J1133" s="211">
        <v>9</v>
      </c>
      <c r="K1133" s="182">
        <f>IFERROR(J1133/F1127,"-")</f>
        <v>5.7692307692307696E-2</v>
      </c>
      <c r="L1133" s="214">
        <f t="shared" si="1098"/>
        <v>378020.55555555556</v>
      </c>
      <c r="M1133" s="109">
        <f t="shared" si="1133"/>
        <v>4.6367851622874804E-3</v>
      </c>
      <c r="N1133" s="615"/>
      <c r="O1133" s="615"/>
      <c r="P1133" s="126" t="s">
        <v>150</v>
      </c>
      <c r="Q1133" s="211">
        <v>1176784</v>
      </c>
      <c r="R1133" s="182">
        <f>IFERROR(Q1133/N1127,"-")</f>
        <v>0.10195888838347737</v>
      </c>
      <c r="S1133" s="211">
        <v>2</v>
      </c>
      <c r="T1133" s="182">
        <f>IFERROR(S1133/O1127,"-")</f>
        <v>7.407407407407407E-2</v>
      </c>
      <c r="U1133" s="214">
        <f t="shared" si="1100"/>
        <v>588392</v>
      </c>
      <c r="V1133" s="109">
        <f t="shared" si="1134"/>
        <v>1.0303967027305513E-3</v>
      </c>
      <c r="W1133" s="615"/>
      <c r="X1133" s="615"/>
      <c r="Y1133" s="126" t="s">
        <v>150</v>
      </c>
      <c r="Z1133" s="211">
        <v>0</v>
      </c>
      <c r="AA1133" s="182">
        <f>IFERROR(Z1133/W1127,"-")</f>
        <v>0</v>
      </c>
      <c r="AB1133" s="211">
        <v>0</v>
      </c>
      <c r="AC1133" s="182">
        <f>IFERROR(AB1133/X1127,"-")</f>
        <v>0</v>
      </c>
      <c r="AD1133" s="214" t="str">
        <f t="shared" si="1102"/>
        <v>-</v>
      </c>
      <c r="AE1133" s="109">
        <f t="shared" si="1135"/>
        <v>0</v>
      </c>
      <c r="AF1133" s="615"/>
      <c r="AG1133" s="615"/>
      <c r="AH1133" s="126" t="s">
        <v>150</v>
      </c>
      <c r="AI1133" s="211">
        <v>997596</v>
      </c>
      <c r="AJ1133" s="182">
        <f>IFERROR(AI1133/AF1127,"-")</f>
        <v>4.1626563662484663E-2</v>
      </c>
      <c r="AK1133" s="211">
        <v>6</v>
      </c>
      <c r="AL1133" s="182">
        <f>IFERROR(AK1133/AG1127,"-")</f>
        <v>0.1875</v>
      </c>
      <c r="AM1133" s="214">
        <f t="shared" si="1104"/>
        <v>166266</v>
      </c>
      <c r="AN1133" s="109">
        <f t="shared" si="1136"/>
        <v>3.0911901081916537E-3</v>
      </c>
      <c r="AO1133" s="615"/>
      <c r="AP1133" s="651"/>
      <c r="AQ1133" s="126" t="s">
        <v>150</v>
      </c>
      <c r="AR1133" s="211">
        <f t="shared" si="1096"/>
        <v>5576565</v>
      </c>
      <c r="AS1133" s="182">
        <f>IFERROR(AR1133/AO1127,"-")</f>
        <v>4.0243984022101352E-2</v>
      </c>
      <c r="AT1133" s="211">
        <f t="shared" si="1097"/>
        <v>17</v>
      </c>
      <c r="AU1133" s="182">
        <f>IFERROR(AT1133/AP1127,"-")</f>
        <v>7.5221238938053103E-2</v>
      </c>
      <c r="AV1133" s="214">
        <f t="shared" si="1106"/>
        <v>328033.23529411765</v>
      </c>
      <c r="AW1133" s="109">
        <f t="shared" si="1137"/>
        <v>8.7583719732096856E-3</v>
      </c>
      <c r="AX1133" s="121"/>
      <c r="AY1133" s="76"/>
      <c r="AZ1133" s="76"/>
      <c r="BA1133" s="76"/>
      <c r="BB1133" s="76"/>
      <c r="BC1133" s="76"/>
      <c r="BD1133" s="76"/>
      <c r="BE1133" s="76"/>
      <c r="BF1133" s="76"/>
      <c r="BG1133" s="76"/>
      <c r="BH1133" s="76"/>
      <c r="BI1133" s="76"/>
      <c r="BN1133" s="500"/>
      <c r="BO1133" s="642"/>
      <c r="BP1133" s="641"/>
      <c r="BQ1133" s="641"/>
      <c r="BR1133" s="400" t="s">
        <v>150</v>
      </c>
      <c r="BS1133" s="188">
        <v>2743666</v>
      </c>
      <c r="BT1133" s="390">
        <v>0.11746060694797283</v>
      </c>
      <c r="BU1133" s="188">
        <v>2</v>
      </c>
      <c r="BV1133" s="390">
        <v>6.8965517241379309E-2</v>
      </c>
      <c r="BW1133" s="188">
        <v>1371833</v>
      </c>
      <c r="BX1133" s="401">
        <v>1.0526315789473684E-3</v>
      </c>
      <c r="CB1133" s="159"/>
      <c r="CC1133" s="159"/>
      <c r="CD1133" s="159"/>
      <c r="CE1133" s="159"/>
      <c r="CF1133" s="159"/>
      <c r="CG1133" s="159"/>
      <c r="CI1133" s="76"/>
      <c r="CJ1133" s="150"/>
      <c r="CK1133" s="150"/>
      <c r="CL1133" s="150"/>
    </row>
    <row r="1134" spans="2:90" s="14" customFormat="1" ht="13.5" customHeight="1">
      <c r="B1134" s="500"/>
      <c r="C1134" s="628"/>
      <c r="D1134" s="631"/>
      <c r="E1134" s="615"/>
      <c r="F1134" s="615"/>
      <c r="G1134" s="126" t="s">
        <v>160</v>
      </c>
      <c r="H1134" s="211">
        <v>2218</v>
      </c>
      <c r="I1134" s="182">
        <f>IFERROR(H1134/E1127,"-")</f>
        <v>2.2596164866427427E-5</v>
      </c>
      <c r="J1134" s="211">
        <v>1</v>
      </c>
      <c r="K1134" s="182">
        <f>IFERROR(J1134/F1127,"-")</f>
        <v>6.41025641025641E-3</v>
      </c>
      <c r="L1134" s="214">
        <f t="shared" si="1098"/>
        <v>2218</v>
      </c>
      <c r="M1134" s="109">
        <f t="shared" si="1133"/>
        <v>5.1519835136527566E-4</v>
      </c>
      <c r="N1134" s="615"/>
      <c r="O1134" s="615"/>
      <c r="P1134" s="126" t="s">
        <v>160</v>
      </c>
      <c r="Q1134" s="211">
        <v>585</v>
      </c>
      <c r="R1134" s="182">
        <f>IFERROR(Q1134/N1127,"-")</f>
        <v>5.0685554616934173E-5</v>
      </c>
      <c r="S1134" s="211">
        <v>1</v>
      </c>
      <c r="T1134" s="182">
        <f>IFERROR(S1134/O1127,"-")</f>
        <v>3.7037037037037035E-2</v>
      </c>
      <c r="U1134" s="214">
        <f t="shared" si="1100"/>
        <v>585</v>
      </c>
      <c r="V1134" s="109">
        <f t="shared" si="1134"/>
        <v>5.1519835136527566E-4</v>
      </c>
      <c r="W1134" s="615"/>
      <c r="X1134" s="615"/>
      <c r="Y1134" s="126" t="s">
        <v>160</v>
      </c>
      <c r="Z1134" s="211">
        <v>0</v>
      </c>
      <c r="AA1134" s="182">
        <f>IFERROR(Z1134/W1127,"-")</f>
        <v>0</v>
      </c>
      <c r="AB1134" s="211">
        <v>0</v>
      </c>
      <c r="AC1134" s="182">
        <f>IFERROR(AB1134/X1127,"-")</f>
        <v>0</v>
      </c>
      <c r="AD1134" s="214" t="str">
        <f t="shared" si="1102"/>
        <v>-</v>
      </c>
      <c r="AE1134" s="109">
        <f t="shared" si="1135"/>
        <v>0</v>
      </c>
      <c r="AF1134" s="615"/>
      <c r="AG1134" s="615"/>
      <c r="AH1134" s="126" t="s">
        <v>160</v>
      </c>
      <c r="AI1134" s="211">
        <v>0</v>
      </c>
      <c r="AJ1134" s="182">
        <f>IFERROR(AI1134/AF1127,"-")</f>
        <v>0</v>
      </c>
      <c r="AK1134" s="211">
        <v>0</v>
      </c>
      <c r="AL1134" s="182">
        <f>IFERROR(AK1134/AG1127,"-")</f>
        <v>0</v>
      </c>
      <c r="AM1134" s="214" t="str">
        <f t="shared" si="1104"/>
        <v>-</v>
      </c>
      <c r="AN1134" s="109">
        <f t="shared" si="1136"/>
        <v>0</v>
      </c>
      <c r="AO1134" s="615"/>
      <c r="AP1134" s="651"/>
      <c r="AQ1134" s="126" t="s">
        <v>160</v>
      </c>
      <c r="AR1134" s="211">
        <f t="shared" si="1096"/>
        <v>2803</v>
      </c>
      <c r="AS1134" s="182">
        <f>IFERROR(AR1134/AO1127,"-")</f>
        <v>2.0228202704343999E-5</v>
      </c>
      <c r="AT1134" s="211">
        <f t="shared" si="1097"/>
        <v>2</v>
      </c>
      <c r="AU1134" s="182">
        <f>IFERROR(AT1134/AP1127,"-")</f>
        <v>8.8495575221238937E-3</v>
      </c>
      <c r="AV1134" s="214">
        <f t="shared" si="1106"/>
        <v>1401.5</v>
      </c>
      <c r="AW1134" s="109">
        <f t="shared" si="1137"/>
        <v>1.0303967027305513E-3</v>
      </c>
      <c r="AX1134" s="121"/>
      <c r="AY1134" s="76"/>
      <c r="AZ1134" s="76"/>
      <c r="BA1134" s="76"/>
      <c r="BB1134" s="76"/>
      <c r="BC1134" s="76"/>
      <c r="BD1134" s="76"/>
      <c r="BE1134" s="76"/>
      <c r="BF1134" s="76"/>
      <c r="BG1134" s="76"/>
      <c r="BH1134" s="76"/>
      <c r="BI1134" s="76"/>
      <c r="BN1134" s="500"/>
      <c r="BO1134" s="642"/>
      <c r="BP1134" s="641"/>
      <c r="BQ1134" s="641"/>
      <c r="BR1134" s="400" t="s">
        <v>160</v>
      </c>
      <c r="BS1134" s="188">
        <v>0</v>
      </c>
      <c r="BT1134" s="390">
        <v>0</v>
      </c>
      <c r="BU1134" s="188">
        <v>0</v>
      </c>
      <c r="BV1134" s="390">
        <v>0</v>
      </c>
      <c r="BW1134" s="188" t="s">
        <v>418</v>
      </c>
      <c r="BX1134" s="401">
        <v>0</v>
      </c>
      <c r="CB1134" s="159"/>
      <c r="CC1134" s="159"/>
      <c r="CD1134" s="159"/>
      <c r="CE1134" s="159"/>
      <c r="CF1134" s="159"/>
      <c r="CG1134" s="159"/>
      <c r="CI1134" s="76"/>
      <c r="CJ1134" s="150"/>
      <c r="CK1134" s="150"/>
      <c r="CL1134" s="150"/>
    </row>
    <row r="1135" spans="2:90" s="14" customFormat="1" ht="13.5" customHeight="1">
      <c r="B1135" s="500"/>
      <c r="C1135" s="628"/>
      <c r="D1135" s="631"/>
      <c r="E1135" s="615"/>
      <c r="F1135" s="615"/>
      <c r="G1135" s="126" t="s">
        <v>151</v>
      </c>
      <c r="H1135" s="211">
        <v>603</v>
      </c>
      <c r="I1135" s="182">
        <f>IFERROR(H1135/E1127,"-")</f>
        <v>6.1431413049845534E-6</v>
      </c>
      <c r="J1135" s="211">
        <v>1</v>
      </c>
      <c r="K1135" s="182">
        <f>IFERROR(J1135/F1127,"-")</f>
        <v>6.41025641025641E-3</v>
      </c>
      <c r="L1135" s="214">
        <f t="shared" si="1098"/>
        <v>603</v>
      </c>
      <c r="M1135" s="109">
        <f t="shared" si="1133"/>
        <v>5.1519835136527566E-4</v>
      </c>
      <c r="N1135" s="615"/>
      <c r="O1135" s="615"/>
      <c r="P1135" s="126" t="s">
        <v>151</v>
      </c>
      <c r="Q1135" s="211">
        <v>0</v>
      </c>
      <c r="R1135" s="182">
        <f>IFERROR(Q1135/N1127,"-")</f>
        <v>0</v>
      </c>
      <c r="S1135" s="211">
        <v>0</v>
      </c>
      <c r="T1135" s="182">
        <f>IFERROR(S1135/O1127,"-")</f>
        <v>0</v>
      </c>
      <c r="U1135" s="214" t="str">
        <f t="shared" si="1100"/>
        <v>-</v>
      </c>
      <c r="V1135" s="109">
        <f t="shared" si="1134"/>
        <v>0</v>
      </c>
      <c r="W1135" s="615"/>
      <c r="X1135" s="615"/>
      <c r="Y1135" s="126" t="s">
        <v>151</v>
      </c>
      <c r="Z1135" s="211">
        <v>0</v>
      </c>
      <c r="AA1135" s="182">
        <f>IFERROR(Z1135/W1127,"-")</f>
        <v>0</v>
      </c>
      <c r="AB1135" s="211">
        <v>0</v>
      </c>
      <c r="AC1135" s="182">
        <f>IFERROR(AB1135/X1127,"-")</f>
        <v>0</v>
      </c>
      <c r="AD1135" s="214" t="str">
        <f t="shared" si="1102"/>
        <v>-</v>
      </c>
      <c r="AE1135" s="109">
        <f t="shared" si="1135"/>
        <v>0</v>
      </c>
      <c r="AF1135" s="615"/>
      <c r="AG1135" s="615"/>
      <c r="AH1135" s="126" t="s">
        <v>151</v>
      </c>
      <c r="AI1135" s="211">
        <v>97181</v>
      </c>
      <c r="AJ1135" s="182">
        <f>IFERROR(AI1135/AF1127,"-")</f>
        <v>4.0550594461925688E-3</v>
      </c>
      <c r="AK1135" s="211">
        <v>2</v>
      </c>
      <c r="AL1135" s="182">
        <f>IFERROR(AK1135/AG1127,"-")</f>
        <v>6.25E-2</v>
      </c>
      <c r="AM1135" s="214">
        <f t="shared" si="1104"/>
        <v>48590.5</v>
      </c>
      <c r="AN1135" s="109">
        <f t="shared" si="1136"/>
        <v>1.0303967027305513E-3</v>
      </c>
      <c r="AO1135" s="615"/>
      <c r="AP1135" s="651"/>
      <c r="AQ1135" s="126" t="s">
        <v>151</v>
      </c>
      <c r="AR1135" s="211">
        <f t="shared" si="1096"/>
        <v>97784</v>
      </c>
      <c r="AS1135" s="182">
        <f>IFERROR(AR1135/AO1127,"-")</f>
        <v>7.0567055770302302E-4</v>
      </c>
      <c r="AT1135" s="211">
        <f t="shared" si="1097"/>
        <v>3</v>
      </c>
      <c r="AU1135" s="182">
        <f>IFERROR(AT1135/AP1127,"-")</f>
        <v>1.3274336283185841E-2</v>
      </c>
      <c r="AV1135" s="214">
        <f t="shared" si="1106"/>
        <v>32594.666666666668</v>
      </c>
      <c r="AW1135" s="109">
        <f t="shared" si="1137"/>
        <v>1.5455950540958269E-3</v>
      </c>
      <c r="AX1135" s="121"/>
      <c r="AY1135" s="76"/>
      <c r="AZ1135" s="76"/>
      <c r="BA1135" s="76"/>
      <c r="BB1135" s="76"/>
      <c r="BC1135" s="76"/>
      <c r="BD1135" s="76"/>
      <c r="BE1135" s="76"/>
      <c r="BF1135" s="76"/>
      <c r="BG1135" s="76"/>
      <c r="BH1135" s="76"/>
      <c r="BI1135" s="76"/>
      <c r="BN1135" s="500"/>
      <c r="BO1135" s="642"/>
      <c r="BP1135" s="641"/>
      <c r="BQ1135" s="641"/>
      <c r="BR1135" s="400" t="s">
        <v>151</v>
      </c>
      <c r="BS1135" s="188">
        <v>64581</v>
      </c>
      <c r="BT1135" s="390">
        <v>2.7648130119726794E-3</v>
      </c>
      <c r="BU1135" s="188">
        <v>1</v>
      </c>
      <c r="BV1135" s="390">
        <v>3.4482758620689655E-2</v>
      </c>
      <c r="BW1135" s="188">
        <v>64581</v>
      </c>
      <c r="BX1135" s="401">
        <v>5.263157894736842E-4</v>
      </c>
      <c r="CB1135" s="159"/>
      <c r="CC1135" s="159"/>
      <c r="CD1135" s="159"/>
      <c r="CE1135" s="159"/>
      <c r="CF1135" s="159"/>
      <c r="CG1135" s="159"/>
      <c r="CI1135" s="76"/>
      <c r="CJ1135" s="150"/>
      <c r="CK1135" s="150"/>
      <c r="CL1135" s="150"/>
    </row>
    <row r="1136" spans="2:90" s="14" customFormat="1" ht="13.5" customHeight="1">
      <c r="B1136" s="500"/>
      <c r="C1136" s="628"/>
      <c r="D1136" s="631"/>
      <c r="E1136" s="615"/>
      <c r="F1136" s="615"/>
      <c r="G1136" s="126" t="s">
        <v>152</v>
      </c>
      <c r="H1136" s="211">
        <v>15064</v>
      </c>
      <c r="I1136" s="182">
        <f>IFERROR(H1136/E1127,"-")</f>
        <v>1.5346646868704363E-4</v>
      </c>
      <c r="J1136" s="211">
        <v>5</v>
      </c>
      <c r="K1136" s="182">
        <f>IFERROR(J1136/F1127,"-")</f>
        <v>3.2051282051282048E-2</v>
      </c>
      <c r="L1136" s="214">
        <f t="shared" si="1098"/>
        <v>3012.8</v>
      </c>
      <c r="M1136" s="109">
        <f t="shared" si="1133"/>
        <v>2.5759917568263782E-3</v>
      </c>
      <c r="N1136" s="615"/>
      <c r="O1136" s="615"/>
      <c r="P1136" s="126" t="s">
        <v>152</v>
      </c>
      <c r="Q1136" s="211">
        <v>2769</v>
      </c>
      <c r="R1136" s="182">
        <f>IFERROR(Q1136/N1127,"-")</f>
        <v>2.3991162518682176E-4</v>
      </c>
      <c r="S1136" s="211">
        <v>1</v>
      </c>
      <c r="T1136" s="182">
        <f>IFERROR(S1136/O1127,"-")</f>
        <v>3.7037037037037035E-2</v>
      </c>
      <c r="U1136" s="214">
        <f t="shared" si="1100"/>
        <v>2769</v>
      </c>
      <c r="V1136" s="109">
        <f t="shared" si="1134"/>
        <v>5.1519835136527566E-4</v>
      </c>
      <c r="W1136" s="615"/>
      <c r="X1136" s="615"/>
      <c r="Y1136" s="126" t="s">
        <v>152</v>
      </c>
      <c r="Z1136" s="211">
        <v>0</v>
      </c>
      <c r="AA1136" s="182">
        <f>IFERROR(Z1136/W1127,"-")</f>
        <v>0</v>
      </c>
      <c r="AB1136" s="211">
        <v>0</v>
      </c>
      <c r="AC1136" s="182">
        <f>IFERROR(AB1136/X1127,"-")</f>
        <v>0</v>
      </c>
      <c r="AD1136" s="214" t="str">
        <f t="shared" si="1102"/>
        <v>-</v>
      </c>
      <c r="AE1136" s="109">
        <f t="shared" si="1135"/>
        <v>0</v>
      </c>
      <c r="AF1136" s="615"/>
      <c r="AG1136" s="615"/>
      <c r="AH1136" s="126" t="s">
        <v>152</v>
      </c>
      <c r="AI1136" s="211">
        <v>8826</v>
      </c>
      <c r="AJ1136" s="182">
        <f>IFERROR(AI1136/AF1127,"-")</f>
        <v>3.6828139936917313E-4</v>
      </c>
      <c r="AK1136" s="211">
        <v>2</v>
      </c>
      <c r="AL1136" s="182">
        <f>IFERROR(AK1136/AG1127,"-")</f>
        <v>6.25E-2</v>
      </c>
      <c r="AM1136" s="214">
        <f t="shared" si="1104"/>
        <v>4413</v>
      </c>
      <c r="AN1136" s="109">
        <f t="shared" si="1136"/>
        <v>1.0303967027305513E-3</v>
      </c>
      <c r="AO1136" s="615"/>
      <c r="AP1136" s="651"/>
      <c r="AQ1136" s="126" t="s">
        <v>152</v>
      </c>
      <c r="AR1136" s="211">
        <f t="shared" si="1096"/>
        <v>26659</v>
      </c>
      <c r="AS1136" s="182">
        <f>IFERROR(AR1136/AO1127,"-")</f>
        <v>1.9238803278455463E-4</v>
      </c>
      <c r="AT1136" s="211">
        <f t="shared" si="1097"/>
        <v>8</v>
      </c>
      <c r="AU1136" s="182">
        <f>IFERROR(AT1136/AP1127,"-")</f>
        <v>3.5398230088495575E-2</v>
      </c>
      <c r="AV1136" s="214">
        <f t="shared" si="1106"/>
        <v>3332.375</v>
      </c>
      <c r="AW1136" s="109">
        <f t="shared" si="1137"/>
        <v>4.1215868109222053E-3</v>
      </c>
      <c r="AX1136" s="121"/>
      <c r="AY1136" s="76"/>
      <c r="AZ1136" s="76"/>
      <c r="BA1136" s="76"/>
      <c r="BB1136" s="76"/>
      <c r="BC1136" s="76"/>
      <c r="BD1136" s="76"/>
      <c r="BE1136" s="76"/>
      <c r="BF1136" s="76"/>
      <c r="BG1136" s="76"/>
      <c r="BH1136" s="76"/>
      <c r="BI1136" s="76"/>
      <c r="BN1136" s="500"/>
      <c r="BO1136" s="642"/>
      <c r="BP1136" s="641"/>
      <c r="BQ1136" s="641"/>
      <c r="BR1136" s="400" t="s">
        <v>152</v>
      </c>
      <c r="BS1136" s="188">
        <v>9979</v>
      </c>
      <c r="BT1136" s="390">
        <v>4.2721650402557048E-4</v>
      </c>
      <c r="BU1136" s="188">
        <v>3</v>
      </c>
      <c r="BV1136" s="390">
        <v>0.10344827586206896</v>
      </c>
      <c r="BW1136" s="188">
        <v>3326.3333333333335</v>
      </c>
      <c r="BX1136" s="401">
        <v>1.5789473684210526E-3</v>
      </c>
      <c r="CB1136" s="159"/>
      <c r="CC1136" s="159"/>
      <c r="CD1136" s="159"/>
      <c r="CE1136" s="159"/>
      <c r="CF1136" s="159"/>
      <c r="CG1136" s="159"/>
      <c r="CI1136" s="76"/>
      <c r="CJ1136" s="150"/>
      <c r="CK1136" s="150"/>
      <c r="CL1136" s="150"/>
    </row>
    <row r="1137" spans="2:90" s="14" customFormat="1" ht="13.5" customHeight="1">
      <c r="B1137" s="500"/>
      <c r="C1137" s="628"/>
      <c r="D1137" s="631"/>
      <c r="E1137" s="615"/>
      <c r="F1137" s="615"/>
      <c r="G1137" s="126" t="s">
        <v>153</v>
      </c>
      <c r="H1137" s="211">
        <v>39013</v>
      </c>
      <c r="I1137" s="182">
        <f>IFERROR(H1137/E1127,"-")</f>
        <v>3.9745003603874353E-4</v>
      </c>
      <c r="J1137" s="211">
        <v>2</v>
      </c>
      <c r="K1137" s="182">
        <f>IFERROR(J1137/F1127,"-")</f>
        <v>1.282051282051282E-2</v>
      </c>
      <c r="L1137" s="214">
        <f t="shared" si="1098"/>
        <v>19506.5</v>
      </c>
      <c r="M1137" s="109">
        <f t="shared" si="1133"/>
        <v>1.0303967027305513E-3</v>
      </c>
      <c r="N1137" s="615"/>
      <c r="O1137" s="615"/>
      <c r="P1137" s="126" t="s">
        <v>153</v>
      </c>
      <c r="Q1137" s="211">
        <v>0</v>
      </c>
      <c r="R1137" s="182">
        <f>IFERROR(Q1137/N1127,"-")</f>
        <v>0</v>
      </c>
      <c r="S1137" s="211">
        <v>0</v>
      </c>
      <c r="T1137" s="182">
        <f>IFERROR(S1137/O1127,"-")</f>
        <v>0</v>
      </c>
      <c r="U1137" s="214" t="str">
        <f t="shared" si="1100"/>
        <v>-</v>
      </c>
      <c r="V1137" s="109">
        <f t="shared" si="1134"/>
        <v>0</v>
      </c>
      <c r="W1137" s="615"/>
      <c r="X1137" s="615"/>
      <c r="Y1137" s="126" t="s">
        <v>153</v>
      </c>
      <c r="Z1137" s="211">
        <v>0</v>
      </c>
      <c r="AA1137" s="182">
        <f>IFERROR(Z1137/W1127,"-")</f>
        <v>0</v>
      </c>
      <c r="AB1137" s="211">
        <v>0</v>
      </c>
      <c r="AC1137" s="182">
        <f>IFERROR(AB1137/X1127,"-")</f>
        <v>0</v>
      </c>
      <c r="AD1137" s="214" t="str">
        <f t="shared" si="1102"/>
        <v>-</v>
      </c>
      <c r="AE1137" s="109">
        <f t="shared" si="1135"/>
        <v>0</v>
      </c>
      <c r="AF1137" s="615"/>
      <c r="AG1137" s="615"/>
      <c r="AH1137" s="126" t="s">
        <v>153</v>
      </c>
      <c r="AI1137" s="211">
        <v>0</v>
      </c>
      <c r="AJ1137" s="182">
        <f>IFERROR(AI1137/AF1127,"-")</f>
        <v>0</v>
      </c>
      <c r="AK1137" s="211">
        <v>0</v>
      </c>
      <c r="AL1137" s="182">
        <f>IFERROR(AK1137/AG1127,"-")</f>
        <v>0</v>
      </c>
      <c r="AM1137" s="214" t="str">
        <f t="shared" si="1104"/>
        <v>-</v>
      </c>
      <c r="AN1137" s="109">
        <f t="shared" si="1136"/>
        <v>0</v>
      </c>
      <c r="AO1137" s="615"/>
      <c r="AP1137" s="651"/>
      <c r="AQ1137" s="126" t="s">
        <v>153</v>
      </c>
      <c r="AR1137" s="211">
        <f t="shared" si="1096"/>
        <v>39013</v>
      </c>
      <c r="AS1137" s="182">
        <f>IFERROR(AR1137/AO1127,"-")</f>
        <v>2.8154223050466372E-4</v>
      </c>
      <c r="AT1137" s="211">
        <f t="shared" si="1097"/>
        <v>2</v>
      </c>
      <c r="AU1137" s="182">
        <f>IFERROR(AT1137/AP1127,"-")</f>
        <v>8.8495575221238937E-3</v>
      </c>
      <c r="AV1137" s="214">
        <f t="shared" si="1106"/>
        <v>19506.5</v>
      </c>
      <c r="AW1137" s="109">
        <f t="shared" si="1137"/>
        <v>1.0303967027305513E-3</v>
      </c>
      <c r="AX1137" s="121"/>
      <c r="AY1137" s="76"/>
      <c r="AZ1137" s="76"/>
      <c r="BA1137" s="76"/>
      <c r="BB1137" s="76"/>
      <c r="BC1137" s="76"/>
      <c r="BD1137" s="76"/>
      <c r="BE1137" s="76"/>
      <c r="BF1137" s="76"/>
      <c r="BG1137" s="76"/>
      <c r="BH1137" s="76"/>
      <c r="BI1137" s="76"/>
      <c r="BN1137" s="500"/>
      <c r="BO1137" s="642"/>
      <c r="BP1137" s="641"/>
      <c r="BQ1137" s="641"/>
      <c r="BR1137" s="400" t="s">
        <v>153</v>
      </c>
      <c r="BS1137" s="188">
        <v>304270</v>
      </c>
      <c r="BT1137" s="390">
        <v>1.3026271738637171E-2</v>
      </c>
      <c r="BU1137" s="188">
        <v>1</v>
      </c>
      <c r="BV1137" s="390">
        <v>3.4482758620689655E-2</v>
      </c>
      <c r="BW1137" s="188">
        <v>304270</v>
      </c>
      <c r="BX1137" s="401">
        <v>5.263157894736842E-4</v>
      </c>
      <c r="CB1137" s="159"/>
      <c r="CC1137" s="159"/>
      <c r="CD1137" s="159"/>
      <c r="CE1137" s="159"/>
      <c r="CF1137" s="159"/>
      <c r="CG1137" s="159"/>
      <c r="CI1137" s="76"/>
      <c r="CJ1137" s="150"/>
      <c r="CK1137" s="150"/>
      <c r="CL1137" s="150"/>
    </row>
    <row r="1138" spans="2:90" s="14" customFormat="1" ht="13.5" customHeight="1">
      <c r="B1138" s="500"/>
      <c r="C1138" s="628"/>
      <c r="D1138" s="631"/>
      <c r="E1138" s="615"/>
      <c r="F1138" s="615"/>
      <c r="G1138" s="126" t="s">
        <v>154</v>
      </c>
      <c r="H1138" s="211">
        <v>90794</v>
      </c>
      <c r="I1138" s="182">
        <f>IFERROR(H1138/E1127,"-")</f>
        <v>9.2497574070442377E-4</v>
      </c>
      <c r="J1138" s="211">
        <v>1</v>
      </c>
      <c r="K1138" s="182">
        <f>IFERROR(J1138/F1127,"-")</f>
        <v>6.41025641025641E-3</v>
      </c>
      <c r="L1138" s="214">
        <f t="shared" si="1098"/>
        <v>90794</v>
      </c>
      <c r="M1138" s="109">
        <f t="shared" si="1133"/>
        <v>5.1519835136527566E-4</v>
      </c>
      <c r="N1138" s="615"/>
      <c r="O1138" s="615"/>
      <c r="P1138" s="126" t="s">
        <v>154</v>
      </c>
      <c r="Q1138" s="211">
        <v>0</v>
      </c>
      <c r="R1138" s="182">
        <f>IFERROR(Q1138/N1127,"-")</f>
        <v>0</v>
      </c>
      <c r="S1138" s="211">
        <v>0</v>
      </c>
      <c r="T1138" s="182">
        <f>IFERROR(S1138/O1127,"-")</f>
        <v>0</v>
      </c>
      <c r="U1138" s="214" t="str">
        <f t="shared" si="1100"/>
        <v>-</v>
      </c>
      <c r="V1138" s="109">
        <f t="shared" si="1134"/>
        <v>0</v>
      </c>
      <c r="W1138" s="615"/>
      <c r="X1138" s="615"/>
      <c r="Y1138" s="126" t="s">
        <v>154</v>
      </c>
      <c r="Z1138" s="211">
        <v>0</v>
      </c>
      <c r="AA1138" s="182">
        <f>IFERROR(Z1138/W1127,"-")</f>
        <v>0</v>
      </c>
      <c r="AB1138" s="211">
        <v>0</v>
      </c>
      <c r="AC1138" s="182">
        <f>IFERROR(AB1138/X1127,"-")</f>
        <v>0</v>
      </c>
      <c r="AD1138" s="214" t="str">
        <f t="shared" si="1102"/>
        <v>-</v>
      </c>
      <c r="AE1138" s="109">
        <f t="shared" si="1135"/>
        <v>0</v>
      </c>
      <c r="AF1138" s="615"/>
      <c r="AG1138" s="615"/>
      <c r="AH1138" s="126" t="s">
        <v>154</v>
      </c>
      <c r="AI1138" s="211">
        <v>0</v>
      </c>
      <c r="AJ1138" s="182">
        <f>IFERROR(AI1138/AF1127,"-")</f>
        <v>0</v>
      </c>
      <c r="AK1138" s="211">
        <v>0</v>
      </c>
      <c r="AL1138" s="182">
        <f>IFERROR(AK1138/AG1127,"-")</f>
        <v>0</v>
      </c>
      <c r="AM1138" s="214" t="str">
        <f t="shared" si="1104"/>
        <v>-</v>
      </c>
      <c r="AN1138" s="109">
        <f t="shared" si="1136"/>
        <v>0</v>
      </c>
      <c r="AO1138" s="615"/>
      <c r="AP1138" s="651"/>
      <c r="AQ1138" s="126" t="s">
        <v>154</v>
      </c>
      <c r="AR1138" s="211">
        <f t="shared" si="1096"/>
        <v>90794</v>
      </c>
      <c r="AS1138" s="182">
        <f>IFERROR(AR1138/AO1127,"-")</f>
        <v>6.5522634189732747E-4</v>
      </c>
      <c r="AT1138" s="211">
        <f t="shared" si="1097"/>
        <v>1</v>
      </c>
      <c r="AU1138" s="182">
        <f>IFERROR(AT1138/AP1127,"-")</f>
        <v>4.4247787610619468E-3</v>
      </c>
      <c r="AV1138" s="214">
        <f t="shared" si="1106"/>
        <v>90794</v>
      </c>
      <c r="AW1138" s="109">
        <f t="shared" si="1137"/>
        <v>5.1519835136527566E-4</v>
      </c>
      <c r="AX1138" s="121"/>
      <c r="AY1138" s="76"/>
      <c r="AZ1138" s="76"/>
      <c r="BA1138" s="76"/>
      <c r="BB1138" s="76"/>
      <c r="BC1138" s="76"/>
      <c r="BD1138" s="76"/>
      <c r="BE1138" s="76"/>
      <c r="BF1138" s="76"/>
      <c r="BG1138" s="76"/>
      <c r="BH1138" s="76"/>
      <c r="BI1138" s="76"/>
      <c r="BN1138" s="500"/>
      <c r="BO1138" s="642"/>
      <c r="BP1138" s="641"/>
      <c r="BQ1138" s="641"/>
      <c r="BR1138" s="400" t="s">
        <v>154</v>
      </c>
      <c r="BS1138" s="188">
        <v>0</v>
      </c>
      <c r="BT1138" s="390">
        <v>0</v>
      </c>
      <c r="BU1138" s="188">
        <v>0</v>
      </c>
      <c r="BV1138" s="390">
        <v>0</v>
      </c>
      <c r="BW1138" s="188" t="s">
        <v>418</v>
      </c>
      <c r="BX1138" s="401">
        <v>0</v>
      </c>
      <c r="CB1138" s="159"/>
      <c r="CC1138" s="159"/>
      <c r="CD1138" s="159"/>
      <c r="CE1138" s="159"/>
      <c r="CF1138" s="159"/>
      <c r="CG1138" s="159"/>
      <c r="CI1138" s="76"/>
      <c r="CJ1138" s="150"/>
      <c r="CK1138" s="150"/>
      <c r="CL1138" s="150"/>
    </row>
    <row r="1139" spans="2:90" s="14" customFormat="1" ht="13.5" customHeight="1">
      <c r="B1139" s="500"/>
      <c r="C1139" s="628"/>
      <c r="D1139" s="631"/>
      <c r="E1139" s="615"/>
      <c r="F1139" s="615"/>
      <c r="G1139" s="126" t="s">
        <v>155</v>
      </c>
      <c r="H1139" s="211">
        <v>275714</v>
      </c>
      <c r="I1139" s="182">
        <f>IFERROR(H1139/E1127,"-")</f>
        <v>2.8088724075663535E-3</v>
      </c>
      <c r="J1139" s="211">
        <v>14</v>
      </c>
      <c r="K1139" s="182">
        <f>IFERROR(J1139/F1127,"-")</f>
        <v>8.9743589743589744E-2</v>
      </c>
      <c r="L1139" s="214">
        <f t="shared" si="1098"/>
        <v>19693.857142857141</v>
      </c>
      <c r="M1139" s="109">
        <f t="shared" si="1133"/>
        <v>7.2127769191138585E-3</v>
      </c>
      <c r="N1139" s="615"/>
      <c r="O1139" s="615"/>
      <c r="P1139" s="126" t="s">
        <v>155</v>
      </c>
      <c r="Q1139" s="211">
        <v>53388</v>
      </c>
      <c r="R1139" s="182">
        <f>IFERROR(Q1139/N1127,"-")</f>
        <v>4.6256416921177466E-3</v>
      </c>
      <c r="S1139" s="211">
        <v>3</v>
      </c>
      <c r="T1139" s="182">
        <f>IFERROR(S1139/O1127,"-")</f>
        <v>0.1111111111111111</v>
      </c>
      <c r="U1139" s="214">
        <f t="shared" si="1100"/>
        <v>17796</v>
      </c>
      <c r="V1139" s="109">
        <f t="shared" si="1134"/>
        <v>1.5455950540958269E-3</v>
      </c>
      <c r="W1139" s="615"/>
      <c r="X1139" s="615"/>
      <c r="Y1139" s="126" t="s">
        <v>155</v>
      </c>
      <c r="Z1139" s="211">
        <v>19078</v>
      </c>
      <c r="AA1139" s="182">
        <f>IFERROR(Z1139/W1127,"-")</f>
        <v>3.890658585430118E-3</v>
      </c>
      <c r="AB1139" s="211">
        <v>1</v>
      </c>
      <c r="AC1139" s="182">
        <f>IFERROR(AB1139/X1127,"-")</f>
        <v>9.0909090909090912E-2</v>
      </c>
      <c r="AD1139" s="214">
        <f t="shared" si="1102"/>
        <v>19078</v>
      </c>
      <c r="AE1139" s="109">
        <f t="shared" si="1135"/>
        <v>5.1519835136527566E-4</v>
      </c>
      <c r="AF1139" s="615"/>
      <c r="AG1139" s="615"/>
      <c r="AH1139" s="126" t="s">
        <v>155</v>
      </c>
      <c r="AI1139" s="211">
        <v>93659</v>
      </c>
      <c r="AJ1139" s="182">
        <f>IFERROR(AI1139/AF1127,"-")</f>
        <v>3.9080973921954889E-3</v>
      </c>
      <c r="AK1139" s="211">
        <v>5</v>
      </c>
      <c r="AL1139" s="182">
        <f>IFERROR(AK1139/AG1127,"-")</f>
        <v>0.15625</v>
      </c>
      <c r="AM1139" s="214">
        <f t="shared" si="1104"/>
        <v>18731.8</v>
      </c>
      <c r="AN1139" s="109">
        <f t="shared" si="1136"/>
        <v>2.5759917568263782E-3</v>
      </c>
      <c r="AO1139" s="615"/>
      <c r="AP1139" s="651"/>
      <c r="AQ1139" s="126" t="s">
        <v>155</v>
      </c>
      <c r="AR1139" s="211">
        <f t="shared" si="1096"/>
        <v>441839</v>
      </c>
      <c r="AS1139" s="182">
        <f>IFERROR(AR1139/AO1127,"-")</f>
        <v>3.1885868193666242E-3</v>
      </c>
      <c r="AT1139" s="211">
        <f t="shared" si="1097"/>
        <v>23</v>
      </c>
      <c r="AU1139" s="182">
        <f>IFERROR(AT1139/AP1127,"-")</f>
        <v>0.10176991150442478</v>
      </c>
      <c r="AV1139" s="214">
        <f t="shared" si="1106"/>
        <v>19210.391304347828</v>
      </c>
      <c r="AW1139" s="109">
        <f t="shared" si="1137"/>
        <v>1.184956208140134E-2</v>
      </c>
      <c r="AX1139" s="121"/>
      <c r="AY1139" s="76"/>
      <c r="AZ1139" s="76"/>
      <c r="BA1139" s="76"/>
      <c r="BB1139" s="76"/>
      <c r="BC1139" s="76"/>
      <c r="BD1139" s="76"/>
      <c r="BE1139" s="76"/>
      <c r="BF1139" s="76"/>
      <c r="BG1139" s="76"/>
      <c r="BH1139" s="76"/>
      <c r="BI1139" s="76"/>
      <c r="BN1139" s="500"/>
      <c r="BO1139" s="642"/>
      <c r="BP1139" s="641"/>
      <c r="BQ1139" s="641"/>
      <c r="BR1139" s="400" t="s">
        <v>155</v>
      </c>
      <c r="BS1139" s="188">
        <v>61761</v>
      </c>
      <c r="BT1139" s="390">
        <v>2.6440844278107284E-3</v>
      </c>
      <c r="BU1139" s="188">
        <v>2</v>
      </c>
      <c r="BV1139" s="390">
        <v>6.8965517241379309E-2</v>
      </c>
      <c r="BW1139" s="188">
        <v>30880.5</v>
      </c>
      <c r="BX1139" s="401">
        <v>1.0526315789473684E-3</v>
      </c>
      <c r="CB1139" s="159"/>
      <c r="CC1139" s="159"/>
      <c r="CD1139" s="159"/>
      <c r="CE1139" s="159"/>
      <c r="CF1139" s="159"/>
      <c r="CG1139" s="159"/>
      <c r="CI1139" s="76"/>
      <c r="CJ1139" s="150"/>
      <c r="CK1139" s="150"/>
      <c r="CL1139" s="150"/>
    </row>
    <row r="1140" spans="2:90" s="14" customFormat="1" ht="13.5" customHeight="1">
      <c r="B1140" s="500"/>
      <c r="C1140" s="628"/>
      <c r="D1140" s="631"/>
      <c r="E1140" s="615"/>
      <c r="F1140" s="615"/>
      <c r="G1140" s="126" t="s">
        <v>156</v>
      </c>
      <c r="H1140" s="211">
        <v>338784</v>
      </c>
      <c r="I1140" s="182">
        <f>IFERROR(H1140/E1127,"-")</f>
        <v>3.4514062750711223E-3</v>
      </c>
      <c r="J1140" s="211">
        <v>13</v>
      </c>
      <c r="K1140" s="182">
        <f>IFERROR(J1140/F1127,"-")</f>
        <v>8.3333333333333329E-2</v>
      </c>
      <c r="L1140" s="214">
        <f t="shared" si="1098"/>
        <v>26060.307692307691</v>
      </c>
      <c r="M1140" s="109">
        <f t="shared" si="1133"/>
        <v>6.6975785677485834E-3</v>
      </c>
      <c r="N1140" s="615"/>
      <c r="O1140" s="615"/>
      <c r="P1140" s="126" t="s">
        <v>156</v>
      </c>
      <c r="Q1140" s="211">
        <v>389166</v>
      </c>
      <c r="R1140" s="182">
        <f>IFERROR(Q1140/N1127,"-")</f>
        <v>3.3718110338553514E-2</v>
      </c>
      <c r="S1140" s="211">
        <v>4</v>
      </c>
      <c r="T1140" s="182">
        <f>IFERROR(S1140/O1127,"-")</f>
        <v>0.14814814814814814</v>
      </c>
      <c r="U1140" s="214">
        <f t="shared" si="1100"/>
        <v>97291.5</v>
      </c>
      <c r="V1140" s="109">
        <f t="shared" si="1134"/>
        <v>2.0607934054611026E-3</v>
      </c>
      <c r="W1140" s="615"/>
      <c r="X1140" s="615"/>
      <c r="Y1140" s="126" t="s">
        <v>156</v>
      </c>
      <c r="Z1140" s="211">
        <v>4549</v>
      </c>
      <c r="AA1140" s="182">
        <f>IFERROR(Z1140/W1127,"-")</f>
        <v>9.2769713309160317E-4</v>
      </c>
      <c r="AB1140" s="211">
        <v>1</v>
      </c>
      <c r="AC1140" s="182">
        <f>IFERROR(AB1140/X1127,"-")</f>
        <v>9.0909090909090912E-2</v>
      </c>
      <c r="AD1140" s="214">
        <f t="shared" si="1102"/>
        <v>4549</v>
      </c>
      <c r="AE1140" s="109">
        <f t="shared" si="1135"/>
        <v>5.1519835136527566E-4</v>
      </c>
      <c r="AF1140" s="615"/>
      <c r="AG1140" s="615"/>
      <c r="AH1140" s="126" t="s">
        <v>156</v>
      </c>
      <c r="AI1140" s="211">
        <v>284317</v>
      </c>
      <c r="AJ1140" s="182">
        <f>IFERROR(AI1140/AF1127,"-")</f>
        <v>1.1863659939320778E-2</v>
      </c>
      <c r="AK1140" s="211">
        <v>4</v>
      </c>
      <c r="AL1140" s="182">
        <f>IFERROR(AK1140/AG1127,"-")</f>
        <v>0.125</v>
      </c>
      <c r="AM1140" s="214">
        <f t="shared" si="1104"/>
        <v>71079.25</v>
      </c>
      <c r="AN1140" s="109">
        <f t="shared" si="1136"/>
        <v>2.0607934054611026E-3</v>
      </c>
      <c r="AO1140" s="615"/>
      <c r="AP1140" s="651"/>
      <c r="AQ1140" s="126" t="s">
        <v>156</v>
      </c>
      <c r="AR1140" s="211">
        <f t="shared" si="1096"/>
        <v>1016816</v>
      </c>
      <c r="AS1140" s="182">
        <f>IFERROR(AR1140/AO1127,"-")</f>
        <v>7.3379807923725461E-3</v>
      </c>
      <c r="AT1140" s="211">
        <f t="shared" si="1097"/>
        <v>22</v>
      </c>
      <c r="AU1140" s="182">
        <f>IFERROR(AT1140/AP1127,"-")</f>
        <v>9.7345132743362831E-2</v>
      </c>
      <c r="AV1140" s="214">
        <f t="shared" si="1106"/>
        <v>46218.909090909088</v>
      </c>
      <c r="AW1140" s="109">
        <f t="shared" si="1137"/>
        <v>1.1334363730036065E-2</v>
      </c>
      <c r="AX1140" s="121"/>
      <c r="AY1140" s="76"/>
      <c r="AZ1140" s="76"/>
      <c r="BA1140" s="76"/>
      <c r="BB1140" s="76"/>
      <c r="BC1140" s="76"/>
      <c r="BD1140" s="76"/>
      <c r="BE1140" s="76"/>
      <c r="BF1140" s="76"/>
      <c r="BG1140" s="76"/>
      <c r="BH1140" s="76"/>
      <c r="BI1140" s="76"/>
      <c r="BN1140" s="500"/>
      <c r="BO1140" s="642"/>
      <c r="BP1140" s="641"/>
      <c r="BQ1140" s="641"/>
      <c r="BR1140" s="400" t="s">
        <v>156</v>
      </c>
      <c r="BS1140" s="188">
        <v>114930</v>
      </c>
      <c r="BT1140" s="390">
        <v>4.9203319779195127E-3</v>
      </c>
      <c r="BU1140" s="188">
        <v>1</v>
      </c>
      <c r="BV1140" s="390">
        <v>3.4482758620689655E-2</v>
      </c>
      <c r="BW1140" s="188">
        <v>114930</v>
      </c>
      <c r="BX1140" s="401">
        <v>5.263157894736842E-4</v>
      </c>
      <c r="CB1140" s="159"/>
      <c r="CC1140" s="159"/>
      <c r="CD1140" s="159"/>
      <c r="CE1140" s="159"/>
      <c r="CF1140" s="159"/>
      <c r="CG1140" s="159"/>
      <c r="CI1140" s="76"/>
      <c r="CJ1140" s="150"/>
      <c r="CK1140" s="150"/>
      <c r="CL1140" s="150"/>
    </row>
    <row r="1141" spans="2:90" s="14" customFormat="1" ht="13.5" customHeight="1">
      <c r="B1141" s="500"/>
      <c r="C1141" s="628"/>
      <c r="D1141" s="631"/>
      <c r="E1141" s="615"/>
      <c r="F1141" s="615"/>
      <c r="G1141" s="126" t="s">
        <v>157</v>
      </c>
      <c r="H1141" s="211">
        <v>17389</v>
      </c>
      <c r="I1141" s="182">
        <f>IFERROR(H1141/E1127,"-")</f>
        <v>1.7715271003710846E-4</v>
      </c>
      <c r="J1141" s="211">
        <v>1</v>
      </c>
      <c r="K1141" s="182">
        <f>IFERROR(J1141/F1127,"-")</f>
        <v>6.41025641025641E-3</v>
      </c>
      <c r="L1141" s="214">
        <f t="shared" si="1098"/>
        <v>17389</v>
      </c>
      <c r="M1141" s="109">
        <f t="shared" si="1133"/>
        <v>5.1519835136527566E-4</v>
      </c>
      <c r="N1141" s="615"/>
      <c r="O1141" s="615"/>
      <c r="P1141" s="126" t="s">
        <v>157</v>
      </c>
      <c r="Q1141" s="211">
        <v>6579</v>
      </c>
      <c r="R1141" s="182">
        <f>IFERROR(Q1141/N1127,"-")</f>
        <v>5.7001754499967508E-4</v>
      </c>
      <c r="S1141" s="211">
        <v>1</v>
      </c>
      <c r="T1141" s="182">
        <f>IFERROR(S1141/O1127,"-")</f>
        <v>3.7037037037037035E-2</v>
      </c>
      <c r="U1141" s="214">
        <f t="shared" si="1100"/>
        <v>6579</v>
      </c>
      <c r="V1141" s="109">
        <f t="shared" si="1134"/>
        <v>5.1519835136527566E-4</v>
      </c>
      <c r="W1141" s="615"/>
      <c r="X1141" s="615"/>
      <c r="Y1141" s="126" t="s">
        <v>157</v>
      </c>
      <c r="Z1141" s="211">
        <v>0</v>
      </c>
      <c r="AA1141" s="182">
        <f>IFERROR(Z1141/W1127,"-")</f>
        <v>0</v>
      </c>
      <c r="AB1141" s="211">
        <v>0</v>
      </c>
      <c r="AC1141" s="182">
        <f>IFERROR(AB1141/X1127,"-")</f>
        <v>0</v>
      </c>
      <c r="AD1141" s="214" t="str">
        <f t="shared" si="1102"/>
        <v>-</v>
      </c>
      <c r="AE1141" s="109">
        <f t="shared" si="1135"/>
        <v>0</v>
      </c>
      <c r="AF1141" s="615"/>
      <c r="AG1141" s="615"/>
      <c r="AH1141" s="126" t="s">
        <v>157</v>
      </c>
      <c r="AI1141" s="211">
        <v>47759</v>
      </c>
      <c r="AJ1141" s="182">
        <f>IFERROR(AI1141/AF1127,"-")</f>
        <v>1.9928338264754517E-3</v>
      </c>
      <c r="AK1141" s="211">
        <v>2</v>
      </c>
      <c r="AL1141" s="182">
        <f>IFERROR(AK1141/AG1127,"-")</f>
        <v>6.25E-2</v>
      </c>
      <c r="AM1141" s="214">
        <f t="shared" si="1104"/>
        <v>23879.5</v>
      </c>
      <c r="AN1141" s="109">
        <f t="shared" si="1136"/>
        <v>1.0303967027305513E-3</v>
      </c>
      <c r="AO1141" s="615"/>
      <c r="AP1141" s="651"/>
      <c r="AQ1141" s="126" t="s">
        <v>157</v>
      </c>
      <c r="AR1141" s="211">
        <f t="shared" si="1096"/>
        <v>71727</v>
      </c>
      <c r="AS1141" s="182">
        <f>IFERROR(AR1141/AO1127,"-")</f>
        <v>5.1762693377612628E-4</v>
      </c>
      <c r="AT1141" s="211">
        <f t="shared" si="1097"/>
        <v>4</v>
      </c>
      <c r="AU1141" s="182">
        <f>IFERROR(AT1141/AP1127,"-")</f>
        <v>1.7699115044247787E-2</v>
      </c>
      <c r="AV1141" s="214">
        <f t="shared" si="1106"/>
        <v>17931.75</v>
      </c>
      <c r="AW1141" s="109">
        <f t="shared" si="1137"/>
        <v>2.0607934054611026E-3</v>
      </c>
      <c r="AX1141" s="121"/>
      <c r="AY1141" s="76"/>
      <c r="AZ1141" s="76"/>
      <c r="BA1141" s="76"/>
      <c r="BB1141" s="76"/>
      <c r="BC1141" s="76"/>
      <c r="BD1141" s="76"/>
      <c r="BE1141" s="76"/>
      <c r="BF1141" s="76"/>
      <c r="BG1141" s="76"/>
      <c r="BH1141" s="76"/>
      <c r="BI1141" s="76"/>
      <c r="BN1141" s="500"/>
      <c r="BO1141" s="642"/>
      <c r="BP1141" s="641"/>
      <c r="BQ1141" s="641"/>
      <c r="BR1141" s="400" t="s">
        <v>157</v>
      </c>
      <c r="BS1141" s="188">
        <v>135411</v>
      </c>
      <c r="BT1141" s="390">
        <v>5.797155429061682E-3</v>
      </c>
      <c r="BU1141" s="188">
        <v>2</v>
      </c>
      <c r="BV1141" s="390">
        <v>6.8965517241379309E-2</v>
      </c>
      <c r="BW1141" s="188">
        <v>67705.5</v>
      </c>
      <c r="BX1141" s="401">
        <v>1.0526315789473684E-3</v>
      </c>
      <c r="CB1141" s="159"/>
      <c r="CC1141" s="159"/>
      <c r="CD1141" s="159"/>
      <c r="CE1141" s="159"/>
      <c r="CF1141" s="159"/>
      <c r="CG1141" s="159"/>
      <c r="CI1141" s="76"/>
      <c r="CJ1141" s="150"/>
      <c r="CK1141" s="150"/>
      <c r="CL1141" s="150"/>
    </row>
    <row r="1142" spans="2:90" s="14" customFormat="1" ht="13.5" customHeight="1">
      <c r="B1142" s="500"/>
      <c r="C1142" s="628"/>
      <c r="D1142" s="631"/>
      <c r="E1142" s="615"/>
      <c r="F1142" s="615"/>
      <c r="G1142" s="127" t="s">
        <v>158</v>
      </c>
      <c r="H1142" s="212">
        <v>56354</v>
      </c>
      <c r="I1142" s="183">
        <f>IFERROR(H1142/E1127,"-")</f>
        <v>5.7411373980281841E-4</v>
      </c>
      <c r="J1142" s="212">
        <v>17</v>
      </c>
      <c r="K1142" s="183">
        <f>IFERROR(J1142/F1127,"-")</f>
        <v>0.10897435897435898</v>
      </c>
      <c r="L1142" s="215">
        <f t="shared" si="1098"/>
        <v>3314.9411764705883</v>
      </c>
      <c r="M1142" s="110">
        <f t="shared" si="1133"/>
        <v>8.7583719732096856E-3</v>
      </c>
      <c r="N1142" s="615"/>
      <c r="O1142" s="615"/>
      <c r="P1142" s="127" t="s">
        <v>158</v>
      </c>
      <c r="Q1142" s="212">
        <v>3824</v>
      </c>
      <c r="R1142" s="183">
        <f>IFERROR(Q1142/N1127,"-")</f>
        <v>3.3131890744471159E-4</v>
      </c>
      <c r="S1142" s="212">
        <v>1</v>
      </c>
      <c r="T1142" s="183">
        <f>IFERROR(S1142/O1127,"-")</f>
        <v>3.7037037037037035E-2</v>
      </c>
      <c r="U1142" s="215">
        <f t="shared" si="1100"/>
        <v>3824</v>
      </c>
      <c r="V1142" s="110">
        <f t="shared" si="1134"/>
        <v>5.1519835136527566E-4</v>
      </c>
      <c r="W1142" s="615"/>
      <c r="X1142" s="615"/>
      <c r="Y1142" s="127" t="s">
        <v>158</v>
      </c>
      <c r="Z1142" s="212">
        <v>0</v>
      </c>
      <c r="AA1142" s="183">
        <f>IFERROR(Z1142/W1127,"-")</f>
        <v>0</v>
      </c>
      <c r="AB1142" s="212">
        <v>0</v>
      </c>
      <c r="AC1142" s="183">
        <f>IFERROR(AB1142/X1127,"-")</f>
        <v>0</v>
      </c>
      <c r="AD1142" s="215" t="str">
        <f t="shared" si="1102"/>
        <v>-</v>
      </c>
      <c r="AE1142" s="110">
        <f t="shared" si="1135"/>
        <v>0</v>
      </c>
      <c r="AF1142" s="615"/>
      <c r="AG1142" s="615"/>
      <c r="AH1142" s="127" t="s">
        <v>158</v>
      </c>
      <c r="AI1142" s="212">
        <v>33963</v>
      </c>
      <c r="AJ1142" s="183">
        <f>IFERROR(AI1142/AF1127,"-")</f>
        <v>1.4171698580076168E-3</v>
      </c>
      <c r="AK1142" s="212">
        <v>4</v>
      </c>
      <c r="AL1142" s="183">
        <f>IFERROR(AK1142/AG1127,"-")</f>
        <v>0.125</v>
      </c>
      <c r="AM1142" s="215">
        <f t="shared" si="1104"/>
        <v>8490.75</v>
      </c>
      <c r="AN1142" s="110">
        <f t="shared" si="1136"/>
        <v>2.0607934054611026E-3</v>
      </c>
      <c r="AO1142" s="615"/>
      <c r="AP1142" s="651"/>
      <c r="AQ1142" s="127" t="s">
        <v>158</v>
      </c>
      <c r="AR1142" s="212">
        <f t="shared" si="1096"/>
        <v>94141</v>
      </c>
      <c r="AS1142" s="183">
        <f>IFERROR(AR1142/AO1127,"-")</f>
        <v>6.7938038915078423E-4</v>
      </c>
      <c r="AT1142" s="212">
        <f t="shared" si="1097"/>
        <v>22</v>
      </c>
      <c r="AU1142" s="183">
        <f>IFERROR(AT1142/AP1127,"-")</f>
        <v>9.7345132743362831E-2</v>
      </c>
      <c r="AV1142" s="215">
        <f t="shared" si="1106"/>
        <v>4279.136363636364</v>
      </c>
      <c r="AW1142" s="110">
        <f t="shared" si="1137"/>
        <v>1.1334363730036065E-2</v>
      </c>
      <c r="AX1142" s="121"/>
      <c r="AY1142" s="76"/>
      <c r="AZ1142" s="76"/>
      <c r="BA1142" s="76"/>
      <c r="BB1142" s="76"/>
      <c r="BC1142" s="76"/>
      <c r="BD1142" s="76"/>
      <c r="BE1142" s="76"/>
      <c r="BF1142" s="76"/>
      <c r="BG1142" s="76"/>
      <c r="BH1142" s="76"/>
      <c r="BI1142" s="76"/>
      <c r="BN1142" s="500"/>
      <c r="BO1142" s="642"/>
      <c r="BP1142" s="641"/>
      <c r="BQ1142" s="641"/>
      <c r="BR1142" s="400" t="s">
        <v>158</v>
      </c>
      <c r="BS1142" s="188">
        <v>59060</v>
      </c>
      <c r="BT1142" s="390">
        <v>2.5284504186541931E-3</v>
      </c>
      <c r="BU1142" s="188">
        <v>5</v>
      </c>
      <c r="BV1142" s="390">
        <v>0.17241379310344829</v>
      </c>
      <c r="BW1142" s="188">
        <v>11812</v>
      </c>
      <c r="BX1142" s="401">
        <v>2.631578947368421E-3</v>
      </c>
      <c r="CB1142" s="159"/>
      <c r="CC1142" s="159"/>
      <c r="CD1142" s="159"/>
      <c r="CE1142" s="159"/>
      <c r="CF1142" s="159"/>
      <c r="CG1142" s="159"/>
      <c r="CI1142" s="76"/>
      <c r="CJ1142" s="150"/>
      <c r="CK1142" s="150"/>
      <c r="CL1142" s="150"/>
    </row>
    <row r="1143" spans="2:90" s="14" customFormat="1" ht="13.5" customHeight="1">
      <c r="B1143" s="500"/>
      <c r="C1143" s="629"/>
      <c r="D1143" s="632"/>
      <c r="E1143" s="616"/>
      <c r="F1143" s="616"/>
      <c r="G1143" s="128" t="s">
        <v>81</v>
      </c>
      <c r="H1143" s="204">
        <v>16799322</v>
      </c>
      <c r="I1143" s="183">
        <f>IFERROR(H1143/E1127,"-")</f>
        <v>0.1711452883481521</v>
      </c>
      <c r="J1143" s="212">
        <v>111</v>
      </c>
      <c r="K1143" s="183">
        <f>IFERROR(J1143/F1127,"-")</f>
        <v>0.71153846153846156</v>
      </c>
      <c r="L1143" s="215">
        <f t="shared" si="1098"/>
        <v>151345.24324324325</v>
      </c>
      <c r="M1143" s="111">
        <f t="shared" si="1133"/>
        <v>5.7187017001545597E-2</v>
      </c>
      <c r="N1143" s="616"/>
      <c r="O1143" s="616"/>
      <c r="P1143" s="128" t="s">
        <v>81</v>
      </c>
      <c r="Q1143" s="204">
        <v>3869062</v>
      </c>
      <c r="R1143" s="183">
        <f>IFERROR(Q1143/N1127,"-")</f>
        <v>0.33522316806376851</v>
      </c>
      <c r="S1143" s="212">
        <v>21</v>
      </c>
      <c r="T1143" s="183">
        <f>IFERROR(S1143/O1127,"-")</f>
        <v>0.77777777777777779</v>
      </c>
      <c r="U1143" s="215">
        <f t="shared" si="1100"/>
        <v>184241.04761904763</v>
      </c>
      <c r="V1143" s="111">
        <f t="shared" si="1134"/>
        <v>1.0819165378670788E-2</v>
      </c>
      <c r="W1143" s="616"/>
      <c r="X1143" s="616"/>
      <c r="Y1143" s="128" t="s">
        <v>81</v>
      </c>
      <c r="Z1143" s="204">
        <v>620880</v>
      </c>
      <c r="AA1143" s="183">
        <f>IFERROR(Z1143/W1127,"-")</f>
        <v>0.12661872851042308</v>
      </c>
      <c r="AB1143" s="212">
        <v>9</v>
      </c>
      <c r="AC1143" s="183">
        <f>IFERROR(AB1143/X1127,"-")</f>
        <v>0.81818181818181823</v>
      </c>
      <c r="AD1143" s="215">
        <f t="shared" si="1102"/>
        <v>68986.666666666672</v>
      </c>
      <c r="AE1143" s="111">
        <f t="shared" si="1135"/>
        <v>4.6367851622874804E-3</v>
      </c>
      <c r="AF1143" s="616"/>
      <c r="AG1143" s="616"/>
      <c r="AH1143" s="128" t="s">
        <v>81</v>
      </c>
      <c r="AI1143" s="204">
        <v>3962983</v>
      </c>
      <c r="AJ1143" s="183">
        <f>IFERROR(AI1143/AF1127,"-")</f>
        <v>0.16536289654614136</v>
      </c>
      <c r="AK1143" s="212">
        <v>24</v>
      </c>
      <c r="AL1143" s="183">
        <f>IFERROR(AK1143/AG1127,"-")</f>
        <v>0.75</v>
      </c>
      <c r="AM1143" s="215">
        <f t="shared" si="1104"/>
        <v>165124.29166666666</v>
      </c>
      <c r="AN1143" s="111">
        <f t="shared" si="1136"/>
        <v>1.2364760432766615E-2</v>
      </c>
      <c r="AO1143" s="616"/>
      <c r="AP1143" s="652"/>
      <c r="AQ1143" s="128" t="s">
        <v>81</v>
      </c>
      <c r="AR1143" s="204">
        <f t="shared" si="1096"/>
        <v>25252247</v>
      </c>
      <c r="AS1143" s="183">
        <f>IFERROR(AR1143/AO1127,"-")</f>
        <v>0.18223602249595527</v>
      </c>
      <c r="AT1143" s="212">
        <f t="shared" si="1097"/>
        <v>165</v>
      </c>
      <c r="AU1143" s="183">
        <f>IFERROR(AT1143/AP1127,"-")</f>
        <v>0.73008849557522126</v>
      </c>
      <c r="AV1143" s="215">
        <f t="shared" si="1106"/>
        <v>153043.9212121212</v>
      </c>
      <c r="AW1143" s="111">
        <f t="shared" si="1137"/>
        <v>8.5007727975270481E-2</v>
      </c>
      <c r="AX1143" s="121"/>
      <c r="AY1143" s="76"/>
      <c r="AZ1143" s="76"/>
      <c r="BA1143" s="76"/>
      <c r="BB1143" s="76"/>
      <c r="BC1143" s="76"/>
      <c r="BD1143" s="76"/>
      <c r="BE1143" s="76"/>
      <c r="BF1143" s="76"/>
      <c r="BG1143" s="76"/>
      <c r="BH1143" s="76"/>
      <c r="BI1143" s="76"/>
      <c r="BN1143" s="500"/>
      <c r="BO1143" s="642"/>
      <c r="BP1143" s="641"/>
      <c r="BQ1143" s="641"/>
      <c r="BR1143" s="128" t="s">
        <v>81</v>
      </c>
      <c r="BS1143" s="188">
        <v>4677513</v>
      </c>
      <c r="BT1143" s="390">
        <v>0.20025160350678006</v>
      </c>
      <c r="BU1143" s="188">
        <v>23</v>
      </c>
      <c r="BV1143" s="390">
        <v>0.7931034482758621</v>
      </c>
      <c r="BW1143" s="188">
        <v>203370.13043478262</v>
      </c>
      <c r="BX1143" s="401">
        <v>1.2105263157894737E-2</v>
      </c>
      <c r="CB1143" s="159"/>
      <c r="CC1143" s="159"/>
      <c r="CD1143" s="159"/>
      <c r="CE1143" s="159"/>
      <c r="CF1143" s="159"/>
      <c r="CG1143" s="159"/>
      <c r="CI1143" s="76"/>
      <c r="CJ1143" s="150"/>
      <c r="CK1143" s="150"/>
      <c r="CL1143" s="150"/>
    </row>
    <row r="1144" spans="2:90" s="14" customFormat="1" ht="13.5" customHeight="1">
      <c r="B1144" s="500">
        <v>68</v>
      </c>
      <c r="C1144" s="627" t="s">
        <v>52</v>
      </c>
      <c r="D1144" s="630">
        <f>BL72</f>
        <v>2604</v>
      </c>
      <c r="E1144" s="626">
        <f t="shared" ref="E1144" si="1138">VLOOKUP(C1144,$AY$5:$BI$78,2,0)</f>
        <v>124543630</v>
      </c>
      <c r="F1144" s="626">
        <f t="shared" ref="F1144" si="1139">VLOOKUP(C1144,$AY$5:$BI$78,7,0)</f>
        <v>216</v>
      </c>
      <c r="G1144" s="124" t="s">
        <v>144</v>
      </c>
      <c r="H1144" s="210">
        <v>666790</v>
      </c>
      <c r="I1144" s="181">
        <f>IFERROR(H1144/E1144,"-")</f>
        <v>5.3538667533618543E-3</v>
      </c>
      <c r="J1144" s="210">
        <v>34</v>
      </c>
      <c r="K1144" s="181">
        <f>IFERROR(J1144/F1144,"-")</f>
        <v>0.15740740740740741</v>
      </c>
      <c r="L1144" s="213">
        <f t="shared" si="1098"/>
        <v>19611.470588235294</v>
      </c>
      <c r="M1144" s="108">
        <f>IFERROR(J1144/$BL$72,0)</f>
        <v>1.3056835637480798E-2</v>
      </c>
      <c r="N1144" s="626">
        <f t="shared" ref="N1144" si="1140">VLOOKUP(C1144,$AY$5:$BI$78,3,0)</f>
        <v>17390300</v>
      </c>
      <c r="O1144" s="626">
        <f t="shared" ref="O1144" si="1141">VLOOKUP(C1144,$AY$5:$BI$78,8,0)</f>
        <v>30</v>
      </c>
      <c r="P1144" s="124" t="s">
        <v>144</v>
      </c>
      <c r="Q1144" s="210">
        <v>13615</v>
      </c>
      <c r="R1144" s="181">
        <f>IFERROR(Q1144/N1144,"-")</f>
        <v>7.8290771292042116E-4</v>
      </c>
      <c r="S1144" s="210">
        <v>3</v>
      </c>
      <c r="T1144" s="181">
        <f>IFERROR(S1144/O1144,"-")</f>
        <v>0.1</v>
      </c>
      <c r="U1144" s="213">
        <f t="shared" si="1100"/>
        <v>4538.333333333333</v>
      </c>
      <c r="V1144" s="108">
        <f>IFERROR(S1144/$BL$72,0)</f>
        <v>1.152073732718894E-3</v>
      </c>
      <c r="W1144" s="626">
        <f t="shared" ref="W1144" si="1142">VLOOKUP(C1144,$AY$5:$BI$78,4,0)</f>
        <v>16902910</v>
      </c>
      <c r="X1144" s="626">
        <f t="shared" ref="X1144" si="1143">VLOOKUP(C1144,$AY$5:$BI$78,9,0)</f>
        <v>16</v>
      </c>
      <c r="Y1144" s="124" t="s">
        <v>144</v>
      </c>
      <c r="Z1144" s="210">
        <v>24459</v>
      </c>
      <c r="AA1144" s="181">
        <f>IFERROR(Z1144/W1144,"-")</f>
        <v>1.4470289435369412E-3</v>
      </c>
      <c r="AB1144" s="210">
        <v>1</v>
      </c>
      <c r="AC1144" s="181">
        <f>IFERROR(AB1144/X1144,"-")</f>
        <v>6.25E-2</v>
      </c>
      <c r="AD1144" s="213">
        <f t="shared" si="1102"/>
        <v>24459</v>
      </c>
      <c r="AE1144" s="108">
        <f>IFERROR(AB1144/$BL$72,0)</f>
        <v>3.8402457757296467E-4</v>
      </c>
      <c r="AF1144" s="626">
        <f t="shared" ref="AF1144" si="1144">VLOOKUP(C1144,$AY$5:$BI$78,5,0)</f>
        <v>26167210</v>
      </c>
      <c r="AG1144" s="626">
        <f t="shared" ref="AG1144" si="1145">VLOOKUP(C1144,$AY$5:$BI$78,10,0)</f>
        <v>30</v>
      </c>
      <c r="AH1144" s="124" t="s">
        <v>144</v>
      </c>
      <c r="AI1144" s="210">
        <v>275371</v>
      </c>
      <c r="AJ1144" s="181">
        <f>IFERROR(AI1144/AF1144,"-")</f>
        <v>1.0523513970346858E-2</v>
      </c>
      <c r="AK1144" s="210">
        <v>12</v>
      </c>
      <c r="AL1144" s="181">
        <f>IFERROR(AK1144/AG1144,"-")</f>
        <v>0.4</v>
      </c>
      <c r="AM1144" s="213">
        <f t="shared" si="1104"/>
        <v>22947.583333333332</v>
      </c>
      <c r="AN1144" s="108">
        <f>IFERROR(AK1144/$BL$72,0)</f>
        <v>4.608294930875576E-3</v>
      </c>
      <c r="AO1144" s="626">
        <f t="shared" ref="AO1144" si="1146">VLOOKUP(C1144,$AY$5:$BI$78,6,0)</f>
        <v>185004050</v>
      </c>
      <c r="AP1144" s="650">
        <f t="shared" ref="AP1144" si="1147">VLOOKUP(C1144,$AY$5:$BI$78,11,0)</f>
        <v>292</v>
      </c>
      <c r="AQ1144" s="124" t="s">
        <v>144</v>
      </c>
      <c r="AR1144" s="210">
        <f t="shared" si="1096"/>
        <v>980235</v>
      </c>
      <c r="AS1144" s="181">
        <f>IFERROR(AR1144/AO1144,"-")</f>
        <v>5.2984515744385055E-3</v>
      </c>
      <c r="AT1144" s="210">
        <f t="shared" si="1097"/>
        <v>50</v>
      </c>
      <c r="AU1144" s="181">
        <f>IFERROR(AT1144/AP1144,"-")</f>
        <v>0.17123287671232876</v>
      </c>
      <c r="AV1144" s="213">
        <f t="shared" si="1106"/>
        <v>19604.7</v>
      </c>
      <c r="AW1144" s="108">
        <f>IFERROR(AT1144/$BL$72,0)</f>
        <v>1.9201228878648235E-2</v>
      </c>
      <c r="AX1144" s="121"/>
      <c r="AY1144" s="76"/>
      <c r="AZ1144" s="76"/>
      <c r="BA1144" s="76"/>
      <c r="BB1144" s="76"/>
      <c r="BC1144" s="76"/>
      <c r="BD1144" s="76"/>
      <c r="BE1144" s="76"/>
      <c r="BF1144" s="76"/>
      <c r="BG1144" s="76"/>
      <c r="BH1144" s="76"/>
      <c r="BI1144" s="76"/>
      <c r="BN1144" s="500">
        <v>68</v>
      </c>
      <c r="BO1144" s="642" t="s">
        <v>52</v>
      </c>
      <c r="BP1144" s="641">
        <v>16061850</v>
      </c>
      <c r="BQ1144" s="641">
        <v>28</v>
      </c>
      <c r="BR1144" s="400" t="s">
        <v>144</v>
      </c>
      <c r="BS1144" s="188">
        <v>247483</v>
      </c>
      <c r="BT1144" s="390">
        <v>1.5408125464999362E-2</v>
      </c>
      <c r="BU1144" s="188">
        <v>11</v>
      </c>
      <c r="BV1144" s="390">
        <v>0.39285714285714285</v>
      </c>
      <c r="BW1144" s="188">
        <v>22498.454545454544</v>
      </c>
      <c r="BX1144" s="401">
        <v>4.2985541227041815E-3</v>
      </c>
      <c r="CB1144" s="159"/>
      <c r="CC1144" s="159"/>
      <c r="CD1144" s="159"/>
      <c r="CE1144" s="159"/>
      <c r="CF1144" s="159"/>
      <c r="CG1144" s="159"/>
      <c r="CI1144" s="76"/>
      <c r="CJ1144" s="150"/>
      <c r="CK1144" s="150"/>
      <c r="CL1144" s="150"/>
    </row>
    <row r="1145" spans="2:90" s="14" customFormat="1" ht="13.5" customHeight="1">
      <c r="B1145" s="500"/>
      <c r="C1145" s="628"/>
      <c r="D1145" s="631"/>
      <c r="E1145" s="615"/>
      <c r="F1145" s="615"/>
      <c r="G1145" s="125" t="s">
        <v>145</v>
      </c>
      <c r="H1145" s="211">
        <v>2212534</v>
      </c>
      <c r="I1145" s="182">
        <f>IFERROR(H1145/E1144,"-")</f>
        <v>1.7765131785543748E-2</v>
      </c>
      <c r="J1145" s="211">
        <v>47</v>
      </c>
      <c r="K1145" s="182">
        <f>IFERROR(J1145/F1144,"-")</f>
        <v>0.21759259259259259</v>
      </c>
      <c r="L1145" s="214">
        <f t="shared" si="1098"/>
        <v>47075.191489361699</v>
      </c>
      <c r="M1145" s="109">
        <f t="shared" ref="M1145:M1160" si="1148">IFERROR(J1145/$BL$72,0)</f>
        <v>1.8049155145929339E-2</v>
      </c>
      <c r="N1145" s="615"/>
      <c r="O1145" s="615"/>
      <c r="P1145" s="125" t="s">
        <v>145</v>
      </c>
      <c r="Q1145" s="211">
        <v>217156</v>
      </c>
      <c r="R1145" s="182">
        <f>IFERROR(Q1145/N1144,"-")</f>
        <v>1.2487191135288064E-2</v>
      </c>
      <c r="S1145" s="211">
        <v>10</v>
      </c>
      <c r="T1145" s="182">
        <f>IFERROR(S1145/O1144,"-")</f>
        <v>0.33333333333333331</v>
      </c>
      <c r="U1145" s="214">
        <f t="shared" si="1100"/>
        <v>21715.599999999999</v>
      </c>
      <c r="V1145" s="109">
        <f t="shared" ref="V1145:V1160" si="1149">IFERROR(S1145/$BL$72,0)</f>
        <v>3.8402457757296467E-3</v>
      </c>
      <c r="W1145" s="615"/>
      <c r="X1145" s="615"/>
      <c r="Y1145" s="125" t="s">
        <v>145</v>
      </c>
      <c r="Z1145" s="211">
        <v>4022268</v>
      </c>
      <c r="AA1145" s="182">
        <f>IFERROR(Z1145/W1144,"-")</f>
        <v>0.23796304896612477</v>
      </c>
      <c r="AB1145" s="211">
        <v>8</v>
      </c>
      <c r="AC1145" s="182">
        <f>IFERROR(AB1145/X1144,"-")</f>
        <v>0.5</v>
      </c>
      <c r="AD1145" s="214">
        <f t="shared" si="1102"/>
        <v>502783.5</v>
      </c>
      <c r="AE1145" s="109">
        <f t="shared" ref="AE1145:AE1160" si="1150">IFERROR(AB1145/$BL$72,0)</f>
        <v>3.0721966205837174E-3</v>
      </c>
      <c r="AF1145" s="615"/>
      <c r="AG1145" s="615"/>
      <c r="AH1145" s="125" t="s">
        <v>145</v>
      </c>
      <c r="AI1145" s="211">
        <v>272500</v>
      </c>
      <c r="AJ1145" s="182">
        <f>IFERROR(AI1145/AF1144,"-")</f>
        <v>1.0413796503333753E-2</v>
      </c>
      <c r="AK1145" s="211">
        <v>16</v>
      </c>
      <c r="AL1145" s="182">
        <f>IFERROR(AK1145/AG1144,"-")</f>
        <v>0.53333333333333333</v>
      </c>
      <c r="AM1145" s="214">
        <f t="shared" si="1104"/>
        <v>17031.25</v>
      </c>
      <c r="AN1145" s="109">
        <f t="shared" ref="AN1145:AN1160" si="1151">IFERROR(AK1145/$BL$72,0)</f>
        <v>6.1443932411674347E-3</v>
      </c>
      <c r="AO1145" s="615"/>
      <c r="AP1145" s="651"/>
      <c r="AQ1145" s="125" t="s">
        <v>145</v>
      </c>
      <c r="AR1145" s="211">
        <f t="shared" si="1096"/>
        <v>6724458</v>
      </c>
      <c r="AS1145" s="182">
        <f>IFERROR(AR1145/AO1144,"-")</f>
        <v>3.6347625903324819E-2</v>
      </c>
      <c r="AT1145" s="211">
        <f t="shared" si="1097"/>
        <v>81</v>
      </c>
      <c r="AU1145" s="182">
        <f>IFERROR(AT1145/AP1144,"-")</f>
        <v>0.2773972602739726</v>
      </c>
      <c r="AV1145" s="214">
        <f t="shared" si="1106"/>
        <v>83018</v>
      </c>
      <c r="AW1145" s="109">
        <f t="shared" ref="AW1145:AW1160" si="1152">IFERROR(AT1145/$BL$72,0)</f>
        <v>3.1105990783410139E-2</v>
      </c>
      <c r="AX1145" s="121"/>
      <c r="AY1145" s="76"/>
      <c r="AZ1145" s="76"/>
      <c r="BA1145" s="76"/>
      <c r="BB1145" s="76"/>
      <c r="BC1145" s="76"/>
      <c r="BD1145" s="76"/>
      <c r="BE1145" s="76"/>
      <c r="BF1145" s="76"/>
      <c r="BG1145" s="76"/>
      <c r="BH1145" s="76"/>
      <c r="BI1145" s="76"/>
      <c r="BN1145" s="500"/>
      <c r="BO1145" s="642"/>
      <c r="BP1145" s="641"/>
      <c r="BQ1145" s="641"/>
      <c r="BR1145" s="400" t="s">
        <v>145</v>
      </c>
      <c r="BS1145" s="188">
        <v>150708</v>
      </c>
      <c r="BT1145" s="390">
        <v>9.3829789221042403E-3</v>
      </c>
      <c r="BU1145" s="188">
        <v>6</v>
      </c>
      <c r="BV1145" s="390">
        <v>0.21428571428571427</v>
      </c>
      <c r="BW1145" s="188">
        <v>25118</v>
      </c>
      <c r="BX1145" s="401">
        <v>2.3446658851113715E-3</v>
      </c>
      <c r="CB1145" s="159"/>
      <c r="CC1145" s="159"/>
      <c r="CD1145" s="159"/>
      <c r="CE1145" s="159"/>
      <c r="CF1145" s="159"/>
      <c r="CG1145" s="159"/>
      <c r="CI1145" s="76"/>
      <c r="CJ1145" s="150"/>
      <c r="CK1145" s="150"/>
      <c r="CL1145" s="150"/>
    </row>
    <row r="1146" spans="2:90" s="14" customFormat="1" ht="13.5" customHeight="1">
      <c r="B1146" s="500"/>
      <c r="C1146" s="628"/>
      <c r="D1146" s="631"/>
      <c r="E1146" s="615"/>
      <c r="F1146" s="615"/>
      <c r="G1146" s="126" t="s">
        <v>146</v>
      </c>
      <c r="H1146" s="211">
        <v>6514315</v>
      </c>
      <c r="I1146" s="182">
        <f>IFERROR(H1146/E1144,"-")</f>
        <v>5.2305485234371278E-2</v>
      </c>
      <c r="J1146" s="211">
        <v>67</v>
      </c>
      <c r="K1146" s="182">
        <f>IFERROR(J1146/F1144,"-")</f>
        <v>0.31018518518518517</v>
      </c>
      <c r="L1146" s="214">
        <f t="shared" si="1098"/>
        <v>97228.582089552234</v>
      </c>
      <c r="M1146" s="109">
        <f t="shared" si="1148"/>
        <v>2.5729646697388631E-2</v>
      </c>
      <c r="N1146" s="615"/>
      <c r="O1146" s="615"/>
      <c r="P1146" s="126" t="s">
        <v>146</v>
      </c>
      <c r="Q1146" s="211">
        <v>539155</v>
      </c>
      <c r="R1146" s="182">
        <f>IFERROR(Q1146/N1144,"-")</f>
        <v>3.1003202934969495E-2</v>
      </c>
      <c r="S1146" s="211">
        <v>14</v>
      </c>
      <c r="T1146" s="182">
        <f>IFERROR(S1146/O1144,"-")</f>
        <v>0.46666666666666667</v>
      </c>
      <c r="U1146" s="214">
        <f t="shared" si="1100"/>
        <v>38511.071428571428</v>
      </c>
      <c r="V1146" s="109">
        <f t="shared" si="1149"/>
        <v>5.3763440860215058E-3</v>
      </c>
      <c r="W1146" s="615"/>
      <c r="X1146" s="615"/>
      <c r="Y1146" s="126" t="s">
        <v>146</v>
      </c>
      <c r="Z1146" s="211">
        <v>82734</v>
      </c>
      <c r="AA1146" s="182">
        <f>IFERROR(Z1146/W1144,"-")</f>
        <v>4.8946601502344866E-3</v>
      </c>
      <c r="AB1146" s="211">
        <v>8</v>
      </c>
      <c r="AC1146" s="182">
        <f>IFERROR(AB1146/X1144,"-")</f>
        <v>0.5</v>
      </c>
      <c r="AD1146" s="214">
        <f t="shared" si="1102"/>
        <v>10341.75</v>
      </c>
      <c r="AE1146" s="109">
        <f t="shared" si="1150"/>
        <v>3.0721966205837174E-3</v>
      </c>
      <c r="AF1146" s="615"/>
      <c r="AG1146" s="615"/>
      <c r="AH1146" s="126" t="s">
        <v>146</v>
      </c>
      <c r="AI1146" s="211">
        <v>507045</v>
      </c>
      <c r="AJ1146" s="182">
        <f>IFERROR(AI1146/AF1144,"-")</f>
        <v>1.9377113570762799E-2</v>
      </c>
      <c r="AK1146" s="211">
        <v>14</v>
      </c>
      <c r="AL1146" s="182">
        <f>IFERROR(AK1146/AG1144,"-")</f>
        <v>0.46666666666666667</v>
      </c>
      <c r="AM1146" s="214">
        <f t="shared" si="1104"/>
        <v>36217.5</v>
      </c>
      <c r="AN1146" s="109">
        <f t="shared" si="1151"/>
        <v>5.3763440860215058E-3</v>
      </c>
      <c r="AO1146" s="615"/>
      <c r="AP1146" s="651"/>
      <c r="AQ1146" s="126" t="s">
        <v>146</v>
      </c>
      <c r="AR1146" s="211">
        <f t="shared" si="1096"/>
        <v>7643249</v>
      </c>
      <c r="AS1146" s="182">
        <f>IFERROR(AR1146/AO1144,"-")</f>
        <v>4.1313955018822561E-2</v>
      </c>
      <c r="AT1146" s="211">
        <f t="shared" si="1097"/>
        <v>103</v>
      </c>
      <c r="AU1146" s="182">
        <f>IFERROR(AT1146/AP1144,"-")</f>
        <v>0.35273972602739728</v>
      </c>
      <c r="AV1146" s="214">
        <f t="shared" si="1106"/>
        <v>74206.300970873781</v>
      </c>
      <c r="AW1146" s="109">
        <f t="shared" si="1152"/>
        <v>3.9554531490015359E-2</v>
      </c>
      <c r="AX1146" s="121"/>
      <c r="AY1146" s="76"/>
      <c r="AZ1146" s="76"/>
      <c r="BA1146" s="76"/>
      <c r="BB1146" s="76"/>
      <c r="BC1146" s="76"/>
      <c r="BD1146" s="76"/>
      <c r="BE1146" s="76"/>
      <c r="BF1146" s="76"/>
      <c r="BG1146" s="76"/>
      <c r="BH1146" s="76"/>
      <c r="BI1146" s="76"/>
      <c r="BN1146" s="500"/>
      <c r="BO1146" s="642"/>
      <c r="BP1146" s="641"/>
      <c r="BQ1146" s="641"/>
      <c r="BR1146" s="400" t="s">
        <v>146</v>
      </c>
      <c r="BS1146" s="188">
        <v>152019</v>
      </c>
      <c r="BT1146" s="390">
        <v>9.4646009021376737E-3</v>
      </c>
      <c r="BU1146" s="188">
        <v>8</v>
      </c>
      <c r="BV1146" s="390">
        <v>0.2857142857142857</v>
      </c>
      <c r="BW1146" s="188">
        <v>19002.375</v>
      </c>
      <c r="BX1146" s="401">
        <v>3.1262211801484957E-3</v>
      </c>
      <c r="CB1146" s="159"/>
      <c r="CC1146" s="159"/>
      <c r="CD1146" s="159"/>
      <c r="CE1146" s="159"/>
      <c r="CF1146" s="159"/>
      <c r="CG1146" s="159"/>
      <c r="CI1146" s="76"/>
      <c r="CJ1146" s="150"/>
      <c r="CK1146" s="150"/>
      <c r="CL1146" s="150"/>
    </row>
    <row r="1147" spans="2:90" s="14" customFormat="1" ht="13.5" customHeight="1">
      <c r="B1147" s="500"/>
      <c r="C1147" s="628"/>
      <c r="D1147" s="631"/>
      <c r="E1147" s="615"/>
      <c r="F1147" s="615"/>
      <c r="G1147" s="126" t="s">
        <v>147</v>
      </c>
      <c r="H1147" s="211">
        <v>459258</v>
      </c>
      <c r="I1147" s="182">
        <f>IFERROR(H1147/E1144,"-")</f>
        <v>3.6875270136256669E-3</v>
      </c>
      <c r="J1147" s="211">
        <v>9</v>
      </c>
      <c r="K1147" s="182">
        <f>IFERROR(J1147/F1144,"-")</f>
        <v>4.1666666666666664E-2</v>
      </c>
      <c r="L1147" s="214">
        <f t="shared" si="1098"/>
        <v>51028.666666666664</v>
      </c>
      <c r="M1147" s="109">
        <f t="shared" si="1148"/>
        <v>3.4562211981566822E-3</v>
      </c>
      <c r="N1147" s="615"/>
      <c r="O1147" s="615"/>
      <c r="P1147" s="126" t="s">
        <v>147</v>
      </c>
      <c r="Q1147" s="211">
        <v>19506</v>
      </c>
      <c r="R1147" s="182">
        <f>IFERROR(Q1147/N1144,"-")</f>
        <v>1.1216597758520555E-3</v>
      </c>
      <c r="S1147" s="211">
        <v>2</v>
      </c>
      <c r="T1147" s="182">
        <f>IFERROR(S1147/O1144,"-")</f>
        <v>6.6666666666666666E-2</v>
      </c>
      <c r="U1147" s="214">
        <f t="shared" si="1100"/>
        <v>9753</v>
      </c>
      <c r="V1147" s="109">
        <f t="shared" si="1149"/>
        <v>7.6804915514592934E-4</v>
      </c>
      <c r="W1147" s="615"/>
      <c r="X1147" s="615"/>
      <c r="Y1147" s="126" t="s">
        <v>147</v>
      </c>
      <c r="Z1147" s="211">
        <v>0</v>
      </c>
      <c r="AA1147" s="182">
        <f>IFERROR(Z1147/W1144,"-")</f>
        <v>0</v>
      </c>
      <c r="AB1147" s="211">
        <v>0</v>
      </c>
      <c r="AC1147" s="182">
        <f>IFERROR(AB1147/X1144,"-")</f>
        <v>0</v>
      </c>
      <c r="AD1147" s="214" t="str">
        <f t="shared" si="1102"/>
        <v>-</v>
      </c>
      <c r="AE1147" s="109">
        <f t="shared" si="1150"/>
        <v>0</v>
      </c>
      <c r="AF1147" s="615"/>
      <c r="AG1147" s="615"/>
      <c r="AH1147" s="126" t="s">
        <v>147</v>
      </c>
      <c r="AI1147" s="211">
        <v>44475</v>
      </c>
      <c r="AJ1147" s="182">
        <f>IFERROR(AI1147/AF1144,"-")</f>
        <v>1.6996462366450226E-3</v>
      </c>
      <c r="AK1147" s="211">
        <v>2</v>
      </c>
      <c r="AL1147" s="182">
        <f>IFERROR(AK1147/AG1144,"-")</f>
        <v>6.6666666666666666E-2</v>
      </c>
      <c r="AM1147" s="214">
        <f t="shared" si="1104"/>
        <v>22237.5</v>
      </c>
      <c r="AN1147" s="109">
        <f t="shared" si="1151"/>
        <v>7.6804915514592934E-4</v>
      </c>
      <c r="AO1147" s="615"/>
      <c r="AP1147" s="651"/>
      <c r="AQ1147" s="126" t="s">
        <v>147</v>
      </c>
      <c r="AR1147" s="211">
        <f t="shared" si="1096"/>
        <v>523239</v>
      </c>
      <c r="AS1147" s="182">
        <f>IFERROR(AR1147/AO1144,"-")</f>
        <v>2.8282570030223665E-3</v>
      </c>
      <c r="AT1147" s="211">
        <f t="shared" si="1097"/>
        <v>13</v>
      </c>
      <c r="AU1147" s="182">
        <f>IFERROR(AT1147/AP1144,"-")</f>
        <v>4.4520547945205477E-2</v>
      </c>
      <c r="AV1147" s="214">
        <f t="shared" si="1106"/>
        <v>40249.153846153844</v>
      </c>
      <c r="AW1147" s="109">
        <f t="shared" si="1152"/>
        <v>4.9923195084485405E-3</v>
      </c>
      <c r="AX1147" s="121"/>
      <c r="AY1147" s="76"/>
      <c r="AZ1147" s="76"/>
      <c r="BA1147" s="76"/>
      <c r="BB1147" s="76"/>
      <c r="BC1147" s="76"/>
      <c r="BD1147" s="76"/>
      <c r="BE1147" s="76"/>
      <c r="BF1147" s="76"/>
      <c r="BG1147" s="76"/>
      <c r="BH1147" s="76"/>
      <c r="BI1147" s="76"/>
      <c r="BN1147" s="500"/>
      <c r="BO1147" s="642"/>
      <c r="BP1147" s="641"/>
      <c r="BQ1147" s="641"/>
      <c r="BR1147" s="400" t="s">
        <v>147</v>
      </c>
      <c r="BS1147" s="188">
        <v>21146</v>
      </c>
      <c r="BT1147" s="390">
        <v>1.3165357664279022E-3</v>
      </c>
      <c r="BU1147" s="188">
        <v>2</v>
      </c>
      <c r="BV1147" s="390">
        <v>7.1428571428571425E-2</v>
      </c>
      <c r="BW1147" s="188">
        <v>10573</v>
      </c>
      <c r="BX1147" s="401">
        <v>7.8155529503712393E-4</v>
      </c>
      <c r="CB1147" s="159"/>
      <c r="CC1147" s="159"/>
      <c r="CD1147" s="159"/>
      <c r="CE1147" s="159"/>
      <c r="CF1147" s="159"/>
      <c r="CG1147" s="159"/>
      <c r="CI1147" s="76"/>
      <c r="CJ1147" s="150"/>
      <c r="CK1147" s="150"/>
      <c r="CL1147" s="150"/>
    </row>
    <row r="1148" spans="2:90" s="14" customFormat="1" ht="13.5" customHeight="1">
      <c r="B1148" s="500"/>
      <c r="C1148" s="628"/>
      <c r="D1148" s="631"/>
      <c r="E1148" s="615"/>
      <c r="F1148" s="615"/>
      <c r="G1148" s="126" t="s">
        <v>148</v>
      </c>
      <c r="H1148" s="211">
        <v>3161452</v>
      </c>
      <c r="I1148" s="182">
        <f>IFERROR(H1148/E1144,"-")</f>
        <v>2.5384293038511887E-2</v>
      </c>
      <c r="J1148" s="211">
        <v>72</v>
      </c>
      <c r="K1148" s="182">
        <f>IFERROR(J1148/F1144,"-")</f>
        <v>0.33333333333333331</v>
      </c>
      <c r="L1148" s="214">
        <f t="shared" si="1098"/>
        <v>43909.055555555555</v>
      </c>
      <c r="M1148" s="109">
        <f t="shared" si="1148"/>
        <v>2.7649769585253458E-2</v>
      </c>
      <c r="N1148" s="615"/>
      <c r="O1148" s="615"/>
      <c r="P1148" s="126" t="s">
        <v>148</v>
      </c>
      <c r="Q1148" s="211">
        <v>485967</v>
      </c>
      <c r="R1148" s="182">
        <f>IFERROR(Q1148/N1144,"-")</f>
        <v>2.7944716307366751E-2</v>
      </c>
      <c r="S1148" s="211">
        <v>13</v>
      </c>
      <c r="T1148" s="182">
        <f>IFERROR(S1148/O1144,"-")</f>
        <v>0.43333333333333335</v>
      </c>
      <c r="U1148" s="214">
        <f t="shared" si="1100"/>
        <v>37382.076923076922</v>
      </c>
      <c r="V1148" s="109">
        <f t="shared" si="1149"/>
        <v>4.9923195084485405E-3</v>
      </c>
      <c r="W1148" s="615"/>
      <c r="X1148" s="615"/>
      <c r="Y1148" s="126" t="s">
        <v>148</v>
      </c>
      <c r="Z1148" s="211">
        <v>196031</v>
      </c>
      <c r="AA1148" s="182">
        <f>IFERROR(Z1148/W1144,"-")</f>
        <v>1.1597470494725464E-2</v>
      </c>
      <c r="AB1148" s="211">
        <v>11</v>
      </c>
      <c r="AC1148" s="182">
        <f>IFERROR(AB1148/X1144,"-")</f>
        <v>0.6875</v>
      </c>
      <c r="AD1148" s="214">
        <f t="shared" si="1102"/>
        <v>17821</v>
      </c>
      <c r="AE1148" s="109">
        <f t="shared" si="1150"/>
        <v>4.2242703533026116E-3</v>
      </c>
      <c r="AF1148" s="615"/>
      <c r="AG1148" s="615"/>
      <c r="AH1148" s="126" t="s">
        <v>148</v>
      </c>
      <c r="AI1148" s="211">
        <v>444054</v>
      </c>
      <c r="AJ1148" s="182">
        <f>IFERROR(AI1148/AF1144,"-")</f>
        <v>1.6969864192628865E-2</v>
      </c>
      <c r="AK1148" s="211">
        <v>17</v>
      </c>
      <c r="AL1148" s="182">
        <f>IFERROR(AK1148/AG1144,"-")</f>
        <v>0.56666666666666665</v>
      </c>
      <c r="AM1148" s="214">
        <f t="shared" si="1104"/>
        <v>26120.823529411766</v>
      </c>
      <c r="AN1148" s="109">
        <f t="shared" si="1151"/>
        <v>6.5284178187403992E-3</v>
      </c>
      <c r="AO1148" s="615"/>
      <c r="AP1148" s="651"/>
      <c r="AQ1148" s="126" t="s">
        <v>148</v>
      </c>
      <c r="AR1148" s="211">
        <f t="shared" si="1096"/>
        <v>4287504</v>
      </c>
      <c r="AS1148" s="182">
        <f>IFERROR(AR1148/AO1144,"-")</f>
        <v>2.317518994854437E-2</v>
      </c>
      <c r="AT1148" s="211">
        <f t="shared" si="1097"/>
        <v>113</v>
      </c>
      <c r="AU1148" s="182">
        <f>IFERROR(AT1148/AP1144,"-")</f>
        <v>0.38698630136986301</v>
      </c>
      <c r="AV1148" s="214">
        <f t="shared" si="1106"/>
        <v>37942.513274336285</v>
      </c>
      <c r="AW1148" s="109">
        <f t="shared" si="1152"/>
        <v>4.3394777265745005E-2</v>
      </c>
      <c r="AX1148" s="121"/>
      <c r="AY1148" s="76"/>
      <c r="AZ1148" s="76"/>
      <c r="BA1148" s="76"/>
      <c r="BB1148" s="76"/>
      <c r="BC1148" s="76"/>
      <c r="BD1148" s="76"/>
      <c r="BE1148" s="76"/>
      <c r="BF1148" s="76"/>
      <c r="BG1148" s="76"/>
      <c r="BH1148" s="76"/>
      <c r="BI1148" s="76"/>
      <c r="BN1148" s="500"/>
      <c r="BO1148" s="642"/>
      <c r="BP1148" s="641"/>
      <c r="BQ1148" s="641"/>
      <c r="BR1148" s="400" t="s">
        <v>148</v>
      </c>
      <c r="BS1148" s="188">
        <v>328584</v>
      </c>
      <c r="BT1148" s="390">
        <v>2.045741928856265E-2</v>
      </c>
      <c r="BU1148" s="188">
        <v>12</v>
      </c>
      <c r="BV1148" s="390">
        <v>0.42857142857142855</v>
      </c>
      <c r="BW1148" s="188">
        <v>27382</v>
      </c>
      <c r="BX1148" s="401">
        <v>4.6893317702227429E-3</v>
      </c>
      <c r="CB1148" s="159"/>
      <c r="CC1148" s="159"/>
      <c r="CD1148" s="159"/>
      <c r="CE1148" s="159"/>
      <c r="CF1148" s="159"/>
      <c r="CG1148" s="159"/>
      <c r="CI1148" s="76"/>
      <c r="CJ1148" s="150"/>
      <c r="CK1148" s="150"/>
      <c r="CL1148" s="150"/>
    </row>
    <row r="1149" spans="2:90" s="14" customFormat="1" ht="13.5" customHeight="1">
      <c r="B1149" s="500"/>
      <c r="C1149" s="628"/>
      <c r="D1149" s="631"/>
      <c r="E1149" s="615"/>
      <c r="F1149" s="615"/>
      <c r="G1149" s="126" t="s">
        <v>149</v>
      </c>
      <c r="H1149" s="211">
        <v>6716102</v>
      </c>
      <c r="I1149" s="182">
        <f>IFERROR(H1149/E1144,"-")</f>
        <v>5.3925696561116773E-2</v>
      </c>
      <c r="J1149" s="211">
        <v>81</v>
      </c>
      <c r="K1149" s="182">
        <f>IFERROR(J1149/F1144,"-")</f>
        <v>0.375</v>
      </c>
      <c r="L1149" s="214">
        <f t="shared" si="1098"/>
        <v>82914.839506172837</v>
      </c>
      <c r="M1149" s="109">
        <f t="shared" si="1148"/>
        <v>3.1105990783410139E-2</v>
      </c>
      <c r="N1149" s="615"/>
      <c r="O1149" s="615"/>
      <c r="P1149" s="126" t="s">
        <v>149</v>
      </c>
      <c r="Q1149" s="211">
        <v>697194</v>
      </c>
      <c r="R1149" s="182">
        <f>IFERROR(Q1149/N1144,"-")</f>
        <v>4.0090970253532143E-2</v>
      </c>
      <c r="S1149" s="211">
        <v>16</v>
      </c>
      <c r="T1149" s="182">
        <f>IFERROR(S1149/O1144,"-")</f>
        <v>0.53333333333333333</v>
      </c>
      <c r="U1149" s="214">
        <f t="shared" si="1100"/>
        <v>43574.625</v>
      </c>
      <c r="V1149" s="109">
        <f t="shared" si="1149"/>
        <v>6.1443932411674347E-3</v>
      </c>
      <c r="W1149" s="615"/>
      <c r="X1149" s="615"/>
      <c r="Y1149" s="126" t="s">
        <v>149</v>
      </c>
      <c r="Z1149" s="211">
        <v>437015</v>
      </c>
      <c r="AA1149" s="182">
        <f>IFERROR(Z1149/W1144,"-")</f>
        <v>2.5854423883224842E-2</v>
      </c>
      <c r="AB1149" s="211">
        <v>8</v>
      </c>
      <c r="AC1149" s="182">
        <f>IFERROR(AB1149/X1144,"-")</f>
        <v>0.5</v>
      </c>
      <c r="AD1149" s="214">
        <f t="shared" si="1102"/>
        <v>54626.875</v>
      </c>
      <c r="AE1149" s="109">
        <f t="shared" si="1150"/>
        <v>3.0721966205837174E-3</v>
      </c>
      <c r="AF1149" s="615"/>
      <c r="AG1149" s="615"/>
      <c r="AH1149" s="126" t="s">
        <v>149</v>
      </c>
      <c r="AI1149" s="211">
        <v>559100</v>
      </c>
      <c r="AJ1149" s="182">
        <f>IFERROR(AI1149/AF1144,"-")</f>
        <v>2.1366435321151931E-2</v>
      </c>
      <c r="AK1149" s="211">
        <v>16</v>
      </c>
      <c r="AL1149" s="182">
        <f>IFERROR(AK1149/AG1144,"-")</f>
        <v>0.53333333333333333</v>
      </c>
      <c r="AM1149" s="214">
        <f t="shared" si="1104"/>
        <v>34943.75</v>
      </c>
      <c r="AN1149" s="109">
        <f t="shared" si="1151"/>
        <v>6.1443932411674347E-3</v>
      </c>
      <c r="AO1149" s="615"/>
      <c r="AP1149" s="651"/>
      <c r="AQ1149" s="126" t="s">
        <v>149</v>
      </c>
      <c r="AR1149" s="211">
        <f t="shared" si="1096"/>
        <v>8409411</v>
      </c>
      <c r="AS1149" s="182">
        <f>IFERROR(AR1149/AO1144,"-")</f>
        <v>4.5455280573587442E-2</v>
      </c>
      <c r="AT1149" s="211">
        <f t="shared" si="1097"/>
        <v>121</v>
      </c>
      <c r="AU1149" s="182">
        <f>IFERROR(AT1149/AP1144,"-")</f>
        <v>0.41438356164383561</v>
      </c>
      <c r="AV1149" s="214">
        <f t="shared" si="1106"/>
        <v>69499.264462809922</v>
      </c>
      <c r="AW1149" s="109">
        <f t="shared" si="1152"/>
        <v>4.6466973886328727E-2</v>
      </c>
      <c r="AX1149" s="121"/>
      <c r="AY1149" s="76"/>
      <c r="AZ1149" s="76"/>
      <c r="BA1149" s="76"/>
      <c r="BB1149" s="76"/>
      <c r="BC1149" s="76"/>
      <c r="BD1149" s="76"/>
      <c r="BE1149" s="76"/>
      <c r="BF1149" s="76"/>
      <c r="BG1149" s="76"/>
      <c r="BH1149" s="76"/>
      <c r="BI1149" s="76"/>
      <c r="BN1149" s="500"/>
      <c r="BO1149" s="642"/>
      <c r="BP1149" s="641"/>
      <c r="BQ1149" s="641"/>
      <c r="BR1149" s="400" t="s">
        <v>149</v>
      </c>
      <c r="BS1149" s="188">
        <v>604996</v>
      </c>
      <c r="BT1149" s="390">
        <v>3.7666644875901593E-2</v>
      </c>
      <c r="BU1149" s="188">
        <v>13</v>
      </c>
      <c r="BV1149" s="390">
        <v>0.4642857142857143</v>
      </c>
      <c r="BW1149" s="188">
        <v>46538.153846153844</v>
      </c>
      <c r="BX1149" s="401">
        <v>5.0801094177413053E-3</v>
      </c>
      <c r="CB1149" s="159"/>
      <c r="CC1149" s="159"/>
      <c r="CD1149" s="159"/>
      <c r="CE1149" s="159"/>
      <c r="CF1149" s="159"/>
      <c r="CG1149" s="159"/>
      <c r="CI1149" s="76"/>
      <c r="CJ1149" s="150"/>
      <c r="CK1149" s="150"/>
      <c r="CL1149" s="150"/>
    </row>
    <row r="1150" spans="2:90" s="14" customFormat="1" ht="13.5" customHeight="1">
      <c r="B1150" s="500"/>
      <c r="C1150" s="628"/>
      <c r="D1150" s="631"/>
      <c r="E1150" s="615"/>
      <c r="F1150" s="615"/>
      <c r="G1150" s="126" t="s">
        <v>150</v>
      </c>
      <c r="H1150" s="211">
        <v>8183419</v>
      </c>
      <c r="I1150" s="182">
        <f>IFERROR(H1150/E1144,"-")</f>
        <v>6.5707246528786734E-2</v>
      </c>
      <c r="J1150" s="211">
        <v>29</v>
      </c>
      <c r="K1150" s="182">
        <f>IFERROR(J1150/F1144,"-")</f>
        <v>0.13425925925925927</v>
      </c>
      <c r="L1150" s="214">
        <f t="shared" si="1098"/>
        <v>282186.86206896551</v>
      </c>
      <c r="M1150" s="109">
        <f t="shared" si="1148"/>
        <v>1.1136712749615975E-2</v>
      </c>
      <c r="N1150" s="615"/>
      <c r="O1150" s="615"/>
      <c r="P1150" s="126" t="s">
        <v>150</v>
      </c>
      <c r="Q1150" s="211">
        <v>60442</v>
      </c>
      <c r="R1150" s="182">
        <f>IFERROR(Q1150/N1144,"-")</f>
        <v>3.4756157168076458E-3</v>
      </c>
      <c r="S1150" s="211">
        <v>8</v>
      </c>
      <c r="T1150" s="182">
        <f>IFERROR(S1150/O1144,"-")</f>
        <v>0.26666666666666666</v>
      </c>
      <c r="U1150" s="214">
        <f t="shared" si="1100"/>
        <v>7555.25</v>
      </c>
      <c r="V1150" s="109">
        <f t="shared" si="1149"/>
        <v>3.0721966205837174E-3</v>
      </c>
      <c r="W1150" s="615"/>
      <c r="X1150" s="615"/>
      <c r="Y1150" s="126" t="s">
        <v>150</v>
      </c>
      <c r="Z1150" s="211">
        <v>1737617</v>
      </c>
      <c r="AA1150" s="182">
        <f>IFERROR(Z1150/W1144,"-")</f>
        <v>0.10279987292128988</v>
      </c>
      <c r="AB1150" s="211">
        <v>4</v>
      </c>
      <c r="AC1150" s="182">
        <f>IFERROR(AB1150/X1144,"-")</f>
        <v>0.25</v>
      </c>
      <c r="AD1150" s="214">
        <f t="shared" si="1102"/>
        <v>434404.25</v>
      </c>
      <c r="AE1150" s="109">
        <f t="shared" si="1150"/>
        <v>1.5360983102918587E-3</v>
      </c>
      <c r="AF1150" s="615"/>
      <c r="AG1150" s="615"/>
      <c r="AH1150" s="126" t="s">
        <v>150</v>
      </c>
      <c r="AI1150" s="211">
        <v>77261</v>
      </c>
      <c r="AJ1150" s="182">
        <f>IFERROR(AI1150/AF1144,"-")</f>
        <v>2.9525883730057581E-3</v>
      </c>
      <c r="AK1150" s="211">
        <v>10</v>
      </c>
      <c r="AL1150" s="182">
        <f>IFERROR(AK1150/AG1144,"-")</f>
        <v>0.33333333333333331</v>
      </c>
      <c r="AM1150" s="214">
        <f t="shared" si="1104"/>
        <v>7726.1</v>
      </c>
      <c r="AN1150" s="109">
        <f t="shared" si="1151"/>
        <v>3.8402457757296467E-3</v>
      </c>
      <c r="AO1150" s="615"/>
      <c r="AP1150" s="651"/>
      <c r="AQ1150" s="126" t="s">
        <v>150</v>
      </c>
      <c r="AR1150" s="211">
        <f t="shared" si="1096"/>
        <v>10058739</v>
      </c>
      <c r="AS1150" s="182">
        <f>IFERROR(AR1150/AO1144,"-")</f>
        <v>5.4370371891858581E-2</v>
      </c>
      <c r="AT1150" s="211">
        <f t="shared" si="1097"/>
        <v>51</v>
      </c>
      <c r="AU1150" s="182">
        <f>IFERROR(AT1150/AP1144,"-")</f>
        <v>0.17465753424657535</v>
      </c>
      <c r="AV1150" s="214">
        <f t="shared" si="1106"/>
        <v>197230.17647058822</v>
      </c>
      <c r="AW1150" s="109">
        <f t="shared" si="1152"/>
        <v>1.9585253456221197E-2</v>
      </c>
      <c r="AX1150" s="121"/>
      <c r="AY1150" s="76"/>
      <c r="AZ1150" s="76"/>
      <c r="BA1150" s="76"/>
      <c r="BB1150" s="76"/>
      <c r="BC1150" s="76"/>
      <c r="BD1150" s="76"/>
      <c r="BE1150" s="76"/>
      <c r="BF1150" s="76"/>
      <c r="BG1150" s="76"/>
      <c r="BH1150" s="76"/>
      <c r="BI1150" s="76"/>
      <c r="BN1150" s="500"/>
      <c r="BO1150" s="642"/>
      <c r="BP1150" s="641"/>
      <c r="BQ1150" s="641"/>
      <c r="BR1150" s="400" t="s">
        <v>150</v>
      </c>
      <c r="BS1150" s="188">
        <v>69238</v>
      </c>
      <c r="BT1150" s="390">
        <v>4.3107114062203291E-3</v>
      </c>
      <c r="BU1150" s="188">
        <v>10</v>
      </c>
      <c r="BV1150" s="390">
        <v>0.35714285714285715</v>
      </c>
      <c r="BW1150" s="188">
        <v>6923.8</v>
      </c>
      <c r="BX1150" s="401">
        <v>3.9077764751856191E-3</v>
      </c>
      <c r="CB1150" s="159"/>
      <c r="CC1150" s="159"/>
      <c r="CD1150" s="159"/>
      <c r="CE1150" s="159"/>
      <c r="CF1150" s="159"/>
      <c r="CG1150" s="159"/>
      <c r="CI1150" s="76"/>
      <c r="CJ1150" s="150"/>
      <c r="CK1150" s="150"/>
      <c r="CL1150" s="150"/>
    </row>
    <row r="1151" spans="2:90" s="14" customFormat="1" ht="13.5" customHeight="1">
      <c r="B1151" s="500"/>
      <c r="C1151" s="628"/>
      <c r="D1151" s="631"/>
      <c r="E1151" s="615"/>
      <c r="F1151" s="615"/>
      <c r="G1151" s="126" t="s">
        <v>160</v>
      </c>
      <c r="H1151" s="211">
        <v>0</v>
      </c>
      <c r="I1151" s="182">
        <f>IFERROR(H1151/E1144,"-")</f>
        <v>0</v>
      </c>
      <c r="J1151" s="211">
        <v>0</v>
      </c>
      <c r="K1151" s="182">
        <f>IFERROR(J1151/F1144,"-")</f>
        <v>0</v>
      </c>
      <c r="L1151" s="214" t="str">
        <f t="shared" si="1098"/>
        <v>-</v>
      </c>
      <c r="M1151" s="109">
        <f t="shared" si="1148"/>
        <v>0</v>
      </c>
      <c r="N1151" s="615"/>
      <c r="O1151" s="615"/>
      <c r="P1151" s="126" t="s">
        <v>160</v>
      </c>
      <c r="Q1151" s="211">
        <v>0</v>
      </c>
      <c r="R1151" s="182">
        <f>IFERROR(Q1151/N1144,"-")</f>
        <v>0</v>
      </c>
      <c r="S1151" s="211">
        <v>0</v>
      </c>
      <c r="T1151" s="182">
        <f>IFERROR(S1151/O1144,"-")</f>
        <v>0</v>
      </c>
      <c r="U1151" s="214" t="str">
        <f t="shared" si="1100"/>
        <v>-</v>
      </c>
      <c r="V1151" s="109">
        <f t="shared" si="1149"/>
        <v>0</v>
      </c>
      <c r="W1151" s="615"/>
      <c r="X1151" s="615"/>
      <c r="Y1151" s="126" t="s">
        <v>160</v>
      </c>
      <c r="Z1151" s="211">
        <v>0</v>
      </c>
      <c r="AA1151" s="182">
        <f>IFERROR(Z1151/W1144,"-")</f>
        <v>0</v>
      </c>
      <c r="AB1151" s="211">
        <v>0</v>
      </c>
      <c r="AC1151" s="182">
        <f>IFERROR(AB1151/X1144,"-")</f>
        <v>0</v>
      </c>
      <c r="AD1151" s="214" t="str">
        <f t="shared" si="1102"/>
        <v>-</v>
      </c>
      <c r="AE1151" s="109">
        <f t="shared" si="1150"/>
        <v>0</v>
      </c>
      <c r="AF1151" s="615"/>
      <c r="AG1151" s="615"/>
      <c r="AH1151" s="126" t="s">
        <v>160</v>
      </c>
      <c r="AI1151" s="211">
        <v>0</v>
      </c>
      <c r="AJ1151" s="182">
        <f>IFERROR(AI1151/AF1144,"-")</f>
        <v>0</v>
      </c>
      <c r="AK1151" s="211">
        <v>0</v>
      </c>
      <c r="AL1151" s="182">
        <f>IFERROR(AK1151/AG1144,"-")</f>
        <v>0</v>
      </c>
      <c r="AM1151" s="214" t="str">
        <f t="shared" si="1104"/>
        <v>-</v>
      </c>
      <c r="AN1151" s="109">
        <f t="shared" si="1151"/>
        <v>0</v>
      </c>
      <c r="AO1151" s="615"/>
      <c r="AP1151" s="651"/>
      <c r="AQ1151" s="126" t="s">
        <v>160</v>
      </c>
      <c r="AR1151" s="211">
        <f t="shared" si="1096"/>
        <v>0</v>
      </c>
      <c r="AS1151" s="182">
        <f>IFERROR(AR1151/AO1144,"-")</f>
        <v>0</v>
      </c>
      <c r="AT1151" s="211">
        <f t="shared" si="1097"/>
        <v>0</v>
      </c>
      <c r="AU1151" s="182">
        <f>IFERROR(AT1151/AP1144,"-")</f>
        <v>0</v>
      </c>
      <c r="AV1151" s="214" t="str">
        <f t="shared" si="1106"/>
        <v>-</v>
      </c>
      <c r="AW1151" s="109">
        <f t="shared" si="1152"/>
        <v>0</v>
      </c>
      <c r="AX1151" s="121"/>
      <c r="AY1151" s="76"/>
      <c r="AZ1151" s="76"/>
      <c r="BA1151" s="76"/>
      <c r="BB1151" s="76"/>
      <c r="BC1151" s="76"/>
      <c r="BD1151" s="76"/>
      <c r="BE1151" s="76"/>
      <c r="BF1151" s="76"/>
      <c r="BG1151" s="76"/>
      <c r="BH1151" s="76"/>
      <c r="BI1151" s="76"/>
      <c r="BN1151" s="500"/>
      <c r="BO1151" s="642"/>
      <c r="BP1151" s="641"/>
      <c r="BQ1151" s="641"/>
      <c r="BR1151" s="400" t="s">
        <v>160</v>
      </c>
      <c r="BS1151" s="188">
        <v>0</v>
      </c>
      <c r="BT1151" s="390">
        <v>0</v>
      </c>
      <c r="BU1151" s="188">
        <v>0</v>
      </c>
      <c r="BV1151" s="390">
        <v>0</v>
      </c>
      <c r="BW1151" s="188" t="s">
        <v>418</v>
      </c>
      <c r="BX1151" s="401">
        <v>0</v>
      </c>
      <c r="CB1151" s="159"/>
      <c r="CC1151" s="159"/>
      <c r="CD1151" s="159"/>
      <c r="CE1151" s="159"/>
      <c r="CF1151" s="159"/>
      <c r="CG1151" s="159"/>
      <c r="CI1151" s="76"/>
      <c r="CJ1151" s="150"/>
      <c r="CK1151" s="150"/>
      <c r="CL1151" s="150"/>
    </row>
    <row r="1152" spans="2:90" s="14" customFormat="1" ht="13.5" customHeight="1">
      <c r="B1152" s="500"/>
      <c r="C1152" s="628"/>
      <c r="D1152" s="631"/>
      <c r="E1152" s="615"/>
      <c r="F1152" s="615"/>
      <c r="G1152" s="126" t="s">
        <v>151</v>
      </c>
      <c r="H1152" s="211">
        <v>42689</v>
      </c>
      <c r="I1152" s="182">
        <f>IFERROR(H1152/E1144,"-")</f>
        <v>3.4276341551952514E-4</v>
      </c>
      <c r="J1152" s="211">
        <v>5</v>
      </c>
      <c r="K1152" s="182">
        <f>IFERROR(J1152/F1144,"-")</f>
        <v>2.3148148148148147E-2</v>
      </c>
      <c r="L1152" s="214">
        <f t="shared" si="1098"/>
        <v>8537.7999999999993</v>
      </c>
      <c r="M1152" s="109">
        <f t="shared" si="1148"/>
        <v>1.9201228878648233E-3</v>
      </c>
      <c r="N1152" s="615"/>
      <c r="O1152" s="615"/>
      <c r="P1152" s="126" t="s">
        <v>151</v>
      </c>
      <c r="Q1152" s="211">
        <v>24694</v>
      </c>
      <c r="R1152" s="182">
        <f>IFERROR(Q1152/N1144,"-")</f>
        <v>1.4199870042494954E-3</v>
      </c>
      <c r="S1152" s="211">
        <v>1</v>
      </c>
      <c r="T1152" s="182">
        <f>IFERROR(S1152/O1144,"-")</f>
        <v>3.3333333333333333E-2</v>
      </c>
      <c r="U1152" s="214">
        <f t="shared" si="1100"/>
        <v>24694</v>
      </c>
      <c r="V1152" s="109">
        <f t="shared" si="1149"/>
        <v>3.8402457757296467E-4</v>
      </c>
      <c r="W1152" s="615"/>
      <c r="X1152" s="615"/>
      <c r="Y1152" s="126" t="s">
        <v>151</v>
      </c>
      <c r="Z1152" s="211">
        <v>0</v>
      </c>
      <c r="AA1152" s="182">
        <f>IFERROR(Z1152/W1144,"-")</f>
        <v>0</v>
      </c>
      <c r="AB1152" s="211">
        <v>0</v>
      </c>
      <c r="AC1152" s="182">
        <f>IFERROR(AB1152/X1144,"-")</f>
        <v>0</v>
      </c>
      <c r="AD1152" s="214" t="str">
        <f t="shared" si="1102"/>
        <v>-</v>
      </c>
      <c r="AE1152" s="109">
        <f t="shared" si="1150"/>
        <v>0</v>
      </c>
      <c r="AF1152" s="615"/>
      <c r="AG1152" s="615"/>
      <c r="AH1152" s="126" t="s">
        <v>151</v>
      </c>
      <c r="AI1152" s="211">
        <v>0</v>
      </c>
      <c r="AJ1152" s="182">
        <f>IFERROR(AI1152/AF1144,"-")</f>
        <v>0</v>
      </c>
      <c r="AK1152" s="211">
        <v>0</v>
      </c>
      <c r="AL1152" s="182">
        <f>IFERROR(AK1152/AG1144,"-")</f>
        <v>0</v>
      </c>
      <c r="AM1152" s="214" t="str">
        <f t="shared" si="1104"/>
        <v>-</v>
      </c>
      <c r="AN1152" s="109">
        <f t="shared" si="1151"/>
        <v>0</v>
      </c>
      <c r="AO1152" s="615"/>
      <c r="AP1152" s="651"/>
      <c r="AQ1152" s="126" t="s">
        <v>151</v>
      </c>
      <c r="AR1152" s="211">
        <f t="shared" si="1096"/>
        <v>67383</v>
      </c>
      <c r="AS1152" s="182">
        <f>IFERROR(AR1152/AO1144,"-")</f>
        <v>3.6422445886995447E-4</v>
      </c>
      <c r="AT1152" s="211">
        <f t="shared" si="1097"/>
        <v>6</v>
      </c>
      <c r="AU1152" s="182">
        <f>IFERROR(AT1152/AP1144,"-")</f>
        <v>2.0547945205479451E-2</v>
      </c>
      <c r="AV1152" s="214">
        <f t="shared" si="1106"/>
        <v>11230.5</v>
      </c>
      <c r="AW1152" s="109">
        <f t="shared" si="1152"/>
        <v>2.304147465437788E-3</v>
      </c>
      <c r="AX1152" s="121"/>
      <c r="AY1152" s="76"/>
      <c r="AZ1152" s="76"/>
      <c r="BA1152" s="76"/>
      <c r="BB1152" s="76"/>
      <c r="BC1152" s="76"/>
      <c r="BD1152" s="76"/>
      <c r="BE1152" s="76"/>
      <c r="BF1152" s="76"/>
      <c r="BG1152" s="76"/>
      <c r="BH1152" s="76"/>
      <c r="BI1152" s="76"/>
      <c r="BN1152" s="500"/>
      <c r="BO1152" s="642"/>
      <c r="BP1152" s="641"/>
      <c r="BQ1152" s="641"/>
      <c r="BR1152" s="400" t="s">
        <v>151</v>
      </c>
      <c r="BS1152" s="188">
        <v>0</v>
      </c>
      <c r="BT1152" s="390">
        <v>0</v>
      </c>
      <c r="BU1152" s="188">
        <v>0</v>
      </c>
      <c r="BV1152" s="390">
        <v>0</v>
      </c>
      <c r="BW1152" s="188" t="s">
        <v>418</v>
      </c>
      <c r="BX1152" s="401">
        <v>0</v>
      </c>
      <c r="CB1152" s="159"/>
      <c r="CC1152" s="159"/>
      <c r="CD1152" s="159"/>
      <c r="CE1152" s="159"/>
      <c r="CF1152" s="159"/>
      <c r="CG1152" s="159"/>
      <c r="CI1152" s="76"/>
      <c r="CJ1152" s="150"/>
      <c r="CK1152" s="150"/>
      <c r="CL1152" s="150"/>
    </row>
    <row r="1153" spans="2:90" s="14" customFormat="1" ht="13.5" customHeight="1">
      <c r="B1153" s="500"/>
      <c r="C1153" s="628"/>
      <c r="D1153" s="631"/>
      <c r="E1153" s="615"/>
      <c r="F1153" s="615"/>
      <c r="G1153" s="126" t="s">
        <v>152</v>
      </c>
      <c r="H1153" s="211">
        <v>16522</v>
      </c>
      <c r="I1153" s="182">
        <f>IFERROR(H1153/E1144,"-")</f>
        <v>1.3266033758611341E-4</v>
      </c>
      <c r="J1153" s="211">
        <v>1</v>
      </c>
      <c r="K1153" s="182">
        <f>IFERROR(J1153/F1144,"-")</f>
        <v>4.6296296296296294E-3</v>
      </c>
      <c r="L1153" s="214">
        <f t="shared" si="1098"/>
        <v>16522</v>
      </c>
      <c r="M1153" s="109">
        <f t="shared" si="1148"/>
        <v>3.8402457757296467E-4</v>
      </c>
      <c r="N1153" s="615"/>
      <c r="O1153" s="615"/>
      <c r="P1153" s="126" t="s">
        <v>152</v>
      </c>
      <c r="Q1153" s="211">
        <v>0</v>
      </c>
      <c r="R1153" s="182">
        <f>IFERROR(Q1153/N1144,"-")</f>
        <v>0</v>
      </c>
      <c r="S1153" s="211">
        <v>0</v>
      </c>
      <c r="T1153" s="182">
        <f>IFERROR(S1153/O1144,"-")</f>
        <v>0</v>
      </c>
      <c r="U1153" s="214" t="str">
        <f t="shared" si="1100"/>
        <v>-</v>
      </c>
      <c r="V1153" s="109">
        <f t="shared" si="1149"/>
        <v>0</v>
      </c>
      <c r="W1153" s="615"/>
      <c r="X1153" s="615"/>
      <c r="Y1153" s="126" t="s">
        <v>152</v>
      </c>
      <c r="Z1153" s="211">
        <v>0</v>
      </c>
      <c r="AA1153" s="182">
        <f>IFERROR(Z1153/W1144,"-")</f>
        <v>0</v>
      </c>
      <c r="AB1153" s="211">
        <v>0</v>
      </c>
      <c r="AC1153" s="182">
        <f>IFERROR(AB1153/X1144,"-")</f>
        <v>0</v>
      </c>
      <c r="AD1153" s="214" t="str">
        <f t="shared" si="1102"/>
        <v>-</v>
      </c>
      <c r="AE1153" s="109">
        <f t="shared" si="1150"/>
        <v>0</v>
      </c>
      <c r="AF1153" s="615"/>
      <c r="AG1153" s="615"/>
      <c r="AH1153" s="126" t="s">
        <v>152</v>
      </c>
      <c r="AI1153" s="211">
        <v>24457</v>
      </c>
      <c r="AJ1153" s="182">
        <f>IFERROR(AI1153/AF1144,"-")</f>
        <v>9.3464301314507734E-4</v>
      </c>
      <c r="AK1153" s="211">
        <v>1</v>
      </c>
      <c r="AL1153" s="182">
        <f>IFERROR(AK1153/AG1144,"-")</f>
        <v>3.3333333333333333E-2</v>
      </c>
      <c r="AM1153" s="214">
        <f t="shared" si="1104"/>
        <v>24457</v>
      </c>
      <c r="AN1153" s="109">
        <f t="shared" si="1151"/>
        <v>3.8402457757296467E-4</v>
      </c>
      <c r="AO1153" s="615"/>
      <c r="AP1153" s="651"/>
      <c r="AQ1153" s="126" t="s">
        <v>152</v>
      </c>
      <c r="AR1153" s="211">
        <f t="shared" si="1096"/>
        <v>40979</v>
      </c>
      <c r="AS1153" s="182">
        <f>IFERROR(AR1153/AO1144,"-")</f>
        <v>2.2150325898270877E-4</v>
      </c>
      <c r="AT1153" s="211">
        <f t="shared" si="1097"/>
        <v>2</v>
      </c>
      <c r="AU1153" s="182">
        <f>IFERROR(AT1153/AP1144,"-")</f>
        <v>6.8493150684931503E-3</v>
      </c>
      <c r="AV1153" s="214">
        <f t="shared" si="1106"/>
        <v>20489.5</v>
      </c>
      <c r="AW1153" s="109">
        <f t="shared" si="1152"/>
        <v>7.6804915514592934E-4</v>
      </c>
      <c r="AX1153" s="121"/>
      <c r="AY1153" s="76"/>
      <c r="AZ1153" s="76"/>
      <c r="BA1153" s="76"/>
      <c r="BB1153" s="76"/>
      <c r="BC1153" s="76"/>
      <c r="BD1153" s="76"/>
      <c r="BE1153" s="76"/>
      <c r="BF1153" s="76"/>
      <c r="BG1153" s="76"/>
      <c r="BH1153" s="76"/>
      <c r="BI1153" s="76"/>
      <c r="BN1153" s="500"/>
      <c r="BO1153" s="642"/>
      <c r="BP1153" s="641"/>
      <c r="BQ1153" s="641"/>
      <c r="BR1153" s="400" t="s">
        <v>152</v>
      </c>
      <c r="BS1153" s="188">
        <v>2613</v>
      </c>
      <c r="BT1153" s="390">
        <v>1.6268362610782693E-4</v>
      </c>
      <c r="BU1153" s="188">
        <v>2</v>
      </c>
      <c r="BV1153" s="390">
        <v>7.1428571428571425E-2</v>
      </c>
      <c r="BW1153" s="188">
        <v>1306.5</v>
      </c>
      <c r="BX1153" s="401">
        <v>7.8155529503712393E-4</v>
      </c>
      <c r="CB1153" s="159"/>
      <c r="CC1153" s="159"/>
      <c r="CD1153" s="159"/>
      <c r="CE1153" s="159"/>
      <c r="CF1153" s="159"/>
      <c r="CG1153" s="159"/>
      <c r="CI1153" s="76"/>
      <c r="CJ1153" s="150"/>
      <c r="CK1153" s="150"/>
      <c r="CL1153" s="150"/>
    </row>
    <row r="1154" spans="2:90" s="14" customFormat="1" ht="13.5" customHeight="1">
      <c r="B1154" s="500"/>
      <c r="C1154" s="628"/>
      <c r="D1154" s="631"/>
      <c r="E1154" s="615"/>
      <c r="F1154" s="615"/>
      <c r="G1154" s="126" t="s">
        <v>153</v>
      </c>
      <c r="H1154" s="211">
        <v>0</v>
      </c>
      <c r="I1154" s="182">
        <f>IFERROR(H1154/E1144,"-")</f>
        <v>0</v>
      </c>
      <c r="J1154" s="211">
        <v>0</v>
      </c>
      <c r="K1154" s="182">
        <f>IFERROR(J1154/F1144,"-")</f>
        <v>0</v>
      </c>
      <c r="L1154" s="214" t="str">
        <f t="shared" si="1098"/>
        <v>-</v>
      </c>
      <c r="M1154" s="109">
        <f t="shared" si="1148"/>
        <v>0</v>
      </c>
      <c r="N1154" s="615"/>
      <c r="O1154" s="615"/>
      <c r="P1154" s="126" t="s">
        <v>153</v>
      </c>
      <c r="Q1154" s="211">
        <v>0</v>
      </c>
      <c r="R1154" s="182">
        <f>IFERROR(Q1154/N1144,"-")</f>
        <v>0</v>
      </c>
      <c r="S1154" s="211">
        <v>0</v>
      </c>
      <c r="T1154" s="182">
        <f>IFERROR(S1154/O1144,"-")</f>
        <v>0</v>
      </c>
      <c r="U1154" s="214" t="str">
        <f t="shared" si="1100"/>
        <v>-</v>
      </c>
      <c r="V1154" s="109">
        <f t="shared" si="1149"/>
        <v>0</v>
      </c>
      <c r="W1154" s="615"/>
      <c r="X1154" s="615"/>
      <c r="Y1154" s="126" t="s">
        <v>153</v>
      </c>
      <c r="Z1154" s="211">
        <v>31709</v>
      </c>
      <c r="AA1154" s="182">
        <f>IFERROR(Z1154/W1144,"-")</f>
        <v>1.8759491708824102E-3</v>
      </c>
      <c r="AB1154" s="211">
        <v>1</v>
      </c>
      <c r="AC1154" s="182">
        <f>IFERROR(AB1154/X1144,"-")</f>
        <v>6.25E-2</v>
      </c>
      <c r="AD1154" s="214">
        <f t="shared" si="1102"/>
        <v>31709</v>
      </c>
      <c r="AE1154" s="109">
        <f t="shared" si="1150"/>
        <v>3.8402457757296467E-4</v>
      </c>
      <c r="AF1154" s="615"/>
      <c r="AG1154" s="615"/>
      <c r="AH1154" s="126" t="s">
        <v>153</v>
      </c>
      <c r="AI1154" s="211">
        <v>3307</v>
      </c>
      <c r="AJ1154" s="182">
        <f>IFERROR(AI1154/AF1144,"-")</f>
        <v>1.2637954141843933E-4</v>
      </c>
      <c r="AK1154" s="211">
        <v>1</v>
      </c>
      <c r="AL1154" s="182">
        <f>IFERROR(AK1154/AG1144,"-")</f>
        <v>3.3333333333333333E-2</v>
      </c>
      <c r="AM1154" s="214">
        <f t="shared" si="1104"/>
        <v>3307</v>
      </c>
      <c r="AN1154" s="109">
        <f t="shared" si="1151"/>
        <v>3.8402457757296467E-4</v>
      </c>
      <c r="AO1154" s="615"/>
      <c r="AP1154" s="651"/>
      <c r="AQ1154" s="126" t="s">
        <v>153</v>
      </c>
      <c r="AR1154" s="211">
        <f t="shared" si="1096"/>
        <v>35016</v>
      </c>
      <c r="AS1154" s="182">
        <f>IFERROR(AR1154/AO1144,"-")</f>
        <v>1.8927153216375533E-4</v>
      </c>
      <c r="AT1154" s="211">
        <f t="shared" si="1097"/>
        <v>2</v>
      </c>
      <c r="AU1154" s="182">
        <f>IFERROR(AT1154/AP1144,"-")</f>
        <v>6.8493150684931503E-3</v>
      </c>
      <c r="AV1154" s="214">
        <f t="shared" si="1106"/>
        <v>17508</v>
      </c>
      <c r="AW1154" s="109">
        <f t="shared" si="1152"/>
        <v>7.6804915514592934E-4</v>
      </c>
      <c r="AX1154" s="121"/>
      <c r="AY1154" s="76"/>
      <c r="AZ1154" s="76"/>
      <c r="BA1154" s="76"/>
      <c r="BB1154" s="76"/>
      <c r="BC1154" s="76"/>
      <c r="BD1154" s="76"/>
      <c r="BE1154" s="76"/>
      <c r="BF1154" s="76"/>
      <c r="BG1154" s="76"/>
      <c r="BH1154" s="76"/>
      <c r="BI1154" s="76"/>
      <c r="BN1154" s="500"/>
      <c r="BO1154" s="642"/>
      <c r="BP1154" s="641"/>
      <c r="BQ1154" s="641"/>
      <c r="BR1154" s="400" t="s">
        <v>153</v>
      </c>
      <c r="BS1154" s="188">
        <v>0</v>
      </c>
      <c r="BT1154" s="390">
        <v>0</v>
      </c>
      <c r="BU1154" s="188">
        <v>0</v>
      </c>
      <c r="BV1154" s="390">
        <v>0</v>
      </c>
      <c r="BW1154" s="188" t="s">
        <v>418</v>
      </c>
      <c r="BX1154" s="401">
        <v>0</v>
      </c>
      <c r="CB1154" s="159"/>
      <c r="CC1154" s="159"/>
      <c r="CD1154" s="159"/>
      <c r="CE1154" s="159"/>
      <c r="CF1154" s="159"/>
      <c r="CG1154" s="159"/>
      <c r="CI1154" s="76"/>
      <c r="CJ1154" s="150"/>
      <c r="CK1154" s="150"/>
      <c r="CL1154" s="150"/>
    </row>
    <row r="1155" spans="2:90" s="14" customFormat="1" ht="13.5" customHeight="1">
      <c r="B1155" s="500"/>
      <c r="C1155" s="628"/>
      <c r="D1155" s="631"/>
      <c r="E1155" s="615"/>
      <c r="F1155" s="615"/>
      <c r="G1155" s="126" t="s">
        <v>154</v>
      </c>
      <c r="H1155" s="211">
        <v>2712604</v>
      </c>
      <c r="I1155" s="182">
        <f>IFERROR(H1155/E1144,"-")</f>
        <v>2.1780351190984235E-2</v>
      </c>
      <c r="J1155" s="211">
        <v>1</v>
      </c>
      <c r="K1155" s="182">
        <f>IFERROR(J1155/F1144,"-")</f>
        <v>4.6296296296296294E-3</v>
      </c>
      <c r="L1155" s="214">
        <f t="shared" si="1098"/>
        <v>2712604</v>
      </c>
      <c r="M1155" s="109">
        <f t="shared" si="1148"/>
        <v>3.8402457757296467E-4</v>
      </c>
      <c r="N1155" s="615"/>
      <c r="O1155" s="615"/>
      <c r="P1155" s="126" t="s">
        <v>154</v>
      </c>
      <c r="Q1155" s="211">
        <v>0</v>
      </c>
      <c r="R1155" s="182">
        <f>IFERROR(Q1155/N1144,"-")</f>
        <v>0</v>
      </c>
      <c r="S1155" s="211">
        <v>0</v>
      </c>
      <c r="T1155" s="182">
        <f>IFERROR(S1155/O1144,"-")</f>
        <v>0</v>
      </c>
      <c r="U1155" s="214" t="str">
        <f t="shared" si="1100"/>
        <v>-</v>
      </c>
      <c r="V1155" s="109">
        <f t="shared" si="1149"/>
        <v>0</v>
      </c>
      <c r="W1155" s="615"/>
      <c r="X1155" s="615"/>
      <c r="Y1155" s="126" t="s">
        <v>154</v>
      </c>
      <c r="Z1155" s="211">
        <v>2676</v>
      </c>
      <c r="AA1155" s="182">
        <f>IFERROR(Z1155/W1144,"-")</f>
        <v>1.5831593494847928E-4</v>
      </c>
      <c r="AB1155" s="211">
        <v>1</v>
      </c>
      <c r="AC1155" s="182">
        <f>IFERROR(AB1155/X1144,"-")</f>
        <v>6.25E-2</v>
      </c>
      <c r="AD1155" s="214">
        <f t="shared" si="1102"/>
        <v>2676</v>
      </c>
      <c r="AE1155" s="109">
        <f t="shared" si="1150"/>
        <v>3.8402457757296467E-4</v>
      </c>
      <c r="AF1155" s="615"/>
      <c r="AG1155" s="615"/>
      <c r="AH1155" s="126" t="s">
        <v>154</v>
      </c>
      <c r="AI1155" s="211">
        <v>5552</v>
      </c>
      <c r="AJ1155" s="182">
        <f>IFERROR(AI1155/AF1144,"-")</f>
        <v>2.1217393829911556E-4</v>
      </c>
      <c r="AK1155" s="211">
        <v>1</v>
      </c>
      <c r="AL1155" s="182">
        <f>IFERROR(AK1155/AG1144,"-")</f>
        <v>3.3333333333333333E-2</v>
      </c>
      <c r="AM1155" s="214">
        <f t="shared" si="1104"/>
        <v>5552</v>
      </c>
      <c r="AN1155" s="109">
        <f t="shared" si="1151"/>
        <v>3.8402457757296467E-4</v>
      </c>
      <c r="AO1155" s="615"/>
      <c r="AP1155" s="651"/>
      <c r="AQ1155" s="126" t="s">
        <v>154</v>
      </c>
      <c r="AR1155" s="211">
        <f t="shared" si="1096"/>
        <v>2720832</v>
      </c>
      <c r="AS1155" s="182">
        <f>IFERROR(AR1155/AO1144,"-")</f>
        <v>1.4706878038615912E-2</v>
      </c>
      <c r="AT1155" s="211">
        <f t="shared" si="1097"/>
        <v>3</v>
      </c>
      <c r="AU1155" s="182">
        <f>IFERROR(AT1155/AP1144,"-")</f>
        <v>1.0273972602739725E-2</v>
      </c>
      <c r="AV1155" s="214">
        <f t="shared" si="1106"/>
        <v>906944</v>
      </c>
      <c r="AW1155" s="109">
        <f t="shared" si="1152"/>
        <v>1.152073732718894E-3</v>
      </c>
      <c r="AX1155" s="121"/>
      <c r="AY1155" s="76"/>
      <c r="AZ1155" s="76"/>
      <c r="BA1155" s="76"/>
      <c r="BB1155" s="76"/>
      <c r="BC1155" s="76"/>
      <c r="BD1155" s="76"/>
      <c r="BE1155" s="76"/>
      <c r="BF1155" s="76"/>
      <c r="BG1155" s="76"/>
      <c r="BH1155" s="76"/>
      <c r="BI1155" s="76"/>
      <c r="BN1155" s="500"/>
      <c r="BO1155" s="642"/>
      <c r="BP1155" s="641"/>
      <c r="BQ1155" s="641"/>
      <c r="BR1155" s="400" t="s">
        <v>154</v>
      </c>
      <c r="BS1155" s="188">
        <v>0</v>
      </c>
      <c r="BT1155" s="390">
        <v>0</v>
      </c>
      <c r="BU1155" s="188">
        <v>0</v>
      </c>
      <c r="BV1155" s="390">
        <v>0</v>
      </c>
      <c r="BW1155" s="188" t="s">
        <v>418</v>
      </c>
      <c r="BX1155" s="401">
        <v>0</v>
      </c>
      <c r="CB1155" s="159"/>
      <c r="CC1155" s="159"/>
      <c r="CD1155" s="159"/>
      <c r="CE1155" s="159"/>
      <c r="CF1155" s="159"/>
      <c r="CG1155" s="159"/>
      <c r="CI1155" s="76"/>
      <c r="CJ1155" s="150"/>
      <c r="CK1155" s="150"/>
      <c r="CL1155" s="150"/>
    </row>
    <row r="1156" spans="2:90" s="14" customFormat="1" ht="13.5" customHeight="1">
      <c r="B1156" s="500"/>
      <c r="C1156" s="628"/>
      <c r="D1156" s="631"/>
      <c r="E1156" s="615"/>
      <c r="F1156" s="615"/>
      <c r="G1156" s="126" t="s">
        <v>155</v>
      </c>
      <c r="H1156" s="211">
        <v>493808</v>
      </c>
      <c r="I1156" s="182">
        <f>IFERROR(H1156/E1144,"-")</f>
        <v>3.9649398367463673E-3</v>
      </c>
      <c r="J1156" s="211">
        <v>26</v>
      </c>
      <c r="K1156" s="182">
        <f>IFERROR(J1156/F1144,"-")</f>
        <v>0.12037037037037036</v>
      </c>
      <c r="L1156" s="214">
        <f t="shared" si="1098"/>
        <v>18992.615384615383</v>
      </c>
      <c r="M1156" s="109">
        <f t="shared" si="1148"/>
        <v>9.984639016897081E-3</v>
      </c>
      <c r="N1156" s="615"/>
      <c r="O1156" s="615"/>
      <c r="P1156" s="126" t="s">
        <v>155</v>
      </c>
      <c r="Q1156" s="211">
        <v>271206</v>
      </c>
      <c r="R1156" s="182">
        <f>IFERROR(Q1156/N1144,"-")</f>
        <v>1.5595245625434869E-2</v>
      </c>
      <c r="S1156" s="211">
        <v>6</v>
      </c>
      <c r="T1156" s="182">
        <f>IFERROR(S1156/O1144,"-")</f>
        <v>0.2</v>
      </c>
      <c r="U1156" s="214">
        <f t="shared" si="1100"/>
        <v>45201</v>
      </c>
      <c r="V1156" s="109">
        <f t="shared" si="1149"/>
        <v>2.304147465437788E-3</v>
      </c>
      <c r="W1156" s="615"/>
      <c r="X1156" s="615"/>
      <c r="Y1156" s="126" t="s">
        <v>155</v>
      </c>
      <c r="Z1156" s="211">
        <v>12272</v>
      </c>
      <c r="AA1156" s="182">
        <f>IFERROR(Z1156/W1144,"-")</f>
        <v>7.2602883172187506E-4</v>
      </c>
      <c r="AB1156" s="211">
        <v>1</v>
      </c>
      <c r="AC1156" s="182">
        <f>IFERROR(AB1156/X1144,"-")</f>
        <v>6.25E-2</v>
      </c>
      <c r="AD1156" s="214">
        <f t="shared" si="1102"/>
        <v>12272</v>
      </c>
      <c r="AE1156" s="109">
        <f t="shared" si="1150"/>
        <v>3.8402457757296467E-4</v>
      </c>
      <c r="AF1156" s="615"/>
      <c r="AG1156" s="615"/>
      <c r="AH1156" s="126" t="s">
        <v>155</v>
      </c>
      <c r="AI1156" s="211">
        <v>415314</v>
      </c>
      <c r="AJ1156" s="182">
        <f>IFERROR(AI1156/AF1144,"-")</f>
        <v>1.5871543049488273E-2</v>
      </c>
      <c r="AK1156" s="211">
        <v>9</v>
      </c>
      <c r="AL1156" s="182">
        <f>IFERROR(AK1156/AG1144,"-")</f>
        <v>0.3</v>
      </c>
      <c r="AM1156" s="214">
        <f t="shared" si="1104"/>
        <v>46146</v>
      </c>
      <c r="AN1156" s="109">
        <f t="shared" si="1151"/>
        <v>3.4562211981566822E-3</v>
      </c>
      <c r="AO1156" s="615"/>
      <c r="AP1156" s="651"/>
      <c r="AQ1156" s="126" t="s">
        <v>155</v>
      </c>
      <c r="AR1156" s="211">
        <f t="shared" si="1096"/>
        <v>1192600</v>
      </c>
      <c r="AS1156" s="182">
        <f>IFERROR(AR1156/AO1144,"-")</f>
        <v>6.4463453637906842E-3</v>
      </c>
      <c r="AT1156" s="211">
        <f t="shared" si="1097"/>
        <v>42</v>
      </c>
      <c r="AU1156" s="182">
        <f>IFERROR(AT1156/AP1144,"-")</f>
        <v>0.14383561643835616</v>
      </c>
      <c r="AV1156" s="214">
        <f t="shared" si="1106"/>
        <v>28395.238095238095</v>
      </c>
      <c r="AW1156" s="109">
        <f t="shared" si="1152"/>
        <v>1.6129032258064516E-2</v>
      </c>
      <c r="AX1156" s="121"/>
      <c r="AY1156" s="76"/>
      <c r="AZ1156" s="76"/>
      <c r="BA1156" s="76"/>
      <c r="BB1156" s="76"/>
      <c r="BC1156" s="76"/>
      <c r="BD1156" s="76"/>
      <c r="BE1156" s="76"/>
      <c r="BF1156" s="76"/>
      <c r="BG1156" s="76"/>
      <c r="BH1156" s="76"/>
      <c r="BI1156" s="76"/>
      <c r="BN1156" s="500"/>
      <c r="BO1156" s="642"/>
      <c r="BP1156" s="641"/>
      <c r="BQ1156" s="641"/>
      <c r="BR1156" s="400" t="s">
        <v>155</v>
      </c>
      <c r="BS1156" s="188">
        <v>218740</v>
      </c>
      <c r="BT1156" s="390">
        <v>1.3618605577813265E-2</v>
      </c>
      <c r="BU1156" s="188">
        <v>10</v>
      </c>
      <c r="BV1156" s="390">
        <v>0.35714285714285715</v>
      </c>
      <c r="BW1156" s="188">
        <v>21874</v>
      </c>
      <c r="BX1156" s="401">
        <v>3.9077764751856191E-3</v>
      </c>
      <c r="CB1156" s="159"/>
      <c r="CC1156" s="159"/>
      <c r="CD1156" s="159"/>
      <c r="CE1156" s="159"/>
      <c r="CF1156" s="159"/>
      <c r="CG1156" s="159"/>
      <c r="CI1156" s="76"/>
      <c r="CJ1156" s="150"/>
      <c r="CK1156" s="150"/>
      <c r="CL1156" s="150"/>
    </row>
    <row r="1157" spans="2:90" s="14" customFormat="1" ht="13.5" customHeight="1">
      <c r="B1157" s="500"/>
      <c r="C1157" s="628"/>
      <c r="D1157" s="631"/>
      <c r="E1157" s="615"/>
      <c r="F1157" s="615"/>
      <c r="G1157" s="126" t="s">
        <v>156</v>
      </c>
      <c r="H1157" s="211">
        <v>1242959</v>
      </c>
      <c r="I1157" s="182">
        <f>IFERROR(H1157/E1144,"-")</f>
        <v>9.9801089786767903E-3</v>
      </c>
      <c r="J1157" s="211">
        <v>21</v>
      </c>
      <c r="K1157" s="182">
        <f>IFERROR(J1157/F1144,"-")</f>
        <v>9.7222222222222224E-2</v>
      </c>
      <c r="L1157" s="214">
        <f t="shared" si="1098"/>
        <v>59188.523809523809</v>
      </c>
      <c r="M1157" s="109">
        <f t="shared" si="1148"/>
        <v>8.0645161290322578E-3</v>
      </c>
      <c r="N1157" s="615"/>
      <c r="O1157" s="615"/>
      <c r="P1157" s="126" t="s">
        <v>156</v>
      </c>
      <c r="Q1157" s="211">
        <v>110623</v>
      </c>
      <c r="R1157" s="182">
        <f>IFERROR(Q1157/N1144,"-")</f>
        <v>6.3611898587143407E-3</v>
      </c>
      <c r="S1157" s="211">
        <v>3</v>
      </c>
      <c r="T1157" s="182">
        <f>IFERROR(S1157/O1144,"-")</f>
        <v>0.1</v>
      </c>
      <c r="U1157" s="214">
        <f t="shared" si="1100"/>
        <v>36874.333333333336</v>
      </c>
      <c r="V1157" s="109">
        <f t="shared" si="1149"/>
        <v>1.152073732718894E-3</v>
      </c>
      <c r="W1157" s="615"/>
      <c r="X1157" s="615"/>
      <c r="Y1157" s="126" t="s">
        <v>156</v>
      </c>
      <c r="Z1157" s="211">
        <v>14472</v>
      </c>
      <c r="AA1157" s="182">
        <f>IFERROR(Z1157/W1144,"-")</f>
        <v>8.5618393519222428E-4</v>
      </c>
      <c r="AB1157" s="211">
        <v>1</v>
      </c>
      <c r="AC1157" s="182">
        <f>IFERROR(AB1157/X1144,"-")</f>
        <v>6.25E-2</v>
      </c>
      <c r="AD1157" s="214">
        <f t="shared" si="1102"/>
        <v>14472</v>
      </c>
      <c r="AE1157" s="109">
        <f t="shared" si="1150"/>
        <v>3.8402457757296467E-4</v>
      </c>
      <c r="AF1157" s="615"/>
      <c r="AG1157" s="615"/>
      <c r="AH1157" s="126" t="s">
        <v>156</v>
      </c>
      <c r="AI1157" s="211">
        <v>193663</v>
      </c>
      <c r="AJ1157" s="182">
        <f>IFERROR(AI1157/AF1144,"-")</f>
        <v>7.40098008156009E-3</v>
      </c>
      <c r="AK1157" s="211">
        <v>6</v>
      </c>
      <c r="AL1157" s="182">
        <f>IFERROR(AK1157/AG1144,"-")</f>
        <v>0.2</v>
      </c>
      <c r="AM1157" s="214">
        <f t="shared" si="1104"/>
        <v>32277.166666666668</v>
      </c>
      <c r="AN1157" s="109">
        <f t="shared" si="1151"/>
        <v>2.304147465437788E-3</v>
      </c>
      <c r="AO1157" s="615"/>
      <c r="AP1157" s="651"/>
      <c r="AQ1157" s="126" t="s">
        <v>156</v>
      </c>
      <c r="AR1157" s="211">
        <f t="shared" ref="AR1157:AR1220" si="1153">SUM(H1157,Q1157,Z1157,AI1157)</f>
        <v>1561717</v>
      </c>
      <c r="AS1157" s="182">
        <f>IFERROR(AR1157/AO1144,"-")</f>
        <v>8.4415287124795374E-3</v>
      </c>
      <c r="AT1157" s="211">
        <f t="shared" ref="AT1157:AT1220" si="1154">SUM(J1157,S1157,AB1157,AK1157)</f>
        <v>31</v>
      </c>
      <c r="AU1157" s="182">
        <f>IFERROR(AT1157/AP1144,"-")</f>
        <v>0.10616438356164383</v>
      </c>
      <c r="AV1157" s="214">
        <f t="shared" si="1106"/>
        <v>50377.967741935485</v>
      </c>
      <c r="AW1157" s="109">
        <f t="shared" si="1152"/>
        <v>1.1904761904761904E-2</v>
      </c>
      <c r="AX1157" s="121"/>
      <c r="AY1157" s="76"/>
      <c r="AZ1157" s="76"/>
      <c r="BA1157" s="76"/>
      <c r="BB1157" s="76"/>
      <c r="BC1157" s="76"/>
      <c r="BD1157" s="76"/>
      <c r="BE1157" s="76"/>
      <c r="BF1157" s="76"/>
      <c r="BG1157" s="76"/>
      <c r="BH1157" s="76"/>
      <c r="BI1157" s="76"/>
      <c r="BN1157" s="500"/>
      <c r="BO1157" s="642"/>
      <c r="BP1157" s="641"/>
      <c r="BQ1157" s="641"/>
      <c r="BR1157" s="400" t="s">
        <v>156</v>
      </c>
      <c r="BS1157" s="188">
        <v>288990</v>
      </c>
      <c r="BT1157" s="390">
        <v>1.7992323424761158E-2</v>
      </c>
      <c r="BU1157" s="188">
        <v>3</v>
      </c>
      <c r="BV1157" s="390">
        <v>0.10714285714285714</v>
      </c>
      <c r="BW1157" s="188">
        <v>96330</v>
      </c>
      <c r="BX1157" s="401">
        <v>1.1723329425556857E-3</v>
      </c>
      <c r="CB1157" s="159"/>
      <c r="CC1157" s="159"/>
      <c r="CD1157" s="159"/>
      <c r="CE1157" s="159"/>
      <c r="CF1157" s="159"/>
      <c r="CG1157" s="159"/>
      <c r="CI1157" s="76"/>
      <c r="CJ1157" s="150"/>
      <c r="CK1157" s="150"/>
      <c r="CL1157" s="150"/>
    </row>
    <row r="1158" spans="2:90" s="14" customFormat="1" ht="13.5" customHeight="1">
      <c r="B1158" s="500"/>
      <c r="C1158" s="628"/>
      <c r="D1158" s="631"/>
      <c r="E1158" s="615"/>
      <c r="F1158" s="615"/>
      <c r="G1158" s="126" t="s">
        <v>157</v>
      </c>
      <c r="H1158" s="211">
        <v>824615</v>
      </c>
      <c r="I1158" s="182">
        <f>IFERROR(H1158/E1144,"-")</f>
        <v>6.621093346966039E-3</v>
      </c>
      <c r="J1158" s="211">
        <v>17</v>
      </c>
      <c r="K1158" s="182">
        <f>IFERROR(J1158/F1144,"-")</f>
        <v>7.8703703703703706E-2</v>
      </c>
      <c r="L1158" s="214">
        <f t="shared" ref="L1158:L1221" si="1155">IFERROR(H1158/J1158,"-")</f>
        <v>48506.76470588235</v>
      </c>
      <c r="M1158" s="109">
        <f t="shared" si="1148"/>
        <v>6.5284178187403992E-3</v>
      </c>
      <c r="N1158" s="615"/>
      <c r="O1158" s="615"/>
      <c r="P1158" s="126" t="s">
        <v>157</v>
      </c>
      <c r="Q1158" s="211">
        <v>25988</v>
      </c>
      <c r="R1158" s="182">
        <f>IFERROR(Q1158/N1144,"-")</f>
        <v>1.494396301386405E-3</v>
      </c>
      <c r="S1158" s="211">
        <v>3</v>
      </c>
      <c r="T1158" s="182">
        <f>IFERROR(S1158/O1144,"-")</f>
        <v>0.1</v>
      </c>
      <c r="U1158" s="214">
        <f t="shared" ref="U1158:U1221" si="1156">IFERROR(Q1158/S1158,"-")</f>
        <v>8662.6666666666661</v>
      </c>
      <c r="V1158" s="109">
        <f t="shared" si="1149"/>
        <v>1.152073732718894E-3</v>
      </c>
      <c r="W1158" s="615"/>
      <c r="X1158" s="615"/>
      <c r="Y1158" s="126" t="s">
        <v>157</v>
      </c>
      <c r="Z1158" s="211">
        <v>0</v>
      </c>
      <c r="AA1158" s="182">
        <f>IFERROR(Z1158/W1144,"-")</f>
        <v>0</v>
      </c>
      <c r="AB1158" s="211">
        <v>0</v>
      </c>
      <c r="AC1158" s="182">
        <f>IFERROR(AB1158/X1144,"-")</f>
        <v>0</v>
      </c>
      <c r="AD1158" s="214" t="str">
        <f t="shared" ref="AD1158:AD1221" si="1157">IFERROR(Z1158/AB1158,"-")</f>
        <v>-</v>
      </c>
      <c r="AE1158" s="109">
        <f t="shared" si="1150"/>
        <v>0</v>
      </c>
      <c r="AF1158" s="615"/>
      <c r="AG1158" s="615"/>
      <c r="AH1158" s="126" t="s">
        <v>157</v>
      </c>
      <c r="AI1158" s="211">
        <v>68376</v>
      </c>
      <c r="AJ1158" s="182">
        <f>IFERROR(AI1158/AF1144,"-")</f>
        <v>2.6130412833466005E-3</v>
      </c>
      <c r="AK1158" s="211">
        <v>2</v>
      </c>
      <c r="AL1158" s="182">
        <f>IFERROR(AK1158/AG1144,"-")</f>
        <v>6.6666666666666666E-2</v>
      </c>
      <c r="AM1158" s="214">
        <f t="shared" ref="AM1158:AM1221" si="1158">IFERROR(AI1158/AK1158,"-")</f>
        <v>34188</v>
      </c>
      <c r="AN1158" s="109">
        <f t="shared" si="1151"/>
        <v>7.6804915514592934E-4</v>
      </c>
      <c r="AO1158" s="615"/>
      <c r="AP1158" s="651"/>
      <c r="AQ1158" s="126" t="s">
        <v>157</v>
      </c>
      <c r="AR1158" s="211">
        <f t="shared" si="1153"/>
        <v>918979</v>
      </c>
      <c r="AS1158" s="182">
        <f>IFERROR(AR1158/AO1144,"-")</f>
        <v>4.9673453094675494E-3</v>
      </c>
      <c r="AT1158" s="211">
        <f t="shared" si="1154"/>
        <v>22</v>
      </c>
      <c r="AU1158" s="182">
        <f>IFERROR(AT1158/AP1144,"-")</f>
        <v>7.5342465753424653E-2</v>
      </c>
      <c r="AV1158" s="214">
        <f t="shared" ref="AV1158:AV1221" si="1159">IFERROR(AR1158/AT1158,"-")</f>
        <v>41771.772727272728</v>
      </c>
      <c r="AW1158" s="109">
        <f t="shared" si="1152"/>
        <v>8.4485407066052232E-3</v>
      </c>
      <c r="AX1158" s="121"/>
      <c r="AY1158" s="76"/>
      <c r="AZ1158" s="76"/>
      <c r="BA1158" s="76"/>
      <c r="BB1158" s="76"/>
      <c r="BC1158" s="76"/>
      <c r="BD1158" s="76"/>
      <c r="BE1158" s="76"/>
      <c r="BF1158" s="76"/>
      <c r="BG1158" s="76"/>
      <c r="BH1158" s="76"/>
      <c r="BI1158" s="76"/>
      <c r="BN1158" s="500"/>
      <c r="BO1158" s="642"/>
      <c r="BP1158" s="641"/>
      <c r="BQ1158" s="641"/>
      <c r="BR1158" s="400" t="s">
        <v>157</v>
      </c>
      <c r="BS1158" s="188">
        <v>131552</v>
      </c>
      <c r="BT1158" s="390">
        <v>8.1903392199528698E-3</v>
      </c>
      <c r="BU1158" s="188">
        <v>2</v>
      </c>
      <c r="BV1158" s="390">
        <v>7.1428571428571425E-2</v>
      </c>
      <c r="BW1158" s="188">
        <v>65776</v>
      </c>
      <c r="BX1158" s="401">
        <v>7.8155529503712393E-4</v>
      </c>
      <c r="CB1158" s="159"/>
      <c r="CC1158" s="159"/>
      <c r="CD1158" s="159"/>
      <c r="CE1158" s="159"/>
      <c r="CF1158" s="159"/>
      <c r="CG1158" s="159"/>
      <c r="CI1158" s="76"/>
      <c r="CJ1158" s="150"/>
      <c r="CK1158" s="150"/>
      <c r="CL1158" s="150"/>
    </row>
    <row r="1159" spans="2:90" s="14" customFormat="1" ht="13.5" customHeight="1">
      <c r="B1159" s="500"/>
      <c r="C1159" s="628"/>
      <c r="D1159" s="631"/>
      <c r="E1159" s="615"/>
      <c r="F1159" s="615"/>
      <c r="G1159" s="127" t="s">
        <v>158</v>
      </c>
      <c r="H1159" s="212">
        <v>95474</v>
      </c>
      <c r="I1159" s="183">
        <f>IFERROR(H1159/E1144,"-")</f>
        <v>7.6659079231912539E-4</v>
      </c>
      <c r="J1159" s="212">
        <v>15</v>
      </c>
      <c r="K1159" s="183">
        <f>IFERROR(J1159/F1144,"-")</f>
        <v>6.9444444444444448E-2</v>
      </c>
      <c r="L1159" s="215">
        <f t="shared" si="1155"/>
        <v>6364.9333333333334</v>
      </c>
      <c r="M1159" s="110">
        <f t="shared" si="1148"/>
        <v>5.7603686635944703E-3</v>
      </c>
      <c r="N1159" s="615"/>
      <c r="O1159" s="615"/>
      <c r="P1159" s="127" t="s">
        <v>158</v>
      </c>
      <c r="Q1159" s="212">
        <v>9099</v>
      </c>
      <c r="R1159" s="183">
        <f>IFERROR(Q1159/N1144,"-")</f>
        <v>5.2322271611185541E-4</v>
      </c>
      <c r="S1159" s="212">
        <v>3</v>
      </c>
      <c r="T1159" s="183">
        <f>IFERROR(S1159/O1144,"-")</f>
        <v>0.1</v>
      </c>
      <c r="U1159" s="215">
        <f t="shared" si="1156"/>
        <v>3033</v>
      </c>
      <c r="V1159" s="110">
        <f t="shared" si="1149"/>
        <v>1.152073732718894E-3</v>
      </c>
      <c r="W1159" s="615"/>
      <c r="X1159" s="615"/>
      <c r="Y1159" s="127" t="s">
        <v>158</v>
      </c>
      <c r="Z1159" s="212">
        <v>0</v>
      </c>
      <c r="AA1159" s="183">
        <f>IFERROR(Z1159/W1144,"-")</f>
        <v>0</v>
      </c>
      <c r="AB1159" s="212">
        <v>0</v>
      </c>
      <c r="AC1159" s="183">
        <f>IFERROR(AB1159/X1144,"-")</f>
        <v>0</v>
      </c>
      <c r="AD1159" s="215" t="str">
        <f t="shared" si="1157"/>
        <v>-</v>
      </c>
      <c r="AE1159" s="110">
        <f t="shared" si="1150"/>
        <v>0</v>
      </c>
      <c r="AF1159" s="615"/>
      <c r="AG1159" s="615"/>
      <c r="AH1159" s="127" t="s">
        <v>158</v>
      </c>
      <c r="AI1159" s="212">
        <v>29281</v>
      </c>
      <c r="AJ1159" s="183">
        <f>IFERROR(AI1159/AF1144,"-")</f>
        <v>1.1189958730793233E-3</v>
      </c>
      <c r="AK1159" s="212">
        <v>2</v>
      </c>
      <c r="AL1159" s="183">
        <f>IFERROR(AK1159/AG1144,"-")</f>
        <v>6.6666666666666666E-2</v>
      </c>
      <c r="AM1159" s="215">
        <f t="shared" si="1158"/>
        <v>14640.5</v>
      </c>
      <c r="AN1159" s="110">
        <f t="shared" si="1151"/>
        <v>7.6804915514592934E-4</v>
      </c>
      <c r="AO1159" s="615"/>
      <c r="AP1159" s="651"/>
      <c r="AQ1159" s="127" t="s">
        <v>158</v>
      </c>
      <c r="AR1159" s="212">
        <f t="shared" si="1153"/>
        <v>133854</v>
      </c>
      <c r="AS1159" s="183">
        <f>IFERROR(AR1159/AO1144,"-")</f>
        <v>7.2351929592892692E-4</v>
      </c>
      <c r="AT1159" s="212">
        <f t="shared" si="1154"/>
        <v>20</v>
      </c>
      <c r="AU1159" s="183">
        <f>IFERROR(AT1159/AP1144,"-")</f>
        <v>6.8493150684931503E-2</v>
      </c>
      <c r="AV1159" s="215">
        <f t="shared" si="1159"/>
        <v>6692.7</v>
      </c>
      <c r="AW1159" s="110">
        <f t="shared" si="1152"/>
        <v>7.6804915514592934E-3</v>
      </c>
      <c r="AX1159" s="121"/>
      <c r="AY1159" s="76"/>
      <c r="AZ1159" s="76"/>
      <c r="BA1159" s="76"/>
      <c r="BB1159" s="76"/>
      <c r="BC1159" s="76"/>
      <c r="BD1159" s="76"/>
      <c r="BE1159" s="76"/>
      <c r="BF1159" s="76"/>
      <c r="BG1159" s="76"/>
      <c r="BH1159" s="76"/>
      <c r="BI1159" s="76"/>
      <c r="BN1159" s="500"/>
      <c r="BO1159" s="642"/>
      <c r="BP1159" s="641"/>
      <c r="BQ1159" s="641"/>
      <c r="BR1159" s="400" t="s">
        <v>158</v>
      </c>
      <c r="BS1159" s="188">
        <v>30219</v>
      </c>
      <c r="BT1159" s="390">
        <v>1.8814146564685886E-3</v>
      </c>
      <c r="BU1159" s="188">
        <v>3</v>
      </c>
      <c r="BV1159" s="390">
        <v>0.10714285714285714</v>
      </c>
      <c r="BW1159" s="188">
        <v>10073</v>
      </c>
      <c r="BX1159" s="401">
        <v>1.1723329425556857E-3</v>
      </c>
      <c r="CB1159" s="159"/>
      <c r="CC1159" s="159"/>
      <c r="CD1159" s="159"/>
      <c r="CE1159" s="159"/>
      <c r="CF1159" s="159"/>
      <c r="CG1159" s="159"/>
      <c r="CI1159" s="76"/>
      <c r="CJ1159" s="150"/>
      <c r="CK1159" s="150"/>
      <c r="CL1159" s="150"/>
    </row>
    <row r="1160" spans="2:90" s="14" customFormat="1" ht="13.5" customHeight="1">
      <c r="B1160" s="500"/>
      <c r="C1160" s="629"/>
      <c r="D1160" s="632"/>
      <c r="E1160" s="616"/>
      <c r="F1160" s="616"/>
      <c r="G1160" s="128" t="s">
        <v>81</v>
      </c>
      <c r="H1160" s="204">
        <v>33342541</v>
      </c>
      <c r="I1160" s="183">
        <f>IFERROR(H1160/E1144,"-")</f>
        <v>0.26771775481411614</v>
      </c>
      <c r="J1160" s="212">
        <v>168</v>
      </c>
      <c r="K1160" s="183">
        <f>IFERROR(J1160/F1144,"-")</f>
        <v>0.77777777777777779</v>
      </c>
      <c r="L1160" s="215">
        <f t="shared" si="1155"/>
        <v>198467.50595238095</v>
      </c>
      <c r="M1160" s="111">
        <f t="shared" si="1148"/>
        <v>6.4516129032258063E-2</v>
      </c>
      <c r="N1160" s="616"/>
      <c r="O1160" s="616"/>
      <c r="P1160" s="128" t="s">
        <v>81</v>
      </c>
      <c r="Q1160" s="204">
        <v>2474645</v>
      </c>
      <c r="R1160" s="183">
        <f>IFERROR(Q1160/N1144,"-")</f>
        <v>0.14230030534263355</v>
      </c>
      <c r="S1160" s="212">
        <v>27</v>
      </c>
      <c r="T1160" s="183">
        <f>IFERROR(S1160/O1144,"-")</f>
        <v>0.9</v>
      </c>
      <c r="U1160" s="215">
        <f t="shared" si="1156"/>
        <v>91653.518518518526</v>
      </c>
      <c r="V1160" s="111">
        <f t="shared" si="1149"/>
        <v>1.0368663594470046E-2</v>
      </c>
      <c r="W1160" s="616"/>
      <c r="X1160" s="616"/>
      <c r="Y1160" s="128" t="s">
        <v>81</v>
      </c>
      <c r="Z1160" s="204">
        <v>6561253</v>
      </c>
      <c r="AA1160" s="183">
        <f>IFERROR(Z1160/W1144,"-")</f>
        <v>0.38817298323188137</v>
      </c>
      <c r="AB1160" s="212">
        <v>15</v>
      </c>
      <c r="AC1160" s="183">
        <f>IFERROR(AB1160/X1144,"-")</f>
        <v>0.9375</v>
      </c>
      <c r="AD1160" s="215">
        <f t="shared" si="1157"/>
        <v>437416.86666666664</v>
      </c>
      <c r="AE1160" s="111">
        <f t="shared" si="1150"/>
        <v>5.7603686635944703E-3</v>
      </c>
      <c r="AF1160" s="616"/>
      <c r="AG1160" s="616"/>
      <c r="AH1160" s="128" t="s">
        <v>81</v>
      </c>
      <c r="AI1160" s="204">
        <v>2919756</v>
      </c>
      <c r="AJ1160" s="183">
        <f>IFERROR(AI1160/AF1144,"-")</f>
        <v>0.11158071494821191</v>
      </c>
      <c r="AK1160" s="212">
        <v>29</v>
      </c>
      <c r="AL1160" s="183">
        <f>IFERROR(AK1160/AG1144,"-")</f>
        <v>0.96666666666666667</v>
      </c>
      <c r="AM1160" s="215">
        <f t="shared" si="1158"/>
        <v>100681.24137931035</v>
      </c>
      <c r="AN1160" s="111">
        <f t="shared" si="1151"/>
        <v>1.1136712749615975E-2</v>
      </c>
      <c r="AO1160" s="616"/>
      <c r="AP1160" s="652"/>
      <c r="AQ1160" s="128" t="s">
        <v>81</v>
      </c>
      <c r="AR1160" s="204">
        <f t="shared" si="1153"/>
        <v>45298195</v>
      </c>
      <c r="AS1160" s="183">
        <f>IFERROR(AR1160/AO1144,"-")</f>
        <v>0.24484974788389768</v>
      </c>
      <c r="AT1160" s="212">
        <f t="shared" si="1154"/>
        <v>239</v>
      </c>
      <c r="AU1160" s="183">
        <f>IFERROR(AT1160/AP1144,"-")</f>
        <v>0.81849315068493156</v>
      </c>
      <c r="AV1160" s="215">
        <f t="shared" si="1159"/>
        <v>189532.19665271966</v>
      </c>
      <c r="AW1160" s="111">
        <f t="shared" si="1152"/>
        <v>9.1781874039938552E-2</v>
      </c>
      <c r="AX1160" s="121"/>
      <c r="AY1160" s="76"/>
      <c r="AZ1160" s="76"/>
      <c r="BA1160" s="76"/>
      <c r="BB1160" s="76"/>
      <c r="BC1160" s="76"/>
      <c r="BD1160" s="76"/>
      <c r="BE1160" s="76"/>
      <c r="BF1160" s="76"/>
      <c r="BG1160" s="76"/>
      <c r="BH1160" s="76"/>
      <c r="BI1160" s="76"/>
      <c r="BN1160" s="500"/>
      <c r="BO1160" s="642"/>
      <c r="BP1160" s="641"/>
      <c r="BQ1160" s="641"/>
      <c r="BR1160" s="128" t="s">
        <v>81</v>
      </c>
      <c r="BS1160" s="188">
        <v>2246288</v>
      </c>
      <c r="BT1160" s="390">
        <v>0.13985238313145745</v>
      </c>
      <c r="BU1160" s="188">
        <v>27</v>
      </c>
      <c r="BV1160" s="390">
        <v>0.9642857142857143</v>
      </c>
      <c r="BW1160" s="188">
        <v>83195.851851851854</v>
      </c>
      <c r="BX1160" s="401">
        <v>1.0550996483001172E-2</v>
      </c>
      <c r="CB1160" s="159"/>
      <c r="CC1160" s="159"/>
      <c r="CD1160" s="159"/>
      <c r="CE1160" s="159"/>
      <c r="CF1160" s="159"/>
      <c r="CG1160" s="159"/>
      <c r="CI1160" s="76"/>
      <c r="CJ1160" s="150"/>
      <c r="CK1160" s="150"/>
      <c r="CL1160" s="150"/>
    </row>
    <row r="1161" spans="2:90" s="14" customFormat="1" ht="13.5" customHeight="1">
      <c r="B1161" s="500">
        <v>69</v>
      </c>
      <c r="C1161" s="627" t="s">
        <v>53</v>
      </c>
      <c r="D1161" s="630">
        <f>BL73</f>
        <v>6251</v>
      </c>
      <c r="E1161" s="626">
        <f t="shared" ref="E1161" si="1160">VLOOKUP(C1161,$AY$5:$BI$78,2,0)</f>
        <v>364767150</v>
      </c>
      <c r="F1161" s="626">
        <f t="shared" ref="F1161" si="1161">VLOOKUP(C1161,$AY$5:$BI$78,7,0)</f>
        <v>529</v>
      </c>
      <c r="G1161" s="124" t="s">
        <v>144</v>
      </c>
      <c r="H1161" s="210">
        <v>1809854</v>
      </c>
      <c r="I1161" s="181">
        <f>IFERROR(H1161/E1161,"-")</f>
        <v>4.9616693827829617E-3</v>
      </c>
      <c r="J1161" s="210">
        <v>72</v>
      </c>
      <c r="K1161" s="181">
        <f>IFERROR(J1161/F1161,"-")</f>
        <v>0.13610586011342155</v>
      </c>
      <c r="L1161" s="213">
        <f t="shared" si="1155"/>
        <v>25136.861111111109</v>
      </c>
      <c r="M1161" s="108">
        <f>IFERROR(J1161/$BL$73,0)</f>
        <v>1.1518157094864822E-2</v>
      </c>
      <c r="N1161" s="626">
        <f t="shared" ref="N1161" si="1162">VLOOKUP(C1161,$AY$5:$BI$78,3,0)</f>
        <v>39724540</v>
      </c>
      <c r="O1161" s="626">
        <f t="shared" ref="O1161" si="1163">VLOOKUP(C1161,$AY$5:$BI$78,8,0)</f>
        <v>73</v>
      </c>
      <c r="P1161" s="124" t="s">
        <v>144</v>
      </c>
      <c r="Q1161" s="210">
        <v>459021</v>
      </c>
      <c r="R1161" s="181">
        <f>IFERROR(Q1161/N1161,"-")</f>
        <v>1.1555099190575902E-2</v>
      </c>
      <c r="S1161" s="210">
        <v>14</v>
      </c>
      <c r="T1161" s="181">
        <f>IFERROR(S1161/O1161,"-")</f>
        <v>0.19178082191780821</v>
      </c>
      <c r="U1161" s="213">
        <f t="shared" si="1156"/>
        <v>32787.214285714283</v>
      </c>
      <c r="V1161" s="108">
        <f>IFERROR(S1161/$BL$73,0)</f>
        <v>2.2396416573348264E-3</v>
      </c>
      <c r="W1161" s="626">
        <f t="shared" ref="W1161" si="1164">VLOOKUP(C1161,$AY$5:$BI$78,4,0)</f>
        <v>25268520</v>
      </c>
      <c r="X1161" s="626">
        <f t="shared" ref="X1161" si="1165">VLOOKUP(C1161,$AY$5:$BI$78,9,0)</f>
        <v>46</v>
      </c>
      <c r="Y1161" s="124" t="s">
        <v>144</v>
      </c>
      <c r="Z1161" s="210">
        <v>257564</v>
      </c>
      <c r="AA1161" s="181">
        <f>IFERROR(Z1161/W1161,"-")</f>
        <v>1.0193078185821726E-2</v>
      </c>
      <c r="AB1161" s="210">
        <v>12</v>
      </c>
      <c r="AC1161" s="181">
        <f>IFERROR(AB1161/X1161,"-")</f>
        <v>0.2608695652173913</v>
      </c>
      <c r="AD1161" s="213">
        <f t="shared" si="1157"/>
        <v>21463.666666666668</v>
      </c>
      <c r="AE1161" s="108">
        <f>IFERROR(AB1161/$BL$73,0)</f>
        <v>1.9196928491441369E-3</v>
      </c>
      <c r="AF1161" s="626">
        <f t="shared" ref="AF1161" si="1166">VLOOKUP(C1161,$AY$5:$BI$78,5,0)</f>
        <v>30225140</v>
      </c>
      <c r="AG1161" s="626">
        <f t="shared" ref="AG1161" si="1167">VLOOKUP(C1161,$AY$5:$BI$78,10,0)</f>
        <v>55</v>
      </c>
      <c r="AH1161" s="124" t="s">
        <v>144</v>
      </c>
      <c r="AI1161" s="210">
        <v>375455</v>
      </c>
      <c r="AJ1161" s="181">
        <f>IFERROR(AI1161/AF1161,"-")</f>
        <v>1.2421944116718731E-2</v>
      </c>
      <c r="AK1161" s="210">
        <v>14</v>
      </c>
      <c r="AL1161" s="181">
        <f>IFERROR(AK1161/AG1161,"-")</f>
        <v>0.25454545454545452</v>
      </c>
      <c r="AM1161" s="213">
        <f t="shared" si="1158"/>
        <v>26818.214285714286</v>
      </c>
      <c r="AN1161" s="108">
        <f>IFERROR(AK1161/$BL$73,0)</f>
        <v>2.2396416573348264E-3</v>
      </c>
      <c r="AO1161" s="626">
        <f t="shared" ref="AO1161" si="1168">VLOOKUP(C1161,$AY$5:$BI$78,6,0)</f>
        <v>459985350</v>
      </c>
      <c r="AP1161" s="650">
        <f t="shared" ref="AP1161" si="1169">VLOOKUP(C1161,$AY$5:$BI$78,11,0)</f>
        <v>703</v>
      </c>
      <c r="AQ1161" s="124" t="s">
        <v>144</v>
      </c>
      <c r="AR1161" s="210">
        <f t="shared" si="1153"/>
        <v>2901894</v>
      </c>
      <c r="AS1161" s="181">
        <f>IFERROR(AR1161/AO1161,"-")</f>
        <v>6.3086661346932029E-3</v>
      </c>
      <c r="AT1161" s="210">
        <f t="shared" si="1154"/>
        <v>112</v>
      </c>
      <c r="AU1161" s="181">
        <f>IFERROR(AT1161/AP1161,"-")</f>
        <v>0.15931721194879089</v>
      </c>
      <c r="AV1161" s="213">
        <f t="shared" si="1159"/>
        <v>25909.767857142859</v>
      </c>
      <c r="AW1161" s="108">
        <f>IFERROR(AT1161/$BL$73,0)</f>
        <v>1.7917133258678612E-2</v>
      </c>
      <c r="AX1161" s="121"/>
      <c r="AY1161" s="76"/>
      <c r="AZ1161" s="76"/>
      <c r="BA1161" s="76"/>
      <c r="BB1161" s="76"/>
      <c r="BC1161" s="76"/>
      <c r="BD1161" s="76"/>
      <c r="BE1161" s="76"/>
      <c r="BF1161" s="76"/>
      <c r="BG1161" s="76"/>
      <c r="BH1161" s="76"/>
      <c r="BI1161" s="76"/>
      <c r="BN1161" s="500">
        <v>69</v>
      </c>
      <c r="BO1161" s="642" t="s">
        <v>53</v>
      </c>
      <c r="BP1161" s="641">
        <v>63002710</v>
      </c>
      <c r="BQ1161" s="641">
        <v>61</v>
      </c>
      <c r="BR1161" s="400" t="s">
        <v>144</v>
      </c>
      <c r="BS1161" s="188">
        <v>523267</v>
      </c>
      <c r="BT1161" s="390">
        <v>8.3054681298629848E-3</v>
      </c>
      <c r="BU1161" s="188">
        <v>20</v>
      </c>
      <c r="BV1161" s="390">
        <v>0.32786885245901637</v>
      </c>
      <c r="BW1161" s="188">
        <v>26163.35</v>
      </c>
      <c r="BX1161" s="401">
        <v>3.3681374200067362E-3</v>
      </c>
      <c r="CB1161" s="159"/>
      <c r="CC1161" s="159"/>
      <c r="CD1161" s="159"/>
      <c r="CE1161" s="159"/>
      <c r="CF1161" s="159"/>
      <c r="CG1161" s="159"/>
      <c r="CI1161" s="76"/>
      <c r="CJ1161" s="150"/>
      <c r="CK1161" s="150"/>
      <c r="CL1161" s="150"/>
    </row>
    <row r="1162" spans="2:90" s="14" customFormat="1" ht="13.5" customHeight="1">
      <c r="B1162" s="500"/>
      <c r="C1162" s="628"/>
      <c r="D1162" s="631"/>
      <c r="E1162" s="615"/>
      <c r="F1162" s="615"/>
      <c r="G1162" s="125" t="s">
        <v>145</v>
      </c>
      <c r="H1162" s="211">
        <v>6932187</v>
      </c>
      <c r="I1162" s="182">
        <f>IFERROR(H1162/E1161,"-")</f>
        <v>1.9004416927346664E-2</v>
      </c>
      <c r="J1162" s="211">
        <v>125</v>
      </c>
      <c r="K1162" s="182">
        <f>IFERROR(J1162/F1161,"-")</f>
        <v>0.23629489603024575</v>
      </c>
      <c r="L1162" s="214">
        <f t="shared" si="1155"/>
        <v>55457.495999999999</v>
      </c>
      <c r="M1162" s="109">
        <f t="shared" ref="M1162:M1177" si="1170">IFERROR(J1162/$BL$73,0)</f>
        <v>1.9996800511918093E-2</v>
      </c>
      <c r="N1162" s="615"/>
      <c r="O1162" s="615"/>
      <c r="P1162" s="125" t="s">
        <v>145</v>
      </c>
      <c r="Q1162" s="211">
        <v>1243787</v>
      </c>
      <c r="R1162" s="182">
        <f>IFERROR(Q1162/N1161,"-")</f>
        <v>3.1310293335051836E-2</v>
      </c>
      <c r="S1162" s="211">
        <v>24</v>
      </c>
      <c r="T1162" s="182">
        <f>IFERROR(S1162/O1161,"-")</f>
        <v>0.32876712328767121</v>
      </c>
      <c r="U1162" s="214">
        <f t="shared" si="1156"/>
        <v>51824.458333333336</v>
      </c>
      <c r="V1162" s="109">
        <f t="shared" ref="V1162:V1177" si="1171">IFERROR(S1162/$BL$73,0)</f>
        <v>3.8393856982882738E-3</v>
      </c>
      <c r="W1162" s="615"/>
      <c r="X1162" s="615"/>
      <c r="Y1162" s="125" t="s">
        <v>145</v>
      </c>
      <c r="Z1162" s="211">
        <v>254358</v>
      </c>
      <c r="AA1162" s="182">
        <f>IFERROR(Z1162/W1161,"-")</f>
        <v>1.0066200948848606E-2</v>
      </c>
      <c r="AB1162" s="211">
        <v>13</v>
      </c>
      <c r="AC1162" s="182">
        <f>IFERROR(AB1162/X1161,"-")</f>
        <v>0.28260869565217389</v>
      </c>
      <c r="AD1162" s="214">
        <f t="shared" si="1157"/>
        <v>19566</v>
      </c>
      <c r="AE1162" s="109">
        <f t="shared" ref="AE1162:AE1177" si="1172">IFERROR(AB1162/$BL$73,0)</f>
        <v>2.0796672532394818E-3</v>
      </c>
      <c r="AF1162" s="615"/>
      <c r="AG1162" s="615"/>
      <c r="AH1162" s="125" t="s">
        <v>145</v>
      </c>
      <c r="AI1162" s="211">
        <v>353264</v>
      </c>
      <c r="AJ1162" s="182">
        <f>IFERROR(AI1162/AF1161,"-")</f>
        <v>1.1687753969046959E-2</v>
      </c>
      <c r="AK1162" s="211">
        <v>18</v>
      </c>
      <c r="AL1162" s="182">
        <f>IFERROR(AK1162/AG1161,"-")</f>
        <v>0.32727272727272727</v>
      </c>
      <c r="AM1162" s="214">
        <f t="shared" si="1158"/>
        <v>19625.777777777777</v>
      </c>
      <c r="AN1162" s="109">
        <f t="shared" ref="AN1162:AN1177" si="1173">IFERROR(AK1162/$BL$73,0)</f>
        <v>2.8795392737162055E-3</v>
      </c>
      <c r="AO1162" s="615"/>
      <c r="AP1162" s="651"/>
      <c r="AQ1162" s="125" t="s">
        <v>145</v>
      </c>
      <c r="AR1162" s="211">
        <f t="shared" si="1153"/>
        <v>8783596</v>
      </c>
      <c r="AS1162" s="182">
        <f>IFERROR(AR1162/AO1161,"-")</f>
        <v>1.9095382059450373E-2</v>
      </c>
      <c r="AT1162" s="211">
        <f t="shared" si="1154"/>
        <v>180</v>
      </c>
      <c r="AU1162" s="182">
        <f>IFERROR(AT1162/AP1161,"-")</f>
        <v>0.25604551920341395</v>
      </c>
      <c r="AV1162" s="214">
        <f t="shared" si="1159"/>
        <v>48797.755555555559</v>
      </c>
      <c r="AW1162" s="109">
        <f t="shared" ref="AW1162:AW1177" si="1174">IFERROR(AT1162/$BL$73,0)</f>
        <v>2.8795392737162053E-2</v>
      </c>
      <c r="AX1162" s="121"/>
      <c r="AY1162" s="76"/>
      <c r="AZ1162" s="76"/>
      <c r="BA1162" s="76"/>
      <c r="BB1162" s="76"/>
      <c r="BC1162" s="76"/>
      <c r="BD1162" s="76"/>
      <c r="BE1162" s="76"/>
      <c r="BF1162" s="76"/>
      <c r="BG1162" s="76"/>
      <c r="BH1162" s="76"/>
      <c r="BI1162" s="76"/>
      <c r="BN1162" s="500"/>
      <c r="BO1162" s="642"/>
      <c r="BP1162" s="641"/>
      <c r="BQ1162" s="641"/>
      <c r="BR1162" s="400" t="s">
        <v>145</v>
      </c>
      <c r="BS1162" s="188">
        <v>1353731</v>
      </c>
      <c r="BT1162" s="390">
        <v>2.1486869374349134E-2</v>
      </c>
      <c r="BU1162" s="188">
        <v>18</v>
      </c>
      <c r="BV1162" s="390">
        <v>0.29508196721311475</v>
      </c>
      <c r="BW1162" s="188">
        <v>75207.277777777781</v>
      </c>
      <c r="BX1162" s="401">
        <v>3.0313236780060626E-3</v>
      </c>
      <c r="CB1162" s="159"/>
      <c r="CC1162" s="159"/>
      <c r="CD1162" s="159"/>
      <c r="CE1162" s="159"/>
      <c r="CF1162" s="159"/>
      <c r="CG1162" s="159"/>
      <c r="CI1162" s="76"/>
      <c r="CJ1162" s="150"/>
      <c r="CK1162" s="150"/>
      <c r="CL1162" s="150"/>
    </row>
    <row r="1163" spans="2:90" s="14" customFormat="1" ht="13.5" customHeight="1">
      <c r="B1163" s="500"/>
      <c r="C1163" s="628"/>
      <c r="D1163" s="631"/>
      <c r="E1163" s="615"/>
      <c r="F1163" s="615"/>
      <c r="G1163" s="126" t="s">
        <v>146</v>
      </c>
      <c r="H1163" s="211">
        <v>3252023</v>
      </c>
      <c r="I1163" s="182">
        <f>IFERROR(H1163/E1161,"-")</f>
        <v>8.9153395529175256E-3</v>
      </c>
      <c r="J1163" s="211">
        <v>122</v>
      </c>
      <c r="K1163" s="182">
        <f>IFERROR(J1163/F1161,"-")</f>
        <v>0.23062381852551986</v>
      </c>
      <c r="L1163" s="214">
        <f t="shared" si="1155"/>
        <v>26655.926229508197</v>
      </c>
      <c r="M1163" s="109">
        <f t="shared" si="1170"/>
        <v>1.9516877299632057E-2</v>
      </c>
      <c r="N1163" s="615"/>
      <c r="O1163" s="615"/>
      <c r="P1163" s="126" t="s">
        <v>146</v>
      </c>
      <c r="Q1163" s="211">
        <v>459057</v>
      </c>
      <c r="R1163" s="182">
        <f>IFERROR(Q1163/N1161,"-")</f>
        <v>1.1556005431403359E-2</v>
      </c>
      <c r="S1163" s="211">
        <v>17</v>
      </c>
      <c r="T1163" s="182">
        <f>IFERROR(S1163/O1161,"-")</f>
        <v>0.23287671232876711</v>
      </c>
      <c r="U1163" s="214">
        <f t="shared" si="1156"/>
        <v>27003.352941176472</v>
      </c>
      <c r="V1163" s="109">
        <f t="shared" si="1171"/>
        <v>2.7195648696208608E-3</v>
      </c>
      <c r="W1163" s="615"/>
      <c r="X1163" s="615"/>
      <c r="Y1163" s="126" t="s">
        <v>146</v>
      </c>
      <c r="Z1163" s="211">
        <v>380299</v>
      </c>
      <c r="AA1163" s="182">
        <f>IFERROR(Z1163/W1161,"-")</f>
        <v>1.5050307655533446E-2</v>
      </c>
      <c r="AB1163" s="211">
        <v>8</v>
      </c>
      <c r="AC1163" s="182">
        <f>IFERROR(AB1163/X1161,"-")</f>
        <v>0.17391304347826086</v>
      </c>
      <c r="AD1163" s="214">
        <f t="shared" si="1157"/>
        <v>47537.375</v>
      </c>
      <c r="AE1163" s="109">
        <f t="shared" si="1172"/>
        <v>1.2797952327627579E-3</v>
      </c>
      <c r="AF1163" s="615"/>
      <c r="AG1163" s="615"/>
      <c r="AH1163" s="126" t="s">
        <v>146</v>
      </c>
      <c r="AI1163" s="211">
        <v>228180</v>
      </c>
      <c r="AJ1163" s="182">
        <f>IFERROR(AI1163/AF1161,"-")</f>
        <v>7.5493446845903778E-3</v>
      </c>
      <c r="AK1163" s="211">
        <v>12</v>
      </c>
      <c r="AL1163" s="182">
        <f>IFERROR(AK1163/AG1161,"-")</f>
        <v>0.21818181818181817</v>
      </c>
      <c r="AM1163" s="214">
        <f t="shared" si="1158"/>
        <v>19015</v>
      </c>
      <c r="AN1163" s="109">
        <f t="shared" si="1173"/>
        <v>1.9196928491441369E-3</v>
      </c>
      <c r="AO1163" s="615"/>
      <c r="AP1163" s="651"/>
      <c r="AQ1163" s="126" t="s">
        <v>146</v>
      </c>
      <c r="AR1163" s="211">
        <f t="shared" si="1153"/>
        <v>4319559</v>
      </c>
      <c r="AS1163" s="182">
        <f>IFERROR(AR1163/AO1161,"-")</f>
        <v>9.3906447237939207E-3</v>
      </c>
      <c r="AT1163" s="211">
        <f t="shared" si="1154"/>
        <v>159</v>
      </c>
      <c r="AU1163" s="182">
        <f>IFERROR(AT1163/AP1161,"-")</f>
        <v>0.22617354196301565</v>
      </c>
      <c r="AV1163" s="214">
        <f t="shared" si="1159"/>
        <v>27167.037735849055</v>
      </c>
      <c r="AW1163" s="109">
        <f t="shared" si="1174"/>
        <v>2.5435930251159814E-2</v>
      </c>
      <c r="AX1163" s="121"/>
      <c r="AY1163" s="76"/>
      <c r="AZ1163" s="76"/>
      <c r="BA1163" s="76"/>
      <c r="BB1163" s="76"/>
      <c r="BC1163" s="76"/>
      <c r="BD1163" s="76"/>
      <c r="BE1163" s="76"/>
      <c r="BF1163" s="76"/>
      <c r="BG1163" s="76"/>
      <c r="BH1163" s="76"/>
      <c r="BI1163" s="76"/>
      <c r="BN1163" s="500"/>
      <c r="BO1163" s="642"/>
      <c r="BP1163" s="641"/>
      <c r="BQ1163" s="641"/>
      <c r="BR1163" s="400" t="s">
        <v>146</v>
      </c>
      <c r="BS1163" s="188">
        <v>332926</v>
      </c>
      <c r="BT1163" s="390">
        <v>5.2843123732296592E-3</v>
      </c>
      <c r="BU1163" s="188">
        <v>11</v>
      </c>
      <c r="BV1163" s="390">
        <v>0.18032786885245902</v>
      </c>
      <c r="BW1163" s="188">
        <v>30266</v>
      </c>
      <c r="BX1163" s="401">
        <v>1.8524755810037049E-3</v>
      </c>
      <c r="CB1163" s="159"/>
      <c r="CC1163" s="159"/>
      <c r="CD1163" s="159"/>
      <c r="CE1163" s="159"/>
      <c r="CF1163" s="159"/>
      <c r="CG1163" s="159"/>
      <c r="CI1163" s="76"/>
      <c r="CJ1163" s="150"/>
      <c r="CK1163" s="150"/>
      <c r="CL1163" s="150"/>
    </row>
    <row r="1164" spans="2:90" s="14" customFormat="1" ht="13.5" customHeight="1">
      <c r="B1164" s="500"/>
      <c r="C1164" s="628"/>
      <c r="D1164" s="631"/>
      <c r="E1164" s="615"/>
      <c r="F1164" s="615"/>
      <c r="G1164" s="126" t="s">
        <v>147</v>
      </c>
      <c r="H1164" s="211">
        <v>171224</v>
      </c>
      <c r="I1164" s="182">
        <f>IFERROR(H1164/E1161,"-")</f>
        <v>4.6940630481664812E-4</v>
      </c>
      <c r="J1164" s="211">
        <v>18</v>
      </c>
      <c r="K1164" s="182">
        <f>IFERROR(J1164/F1161,"-")</f>
        <v>3.4026465028355386E-2</v>
      </c>
      <c r="L1164" s="214">
        <f t="shared" si="1155"/>
        <v>9512.4444444444453</v>
      </c>
      <c r="M1164" s="109">
        <f t="shared" si="1170"/>
        <v>2.8795392737162055E-3</v>
      </c>
      <c r="N1164" s="615"/>
      <c r="O1164" s="615"/>
      <c r="P1164" s="126" t="s">
        <v>147</v>
      </c>
      <c r="Q1164" s="211">
        <v>56844</v>
      </c>
      <c r="R1164" s="182">
        <f>IFERROR(Q1164/N1161,"-")</f>
        <v>1.4309542665566423E-3</v>
      </c>
      <c r="S1164" s="211">
        <v>3</v>
      </c>
      <c r="T1164" s="182">
        <f>IFERROR(S1164/O1161,"-")</f>
        <v>4.1095890410958902E-2</v>
      </c>
      <c r="U1164" s="214">
        <f t="shared" si="1156"/>
        <v>18948</v>
      </c>
      <c r="V1164" s="109">
        <f t="shared" si="1171"/>
        <v>4.7992321228603423E-4</v>
      </c>
      <c r="W1164" s="615"/>
      <c r="X1164" s="615"/>
      <c r="Y1164" s="126" t="s">
        <v>147</v>
      </c>
      <c r="Z1164" s="211">
        <v>0</v>
      </c>
      <c r="AA1164" s="182">
        <f>IFERROR(Z1164/W1161,"-")</f>
        <v>0</v>
      </c>
      <c r="AB1164" s="211">
        <v>0</v>
      </c>
      <c r="AC1164" s="182">
        <f>IFERROR(AB1164/X1161,"-")</f>
        <v>0</v>
      </c>
      <c r="AD1164" s="214" t="str">
        <f t="shared" si="1157"/>
        <v>-</v>
      </c>
      <c r="AE1164" s="109">
        <f t="shared" si="1172"/>
        <v>0</v>
      </c>
      <c r="AF1164" s="615"/>
      <c r="AG1164" s="615"/>
      <c r="AH1164" s="126" t="s">
        <v>147</v>
      </c>
      <c r="AI1164" s="211">
        <v>0</v>
      </c>
      <c r="AJ1164" s="182">
        <f>IFERROR(AI1164/AF1161,"-")</f>
        <v>0</v>
      </c>
      <c r="AK1164" s="211">
        <v>0</v>
      </c>
      <c r="AL1164" s="182">
        <f>IFERROR(AK1164/AG1161,"-")</f>
        <v>0</v>
      </c>
      <c r="AM1164" s="214" t="str">
        <f t="shared" si="1158"/>
        <v>-</v>
      </c>
      <c r="AN1164" s="109">
        <f t="shared" si="1173"/>
        <v>0</v>
      </c>
      <c r="AO1164" s="615"/>
      <c r="AP1164" s="651"/>
      <c r="AQ1164" s="126" t="s">
        <v>147</v>
      </c>
      <c r="AR1164" s="211">
        <f t="shared" si="1153"/>
        <v>228068</v>
      </c>
      <c r="AS1164" s="182">
        <f>IFERROR(AR1164/AO1161,"-")</f>
        <v>4.9581579065507194E-4</v>
      </c>
      <c r="AT1164" s="211">
        <f t="shared" si="1154"/>
        <v>21</v>
      </c>
      <c r="AU1164" s="182">
        <f>IFERROR(AT1164/AP1161,"-")</f>
        <v>2.9871977240398292E-2</v>
      </c>
      <c r="AV1164" s="214">
        <f t="shared" si="1159"/>
        <v>10860.380952380952</v>
      </c>
      <c r="AW1164" s="109">
        <f t="shared" si="1174"/>
        <v>3.3594624860022394E-3</v>
      </c>
      <c r="AX1164" s="121"/>
      <c r="AY1164" s="76"/>
      <c r="AZ1164" s="76"/>
      <c r="BA1164" s="76"/>
      <c r="BB1164" s="76"/>
      <c r="BC1164" s="76"/>
      <c r="BD1164" s="76"/>
      <c r="BE1164" s="76"/>
      <c r="BF1164" s="76"/>
      <c r="BG1164" s="76"/>
      <c r="BH1164" s="76"/>
      <c r="BI1164" s="76"/>
      <c r="BN1164" s="500"/>
      <c r="BO1164" s="642"/>
      <c r="BP1164" s="641"/>
      <c r="BQ1164" s="641"/>
      <c r="BR1164" s="400" t="s">
        <v>147</v>
      </c>
      <c r="BS1164" s="188">
        <v>2749</v>
      </c>
      <c r="BT1164" s="390">
        <v>4.363304372145262E-5</v>
      </c>
      <c r="BU1164" s="188">
        <v>1</v>
      </c>
      <c r="BV1164" s="390">
        <v>1.6393442622950821E-2</v>
      </c>
      <c r="BW1164" s="188">
        <v>2749</v>
      </c>
      <c r="BX1164" s="401">
        <v>1.6840687100033681E-4</v>
      </c>
      <c r="CB1164" s="159"/>
      <c r="CC1164" s="159"/>
      <c r="CD1164" s="159"/>
      <c r="CE1164" s="159"/>
      <c r="CF1164" s="159"/>
      <c r="CG1164" s="159"/>
      <c r="CI1164" s="76"/>
      <c r="CJ1164" s="150"/>
      <c r="CK1164" s="150"/>
      <c r="CL1164" s="150"/>
    </row>
    <row r="1165" spans="2:90" s="14" customFormat="1" ht="13.5" customHeight="1">
      <c r="B1165" s="500"/>
      <c r="C1165" s="628"/>
      <c r="D1165" s="631"/>
      <c r="E1165" s="615"/>
      <c r="F1165" s="615"/>
      <c r="G1165" s="126" t="s">
        <v>148</v>
      </c>
      <c r="H1165" s="211">
        <v>9292750</v>
      </c>
      <c r="I1165" s="182">
        <f>IFERROR(H1165/E1161,"-")</f>
        <v>2.5475841231865314E-2</v>
      </c>
      <c r="J1165" s="211">
        <v>164</v>
      </c>
      <c r="K1165" s="182">
        <f>IFERROR(J1165/F1161,"-")</f>
        <v>0.31001890359168244</v>
      </c>
      <c r="L1165" s="214">
        <f t="shared" si="1155"/>
        <v>56663.109756097561</v>
      </c>
      <c r="M1165" s="109">
        <f t="shared" si="1170"/>
        <v>2.6235802271636539E-2</v>
      </c>
      <c r="N1165" s="615"/>
      <c r="O1165" s="615"/>
      <c r="P1165" s="126" t="s">
        <v>148</v>
      </c>
      <c r="Q1165" s="211">
        <v>2184932</v>
      </c>
      <c r="R1165" s="182">
        <f>IFERROR(Q1165/N1161,"-")</f>
        <v>5.5002071767224991E-2</v>
      </c>
      <c r="S1165" s="211">
        <v>25</v>
      </c>
      <c r="T1165" s="182">
        <f>IFERROR(S1165/O1161,"-")</f>
        <v>0.34246575342465752</v>
      </c>
      <c r="U1165" s="214">
        <f t="shared" si="1156"/>
        <v>87397.28</v>
      </c>
      <c r="V1165" s="109">
        <f t="shared" si="1171"/>
        <v>3.9993601023836185E-3</v>
      </c>
      <c r="W1165" s="615"/>
      <c r="X1165" s="615"/>
      <c r="Y1165" s="126" t="s">
        <v>148</v>
      </c>
      <c r="Z1165" s="211">
        <v>704238</v>
      </c>
      <c r="AA1165" s="182">
        <f>IFERROR(Z1165/W1161,"-")</f>
        <v>2.7870172055981118E-2</v>
      </c>
      <c r="AB1165" s="211">
        <v>15</v>
      </c>
      <c r="AC1165" s="182">
        <f>IFERROR(AB1165/X1161,"-")</f>
        <v>0.32608695652173914</v>
      </c>
      <c r="AD1165" s="214">
        <f t="shared" si="1157"/>
        <v>46949.2</v>
      </c>
      <c r="AE1165" s="109">
        <f t="shared" si="1172"/>
        <v>2.3996160614301711E-3</v>
      </c>
      <c r="AF1165" s="615"/>
      <c r="AG1165" s="615"/>
      <c r="AH1165" s="126" t="s">
        <v>148</v>
      </c>
      <c r="AI1165" s="211">
        <v>515883</v>
      </c>
      <c r="AJ1165" s="182">
        <f>IFERROR(AI1165/AF1161,"-")</f>
        <v>1.7068010272243569E-2</v>
      </c>
      <c r="AK1165" s="211">
        <v>17</v>
      </c>
      <c r="AL1165" s="182">
        <f>IFERROR(AK1165/AG1161,"-")</f>
        <v>0.30909090909090908</v>
      </c>
      <c r="AM1165" s="214">
        <f t="shared" si="1158"/>
        <v>30346.058823529413</v>
      </c>
      <c r="AN1165" s="109">
        <f t="shared" si="1173"/>
        <v>2.7195648696208608E-3</v>
      </c>
      <c r="AO1165" s="615"/>
      <c r="AP1165" s="651"/>
      <c r="AQ1165" s="126" t="s">
        <v>148</v>
      </c>
      <c r="AR1165" s="211">
        <f t="shared" si="1153"/>
        <v>12697803</v>
      </c>
      <c r="AS1165" s="182">
        <f>IFERROR(AR1165/AO1161,"-")</f>
        <v>2.7604798718046129E-2</v>
      </c>
      <c r="AT1165" s="211">
        <f t="shared" si="1154"/>
        <v>221</v>
      </c>
      <c r="AU1165" s="182">
        <f>IFERROR(AT1165/AP1161,"-")</f>
        <v>0.31436699857752487</v>
      </c>
      <c r="AV1165" s="214">
        <f t="shared" si="1159"/>
        <v>57456.122171945703</v>
      </c>
      <c r="AW1165" s="109">
        <f t="shared" si="1174"/>
        <v>3.5354343305071187E-2</v>
      </c>
      <c r="AX1165" s="121"/>
      <c r="AY1165" s="76"/>
      <c r="AZ1165" s="76"/>
      <c r="BA1165" s="76"/>
      <c r="BB1165" s="76"/>
      <c r="BC1165" s="76"/>
      <c r="BD1165" s="76"/>
      <c r="BE1165" s="76"/>
      <c r="BF1165" s="76"/>
      <c r="BG1165" s="76"/>
      <c r="BH1165" s="76"/>
      <c r="BI1165" s="76"/>
      <c r="BN1165" s="500"/>
      <c r="BO1165" s="642"/>
      <c r="BP1165" s="641"/>
      <c r="BQ1165" s="641"/>
      <c r="BR1165" s="400" t="s">
        <v>148</v>
      </c>
      <c r="BS1165" s="188">
        <v>2153846</v>
      </c>
      <c r="BT1165" s="390">
        <v>3.4186561181257125E-2</v>
      </c>
      <c r="BU1165" s="188">
        <v>24</v>
      </c>
      <c r="BV1165" s="390">
        <v>0.39344262295081966</v>
      </c>
      <c r="BW1165" s="188">
        <v>89743.583333333328</v>
      </c>
      <c r="BX1165" s="401">
        <v>4.0417649040080834E-3</v>
      </c>
      <c r="CB1165" s="159"/>
      <c r="CC1165" s="159"/>
      <c r="CD1165" s="159"/>
      <c r="CE1165" s="159"/>
      <c r="CF1165" s="159"/>
      <c r="CG1165" s="159"/>
      <c r="CI1165" s="76"/>
      <c r="CJ1165" s="150"/>
      <c r="CK1165" s="150"/>
      <c r="CL1165" s="150"/>
    </row>
    <row r="1166" spans="2:90" s="14" customFormat="1" ht="13.5" customHeight="1">
      <c r="B1166" s="500"/>
      <c r="C1166" s="628"/>
      <c r="D1166" s="631"/>
      <c r="E1166" s="615"/>
      <c r="F1166" s="615"/>
      <c r="G1166" s="126" t="s">
        <v>149</v>
      </c>
      <c r="H1166" s="211">
        <v>7574341</v>
      </c>
      <c r="I1166" s="182">
        <f>IFERROR(H1166/E1161,"-")</f>
        <v>2.076486602480514E-2</v>
      </c>
      <c r="J1166" s="211">
        <v>125</v>
      </c>
      <c r="K1166" s="182">
        <f>IFERROR(J1166/F1161,"-")</f>
        <v>0.23629489603024575</v>
      </c>
      <c r="L1166" s="214">
        <f t="shared" si="1155"/>
        <v>60594.728000000003</v>
      </c>
      <c r="M1166" s="109">
        <f t="shared" si="1170"/>
        <v>1.9996800511918093E-2</v>
      </c>
      <c r="N1166" s="615"/>
      <c r="O1166" s="615"/>
      <c r="P1166" s="126" t="s">
        <v>149</v>
      </c>
      <c r="Q1166" s="211">
        <v>754237</v>
      </c>
      <c r="R1166" s="182">
        <f>IFERROR(Q1166/N1161,"-")</f>
        <v>1.8986676749434984E-2</v>
      </c>
      <c r="S1166" s="211">
        <v>22</v>
      </c>
      <c r="T1166" s="182">
        <f>IFERROR(S1166/O1161,"-")</f>
        <v>0.30136986301369861</v>
      </c>
      <c r="U1166" s="214">
        <f t="shared" si="1156"/>
        <v>34283.5</v>
      </c>
      <c r="V1166" s="109">
        <f t="shared" si="1171"/>
        <v>3.5194368900975845E-3</v>
      </c>
      <c r="W1166" s="615"/>
      <c r="X1166" s="615"/>
      <c r="Y1166" s="126" t="s">
        <v>149</v>
      </c>
      <c r="Z1166" s="211">
        <v>409420</v>
      </c>
      <c r="AA1166" s="182">
        <f>IFERROR(Z1166/W1161,"-")</f>
        <v>1.6202769295550354E-2</v>
      </c>
      <c r="AB1166" s="211">
        <v>9</v>
      </c>
      <c r="AC1166" s="182">
        <f>IFERROR(AB1166/X1161,"-")</f>
        <v>0.19565217391304349</v>
      </c>
      <c r="AD1166" s="214">
        <f t="shared" si="1157"/>
        <v>45491.111111111109</v>
      </c>
      <c r="AE1166" s="109">
        <f t="shared" si="1172"/>
        <v>1.4397696368581027E-3</v>
      </c>
      <c r="AF1166" s="615"/>
      <c r="AG1166" s="615"/>
      <c r="AH1166" s="126" t="s">
        <v>149</v>
      </c>
      <c r="AI1166" s="211">
        <v>432510</v>
      </c>
      <c r="AJ1166" s="182">
        <f>IFERROR(AI1166/AF1161,"-")</f>
        <v>1.4309611138277606E-2</v>
      </c>
      <c r="AK1166" s="211">
        <v>16</v>
      </c>
      <c r="AL1166" s="182">
        <f>IFERROR(AK1166/AG1161,"-")</f>
        <v>0.29090909090909089</v>
      </c>
      <c r="AM1166" s="214">
        <f t="shared" si="1158"/>
        <v>27031.875</v>
      </c>
      <c r="AN1166" s="109">
        <f t="shared" si="1173"/>
        <v>2.5595904655255157E-3</v>
      </c>
      <c r="AO1166" s="615"/>
      <c r="AP1166" s="651"/>
      <c r="AQ1166" s="126" t="s">
        <v>149</v>
      </c>
      <c r="AR1166" s="211">
        <f t="shared" si="1153"/>
        <v>9170508</v>
      </c>
      <c r="AS1166" s="182">
        <f>IFERROR(AR1166/AO1161,"-")</f>
        <v>1.9936521891403717E-2</v>
      </c>
      <c r="AT1166" s="211">
        <f t="shared" si="1154"/>
        <v>172</v>
      </c>
      <c r="AU1166" s="182">
        <f>IFERROR(AT1166/AP1161,"-")</f>
        <v>0.24466571834992887</v>
      </c>
      <c r="AV1166" s="214">
        <f t="shared" si="1159"/>
        <v>53316.906976744183</v>
      </c>
      <c r="AW1166" s="109">
        <f t="shared" si="1174"/>
        <v>2.7515597504399296E-2</v>
      </c>
      <c r="AX1166" s="121"/>
      <c r="AY1166" s="76"/>
      <c r="AZ1166" s="76"/>
      <c r="BA1166" s="76"/>
      <c r="BB1166" s="76"/>
      <c r="BC1166" s="76"/>
      <c r="BD1166" s="76"/>
      <c r="BE1166" s="76"/>
      <c r="BF1166" s="76"/>
      <c r="BG1166" s="76"/>
      <c r="BH1166" s="76"/>
      <c r="BI1166" s="76"/>
      <c r="BN1166" s="500"/>
      <c r="BO1166" s="642"/>
      <c r="BP1166" s="641"/>
      <c r="BQ1166" s="641"/>
      <c r="BR1166" s="400" t="s">
        <v>149</v>
      </c>
      <c r="BS1166" s="188">
        <v>1215716</v>
      </c>
      <c r="BT1166" s="390">
        <v>1.9296249320068931E-2</v>
      </c>
      <c r="BU1166" s="188">
        <v>18</v>
      </c>
      <c r="BV1166" s="390">
        <v>0.29508196721311475</v>
      </c>
      <c r="BW1166" s="188">
        <v>67539.777777777781</v>
      </c>
      <c r="BX1166" s="401">
        <v>3.0313236780060626E-3</v>
      </c>
      <c r="CB1166" s="159"/>
      <c r="CC1166" s="159"/>
      <c r="CD1166" s="159"/>
      <c r="CE1166" s="159"/>
      <c r="CF1166" s="159"/>
      <c r="CG1166" s="159"/>
      <c r="CI1166" s="76"/>
      <c r="CJ1166" s="150"/>
      <c r="CK1166" s="150"/>
      <c r="CL1166" s="150"/>
    </row>
    <row r="1167" spans="2:90" s="14" customFormat="1" ht="13.5" customHeight="1">
      <c r="B1167" s="500"/>
      <c r="C1167" s="628"/>
      <c r="D1167" s="631"/>
      <c r="E1167" s="615"/>
      <c r="F1167" s="615"/>
      <c r="G1167" s="126" t="s">
        <v>150</v>
      </c>
      <c r="H1167" s="211">
        <v>10073773</v>
      </c>
      <c r="I1167" s="182">
        <f>IFERROR(H1167/E1161,"-")</f>
        <v>2.7616996212515298E-2</v>
      </c>
      <c r="J1167" s="211">
        <v>44</v>
      </c>
      <c r="K1167" s="182">
        <f>IFERROR(J1167/F1161,"-")</f>
        <v>8.3175803402646506E-2</v>
      </c>
      <c r="L1167" s="214">
        <f t="shared" si="1155"/>
        <v>228949.38636363635</v>
      </c>
      <c r="M1167" s="109">
        <f t="shared" si="1170"/>
        <v>7.0388737801951691E-3</v>
      </c>
      <c r="N1167" s="615"/>
      <c r="O1167" s="615"/>
      <c r="P1167" s="126" t="s">
        <v>150</v>
      </c>
      <c r="Q1167" s="211">
        <v>33759</v>
      </c>
      <c r="R1167" s="182">
        <f>IFERROR(Q1167/N1161,"-")</f>
        <v>8.4982733594901291E-4</v>
      </c>
      <c r="S1167" s="211">
        <v>4</v>
      </c>
      <c r="T1167" s="182">
        <f>IFERROR(S1167/O1161,"-")</f>
        <v>5.4794520547945202E-2</v>
      </c>
      <c r="U1167" s="214">
        <f t="shared" si="1156"/>
        <v>8439.75</v>
      </c>
      <c r="V1167" s="109">
        <f t="shared" si="1171"/>
        <v>6.3989761638137894E-4</v>
      </c>
      <c r="W1167" s="615"/>
      <c r="X1167" s="615"/>
      <c r="Y1167" s="126" t="s">
        <v>150</v>
      </c>
      <c r="Z1167" s="211">
        <v>1866407</v>
      </c>
      <c r="AA1167" s="182">
        <f>IFERROR(Z1167/W1161,"-")</f>
        <v>7.3862933009135476E-2</v>
      </c>
      <c r="AB1167" s="211">
        <v>3</v>
      </c>
      <c r="AC1167" s="182">
        <f>IFERROR(AB1167/X1161,"-")</f>
        <v>6.5217391304347824E-2</v>
      </c>
      <c r="AD1167" s="214">
        <f t="shared" si="1157"/>
        <v>622135.66666666663</v>
      </c>
      <c r="AE1167" s="109">
        <f t="shared" si="1172"/>
        <v>4.7992321228603423E-4</v>
      </c>
      <c r="AF1167" s="615"/>
      <c r="AG1167" s="615"/>
      <c r="AH1167" s="126" t="s">
        <v>150</v>
      </c>
      <c r="AI1167" s="211">
        <v>64646</v>
      </c>
      <c r="AJ1167" s="182">
        <f>IFERROR(AI1167/AF1161,"-")</f>
        <v>2.1388155687616334E-3</v>
      </c>
      <c r="AK1167" s="211">
        <v>5</v>
      </c>
      <c r="AL1167" s="182">
        <f>IFERROR(AK1167/AG1161,"-")</f>
        <v>9.0909090909090912E-2</v>
      </c>
      <c r="AM1167" s="214">
        <f t="shared" si="1158"/>
        <v>12929.2</v>
      </c>
      <c r="AN1167" s="109">
        <f t="shared" si="1173"/>
        <v>7.998720204767237E-4</v>
      </c>
      <c r="AO1167" s="615"/>
      <c r="AP1167" s="651"/>
      <c r="AQ1167" s="126" t="s">
        <v>150</v>
      </c>
      <c r="AR1167" s="211">
        <f t="shared" si="1153"/>
        <v>12038585</v>
      </c>
      <c r="AS1167" s="182">
        <f>IFERROR(AR1167/AO1161,"-")</f>
        <v>2.6171670467331189E-2</v>
      </c>
      <c r="AT1167" s="211">
        <f t="shared" si="1154"/>
        <v>56</v>
      </c>
      <c r="AU1167" s="182">
        <f>IFERROR(AT1167/AP1161,"-")</f>
        <v>7.9658605974395447E-2</v>
      </c>
      <c r="AV1167" s="214">
        <f t="shared" si="1159"/>
        <v>214974.73214285713</v>
      </c>
      <c r="AW1167" s="109">
        <f t="shared" si="1174"/>
        <v>8.9585666293393058E-3</v>
      </c>
      <c r="AX1167" s="121"/>
      <c r="AY1167" s="76"/>
      <c r="AZ1167" s="76"/>
      <c r="BA1167" s="76"/>
      <c r="BB1167" s="76"/>
      <c r="BC1167" s="76"/>
      <c r="BD1167" s="76"/>
      <c r="BE1167" s="76"/>
      <c r="BF1167" s="76"/>
      <c r="BG1167" s="76"/>
      <c r="BH1167" s="76"/>
      <c r="BI1167" s="76"/>
      <c r="BN1167" s="500"/>
      <c r="BO1167" s="642"/>
      <c r="BP1167" s="641"/>
      <c r="BQ1167" s="641"/>
      <c r="BR1167" s="400" t="s">
        <v>150</v>
      </c>
      <c r="BS1167" s="188">
        <v>687411</v>
      </c>
      <c r="BT1167" s="390">
        <v>1.0910816375993984E-2</v>
      </c>
      <c r="BU1167" s="188">
        <v>6</v>
      </c>
      <c r="BV1167" s="390">
        <v>9.8360655737704916E-2</v>
      </c>
      <c r="BW1167" s="188">
        <v>114568.5</v>
      </c>
      <c r="BX1167" s="401">
        <v>1.0104412260020209E-3</v>
      </c>
      <c r="CB1167" s="159"/>
      <c r="CC1167" s="159"/>
      <c r="CD1167" s="159"/>
      <c r="CE1167" s="159"/>
      <c r="CF1167" s="159"/>
      <c r="CG1167" s="159"/>
      <c r="CI1167" s="76"/>
      <c r="CJ1167" s="150"/>
      <c r="CK1167" s="150"/>
      <c r="CL1167" s="150"/>
    </row>
    <row r="1168" spans="2:90" s="14" customFormat="1" ht="13.5" customHeight="1">
      <c r="B1168" s="500"/>
      <c r="C1168" s="628"/>
      <c r="D1168" s="631"/>
      <c r="E1168" s="615"/>
      <c r="F1168" s="615"/>
      <c r="G1168" s="126" t="s">
        <v>160</v>
      </c>
      <c r="H1168" s="211">
        <v>1790</v>
      </c>
      <c r="I1168" s="182">
        <f>IFERROR(H1168/E1161,"-")</f>
        <v>4.9072401393601366E-6</v>
      </c>
      <c r="J1168" s="211">
        <v>1</v>
      </c>
      <c r="K1168" s="182">
        <f>IFERROR(J1168/F1161,"-")</f>
        <v>1.890359168241966E-3</v>
      </c>
      <c r="L1168" s="214">
        <f t="shared" si="1155"/>
        <v>1790</v>
      </c>
      <c r="M1168" s="109">
        <f t="shared" si="1170"/>
        <v>1.5997440409534473E-4</v>
      </c>
      <c r="N1168" s="615"/>
      <c r="O1168" s="615"/>
      <c r="P1168" s="126" t="s">
        <v>160</v>
      </c>
      <c r="Q1168" s="211">
        <v>2880</v>
      </c>
      <c r="R1168" s="182">
        <f>IFERROR(Q1168/N1161,"-")</f>
        <v>7.2499266196663316E-5</v>
      </c>
      <c r="S1168" s="211">
        <v>1</v>
      </c>
      <c r="T1168" s="182">
        <f>IFERROR(S1168/O1161,"-")</f>
        <v>1.3698630136986301E-2</v>
      </c>
      <c r="U1168" s="214">
        <f t="shared" si="1156"/>
        <v>2880</v>
      </c>
      <c r="V1168" s="109">
        <f t="shared" si="1171"/>
        <v>1.5997440409534473E-4</v>
      </c>
      <c r="W1168" s="615"/>
      <c r="X1168" s="615"/>
      <c r="Y1168" s="126" t="s">
        <v>160</v>
      </c>
      <c r="Z1168" s="211">
        <v>0</v>
      </c>
      <c r="AA1168" s="182">
        <f>IFERROR(Z1168/W1161,"-")</f>
        <v>0</v>
      </c>
      <c r="AB1168" s="211">
        <v>0</v>
      </c>
      <c r="AC1168" s="182">
        <f>IFERROR(AB1168/X1161,"-")</f>
        <v>0</v>
      </c>
      <c r="AD1168" s="214" t="str">
        <f t="shared" si="1157"/>
        <v>-</v>
      </c>
      <c r="AE1168" s="109">
        <f t="shared" si="1172"/>
        <v>0</v>
      </c>
      <c r="AF1168" s="615"/>
      <c r="AG1168" s="615"/>
      <c r="AH1168" s="126" t="s">
        <v>160</v>
      </c>
      <c r="AI1168" s="211">
        <v>0</v>
      </c>
      <c r="AJ1168" s="182">
        <f>IFERROR(AI1168/AF1161,"-")</f>
        <v>0</v>
      </c>
      <c r="AK1168" s="211">
        <v>0</v>
      </c>
      <c r="AL1168" s="182">
        <f>IFERROR(AK1168/AG1161,"-")</f>
        <v>0</v>
      </c>
      <c r="AM1168" s="214" t="str">
        <f t="shared" si="1158"/>
        <v>-</v>
      </c>
      <c r="AN1168" s="109">
        <f t="shared" si="1173"/>
        <v>0</v>
      </c>
      <c r="AO1168" s="615"/>
      <c r="AP1168" s="651"/>
      <c r="AQ1168" s="126" t="s">
        <v>160</v>
      </c>
      <c r="AR1168" s="211">
        <f t="shared" si="1153"/>
        <v>4670</v>
      </c>
      <c r="AS1168" s="182">
        <f>IFERROR(AR1168/AO1161,"-")</f>
        <v>1.0152497248010181E-5</v>
      </c>
      <c r="AT1168" s="211">
        <f t="shared" si="1154"/>
        <v>2</v>
      </c>
      <c r="AU1168" s="182">
        <f>IFERROR(AT1168/AP1161,"-")</f>
        <v>2.8449502133712661E-3</v>
      </c>
      <c r="AV1168" s="214">
        <f t="shared" si="1159"/>
        <v>2335</v>
      </c>
      <c r="AW1168" s="109">
        <f t="shared" si="1174"/>
        <v>3.1994880819068947E-4</v>
      </c>
      <c r="AX1168" s="121"/>
      <c r="AY1168" s="76"/>
      <c r="AZ1168" s="76"/>
      <c r="BA1168" s="76"/>
      <c r="BB1168" s="76"/>
      <c r="BC1168" s="76"/>
      <c r="BD1168" s="76"/>
      <c r="BE1168" s="76"/>
      <c r="BF1168" s="76"/>
      <c r="BG1168" s="76"/>
      <c r="BH1168" s="76"/>
      <c r="BI1168" s="76"/>
      <c r="BN1168" s="500"/>
      <c r="BO1168" s="642"/>
      <c r="BP1168" s="641"/>
      <c r="BQ1168" s="641"/>
      <c r="BR1168" s="400" t="s">
        <v>160</v>
      </c>
      <c r="BS1168" s="188">
        <v>0</v>
      </c>
      <c r="BT1168" s="390">
        <v>0</v>
      </c>
      <c r="BU1168" s="188">
        <v>0</v>
      </c>
      <c r="BV1168" s="390">
        <v>0</v>
      </c>
      <c r="BW1168" s="188" t="s">
        <v>418</v>
      </c>
      <c r="BX1168" s="401">
        <v>0</v>
      </c>
      <c r="CB1168" s="159"/>
      <c r="CC1168" s="159"/>
      <c r="CD1168" s="159"/>
      <c r="CE1168" s="159"/>
      <c r="CF1168" s="159"/>
      <c r="CG1168" s="159"/>
      <c r="CI1168" s="76"/>
      <c r="CJ1168" s="150"/>
      <c r="CK1168" s="150"/>
      <c r="CL1168" s="150"/>
    </row>
    <row r="1169" spans="2:90" s="14" customFormat="1" ht="13.5" customHeight="1">
      <c r="B1169" s="500"/>
      <c r="C1169" s="628"/>
      <c r="D1169" s="631"/>
      <c r="E1169" s="615"/>
      <c r="F1169" s="615"/>
      <c r="G1169" s="126" t="s">
        <v>151</v>
      </c>
      <c r="H1169" s="211">
        <v>37384</v>
      </c>
      <c r="I1169" s="182">
        <f>IFERROR(H1169/E1161,"-")</f>
        <v>1.0248729908929574E-4</v>
      </c>
      <c r="J1169" s="211">
        <v>4</v>
      </c>
      <c r="K1169" s="182">
        <f>IFERROR(J1169/F1161,"-")</f>
        <v>7.5614366729678641E-3</v>
      </c>
      <c r="L1169" s="214">
        <f t="shared" si="1155"/>
        <v>9346</v>
      </c>
      <c r="M1169" s="109">
        <f t="shared" si="1170"/>
        <v>6.3989761638137894E-4</v>
      </c>
      <c r="N1169" s="615"/>
      <c r="O1169" s="615"/>
      <c r="P1169" s="126" t="s">
        <v>151</v>
      </c>
      <c r="Q1169" s="211">
        <v>33573</v>
      </c>
      <c r="R1169" s="182">
        <f>IFERROR(Q1169/N1161,"-")</f>
        <v>8.4514509167381172E-4</v>
      </c>
      <c r="S1169" s="211">
        <v>2</v>
      </c>
      <c r="T1169" s="182">
        <f>IFERROR(S1169/O1161,"-")</f>
        <v>2.7397260273972601E-2</v>
      </c>
      <c r="U1169" s="214">
        <f t="shared" si="1156"/>
        <v>16786.5</v>
      </c>
      <c r="V1169" s="109">
        <f t="shared" si="1171"/>
        <v>3.1994880819068947E-4</v>
      </c>
      <c r="W1169" s="615"/>
      <c r="X1169" s="615"/>
      <c r="Y1169" s="126" t="s">
        <v>151</v>
      </c>
      <c r="Z1169" s="211">
        <v>0</v>
      </c>
      <c r="AA1169" s="182">
        <f>IFERROR(Z1169/W1161,"-")</f>
        <v>0</v>
      </c>
      <c r="AB1169" s="211">
        <v>0</v>
      </c>
      <c r="AC1169" s="182">
        <f>IFERROR(AB1169/X1161,"-")</f>
        <v>0</v>
      </c>
      <c r="AD1169" s="214" t="str">
        <f t="shared" si="1157"/>
        <v>-</v>
      </c>
      <c r="AE1169" s="109">
        <f t="shared" si="1172"/>
        <v>0</v>
      </c>
      <c r="AF1169" s="615"/>
      <c r="AG1169" s="615"/>
      <c r="AH1169" s="126" t="s">
        <v>151</v>
      </c>
      <c r="AI1169" s="211">
        <v>0</v>
      </c>
      <c r="AJ1169" s="182">
        <f>IFERROR(AI1169/AF1161,"-")</f>
        <v>0</v>
      </c>
      <c r="AK1169" s="211">
        <v>0</v>
      </c>
      <c r="AL1169" s="182">
        <f>IFERROR(AK1169/AG1161,"-")</f>
        <v>0</v>
      </c>
      <c r="AM1169" s="214" t="str">
        <f t="shared" si="1158"/>
        <v>-</v>
      </c>
      <c r="AN1169" s="109">
        <f t="shared" si="1173"/>
        <v>0</v>
      </c>
      <c r="AO1169" s="615"/>
      <c r="AP1169" s="651"/>
      <c r="AQ1169" s="126" t="s">
        <v>151</v>
      </c>
      <c r="AR1169" s="211">
        <f t="shared" si="1153"/>
        <v>70957</v>
      </c>
      <c r="AS1169" s="182">
        <f>IFERROR(AR1169/AO1161,"-")</f>
        <v>1.5425926064819239E-4</v>
      </c>
      <c r="AT1169" s="211">
        <f t="shared" si="1154"/>
        <v>6</v>
      </c>
      <c r="AU1169" s="182">
        <f>IFERROR(AT1169/AP1161,"-")</f>
        <v>8.5348506401137988E-3</v>
      </c>
      <c r="AV1169" s="214">
        <f t="shared" si="1159"/>
        <v>11826.166666666666</v>
      </c>
      <c r="AW1169" s="109">
        <f t="shared" si="1174"/>
        <v>9.5984642457206846E-4</v>
      </c>
      <c r="AX1169" s="121"/>
      <c r="AY1169" s="76"/>
      <c r="AZ1169" s="76"/>
      <c r="BA1169" s="76"/>
      <c r="BB1169" s="76"/>
      <c r="BC1169" s="76"/>
      <c r="BD1169" s="76"/>
      <c r="BE1169" s="76"/>
      <c r="BF1169" s="76"/>
      <c r="BG1169" s="76"/>
      <c r="BH1169" s="76"/>
      <c r="BI1169" s="76"/>
      <c r="BN1169" s="500"/>
      <c r="BO1169" s="642"/>
      <c r="BP1169" s="641"/>
      <c r="BQ1169" s="641"/>
      <c r="BR1169" s="400" t="s">
        <v>151</v>
      </c>
      <c r="BS1169" s="188">
        <v>26538</v>
      </c>
      <c r="BT1169" s="390">
        <v>4.2121997609309184E-4</v>
      </c>
      <c r="BU1169" s="188">
        <v>1</v>
      </c>
      <c r="BV1169" s="390">
        <v>1.6393442622950821E-2</v>
      </c>
      <c r="BW1169" s="188">
        <v>26538</v>
      </c>
      <c r="BX1169" s="401">
        <v>1.6840687100033681E-4</v>
      </c>
      <c r="CB1169" s="159"/>
      <c r="CC1169" s="159"/>
      <c r="CD1169" s="159"/>
      <c r="CE1169" s="159"/>
      <c r="CF1169" s="159"/>
      <c r="CG1169" s="159"/>
      <c r="CI1169" s="76"/>
      <c r="CJ1169" s="150"/>
      <c r="CK1169" s="150"/>
      <c r="CL1169" s="150"/>
    </row>
    <row r="1170" spans="2:90" s="14" customFormat="1" ht="13.5" customHeight="1">
      <c r="B1170" s="500"/>
      <c r="C1170" s="628"/>
      <c r="D1170" s="631"/>
      <c r="E1170" s="615"/>
      <c r="F1170" s="615"/>
      <c r="G1170" s="126" t="s">
        <v>152</v>
      </c>
      <c r="H1170" s="211">
        <v>157061</v>
      </c>
      <c r="I1170" s="182">
        <f>IFERROR(H1170/E1161,"-")</f>
        <v>4.3057879526706285E-4</v>
      </c>
      <c r="J1170" s="211">
        <v>27</v>
      </c>
      <c r="K1170" s="182">
        <f>IFERROR(J1170/F1161,"-")</f>
        <v>5.1039697542533083E-2</v>
      </c>
      <c r="L1170" s="214">
        <f t="shared" si="1155"/>
        <v>5817.0740740740739</v>
      </c>
      <c r="M1170" s="109">
        <f t="shared" si="1170"/>
        <v>4.3193089105743078E-3</v>
      </c>
      <c r="N1170" s="615"/>
      <c r="O1170" s="615"/>
      <c r="P1170" s="126" t="s">
        <v>152</v>
      </c>
      <c r="Q1170" s="211">
        <v>196805</v>
      </c>
      <c r="R1170" s="182">
        <f>IFERROR(Q1170/N1161,"-")</f>
        <v>4.9542423902202521E-3</v>
      </c>
      <c r="S1170" s="211">
        <v>3</v>
      </c>
      <c r="T1170" s="182">
        <f>IFERROR(S1170/O1161,"-")</f>
        <v>4.1095890410958902E-2</v>
      </c>
      <c r="U1170" s="214">
        <f t="shared" si="1156"/>
        <v>65601.666666666672</v>
      </c>
      <c r="V1170" s="109">
        <f t="shared" si="1171"/>
        <v>4.7992321228603423E-4</v>
      </c>
      <c r="W1170" s="615"/>
      <c r="X1170" s="615"/>
      <c r="Y1170" s="126" t="s">
        <v>152</v>
      </c>
      <c r="Z1170" s="211">
        <v>18776</v>
      </c>
      <c r="AA1170" s="182">
        <f>IFERROR(Z1170/W1161,"-")</f>
        <v>7.4305895240401893E-4</v>
      </c>
      <c r="AB1170" s="211">
        <v>3</v>
      </c>
      <c r="AC1170" s="182">
        <f>IFERROR(AB1170/X1161,"-")</f>
        <v>6.5217391304347824E-2</v>
      </c>
      <c r="AD1170" s="214">
        <f t="shared" si="1157"/>
        <v>6258.666666666667</v>
      </c>
      <c r="AE1170" s="109">
        <f t="shared" si="1172"/>
        <v>4.7992321228603423E-4</v>
      </c>
      <c r="AF1170" s="615"/>
      <c r="AG1170" s="615"/>
      <c r="AH1170" s="126" t="s">
        <v>152</v>
      </c>
      <c r="AI1170" s="211">
        <v>40326</v>
      </c>
      <c r="AJ1170" s="182">
        <f>IFERROR(AI1170/AF1161,"-")</f>
        <v>1.3341873685283178E-3</v>
      </c>
      <c r="AK1170" s="211">
        <v>2</v>
      </c>
      <c r="AL1170" s="182">
        <f>IFERROR(AK1170/AG1161,"-")</f>
        <v>3.6363636363636362E-2</v>
      </c>
      <c r="AM1170" s="214">
        <f t="shared" si="1158"/>
        <v>20163</v>
      </c>
      <c r="AN1170" s="109">
        <f t="shared" si="1173"/>
        <v>3.1994880819068947E-4</v>
      </c>
      <c r="AO1170" s="615"/>
      <c r="AP1170" s="651"/>
      <c r="AQ1170" s="126" t="s">
        <v>152</v>
      </c>
      <c r="AR1170" s="211">
        <f t="shared" si="1153"/>
        <v>412968</v>
      </c>
      <c r="AS1170" s="182">
        <f>IFERROR(AR1170/AO1161,"-")</f>
        <v>8.977851142433123E-4</v>
      </c>
      <c r="AT1170" s="211">
        <f t="shared" si="1154"/>
        <v>35</v>
      </c>
      <c r="AU1170" s="182">
        <f>IFERROR(AT1170/AP1161,"-")</f>
        <v>4.9786628733997154E-2</v>
      </c>
      <c r="AV1170" s="214">
        <f t="shared" si="1159"/>
        <v>11799.085714285715</v>
      </c>
      <c r="AW1170" s="109">
        <f t="shared" si="1174"/>
        <v>5.5991041433370659E-3</v>
      </c>
      <c r="AX1170" s="121"/>
      <c r="AY1170" s="76"/>
      <c r="AZ1170" s="76"/>
      <c r="BA1170" s="76"/>
      <c r="BB1170" s="76"/>
      <c r="BC1170" s="76"/>
      <c r="BD1170" s="76"/>
      <c r="BE1170" s="76"/>
      <c r="BF1170" s="76"/>
      <c r="BG1170" s="76"/>
      <c r="BH1170" s="76"/>
      <c r="BI1170" s="76"/>
      <c r="BN1170" s="500"/>
      <c r="BO1170" s="642"/>
      <c r="BP1170" s="641"/>
      <c r="BQ1170" s="641"/>
      <c r="BR1170" s="400" t="s">
        <v>152</v>
      </c>
      <c r="BS1170" s="188">
        <v>9430</v>
      </c>
      <c r="BT1170" s="390">
        <v>1.4967610123437546E-4</v>
      </c>
      <c r="BU1170" s="188">
        <v>5</v>
      </c>
      <c r="BV1170" s="390">
        <v>8.1967213114754092E-2</v>
      </c>
      <c r="BW1170" s="188">
        <v>1886</v>
      </c>
      <c r="BX1170" s="401">
        <v>8.4203435500168405E-4</v>
      </c>
      <c r="CB1170" s="159"/>
      <c r="CC1170" s="159"/>
      <c r="CD1170" s="159"/>
      <c r="CE1170" s="159"/>
      <c r="CF1170" s="159"/>
      <c r="CG1170" s="159"/>
      <c r="CI1170" s="76"/>
      <c r="CJ1170" s="150"/>
      <c r="CK1170" s="150"/>
      <c r="CL1170" s="150"/>
    </row>
    <row r="1171" spans="2:90" s="14" customFormat="1" ht="13.5" customHeight="1">
      <c r="B1171" s="500"/>
      <c r="C1171" s="628"/>
      <c r="D1171" s="631"/>
      <c r="E1171" s="615"/>
      <c r="F1171" s="615"/>
      <c r="G1171" s="126" t="s">
        <v>153</v>
      </c>
      <c r="H1171" s="211">
        <v>19766</v>
      </c>
      <c r="I1171" s="182">
        <f>IFERROR(H1171/E1161,"-")</f>
        <v>5.4187993628263952E-5</v>
      </c>
      <c r="J1171" s="211">
        <v>3</v>
      </c>
      <c r="K1171" s="182">
        <f>IFERROR(J1171/F1161,"-")</f>
        <v>5.6710775047258983E-3</v>
      </c>
      <c r="L1171" s="214">
        <f t="shared" si="1155"/>
        <v>6588.666666666667</v>
      </c>
      <c r="M1171" s="109">
        <f t="shared" si="1170"/>
        <v>4.7992321228603423E-4</v>
      </c>
      <c r="N1171" s="615"/>
      <c r="O1171" s="615"/>
      <c r="P1171" s="126" t="s">
        <v>153</v>
      </c>
      <c r="Q1171" s="211">
        <v>11981</v>
      </c>
      <c r="R1171" s="182">
        <f>IFERROR(Q1171/N1161,"-")</f>
        <v>3.0160198204938309E-4</v>
      </c>
      <c r="S1171" s="211">
        <v>1</v>
      </c>
      <c r="T1171" s="182">
        <f>IFERROR(S1171/O1161,"-")</f>
        <v>1.3698630136986301E-2</v>
      </c>
      <c r="U1171" s="214">
        <f t="shared" si="1156"/>
        <v>11981</v>
      </c>
      <c r="V1171" s="109">
        <f t="shared" si="1171"/>
        <v>1.5997440409534473E-4</v>
      </c>
      <c r="W1171" s="615"/>
      <c r="X1171" s="615"/>
      <c r="Y1171" s="126" t="s">
        <v>153</v>
      </c>
      <c r="Z1171" s="211">
        <v>0</v>
      </c>
      <c r="AA1171" s="182">
        <f>IFERROR(Z1171/W1161,"-")</f>
        <v>0</v>
      </c>
      <c r="AB1171" s="211">
        <v>0</v>
      </c>
      <c r="AC1171" s="182">
        <f>IFERROR(AB1171/X1161,"-")</f>
        <v>0</v>
      </c>
      <c r="AD1171" s="214" t="str">
        <f t="shared" si="1157"/>
        <v>-</v>
      </c>
      <c r="AE1171" s="109">
        <f t="shared" si="1172"/>
        <v>0</v>
      </c>
      <c r="AF1171" s="615"/>
      <c r="AG1171" s="615"/>
      <c r="AH1171" s="126" t="s">
        <v>153</v>
      </c>
      <c r="AI1171" s="211">
        <v>0</v>
      </c>
      <c r="AJ1171" s="182">
        <f>IFERROR(AI1171/AF1161,"-")</f>
        <v>0</v>
      </c>
      <c r="AK1171" s="211">
        <v>0</v>
      </c>
      <c r="AL1171" s="182">
        <f>IFERROR(AK1171/AG1161,"-")</f>
        <v>0</v>
      </c>
      <c r="AM1171" s="214" t="str">
        <f t="shared" si="1158"/>
        <v>-</v>
      </c>
      <c r="AN1171" s="109">
        <f t="shared" si="1173"/>
        <v>0</v>
      </c>
      <c r="AO1171" s="615"/>
      <c r="AP1171" s="651"/>
      <c r="AQ1171" s="126" t="s">
        <v>153</v>
      </c>
      <c r="AR1171" s="211">
        <f t="shared" si="1153"/>
        <v>31747</v>
      </c>
      <c r="AS1171" s="182">
        <f>IFERROR(AR1171/AO1161,"-")</f>
        <v>6.9017415445948442E-5</v>
      </c>
      <c r="AT1171" s="211">
        <f t="shared" si="1154"/>
        <v>4</v>
      </c>
      <c r="AU1171" s="182">
        <f>IFERROR(AT1171/AP1161,"-")</f>
        <v>5.6899004267425323E-3</v>
      </c>
      <c r="AV1171" s="214">
        <f t="shared" si="1159"/>
        <v>7936.75</v>
      </c>
      <c r="AW1171" s="109">
        <f t="shared" si="1174"/>
        <v>6.3989761638137894E-4</v>
      </c>
      <c r="AX1171" s="121"/>
      <c r="AY1171" s="76"/>
      <c r="AZ1171" s="76"/>
      <c r="BA1171" s="76"/>
      <c r="BB1171" s="76"/>
      <c r="BC1171" s="76"/>
      <c r="BD1171" s="76"/>
      <c r="BE1171" s="76"/>
      <c r="BF1171" s="76"/>
      <c r="BG1171" s="76"/>
      <c r="BH1171" s="76"/>
      <c r="BI1171" s="76"/>
      <c r="BN1171" s="500"/>
      <c r="BO1171" s="642"/>
      <c r="BP1171" s="641"/>
      <c r="BQ1171" s="641"/>
      <c r="BR1171" s="400" t="s">
        <v>153</v>
      </c>
      <c r="BS1171" s="188">
        <v>1745</v>
      </c>
      <c r="BT1171" s="390">
        <v>2.7697221278259299E-5</v>
      </c>
      <c r="BU1171" s="188">
        <v>1</v>
      </c>
      <c r="BV1171" s="390">
        <v>1.6393442622950821E-2</v>
      </c>
      <c r="BW1171" s="188">
        <v>1745</v>
      </c>
      <c r="BX1171" s="401">
        <v>1.6840687100033681E-4</v>
      </c>
      <c r="CB1171" s="159"/>
      <c r="CC1171" s="159"/>
      <c r="CD1171" s="159"/>
      <c r="CE1171" s="159"/>
      <c r="CF1171" s="159"/>
      <c r="CG1171" s="159"/>
      <c r="CI1171" s="76"/>
      <c r="CJ1171" s="150"/>
      <c r="CK1171" s="150"/>
      <c r="CL1171" s="150"/>
    </row>
    <row r="1172" spans="2:90" s="14" customFormat="1" ht="13.5" customHeight="1">
      <c r="B1172" s="500"/>
      <c r="C1172" s="628"/>
      <c r="D1172" s="631"/>
      <c r="E1172" s="615"/>
      <c r="F1172" s="615"/>
      <c r="G1172" s="126" t="s">
        <v>154</v>
      </c>
      <c r="H1172" s="211">
        <v>711386</v>
      </c>
      <c r="I1172" s="182">
        <f>IFERROR(H1172/E1161,"-")</f>
        <v>1.9502468903792461E-3</v>
      </c>
      <c r="J1172" s="211">
        <v>4</v>
      </c>
      <c r="K1172" s="182">
        <f>IFERROR(J1172/F1161,"-")</f>
        <v>7.5614366729678641E-3</v>
      </c>
      <c r="L1172" s="214">
        <f t="shared" si="1155"/>
        <v>177846.5</v>
      </c>
      <c r="M1172" s="109">
        <f t="shared" si="1170"/>
        <v>6.3989761638137894E-4</v>
      </c>
      <c r="N1172" s="615"/>
      <c r="O1172" s="615"/>
      <c r="P1172" s="126" t="s">
        <v>154</v>
      </c>
      <c r="Q1172" s="211">
        <v>27806</v>
      </c>
      <c r="R1172" s="182">
        <f>IFERROR(Q1172/N1161,"-")</f>
        <v>6.9997034578625711E-4</v>
      </c>
      <c r="S1172" s="211">
        <v>1</v>
      </c>
      <c r="T1172" s="182">
        <f>IFERROR(S1172/O1161,"-")</f>
        <v>1.3698630136986301E-2</v>
      </c>
      <c r="U1172" s="214">
        <f t="shared" si="1156"/>
        <v>27806</v>
      </c>
      <c r="V1172" s="109">
        <f t="shared" si="1171"/>
        <v>1.5997440409534473E-4</v>
      </c>
      <c r="W1172" s="615"/>
      <c r="X1172" s="615"/>
      <c r="Y1172" s="126" t="s">
        <v>154</v>
      </c>
      <c r="Z1172" s="211">
        <v>932</v>
      </c>
      <c r="AA1172" s="182">
        <f>IFERROR(Z1172/W1161,"-")</f>
        <v>3.6883838072035874E-5</v>
      </c>
      <c r="AB1172" s="211">
        <v>1</v>
      </c>
      <c r="AC1172" s="182">
        <f>IFERROR(AB1172/X1161,"-")</f>
        <v>2.1739130434782608E-2</v>
      </c>
      <c r="AD1172" s="214">
        <f t="shared" si="1157"/>
        <v>932</v>
      </c>
      <c r="AE1172" s="109">
        <f t="shared" si="1172"/>
        <v>1.5997440409534473E-4</v>
      </c>
      <c r="AF1172" s="615"/>
      <c r="AG1172" s="615"/>
      <c r="AH1172" s="126" t="s">
        <v>154</v>
      </c>
      <c r="AI1172" s="211">
        <v>8203</v>
      </c>
      <c r="AJ1172" s="182">
        <f>IFERROR(AI1172/AF1161,"-")</f>
        <v>2.7139659237310399E-4</v>
      </c>
      <c r="AK1172" s="211">
        <v>1</v>
      </c>
      <c r="AL1172" s="182">
        <f>IFERROR(AK1172/AG1161,"-")</f>
        <v>1.8181818181818181E-2</v>
      </c>
      <c r="AM1172" s="214">
        <f t="shared" si="1158"/>
        <v>8203</v>
      </c>
      <c r="AN1172" s="109">
        <f t="shared" si="1173"/>
        <v>1.5997440409534473E-4</v>
      </c>
      <c r="AO1172" s="615"/>
      <c r="AP1172" s="651"/>
      <c r="AQ1172" s="126" t="s">
        <v>154</v>
      </c>
      <c r="AR1172" s="211">
        <f t="shared" si="1153"/>
        <v>748327</v>
      </c>
      <c r="AS1172" s="182">
        <f>IFERROR(AR1172/AO1161,"-")</f>
        <v>1.6268496377112879E-3</v>
      </c>
      <c r="AT1172" s="211">
        <f t="shared" si="1154"/>
        <v>7</v>
      </c>
      <c r="AU1172" s="182">
        <f>IFERROR(AT1172/AP1161,"-")</f>
        <v>9.9573257467994308E-3</v>
      </c>
      <c r="AV1172" s="214">
        <f t="shared" si="1159"/>
        <v>106903.85714285714</v>
      </c>
      <c r="AW1172" s="109">
        <f t="shared" si="1174"/>
        <v>1.1198208286674132E-3</v>
      </c>
      <c r="AX1172" s="121"/>
      <c r="AY1172" s="76"/>
      <c r="AZ1172" s="76"/>
      <c r="BA1172" s="76"/>
      <c r="BB1172" s="76"/>
      <c r="BC1172" s="76"/>
      <c r="BD1172" s="76"/>
      <c r="BE1172" s="76"/>
      <c r="BF1172" s="76"/>
      <c r="BG1172" s="76"/>
      <c r="BH1172" s="76"/>
      <c r="BI1172" s="76"/>
      <c r="BN1172" s="500"/>
      <c r="BO1172" s="642"/>
      <c r="BP1172" s="641"/>
      <c r="BQ1172" s="641"/>
      <c r="BR1172" s="400" t="s">
        <v>154</v>
      </c>
      <c r="BS1172" s="188">
        <v>11462</v>
      </c>
      <c r="BT1172" s="390">
        <v>1.8192868211542012E-4</v>
      </c>
      <c r="BU1172" s="188">
        <v>2</v>
      </c>
      <c r="BV1172" s="390">
        <v>3.2786885245901641E-2</v>
      </c>
      <c r="BW1172" s="188">
        <v>5731</v>
      </c>
      <c r="BX1172" s="401">
        <v>3.3681374200067362E-4</v>
      </c>
      <c r="CB1172" s="159"/>
      <c r="CC1172" s="159"/>
      <c r="CD1172" s="159"/>
      <c r="CE1172" s="159"/>
      <c r="CF1172" s="159"/>
      <c r="CG1172" s="159"/>
      <c r="CI1172" s="76"/>
      <c r="CJ1172" s="150"/>
      <c r="CK1172" s="150"/>
      <c r="CL1172" s="150"/>
    </row>
    <row r="1173" spans="2:90" s="14" customFormat="1" ht="13.5" customHeight="1">
      <c r="B1173" s="500"/>
      <c r="C1173" s="628"/>
      <c r="D1173" s="631"/>
      <c r="E1173" s="615"/>
      <c r="F1173" s="615"/>
      <c r="G1173" s="126" t="s">
        <v>155</v>
      </c>
      <c r="H1173" s="211">
        <v>3096469</v>
      </c>
      <c r="I1173" s="182">
        <f>IFERROR(H1173/E1161,"-")</f>
        <v>8.4888921603823147E-3</v>
      </c>
      <c r="J1173" s="211">
        <v>46</v>
      </c>
      <c r="K1173" s="182">
        <f>IFERROR(J1173/F1161,"-")</f>
        <v>8.6956521739130432E-2</v>
      </c>
      <c r="L1173" s="214">
        <f t="shared" si="1155"/>
        <v>67314.543478260865</v>
      </c>
      <c r="M1173" s="109">
        <f t="shared" si="1170"/>
        <v>7.3588225883858584E-3</v>
      </c>
      <c r="N1173" s="615"/>
      <c r="O1173" s="615"/>
      <c r="P1173" s="126" t="s">
        <v>155</v>
      </c>
      <c r="Q1173" s="211">
        <v>111145</v>
      </c>
      <c r="R1173" s="182">
        <f>IFERROR(Q1173/N1161,"-")</f>
        <v>2.7978926879958835E-3</v>
      </c>
      <c r="S1173" s="211">
        <v>10</v>
      </c>
      <c r="T1173" s="182">
        <f>IFERROR(S1173/O1161,"-")</f>
        <v>0.13698630136986301</v>
      </c>
      <c r="U1173" s="214">
        <f t="shared" si="1156"/>
        <v>11114.5</v>
      </c>
      <c r="V1173" s="109">
        <f t="shared" si="1171"/>
        <v>1.5997440409534474E-3</v>
      </c>
      <c r="W1173" s="615"/>
      <c r="X1173" s="615"/>
      <c r="Y1173" s="126" t="s">
        <v>155</v>
      </c>
      <c r="Z1173" s="211">
        <v>199074</v>
      </c>
      <c r="AA1173" s="182">
        <f>IFERROR(Z1173/W1161,"-")</f>
        <v>7.8783403222665981E-3</v>
      </c>
      <c r="AB1173" s="211">
        <v>5</v>
      </c>
      <c r="AC1173" s="182">
        <f>IFERROR(AB1173/X1161,"-")</f>
        <v>0.10869565217391304</v>
      </c>
      <c r="AD1173" s="214">
        <f t="shared" si="1157"/>
        <v>39814.800000000003</v>
      </c>
      <c r="AE1173" s="109">
        <f t="shared" si="1172"/>
        <v>7.998720204767237E-4</v>
      </c>
      <c r="AF1173" s="615"/>
      <c r="AG1173" s="615"/>
      <c r="AH1173" s="126" t="s">
        <v>155</v>
      </c>
      <c r="AI1173" s="211">
        <v>1628872</v>
      </c>
      <c r="AJ1173" s="182">
        <f>IFERROR(AI1173/AF1161,"-")</f>
        <v>5.389129711227144E-2</v>
      </c>
      <c r="AK1173" s="211">
        <v>5</v>
      </c>
      <c r="AL1173" s="182">
        <f>IFERROR(AK1173/AG1161,"-")</f>
        <v>9.0909090909090912E-2</v>
      </c>
      <c r="AM1173" s="214">
        <f t="shared" si="1158"/>
        <v>325774.40000000002</v>
      </c>
      <c r="AN1173" s="109">
        <f t="shared" si="1173"/>
        <v>7.998720204767237E-4</v>
      </c>
      <c r="AO1173" s="615"/>
      <c r="AP1173" s="651"/>
      <c r="AQ1173" s="126" t="s">
        <v>155</v>
      </c>
      <c r="AR1173" s="211">
        <f t="shared" si="1153"/>
        <v>5035560</v>
      </c>
      <c r="AS1173" s="182">
        <f>IFERROR(AR1173/AO1161,"-")</f>
        <v>1.094721821031909E-2</v>
      </c>
      <c r="AT1173" s="211">
        <f t="shared" si="1154"/>
        <v>66</v>
      </c>
      <c r="AU1173" s="182">
        <f>IFERROR(AT1173/AP1161,"-")</f>
        <v>9.388335704125178E-2</v>
      </c>
      <c r="AV1173" s="214">
        <f t="shared" si="1159"/>
        <v>76296.363636363632</v>
      </c>
      <c r="AW1173" s="109">
        <f t="shared" si="1174"/>
        <v>1.0558310670292753E-2</v>
      </c>
      <c r="AX1173" s="121"/>
      <c r="AY1173" s="76"/>
      <c r="AZ1173" s="76"/>
      <c r="BA1173" s="76"/>
      <c r="BB1173" s="76"/>
      <c r="BC1173" s="76"/>
      <c r="BD1173" s="76"/>
      <c r="BE1173" s="76"/>
      <c r="BF1173" s="76"/>
      <c r="BG1173" s="76"/>
      <c r="BH1173" s="76"/>
      <c r="BI1173" s="76"/>
      <c r="BN1173" s="500"/>
      <c r="BO1173" s="642"/>
      <c r="BP1173" s="641"/>
      <c r="BQ1173" s="641"/>
      <c r="BR1173" s="400" t="s">
        <v>155</v>
      </c>
      <c r="BS1173" s="188">
        <v>1026481</v>
      </c>
      <c r="BT1173" s="390">
        <v>1.6292648363856094E-2</v>
      </c>
      <c r="BU1173" s="188">
        <v>9</v>
      </c>
      <c r="BV1173" s="390">
        <v>0.14754098360655737</v>
      </c>
      <c r="BW1173" s="188">
        <v>114053.44444444444</v>
      </c>
      <c r="BX1173" s="401">
        <v>1.5156618390030313E-3</v>
      </c>
      <c r="CB1173" s="159"/>
      <c r="CC1173" s="159"/>
      <c r="CD1173" s="159"/>
      <c r="CE1173" s="159"/>
      <c r="CF1173" s="159"/>
      <c r="CG1173" s="159"/>
      <c r="CI1173" s="76"/>
      <c r="CJ1173" s="150"/>
      <c r="CK1173" s="150"/>
      <c r="CL1173" s="150"/>
    </row>
    <row r="1174" spans="2:90" s="14" customFormat="1" ht="13.5" customHeight="1">
      <c r="B1174" s="500"/>
      <c r="C1174" s="628"/>
      <c r="D1174" s="631"/>
      <c r="E1174" s="615"/>
      <c r="F1174" s="615"/>
      <c r="G1174" s="126" t="s">
        <v>156</v>
      </c>
      <c r="H1174" s="211">
        <v>3150471</v>
      </c>
      <c r="I1174" s="182">
        <f>IFERROR(H1174/E1161,"-")</f>
        <v>8.6369372899944528E-3</v>
      </c>
      <c r="J1174" s="211">
        <v>34</v>
      </c>
      <c r="K1174" s="182">
        <f>IFERROR(J1174/F1161,"-")</f>
        <v>6.4272211720226846E-2</v>
      </c>
      <c r="L1174" s="214">
        <f t="shared" si="1155"/>
        <v>92660.911764705888</v>
      </c>
      <c r="M1174" s="109">
        <f t="shared" si="1170"/>
        <v>5.4391297392417217E-3</v>
      </c>
      <c r="N1174" s="615"/>
      <c r="O1174" s="615"/>
      <c r="P1174" s="126" t="s">
        <v>156</v>
      </c>
      <c r="Q1174" s="211">
        <v>339273</v>
      </c>
      <c r="R1174" s="182">
        <f>IFERROR(Q1174/N1161,"-")</f>
        <v>8.5406401181738045E-3</v>
      </c>
      <c r="S1174" s="211">
        <v>8</v>
      </c>
      <c r="T1174" s="182">
        <f>IFERROR(S1174/O1161,"-")</f>
        <v>0.1095890410958904</v>
      </c>
      <c r="U1174" s="214">
        <f t="shared" si="1156"/>
        <v>42409.125</v>
      </c>
      <c r="V1174" s="109">
        <f t="shared" si="1171"/>
        <v>1.2797952327627579E-3</v>
      </c>
      <c r="W1174" s="615"/>
      <c r="X1174" s="615"/>
      <c r="Y1174" s="126" t="s">
        <v>156</v>
      </c>
      <c r="Z1174" s="211">
        <v>803706</v>
      </c>
      <c r="AA1174" s="182">
        <f>IFERROR(Z1174/W1161,"-")</f>
        <v>3.1806611546699212E-2</v>
      </c>
      <c r="AB1174" s="211">
        <v>5</v>
      </c>
      <c r="AC1174" s="182">
        <f>IFERROR(AB1174/X1161,"-")</f>
        <v>0.10869565217391304</v>
      </c>
      <c r="AD1174" s="214">
        <f t="shared" si="1157"/>
        <v>160741.20000000001</v>
      </c>
      <c r="AE1174" s="109">
        <f t="shared" si="1172"/>
        <v>7.998720204767237E-4</v>
      </c>
      <c r="AF1174" s="615"/>
      <c r="AG1174" s="615"/>
      <c r="AH1174" s="126" t="s">
        <v>156</v>
      </c>
      <c r="AI1174" s="211">
        <v>129227</v>
      </c>
      <c r="AJ1174" s="182">
        <f>IFERROR(AI1174/AF1161,"-")</f>
        <v>4.2754806098499465E-3</v>
      </c>
      <c r="AK1174" s="211">
        <v>7</v>
      </c>
      <c r="AL1174" s="182">
        <f>IFERROR(AK1174/AG1161,"-")</f>
        <v>0.12727272727272726</v>
      </c>
      <c r="AM1174" s="214">
        <f t="shared" si="1158"/>
        <v>18461</v>
      </c>
      <c r="AN1174" s="109">
        <f t="shared" si="1173"/>
        <v>1.1198208286674132E-3</v>
      </c>
      <c r="AO1174" s="615"/>
      <c r="AP1174" s="651"/>
      <c r="AQ1174" s="126" t="s">
        <v>156</v>
      </c>
      <c r="AR1174" s="211">
        <f t="shared" si="1153"/>
        <v>4422677</v>
      </c>
      <c r="AS1174" s="182">
        <f>IFERROR(AR1174/AO1161,"-")</f>
        <v>9.6148214285520176E-3</v>
      </c>
      <c r="AT1174" s="211">
        <f t="shared" si="1154"/>
        <v>54</v>
      </c>
      <c r="AU1174" s="182">
        <f>IFERROR(AT1174/AP1161,"-")</f>
        <v>7.6813655761024183E-2</v>
      </c>
      <c r="AV1174" s="214">
        <f t="shared" si="1159"/>
        <v>81901.425925925927</v>
      </c>
      <c r="AW1174" s="109">
        <f t="shared" si="1174"/>
        <v>8.6386178211486156E-3</v>
      </c>
      <c r="AX1174" s="121"/>
      <c r="AY1174" s="76"/>
      <c r="AZ1174" s="76"/>
      <c r="BA1174" s="76"/>
      <c r="BB1174" s="76"/>
      <c r="BC1174" s="76"/>
      <c r="BD1174" s="76"/>
      <c r="BE1174" s="76"/>
      <c r="BF1174" s="76"/>
      <c r="BG1174" s="76"/>
      <c r="BH1174" s="76"/>
      <c r="BI1174" s="76"/>
      <c r="BN1174" s="500"/>
      <c r="BO1174" s="642"/>
      <c r="BP1174" s="641"/>
      <c r="BQ1174" s="641"/>
      <c r="BR1174" s="400" t="s">
        <v>156</v>
      </c>
      <c r="BS1174" s="188">
        <v>1082829</v>
      </c>
      <c r="BT1174" s="390">
        <v>1.7187022589980654E-2</v>
      </c>
      <c r="BU1174" s="188">
        <v>8</v>
      </c>
      <c r="BV1174" s="390">
        <v>0.13114754098360656</v>
      </c>
      <c r="BW1174" s="188">
        <v>135353.625</v>
      </c>
      <c r="BX1174" s="401">
        <v>1.3472549680026945E-3</v>
      </c>
      <c r="CB1174" s="159"/>
      <c r="CC1174" s="159"/>
      <c r="CD1174" s="159"/>
      <c r="CE1174" s="159"/>
      <c r="CF1174" s="159"/>
      <c r="CG1174" s="159"/>
      <c r="CI1174" s="76"/>
      <c r="CJ1174" s="150"/>
      <c r="CK1174" s="150"/>
      <c r="CL1174" s="150"/>
    </row>
    <row r="1175" spans="2:90" s="14" customFormat="1" ht="13.5" customHeight="1">
      <c r="B1175" s="500"/>
      <c r="C1175" s="628"/>
      <c r="D1175" s="631"/>
      <c r="E1175" s="615"/>
      <c r="F1175" s="615"/>
      <c r="G1175" s="126" t="s">
        <v>157</v>
      </c>
      <c r="H1175" s="211">
        <v>764760</v>
      </c>
      <c r="I1175" s="182">
        <f>IFERROR(H1175/E1161,"-")</f>
        <v>2.0965703737302003E-3</v>
      </c>
      <c r="J1175" s="211">
        <v>21</v>
      </c>
      <c r="K1175" s="182">
        <f>IFERROR(J1175/F1161,"-")</f>
        <v>3.9697542533081283E-2</v>
      </c>
      <c r="L1175" s="214">
        <f t="shared" si="1155"/>
        <v>36417.142857142855</v>
      </c>
      <c r="M1175" s="109">
        <f t="shared" si="1170"/>
        <v>3.3594624860022394E-3</v>
      </c>
      <c r="N1175" s="615"/>
      <c r="O1175" s="615"/>
      <c r="P1175" s="126" t="s">
        <v>157</v>
      </c>
      <c r="Q1175" s="211">
        <v>230440</v>
      </c>
      <c r="R1175" s="182">
        <f>IFERROR(Q1175/N1161,"-")</f>
        <v>5.8009482299857971E-3</v>
      </c>
      <c r="S1175" s="211">
        <v>5</v>
      </c>
      <c r="T1175" s="182">
        <f>IFERROR(S1175/O1161,"-")</f>
        <v>6.8493150684931503E-2</v>
      </c>
      <c r="U1175" s="214">
        <f t="shared" si="1156"/>
        <v>46088</v>
      </c>
      <c r="V1175" s="109">
        <f t="shared" si="1171"/>
        <v>7.998720204767237E-4</v>
      </c>
      <c r="W1175" s="615"/>
      <c r="X1175" s="615"/>
      <c r="Y1175" s="126" t="s">
        <v>157</v>
      </c>
      <c r="Z1175" s="211">
        <v>243805</v>
      </c>
      <c r="AA1175" s="182">
        <f>IFERROR(Z1175/W1161,"-")</f>
        <v>9.6485666750565531E-3</v>
      </c>
      <c r="AB1175" s="211">
        <v>5</v>
      </c>
      <c r="AC1175" s="182">
        <f>IFERROR(AB1175/X1161,"-")</f>
        <v>0.10869565217391304</v>
      </c>
      <c r="AD1175" s="214">
        <f t="shared" si="1157"/>
        <v>48761</v>
      </c>
      <c r="AE1175" s="109">
        <f t="shared" si="1172"/>
        <v>7.998720204767237E-4</v>
      </c>
      <c r="AF1175" s="615"/>
      <c r="AG1175" s="615"/>
      <c r="AH1175" s="126" t="s">
        <v>157</v>
      </c>
      <c r="AI1175" s="211">
        <v>138072</v>
      </c>
      <c r="AJ1175" s="182">
        <f>IFERROR(AI1175/AF1161,"-")</f>
        <v>4.5681177986272355E-3</v>
      </c>
      <c r="AK1175" s="211">
        <v>7</v>
      </c>
      <c r="AL1175" s="182">
        <f>IFERROR(AK1175/AG1161,"-")</f>
        <v>0.12727272727272726</v>
      </c>
      <c r="AM1175" s="214">
        <f t="shared" si="1158"/>
        <v>19724.571428571428</v>
      </c>
      <c r="AN1175" s="109">
        <f t="shared" si="1173"/>
        <v>1.1198208286674132E-3</v>
      </c>
      <c r="AO1175" s="615"/>
      <c r="AP1175" s="651"/>
      <c r="AQ1175" s="126" t="s">
        <v>157</v>
      </c>
      <c r="AR1175" s="211">
        <f t="shared" si="1153"/>
        <v>1377077</v>
      </c>
      <c r="AS1175" s="182">
        <f>IFERROR(AR1175/AO1161,"-")</f>
        <v>2.9937409963165132E-3</v>
      </c>
      <c r="AT1175" s="211">
        <f t="shared" si="1154"/>
        <v>38</v>
      </c>
      <c r="AU1175" s="182">
        <f>IFERROR(AT1175/AP1161,"-")</f>
        <v>5.4054054054054057E-2</v>
      </c>
      <c r="AV1175" s="214">
        <f t="shared" si="1159"/>
        <v>36238.868421052633</v>
      </c>
      <c r="AW1175" s="109">
        <f t="shared" si="1174"/>
        <v>6.0790273556231003E-3</v>
      </c>
      <c r="AX1175" s="121"/>
      <c r="AY1175" s="76"/>
      <c r="AZ1175" s="76"/>
      <c r="BA1175" s="76"/>
      <c r="BB1175" s="76"/>
      <c r="BC1175" s="76"/>
      <c r="BD1175" s="76"/>
      <c r="BE1175" s="76"/>
      <c r="BF1175" s="76"/>
      <c r="BG1175" s="76"/>
      <c r="BH1175" s="76"/>
      <c r="BI1175" s="76"/>
      <c r="BN1175" s="500"/>
      <c r="BO1175" s="642"/>
      <c r="BP1175" s="641"/>
      <c r="BQ1175" s="641"/>
      <c r="BR1175" s="400" t="s">
        <v>157</v>
      </c>
      <c r="BS1175" s="188">
        <v>199238</v>
      </c>
      <c r="BT1175" s="390">
        <v>3.1623719043196714E-3</v>
      </c>
      <c r="BU1175" s="188">
        <v>6</v>
      </c>
      <c r="BV1175" s="390">
        <v>9.8360655737704916E-2</v>
      </c>
      <c r="BW1175" s="188">
        <v>33206.333333333336</v>
      </c>
      <c r="BX1175" s="401">
        <v>1.0104412260020209E-3</v>
      </c>
      <c r="CB1175" s="159"/>
      <c r="CC1175" s="159"/>
      <c r="CD1175" s="159"/>
      <c r="CE1175" s="159"/>
      <c r="CF1175" s="159"/>
      <c r="CG1175" s="159"/>
      <c r="CI1175" s="76"/>
      <c r="CJ1175" s="150"/>
      <c r="CK1175" s="150"/>
      <c r="CL1175" s="150"/>
    </row>
    <row r="1176" spans="2:90" s="14" customFormat="1" ht="13.5" customHeight="1">
      <c r="B1176" s="500"/>
      <c r="C1176" s="628"/>
      <c r="D1176" s="631"/>
      <c r="E1176" s="615"/>
      <c r="F1176" s="615"/>
      <c r="G1176" s="127" t="s">
        <v>158</v>
      </c>
      <c r="H1176" s="212">
        <v>435430</v>
      </c>
      <c r="I1176" s="183">
        <f>IFERROR(H1176/E1161,"-")</f>
        <v>1.1937204323360807E-3</v>
      </c>
      <c r="J1176" s="212">
        <v>45</v>
      </c>
      <c r="K1176" s="183">
        <f>IFERROR(J1176/F1161,"-")</f>
        <v>8.5066162570888462E-2</v>
      </c>
      <c r="L1176" s="215">
        <f t="shared" si="1155"/>
        <v>9676.2222222222226</v>
      </c>
      <c r="M1176" s="110">
        <f t="shared" si="1170"/>
        <v>7.1988481842905133E-3</v>
      </c>
      <c r="N1176" s="615"/>
      <c r="O1176" s="615"/>
      <c r="P1176" s="127" t="s">
        <v>158</v>
      </c>
      <c r="Q1176" s="212">
        <v>42471</v>
      </c>
      <c r="R1176" s="183">
        <f>IFERROR(Q1176/N1161,"-")</f>
        <v>1.0691376161939194E-3</v>
      </c>
      <c r="S1176" s="212">
        <v>5</v>
      </c>
      <c r="T1176" s="183">
        <f>IFERROR(S1176/O1161,"-")</f>
        <v>6.8493150684931503E-2</v>
      </c>
      <c r="U1176" s="215">
        <f t="shared" si="1156"/>
        <v>8494.2000000000007</v>
      </c>
      <c r="V1176" s="110">
        <f t="shared" si="1171"/>
        <v>7.998720204767237E-4</v>
      </c>
      <c r="W1176" s="615"/>
      <c r="X1176" s="615"/>
      <c r="Y1176" s="127" t="s">
        <v>158</v>
      </c>
      <c r="Z1176" s="212">
        <v>78929</v>
      </c>
      <c r="AA1176" s="183">
        <f>IFERROR(Z1176/W1161,"-")</f>
        <v>3.1236099304589268E-3</v>
      </c>
      <c r="AB1176" s="212">
        <v>5</v>
      </c>
      <c r="AC1176" s="183">
        <f>IFERROR(AB1176/X1161,"-")</f>
        <v>0.10869565217391304</v>
      </c>
      <c r="AD1176" s="215">
        <f t="shared" si="1157"/>
        <v>15785.8</v>
      </c>
      <c r="AE1176" s="110">
        <f t="shared" si="1172"/>
        <v>7.998720204767237E-4</v>
      </c>
      <c r="AF1176" s="615"/>
      <c r="AG1176" s="615"/>
      <c r="AH1176" s="127" t="s">
        <v>158</v>
      </c>
      <c r="AI1176" s="212">
        <v>84537</v>
      </c>
      <c r="AJ1176" s="183">
        <f>IFERROR(AI1176/AF1161,"-")</f>
        <v>2.7969101218389726E-3</v>
      </c>
      <c r="AK1176" s="212">
        <v>6</v>
      </c>
      <c r="AL1176" s="183">
        <f>IFERROR(AK1176/AG1161,"-")</f>
        <v>0.10909090909090909</v>
      </c>
      <c r="AM1176" s="215">
        <f t="shared" si="1158"/>
        <v>14089.5</v>
      </c>
      <c r="AN1176" s="110">
        <f t="shared" si="1173"/>
        <v>9.5984642457206846E-4</v>
      </c>
      <c r="AO1176" s="615"/>
      <c r="AP1176" s="651"/>
      <c r="AQ1176" s="127" t="s">
        <v>158</v>
      </c>
      <c r="AR1176" s="212">
        <f t="shared" si="1153"/>
        <v>641367</v>
      </c>
      <c r="AS1176" s="183">
        <f>IFERROR(AR1176/AO1161,"-")</f>
        <v>1.3943204930330934E-3</v>
      </c>
      <c r="AT1176" s="212">
        <f t="shared" si="1154"/>
        <v>61</v>
      </c>
      <c r="AU1176" s="183">
        <f>IFERROR(AT1176/AP1161,"-")</f>
        <v>8.6770981507823614E-2</v>
      </c>
      <c r="AV1176" s="215">
        <f t="shared" si="1159"/>
        <v>10514.213114754099</v>
      </c>
      <c r="AW1176" s="110">
        <f t="shared" si="1174"/>
        <v>9.7584386498160286E-3</v>
      </c>
      <c r="AX1176" s="121"/>
      <c r="AY1176" s="76"/>
      <c r="AZ1176" s="76"/>
      <c r="BA1176" s="76"/>
      <c r="BB1176" s="76"/>
      <c r="BC1176" s="76"/>
      <c r="BD1176" s="76"/>
      <c r="BE1176" s="76"/>
      <c r="BF1176" s="76"/>
      <c r="BG1176" s="76"/>
      <c r="BH1176" s="76"/>
      <c r="BI1176" s="76"/>
      <c r="BN1176" s="500"/>
      <c r="BO1176" s="642"/>
      <c r="BP1176" s="641"/>
      <c r="BQ1176" s="641"/>
      <c r="BR1176" s="400" t="s">
        <v>158</v>
      </c>
      <c r="BS1176" s="188">
        <v>45990</v>
      </c>
      <c r="BT1176" s="390">
        <v>7.2996859976340702E-4</v>
      </c>
      <c r="BU1176" s="188">
        <v>5</v>
      </c>
      <c r="BV1176" s="390">
        <v>8.1967213114754092E-2</v>
      </c>
      <c r="BW1176" s="188">
        <v>9198</v>
      </c>
      <c r="BX1176" s="401">
        <v>8.4203435500168405E-4</v>
      </c>
      <c r="CB1176" s="159"/>
      <c r="CC1176" s="159"/>
      <c r="CD1176" s="159"/>
      <c r="CE1176" s="159"/>
      <c r="CF1176" s="159"/>
      <c r="CG1176" s="159"/>
      <c r="CI1176" s="76"/>
      <c r="CJ1176" s="150"/>
      <c r="CK1176" s="150"/>
      <c r="CL1176" s="150"/>
    </row>
    <row r="1177" spans="2:90" s="14" customFormat="1" ht="13.5" customHeight="1">
      <c r="B1177" s="500"/>
      <c r="C1177" s="629"/>
      <c r="D1177" s="632"/>
      <c r="E1177" s="616"/>
      <c r="F1177" s="616"/>
      <c r="G1177" s="128" t="s">
        <v>81</v>
      </c>
      <c r="H1177" s="204">
        <v>47480669</v>
      </c>
      <c r="I1177" s="183">
        <f>IFERROR(H1177/E1161,"-")</f>
        <v>0.13016706411199583</v>
      </c>
      <c r="J1177" s="212">
        <v>379</v>
      </c>
      <c r="K1177" s="183">
        <f>IFERROR(J1177/F1161,"-")</f>
        <v>0.71644612476370506</v>
      </c>
      <c r="L1177" s="215">
        <f t="shared" si="1155"/>
        <v>125278.81002638522</v>
      </c>
      <c r="M1177" s="111">
        <f t="shared" si="1170"/>
        <v>6.0630299152135657E-2</v>
      </c>
      <c r="N1177" s="616"/>
      <c r="O1177" s="616"/>
      <c r="P1177" s="128" t="s">
        <v>81</v>
      </c>
      <c r="Q1177" s="204">
        <v>6188011</v>
      </c>
      <c r="R1177" s="183">
        <f>IFERROR(Q1177/N1161,"-")</f>
        <v>0.15577300580447251</v>
      </c>
      <c r="S1177" s="212">
        <v>58</v>
      </c>
      <c r="T1177" s="183">
        <f>IFERROR(S1177/O1161,"-")</f>
        <v>0.79452054794520544</v>
      </c>
      <c r="U1177" s="215">
        <f t="shared" si="1156"/>
        <v>106689.8448275862</v>
      </c>
      <c r="V1177" s="111">
        <f t="shared" si="1171"/>
        <v>9.2785154375299959E-3</v>
      </c>
      <c r="W1177" s="616"/>
      <c r="X1177" s="616"/>
      <c r="Y1177" s="128" t="s">
        <v>81</v>
      </c>
      <c r="Z1177" s="204">
        <v>5217508</v>
      </c>
      <c r="AA1177" s="183">
        <f>IFERROR(Z1177/W1161,"-")</f>
        <v>0.20648253241582806</v>
      </c>
      <c r="AB1177" s="212">
        <v>33</v>
      </c>
      <c r="AC1177" s="183">
        <f>IFERROR(AB1177/X1161,"-")</f>
        <v>0.71739130434782605</v>
      </c>
      <c r="AD1177" s="215">
        <f t="shared" si="1157"/>
        <v>158106.30303030304</v>
      </c>
      <c r="AE1177" s="111">
        <f t="shared" si="1172"/>
        <v>5.2791553351463766E-3</v>
      </c>
      <c r="AF1177" s="616"/>
      <c r="AG1177" s="616"/>
      <c r="AH1177" s="128" t="s">
        <v>81</v>
      </c>
      <c r="AI1177" s="204">
        <v>3999175</v>
      </c>
      <c r="AJ1177" s="183">
        <f>IFERROR(AI1177/AF1161,"-")</f>
        <v>0.13231286935312789</v>
      </c>
      <c r="AK1177" s="212">
        <v>44</v>
      </c>
      <c r="AL1177" s="183">
        <f>IFERROR(AK1177/AG1161,"-")</f>
        <v>0.8</v>
      </c>
      <c r="AM1177" s="215">
        <f t="shared" si="1158"/>
        <v>90890.340909090912</v>
      </c>
      <c r="AN1177" s="111">
        <f t="shared" si="1173"/>
        <v>7.0388737801951691E-3</v>
      </c>
      <c r="AO1177" s="616"/>
      <c r="AP1177" s="652"/>
      <c r="AQ1177" s="128" t="s">
        <v>81</v>
      </c>
      <c r="AR1177" s="204">
        <f t="shared" si="1153"/>
        <v>62885363</v>
      </c>
      <c r="AS1177" s="183">
        <f>IFERROR(AR1177/AO1161,"-")</f>
        <v>0.13671166483889108</v>
      </c>
      <c r="AT1177" s="212">
        <f t="shared" si="1154"/>
        <v>514</v>
      </c>
      <c r="AU1177" s="183">
        <f>IFERROR(AT1177/AP1161,"-")</f>
        <v>0.73115220483641541</v>
      </c>
      <c r="AV1177" s="215">
        <f t="shared" si="1159"/>
        <v>122345.06420233463</v>
      </c>
      <c r="AW1177" s="111">
        <f t="shared" si="1174"/>
        <v>8.2226843705007199E-2</v>
      </c>
      <c r="AX1177" s="121"/>
      <c r="AY1177" s="76"/>
      <c r="AZ1177" s="76"/>
      <c r="BA1177" s="76"/>
      <c r="BB1177" s="76"/>
      <c r="BC1177" s="76"/>
      <c r="BD1177" s="76"/>
      <c r="BE1177" s="76"/>
      <c r="BF1177" s="76"/>
      <c r="BG1177" s="76"/>
      <c r="BH1177" s="76"/>
      <c r="BI1177" s="76"/>
      <c r="BN1177" s="500"/>
      <c r="BO1177" s="642"/>
      <c r="BP1177" s="641"/>
      <c r="BQ1177" s="641"/>
      <c r="BR1177" s="128" t="s">
        <v>81</v>
      </c>
      <c r="BS1177" s="188">
        <v>8673359</v>
      </c>
      <c r="BT1177" s="390">
        <v>0.13766644323712424</v>
      </c>
      <c r="BU1177" s="188">
        <v>48</v>
      </c>
      <c r="BV1177" s="390">
        <v>0.78688524590163933</v>
      </c>
      <c r="BW1177" s="188">
        <v>180694.97916666666</v>
      </c>
      <c r="BX1177" s="401">
        <v>8.0835298080161669E-3</v>
      </c>
      <c r="CB1177" s="159"/>
      <c r="CC1177" s="159"/>
      <c r="CD1177" s="159"/>
      <c r="CE1177" s="159"/>
      <c r="CF1177" s="159"/>
      <c r="CG1177" s="159"/>
      <c r="CI1177" s="76"/>
      <c r="CJ1177" s="150"/>
      <c r="CK1177" s="150"/>
      <c r="CL1177" s="150"/>
    </row>
    <row r="1178" spans="2:90" s="14" customFormat="1" ht="13.5" customHeight="1">
      <c r="B1178" s="500">
        <v>70</v>
      </c>
      <c r="C1178" s="627" t="s">
        <v>54</v>
      </c>
      <c r="D1178" s="630">
        <f>BL74</f>
        <v>1061</v>
      </c>
      <c r="E1178" s="626">
        <f t="shared" ref="E1178" si="1175">VLOOKUP(C1178,$AY$5:$BI$78,2,0)</f>
        <v>86602920</v>
      </c>
      <c r="F1178" s="626">
        <f t="shared" ref="F1178" si="1176">VLOOKUP(C1178,$AY$5:$BI$78,7,0)</f>
        <v>116</v>
      </c>
      <c r="G1178" s="124" t="s">
        <v>144</v>
      </c>
      <c r="H1178" s="210">
        <v>370192</v>
      </c>
      <c r="I1178" s="181">
        <f>IFERROR(H1178/E1178,"-")</f>
        <v>4.2745902794039739E-3</v>
      </c>
      <c r="J1178" s="210">
        <v>23</v>
      </c>
      <c r="K1178" s="181">
        <f>IFERROR(J1178/F1178,"-")</f>
        <v>0.19827586206896552</v>
      </c>
      <c r="L1178" s="213">
        <f t="shared" si="1155"/>
        <v>16095.304347826086</v>
      </c>
      <c r="M1178" s="108">
        <f>IFERROR(J1178/$BL$74,0)</f>
        <v>2.1677662582469368E-2</v>
      </c>
      <c r="N1178" s="626">
        <f t="shared" ref="N1178" si="1177">VLOOKUP(C1178,$AY$5:$BI$78,3,0)</f>
        <v>4144220</v>
      </c>
      <c r="O1178" s="626">
        <f t="shared" ref="O1178" si="1178">VLOOKUP(C1178,$AY$5:$BI$78,8,0)</f>
        <v>8</v>
      </c>
      <c r="P1178" s="124" t="s">
        <v>144</v>
      </c>
      <c r="Q1178" s="210">
        <v>0</v>
      </c>
      <c r="R1178" s="181">
        <f>IFERROR(Q1178/N1178,"-")</f>
        <v>0</v>
      </c>
      <c r="S1178" s="210">
        <v>0</v>
      </c>
      <c r="T1178" s="181">
        <f>IFERROR(S1178/O1178,"-")</f>
        <v>0</v>
      </c>
      <c r="U1178" s="213" t="str">
        <f t="shared" si="1156"/>
        <v>-</v>
      </c>
      <c r="V1178" s="108">
        <f>IFERROR(S1178/$BL$74,0)</f>
        <v>0</v>
      </c>
      <c r="W1178" s="626">
        <f t="shared" ref="W1178" si="1179">VLOOKUP(C1178,$AY$5:$BI$78,4,0)</f>
        <v>1033140</v>
      </c>
      <c r="X1178" s="626">
        <f t="shared" ref="X1178" si="1180">VLOOKUP(C1178,$AY$5:$BI$78,9,0)</f>
        <v>3</v>
      </c>
      <c r="Y1178" s="124" t="s">
        <v>144</v>
      </c>
      <c r="Z1178" s="210">
        <v>8086</v>
      </c>
      <c r="AA1178" s="181">
        <f>IFERROR(Z1178/W1178,"-")</f>
        <v>7.8266256267301628E-3</v>
      </c>
      <c r="AB1178" s="210">
        <v>1</v>
      </c>
      <c r="AC1178" s="181">
        <f>IFERROR(AB1178/X1178,"-")</f>
        <v>0.33333333333333331</v>
      </c>
      <c r="AD1178" s="213">
        <f t="shared" si="1157"/>
        <v>8086</v>
      </c>
      <c r="AE1178" s="108">
        <f>IFERROR(AB1178/$BL$74,0)</f>
        <v>9.42507068803016E-4</v>
      </c>
      <c r="AF1178" s="626">
        <f t="shared" ref="AF1178" si="1181">VLOOKUP(C1178,$AY$5:$BI$78,5,0)</f>
        <v>8135860</v>
      </c>
      <c r="AG1178" s="626">
        <f t="shared" ref="AG1178" si="1182">VLOOKUP(C1178,$AY$5:$BI$78,10,0)</f>
        <v>9</v>
      </c>
      <c r="AH1178" s="124" t="s">
        <v>144</v>
      </c>
      <c r="AI1178" s="210">
        <v>65737</v>
      </c>
      <c r="AJ1178" s="181">
        <f>IFERROR(AI1178/AF1178,"-")</f>
        <v>8.0799079630180463E-3</v>
      </c>
      <c r="AK1178" s="210">
        <v>1</v>
      </c>
      <c r="AL1178" s="181">
        <f>IFERROR(AK1178/AG1178,"-")</f>
        <v>0.1111111111111111</v>
      </c>
      <c r="AM1178" s="213">
        <f t="shared" si="1158"/>
        <v>65737</v>
      </c>
      <c r="AN1178" s="108">
        <f>IFERROR(AK1178/$BL$74,0)</f>
        <v>9.42507068803016E-4</v>
      </c>
      <c r="AO1178" s="626">
        <f t="shared" ref="AO1178" si="1183">VLOOKUP(C1178,$AY$5:$BI$78,6,0)</f>
        <v>99916140</v>
      </c>
      <c r="AP1178" s="650">
        <f t="shared" ref="AP1178" si="1184">VLOOKUP(C1178,$AY$5:$BI$78,11,0)</f>
        <v>136</v>
      </c>
      <c r="AQ1178" s="124" t="s">
        <v>144</v>
      </c>
      <c r="AR1178" s="210">
        <f t="shared" si="1153"/>
        <v>444015</v>
      </c>
      <c r="AS1178" s="181">
        <f>IFERROR(AR1178/AO1178,"-")</f>
        <v>4.4438766349460656E-3</v>
      </c>
      <c r="AT1178" s="210">
        <f t="shared" si="1154"/>
        <v>25</v>
      </c>
      <c r="AU1178" s="181">
        <f>IFERROR(AT1178/AP1178,"-")</f>
        <v>0.18382352941176472</v>
      </c>
      <c r="AV1178" s="213">
        <f t="shared" si="1159"/>
        <v>17760.599999999999</v>
      </c>
      <c r="AW1178" s="108">
        <f>IFERROR(AT1178/$BL$74,0)</f>
        <v>2.35626767200754E-2</v>
      </c>
      <c r="AX1178" s="121"/>
      <c r="AY1178" s="76"/>
      <c r="AZ1178" s="76"/>
      <c r="BA1178" s="76"/>
      <c r="BB1178" s="76"/>
      <c r="BC1178" s="76"/>
      <c r="BD1178" s="76"/>
      <c r="BE1178" s="76"/>
      <c r="BF1178" s="76"/>
      <c r="BG1178" s="76"/>
      <c r="BH1178" s="76"/>
      <c r="BI1178" s="76"/>
      <c r="BN1178" s="500">
        <v>70</v>
      </c>
      <c r="BO1178" s="642" t="s">
        <v>54</v>
      </c>
      <c r="BP1178" s="641">
        <v>7259840</v>
      </c>
      <c r="BQ1178" s="641">
        <v>9</v>
      </c>
      <c r="BR1178" s="400" t="s">
        <v>144</v>
      </c>
      <c r="BS1178" s="188">
        <v>77324</v>
      </c>
      <c r="BT1178" s="390">
        <v>1.0650923436329176E-2</v>
      </c>
      <c r="BU1178" s="188">
        <v>4</v>
      </c>
      <c r="BV1178" s="390">
        <v>0.44444444444444442</v>
      </c>
      <c r="BW1178" s="188">
        <v>19331</v>
      </c>
      <c r="BX1178" s="401">
        <v>3.8498556304138597E-3</v>
      </c>
      <c r="CB1178" s="159"/>
      <c r="CC1178" s="159"/>
      <c r="CD1178" s="159"/>
      <c r="CE1178" s="159"/>
      <c r="CF1178" s="159"/>
      <c r="CG1178" s="159"/>
      <c r="CI1178" s="76"/>
      <c r="CJ1178" s="150"/>
      <c r="CK1178" s="150"/>
      <c r="CL1178" s="150"/>
    </row>
    <row r="1179" spans="2:90" s="14" customFormat="1" ht="13.5" customHeight="1">
      <c r="B1179" s="500"/>
      <c r="C1179" s="628"/>
      <c r="D1179" s="631"/>
      <c r="E1179" s="615"/>
      <c r="F1179" s="615"/>
      <c r="G1179" s="125" t="s">
        <v>145</v>
      </c>
      <c r="H1179" s="211">
        <v>1196377</v>
      </c>
      <c r="I1179" s="182">
        <f>IFERROR(H1179/E1178,"-")</f>
        <v>1.3814511104244523E-2</v>
      </c>
      <c r="J1179" s="211">
        <v>28</v>
      </c>
      <c r="K1179" s="182">
        <f>IFERROR(J1179/F1178,"-")</f>
        <v>0.2413793103448276</v>
      </c>
      <c r="L1179" s="214">
        <f t="shared" si="1155"/>
        <v>42727.75</v>
      </c>
      <c r="M1179" s="109">
        <f t="shared" ref="M1179:M1194" si="1185">IFERROR(J1179/$BL$74,0)</f>
        <v>2.6390197926484449E-2</v>
      </c>
      <c r="N1179" s="615"/>
      <c r="O1179" s="615"/>
      <c r="P1179" s="125" t="s">
        <v>145</v>
      </c>
      <c r="Q1179" s="211">
        <v>10991</v>
      </c>
      <c r="R1179" s="182">
        <f>IFERROR(Q1179/N1178,"-")</f>
        <v>2.6521275414915233E-3</v>
      </c>
      <c r="S1179" s="211">
        <v>2</v>
      </c>
      <c r="T1179" s="182">
        <f>IFERROR(S1179/O1178,"-")</f>
        <v>0.25</v>
      </c>
      <c r="U1179" s="214">
        <f t="shared" si="1156"/>
        <v>5495.5</v>
      </c>
      <c r="V1179" s="109">
        <f t="shared" ref="V1179:V1194" si="1186">IFERROR(S1179/$BL$74,0)</f>
        <v>1.885014137606032E-3</v>
      </c>
      <c r="W1179" s="615"/>
      <c r="X1179" s="615"/>
      <c r="Y1179" s="125" t="s">
        <v>145</v>
      </c>
      <c r="Z1179" s="211">
        <v>16785</v>
      </c>
      <c r="AA1179" s="182">
        <f>IFERROR(Z1179/W1178,"-")</f>
        <v>1.624658807131657E-2</v>
      </c>
      <c r="AB1179" s="211">
        <v>1</v>
      </c>
      <c r="AC1179" s="182">
        <f>IFERROR(AB1179/X1178,"-")</f>
        <v>0.33333333333333331</v>
      </c>
      <c r="AD1179" s="214">
        <f t="shared" si="1157"/>
        <v>16785</v>
      </c>
      <c r="AE1179" s="109">
        <f t="shared" ref="AE1179:AE1194" si="1187">IFERROR(AB1179/$BL$74,0)</f>
        <v>9.42507068803016E-4</v>
      </c>
      <c r="AF1179" s="615"/>
      <c r="AG1179" s="615"/>
      <c r="AH1179" s="125" t="s">
        <v>145</v>
      </c>
      <c r="AI1179" s="211">
        <v>113346</v>
      </c>
      <c r="AJ1179" s="182">
        <f>IFERROR(AI1179/AF1178,"-")</f>
        <v>1.3931655657791555E-2</v>
      </c>
      <c r="AK1179" s="211">
        <v>3</v>
      </c>
      <c r="AL1179" s="182">
        <f>IFERROR(AK1179/AG1178,"-")</f>
        <v>0.33333333333333331</v>
      </c>
      <c r="AM1179" s="214">
        <f t="shared" si="1158"/>
        <v>37782</v>
      </c>
      <c r="AN1179" s="109">
        <f t="shared" ref="AN1179:AN1194" si="1188">IFERROR(AK1179/$BL$74,0)</f>
        <v>2.8275212064090482E-3</v>
      </c>
      <c r="AO1179" s="615"/>
      <c r="AP1179" s="651"/>
      <c r="AQ1179" s="125" t="s">
        <v>145</v>
      </c>
      <c r="AR1179" s="211">
        <f t="shared" si="1153"/>
        <v>1337499</v>
      </c>
      <c r="AS1179" s="182">
        <f>IFERROR(AR1179/AO1178,"-")</f>
        <v>1.3386215680469642E-2</v>
      </c>
      <c r="AT1179" s="211">
        <f t="shared" si="1154"/>
        <v>34</v>
      </c>
      <c r="AU1179" s="182">
        <f>IFERROR(AT1179/AP1178,"-")</f>
        <v>0.25</v>
      </c>
      <c r="AV1179" s="214">
        <f t="shared" si="1159"/>
        <v>39338.205882352944</v>
      </c>
      <c r="AW1179" s="109">
        <f t="shared" ref="AW1179:AW1194" si="1189">IFERROR(AT1179/$BL$74,0)</f>
        <v>3.2045240339302547E-2</v>
      </c>
      <c r="AX1179" s="121"/>
      <c r="AY1179" s="76"/>
      <c r="AZ1179" s="76"/>
      <c r="BA1179" s="76"/>
      <c r="BB1179" s="76"/>
      <c r="BC1179" s="76"/>
      <c r="BD1179" s="76"/>
      <c r="BE1179" s="76"/>
      <c r="BF1179" s="76"/>
      <c r="BG1179" s="76"/>
      <c r="BH1179" s="76"/>
      <c r="BI1179" s="76"/>
      <c r="BN1179" s="500"/>
      <c r="BO1179" s="642"/>
      <c r="BP1179" s="641"/>
      <c r="BQ1179" s="641"/>
      <c r="BR1179" s="400" t="s">
        <v>145</v>
      </c>
      <c r="BS1179" s="188">
        <v>63313</v>
      </c>
      <c r="BT1179" s="390">
        <v>8.7209910962225065E-3</v>
      </c>
      <c r="BU1179" s="188">
        <v>3</v>
      </c>
      <c r="BV1179" s="390">
        <v>0.33333333333333331</v>
      </c>
      <c r="BW1179" s="188">
        <v>21104.333333333332</v>
      </c>
      <c r="BX1179" s="401">
        <v>2.8873917228103944E-3</v>
      </c>
      <c r="CB1179" s="159"/>
      <c r="CC1179" s="159"/>
      <c r="CD1179" s="159"/>
      <c r="CE1179" s="159"/>
      <c r="CF1179" s="159"/>
      <c r="CG1179" s="159"/>
      <c r="CI1179" s="76"/>
      <c r="CJ1179" s="150"/>
      <c r="CK1179" s="150"/>
      <c r="CL1179" s="150"/>
    </row>
    <row r="1180" spans="2:90" s="14" customFormat="1" ht="13.5" customHeight="1">
      <c r="B1180" s="500"/>
      <c r="C1180" s="628"/>
      <c r="D1180" s="631"/>
      <c r="E1180" s="615"/>
      <c r="F1180" s="615"/>
      <c r="G1180" s="126" t="s">
        <v>146</v>
      </c>
      <c r="H1180" s="211">
        <v>691642</v>
      </c>
      <c r="I1180" s="182">
        <f>IFERROR(H1180/E1178,"-")</f>
        <v>7.9863588895155036E-3</v>
      </c>
      <c r="J1180" s="211">
        <v>32</v>
      </c>
      <c r="K1180" s="182">
        <f>IFERROR(J1180/F1178,"-")</f>
        <v>0.27586206896551724</v>
      </c>
      <c r="L1180" s="214">
        <f t="shared" si="1155"/>
        <v>21613.8125</v>
      </c>
      <c r="M1180" s="109">
        <f t="shared" si="1185"/>
        <v>3.0160226201696512E-2</v>
      </c>
      <c r="N1180" s="615"/>
      <c r="O1180" s="615"/>
      <c r="P1180" s="126" t="s">
        <v>146</v>
      </c>
      <c r="Q1180" s="211">
        <v>51479</v>
      </c>
      <c r="R1180" s="182">
        <f>IFERROR(Q1180/N1178,"-")</f>
        <v>1.2421879147342564E-2</v>
      </c>
      <c r="S1180" s="211">
        <v>2</v>
      </c>
      <c r="T1180" s="182">
        <f>IFERROR(S1180/O1178,"-")</f>
        <v>0.25</v>
      </c>
      <c r="U1180" s="214">
        <f t="shared" si="1156"/>
        <v>25739.5</v>
      </c>
      <c r="V1180" s="109">
        <f t="shared" si="1186"/>
        <v>1.885014137606032E-3</v>
      </c>
      <c r="W1180" s="615"/>
      <c r="X1180" s="615"/>
      <c r="Y1180" s="126" t="s">
        <v>146</v>
      </c>
      <c r="Z1180" s="211">
        <v>0</v>
      </c>
      <c r="AA1180" s="182">
        <f>IFERROR(Z1180/W1178,"-")</f>
        <v>0</v>
      </c>
      <c r="AB1180" s="211">
        <v>0</v>
      </c>
      <c r="AC1180" s="182">
        <f>IFERROR(AB1180/X1178,"-")</f>
        <v>0</v>
      </c>
      <c r="AD1180" s="214" t="str">
        <f t="shared" si="1157"/>
        <v>-</v>
      </c>
      <c r="AE1180" s="109">
        <f t="shared" si="1187"/>
        <v>0</v>
      </c>
      <c r="AF1180" s="615"/>
      <c r="AG1180" s="615"/>
      <c r="AH1180" s="126" t="s">
        <v>146</v>
      </c>
      <c r="AI1180" s="211">
        <v>5238</v>
      </c>
      <c r="AJ1180" s="182">
        <f>IFERROR(AI1180/AF1178,"-")</f>
        <v>6.4381638818760399E-4</v>
      </c>
      <c r="AK1180" s="211">
        <v>1</v>
      </c>
      <c r="AL1180" s="182">
        <f>IFERROR(AK1180/AG1178,"-")</f>
        <v>0.1111111111111111</v>
      </c>
      <c r="AM1180" s="214">
        <f t="shared" si="1158"/>
        <v>5238</v>
      </c>
      <c r="AN1180" s="109">
        <f t="shared" si="1188"/>
        <v>9.42507068803016E-4</v>
      </c>
      <c r="AO1180" s="615"/>
      <c r="AP1180" s="651"/>
      <c r="AQ1180" s="126" t="s">
        <v>146</v>
      </c>
      <c r="AR1180" s="211">
        <f t="shared" si="1153"/>
        <v>748359</v>
      </c>
      <c r="AS1180" s="182">
        <f>IFERROR(AR1180/AO1178,"-")</f>
        <v>7.4898710058254854E-3</v>
      </c>
      <c r="AT1180" s="211">
        <f t="shared" si="1154"/>
        <v>35</v>
      </c>
      <c r="AU1180" s="182">
        <f>IFERROR(AT1180/AP1178,"-")</f>
        <v>0.25735294117647056</v>
      </c>
      <c r="AV1180" s="214">
        <f t="shared" si="1159"/>
        <v>21381.685714285715</v>
      </c>
      <c r="AW1180" s="109">
        <f t="shared" si="1189"/>
        <v>3.2987747408105561E-2</v>
      </c>
      <c r="AX1180" s="121"/>
      <c r="AY1180" s="76"/>
      <c r="AZ1180" s="76"/>
      <c r="BA1180" s="76"/>
      <c r="BB1180" s="76"/>
      <c r="BC1180" s="76"/>
      <c r="BD1180" s="76"/>
      <c r="BE1180" s="76"/>
      <c r="BF1180" s="76"/>
      <c r="BG1180" s="76"/>
      <c r="BH1180" s="76"/>
      <c r="BI1180" s="76"/>
      <c r="BN1180" s="500"/>
      <c r="BO1180" s="642"/>
      <c r="BP1180" s="641"/>
      <c r="BQ1180" s="641"/>
      <c r="BR1180" s="400" t="s">
        <v>146</v>
      </c>
      <c r="BS1180" s="188">
        <v>5774</v>
      </c>
      <c r="BT1180" s="390">
        <v>7.9533433243707849E-4</v>
      </c>
      <c r="BU1180" s="188">
        <v>2</v>
      </c>
      <c r="BV1180" s="390">
        <v>0.22222222222222221</v>
      </c>
      <c r="BW1180" s="188">
        <v>2887</v>
      </c>
      <c r="BX1180" s="401">
        <v>1.9249278152069298E-3</v>
      </c>
      <c r="CB1180" s="159"/>
      <c r="CC1180" s="159"/>
      <c r="CD1180" s="159"/>
      <c r="CE1180" s="159"/>
      <c r="CF1180" s="159"/>
      <c r="CG1180" s="159"/>
      <c r="CI1180" s="76"/>
      <c r="CJ1180" s="150"/>
      <c r="CK1180" s="150"/>
      <c r="CL1180" s="150"/>
    </row>
    <row r="1181" spans="2:90" s="14" customFormat="1" ht="13.5" customHeight="1">
      <c r="B1181" s="500"/>
      <c r="C1181" s="628"/>
      <c r="D1181" s="631"/>
      <c r="E1181" s="615"/>
      <c r="F1181" s="615"/>
      <c r="G1181" s="126" t="s">
        <v>147</v>
      </c>
      <c r="H1181" s="211">
        <v>44819</v>
      </c>
      <c r="I1181" s="182">
        <f>IFERROR(H1181/E1178,"-")</f>
        <v>5.1752296573833768E-4</v>
      </c>
      <c r="J1181" s="211">
        <v>3</v>
      </c>
      <c r="K1181" s="182">
        <f>IFERROR(J1181/F1178,"-")</f>
        <v>2.5862068965517241E-2</v>
      </c>
      <c r="L1181" s="214">
        <f t="shared" si="1155"/>
        <v>14939.666666666666</v>
      </c>
      <c r="M1181" s="109">
        <f t="shared" si="1185"/>
        <v>2.8275212064090482E-3</v>
      </c>
      <c r="N1181" s="615"/>
      <c r="O1181" s="615"/>
      <c r="P1181" s="126" t="s">
        <v>147</v>
      </c>
      <c r="Q1181" s="211">
        <v>15420</v>
      </c>
      <c r="R1181" s="182">
        <f>IFERROR(Q1181/N1178,"-")</f>
        <v>3.7208449358383483E-3</v>
      </c>
      <c r="S1181" s="211">
        <v>1</v>
      </c>
      <c r="T1181" s="182">
        <f>IFERROR(S1181/O1178,"-")</f>
        <v>0.125</v>
      </c>
      <c r="U1181" s="214">
        <f t="shared" si="1156"/>
        <v>15420</v>
      </c>
      <c r="V1181" s="109">
        <f t="shared" si="1186"/>
        <v>9.42507068803016E-4</v>
      </c>
      <c r="W1181" s="615"/>
      <c r="X1181" s="615"/>
      <c r="Y1181" s="126" t="s">
        <v>147</v>
      </c>
      <c r="Z1181" s="211">
        <v>0</v>
      </c>
      <c r="AA1181" s="182">
        <f>IFERROR(Z1181/W1178,"-")</f>
        <v>0</v>
      </c>
      <c r="AB1181" s="211">
        <v>0</v>
      </c>
      <c r="AC1181" s="182">
        <f>IFERROR(AB1181/X1178,"-")</f>
        <v>0</v>
      </c>
      <c r="AD1181" s="214" t="str">
        <f t="shared" si="1157"/>
        <v>-</v>
      </c>
      <c r="AE1181" s="109">
        <f t="shared" si="1187"/>
        <v>0</v>
      </c>
      <c r="AF1181" s="615"/>
      <c r="AG1181" s="615"/>
      <c r="AH1181" s="126" t="s">
        <v>147</v>
      </c>
      <c r="AI1181" s="211">
        <v>0</v>
      </c>
      <c r="AJ1181" s="182">
        <f>IFERROR(AI1181/AF1178,"-")</f>
        <v>0</v>
      </c>
      <c r="AK1181" s="211">
        <v>0</v>
      </c>
      <c r="AL1181" s="182">
        <f>IFERROR(AK1181/AG1178,"-")</f>
        <v>0</v>
      </c>
      <c r="AM1181" s="214" t="str">
        <f t="shared" si="1158"/>
        <v>-</v>
      </c>
      <c r="AN1181" s="109">
        <f t="shared" si="1188"/>
        <v>0</v>
      </c>
      <c r="AO1181" s="615"/>
      <c r="AP1181" s="651"/>
      <c r="AQ1181" s="126" t="s">
        <v>147</v>
      </c>
      <c r="AR1181" s="211">
        <f t="shared" si="1153"/>
        <v>60239</v>
      </c>
      <c r="AS1181" s="182">
        <f>IFERROR(AR1181/AO1178,"-")</f>
        <v>6.0289558824029826E-4</v>
      </c>
      <c r="AT1181" s="211">
        <f t="shared" si="1154"/>
        <v>4</v>
      </c>
      <c r="AU1181" s="182">
        <f>IFERROR(AT1181/AP1178,"-")</f>
        <v>2.9411764705882353E-2</v>
      </c>
      <c r="AV1181" s="214">
        <f t="shared" si="1159"/>
        <v>15059.75</v>
      </c>
      <c r="AW1181" s="109">
        <f t="shared" si="1189"/>
        <v>3.770028275212064E-3</v>
      </c>
      <c r="AX1181" s="121"/>
      <c r="AY1181" s="76"/>
      <c r="AZ1181" s="76"/>
      <c r="BA1181" s="76"/>
      <c r="BB1181" s="76"/>
      <c r="BC1181" s="76"/>
      <c r="BD1181" s="76"/>
      <c r="BE1181" s="76"/>
      <c r="BF1181" s="76"/>
      <c r="BG1181" s="76"/>
      <c r="BH1181" s="76"/>
      <c r="BI1181" s="76"/>
      <c r="BN1181" s="500"/>
      <c r="BO1181" s="642"/>
      <c r="BP1181" s="641"/>
      <c r="BQ1181" s="641"/>
      <c r="BR1181" s="400" t="s">
        <v>147</v>
      </c>
      <c r="BS1181" s="188">
        <v>5180</v>
      </c>
      <c r="BT1181" s="390">
        <v>7.1351434742363473E-4</v>
      </c>
      <c r="BU1181" s="188">
        <v>1</v>
      </c>
      <c r="BV1181" s="390">
        <v>0.1111111111111111</v>
      </c>
      <c r="BW1181" s="188">
        <v>5180</v>
      </c>
      <c r="BX1181" s="401">
        <v>9.6246390760346492E-4</v>
      </c>
      <c r="CB1181" s="159"/>
      <c r="CC1181" s="159"/>
      <c r="CD1181" s="159"/>
      <c r="CE1181" s="159"/>
      <c r="CF1181" s="159"/>
      <c r="CG1181" s="159"/>
      <c r="CI1181" s="76"/>
      <c r="CJ1181" s="150"/>
      <c r="CK1181" s="150"/>
      <c r="CL1181" s="150"/>
    </row>
    <row r="1182" spans="2:90" s="14" customFormat="1" ht="13.5" customHeight="1">
      <c r="B1182" s="500"/>
      <c r="C1182" s="628"/>
      <c r="D1182" s="631"/>
      <c r="E1182" s="615"/>
      <c r="F1182" s="615"/>
      <c r="G1182" s="126" t="s">
        <v>148</v>
      </c>
      <c r="H1182" s="211">
        <v>6131902</v>
      </c>
      <c r="I1182" s="182">
        <f>IFERROR(H1182/E1178,"-")</f>
        <v>7.0804795034624696E-2</v>
      </c>
      <c r="J1182" s="211">
        <v>47</v>
      </c>
      <c r="K1182" s="182">
        <f>IFERROR(J1182/F1178,"-")</f>
        <v>0.40517241379310343</v>
      </c>
      <c r="L1182" s="214">
        <f t="shared" si="1155"/>
        <v>130466</v>
      </c>
      <c r="M1182" s="109">
        <f t="shared" si="1185"/>
        <v>4.429783223374175E-2</v>
      </c>
      <c r="N1182" s="615"/>
      <c r="O1182" s="615"/>
      <c r="P1182" s="126" t="s">
        <v>148</v>
      </c>
      <c r="Q1182" s="211">
        <v>83322</v>
      </c>
      <c r="R1182" s="182">
        <f>IFERROR(Q1182/N1178,"-")</f>
        <v>2.0105592849800444E-2</v>
      </c>
      <c r="S1182" s="211">
        <v>5</v>
      </c>
      <c r="T1182" s="182">
        <f>IFERROR(S1182/O1178,"-")</f>
        <v>0.625</v>
      </c>
      <c r="U1182" s="214">
        <f t="shared" si="1156"/>
        <v>16664.400000000001</v>
      </c>
      <c r="V1182" s="109">
        <f t="shared" si="1186"/>
        <v>4.7125353440150798E-3</v>
      </c>
      <c r="W1182" s="615"/>
      <c r="X1182" s="615"/>
      <c r="Y1182" s="126" t="s">
        <v>148</v>
      </c>
      <c r="Z1182" s="211">
        <v>3546</v>
      </c>
      <c r="AA1182" s="182">
        <f>IFERROR(Z1182/W1178,"-")</f>
        <v>3.4322550670770661E-3</v>
      </c>
      <c r="AB1182" s="211">
        <v>1</v>
      </c>
      <c r="AC1182" s="182">
        <f>IFERROR(AB1182/X1178,"-")</f>
        <v>0.33333333333333331</v>
      </c>
      <c r="AD1182" s="214">
        <f t="shared" si="1157"/>
        <v>3546</v>
      </c>
      <c r="AE1182" s="109">
        <f t="shared" si="1187"/>
        <v>9.42507068803016E-4</v>
      </c>
      <c r="AF1182" s="615"/>
      <c r="AG1182" s="615"/>
      <c r="AH1182" s="126" t="s">
        <v>148</v>
      </c>
      <c r="AI1182" s="211">
        <v>81559</v>
      </c>
      <c r="AJ1182" s="182">
        <f>IFERROR(AI1182/AF1178,"-")</f>
        <v>1.0024631692285757E-2</v>
      </c>
      <c r="AK1182" s="211">
        <v>4</v>
      </c>
      <c r="AL1182" s="182">
        <f>IFERROR(AK1182/AG1178,"-")</f>
        <v>0.44444444444444442</v>
      </c>
      <c r="AM1182" s="214">
        <f t="shared" si="1158"/>
        <v>20389.75</v>
      </c>
      <c r="AN1182" s="109">
        <f t="shared" si="1188"/>
        <v>3.770028275212064E-3</v>
      </c>
      <c r="AO1182" s="615"/>
      <c r="AP1182" s="651"/>
      <c r="AQ1182" s="126" t="s">
        <v>148</v>
      </c>
      <c r="AR1182" s="211">
        <f t="shared" si="1153"/>
        <v>6300329</v>
      </c>
      <c r="AS1182" s="182">
        <f>IFERROR(AR1182/AO1178,"-")</f>
        <v>6.3056168903242255E-2</v>
      </c>
      <c r="AT1182" s="211">
        <f t="shared" si="1154"/>
        <v>57</v>
      </c>
      <c r="AU1182" s="182">
        <f>IFERROR(AT1182/AP1178,"-")</f>
        <v>0.41911764705882354</v>
      </c>
      <c r="AV1182" s="214">
        <f t="shared" si="1159"/>
        <v>110532.08771929824</v>
      </c>
      <c r="AW1182" s="109">
        <f t="shared" si="1189"/>
        <v>5.3722902921771912E-2</v>
      </c>
      <c r="AX1182" s="121"/>
      <c r="AY1182" s="76"/>
      <c r="AZ1182" s="76"/>
      <c r="BA1182" s="76"/>
      <c r="BB1182" s="76"/>
      <c r="BC1182" s="76"/>
      <c r="BD1182" s="76"/>
      <c r="BE1182" s="76"/>
      <c r="BF1182" s="76"/>
      <c r="BG1182" s="76"/>
      <c r="BH1182" s="76"/>
      <c r="BI1182" s="76"/>
      <c r="BN1182" s="500"/>
      <c r="BO1182" s="642"/>
      <c r="BP1182" s="641"/>
      <c r="BQ1182" s="641"/>
      <c r="BR1182" s="400" t="s">
        <v>148</v>
      </c>
      <c r="BS1182" s="188">
        <v>105622</v>
      </c>
      <c r="BT1182" s="390">
        <v>1.4548805483316437E-2</v>
      </c>
      <c r="BU1182" s="188">
        <v>4</v>
      </c>
      <c r="BV1182" s="390">
        <v>0.44444444444444442</v>
      </c>
      <c r="BW1182" s="188">
        <v>26405.5</v>
      </c>
      <c r="BX1182" s="401">
        <v>3.8498556304138597E-3</v>
      </c>
      <c r="CB1182" s="159"/>
      <c r="CC1182" s="159"/>
      <c r="CD1182" s="159"/>
      <c r="CE1182" s="159"/>
      <c r="CF1182" s="159"/>
      <c r="CG1182" s="159"/>
      <c r="CI1182" s="76"/>
      <c r="CJ1182" s="150"/>
      <c r="CK1182" s="150"/>
      <c r="CL1182" s="150"/>
    </row>
    <row r="1183" spans="2:90" s="14" customFormat="1" ht="13.5" customHeight="1">
      <c r="B1183" s="500"/>
      <c r="C1183" s="628"/>
      <c r="D1183" s="631"/>
      <c r="E1183" s="615"/>
      <c r="F1183" s="615"/>
      <c r="G1183" s="126" t="s">
        <v>149</v>
      </c>
      <c r="H1183" s="211">
        <v>3144279</v>
      </c>
      <c r="I1183" s="182">
        <f>IFERROR(H1183/E1178,"-")</f>
        <v>3.6306847390365125E-2</v>
      </c>
      <c r="J1183" s="211">
        <v>53</v>
      </c>
      <c r="K1183" s="182">
        <f>IFERROR(J1183/F1178,"-")</f>
        <v>0.45689655172413796</v>
      </c>
      <c r="L1183" s="214">
        <f t="shared" si="1155"/>
        <v>59326.018867924526</v>
      </c>
      <c r="M1183" s="109">
        <f t="shared" si="1185"/>
        <v>4.9952874646559849E-2</v>
      </c>
      <c r="N1183" s="615"/>
      <c r="O1183" s="615"/>
      <c r="P1183" s="126" t="s">
        <v>149</v>
      </c>
      <c r="Q1183" s="211">
        <v>158260</v>
      </c>
      <c r="R1183" s="182">
        <f>IFERROR(Q1183/N1178,"-")</f>
        <v>3.8188127078195654E-2</v>
      </c>
      <c r="S1183" s="211">
        <v>5</v>
      </c>
      <c r="T1183" s="182">
        <f>IFERROR(S1183/O1178,"-")</f>
        <v>0.625</v>
      </c>
      <c r="U1183" s="214">
        <f t="shared" si="1156"/>
        <v>31652</v>
      </c>
      <c r="V1183" s="109">
        <f t="shared" si="1186"/>
        <v>4.7125353440150798E-3</v>
      </c>
      <c r="W1183" s="615"/>
      <c r="X1183" s="615"/>
      <c r="Y1183" s="126" t="s">
        <v>149</v>
      </c>
      <c r="Z1183" s="211">
        <v>30203</v>
      </c>
      <c r="AA1183" s="182">
        <f>IFERROR(Z1183/W1178,"-")</f>
        <v>2.923417929806222E-2</v>
      </c>
      <c r="AB1183" s="211">
        <v>1</v>
      </c>
      <c r="AC1183" s="182">
        <f>IFERROR(AB1183/X1178,"-")</f>
        <v>0.33333333333333331</v>
      </c>
      <c r="AD1183" s="214">
        <f t="shared" si="1157"/>
        <v>30203</v>
      </c>
      <c r="AE1183" s="109">
        <f t="shared" si="1187"/>
        <v>9.42507068803016E-4</v>
      </c>
      <c r="AF1183" s="615"/>
      <c r="AG1183" s="615"/>
      <c r="AH1183" s="126" t="s">
        <v>149</v>
      </c>
      <c r="AI1183" s="211">
        <v>49540</v>
      </c>
      <c r="AJ1183" s="182">
        <f>IFERROR(AI1183/AF1178,"-")</f>
        <v>6.0890919951916578E-3</v>
      </c>
      <c r="AK1183" s="211">
        <v>2</v>
      </c>
      <c r="AL1183" s="182">
        <f>IFERROR(AK1183/AG1178,"-")</f>
        <v>0.22222222222222221</v>
      </c>
      <c r="AM1183" s="214">
        <f t="shared" si="1158"/>
        <v>24770</v>
      </c>
      <c r="AN1183" s="109">
        <f t="shared" si="1188"/>
        <v>1.885014137606032E-3</v>
      </c>
      <c r="AO1183" s="615"/>
      <c r="AP1183" s="651"/>
      <c r="AQ1183" s="126" t="s">
        <v>149</v>
      </c>
      <c r="AR1183" s="211">
        <f t="shared" si="1153"/>
        <v>3382282</v>
      </c>
      <c r="AS1183" s="182">
        <f>IFERROR(AR1183/AO1178,"-")</f>
        <v>3.3851207622712404E-2</v>
      </c>
      <c r="AT1183" s="211">
        <f t="shared" si="1154"/>
        <v>61</v>
      </c>
      <c r="AU1183" s="182">
        <f>IFERROR(AT1183/AP1178,"-")</f>
        <v>0.4485294117647059</v>
      </c>
      <c r="AV1183" s="214">
        <f t="shared" si="1159"/>
        <v>55447.245901639348</v>
      </c>
      <c r="AW1183" s="109">
        <f t="shared" si="1189"/>
        <v>5.7492931196983975E-2</v>
      </c>
      <c r="AX1183" s="121"/>
      <c r="AY1183" s="76"/>
      <c r="AZ1183" s="76"/>
      <c r="BA1183" s="76"/>
      <c r="BB1183" s="76"/>
      <c r="BC1183" s="76"/>
      <c r="BD1183" s="76"/>
      <c r="BE1183" s="76"/>
      <c r="BF1183" s="76"/>
      <c r="BG1183" s="76"/>
      <c r="BH1183" s="76"/>
      <c r="BI1183" s="76"/>
      <c r="BN1183" s="500"/>
      <c r="BO1183" s="642"/>
      <c r="BP1183" s="641"/>
      <c r="BQ1183" s="641"/>
      <c r="BR1183" s="400" t="s">
        <v>149</v>
      </c>
      <c r="BS1183" s="188">
        <v>117775</v>
      </c>
      <c r="BT1183" s="390">
        <v>1.6222809318111694E-2</v>
      </c>
      <c r="BU1183" s="188">
        <v>3</v>
      </c>
      <c r="BV1183" s="390">
        <v>0.33333333333333331</v>
      </c>
      <c r="BW1183" s="188">
        <v>39258.333333333336</v>
      </c>
      <c r="BX1183" s="401">
        <v>2.8873917228103944E-3</v>
      </c>
      <c r="CB1183" s="159"/>
      <c r="CC1183" s="159"/>
      <c r="CD1183" s="159"/>
      <c r="CE1183" s="159"/>
      <c r="CF1183" s="159"/>
      <c r="CG1183" s="159"/>
      <c r="CI1183" s="76"/>
      <c r="CJ1183" s="150"/>
      <c r="CK1183" s="150"/>
      <c r="CL1183" s="150"/>
    </row>
    <row r="1184" spans="2:90" s="14" customFormat="1" ht="13.5" customHeight="1">
      <c r="B1184" s="500"/>
      <c r="C1184" s="628"/>
      <c r="D1184" s="631"/>
      <c r="E1184" s="615"/>
      <c r="F1184" s="615"/>
      <c r="G1184" s="126" t="s">
        <v>150</v>
      </c>
      <c r="H1184" s="211">
        <v>1675333</v>
      </c>
      <c r="I1184" s="182">
        <f>IFERROR(H1184/E1178,"-")</f>
        <v>1.9344994372014247E-2</v>
      </c>
      <c r="J1184" s="211">
        <v>12</v>
      </c>
      <c r="K1184" s="182">
        <f>IFERROR(J1184/F1178,"-")</f>
        <v>0.10344827586206896</v>
      </c>
      <c r="L1184" s="214">
        <f t="shared" si="1155"/>
        <v>139611.08333333334</v>
      </c>
      <c r="M1184" s="109">
        <f t="shared" si="1185"/>
        <v>1.1310084825636193E-2</v>
      </c>
      <c r="N1184" s="615"/>
      <c r="O1184" s="615"/>
      <c r="P1184" s="126" t="s">
        <v>150</v>
      </c>
      <c r="Q1184" s="211">
        <v>0</v>
      </c>
      <c r="R1184" s="182">
        <f>IFERROR(Q1184/N1178,"-")</f>
        <v>0</v>
      </c>
      <c r="S1184" s="211">
        <v>0</v>
      </c>
      <c r="T1184" s="182">
        <f>IFERROR(S1184/O1178,"-")</f>
        <v>0</v>
      </c>
      <c r="U1184" s="214" t="str">
        <f t="shared" si="1156"/>
        <v>-</v>
      </c>
      <c r="V1184" s="109">
        <f t="shared" si="1186"/>
        <v>0</v>
      </c>
      <c r="W1184" s="615"/>
      <c r="X1184" s="615"/>
      <c r="Y1184" s="126" t="s">
        <v>150</v>
      </c>
      <c r="Z1184" s="211">
        <v>3540</v>
      </c>
      <c r="AA1184" s="182">
        <f>IFERROR(Z1184/W1178,"-")</f>
        <v>3.4264475288925023E-3</v>
      </c>
      <c r="AB1184" s="211">
        <v>1</v>
      </c>
      <c r="AC1184" s="182">
        <f>IFERROR(AB1184/X1178,"-")</f>
        <v>0.33333333333333331</v>
      </c>
      <c r="AD1184" s="214">
        <f t="shared" si="1157"/>
        <v>3540</v>
      </c>
      <c r="AE1184" s="109">
        <f t="shared" si="1187"/>
        <v>9.42507068803016E-4</v>
      </c>
      <c r="AF1184" s="615"/>
      <c r="AG1184" s="615"/>
      <c r="AH1184" s="126" t="s">
        <v>150</v>
      </c>
      <c r="AI1184" s="211">
        <v>0</v>
      </c>
      <c r="AJ1184" s="182">
        <f>IFERROR(AI1184/AF1178,"-")</f>
        <v>0</v>
      </c>
      <c r="AK1184" s="211">
        <v>0</v>
      </c>
      <c r="AL1184" s="182">
        <f>IFERROR(AK1184/AG1178,"-")</f>
        <v>0</v>
      </c>
      <c r="AM1184" s="214" t="str">
        <f t="shared" si="1158"/>
        <v>-</v>
      </c>
      <c r="AN1184" s="109">
        <f t="shared" si="1188"/>
        <v>0</v>
      </c>
      <c r="AO1184" s="615"/>
      <c r="AP1184" s="651"/>
      <c r="AQ1184" s="126" t="s">
        <v>150</v>
      </c>
      <c r="AR1184" s="211">
        <f t="shared" si="1153"/>
        <v>1678873</v>
      </c>
      <c r="AS1184" s="182">
        <f>IFERROR(AR1184/AO1178,"-")</f>
        <v>1.6802820845561086E-2</v>
      </c>
      <c r="AT1184" s="211">
        <f t="shared" si="1154"/>
        <v>13</v>
      </c>
      <c r="AU1184" s="182">
        <f>IFERROR(AT1184/AP1178,"-")</f>
        <v>9.5588235294117641E-2</v>
      </c>
      <c r="AV1184" s="214">
        <f t="shared" si="1159"/>
        <v>129144.07692307692</v>
      </c>
      <c r="AW1184" s="109">
        <f t="shared" si="1189"/>
        <v>1.2252591894439209E-2</v>
      </c>
      <c r="AX1184" s="121"/>
      <c r="AY1184" s="76"/>
      <c r="AZ1184" s="76"/>
      <c r="BA1184" s="76"/>
      <c r="BB1184" s="76"/>
      <c r="BC1184" s="76"/>
      <c r="BD1184" s="76"/>
      <c r="BE1184" s="76"/>
      <c r="BF1184" s="76"/>
      <c r="BG1184" s="76"/>
      <c r="BH1184" s="76"/>
      <c r="BI1184" s="76"/>
      <c r="BN1184" s="500"/>
      <c r="BO1184" s="642"/>
      <c r="BP1184" s="641"/>
      <c r="BQ1184" s="641"/>
      <c r="BR1184" s="400" t="s">
        <v>150</v>
      </c>
      <c r="BS1184" s="188">
        <v>12408</v>
      </c>
      <c r="BT1184" s="390">
        <v>1.7091285758363821E-3</v>
      </c>
      <c r="BU1184" s="188">
        <v>1</v>
      </c>
      <c r="BV1184" s="390">
        <v>0.1111111111111111</v>
      </c>
      <c r="BW1184" s="188">
        <v>12408</v>
      </c>
      <c r="BX1184" s="401">
        <v>9.6246390760346492E-4</v>
      </c>
      <c r="CB1184" s="159"/>
      <c r="CC1184" s="159"/>
      <c r="CD1184" s="159"/>
      <c r="CE1184" s="159"/>
      <c r="CF1184" s="159"/>
      <c r="CG1184" s="159"/>
      <c r="CI1184" s="76"/>
      <c r="CJ1184" s="150"/>
      <c r="CK1184" s="150"/>
      <c r="CL1184" s="150"/>
    </row>
    <row r="1185" spans="2:90" s="14" customFormat="1" ht="13.5" customHeight="1">
      <c r="B1185" s="500"/>
      <c r="C1185" s="628"/>
      <c r="D1185" s="631"/>
      <c r="E1185" s="615"/>
      <c r="F1185" s="615"/>
      <c r="G1185" s="126" t="s">
        <v>160</v>
      </c>
      <c r="H1185" s="211">
        <v>0</v>
      </c>
      <c r="I1185" s="182">
        <f>IFERROR(H1185/E1178,"-")</f>
        <v>0</v>
      </c>
      <c r="J1185" s="211">
        <v>0</v>
      </c>
      <c r="K1185" s="182">
        <f>IFERROR(J1185/F1178,"-")</f>
        <v>0</v>
      </c>
      <c r="L1185" s="214" t="str">
        <f t="shared" si="1155"/>
        <v>-</v>
      </c>
      <c r="M1185" s="109">
        <f t="shared" si="1185"/>
        <v>0</v>
      </c>
      <c r="N1185" s="615"/>
      <c r="O1185" s="615"/>
      <c r="P1185" s="126" t="s">
        <v>160</v>
      </c>
      <c r="Q1185" s="211">
        <v>0</v>
      </c>
      <c r="R1185" s="182">
        <f>IFERROR(Q1185/N1178,"-")</f>
        <v>0</v>
      </c>
      <c r="S1185" s="211">
        <v>0</v>
      </c>
      <c r="T1185" s="182">
        <f>IFERROR(S1185/O1178,"-")</f>
        <v>0</v>
      </c>
      <c r="U1185" s="214" t="str">
        <f t="shared" si="1156"/>
        <v>-</v>
      </c>
      <c r="V1185" s="109">
        <f t="shared" si="1186"/>
        <v>0</v>
      </c>
      <c r="W1185" s="615"/>
      <c r="X1185" s="615"/>
      <c r="Y1185" s="126" t="s">
        <v>160</v>
      </c>
      <c r="Z1185" s="211">
        <v>0</v>
      </c>
      <c r="AA1185" s="182">
        <f>IFERROR(Z1185/W1178,"-")</f>
        <v>0</v>
      </c>
      <c r="AB1185" s="211">
        <v>0</v>
      </c>
      <c r="AC1185" s="182">
        <f>IFERROR(AB1185/X1178,"-")</f>
        <v>0</v>
      </c>
      <c r="AD1185" s="214" t="str">
        <f t="shared" si="1157"/>
        <v>-</v>
      </c>
      <c r="AE1185" s="109">
        <f t="shared" si="1187"/>
        <v>0</v>
      </c>
      <c r="AF1185" s="615"/>
      <c r="AG1185" s="615"/>
      <c r="AH1185" s="126" t="s">
        <v>160</v>
      </c>
      <c r="AI1185" s="211">
        <v>0</v>
      </c>
      <c r="AJ1185" s="182">
        <f>IFERROR(AI1185/AF1178,"-")</f>
        <v>0</v>
      </c>
      <c r="AK1185" s="211">
        <v>0</v>
      </c>
      <c r="AL1185" s="182">
        <f>IFERROR(AK1185/AG1178,"-")</f>
        <v>0</v>
      </c>
      <c r="AM1185" s="214" t="str">
        <f t="shared" si="1158"/>
        <v>-</v>
      </c>
      <c r="AN1185" s="109">
        <f t="shared" si="1188"/>
        <v>0</v>
      </c>
      <c r="AO1185" s="615"/>
      <c r="AP1185" s="651"/>
      <c r="AQ1185" s="126" t="s">
        <v>160</v>
      </c>
      <c r="AR1185" s="211">
        <f t="shared" si="1153"/>
        <v>0</v>
      </c>
      <c r="AS1185" s="182">
        <f>IFERROR(AR1185/AO1178,"-")</f>
        <v>0</v>
      </c>
      <c r="AT1185" s="211">
        <f t="shared" si="1154"/>
        <v>0</v>
      </c>
      <c r="AU1185" s="182">
        <f>IFERROR(AT1185/AP1178,"-")</f>
        <v>0</v>
      </c>
      <c r="AV1185" s="214" t="str">
        <f t="shared" si="1159"/>
        <v>-</v>
      </c>
      <c r="AW1185" s="109">
        <f t="shared" si="1189"/>
        <v>0</v>
      </c>
      <c r="AX1185" s="121"/>
      <c r="AY1185" s="76"/>
      <c r="AZ1185" s="76"/>
      <c r="BA1185" s="76"/>
      <c r="BB1185" s="76"/>
      <c r="BC1185" s="76"/>
      <c r="BD1185" s="76"/>
      <c r="BE1185" s="76"/>
      <c r="BF1185" s="76"/>
      <c r="BG1185" s="76"/>
      <c r="BH1185" s="76"/>
      <c r="BI1185" s="76"/>
      <c r="BN1185" s="500"/>
      <c r="BO1185" s="642"/>
      <c r="BP1185" s="641"/>
      <c r="BQ1185" s="641"/>
      <c r="BR1185" s="400" t="s">
        <v>160</v>
      </c>
      <c r="BS1185" s="188">
        <v>0</v>
      </c>
      <c r="BT1185" s="390">
        <v>0</v>
      </c>
      <c r="BU1185" s="188">
        <v>0</v>
      </c>
      <c r="BV1185" s="390">
        <v>0</v>
      </c>
      <c r="BW1185" s="188" t="s">
        <v>418</v>
      </c>
      <c r="BX1185" s="401">
        <v>0</v>
      </c>
      <c r="CB1185" s="159"/>
      <c r="CC1185" s="159"/>
      <c r="CD1185" s="159"/>
      <c r="CE1185" s="159"/>
      <c r="CF1185" s="159"/>
      <c r="CG1185" s="159"/>
      <c r="CI1185" s="76"/>
      <c r="CJ1185" s="150"/>
      <c r="CK1185" s="150"/>
      <c r="CL1185" s="150"/>
    </row>
    <row r="1186" spans="2:90" s="14" customFormat="1" ht="13.5" customHeight="1">
      <c r="B1186" s="500"/>
      <c r="C1186" s="628"/>
      <c r="D1186" s="631"/>
      <c r="E1186" s="615"/>
      <c r="F1186" s="615"/>
      <c r="G1186" s="126" t="s">
        <v>151</v>
      </c>
      <c r="H1186" s="211">
        <v>67594</v>
      </c>
      <c r="I1186" s="182">
        <f>IFERROR(H1186/E1178,"-")</f>
        <v>7.8050486057513991E-4</v>
      </c>
      <c r="J1186" s="211">
        <v>3</v>
      </c>
      <c r="K1186" s="182">
        <f>IFERROR(J1186/F1178,"-")</f>
        <v>2.5862068965517241E-2</v>
      </c>
      <c r="L1186" s="214">
        <f t="shared" si="1155"/>
        <v>22531.333333333332</v>
      </c>
      <c r="M1186" s="109">
        <f t="shared" si="1185"/>
        <v>2.8275212064090482E-3</v>
      </c>
      <c r="N1186" s="615"/>
      <c r="O1186" s="615"/>
      <c r="P1186" s="126" t="s">
        <v>151</v>
      </c>
      <c r="Q1186" s="211">
        <v>0</v>
      </c>
      <c r="R1186" s="182">
        <f>IFERROR(Q1186/N1178,"-")</f>
        <v>0</v>
      </c>
      <c r="S1186" s="211">
        <v>0</v>
      </c>
      <c r="T1186" s="182">
        <f>IFERROR(S1186/O1178,"-")</f>
        <v>0</v>
      </c>
      <c r="U1186" s="214" t="str">
        <f t="shared" si="1156"/>
        <v>-</v>
      </c>
      <c r="V1186" s="109">
        <f t="shared" si="1186"/>
        <v>0</v>
      </c>
      <c r="W1186" s="615"/>
      <c r="X1186" s="615"/>
      <c r="Y1186" s="126" t="s">
        <v>151</v>
      </c>
      <c r="Z1186" s="211">
        <v>0</v>
      </c>
      <c r="AA1186" s="182">
        <f>IFERROR(Z1186/W1178,"-")</f>
        <v>0</v>
      </c>
      <c r="AB1186" s="211">
        <v>0</v>
      </c>
      <c r="AC1186" s="182">
        <f>IFERROR(AB1186/X1178,"-")</f>
        <v>0</v>
      </c>
      <c r="AD1186" s="214" t="str">
        <f t="shared" si="1157"/>
        <v>-</v>
      </c>
      <c r="AE1186" s="109">
        <f t="shared" si="1187"/>
        <v>0</v>
      </c>
      <c r="AF1186" s="615"/>
      <c r="AG1186" s="615"/>
      <c r="AH1186" s="126" t="s">
        <v>151</v>
      </c>
      <c r="AI1186" s="211">
        <v>0</v>
      </c>
      <c r="AJ1186" s="182">
        <f>IFERROR(AI1186/AF1178,"-")</f>
        <v>0</v>
      </c>
      <c r="AK1186" s="211">
        <v>0</v>
      </c>
      <c r="AL1186" s="182">
        <f>IFERROR(AK1186/AG1178,"-")</f>
        <v>0</v>
      </c>
      <c r="AM1186" s="214" t="str">
        <f t="shared" si="1158"/>
        <v>-</v>
      </c>
      <c r="AN1186" s="109">
        <f t="shared" si="1188"/>
        <v>0</v>
      </c>
      <c r="AO1186" s="615"/>
      <c r="AP1186" s="651"/>
      <c r="AQ1186" s="126" t="s">
        <v>151</v>
      </c>
      <c r="AR1186" s="211">
        <f t="shared" si="1153"/>
        <v>67594</v>
      </c>
      <c r="AS1186" s="182">
        <f>IFERROR(AR1186/AO1178,"-")</f>
        <v>6.7650731903774503E-4</v>
      </c>
      <c r="AT1186" s="211">
        <f t="shared" si="1154"/>
        <v>3</v>
      </c>
      <c r="AU1186" s="182">
        <f>IFERROR(AT1186/AP1178,"-")</f>
        <v>2.2058823529411766E-2</v>
      </c>
      <c r="AV1186" s="214">
        <f t="shared" si="1159"/>
        <v>22531.333333333332</v>
      </c>
      <c r="AW1186" s="109">
        <f t="shared" si="1189"/>
        <v>2.8275212064090482E-3</v>
      </c>
      <c r="AX1186" s="121"/>
      <c r="AY1186" s="76"/>
      <c r="AZ1186" s="76"/>
      <c r="BA1186" s="76"/>
      <c r="BB1186" s="76"/>
      <c r="BC1186" s="76"/>
      <c r="BD1186" s="76"/>
      <c r="BE1186" s="76"/>
      <c r="BF1186" s="76"/>
      <c r="BG1186" s="76"/>
      <c r="BH1186" s="76"/>
      <c r="BI1186" s="76"/>
      <c r="BN1186" s="500"/>
      <c r="BO1186" s="642"/>
      <c r="BP1186" s="641"/>
      <c r="BQ1186" s="641"/>
      <c r="BR1186" s="400" t="s">
        <v>151</v>
      </c>
      <c r="BS1186" s="188">
        <v>29961</v>
      </c>
      <c r="BT1186" s="390">
        <v>4.1269504562084017E-3</v>
      </c>
      <c r="BU1186" s="188">
        <v>1</v>
      </c>
      <c r="BV1186" s="390">
        <v>0.1111111111111111</v>
      </c>
      <c r="BW1186" s="188">
        <v>29961</v>
      </c>
      <c r="BX1186" s="401">
        <v>9.6246390760346492E-4</v>
      </c>
      <c r="CB1186" s="159"/>
      <c r="CC1186" s="159"/>
      <c r="CD1186" s="159"/>
      <c r="CE1186" s="159"/>
      <c r="CF1186" s="159"/>
      <c r="CG1186" s="159"/>
      <c r="CI1186" s="76"/>
      <c r="CJ1186" s="150"/>
      <c r="CK1186" s="150"/>
      <c r="CL1186" s="150"/>
    </row>
    <row r="1187" spans="2:90" s="14" customFormat="1" ht="13.5" customHeight="1">
      <c r="B1187" s="500"/>
      <c r="C1187" s="628"/>
      <c r="D1187" s="631"/>
      <c r="E1187" s="615"/>
      <c r="F1187" s="615"/>
      <c r="G1187" s="126" t="s">
        <v>152</v>
      </c>
      <c r="H1187" s="211">
        <v>12357</v>
      </c>
      <c r="I1187" s="182">
        <f>IFERROR(H1187/E1178,"-")</f>
        <v>1.4268572006578993E-4</v>
      </c>
      <c r="J1187" s="211">
        <v>3</v>
      </c>
      <c r="K1187" s="182">
        <f>IFERROR(J1187/F1178,"-")</f>
        <v>2.5862068965517241E-2</v>
      </c>
      <c r="L1187" s="214">
        <f t="shared" si="1155"/>
        <v>4119</v>
      </c>
      <c r="M1187" s="109">
        <f t="shared" si="1185"/>
        <v>2.8275212064090482E-3</v>
      </c>
      <c r="N1187" s="615"/>
      <c r="O1187" s="615"/>
      <c r="P1187" s="126" t="s">
        <v>152</v>
      </c>
      <c r="Q1187" s="211">
        <v>0</v>
      </c>
      <c r="R1187" s="182">
        <f>IFERROR(Q1187/N1178,"-")</f>
        <v>0</v>
      </c>
      <c r="S1187" s="211">
        <v>0</v>
      </c>
      <c r="T1187" s="182">
        <f>IFERROR(S1187/O1178,"-")</f>
        <v>0</v>
      </c>
      <c r="U1187" s="214" t="str">
        <f t="shared" si="1156"/>
        <v>-</v>
      </c>
      <c r="V1187" s="109">
        <f t="shared" si="1186"/>
        <v>0</v>
      </c>
      <c r="W1187" s="615"/>
      <c r="X1187" s="615"/>
      <c r="Y1187" s="126" t="s">
        <v>152</v>
      </c>
      <c r="Z1187" s="211">
        <v>0</v>
      </c>
      <c r="AA1187" s="182">
        <f>IFERROR(Z1187/W1178,"-")</f>
        <v>0</v>
      </c>
      <c r="AB1187" s="211">
        <v>0</v>
      </c>
      <c r="AC1187" s="182">
        <f>IFERROR(AB1187/X1178,"-")</f>
        <v>0</v>
      </c>
      <c r="AD1187" s="214" t="str">
        <f t="shared" si="1157"/>
        <v>-</v>
      </c>
      <c r="AE1187" s="109">
        <f t="shared" si="1187"/>
        <v>0</v>
      </c>
      <c r="AF1187" s="615"/>
      <c r="AG1187" s="615"/>
      <c r="AH1187" s="126" t="s">
        <v>152</v>
      </c>
      <c r="AI1187" s="211">
        <v>0</v>
      </c>
      <c r="AJ1187" s="182">
        <f>IFERROR(AI1187/AF1178,"-")</f>
        <v>0</v>
      </c>
      <c r="AK1187" s="211">
        <v>0</v>
      </c>
      <c r="AL1187" s="182">
        <f>IFERROR(AK1187/AG1178,"-")</f>
        <v>0</v>
      </c>
      <c r="AM1187" s="214" t="str">
        <f t="shared" si="1158"/>
        <v>-</v>
      </c>
      <c r="AN1187" s="109">
        <f t="shared" si="1188"/>
        <v>0</v>
      </c>
      <c r="AO1187" s="615"/>
      <c r="AP1187" s="651"/>
      <c r="AQ1187" s="126" t="s">
        <v>152</v>
      </c>
      <c r="AR1187" s="211">
        <f t="shared" si="1153"/>
        <v>12357</v>
      </c>
      <c r="AS1187" s="182">
        <f>IFERROR(AR1187/AO1178,"-")</f>
        <v>1.2367371277553356E-4</v>
      </c>
      <c r="AT1187" s="211">
        <f t="shared" si="1154"/>
        <v>3</v>
      </c>
      <c r="AU1187" s="182">
        <f>IFERROR(AT1187/AP1178,"-")</f>
        <v>2.2058823529411766E-2</v>
      </c>
      <c r="AV1187" s="214">
        <f t="shared" si="1159"/>
        <v>4119</v>
      </c>
      <c r="AW1187" s="109">
        <f t="shared" si="1189"/>
        <v>2.8275212064090482E-3</v>
      </c>
      <c r="AX1187" s="121"/>
      <c r="AY1187" s="76"/>
      <c r="AZ1187" s="76"/>
      <c r="BA1187" s="76"/>
      <c r="BB1187" s="76"/>
      <c r="BC1187" s="76"/>
      <c r="BD1187" s="76"/>
      <c r="BE1187" s="76"/>
      <c r="BF1187" s="76"/>
      <c r="BG1187" s="76"/>
      <c r="BH1187" s="76"/>
      <c r="BI1187" s="76"/>
      <c r="BN1187" s="500"/>
      <c r="BO1187" s="642"/>
      <c r="BP1187" s="641"/>
      <c r="BQ1187" s="641"/>
      <c r="BR1187" s="400" t="s">
        <v>152</v>
      </c>
      <c r="BS1187" s="188">
        <v>0</v>
      </c>
      <c r="BT1187" s="390">
        <v>0</v>
      </c>
      <c r="BU1187" s="188">
        <v>0</v>
      </c>
      <c r="BV1187" s="390">
        <v>0</v>
      </c>
      <c r="BW1187" s="188" t="s">
        <v>418</v>
      </c>
      <c r="BX1187" s="401">
        <v>0</v>
      </c>
      <c r="CB1187" s="159"/>
      <c r="CC1187" s="159"/>
      <c r="CD1187" s="159"/>
      <c r="CE1187" s="159"/>
      <c r="CF1187" s="159"/>
      <c r="CG1187" s="159"/>
      <c r="CI1187" s="76"/>
      <c r="CJ1187" s="150"/>
      <c r="CK1187" s="150"/>
      <c r="CL1187" s="150"/>
    </row>
    <row r="1188" spans="2:90" s="14" customFormat="1" ht="13.5" customHeight="1">
      <c r="B1188" s="500"/>
      <c r="C1188" s="628"/>
      <c r="D1188" s="631"/>
      <c r="E1188" s="615"/>
      <c r="F1188" s="615"/>
      <c r="G1188" s="126" t="s">
        <v>153</v>
      </c>
      <c r="H1188" s="211">
        <v>0</v>
      </c>
      <c r="I1188" s="182">
        <f>IFERROR(H1188/E1178,"-")</f>
        <v>0</v>
      </c>
      <c r="J1188" s="211">
        <v>0</v>
      </c>
      <c r="K1188" s="182">
        <f>IFERROR(J1188/F1178,"-")</f>
        <v>0</v>
      </c>
      <c r="L1188" s="214" t="str">
        <f t="shared" si="1155"/>
        <v>-</v>
      </c>
      <c r="M1188" s="109">
        <f t="shared" si="1185"/>
        <v>0</v>
      </c>
      <c r="N1188" s="615"/>
      <c r="O1188" s="615"/>
      <c r="P1188" s="126" t="s">
        <v>153</v>
      </c>
      <c r="Q1188" s="211">
        <v>0</v>
      </c>
      <c r="R1188" s="182">
        <f>IFERROR(Q1188/N1178,"-")</f>
        <v>0</v>
      </c>
      <c r="S1188" s="211">
        <v>0</v>
      </c>
      <c r="T1188" s="182">
        <f>IFERROR(S1188/O1178,"-")</f>
        <v>0</v>
      </c>
      <c r="U1188" s="214" t="str">
        <f t="shared" si="1156"/>
        <v>-</v>
      </c>
      <c r="V1188" s="109">
        <f t="shared" si="1186"/>
        <v>0</v>
      </c>
      <c r="W1188" s="615"/>
      <c r="X1188" s="615"/>
      <c r="Y1188" s="126" t="s">
        <v>153</v>
      </c>
      <c r="Z1188" s="211">
        <v>0</v>
      </c>
      <c r="AA1188" s="182">
        <f>IFERROR(Z1188/W1178,"-")</f>
        <v>0</v>
      </c>
      <c r="AB1188" s="211">
        <v>0</v>
      </c>
      <c r="AC1188" s="182">
        <f>IFERROR(AB1188/X1178,"-")</f>
        <v>0</v>
      </c>
      <c r="AD1188" s="214" t="str">
        <f t="shared" si="1157"/>
        <v>-</v>
      </c>
      <c r="AE1188" s="109">
        <f t="shared" si="1187"/>
        <v>0</v>
      </c>
      <c r="AF1188" s="615"/>
      <c r="AG1188" s="615"/>
      <c r="AH1188" s="126" t="s">
        <v>153</v>
      </c>
      <c r="AI1188" s="211">
        <v>0</v>
      </c>
      <c r="AJ1188" s="182">
        <f>IFERROR(AI1188/AF1178,"-")</f>
        <v>0</v>
      </c>
      <c r="AK1188" s="211">
        <v>0</v>
      </c>
      <c r="AL1188" s="182">
        <f>IFERROR(AK1188/AG1178,"-")</f>
        <v>0</v>
      </c>
      <c r="AM1188" s="214" t="str">
        <f t="shared" si="1158"/>
        <v>-</v>
      </c>
      <c r="AN1188" s="109">
        <f t="shared" si="1188"/>
        <v>0</v>
      </c>
      <c r="AO1188" s="615"/>
      <c r="AP1188" s="651"/>
      <c r="AQ1188" s="126" t="s">
        <v>153</v>
      </c>
      <c r="AR1188" s="211">
        <f t="shared" si="1153"/>
        <v>0</v>
      </c>
      <c r="AS1188" s="182">
        <f>IFERROR(AR1188/AO1178,"-")</f>
        <v>0</v>
      </c>
      <c r="AT1188" s="211">
        <f t="shared" si="1154"/>
        <v>0</v>
      </c>
      <c r="AU1188" s="182">
        <f>IFERROR(AT1188/AP1178,"-")</f>
        <v>0</v>
      </c>
      <c r="AV1188" s="214" t="str">
        <f t="shared" si="1159"/>
        <v>-</v>
      </c>
      <c r="AW1188" s="109">
        <f t="shared" si="1189"/>
        <v>0</v>
      </c>
      <c r="AX1188" s="121"/>
      <c r="AY1188" s="76"/>
      <c r="AZ1188" s="76"/>
      <c r="BA1188" s="76"/>
      <c r="BB1188" s="76"/>
      <c r="BC1188" s="76"/>
      <c r="BD1188" s="76"/>
      <c r="BE1188" s="76"/>
      <c r="BF1188" s="76"/>
      <c r="BG1188" s="76"/>
      <c r="BH1188" s="76"/>
      <c r="BI1188" s="76"/>
      <c r="BN1188" s="500"/>
      <c r="BO1188" s="642"/>
      <c r="BP1188" s="641"/>
      <c r="BQ1188" s="641"/>
      <c r="BR1188" s="400" t="s">
        <v>153</v>
      </c>
      <c r="BS1188" s="188">
        <v>0</v>
      </c>
      <c r="BT1188" s="390">
        <v>0</v>
      </c>
      <c r="BU1188" s="188">
        <v>0</v>
      </c>
      <c r="BV1188" s="390">
        <v>0</v>
      </c>
      <c r="BW1188" s="188" t="s">
        <v>418</v>
      </c>
      <c r="BX1188" s="401">
        <v>0</v>
      </c>
      <c r="CB1188" s="159"/>
      <c r="CC1188" s="159"/>
      <c r="CD1188" s="159"/>
      <c r="CE1188" s="159"/>
      <c r="CF1188" s="159"/>
      <c r="CG1188" s="159"/>
      <c r="CI1188" s="76"/>
      <c r="CJ1188" s="150"/>
      <c r="CK1188" s="150"/>
      <c r="CL1188" s="150"/>
    </row>
    <row r="1189" spans="2:90" s="14" customFormat="1" ht="13.5" customHeight="1">
      <c r="B1189" s="500"/>
      <c r="C1189" s="628"/>
      <c r="D1189" s="631"/>
      <c r="E1189" s="615"/>
      <c r="F1189" s="615"/>
      <c r="G1189" s="126" t="s">
        <v>154</v>
      </c>
      <c r="H1189" s="211">
        <v>631269</v>
      </c>
      <c r="I1189" s="182">
        <f>IFERROR(H1189/E1178,"-")</f>
        <v>7.2892345893186975E-3</v>
      </c>
      <c r="J1189" s="211">
        <v>1</v>
      </c>
      <c r="K1189" s="182">
        <f>IFERROR(J1189/F1178,"-")</f>
        <v>8.6206896551724137E-3</v>
      </c>
      <c r="L1189" s="214">
        <f t="shared" si="1155"/>
        <v>631269</v>
      </c>
      <c r="M1189" s="109">
        <f t="shared" si="1185"/>
        <v>9.42507068803016E-4</v>
      </c>
      <c r="N1189" s="615"/>
      <c r="O1189" s="615"/>
      <c r="P1189" s="126" t="s">
        <v>154</v>
      </c>
      <c r="Q1189" s="211">
        <v>0</v>
      </c>
      <c r="R1189" s="182">
        <f>IFERROR(Q1189/N1178,"-")</f>
        <v>0</v>
      </c>
      <c r="S1189" s="211">
        <v>0</v>
      </c>
      <c r="T1189" s="182">
        <f>IFERROR(S1189/O1178,"-")</f>
        <v>0</v>
      </c>
      <c r="U1189" s="214" t="str">
        <f t="shared" si="1156"/>
        <v>-</v>
      </c>
      <c r="V1189" s="109">
        <f t="shared" si="1186"/>
        <v>0</v>
      </c>
      <c r="W1189" s="615"/>
      <c r="X1189" s="615"/>
      <c r="Y1189" s="126" t="s">
        <v>154</v>
      </c>
      <c r="Z1189" s="211">
        <v>0</v>
      </c>
      <c r="AA1189" s="182">
        <f>IFERROR(Z1189/W1178,"-")</f>
        <v>0</v>
      </c>
      <c r="AB1189" s="211">
        <v>0</v>
      </c>
      <c r="AC1189" s="182">
        <f>IFERROR(AB1189/X1178,"-")</f>
        <v>0</v>
      </c>
      <c r="AD1189" s="214" t="str">
        <f t="shared" si="1157"/>
        <v>-</v>
      </c>
      <c r="AE1189" s="109">
        <f t="shared" si="1187"/>
        <v>0</v>
      </c>
      <c r="AF1189" s="615"/>
      <c r="AG1189" s="615"/>
      <c r="AH1189" s="126" t="s">
        <v>154</v>
      </c>
      <c r="AI1189" s="211">
        <v>0</v>
      </c>
      <c r="AJ1189" s="182">
        <f>IFERROR(AI1189/AF1178,"-")</f>
        <v>0</v>
      </c>
      <c r="AK1189" s="211">
        <v>0</v>
      </c>
      <c r="AL1189" s="182">
        <f>IFERROR(AK1189/AG1178,"-")</f>
        <v>0</v>
      </c>
      <c r="AM1189" s="214" t="str">
        <f t="shared" si="1158"/>
        <v>-</v>
      </c>
      <c r="AN1189" s="109">
        <f t="shared" si="1188"/>
        <v>0</v>
      </c>
      <c r="AO1189" s="615"/>
      <c r="AP1189" s="651"/>
      <c r="AQ1189" s="126" t="s">
        <v>154</v>
      </c>
      <c r="AR1189" s="211">
        <f t="shared" si="1153"/>
        <v>631269</v>
      </c>
      <c r="AS1189" s="182">
        <f>IFERROR(AR1189/AO1178,"-")</f>
        <v>6.3179882649589949E-3</v>
      </c>
      <c r="AT1189" s="211">
        <f t="shared" si="1154"/>
        <v>1</v>
      </c>
      <c r="AU1189" s="182">
        <f>IFERROR(AT1189/AP1178,"-")</f>
        <v>7.3529411764705881E-3</v>
      </c>
      <c r="AV1189" s="214">
        <f t="shared" si="1159"/>
        <v>631269</v>
      </c>
      <c r="AW1189" s="109">
        <f t="shared" si="1189"/>
        <v>9.42507068803016E-4</v>
      </c>
      <c r="AX1189" s="121"/>
      <c r="AY1189" s="76"/>
      <c r="AZ1189" s="76"/>
      <c r="BA1189" s="76"/>
      <c r="BB1189" s="76"/>
      <c r="BC1189" s="76"/>
      <c r="BD1189" s="76"/>
      <c r="BE1189" s="76"/>
      <c r="BF1189" s="76"/>
      <c r="BG1189" s="76"/>
      <c r="BH1189" s="76"/>
      <c r="BI1189" s="76"/>
      <c r="BN1189" s="500"/>
      <c r="BO1189" s="642"/>
      <c r="BP1189" s="641"/>
      <c r="BQ1189" s="641"/>
      <c r="BR1189" s="400" t="s">
        <v>154</v>
      </c>
      <c r="BS1189" s="188">
        <v>0</v>
      </c>
      <c r="BT1189" s="390">
        <v>0</v>
      </c>
      <c r="BU1189" s="188">
        <v>0</v>
      </c>
      <c r="BV1189" s="390">
        <v>0</v>
      </c>
      <c r="BW1189" s="188" t="s">
        <v>418</v>
      </c>
      <c r="BX1189" s="401">
        <v>0</v>
      </c>
      <c r="CB1189" s="159"/>
      <c r="CC1189" s="159"/>
      <c r="CD1189" s="159"/>
      <c r="CE1189" s="159"/>
      <c r="CF1189" s="159"/>
      <c r="CG1189" s="159"/>
      <c r="CI1189" s="76"/>
      <c r="CJ1189" s="150"/>
      <c r="CK1189" s="150"/>
      <c r="CL1189" s="150"/>
    </row>
    <row r="1190" spans="2:90" s="14" customFormat="1" ht="13.5" customHeight="1">
      <c r="B1190" s="500"/>
      <c r="C1190" s="628"/>
      <c r="D1190" s="631"/>
      <c r="E1190" s="615"/>
      <c r="F1190" s="615"/>
      <c r="G1190" s="126" t="s">
        <v>155</v>
      </c>
      <c r="H1190" s="211">
        <v>269941</v>
      </c>
      <c r="I1190" s="182">
        <f>IFERROR(H1190/E1178,"-")</f>
        <v>3.1169965169765639E-3</v>
      </c>
      <c r="J1190" s="211">
        <v>9</v>
      </c>
      <c r="K1190" s="182">
        <f>IFERROR(J1190/F1178,"-")</f>
        <v>7.7586206896551727E-2</v>
      </c>
      <c r="L1190" s="214">
        <f t="shared" si="1155"/>
        <v>29993.444444444445</v>
      </c>
      <c r="M1190" s="109">
        <f t="shared" si="1185"/>
        <v>8.4825636192271438E-3</v>
      </c>
      <c r="N1190" s="615"/>
      <c r="O1190" s="615"/>
      <c r="P1190" s="126" t="s">
        <v>155</v>
      </c>
      <c r="Q1190" s="211">
        <v>0</v>
      </c>
      <c r="R1190" s="182">
        <f>IFERROR(Q1190/N1178,"-")</f>
        <v>0</v>
      </c>
      <c r="S1190" s="211">
        <v>0</v>
      </c>
      <c r="T1190" s="182">
        <f>IFERROR(S1190/O1178,"-")</f>
        <v>0</v>
      </c>
      <c r="U1190" s="214" t="str">
        <f t="shared" si="1156"/>
        <v>-</v>
      </c>
      <c r="V1190" s="109">
        <f t="shared" si="1186"/>
        <v>0</v>
      </c>
      <c r="W1190" s="615"/>
      <c r="X1190" s="615"/>
      <c r="Y1190" s="126" t="s">
        <v>155</v>
      </c>
      <c r="Z1190" s="211">
        <v>104643</v>
      </c>
      <c r="AA1190" s="182">
        <f>IFERROR(Z1190/W1178,"-")</f>
        <v>0.10128636970788082</v>
      </c>
      <c r="AB1190" s="211">
        <v>1</v>
      </c>
      <c r="AC1190" s="182">
        <f>IFERROR(AB1190/X1178,"-")</f>
        <v>0.33333333333333331</v>
      </c>
      <c r="AD1190" s="214">
        <f t="shared" si="1157"/>
        <v>104643</v>
      </c>
      <c r="AE1190" s="109">
        <f t="shared" si="1187"/>
        <v>9.42507068803016E-4</v>
      </c>
      <c r="AF1190" s="615"/>
      <c r="AG1190" s="615"/>
      <c r="AH1190" s="126" t="s">
        <v>155</v>
      </c>
      <c r="AI1190" s="211">
        <v>9999</v>
      </c>
      <c r="AJ1190" s="182">
        <f>IFERROR(AI1190/AF1178,"-")</f>
        <v>1.2290034489285705E-3</v>
      </c>
      <c r="AK1190" s="211">
        <v>1</v>
      </c>
      <c r="AL1190" s="182">
        <f>IFERROR(AK1190/AG1178,"-")</f>
        <v>0.1111111111111111</v>
      </c>
      <c r="AM1190" s="214">
        <f t="shared" si="1158"/>
        <v>9999</v>
      </c>
      <c r="AN1190" s="109">
        <f t="shared" si="1188"/>
        <v>9.42507068803016E-4</v>
      </c>
      <c r="AO1190" s="615"/>
      <c r="AP1190" s="651"/>
      <c r="AQ1190" s="126" t="s">
        <v>155</v>
      </c>
      <c r="AR1190" s="211">
        <f t="shared" si="1153"/>
        <v>384583</v>
      </c>
      <c r="AS1190" s="182">
        <f>IFERROR(AR1190/AO1178,"-")</f>
        <v>3.8490578198877579E-3</v>
      </c>
      <c r="AT1190" s="211">
        <f t="shared" si="1154"/>
        <v>11</v>
      </c>
      <c r="AU1190" s="182">
        <f>IFERROR(AT1190/AP1178,"-")</f>
        <v>8.0882352941176475E-2</v>
      </c>
      <c r="AV1190" s="214">
        <f t="shared" si="1159"/>
        <v>34962.090909090912</v>
      </c>
      <c r="AW1190" s="109">
        <f t="shared" si="1189"/>
        <v>1.0367577756833177E-2</v>
      </c>
      <c r="AX1190" s="121"/>
      <c r="AY1190" s="76"/>
      <c r="AZ1190" s="76"/>
      <c r="BA1190" s="76"/>
      <c r="BB1190" s="76"/>
      <c r="BC1190" s="76"/>
      <c r="BD1190" s="76"/>
      <c r="BE1190" s="76"/>
      <c r="BF1190" s="76"/>
      <c r="BG1190" s="76"/>
      <c r="BH1190" s="76"/>
      <c r="BI1190" s="76"/>
      <c r="BN1190" s="500"/>
      <c r="BO1190" s="642"/>
      <c r="BP1190" s="641"/>
      <c r="BQ1190" s="641"/>
      <c r="BR1190" s="400" t="s">
        <v>155</v>
      </c>
      <c r="BS1190" s="188">
        <v>12581</v>
      </c>
      <c r="BT1190" s="390">
        <v>1.7329583021113413E-3</v>
      </c>
      <c r="BU1190" s="188">
        <v>1</v>
      </c>
      <c r="BV1190" s="390">
        <v>0.1111111111111111</v>
      </c>
      <c r="BW1190" s="188">
        <v>12581</v>
      </c>
      <c r="BX1190" s="401">
        <v>9.6246390760346492E-4</v>
      </c>
      <c r="CB1190" s="159"/>
      <c r="CC1190" s="159"/>
      <c r="CD1190" s="159"/>
      <c r="CE1190" s="159"/>
      <c r="CF1190" s="159"/>
      <c r="CG1190" s="159"/>
      <c r="CI1190" s="76"/>
      <c r="CJ1190" s="150"/>
      <c r="CK1190" s="150"/>
      <c r="CL1190" s="150"/>
    </row>
    <row r="1191" spans="2:90" s="14" customFormat="1" ht="13.5" customHeight="1">
      <c r="B1191" s="500"/>
      <c r="C1191" s="628"/>
      <c r="D1191" s="631"/>
      <c r="E1191" s="615"/>
      <c r="F1191" s="615"/>
      <c r="G1191" s="126" t="s">
        <v>156</v>
      </c>
      <c r="H1191" s="211">
        <v>469416</v>
      </c>
      <c r="I1191" s="182">
        <f>IFERROR(H1191/E1178,"-")</f>
        <v>5.4203253192848461E-3</v>
      </c>
      <c r="J1191" s="211">
        <v>11</v>
      </c>
      <c r="K1191" s="182">
        <f>IFERROR(J1191/F1178,"-")</f>
        <v>9.4827586206896547E-2</v>
      </c>
      <c r="L1191" s="214">
        <f t="shared" si="1155"/>
        <v>42674.181818181816</v>
      </c>
      <c r="M1191" s="109">
        <f t="shared" si="1185"/>
        <v>1.0367577756833177E-2</v>
      </c>
      <c r="N1191" s="615"/>
      <c r="O1191" s="615"/>
      <c r="P1191" s="126" t="s">
        <v>156</v>
      </c>
      <c r="Q1191" s="211">
        <v>0</v>
      </c>
      <c r="R1191" s="182">
        <f>IFERROR(Q1191/N1178,"-")</f>
        <v>0</v>
      </c>
      <c r="S1191" s="211">
        <v>0</v>
      </c>
      <c r="T1191" s="182">
        <f>IFERROR(S1191/O1178,"-")</f>
        <v>0</v>
      </c>
      <c r="U1191" s="214" t="str">
        <f t="shared" si="1156"/>
        <v>-</v>
      </c>
      <c r="V1191" s="109">
        <f t="shared" si="1186"/>
        <v>0</v>
      </c>
      <c r="W1191" s="615"/>
      <c r="X1191" s="615"/>
      <c r="Y1191" s="126" t="s">
        <v>156</v>
      </c>
      <c r="Z1191" s="211">
        <v>0</v>
      </c>
      <c r="AA1191" s="182">
        <f>IFERROR(Z1191/W1178,"-")</f>
        <v>0</v>
      </c>
      <c r="AB1191" s="211">
        <v>0</v>
      </c>
      <c r="AC1191" s="182">
        <f>IFERROR(AB1191/X1178,"-")</f>
        <v>0</v>
      </c>
      <c r="AD1191" s="214" t="str">
        <f t="shared" si="1157"/>
        <v>-</v>
      </c>
      <c r="AE1191" s="109">
        <f t="shared" si="1187"/>
        <v>0</v>
      </c>
      <c r="AF1191" s="615"/>
      <c r="AG1191" s="615"/>
      <c r="AH1191" s="126" t="s">
        <v>156</v>
      </c>
      <c r="AI1191" s="211">
        <v>79363</v>
      </c>
      <c r="AJ1191" s="182">
        <f>IFERROR(AI1191/AF1178,"-")</f>
        <v>9.7547155432861424E-3</v>
      </c>
      <c r="AK1191" s="211">
        <v>2</v>
      </c>
      <c r="AL1191" s="182">
        <f>IFERROR(AK1191/AG1178,"-")</f>
        <v>0.22222222222222221</v>
      </c>
      <c r="AM1191" s="214">
        <f t="shared" si="1158"/>
        <v>39681.5</v>
      </c>
      <c r="AN1191" s="109">
        <f t="shared" si="1188"/>
        <v>1.885014137606032E-3</v>
      </c>
      <c r="AO1191" s="615"/>
      <c r="AP1191" s="651"/>
      <c r="AQ1191" s="126" t="s">
        <v>156</v>
      </c>
      <c r="AR1191" s="211">
        <f t="shared" si="1153"/>
        <v>548779</v>
      </c>
      <c r="AS1191" s="182">
        <f>IFERROR(AR1191/AO1178,"-")</f>
        <v>5.4923959232212136E-3</v>
      </c>
      <c r="AT1191" s="211">
        <f t="shared" si="1154"/>
        <v>13</v>
      </c>
      <c r="AU1191" s="182">
        <f>IFERROR(AT1191/AP1178,"-")</f>
        <v>9.5588235294117641E-2</v>
      </c>
      <c r="AV1191" s="214">
        <f t="shared" si="1159"/>
        <v>42213.769230769234</v>
      </c>
      <c r="AW1191" s="109">
        <f t="shared" si="1189"/>
        <v>1.2252591894439209E-2</v>
      </c>
      <c r="AX1191" s="121"/>
      <c r="AY1191" s="76"/>
      <c r="AZ1191" s="76"/>
      <c r="BA1191" s="76"/>
      <c r="BB1191" s="76"/>
      <c r="BC1191" s="76"/>
      <c r="BD1191" s="76"/>
      <c r="BE1191" s="76"/>
      <c r="BF1191" s="76"/>
      <c r="BG1191" s="76"/>
      <c r="BH1191" s="76"/>
      <c r="BI1191" s="76"/>
      <c r="BN1191" s="500"/>
      <c r="BO1191" s="642"/>
      <c r="BP1191" s="641"/>
      <c r="BQ1191" s="641"/>
      <c r="BR1191" s="400" t="s">
        <v>156</v>
      </c>
      <c r="BS1191" s="188">
        <v>163809</v>
      </c>
      <c r="BT1191" s="390">
        <v>2.2563720412571077E-2</v>
      </c>
      <c r="BU1191" s="188">
        <v>1</v>
      </c>
      <c r="BV1191" s="390">
        <v>0.1111111111111111</v>
      </c>
      <c r="BW1191" s="188">
        <v>163809</v>
      </c>
      <c r="BX1191" s="401">
        <v>9.6246390760346492E-4</v>
      </c>
      <c r="CB1191" s="159"/>
      <c r="CC1191" s="159"/>
      <c r="CD1191" s="159"/>
      <c r="CE1191" s="159"/>
      <c r="CF1191" s="159"/>
      <c r="CG1191" s="159"/>
      <c r="CI1191" s="76"/>
      <c r="CJ1191" s="150"/>
      <c r="CK1191" s="150"/>
      <c r="CL1191" s="150"/>
    </row>
    <row r="1192" spans="2:90" s="14" customFormat="1" ht="13.5" customHeight="1">
      <c r="B1192" s="500"/>
      <c r="C1192" s="628"/>
      <c r="D1192" s="631"/>
      <c r="E1192" s="615"/>
      <c r="F1192" s="615"/>
      <c r="G1192" s="126" t="s">
        <v>157</v>
      </c>
      <c r="H1192" s="211">
        <v>28749</v>
      </c>
      <c r="I1192" s="182">
        <f>IFERROR(H1192/E1178,"-")</f>
        <v>3.3196340261968071E-4</v>
      </c>
      <c r="J1192" s="211">
        <v>3</v>
      </c>
      <c r="K1192" s="182">
        <f>IFERROR(J1192/F1178,"-")</f>
        <v>2.5862068965517241E-2</v>
      </c>
      <c r="L1192" s="214">
        <f t="shared" si="1155"/>
        <v>9583</v>
      </c>
      <c r="M1192" s="109">
        <f t="shared" si="1185"/>
        <v>2.8275212064090482E-3</v>
      </c>
      <c r="N1192" s="615"/>
      <c r="O1192" s="615"/>
      <c r="P1192" s="126" t="s">
        <v>157</v>
      </c>
      <c r="Q1192" s="211">
        <v>14385</v>
      </c>
      <c r="R1192" s="182">
        <f>IFERROR(Q1192/N1178,"-")</f>
        <v>3.4710995072655408E-3</v>
      </c>
      <c r="S1192" s="211">
        <v>1</v>
      </c>
      <c r="T1192" s="182">
        <f>IFERROR(S1192/O1178,"-")</f>
        <v>0.125</v>
      </c>
      <c r="U1192" s="214">
        <f t="shared" si="1156"/>
        <v>14385</v>
      </c>
      <c r="V1192" s="109">
        <f t="shared" si="1186"/>
        <v>9.42507068803016E-4</v>
      </c>
      <c r="W1192" s="615"/>
      <c r="X1192" s="615"/>
      <c r="Y1192" s="126" t="s">
        <v>157</v>
      </c>
      <c r="Z1192" s="211">
        <v>0</v>
      </c>
      <c r="AA1192" s="182">
        <f>IFERROR(Z1192/W1178,"-")</f>
        <v>0</v>
      </c>
      <c r="AB1192" s="211">
        <v>0</v>
      </c>
      <c r="AC1192" s="182">
        <f>IFERROR(AB1192/X1178,"-")</f>
        <v>0</v>
      </c>
      <c r="AD1192" s="214" t="str">
        <f t="shared" si="1157"/>
        <v>-</v>
      </c>
      <c r="AE1192" s="109">
        <f t="shared" si="1187"/>
        <v>0</v>
      </c>
      <c r="AF1192" s="615"/>
      <c r="AG1192" s="615"/>
      <c r="AH1192" s="126" t="s">
        <v>157</v>
      </c>
      <c r="AI1192" s="211">
        <v>263080</v>
      </c>
      <c r="AJ1192" s="182">
        <f>IFERROR(AI1192/AF1178,"-")</f>
        <v>3.2335856320044841E-2</v>
      </c>
      <c r="AK1192" s="211">
        <v>2</v>
      </c>
      <c r="AL1192" s="182">
        <f>IFERROR(AK1192/AG1178,"-")</f>
        <v>0.22222222222222221</v>
      </c>
      <c r="AM1192" s="214">
        <f t="shared" si="1158"/>
        <v>131540</v>
      </c>
      <c r="AN1192" s="109">
        <f t="shared" si="1188"/>
        <v>1.885014137606032E-3</v>
      </c>
      <c r="AO1192" s="615"/>
      <c r="AP1192" s="651"/>
      <c r="AQ1192" s="126" t="s">
        <v>157</v>
      </c>
      <c r="AR1192" s="211">
        <f t="shared" si="1153"/>
        <v>306214</v>
      </c>
      <c r="AS1192" s="182">
        <f>IFERROR(AR1192/AO1178,"-")</f>
        <v>3.0647100658612314E-3</v>
      </c>
      <c r="AT1192" s="211">
        <f t="shared" si="1154"/>
        <v>6</v>
      </c>
      <c r="AU1192" s="182">
        <f>IFERROR(AT1192/AP1178,"-")</f>
        <v>4.4117647058823532E-2</v>
      </c>
      <c r="AV1192" s="214">
        <f t="shared" si="1159"/>
        <v>51035.666666666664</v>
      </c>
      <c r="AW1192" s="109">
        <f t="shared" si="1189"/>
        <v>5.6550424128180964E-3</v>
      </c>
      <c r="AX1192" s="121"/>
      <c r="AY1192" s="76"/>
      <c r="AZ1192" s="76"/>
      <c r="BA1192" s="76"/>
      <c r="BB1192" s="76"/>
      <c r="BC1192" s="76"/>
      <c r="BD1192" s="76"/>
      <c r="BE1192" s="76"/>
      <c r="BF1192" s="76"/>
      <c r="BG1192" s="76"/>
      <c r="BH1192" s="76"/>
      <c r="BI1192" s="76"/>
      <c r="BN1192" s="500"/>
      <c r="BO1192" s="642"/>
      <c r="BP1192" s="641"/>
      <c r="BQ1192" s="641"/>
      <c r="BR1192" s="400" t="s">
        <v>157</v>
      </c>
      <c r="BS1192" s="188">
        <v>25260</v>
      </c>
      <c r="BT1192" s="390">
        <v>3.4794155243090758E-3</v>
      </c>
      <c r="BU1192" s="188">
        <v>1</v>
      </c>
      <c r="BV1192" s="390">
        <v>0.1111111111111111</v>
      </c>
      <c r="BW1192" s="188">
        <v>25260</v>
      </c>
      <c r="BX1192" s="401">
        <v>9.6246390760346492E-4</v>
      </c>
      <c r="CB1192" s="159"/>
      <c r="CC1192" s="159"/>
      <c r="CD1192" s="159"/>
      <c r="CE1192" s="159"/>
      <c r="CF1192" s="159"/>
      <c r="CG1192" s="159"/>
      <c r="CI1192" s="76"/>
      <c r="CJ1192" s="150"/>
      <c r="CK1192" s="150"/>
      <c r="CL1192" s="150"/>
    </row>
    <row r="1193" spans="2:90" s="14" customFormat="1" ht="13.5" customHeight="1">
      <c r="B1193" s="500"/>
      <c r="C1193" s="628"/>
      <c r="D1193" s="631"/>
      <c r="E1193" s="615"/>
      <c r="F1193" s="615"/>
      <c r="G1193" s="127" t="s">
        <v>158</v>
      </c>
      <c r="H1193" s="212">
        <v>63152</v>
      </c>
      <c r="I1193" s="183">
        <f>IFERROR(H1193/E1178,"-")</f>
        <v>7.292132874965417E-4</v>
      </c>
      <c r="J1193" s="212">
        <v>8</v>
      </c>
      <c r="K1193" s="183">
        <f>IFERROR(J1193/F1178,"-")</f>
        <v>6.8965517241379309E-2</v>
      </c>
      <c r="L1193" s="215">
        <f t="shared" si="1155"/>
        <v>7894</v>
      </c>
      <c r="M1193" s="110">
        <f t="shared" si="1185"/>
        <v>7.540056550424128E-3</v>
      </c>
      <c r="N1193" s="615"/>
      <c r="O1193" s="615"/>
      <c r="P1193" s="127" t="s">
        <v>158</v>
      </c>
      <c r="Q1193" s="212">
        <v>8855</v>
      </c>
      <c r="R1193" s="183">
        <f>IFERROR(Q1193/N1178,"-")</f>
        <v>2.1367108889006857E-3</v>
      </c>
      <c r="S1193" s="212">
        <v>1</v>
      </c>
      <c r="T1193" s="183">
        <f>IFERROR(S1193/O1178,"-")</f>
        <v>0.125</v>
      </c>
      <c r="U1193" s="215">
        <f t="shared" si="1156"/>
        <v>8855</v>
      </c>
      <c r="V1193" s="110">
        <f t="shared" si="1186"/>
        <v>9.42507068803016E-4</v>
      </c>
      <c r="W1193" s="615"/>
      <c r="X1193" s="615"/>
      <c r="Y1193" s="127" t="s">
        <v>158</v>
      </c>
      <c r="Z1193" s="212">
        <v>0</v>
      </c>
      <c r="AA1193" s="183">
        <f>IFERROR(Z1193/W1178,"-")</f>
        <v>0</v>
      </c>
      <c r="AB1193" s="212">
        <v>0</v>
      </c>
      <c r="AC1193" s="183">
        <f>IFERROR(AB1193/X1178,"-")</f>
        <v>0</v>
      </c>
      <c r="AD1193" s="215" t="str">
        <f t="shared" si="1157"/>
        <v>-</v>
      </c>
      <c r="AE1193" s="110">
        <f t="shared" si="1187"/>
        <v>0</v>
      </c>
      <c r="AF1193" s="615"/>
      <c r="AG1193" s="615"/>
      <c r="AH1193" s="127" t="s">
        <v>158</v>
      </c>
      <c r="AI1193" s="212">
        <v>30369</v>
      </c>
      <c r="AJ1193" s="183">
        <f>IFERROR(AI1193/AF1178,"-")</f>
        <v>3.7327338474359194E-3</v>
      </c>
      <c r="AK1193" s="212">
        <v>2</v>
      </c>
      <c r="AL1193" s="183">
        <f>IFERROR(AK1193/AG1178,"-")</f>
        <v>0.22222222222222221</v>
      </c>
      <c r="AM1193" s="215">
        <f t="shared" si="1158"/>
        <v>15184.5</v>
      </c>
      <c r="AN1193" s="110">
        <f t="shared" si="1188"/>
        <v>1.885014137606032E-3</v>
      </c>
      <c r="AO1193" s="615"/>
      <c r="AP1193" s="651"/>
      <c r="AQ1193" s="127" t="s">
        <v>158</v>
      </c>
      <c r="AR1193" s="212">
        <f t="shared" si="1153"/>
        <v>102376</v>
      </c>
      <c r="AS1193" s="183">
        <f>IFERROR(AR1193/AO1178,"-")</f>
        <v>1.0246192456994435E-3</v>
      </c>
      <c r="AT1193" s="212">
        <f t="shared" si="1154"/>
        <v>11</v>
      </c>
      <c r="AU1193" s="183">
        <f>IFERROR(AT1193/AP1178,"-")</f>
        <v>8.0882352941176475E-2</v>
      </c>
      <c r="AV1193" s="215">
        <f t="shared" si="1159"/>
        <v>9306.9090909090901</v>
      </c>
      <c r="AW1193" s="110">
        <f t="shared" si="1189"/>
        <v>1.0367577756833177E-2</v>
      </c>
      <c r="AX1193" s="121"/>
      <c r="AY1193" s="76"/>
      <c r="AZ1193" s="76"/>
      <c r="BA1193" s="76"/>
      <c r="BB1193" s="76"/>
      <c r="BC1193" s="76"/>
      <c r="BD1193" s="76"/>
      <c r="BE1193" s="76"/>
      <c r="BF1193" s="76"/>
      <c r="BG1193" s="76"/>
      <c r="BH1193" s="76"/>
      <c r="BI1193" s="76"/>
      <c r="BN1193" s="500"/>
      <c r="BO1193" s="642"/>
      <c r="BP1193" s="641"/>
      <c r="BQ1193" s="641"/>
      <c r="BR1193" s="400" t="s">
        <v>158</v>
      </c>
      <c r="BS1193" s="188">
        <v>0</v>
      </c>
      <c r="BT1193" s="390">
        <v>0</v>
      </c>
      <c r="BU1193" s="188">
        <v>0</v>
      </c>
      <c r="BV1193" s="390">
        <v>0</v>
      </c>
      <c r="BW1193" s="188" t="s">
        <v>418</v>
      </c>
      <c r="BX1193" s="401">
        <v>0</v>
      </c>
      <c r="CB1193" s="159"/>
      <c r="CC1193" s="159"/>
      <c r="CD1193" s="159"/>
      <c r="CE1193" s="159"/>
      <c r="CF1193" s="159"/>
      <c r="CG1193" s="159"/>
      <c r="CI1193" s="76"/>
      <c r="CJ1193" s="150"/>
      <c r="CK1193" s="150"/>
      <c r="CL1193" s="150"/>
    </row>
    <row r="1194" spans="2:90" s="14" customFormat="1" ht="13.5" customHeight="1">
      <c r="B1194" s="500"/>
      <c r="C1194" s="629"/>
      <c r="D1194" s="632"/>
      <c r="E1194" s="616"/>
      <c r="F1194" s="616"/>
      <c r="G1194" s="128" t="s">
        <v>81</v>
      </c>
      <c r="H1194" s="204">
        <v>14797022</v>
      </c>
      <c r="I1194" s="183">
        <f>IFERROR(H1194/E1178,"-")</f>
        <v>0.17086054373224366</v>
      </c>
      <c r="J1194" s="212">
        <v>92</v>
      </c>
      <c r="K1194" s="183">
        <f>IFERROR(J1194/F1178,"-")</f>
        <v>0.7931034482758621</v>
      </c>
      <c r="L1194" s="215">
        <f t="shared" si="1155"/>
        <v>160837.19565217392</v>
      </c>
      <c r="M1194" s="111">
        <f t="shared" si="1185"/>
        <v>8.6710650329877473E-2</v>
      </c>
      <c r="N1194" s="616"/>
      <c r="O1194" s="616"/>
      <c r="P1194" s="128" t="s">
        <v>81</v>
      </c>
      <c r="Q1194" s="204">
        <v>342712</v>
      </c>
      <c r="R1194" s="183">
        <f>IFERROR(Q1194/N1178,"-")</f>
        <v>8.269638194883476E-2</v>
      </c>
      <c r="S1194" s="212">
        <v>7</v>
      </c>
      <c r="T1194" s="183">
        <f>IFERROR(S1194/O1178,"-")</f>
        <v>0.875</v>
      </c>
      <c r="U1194" s="215">
        <f t="shared" si="1156"/>
        <v>48958.857142857145</v>
      </c>
      <c r="V1194" s="111">
        <f t="shared" si="1186"/>
        <v>6.5975494816211122E-3</v>
      </c>
      <c r="W1194" s="616"/>
      <c r="X1194" s="616"/>
      <c r="Y1194" s="128" t="s">
        <v>81</v>
      </c>
      <c r="Z1194" s="204">
        <v>166803</v>
      </c>
      <c r="AA1194" s="183">
        <f>IFERROR(Z1194/W1178,"-")</f>
        <v>0.16145246529995935</v>
      </c>
      <c r="AB1194" s="212">
        <v>3</v>
      </c>
      <c r="AC1194" s="183">
        <f>IFERROR(AB1194/X1178,"-")</f>
        <v>1</v>
      </c>
      <c r="AD1194" s="215">
        <f t="shared" si="1157"/>
        <v>55601</v>
      </c>
      <c r="AE1194" s="111">
        <f t="shared" si="1187"/>
        <v>2.8275212064090482E-3</v>
      </c>
      <c r="AF1194" s="616"/>
      <c r="AG1194" s="616"/>
      <c r="AH1194" s="128" t="s">
        <v>81</v>
      </c>
      <c r="AI1194" s="204">
        <v>698231</v>
      </c>
      <c r="AJ1194" s="183">
        <f>IFERROR(AI1194/AF1178,"-")</f>
        <v>8.5821412856170093E-2</v>
      </c>
      <c r="AK1194" s="212">
        <v>8</v>
      </c>
      <c r="AL1194" s="183">
        <f>IFERROR(AK1194/AG1178,"-")</f>
        <v>0.88888888888888884</v>
      </c>
      <c r="AM1194" s="215">
        <f t="shared" si="1158"/>
        <v>87278.875</v>
      </c>
      <c r="AN1194" s="111">
        <f t="shared" si="1188"/>
        <v>7.540056550424128E-3</v>
      </c>
      <c r="AO1194" s="616"/>
      <c r="AP1194" s="652"/>
      <c r="AQ1194" s="128" t="s">
        <v>81</v>
      </c>
      <c r="AR1194" s="204">
        <f t="shared" si="1153"/>
        <v>16004768</v>
      </c>
      <c r="AS1194" s="183">
        <f>IFERROR(AR1194/AO1178,"-")</f>
        <v>0.16018200863243917</v>
      </c>
      <c r="AT1194" s="212">
        <f t="shared" si="1154"/>
        <v>110</v>
      </c>
      <c r="AU1194" s="183">
        <f>IFERROR(AT1194/AP1178,"-")</f>
        <v>0.80882352941176472</v>
      </c>
      <c r="AV1194" s="215">
        <f t="shared" si="1159"/>
        <v>145497.8909090909</v>
      </c>
      <c r="AW1194" s="111">
        <f t="shared" si="1189"/>
        <v>0.10367577756833177</v>
      </c>
      <c r="AX1194" s="121"/>
      <c r="AY1194" s="76"/>
      <c r="AZ1194" s="76"/>
      <c r="BA1194" s="76"/>
      <c r="BB1194" s="76"/>
      <c r="BC1194" s="76"/>
      <c r="BD1194" s="76"/>
      <c r="BE1194" s="76"/>
      <c r="BF1194" s="76"/>
      <c r="BG1194" s="76"/>
      <c r="BH1194" s="76"/>
      <c r="BI1194" s="76"/>
      <c r="BN1194" s="500"/>
      <c r="BO1194" s="642"/>
      <c r="BP1194" s="641"/>
      <c r="BQ1194" s="641"/>
      <c r="BR1194" s="128" t="s">
        <v>81</v>
      </c>
      <c r="BS1194" s="188">
        <v>619007</v>
      </c>
      <c r="BT1194" s="390">
        <v>8.5264551284876797E-2</v>
      </c>
      <c r="BU1194" s="188">
        <v>7</v>
      </c>
      <c r="BV1194" s="390">
        <v>0.77777777777777779</v>
      </c>
      <c r="BW1194" s="188">
        <v>88429.571428571435</v>
      </c>
      <c r="BX1194" s="401">
        <v>6.7372473532242537E-3</v>
      </c>
      <c r="CB1194" s="159"/>
      <c r="CC1194" s="159"/>
      <c r="CD1194" s="159"/>
      <c r="CE1194" s="159"/>
      <c r="CF1194" s="159"/>
      <c r="CG1194" s="159"/>
      <c r="CI1194" s="76"/>
      <c r="CJ1194" s="150"/>
      <c r="CK1194" s="150"/>
      <c r="CL1194" s="150"/>
    </row>
    <row r="1195" spans="2:90" s="14" customFormat="1" ht="13.5" customHeight="1">
      <c r="B1195" s="500">
        <v>71</v>
      </c>
      <c r="C1195" s="627" t="s">
        <v>55</v>
      </c>
      <c r="D1195" s="630">
        <f>BL75</f>
        <v>3226</v>
      </c>
      <c r="E1195" s="626">
        <f t="shared" ref="E1195" si="1190">VLOOKUP(C1195,$AY$5:$BI$78,2,0)</f>
        <v>37148880</v>
      </c>
      <c r="F1195" s="626">
        <f t="shared" ref="F1195" si="1191">VLOOKUP(C1195,$AY$5:$BI$78,7,0)</f>
        <v>73</v>
      </c>
      <c r="G1195" s="124" t="s">
        <v>144</v>
      </c>
      <c r="H1195" s="210">
        <v>723264</v>
      </c>
      <c r="I1195" s="181">
        <f>IFERROR(H1195/E1195,"-")</f>
        <v>1.946933528009458E-2</v>
      </c>
      <c r="J1195" s="210">
        <v>11</v>
      </c>
      <c r="K1195" s="181">
        <f>IFERROR(J1195/F1195,"-")</f>
        <v>0.15068493150684931</v>
      </c>
      <c r="L1195" s="213">
        <f t="shared" si="1155"/>
        <v>65751.272727272721</v>
      </c>
      <c r="M1195" s="108">
        <f>IFERROR(J1195/$BL$75,0)</f>
        <v>3.4097954122752636E-3</v>
      </c>
      <c r="N1195" s="626">
        <f t="shared" ref="N1195" si="1192">VLOOKUP(C1195,$AY$5:$BI$78,3,0)</f>
        <v>5961080</v>
      </c>
      <c r="O1195" s="626">
        <f t="shared" ref="O1195" si="1193">VLOOKUP(C1195,$AY$5:$BI$78,8,0)</f>
        <v>13</v>
      </c>
      <c r="P1195" s="124" t="s">
        <v>144</v>
      </c>
      <c r="Q1195" s="210">
        <v>3651</v>
      </c>
      <c r="R1195" s="181">
        <f>IFERROR(Q1195/N1195,"-")</f>
        <v>6.1247290759392599E-4</v>
      </c>
      <c r="S1195" s="210">
        <v>1</v>
      </c>
      <c r="T1195" s="181">
        <f>IFERROR(S1195/O1195,"-")</f>
        <v>7.6923076923076927E-2</v>
      </c>
      <c r="U1195" s="213">
        <f t="shared" si="1156"/>
        <v>3651</v>
      </c>
      <c r="V1195" s="108">
        <f>IFERROR(S1195/$BL$75,0)</f>
        <v>3.0998140111593303E-4</v>
      </c>
      <c r="W1195" s="626">
        <f t="shared" ref="W1195" si="1194">VLOOKUP(C1195,$AY$5:$BI$78,4,0)</f>
        <v>6216500</v>
      </c>
      <c r="X1195" s="626">
        <f t="shared" ref="X1195" si="1195">VLOOKUP(C1195,$AY$5:$BI$78,9,0)</f>
        <v>7</v>
      </c>
      <c r="Y1195" s="124" t="s">
        <v>144</v>
      </c>
      <c r="Z1195" s="210">
        <v>0</v>
      </c>
      <c r="AA1195" s="181">
        <f>IFERROR(Z1195/W1195,"-")</f>
        <v>0</v>
      </c>
      <c r="AB1195" s="210">
        <v>0</v>
      </c>
      <c r="AC1195" s="181">
        <f>IFERROR(AB1195/X1195,"-")</f>
        <v>0</v>
      </c>
      <c r="AD1195" s="213" t="str">
        <f t="shared" si="1157"/>
        <v>-</v>
      </c>
      <c r="AE1195" s="108">
        <f>IFERROR(AB1195/$BL$75,0)</f>
        <v>0</v>
      </c>
      <c r="AF1195" s="626">
        <f t="shared" ref="AF1195" si="1196">VLOOKUP(C1195,$AY$5:$BI$78,5,0)</f>
        <v>5613980</v>
      </c>
      <c r="AG1195" s="626">
        <f t="shared" ref="AG1195" si="1197">VLOOKUP(C1195,$AY$5:$BI$78,10,0)</f>
        <v>11</v>
      </c>
      <c r="AH1195" s="124" t="s">
        <v>144</v>
      </c>
      <c r="AI1195" s="210">
        <v>11976</v>
      </c>
      <c r="AJ1195" s="181">
        <f>IFERROR(AI1195/AF1195,"-")</f>
        <v>2.1332459324757123E-3</v>
      </c>
      <c r="AK1195" s="210">
        <v>2</v>
      </c>
      <c r="AL1195" s="181">
        <f>IFERROR(AK1195/AG1195,"-")</f>
        <v>0.18181818181818182</v>
      </c>
      <c r="AM1195" s="213">
        <f t="shared" si="1158"/>
        <v>5988</v>
      </c>
      <c r="AN1195" s="108">
        <f>IFERROR(AK1195/$BL$75,0)</f>
        <v>6.1996280223186606E-4</v>
      </c>
      <c r="AO1195" s="626">
        <f t="shared" ref="AO1195" si="1198">VLOOKUP(C1195,$AY$5:$BI$78,6,0)</f>
        <v>54940440</v>
      </c>
      <c r="AP1195" s="650">
        <f t="shared" ref="AP1195" si="1199">VLOOKUP(C1195,$AY$5:$BI$78,11,0)</f>
        <v>104</v>
      </c>
      <c r="AQ1195" s="124" t="s">
        <v>144</v>
      </c>
      <c r="AR1195" s="210">
        <f t="shared" si="1153"/>
        <v>738891</v>
      </c>
      <c r="AS1195" s="181">
        <f>IFERROR(AR1195/AO1195,"-")</f>
        <v>1.3448945803855958E-2</v>
      </c>
      <c r="AT1195" s="210">
        <f t="shared" si="1154"/>
        <v>14</v>
      </c>
      <c r="AU1195" s="181">
        <f>IFERROR(AT1195/AP1195,"-")</f>
        <v>0.13461538461538461</v>
      </c>
      <c r="AV1195" s="213">
        <f t="shared" si="1159"/>
        <v>52777.928571428572</v>
      </c>
      <c r="AW1195" s="108">
        <f>IFERROR(AT1195/$BL$75,0)</f>
        <v>4.3397396156230625E-3</v>
      </c>
      <c r="AX1195" s="121"/>
      <c r="AY1195" s="76"/>
      <c r="AZ1195" s="76"/>
      <c r="BA1195" s="76"/>
      <c r="BB1195" s="76"/>
      <c r="BC1195" s="76"/>
      <c r="BD1195" s="76"/>
      <c r="BE1195" s="76"/>
      <c r="BF1195" s="76"/>
      <c r="BG1195" s="76"/>
      <c r="BH1195" s="76"/>
      <c r="BI1195" s="76"/>
      <c r="BN1195" s="500">
        <v>71</v>
      </c>
      <c r="BO1195" s="642" t="s">
        <v>55</v>
      </c>
      <c r="BP1195" s="641">
        <v>15077630</v>
      </c>
      <c r="BQ1195" s="641">
        <v>16</v>
      </c>
      <c r="BR1195" s="400" t="s">
        <v>144</v>
      </c>
      <c r="BS1195" s="188">
        <v>32877</v>
      </c>
      <c r="BT1195" s="390">
        <v>2.1805151074804196E-3</v>
      </c>
      <c r="BU1195" s="188">
        <v>4</v>
      </c>
      <c r="BV1195" s="390">
        <v>0.25</v>
      </c>
      <c r="BW1195" s="188">
        <v>8219.25</v>
      </c>
      <c r="BX1195" s="401">
        <v>1.2646221941195069E-3</v>
      </c>
      <c r="CB1195" s="159"/>
      <c r="CC1195" s="159"/>
      <c r="CD1195" s="159"/>
      <c r="CE1195" s="159"/>
      <c r="CF1195" s="159"/>
      <c r="CG1195" s="159"/>
      <c r="CI1195" s="76"/>
      <c r="CJ1195" s="150"/>
      <c r="CK1195" s="150"/>
      <c r="CL1195" s="150"/>
    </row>
    <row r="1196" spans="2:90" s="14" customFormat="1" ht="13.5" customHeight="1">
      <c r="B1196" s="500"/>
      <c r="C1196" s="628"/>
      <c r="D1196" s="631"/>
      <c r="E1196" s="615"/>
      <c r="F1196" s="615"/>
      <c r="G1196" s="125" t="s">
        <v>145</v>
      </c>
      <c r="H1196" s="211">
        <v>614740</v>
      </c>
      <c r="I1196" s="182">
        <f>IFERROR(H1196/E1195,"-")</f>
        <v>1.6548008984389302E-2</v>
      </c>
      <c r="J1196" s="211">
        <v>15</v>
      </c>
      <c r="K1196" s="182">
        <f>IFERROR(J1196/F1195,"-")</f>
        <v>0.20547945205479451</v>
      </c>
      <c r="L1196" s="214">
        <f t="shared" si="1155"/>
        <v>40982.666666666664</v>
      </c>
      <c r="M1196" s="109">
        <f t="shared" ref="M1196:M1211" si="1200">IFERROR(J1196/$BL$75,0)</f>
        <v>4.6497210167389955E-3</v>
      </c>
      <c r="N1196" s="615"/>
      <c r="O1196" s="615"/>
      <c r="P1196" s="125" t="s">
        <v>145</v>
      </c>
      <c r="Q1196" s="211">
        <v>873531</v>
      </c>
      <c r="R1196" s="182">
        <f>IFERROR(Q1196/N1195,"-")</f>
        <v>0.14653904997081066</v>
      </c>
      <c r="S1196" s="211">
        <v>3</v>
      </c>
      <c r="T1196" s="182">
        <f>IFERROR(S1196/O1195,"-")</f>
        <v>0.23076923076923078</v>
      </c>
      <c r="U1196" s="214">
        <f t="shared" si="1156"/>
        <v>291177</v>
      </c>
      <c r="V1196" s="109">
        <f t="shared" ref="V1196:V1211" si="1201">IFERROR(S1196/$BL$75,0)</f>
        <v>9.2994420334779914E-4</v>
      </c>
      <c r="W1196" s="615"/>
      <c r="X1196" s="615"/>
      <c r="Y1196" s="125" t="s">
        <v>145</v>
      </c>
      <c r="Z1196" s="211">
        <v>0</v>
      </c>
      <c r="AA1196" s="182">
        <f>IFERROR(Z1196/W1195,"-")</f>
        <v>0</v>
      </c>
      <c r="AB1196" s="211">
        <v>0</v>
      </c>
      <c r="AC1196" s="182">
        <f>IFERROR(AB1196/X1195,"-")</f>
        <v>0</v>
      </c>
      <c r="AD1196" s="214" t="str">
        <f t="shared" si="1157"/>
        <v>-</v>
      </c>
      <c r="AE1196" s="109">
        <f t="shared" ref="AE1196:AE1211" si="1202">IFERROR(AB1196/$BL$75,0)</f>
        <v>0</v>
      </c>
      <c r="AF1196" s="615"/>
      <c r="AG1196" s="615"/>
      <c r="AH1196" s="125" t="s">
        <v>145</v>
      </c>
      <c r="AI1196" s="211">
        <v>80625</v>
      </c>
      <c r="AJ1196" s="182">
        <f>IFERROR(AI1196/AF1195,"-")</f>
        <v>1.4361469046915022E-2</v>
      </c>
      <c r="AK1196" s="211">
        <v>1</v>
      </c>
      <c r="AL1196" s="182">
        <f>IFERROR(AK1196/AG1195,"-")</f>
        <v>9.0909090909090912E-2</v>
      </c>
      <c r="AM1196" s="214">
        <f t="shared" si="1158"/>
        <v>80625</v>
      </c>
      <c r="AN1196" s="109">
        <f t="shared" ref="AN1196:AN1211" si="1203">IFERROR(AK1196/$BL$75,0)</f>
        <v>3.0998140111593303E-4</v>
      </c>
      <c r="AO1196" s="615"/>
      <c r="AP1196" s="651"/>
      <c r="AQ1196" s="125" t="s">
        <v>145</v>
      </c>
      <c r="AR1196" s="211">
        <f t="shared" si="1153"/>
        <v>1568896</v>
      </c>
      <c r="AS1196" s="182">
        <f>IFERROR(AR1196/AO1195,"-")</f>
        <v>2.8556305701228458E-2</v>
      </c>
      <c r="AT1196" s="211">
        <f t="shared" si="1154"/>
        <v>19</v>
      </c>
      <c r="AU1196" s="182">
        <f>IFERROR(AT1196/AP1195,"-")</f>
        <v>0.18269230769230768</v>
      </c>
      <c r="AV1196" s="214">
        <f t="shared" si="1159"/>
        <v>82573.473684210519</v>
      </c>
      <c r="AW1196" s="109">
        <f t="shared" ref="AW1196:AW1211" si="1204">IFERROR(AT1196/$BL$75,0)</f>
        <v>5.8896466212027283E-3</v>
      </c>
      <c r="AX1196" s="121"/>
      <c r="AY1196" s="76"/>
      <c r="AZ1196" s="76"/>
      <c r="BA1196" s="76"/>
      <c r="BB1196" s="76"/>
      <c r="BC1196" s="76"/>
      <c r="BD1196" s="76"/>
      <c r="BE1196" s="76"/>
      <c r="BF1196" s="76"/>
      <c r="BG1196" s="76"/>
      <c r="BH1196" s="76"/>
      <c r="BI1196" s="76"/>
      <c r="BN1196" s="500"/>
      <c r="BO1196" s="642"/>
      <c r="BP1196" s="641"/>
      <c r="BQ1196" s="641"/>
      <c r="BR1196" s="400" t="s">
        <v>145</v>
      </c>
      <c r="BS1196" s="188">
        <v>386315</v>
      </c>
      <c r="BT1196" s="390">
        <v>2.5621732327958703E-2</v>
      </c>
      <c r="BU1196" s="188">
        <v>4</v>
      </c>
      <c r="BV1196" s="390">
        <v>0.25</v>
      </c>
      <c r="BW1196" s="188">
        <v>96578.75</v>
      </c>
      <c r="BX1196" s="401">
        <v>1.2646221941195069E-3</v>
      </c>
      <c r="CB1196" s="159"/>
      <c r="CC1196" s="159"/>
      <c r="CD1196" s="159"/>
      <c r="CE1196" s="159"/>
      <c r="CF1196" s="159"/>
      <c r="CG1196" s="159"/>
      <c r="CI1196" s="76"/>
      <c r="CJ1196" s="150"/>
      <c r="CK1196" s="150"/>
      <c r="CL1196" s="150"/>
    </row>
    <row r="1197" spans="2:90" s="14" customFormat="1" ht="13.5" customHeight="1">
      <c r="B1197" s="500"/>
      <c r="C1197" s="628"/>
      <c r="D1197" s="631"/>
      <c r="E1197" s="615"/>
      <c r="F1197" s="615"/>
      <c r="G1197" s="126" t="s">
        <v>146</v>
      </c>
      <c r="H1197" s="211">
        <v>427197</v>
      </c>
      <c r="I1197" s="182">
        <f>IFERROR(H1197/E1195,"-")</f>
        <v>1.1499592989075311E-2</v>
      </c>
      <c r="J1197" s="211">
        <v>21</v>
      </c>
      <c r="K1197" s="182">
        <f>IFERROR(J1197/F1195,"-")</f>
        <v>0.28767123287671231</v>
      </c>
      <c r="L1197" s="214">
        <f t="shared" si="1155"/>
        <v>20342.714285714286</v>
      </c>
      <c r="M1197" s="109">
        <f t="shared" si="1200"/>
        <v>6.5096094234345942E-3</v>
      </c>
      <c r="N1197" s="615"/>
      <c r="O1197" s="615"/>
      <c r="P1197" s="126" t="s">
        <v>146</v>
      </c>
      <c r="Q1197" s="211">
        <v>115841</v>
      </c>
      <c r="R1197" s="182">
        <f>IFERROR(Q1197/N1195,"-")</f>
        <v>1.9432888000161044E-2</v>
      </c>
      <c r="S1197" s="211">
        <v>3</v>
      </c>
      <c r="T1197" s="182">
        <f>IFERROR(S1197/O1195,"-")</f>
        <v>0.23076923076923078</v>
      </c>
      <c r="U1197" s="214">
        <f t="shared" si="1156"/>
        <v>38613.666666666664</v>
      </c>
      <c r="V1197" s="109">
        <f t="shared" si="1201"/>
        <v>9.2994420334779914E-4</v>
      </c>
      <c r="W1197" s="615"/>
      <c r="X1197" s="615"/>
      <c r="Y1197" s="126" t="s">
        <v>146</v>
      </c>
      <c r="Z1197" s="211">
        <v>1541987</v>
      </c>
      <c r="AA1197" s="182">
        <f>IFERROR(Z1197/W1195,"-")</f>
        <v>0.24804745435534464</v>
      </c>
      <c r="AB1197" s="211">
        <v>4</v>
      </c>
      <c r="AC1197" s="182">
        <f>IFERROR(AB1197/X1195,"-")</f>
        <v>0.5714285714285714</v>
      </c>
      <c r="AD1197" s="214">
        <f t="shared" si="1157"/>
        <v>385496.75</v>
      </c>
      <c r="AE1197" s="109">
        <f t="shared" si="1202"/>
        <v>1.2399256044637321E-3</v>
      </c>
      <c r="AF1197" s="615"/>
      <c r="AG1197" s="615"/>
      <c r="AH1197" s="126" t="s">
        <v>146</v>
      </c>
      <c r="AI1197" s="211">
        <v>78268</v>
      </c>
      <c r="AJ1197" s="182">
        <f>IFERROR(AI1197/AF1195,"-")</f>
        <v>1.3941624302188465E-2</v>
      </c>
      <c r="AK1197" s="211">
        <v>2</v>
      </c>
      <c r="AL1197" s="182">
        <f>IFERROR(AK1197/AG1195,"-")</f>
        <v>0.18181818181818182</v>
      </c>
      <c r="AM1197" s="214">
        <f t="shared" si="1158"/>
        <v>39134</v>
      </c>
      <c r="AN1197" s="109">
        <f t="shared" si="1203"/>
        <v>6.1996280223186606E-4</v>
      </c>
      <c r="AO1197" s="615"/>
      <c r="AP1197" s="651"/>
      <c r="AQ1197" s="126" t="s">
        <v>146</v>
      </c>
      <c r="AR1197" s="211">
        <f t="shared" si="1153"/>
        <v>2163293</v>
      </c>
      <c r="AS1197" s="182">
        <f>IFERROR(AR1197/AO1195,"-")</f>
        <v>3.9375239805141717E-2</v>
      </c>
      <c r="AT1197" s="211">
        <f t="shared" si="1154"/>
        <v>30</v>
      </c>
      <c r="AU1197" s="182">
        <f>IFERROR(AT1197/AP1195,"-")</f>
        <v>0.28846153846153844</v>
      </c>
      <c r="AV1197" s="214">
        <f t="shared" si="1159"/>
        <v>72109.766666666663</v>
      </c>
      <c r="AW1197" s="109">
        <f t="shared" si="1204"/>
        <v>9.299442033477991E-3</v>
      </c>
      <c r="AX1197" s="121"/>
      <c r="AY1197" s="76"/>
      <c r="AZ1197" s="76"/>
      <c r="BA1197" s="76"/>
      <c r="BB1197" s="76"/>
      <c r="BC1197" s="76"/>
      <c r="BD1197" s="76"/>
      <c r="BE1197" s="76"/>
      <c r="BF1197" s="76"/>
      <c r="BG1197" s="76"/>
      <c r="BH1197" s="76"/>
      <c r="BI1197" s="76"/>
      <c r="BN1197" s="500"/>
      <c r="BO1197" s="642"/>
      <c r="BP1197" s="641"/>
      <c r="BQ1197" s="641"/>
      <c r="BR1197" s="400" t="s">
        <v>146</v>
      </c>
      <c r="BS1197" s="188">
        <v>116471</v>
      </c>
      <c r="BT1197" s="390">
        <v>7.7247551505110548E-3</v>
      </c>
      <c r="BU1197" s="188">
        <v>5</v>
      </c>
      <c r="BV1197" s="390">
        <v>0.3125</v>
      </c>
      <c r="BW1197" s="188">
        <v>23294.2</v>
      </c>
      <c r="BX1197" s="401">
        <v>1.5807777426493834E-3</v>
      </c>
      <c r="CB1197" s="159"/>
      <c r="CC1197" s="159"/>
      <c r="CD1197" s="159"/>
      <c r="CE1197" s="159"/>
      <c r="CF1197" s="159"/>
      <c r="CG1197" s="159"/>
      <c r="CI1197" s="76"/>
      <c r="CJ1197" s="150"/>
      <c r="CK1197" s="150"/>
      <c r="CL1197" s="150"/>
    </row>
    <row r="1198" spans="2:90" s="14" customFormat="1" ht="13.5" customHeight="1">
      <c r="B1198" s="500"/>
      <c r="C1198" s="628"/>
      <c r="D1198" s="631"/>
      <c r="E1198" s="615"/>
      <c r="F1198" s="615"/>
      <c r="G1198" s="126" t="s">
        <v>147</v>
      </c>
      <c r="H1198" s="211">
        <v>20378</v>
      </c>
      <c r="I1198" s="182">
        <f>IFERROR(H1198/E1195,"-")</f>
        <v>5.4854951212526457E-4</v>
      </c>
      <c r="J1198" s="211">
        <v>1</v>
      </c>
      <c r="K1198" s="182">
        <f>IFERROR(J1198/F1195,"-")</f>
        <v>1.3698630136986301E-2</v>
      </c>
      <c r="L1198" s="214">
        <f t="shared" si="1155"/>
        <v>20378</v>
      </c>
      <c r="M1198" s="109">
        <f t="shared" si="1200"/>
        <v>3.0998140111593303E-4</v>
      </c>
      <c r="N1198" s="615"/>
      <c r="O1198" s="615"/>
      <c r="P1198" s="126" t="s">
        <v>147</v>
      </c>
      <c r="Q1198" s="211">
        <v>5520</v>
      </c>
      <c r="R1198" s="182">
        <f>IFERROR(Q1198/N1195,"-")</f>
        <v>9.2600669677306801E-4</v>
      </c>
      <c r="S1198" s="211">
        <v>1</v>
      </c>
      <c r="T1198" s="182">
        <f>IFERROR(S1198/O1195,"-")</f>
        <v>7.6923076923076927E-2</v>
      </c>
      <c r="U1198" s="214">
        <f t="shared" si="1156"/>
        <v>5520</v>
      </c>
      <c r="V1198" s="109">
        <f t="shared" si="1201"/>
        <v>3.0998140111593303E-4</v>
      </c>
      <c r="W1198" s="615"/>
      <c r="X1198" s="615"/>
      <c r="Y1198" s="126" t="s">
        <v>147</v>
      </c>
      <c r="Z1198" s="211">
        <v>0</v>
      </c>
      <c r="AA1198" s="182">
        <f>IFERROR(Z1198/W1195,"-")</f>
        <v>0</v>
      </c>
      <c r="AB1198" s="211">
        <v>0</v>
      </c>
      <c r="AC1198" s="182">
        <f>IFERROR(AB1198/X1195,"-")</f>
        <v>0</v>
      </c>
      <c r="AD1198" s="214" t="str">
        <f t="shared" si="1157"/>
        <v>-</v>
      </c>
      <c r="AE1198" s="109">
        <f t="shared" si="1202"/>
        <v>0</v>
      </c>
      <c r="AF1198" s="615"/>
      <c r="AG1198" s="615"/>
      <c r="AH1198" s="126" t="s">
        <v>147</v>
      </c>
      <c r="AI1198" s="211">
        <v>1353</v>
      </c>
      <c r="AJ1198" s="182">
        <f>IFERROR(AI1198/AF1195,"-")</f>
        <v>2.4100548986636931E-4</v>
      </c>
      <c r="AK1198" s="211">
        <v>1</v>
      </c>
      <c r="AL1198" s="182">
        <f>IFERROR(AK1198/AG1195,"-")</f>
        <v>9.0909090909090912E-2</v>
      </c>
      <c r="AM1198" s="214">
        <f t="shared" si="1158"/>
        <v>1353</v>
      </c>
      <c r="AN1198" s="109">
        <f t="shared" si="1203"/>
        <v>3.0998140111593303E-4</v>
      </c>
      <c r="AO1198" s="615"/>
      <c r="AP1198" s="651"/>
      <c r="AQ1198" s="126" t="s">
        <v>147</v>
      </c>
      <c r="AR1198" s="211">
        <f t="shared" si="1153"/>
        <v>27251</v>
      </c>
      <c r="AS1198" s="182">
        <f>IFERROR(AR1198/AO1195,"-")</f>
        <v>4.9600986086023341E-4</v>
      </c>
      <c r="AT1198" s="211">
        <f t="shared" si="1154"/>
        <v>3</v>
      </c>
      <c r="AU1198" s="182">
        <f>IFERROR(AT1198/AP1195,"-")</f>
        <v>2.8846153846153848E-2</v>
      </c>
      <c r="AV1198" s="214">
        <f t="shared" si="1159"/>
        <v>9083.6666666666661</v>
      </c>
      <c r="AW1198" s="109">
        <f t="shared" si="1204"/>
        <v>9.2994420334779914E-4</v>
      </c>
      <c r="AX1198" s="121"/>
      <c r="AY1198" s="76"/>
      <c r="AZ1198" s="76"/>
      <c r="BA1198" s="76"/>
      <c r="BB1198" s="76"/>
      <c r="BC1198" s="76"/>
      <c r="BD1198" s="76"/>
      <c r="BE1198" s="76"/>
      <c r="BF1198" s="76"/>
      <c r="BG1198" s="76"/>
      <c r="BH1198" s="76"/>
      <c r="BI1198" s="76"/>
      <c r="BN1198" s="500"/>
      <c r="BO1198" s="642"/>
      <c r="BP1198" s="641"/>
      <c r="BQ1198" s="641"/>
      <c r="BR1198" s="400" t="s">
        <v>147</v>
      </c>
      <c r="BS1198" s="188">
        <v>0</v>
      </c>
      <c r="BT1198" s="390">
        <v>0</v>
      </c>
      <c r="BU1198" s="188">
        <v>0</v>
      </c>
      <c r="BV1198" s="390">
        <v>0</v>
      </c>
      <c r="BW1198" s="188" t="s">
        <v>418</v>
      </c>
      <c r="BX1198" s="401">
        <v>0</v>
      </c>
      <c r="CB1198" s="159"/>
      <c r="CC1198" s="159"/>
      <c r="CD1198" s="159"/>
      <c r="CE1198" s="159"/>
      <c r="CF1198" s="159"/>
      <c r="CG1198" s="159"/>
      <c r="CI1198" s="76"/>
      <c r="CJ1198" s="150"/>
      <c r="CK1198" s="150"/>
      <c r="CL1198" s="150"/>
    </row>
    <row r="1199" spans="2:90" s="14" customFormat="1" ht="13.5" customHeight="1">
      <c r="B1199" s="500"/>
      <c r="C1199" s="628"/>
      <c r="D1199" s="631"/>
      <c r="E1199" s="615"/>
      <c r="F1199" s="615"/>
      <c r="G1199" s="126" t="s">
        <v>148</v>
      </c>
      <c r="H1199" s="211">
        <v>1063098</v>
      </c>
      <c r="I1199" s="182">
        <f>IFERROR(H1199/E1195,"-")</f>
        <v>2.8617228837047037E-2</v>
      </c>
      <c r="J1199" s="211">
        <v>30</v>
      </c>
      <c r="K1199" s="182">
        <f>IFERROR(J1199/F1195,"-")</f>
        <v>0.41095890410958902</v>
      </c>
      <c r="L1199" s="214">
        <f t="shared" si="1155"/>
        <v>35436.6</v>
      </c>
      <c r="M1199" s="109">
        <f t="shared" si="1200"/>
        <v>9.299442033477991E-3</v>
      </c>
      <c r="N1199" s="615"/>
      <c r="O1199" s="615"/>
      <c r="P1199" s="126" t="s">
        <v>148</v>
      </c>
      <c r="Q1199" s="211">
        <v>72338</v>
      </c>
      <c r="R1199" s="182">
        <f>IFERROR(Q1199/N1195,"-")</f>
        <v>1.2135049353472861E-2</v>
      </c>
      <c r="S1199" s="211">
        <v>5</v>
      </c>
      <c r="T1199" s="182">
        <f>IFERROR(S1199/O1195,"-")</f>
        <v>0.38461538461538464</v>
      </c>
      <c r="U1199" s="214">
        <f t="shared" si="1156"/>
        <v>14467.6</v>
      </c>
      <c r="V1199" s="109">
        <f t="shared" si="1201"/>
        <v>1.5499070055796653E-3</v>
      </c>
      <c r="W1199" s="615"/>
      <c r="X1199" s="615"/>
      <c r="Y1199" s="126" t="s">
        <v>148</v>
      </c>
      <c r="Z1199" s="211">
        <v>173836</v>
      </c>
      <c r="AA1199" s="182">
        <f>IFERROR(Z1199/W1195,"-")</f>
        <v>2.7963645137939357E-2</v>
      </c>
      <c r="AB1199" s="211">
        <v>4</v>
      </c>
      <c r="AC1199" s="182">
        <f>IFERROR(AB1199/X1195,"-")</f>
        <v>0.5714285714285714</v>
      </c>
      <c r="AD1199" s="214">
        <f t="shared" si="1157"/>
        <v>43459</v>
      </c>
      <c r="AE1199" s="109">
        <f t="shared" si="1202"/>
        <v>1.2399256044637321E-3</v>
      </c>
      <c r="AF1199" s="615"/>
      <c r="AG1199" s="615"/>
      <c r="AH1199" s="126" t="s">
        <v>148</v>
      </c>
      <c r="AI1199" s="211">
        <v>216199</v>
      </c>
      <c r="AJ1199" s="182">
        <f>IFERROR(AI1199/AF1195,"-")</f>
        <v>3.8510824762467984E-2</v>
      </c>
      <c r="AK1199" s="211">
        <v>4</v>
      </c>
      <c r="AL1199" s="182">
        <f>IFERROR(AK1199/AG1195,"-")</f>
        <v>0.36363636363636365</v>
      </c>
      <c r="AM1199" s="214">
        <f t="shared" si="1158"/>
        <v>54049.75</v>
      </c>
      <c r="AN1199" s="109">
        <f t="shared" si="1203"/>
        <v>1.2399256044637321E-3</v>
      </c>
      <c r="AO1199" s="615"/>
      <c r="AP1199" s="651"/>
      <c r="AQ1199" s="126" t="s">
        <v>148</v>
      </c>
      <c r="AR1199" s="211">
        <f t="shared" si="1153"/>
        <v>1525471</v>
      </c>
      <c r="AS1199" s="182">
        <f>IFERROR(AR1199/AO1195,"-")</f>
        <v>2.7765904313835129E-2</v>
      </c>
      <c r="AT1199" s="211">
        <f t="shared" si="1154"/>
        <v>43</v>
      </c>
      <c r="AU1199" s="182">
        <f>IFERROR(AT1199/AP1195,"-")</f>
        <v>0.41346153846153844</v>
      </c>
      <c r="AV1199" s="214">
        <f t="shared" si="1159"/>
        <v>35476.069767441862</v>
      </c>
      <c r="AW1199" s="109">
        <f t="shared" si="1204"/>
        <v>1.3329200247985121E-2</v>
      </c>
      <c r="AX1199" s="121"/>
      <c r="AY1199" s="76"/>
      <c r="AZ1199" s="76"/>
      <c r="BA1199" s="76"/>
      <c r="BB1199" s="76"/>
      <c r="BC1199" s="76"/>
      <c r="BD1199" s="76"/>
      <c r="BE1199" s="76"/>
      <c r="BF1199" s="76"/>
      <c r="BG1199" s="76"/>
      <c r="BH1199" s="76"/>
      <c r="BI1199" s="76"/>
      <c r="BN1199" s="500"/>
      <c r="BO1199" s="642"/>
      <c r="BP1199" s="641"/>
      <c r="BQ1199" s="641"/>
      <c r="BR1199" s="400" t="s">
        <v>148</v>
      </c>
      <c r="BS1199" s="188">
        <v>586238</v>
      </c>
      <c r="BT1199" s="390">
        <v>3.888130959573885E-2</v>
      </c>
      <c r="BU1199" s="188">
        <v>10</v>
      </c>
      <c r="BV1199" s="390">
        <v>0.625</v>
      </c>
      <c r="BW1199" s="188">
        <v>58623.8</v>
      </c>
      <c r="BX1199" s="401">
        <v>3.1615554852987668E-3</v>
      </c>
      <c r="CB1199" s="159"/>
      <c r="CC1199" s="159"/>
      <c r="CD1199" s="159"/>
      <c r="CE1199" s="159"/>
      <c r="CF1199" s="159"/>
      <c r="CG1199" s="159"/>
      <c r="CI1199" s="76"/>
      <c r="CJ1199" s="150"/>
      <c r="CK1199" s="150"/>
      <c r="CL1199" s="150"/>
    </row>
    <row r="1200" spans="2:90" s="14" customFormat="1" ht="13.5" customHeight="1">
      <c r="B1200" s="500"/>
      <c r="C1200" s="628"/>
      <c r="D1200" s="631"/>
      <c r="E1200" s="615"/>
      <c r="F1200" s="615"/>
      <c r="G1200" s="126" t="s">
        <v>149</v>
      </c>
      <c r="H1200" s="211">
        <v>386221</v>
      </c>
      <c r="I1200" s="182">
        <f>IFERROR(H1200/E1195,"-")</f>
        <v>1.0396571848195693E-2</v>
      </c>
      <c r="J1200" s="211">
        <v>19</v>
      </c>
      <c r="K1200" s="182">
        <f>IFERROR(J1200/F1195,"-")</f>
        <v>0.26027397260273971</v>
      </c>
      <c r="L1200" s="214">
        <f t="shared" si="1155"/>
        <v>20327.42105263158</v>
      </c>
      <c r="M1200" s="109">
        <f t="shared" si="1200"/>
        <v>5.8896466212027283E-3</v>
      </c>
      <c r="N1200" s="615"/>
      <c r="O1200" s="615"/>
      <c r="P1200" s="126" t="s">
        <v>149</v>
      </c>
      <c r="Q1200" s="211">
        <v>73345</v>
      </c>
      <c r="R1200" s="182">
        <f>IFERROR(Q1200/N1195,"-")</f>
        <v>1.2303978473699398E-2</v>
      </c>
      <c r="S1200" s="211">
        <v>2</v>
      </c>
      <c r="T1200" s="182">
        <f>IFERROR(S1200/O1195,"-")</f>
        <v>0.15384615384615385</v>
      </c>
      <c r="U1200" s="214">
        <f t="shared" si="1156"/>
        <v>36672.5</v>
      </c>
      <c r="V1200" s="109">
        <f t="shared" si="1201"/>
        <v>6.1996280223186606E-4</v>
      </c>
      <c r="W1200" s="615"/>
      <c r="X1200" s="615"/>
      <c r="Y1200" s="126" t="s">
        <v>149</v>
      </c>
      <c r="Z1200" s="211">
        <v>414963</v>
      </c>
      <c r="AA1200" s="182">
        <f>IFERROR(Z1200/W1195,"-")</f>
        <v>6.6751870023325027E-2</v>
      </c>
      <c r="AB1200" s="211">
        <v>3</v>
      </c>
      <c r="AC1200" s="182">
        <f>IFERROR(AB1200/X1195,"-")</f>
        <v>0.42857142857142855</v>
      </c>
      <c r="AD1200" s="214">
        <f t="shared" si="1157"/>
        <v>138321</v>
      </c>
      <c r="AE1200" s="109">
        <f t="shared" si="1202"/>
        <v>9.2994420334779914E-4</v>
      </c>
      <c r="AF1200" s="615"/>
      <c r="AG1200" s="615"/>
      <c r="AH1200" s="126" t="s">
        <v>149</v>
      </c>
      <c r="AI1200" s="211">
        <v>219314</v>
      </c>
      <c r="AJ1200" s="182">
        <f>IFERROR(AI1200/AF1195,"-")</f>
        <v>3.9065689582079025E-2</v>
      </c>
      <c r="AK1200" s="211">
        <v>2</v>
      </c>
      <c r="AL1200" s="182">
        <f>IFERROR(AK1200/AG1195,"-")</f>
        <v>0.18181818181818182</v>
      </c>
      <c r="AM1200" s="214">
        <f t="shared" si="1158"/>
        <v>109657</v>
      </c>
      <c r="AN1200" s="109">
        <f t="shared" si="1203"/>
        <v>6.1996280223186606E-4</v>
      </c>
      <c r="AO1200" s="615"/>
      <c r="AP1200" s="651"/>
      <c r="AQ1200" s="126" t="s">
        <v>149</v>
      </c>
      <c r="AR1200" s="211">
        <f t="shared" si="1153"/>
        <v>1093843</v>
      </c>
      <c r="AS1200" s="182">
        <f>IFERROR(AR1200/AO1195,"-")</f>
        <v>1.9909614848370345E-2</v>
      </c>
      <c r="AT1200" s="211">
        <f t="shared" si="1154"/>
        <v>26</v>
      </c>
      <c r="AU1200" s="182">
        <f>IFERROR(AT1200/AP1195,"-")</f>
        <v>0.25</v>
      </c>
      <c r="AV1200" s="214">
        <f t="shared" si="1159"/>
        <v>42070.884615384617</v>
      </c>
      <c r="AW1200" s="109">
        <f t="shared" si="1204"/>
        <v>8.0595164290142591E-3</v>
      </c>
      <c r="AX1200" s="121"/>
      <c r="AY1200" s="76"/>
      <c r="AZ1200" s="76"/>
      <c r="BA1200" s="76"/>
      <c r="BB1200" s="76"/>
      <c r="BC1200" s="76"/>
      <c r="BD1200" s="76"/>
      <c r="BE1200" s="76"/>
      <c r="BF1200" s="76"/>
      <c r="BG1200" s="76"/>
      <c r="BH1200" s="76"/>
      <c r="BI1200" s="76"/>
      <c r="BN1200" s="500"/>
      <c r="BO1200" s="642"/>
      <c r="BP1200" s="641"/>
      <c r="BQ1200" s="641"/>
      <c r="BR1200" s="400" t="s">
        <v>149</v>
      </c>
      <c r="BS1200" s="188">
        <v>2476422</v>
      </c>
      <c r="BT1200" s="390">
        <v>0.16424477852288458</v>
      </c>
      <c r="BU1200" s="188">
        <v>7</v>
      </c>
      <c r="BV1200" s="390">
        <v>0.4375</v>
      </c>
      <c r="BW1200" s="188">
        <v>353774.57142857142</v>
      </c>
      <c r="BX1200" s="401">
        <v>2.2130888397091371E-3</v>
      </c>
      <c r="CB1200" s="159"/>
      <c r="CC1200" s="159"/>
      <c r="CD1200" s="159"/>
      <c r="CE1200" s="159"/>
      <c r="CF1200" s="159"/>
      <c r="CG1200" s="159"/>
      <c r="CI1200" s="76"/>
      <c r="CJ1200" s="150"/>
      <c r="CK1200" s="150"/>
      <c r="CL1200" s="150"/>
    </row>
    <row r="1201" spans="2:90" s="14" customFormat="1" ht="13.5" customHeight="1">
      <c r="B1201" s="500"/>
      <c r="C1201" s="628"/>
      <c r="D1201" s="631"/>
      <c r="E1201" s="615"/>
      <c r="F1201" s="615"/>
      <c r="G1201" s="126" t="s">
        <v>150</v>
      </c>
      <c r="H1201" s="211">
        <v>1239872</v>
      </c>
      <c r="I1201" s="182">
        <f>IFERROR(H1201/E1195,"-")</f>
        <v>3.3375757223367164E-2</v>
      </c>
      <c r="J1201" s="211">
        <v>4</v>
      </c>
      <c r="K1201" s="182">
        <f>IFERROR(J1201/F1195,"-")</f>
        <v>5.4794520547945202E-2</v>
      </c>
      <c r="L1201" s="214">
        <f t="shared" si="1155"/>
        <v>309968</v>
      </c>
      <c r="M1201" s="109">
        <f t="shared" si="1200"/>
        <v>1.2399256044637321E-3</v>
      </c>
      <c r="N1201" s="615"/>
      <c r="O1201" s="615"/>
      <c r="P1201" s="126" t="s">
        <v>150</v>
      </c>
      <c r="Q1201" s="211">
        <v>0</v>
      </c>
      <c r="R1201" s="182">
        <f>IFERROR(Q1201/N1195,"-")</f>
        <v>0</v>
      </c>
      <c r="S1201" s="211">
        <v>0</v>
      </c>
      <c r="T1201" s="182">
        <f>IFERROR(S1201/O1195,"-")</f>
        <v>0</v>
      </c>
      <c r="U1201" s="214" t="str">
        <f t="shared" si="1156"/>
        <v>-</v>
      </c>
      <c r="V1201" s="109">
        <f t="shared" si="1201"/>
        <v>0</v>
      </c>
      <c r="W1201" s="615"/>
      <c r="X1201" s="615"/>
      <c r="Y1201" s="126" t="s">
        <v>150</v>
      </c>
      <c r="Z1201" s="211">
        <v>0</v>
      </c>
      <c r="AA1201" s="182">
        <f>IFERROR(Z1201/W1195,"-")</f>
        <v>0</v>
      </c>
      <c r="AB1201" s="211">
        <v>0</v>
      </c>
      <c r="AC1201" s="182">
        <f>IFERROR(AB1201/X1195,"-")</f>
        <v>0</v>
      </c>
      <c r="AD1201" s="214" t="str">
        <f t="shared" si="1157"/>
        <v>-</v>
      </c>
      <c r="AE1201" s="109">
        <f t="shared" si="1202"/>
        <v>0</v>
      </c>
      <c r="AF1201" s="615"/>
      <c r="AG1201" s="615"/>
      <c r="AH1201" s="126" t="s">
        <v>150</v>
      </c>
      <c r="AI1201" s="211">
        <v>85200</v>
      </c>
      <c r="AJ1201" s="182">
        <f>IFERROR(AI1201/AF1195,"-")</f>
        <v>1.5176398918414387E-2</v>
      </c>
      <c r="AK1201" s="211">
        <v>2</v>
      </c>
      <c r="AL1201" s="182">
        <f>IFERROR(AK1201/AG1195,"-")</f>
        <v>0.18181818181818182</v>
      </c>
      <c r="AM1201" s="214">
        <f t="shared" si="1158"/>
        <v>42600</v>
      </c>
      <c r="AN1201" s="109">
        <f t="shared" si="1203"/>
        <v>6.1996280223186606E-4</v>
      </c>
      <c r="AO1201" s="615"/>
      <c r="AP1201" s="651"/>
      <c r="AQ1201" s="126" t="s">
        <v>150</v>
      </c>
      <c r="AR1201" s="211">
        <f t="shared" si="1153"/>
        <v>1325072</v>
      </c>
      <c r="AS1201" s="182">
        <f>IFERROR(AR1201/AO1195,"-")</f>
        <v>2.4118336147289685E-2</v>
      </c>
      <c r="AT1201" s="211">
        <f t="shared" si="1154"/>
        <v>6</v>
      </c>
      <c r="AU1201" s="182">
        <f>IFERROR(AT1201/AP1195,"-")</f>
        <v>5.7692307692307696E-2</v>
      </c>
      <c r="AV1201" s="214">
        <f t="shared" si="1159"/>
        <v>220845.33333333334</v>
      </c>
      <c r="AW1201" s="109">
        <f t="shared" si="1204"/>
        <v>1.8598884066955983E-3</v>
      </c>
      <c r="AX1201" s="121"/>
      <c r="AY1201" s="76"/>
      <c r="AZ1201" s="76"/>
      <c r="BA1201" s="76"/>
      <c r="BB1201" s="76"/>
      <c r="BC1201" s="76"/>
      <c r="BD1201" s="76"/>
      <c r="BE1201" s="76"/>
      <c r="BF1201" s="76"/>
      <c r="BG1201" s="76"/>
      <c r="BH1201" s="76"/>
      <c r="BI1201" s="76"/>
      <c r="BN1201" s="500"/>
      <c r="BO1201" s="642"/>
      <c r="BP1201" s="641"/>
      <c r="BQ1201" s="641"/>
      <c r="BR1201" s="400" t="s">
        <v>150</v>
      </c>
      <c r="BS1201" s="188">
        <v>35574</v>
      </c>
      <c r="BT1201" s="390">
        <v>2.3593893735288636E-3</v>
      </c>
      <c r="BU1201" s="188">
        <v>1</v>
      </c>
      <c r="BV1201" s="390">
        <v>6.25E-2</v>
      </c>
      <c r="BW1201" s="188">
        <v>35574</v>
      </c>
      <c r="BX1201" s="401">
        <v>3.1615554852987672E-4</v>
      </c>
      <c r="CB1201" s="159"/>
      <c r="CC1201" s="159"/>
      <c r="CD1201" s="159"/>
      <c r="CE1201" s="159"/>
      <c r="CF1201" s="159"/>
      <c r="CG1201" s="159"/>
      <c r="CI1201" s="76"/>
      <c r="CJ1201" s="150"/>
      <c r="CK1201" s="150"/>
      <c r="CL1201" s="150"/>
    </row>
    <row r="1202" spans="2:90" s="14" customFormat="1" ht="13.5" customHeight="1">
      <c r="B1202" s="500"/>
      <c r="C1202" s="628"/>
      <c r="D1202" s="631"/>
      <c r="E1202" s="615"/>
      <c r="F1202" s="615"/>
      <c r="G1202" s="126" t="s">
        <v>160</v>
      </c>
      <c r="H1202" s="211">
        <v>3680</v>
      </c>
      <c r="I1202" s="182">
        <f>IFERROR(H1202/E1195,"-")</f>
        <v>9.9060859977474422E-5</v>
      </c>
      <c r="J1202" s="211">
        <v>1</v>
      </c>
      <c r="K1202" s="182">
        <f>IFERROR(J1202/F1195,"-")</f>
        <v>1.3698630136986301E-2</v>
      </c>
      <c r="L1202" s="214">
        <f t="shared" si="1155"/>
        <v>3680</v>
      </c>
      <c r="M1202" s="109">
        <f t="shared" si="1200"/>
        <v>3.0998140111593303E-4</v>
      </c>
      <c r="N1202" s="615"/>
      <c r="O1202" s="615"/>
      <c r="P1202" s="126" t="s">
        <v>160</v>
      </c>
      <c r="Q1202" s="211">
        <v>0</v>
      </c>
      <c r="R1202" s="182">
        <f>IFERROR(Q1202/N1195,"-")</f>
        <v>0</v>
      </c>
      <c r="S1202" s="211">
        <v>0</v>
      </c>
      <c r="T1202" s="182">
        <f>IFERROR(S1202/O1195,"-")</f>
        <v>0</v>
      </c>
      <c r="U1202" s="214" t="str">
        <f t="shared" si="1156"/>
        <v>-</v>
      </c>
      <c r="V1202" s="109">
        <f t="shared" si="1201"/>
        <v>0</v>
      </c>
      <c r="W1202" s="615"/>
      <c r="X1202" s="615"/>
      <c r="Y1202" s="126" t="s">
        <v>160</v>
      </c>
      <c r="Z1202" s="211">
        <v>0</v>
      </c>
      <c r="AA1202" s="182">
        <f>IFERROR(Z1202/W1195,"-")</f>
        <v>0</v>
      </c>
      <c r="AB1202" s="211">
        <v>0</v>
      </c>
      <c r="AC1202" s="182">
        <f>IFERROR(AB1202/X1195,"-")</f>
        <v>0</v>
      </c>
      <c r="AD1202" s="214" t="str">
        <f t="shared" si="1157"/>
        <v>-</v>
      </c>
      <c r="AE1202" s="109">
        <f t="shared" si="1202"/>
        <v>0</v>
      </c>
      <c r="AF1202" s="615"/>
      <c r="AG1202" s="615"/>
      <c r="AH1202" s="126" t="s">
        <v>160</v>
      </c>
      <c r="AI1202" s="211">
        <v>3680</v>
      </c>
      <c r="AJ1202" s="182">
        <f>IFERROR(AI1202/AF1195,"-")</f>
        <v>6.5550643215686556E-4</v>
      </c>
      <c r="AK1202" s="211">
        <v>1</v>
      </c>
      <c r="AL1202" s="182">
        <f>IFERROR(AK1202/AG1195,"-")</f>
        <v>9.0909090909090912E-2</v>
      </c>
      <c r="AM1202" s="214">
        <f t="shared" si="1158"/>
        <v>3680</v>
      </c>
      <c r="AN1202" s="109">
        <f t="shared" si="1203"/>
        <v>3.0998140111593303E-4</v>
      </c>
      <c r="AO1202" s="615"/>
      <c r="AP1202" s="651"/>
      <c r="AQ1202" s="126" t="s">
        <v>160</v>
      </c>
      <c r="AR1202" s="211">
        <f t="shared" si="1153"/>
        <v>7360</v>
      </c>
      <c r="AS1202" s="182">
        <f>IFERROR(AR1202/AO1195,"-")</f>
        <v>1.3396325184144867E-4</v>
      </c>
      <c r="AT1202" s="211">
        <f t="shared" si="1154"/>
        <v>2</v>
      </c>
      <c r="AU1202" s="182">
        <f>IFERROR(AT1202/AP1195,"-")</f>
        <v>1.9230769230769232E-2</v>
      </c>
      <c r="AV1202" s="214">
        <f t="shared" si="1159"/>
        <v>3680</v>
      </c>
      <c r="AW1202" s="109">
        <f t="shared" si="1204"/>
        <v>6.1996280223186606E-4</v>
      </c>
      <c r="AX1202" s="121"/>
      <c r="AY1202" s="76"/>
      <c r="AZ1202" s="76"/>
      <c r="BA1202" s="76"/>
      <c r="BB1202" s="76"/>
      <c r="BC1202" s="76"/>
      <c r="BD1202" s="76"/>
      <c r="BE1202" s="76"/>
      <c r="BF1202" s="76"/>
      <c r="BG1202" s="76"/>
      <c r="BH1202" s="76"/>
      <c r="BI1202" s="76"/>
      <c r="BN1202" s="500"/>
      <c r="BO1202" s="642"/>
      <c r="BP1202" s="641"/>
      <c r="BQ1202" s="641"/>
      <c r="BR1202" s="400" t="s">
        <v>160</v>
      </c>
      <c r="BS1202" s="188">
        <v>0</v>
      </c>
      <c r="BT1202" s="390">
        <v>0</v>
      </c>
      <c r="BU1202" s="188">
        <v>0</v>
      </c>
      <c r="BV1202" s="390">
        <v>0</v>
      </c>
      <c r="BW1202" s="188" t="s">
        <v>418</v>
      </c>
      <c r="BX1202" s="401">
        <v>0</v>
      </c>
      <c r="CB1202" s="159"/>
      <c r="CC1202" s="159"/>
      <c r="CD1202" s="159"/>
      <c r="CE1202" s="159"/>
      <c r="CF1202" s="159"/>
      <c r="CG1202" s="159"/>
      <c r="CI1202" s="76"/>
      <c r="CJ1202" s="150"/>
      <c r="CK1202" s="150"/>
      <c r="CL1202" s="150"/>
    </row>
    <row r="1203" spans="2:90" s="14" customFormat="1" ht="13.5" customHeight="1">
      <c r="B1203" s="500"/>
      <c r="C1203" s="628"/>
      <c r="D1203" s="631"/>
      <c r="E1203" s="615"/>
      <c r="F1203" s="615"/>
      <c r="G1203" s="126" t="s">
        <v>151</v>
      </c>
      <c r="H1203" s="211">
        <v>590</v>
      </c>
      <c r="I1203" s="182">
        <f>IFERROR(H1203/E1195,"-")</f>
        <v>1.5882040050736387E-5</v>
      </c>
      <c r="J1203" s="211">
        <v>1</v>
      </c>
      <c r="K1203" s="182">
        <f>IFERROR(J1203/F1195,"-")</f>
        <v>1.3698630136986301E-2</v>
      </c>
      <c r="L1203" s="214">
        <f t="shared" si="1155"/>
        <v>590</v>
      </c>
      <c r="M1203" s="109">
        <f t="shared" si="1200"/>
        <v>3.0998140111593303E-4</v>
      </c>
      <c r="N1203" s="615"/>
      <c r="O1203" s="615"/>
      <c r="P1203" s="126" t="s">
        <v>151</v>
      </c>
      <c r="Q1203" s="211">
        <v>0</v>
      </c>
      <c r="R1203" s="182">
        <f>IFERROR(Q1203/N1195,"-")</f>
        <v>0</v>
      </c>
      <c r="S1203" s="211">
        <v>0</v>
      </c>
      <c r="T1203" s="182">
        <f>IFERROR(S1203/O1195,"-")</f>
        <v>0</v>
      </c>
      <c r="U1203" s="214" t="str">
        <f t="shared" si="1156"/>
        <v>-</v>
      </c>
      <c r="V1203" s="109">
        <f t="shared" si="1201"/>
        <v>0</v>
      </c>
      <c r="W1203" s="615"/>
      <c r="X1203" s="615"/>
      <c r="Y1203" s="126" t="s">
        <v>151</v>
      </c>
      <c r="Z1203" s="211">
        <v>0</v>
      </c>
      <c r="AA1203" s="182">
        <f>IFERROR(Z1203/W1195,"-")</f>
        <v>0</v>
      </c>
      <c r="AB1203" s="211">
        <v>0</v>
      </c>
      <c r="AC1203" s="182">
        <f>IFERROR(AB1203/X1195,"-")</f>
        <v>0</v>
      </c>
      <c r="AD1203" s="214" t="str">
        <f t="shared" si="1157"/>
        <v>-</v>
      </c>
      <c r="AE1203" s="109">
        <f t="shared" si="1202"/>
        <v>0</v>
      </c>
      <c r="AF1203" s="615"/>
      <c r="AG1203" s="615"/>
      <c r="AH1203" s="126" t="s">
        <v>151</v>
      </c>
      <c r="AI1203" s="211">
        <v>0</v>
      </c>
      <c r="AJ1203" s="182">
        <f>IFERROR(AI1203/AF1195,"-")</f>
        <v>0</v>
      </c>
      <c r="AK1203" s="211">
        <v>0</v>
      </c>
      <c r="AL1203" s="182">
        <f>IFERROR(AK1203/AG1195,"-")</f>
        <v>0</v>
      </c>
      <c r="AM1203" s="214" t="str">
        <f t="shared" si="1158"/>
        <v>-</v>
      </c>
      <c r="AN1203" s="109">
        <f t="shared" si="1203"/>
        <v>0</v>
      </c>
      <c r="AO1203" s="615"/>
      <c r="AP1203" s="651"/>
      <c r="AQ1203" s="126" t="s">
        <v>151</v>
      </c>
      <c r="AR1203" s="211">
        <f t="shared" si="1153"/>
        <v>590</v>
      </c>
      <c r="AS1203" s="182">
        <f>IFERROR(AR1203/AO1195,"-")</f>
        <v>1.073890198185526E-5</v>
      </c>
      <c r="AT1203" s="211">
        <f t="shared" si="1154"/>
        <v>1</v>
      </c>
      <c r="AU1203" s="182">
        <f>IFERROR(AT1203/AP1195,"-")</f>
        <v>9.6153846153846159E-3</v>
      </c>
      <c r="AV1203" s="214">
        <f t="shared" si="1159"/>
        <v>590</v>
      </c>
      <c r="AW1203" s="109">
        <f t="shared" si="1204"/>
        <v>3.0998140111593303E-4</v>
      </c>
      <c r="AX1203" s="121"/>
      <c r="AY1203" s="76"/>
      <c r="AZ1203" s="76"/>
      <c r="BA1203" s="76"/>
      <c r="BB1203" s="76"/>
      <c r="BC1203" s="76"/>
      <c r="BD1203" s="76"/>
      <c r="BE1203" s="76"/>
      <c r="BF1203" s="76"/>
      <c r="BG1203" s="76"/>
      <c r="BH1203" s="76"/>
      <c r="BI1203" s="76"/>
      <c r="BN1203" s="500"/>
      <c r="BO1203" s="642"/>
      <c r="BP1203" s="641"/>
      <c r="BQ1203" s="641"/>
      <c r="BR1203" s="400" t="s">
        <v>151</v>
      </c>
      <c r="BS1203" s="188">
        <v>0</v>
      </c>
      <c r="BT1203" s="390">
        <v>0</v>
      </c>
      <c r="BU1203" s="188">
        <v>0</v>
      </c>
      <c r="BV1203" s="390">
        <v>0</v>
      </c>
      <c r="BW1203" s="188" t="s">
        <v>418</v>
      </c>
      <c r="BX1203" s="401">
        <v>0</v>
      </c>
      <c r="CB1203" s="159"/>
      <c r="CC1203" s="159"/>
      <c r="CD1203" s="159"/>
      <c r="CE1203" s="159"/>
      <c r="CF1203" s="159"/>
      <c r="CG1203" s="159"/>
      <c r="CI1203" s="76"/>
      <c r="CJ1203" s="150"/>
      <c r="CK1203" s="150"/>
      <c r="CL1203" s="150"/>
    </row>
    <row r="1204" spans="2:90" s="14" customFormat="1" ht="13.5" customHeight="1">
      <c r="B1204" s="500"/>
      <c r="C1204" s="628"/>
      <c r="D1204" s="631"/>
      <c r="E1204" s="615"/>
      <c r="F1204" s="615"/>
      <c r="G1204" s="126" t="s">
        <v>152</v>
      </c>
      <c r="H1204" s="211">
        <v>64639</v>
      </c>
      <c r="I1204" s="182">
        <f>IFERROR(H1204/E1195,"-")</f>
        <v>1.7399986217619481E-3</v>
      </c>
      <c r="J1204" s="211">
        <v>7</v>
      </c>
      <c r="K1204" s="182">
        <f>IFERROR(J1204/F1195,"-")</f>
        <v>9.5890410958904104E-2</v>
      </c>
      <c r="L1204" s="214">
        <f t="shared" si="1155"/>
        <v>9234.1428571428569</v>
      </c>
      <c r="M1204" s="109">
        <f t="shared" si="1200"/>
        <v>2.1698698078115313E-3</v>
      </c>
      <c r="N1204" s="615"/>
      <c r="O1204" s="615"/>
      <c r="P1204" s="126" t="s">
        <v>152</v>
      </c>
      <c r="Q1204" s="211">
        <v>6626</v>
      </c>
      <c r="R1204" s="182">
        <f>IFERROR(Q1204/N1195,"-")</f>
        <v>1.1115435458004255E-3</v>
      </c>
      <c r="S1204" s="211">
        <v>1</v>
      </c>
      <c r="T1204" s="182">
        <f>IFERROR(S1204/O1195,"-")</f>
        <v>7.6923076923076927E-2</v>
      </c>
      <c r="U1204" s="214">
        <f t="shared" si="1156"/>
        <v>6626</v>
      </c>
      <c r="V1204" s="109">
        <f t="shared" si="1201"/>
        <v>3.0998140111593303E-4</v>
      </c>
      <c r="W1204" s="615"/>
      <c r="X1204" s="615"/>
      <c r="Y1204" s="126" t="s">
        <v>152</v>
      </c>
      <c r="Z1204" s="211">
        <v>62148</v>
      </c>
      <c r="AA1204" s="182">
        <f>IFERROR(Z1204/W1195,"-")</f>
        <v>9.9972653422343762E-3</v>
      </c>
      <c r="AB1204" s="211">
        <v>1</v>
      </c>
      <c r="AC1204" s="182">
        <f>IFERROR(AB1204/X1195,"-")</f>
        <v>0.14285714285714285</v>
      </c>
      <c r="AD1204" s="214">
        <f t="shared" si="1157"/>
        <v>62148</v>
      </c>
      <c r="AE1204" s="109">
        <f t="shared" si="1202"/>
        <v>3.0998140111593303E-4</v>
      </c>
      <c r="AF1204" s="615"/>
      <c r="AG1204" s="615"/>
      <c r="AH1204" s="126" t="s">
        <v>152</v>
      </c>
      <c r="AI1204" s="211">
        <v>34891</v>
      </c>
      <c r="AJ1204" s="182">
        <f>IFERROR(AI1204/AF1195,"-")</f>
        <v>6.2150203598872814E-3</v>
      </c>
      <c r="AK1204" s="211">
        <v>1</v>
      </c>
      <c r="AL1204" s="182">
        <f>IFERROR(AK1204/AG1195,"-")</f>
        <v>9.0909090909090912E-2</v>
      </c>
      <c r="AM1204" s="214">
        <f t="shared" si="1158"/>
        <v>34891</v>
      </c>
      <c r="AN1204" s="109">
        <f t="shared" si="1203"/>
        <v>3.0998140111593303E-4</v>
      </c>
      <c r="AO1204" s="615"/>
      <c r="AP1204" s="651"/>
      <c r="AQ1204" s="126" t="s">
        <v>152</v>
      </c>
      <c r="AR1204" s="211">
        <f t="shared" si="1153"/>
        <v>168304</v>
      </c>
      <c r="AS1204" s="182">
        <f>IFERROR(AR1204/AO1195,"-")</f>
        <v>3.063390100261301E-3</v>
      </c>
      <c r="AT1204" s="211">
        <f t="shared" si="1154"/>
        <v>10</v>
      </c>
      <c r="AU1204" s="182">
        <f>IFERROR(AT1204/AP1195,"-")</f>
        <v>9.6153846153846159E-2</v>
      </c>
      <c r="AV1204" s="214">
        <f t="shared" si="1159"/>
        <v>16830.400000000001</v>
      </c>
      <c r="AW1204" s="109">
        <f t="shared" si="1204"/>
        <v>3.0998140111593306E-3</v>
      </c>
      <c r="AX1204" s="121"/>
      <c r="AY1204" s="76"/>
      <c r="AZ1204" s="76"/>
      <c r="BA1204" s="76"/>
      <c r="BB1204" s="76"/>
      <c r="BC1204" s="76"/>
      <c r="BD1204" s="76"/>
      <c r="BE1204" s="76"/>
      <c r="BF1204" s="76"/>
      <c r="BG1204" s="76"/>
      <c r="BH1204" s="76"/>
      <c r="BI1204" s="76"/>
      <c r="BN1204" s="500"/>
      <c r="BO1204" s="642"/>
      <c r="BP1204" s="641"/>
      <c r="BQ1204" s="641"/>
      <c r="BR1204" s="400" t="s">
        <v>152</v>
      </c>
      <c r="BS1204" s="188">
        <v>5653</v>
      </c>
      <c r="BT1204" s="390">
        <v>3.7492629809857386E-4</v>
      </c>
      <c r="BU1204" s="188">
        <v>4</v>
      </c>
      <c r="BV1204" s="390">
        <v>0.25</v>
      </c>
      <c r="BW1204" s="188">
        <v>1413.25</v>
      </c>
      <c r="BX1204" s="401">
        <v>1.2646221941195069E-3</v>
      </c>
      <c r="CB1204" s="159"/>
      <c r="CC1204" s="159"/>
      <c r="CD1204" s="159"/>
      <c r="CE1204" s="159"/>
      <c r="CF1204" s="159"/>
      <c r="CG1204" s="159"/>
      <c r="CI1204" s="76"/>
      <c r="CJ1204" s="150"/>
      <c r="CK1204" s="150"/>
      <c r="CL1204" s="150"/>
    </row>
    <row r="1205" spans="2:90" s="14" customFormat="1" ht="13.5" customHeight="1">
      <c r="B1205" s="500"/>
      <c r="C1205" s="628"/>
      <c r="D1205" s="631"/>
      <c r="E1205" s="615"/>
      <c r="F1205" s="615"/>
      <c r="G1205" s="126" t="s">
        <v>153</v>
      </c>
      <c r="H1205" s="211">
        <v>0</v>
      </c>
      <c r="I1205" s="182">
        <f>IFERROR(H1205/E1195,"-")</f>
        <v>0</v>
      </c>
      <c r="J1205" s="211">
        <v>0</v>
      </c>
      <c r="K1205" s="182">
        <f>IFERROR(J1205/F1195,"-")</f>
        <v>0</v>
      </c>
      <c r="L1205" s="214" t="str">
        <f t="shared" si="1155"/>
        <v>-</v>
      </c>
      <c r="M1205" s="109">
        <f t="shared" si="1200"/>
        <v>0</v>
      </c>
      <c r="N1205" s="615"/>
      <c r="O1205" s="615"/>
      <c r="P1205" s="126" t="s">
        <v>153</v>
      </c>
      <c r="Q1205" s="211">
        <v>0</v>
      </c>
      <c r="R1205" s="182">
        <f>IFERROR(Q1205/N1195,"-")</f>
        <v>0</v>
      </c>
      <c r="S1205" s="211">
        <v>0</v>
      </c>
      <c r="T1205" s="182">
        <f>IFERROR(S1205/O1195,"-")</f>
        <v>0</v>
      </c>
      <c r="U1205" s="214" t="str">
        <f t="shared" si="1156"/>
        <v>-</v>
      </c>
      <c r="V1205" s="109">
        <f t="shared" si="1201"/>
        <v>0</v>
      </c>
      <c r="W1205" s="615"/>
      <c r="X1205" s="615"/>
      <c r="Y1205" s="126" t="s">
        <v>153</v>
      </c>
      <c r="Z1205" s="211">
        <v>0</v>
      </c>
      <c r="AA1205" s="182">
        <f>IFERROR(Z1205/W1195,"-")</f>
        <v>0</v>
      </c>
      <c r="AB1205" s="211">
        <v>0</v>
      </c>
      <c r="AC1205" s="182">
        <f>IFERROR(AB1205/X1195,"-")</f>
        <v>0</v>
      </c>
      <c r="AD1205" s="214" t="str">
        <f t="shared" si="1157"/>
        <v>-</v>
      </c>
      <c r="AE1205" s="109">
        <f t="shared" si="1202"/>
        <v>0</v>
      </c>
      <c r="AF1205" s="615"/>
      <c r="AG1205" s="615"/>
      <c r="AH1205" s="126" t="s">
        <v>153</v>
      </c>
      <c r="AI1205" s="211">
        <v>12809</v>
      </c>
      <c r="AJ1205" s="182">
        <f>IFERROR(AI1205/AF1195,"-")</f>
        <v>2.2816255134503506E-3</v>
      </c>
      <c r="AK1205" s="211">
        <v>1</v>
      </c>
      <c r="AL1205" s="182">
        <f>IFERROR(AK1205/AG1195,"-")</f>
        <v>9.0909090909090912E-2</v>
      </c>
      <c r="AM1205" s="214">
        <f t="shared" si="1158"/>
        <v>12809</v>
      </c>
      <c r="AN1205" s="109">
        <f t="shared" si="1203"/>
        <v>3.0998140111593303E-4</v>
      </c>
      <c r="AO1205" s="615"/>
      <c r="AP1205" s="651"/>
      <c r="AQ1205" s="126" t="s">
        <v>153</v>
      </c>
      <c r="AR1205" s="211">
        <f t="shared" si="1153"/>
        <v>12809</v>
      </c>
      <c r="AS1205" s="182">
        <f>IFERROR(AR1205/AO1195,"-")</f>
        <v>2.3314338217895596E-4</v>
      </c>
      <c r="AT1205" s="211">
        <f t="shared" si="1154"/>
        <v>1</v>
      </c>
      <c r="AU1205" s="182">
        <f>IFERROR(AT1205/AP1195,"-")</f>
        <v>9.6153846153846159E-3</v>
      </c>
      <c r="AV1205" s="214">
        <f t="shared" si="1159"/>
        <v>12809</v>
      </c>
      <c r="AW1205" s="109">
        <f t="shared" si="1204"/>
        <v>3.0998140111593303E-4</v>
      </c>
      <c r="AX1205" s="121"/>
      <c r="AY1205" s="76"/>
      <c r="AZ1205" s="76"/>
      <c r="BA1205" s="76"/>
      <c r="BB1205" s="76"/>
      <c r="BC1205" s="76"/>
      <c r="BD1205" s="76"/>
      <c r="BE1205" s="76"/>
      <c r="BF1205" s="76"/>
      <c r="BG1205" s="76"/>
      <c r="BH1205" s="76"/>
      <c r="BI1205" s="76"/>
      <c r="BN1205" s="500"/>
      <c r="BO1205" s="642"/>
      <c r="BP1205" s="641"/>
      <c r="BQ1205" s="641"/>
      <c r="BR1205" s="400" t="s">
        <v>153</v>
      </c>
      <c r="BS1205" s="188">
        <v>0</v>
      </c>
      <c r="BT1205" s="390">
        <v>0</v>
      </c>
      <c r="BU1205" s="188">
        <v>0</v>
      </c>
      <c r="BV1205" s="390">
        <v>0</v>
      </c>
      <c r="BW1205" s="188" t="s">
        <v>418</v>
      </c>
      <c r="BX1205" s="401">
        <v>0</v>
      </c>
      <c r="CB1205" s="159"/>
      <c r="CC1205" s="159"/>
      <c r="CD1205" s="159"/>
      <c r="CE1205" s="159"/>
      <c r="CF1205" s="159"/>
      <c r="CG1205" s="159"/>
      <c r="CI1205" s="76"/>
      <c r="CJ1205" s="150"/>
      <c r="CK1205" s="150"/>
      <c r="CL1205" s="150"/>
    </row>
    <row r="1206" spans="2:90" s="14" customFormat="1" ht="13.5" customHeight="1">
      <c r="B1206" s="500"/>
      <c r="C1206" s="628"/>
      <c r="D1206" s="631"/>
      <c r="E1206" s="615"/>
      <c r="F1206" s="615"/>
      <c r="G1206" s="126" t="s">
        <v>154</v>
      </c>
      <c r="H1206" s="211">
        <v>0</v>
      </c>
      <c r="I1206" s="182">
        <f>IFERROR(H1206/E1195,"-")</f>
        <v>0</v>
      </c>
      <c r="J1206" s="211">
        <v>0</v>
      </c>
      <c r="K1206" s="182">
        <f>IFERROR(J1206/F1195,"-")</f>
        <v>0</v>
      </c>
      <c r="L1206" s="214" t="str">
        <f t="shared" si="1155"/>
        <v>-</v>
      </c>
      <c r="M1206" s="109">
        <f t="shared" si="1200"/>
        <v>0</v>
      </c>
      <c r="N1206" s="615"/>
      <c r="O1206" s="615"/>
      <c r="P1206" s="126" t="s">
        <v>154</v>
      </c>
      <c r="Q1206" s="211">
        <v>0</v>
      </c>
      <c r="R1206" s="182">
        <f>IFERROR(Q1206/N1195,"-")</f>
        <v>0</v>
      </c>
      <c r="S1206" s="211">
        <v>0</v>
      </c>
      <c r="T1206" s="182">
        <f>IFERROR(S1206/O1195,"-")</f>
        <v>0</v>
      </c>
      <c r="U1206" s="214" t="str">
        <f t="shared" si="1156"/>
        <v>-</v>
      </c>
      <c r="V1206" s="109">
        <f t="shared" si="1201"/>
        <v>0</v>
      </c>
      <c r="W1206" s="615"/>
      <c r="X1206" s="615"/>
      <c r="Y1206" s="126" t="s">
        <v>154</v>
      </c>
      <c r="Z1206" s="211">
        <v>0</v>
      </c>
      <c r="AA1206" s="182">
        <f>IFERROR(Z1206/W1195,"-")</f>
        <v>0</v>
      </c>
      <c r="AB1206" s="211">
        <v>0</v>
      </c>
      <c r="AC1206" s="182">
        <f>IFERROR(AB1206/X1195,"-")</f>
        <v>0</v>
      </c>
      <c r="AD1206" s="214" t="str">
        <f t="shared" si="1157"/>
        <v>-</v>
      </c>
      <c r="AE1206" s="109">
        <f t="shared" si="1202"/>
        <v>0</v>
      </c>
      <c r="AF1206" s="615"/>
      <c r="AG1206" s="615"/>
      <c r="AH1206" s="126" t="s">
        <v>154</v>
      </c>
      <c r="AI1206" s="211">
        <v>0</v>
      </c>
      <c r="AJ1206" s="182">
        <f>IFERROR(AI1206/AF1195,"-")</f>
        <v>0</v>
      </c>
      <c r="AK1206" s="211">
        <v>0</v>
      </c>
      <c r="AL1206" s="182">
        <f>IFERROR(AK1206/AG1195,"-")</f>
        <v>0</v>
      </c>
      <c r="AM1206" s="214" t="str">
        <f t="shared" si="1158"/>
        <v>-</v>
      </c>
      <c r="AN1206" s="109">
        <f t="shared" si="1203"/>
        <v>0</v>
      </c>
      <c r="AO1206" s="615"/>
      <c r="AP1206" s="651"/>
      <c r="AQ1206" s="126" t="s">
        <v>154</v>
      </c>
      <c r="AR1206" s="211">
        <f t="shared" si="1153"/>
        <v>0</v>
      </c>
      <c r="AS1206" s="182">
        <f>IFERROR(AR1206/AO1195,"-")</f>
        <v>0</v>
      </c>
      <c r="AT1206" s="211">
        <f t="shared" si="1154"/>
        <v>0</v>
      </c>
      <c r="AU1206" s="182">
        <f>IFERROR(AT1206/AP1195,"-")</f>
        <v>0</v>
      </c>
      <c r="AV1206" s="214" t="str">
        <f t="shared" si="1159"/>
        <v>-</v>
      </c>
      <c r="AW1206" s="109">
        <f t="shared" si="1204"/>
        <v>0</v>
      </c>
      <c r="AX1206" s="121"/>
      <c r="AY1206" s="76"/>
      <c r="AZ1206" s="76"/>
      <c r="BA1206" s="76"/>
      <c r="BB1206" s="76"/>
      <c r="BC1206" s="76"/>
      <c r="BD1206" s="76"/>
      <c r="BE1206" s="76"/>
      <c r="BF1206" s="76"/>
      <c r="BG1206" s="76"/>
      <c r="BH1206" s="76"/>
      <c r="BI1206" s="76"/>
      <c r="BN1206" s="500"/>
      <c r="BO1206" s="642"/>
      <c r="BP1206" s="641"/>
      <c r="BQ1206" s="641"/>
      <c r="BR1206" s="400" t="s">
        <v>154</v>
      </c>
      <c r="BS1206" s="188">
        <v>408360</v>
      </c>
      <c r="BT1206" s="390">
        <v>2.7083832140727689E-2</v>
      </c>
      <c r="BU1206" s="188">
        <v>1</v>
      </c>
      <c r="BV1206" s="390">
        <v>6.25E-2</v>
      </c>
      <c r="BW1206" s="188">
        <v>408360</v>
      </c>
      <c r="BX1206" s="401">
        <v>3.1615554852987672E-4</v>
      </c>
      <c r="CB1206" s="159"/>
      <c r="CC1206" s="159"/>
      <c r="CD1206" s="159"/>
      <c r="CE1206" s="159"/>
      <c r="CF1206" s="159"/>
      <c r="CG1206" s="159"/>
      <c r="CI1206" s="76"/>
      <c r="CJ1206" s="150"/>
      <c r="CK1206" s="150"/>
      <c r="CL1206" s="150"/>
    </row>
    <row r="1207" spans="2:90" s="14" customFormat="1" ht="13.5" customHeight="1">
      <c r="B1207" s="500"/>
      <c r="C1207" s="628"/>
      <c r="D1207" s="631"/>
      <c r="E1207" s="615"/>
      <c r="F1207" s="615"/>
      <c r="G1207" s="126" t="s">
        <v>155</v>
      </c>
      <c r="H1207" s="211">
        <v>279336</v>
      </c>
      <c r="I1207" s="182">
        <f>IFERROR(H1207/E1195,"-")</f>
        <v>7.5193653213771186E-3</v>
      </c>
      <c r="J1207" s="211">
        <v>10</v>
      </c>
      <c r="K1207" s="182">
        <f>IFERROR(J1207/F1195,"-")</f>
        <v>0.13698630136986301</v>
      </c>
      <c r="L1207" s="214">
        <f t="shared" si="1155"/>
        <v>27933.599999999999</v>
      </c>
      <c r="M1207" s="109">
        <f t="shared" si="1200"/>
        <v>3.0998140111593306E-3</v>
      </c>
      <c r="N1207" s="615"/>
      <c r="O1207" s="615"/>
      <c r="P1207" s="126" t="s">
        <v>155</v>
      </c>
      <c r="Q1207" s="211">
        <v>7395</v>
      </c>
      <c r="R1207" s="182">
        <f>IFERROR(Q1207/N1195,"-")</f>
        <v>1.2405470149704416E-3</v>
      </c>
      <c r="S1207" s="211">
        <v>1</v>
      </c>
      <c r="T1207" s="182">
        <f>IFERROR(S1207/O1195,"-")</f>
        <v>7.6923076923076927E-2</v>
      </c>
      <c r="U1207" s="214">
        <f t="shared" si="1156"/>
        <v>7395</v>
      </c>
      <c r="V1207" s="109">
        <f t="shared" si="1201"/>
        <v>3.0998140111593303E-4</v>
      </c>
      <c r="W1207" s="615"/>
      <c r="X1207" s="615"/>
      <c r="Y1207" s="126" t="s">
        <v>155</v>
      </c>
      <c r="Z1207" s="211">
        <v>241514</v>
      </c>
      <c r="AA1207" s="182">
        <f>IFERROR(Z1207/W1195,"-")</f>
        <v>3.8850478565108981E-2</v>
      </c>
      <c r="AB1207" s="211">
        <v>3</v>
      </c>
      <c r="AC1207" s="182">
        <f>IFERROR(AB1207/X1195,"-")</f>
        <v>0.42857142857142855</v>
      </c>
      <c r="AD1207" s="214">
        <f t="shared" si="1157"/>
        <v>80504.666666666672</v>
      </c>
      <c r="AE1207" s="109">
        <f t="shared" si="1202"/>
        <v>9.2994420334779914E-4</v>
      </c>
      <c r="AF1207" s="615"/>
      <c r="AG1207" s="615"/>
      <c r="AH1207" s="126" t="s">
        <v>155</v>
      </c>
      <c r="AI1207" s="211">
        <v>192335</v>
      </c>
      <c r="AJ1207" s="182">
        <f>IFERROR(AI1207/AF1195,"-")</f>
        <v>3.4260008051329005E-2</v>
      </c>
      <c r="AK1207" s="211">
        <v>4</v>
      </c>
      <c r="AL1207" s="182">
        <f>IFERROR(AK1207/AG1195,"-")</f>
        <v>0.36363636363636365</v>
      </c>
      <c r="AM1207" s="214">
        <f t="shared" si="1158"/>
        <v>48083.75</v>
      </c>
      <c r="AN1207" s="109">
        <f t="shared" si="1203"/>
        <v>1.2399256044637321E-3</v>
      </c>
      <c r="AO1207" s="615"/>
      <c r="AP1207" s="651"/>
      <c r="AQ1207" s="126" t="s">
        <v>155</v>
      </c>
      <c r="AR1207" s="211">
        <f t="shared" si="1153"/>
        <v>720580</v>
      </c>
      <c r="AS1207" s="182">
        <f>IFERROR(AR1207/AO1195,"-")</f>
        <v>1.3115657610314005E-2</v>
      </c>
      <c r="AT1207" s="211">
        <f t="shared" si="1154"/>
        <v>18</v>
      </c>
      <c r="AU1207" s="182">
        <f>IFERROR(AT1207/AP1195,"-")</f>
        <v>0.17307692307692307</v>
      </c>
      <c r="AV1207" s="214">
        <f t="shared" si="1159"/>
        <v>40032.222222222219</v>
      </c>
      <c r="AW1207" s="109">
        <f t="shared" si="1204"/>
        <v>5.5796652200867944E-3</v>
      </c>
      <c r="AX1207" s="121"/>
      <c r="AY1207" s="76"/>
      <c r="AZ1207" s="76"/>
      <c r="BA1207" s="76"/>
      <c r="BB1207" s="76"/>
      <c r="BC1207" s="76"/>
      <c r="BD1207" s="76"/>
      <c r="BE1207" s="76"/>
      <c r="BF1207" s="76"/>
      <c r="BG1207" s="76"/>
      <c r="BH1207" s="76"/>
      <c r="BI1207" s="76"/>
      <c r="BN1207" s="500"/>
      <c r="BO1207" s="642"/>
      <c r="BP1207" s="641"/>
      <c r="BQ1207" s="641"/>
      <c r="BR1207" s="400" t="s">
        <v>155</v>
      </c>
      <c r="BS1207" s="188">
        <v>74867</v>
      </c>
      <c r="BT1207" s="390">
        <v>4.9654355492209316E-3</v>
      </c>
      <c r="BU1207" s="188">
        <v>5</v>
      </c>
      <c r="BV1207" s="390">
        <v>0.3125</v>
      </c>
      <c r="BW1207" s="188">
        <v>14973.4</v>
      </c>
      <c r="BX1207" s="401">
        <v>1.5807777426493834E-3</v>
      </c>
      <c r="CB1207" s="159"/>
      <c r="CC1207" s="159"/>
      <c r="CD1207" s="159"/>
      <c r="CE1207" s="159"/>
      <c r="CF1207" s="159"/>
      <c r="CG1207" s="159"/>
      <c r="CI1207" s="76"/>
      <c r="CJ1207" s="150"/>
      <c r="CK1207" s="150"/>
      <c r="CL1207" s="150"/>
    </row>
    <row r="1208" spans="2:90" s="14" customFormat="1" ht="13.5" customHeight="1">
      <c r="B1208" s="500"/>
      <c r="C1208" s="628"/>
      <c r="D1208" s="631"/>
      <c r="E1208" s="615"/>
      <c r="F1208" s="615"/>
      <c r="G1208" s="126" t="s">
        <v>156</v>
      </c>
      <c r="H1208" s="211">
        <v>73490</v>
      </c>
      <c r="I1208" s="182">
        <f>IFERROR(H1208/E1195,"-")</f>
        <v>1.9782561412349442E-3</v>
      </c>
      <c r="J1208" s="211">
        <v>3</v>
      </c>
      <c r="K1208" s="182">
        <f>IFERROR(J1208/F1195,"-")</f>
        <v>4.1095890410958902E-2</v>
      </c>
      <c r="L1208" s="214">
        <f t="shared" si="1155"/>
        <v>24496.666666666668</v>
      </c>
      <c r="M1208" s="109">
        <f t="shared" si="1200"/>
        <v>9.2994420334779914E-4</v>
      </c>
      <c r="N1208" s="615"/>
      <c r="O1208" s="615"/>
      <c r="P1208" s="126" t="s">
        <v>156</v>
      </c>
      <c r="Q1208" s="211">
        <v>0</v>
      </c>
      <c r="R1208" s="182">
        <f>IFERROR(Q1208/N1195,"-")</f>
        <v>0</v>
      </c>
      <c r="S1208" s="211">
        <v>0</v>
      </c>
      <c r="T1208" s="182">
        <f>IFERROR(S1208/O1195,"-")</f>
        <v>0</v>
      </c>
      <c r="U1208" s="214" t="str">
        <f t="shared" si="1156"/>
        <v>-</v>
      </c>
      <c r="V1208" s="109">
        <f t="shared" si="1201"/>
        <v>0</v>
      </c>
      <c r="W1208" s="615"/>
      <c r="X1208" s="615"/>
      <c r="Y1208" s="126" t="s">
        <v>156</v>
      </c>
      <c r="Z1208" s="211">
        <v>60685</v>
      </c>
      <c r="AA1208" s="182">
        <f>IFERROR(Z1208/W1195,"-")</f>
        <v>9.7619239121692278E-3</v>
      </c>
      <c r="AB1208" s="211">
        <v>1</v>
      </c>
      <c r="AC1208" s="182">
        <f>IFERROR(AB1208/X1195,"-")</f>
        <v>0.14285714285714285</v>
      </c>
      <c r="AD1208" s="214">
        <f t="shared" si="1157"/>
        <v>60685</v>
      </c>
      <c r="AE1208" s="109">
        <f t="shared" si="1202"/>
        <v>3.0998140111593303E-4</v>
      </c>
      <c r="AF1208" s="615"/>
      <c r="AG1208" s="615"/>
      <c r="AH1208" s="126" t="s">
        <v>156</v>
      </c>
      <c r="AI1208" s="211">
        <v>28931</v>
      </c>
      <c r="AJ1208" s="182">
        <f>IFERROR(AI1208/AF1195,"-")</f>
        <v>5.1533849425897489E-3</v>
      </c>
      <c r="AK1208" s="211">
        <v>2</v>
      </c>
      <c r="AL1208" s="182">
        <f>IFERROR(AK1208/AG1195,"-")</f>
        <v>0.18181818181818182</v>
      </c>
      <c r="AM1208" s="214">
        <f t="shared" si="1158"/>
        <v>14465.5</v>
      </c>
      <c r="AN1208" s="109">
        <f t="shared" si="1203"/>
        <v>6.1996280223186606E-4</v>
      </c>
      <c r="AO1208" s="615"/>
      <c r="AP1208" s="651"/>
      <c r="AQ1208" s="126" t="s">
        <v>156</v>
      </c>
      <c r="AR1208" s="211">
        <f t="shared" si="1153"/>
        <v>163106</v>
      </c>
      <c r="AS1208" s="182">
        <f>IFERROR(AR1208/AO1195,"-")</f>
        <v>2.9687785536482779E-3</v>
      </c>
      <c r="AT1208" s="211">
        <f t="shared" si="1154"/>
        <v>6</v>
      </c>
      <c r="AU1208" s="182">
        <f>IFERROR(AT1208/AP1195,"-")</f>
        <v>5.7692307692307696E-2</v>
      </c>
      <c r="AV1208" s="214">
        <f t="shared" si="1159"/>
        <v>27184.333333333332</v>
      </c>
      <c r="AW1208" s="109">
        <f t="shared" si="1204"/>
        <v>1.8598884066955983E-3</v>
      </c>
      <c r="AX1208" s="121"/>
      <c r="AY1208" s="76"/>
      <c r="AZ1208" s="76"/>
      <c r="BA1208" s="76"/>
      <c r="BB1208" s="76"/>
      <c r="BC1208" s="76"/>
      <c r="BD1208" s="76"/>
      <c r="BE1208" s="76"/>
      <c r="BF1208" s="76"/>
      <c r="BG1208" s="76"/>
      <c r="BH1208" s="76"/>
      <c r="BI1208" s="76"/>
      <c r="BN1208" s="500"/>
      <c r="BO1208" s="642"/>
      <c r="BP1208" s="641"/>
      <c r="BQ1208" s="641"/>
      <c r="BR1208" s="400" t="s">
        <v>156</v>
      </c>
      <c r="BS1208" s="188">
        <v>64353</v>
      </c>
      <c r="BT1208" s="390">
        <v>4.2681111023416809E-3</v>
      </c>
      <c r="BU1208" s="188">
        <v>3</v>
      </c>
      <c r="BV1208" s="390">
        <v>0.1875</v>
      </c>
      <c r="BW1208" s="188">
        <v>21451</v>
      </c>
      <c r="BX1208" s="401">
        <v>9.4846664558963006E-4</v>
      </c>
      <c r="CB1208" s="159"/>
      <c r="CC1208" s="159"/>
      <c r="CD1208" s="159"/>
      <c r="CE1208" s="159"/>
      <c r="CF1208" s="159"/>
      <c r="CG1208" s="159"/>
      <c r="CI1208" s="76"/>
      <c r="CJ1208" s="150"/>
      <c r="CK1208" s="150"/>
      <c r="CL1208" s="150"/>
    </row>
    <row r="1209" spans="2:90" s="14" customFormat="1" ht="13.5" customHeight="1">
      <c r="B1209" s="500"/>
      <c r="C1209" s="628"/>
      <c r="D1209" s="631"/>
      <c r="E1209" s="615"/>
      <c r="F1209" s="615"/>
      <c r="G1209" s="126" t="s">
        <v>157</v>
      </c>
      <c r="H1209" s="211">
        <v>4870</v>
      </c>
      <c r="I1209" s="182">
        <f>IFERROR(H1209/E1195,"-")</f>
        <v>1.3109412719845121E-4</v>
      </c>
      <c r="J1209" s="211">
        <v>2</v>
      </c>
      <c r="K1209" s="182">
        <f>IFERROR(J1209/F1195,"-")</f>
        <v>2.7397260273972601E-2</v>
      </c>
      <c r="L1209" s="214">
        <f t="shared" si="1155"/>
        <v>2435</v>
      </c>
      <c r="M1209" s="109">
        <f t="shared" si="1200"/>
        <v>6.1996280223186606E-4</v>
      </c>
      <c r="N1209" s="615"/>
      <c r="O1209" s="615"/>
      <c r="P1209" s="126" t="s">
        <v>157</v>
      </c>
      <c r="Q1209" s="211">
        <v>0</v>
      </c>
      <c r="R1209" s="182">
        <f>IFERROR(Q1209/N1195,"-")</f>
        <v>0</v>
      </c>
      <c r="S1209" s="211">
        <v>0</v>
      </c>
      <c r="T1209" s="182">
        <f>IFERROR(S1209/O1195,"-")</f>
        <v>0</v>
      </c>
      <c r="U1209" s="214" t="str">
        <f t="shared" si="1156"/>
        <v>-</v>
      </c>
      <c r="V1209" s="109">
        <f t="shared" si="1201"/>
        <v>0</v>
      </c>
      <c r="W1209" s="615"/>
      <c r="X1209" s="615"/>
      <c r="Y1209" s="126" t="s">
        <v>157</v>
      </c>
      <c r="Z1209" s="211">
        <v>0</v>
      </c>
      <c r="AA1209" s="182">
        <f>IFERROR(Z1209/W1195,"-")</f>
        <v>0</v>
      </c>
      <c r="AB1209" s="211">
        <v>0</v>
      </c>
      <c r="AC1209" s="182">
        <f>IFERROR(AB1209/X1195,"-")</f>
        <v>0</v>
      </c>
      <c r="AD1209" s="214" t="str">
        <f t="shared" si="1157"/>
        <v>-</v>
      </c>
      <c r="AE1209" s="109">
        <f t="shared" si="1202"/>
        <v>0</v>
      </c>
      <c r="AF1209" s="615"/>
      <c r="AG1209" s="615"/>
      <c r="AH1209" s="126" t="s">
        <v>157</v>
      </c>
      <c r="AI1209" s="211">
        <v>22280</v>
      </c>
      <c r="AJ1209" s="182">
        <f>IFERROR(AI1209/AF1195,"-")</f>
        <v>3.9686639425149358E-3</v>
      </c>
      <c r="AK1209" s="211">
        <v>2</v>
      </c>
      <c r="AL1209" s="182">
        <f>IFERROR(AK1209/AG1195,"-")</f>
        <v>0.18181818181818182</v>
      </c>
      <c r="AM1209" s="214">
        <f t="shared" si="1158"/>
        <v>11140</v>
      </c>
      <c r="AN1209" s="109">
        <f t="shared" si="1203"/>
        <v>6.1996280223186606E-4</v>
      </c>
      <c r="AO1209" s="615"/>
      <c r="AP1209" s="651"/>
      <c r="AQ1209" s="126" t="s">
        <v>157</v>
      </c>
      <c r="AR1209" s="211">
        <f t="shared" si="1153"/>
        <v>27150</v>
      </c>
      <c r="AS1209" s="182">
        <f>IFERROR(AR1209/AO1195,"-")</f>
        <v>4.9417150645317005E-4</v>
      </c>
      <c r="AT1209" s="211">
        <f t="shared" si="1154"/>
        <v>4</v>
      </c>
      <c r="AU1209" s="182">
        <f>IFERROR(AT1209/AP1195,"-")</f>
        <v>3.8461538461538464E-2</v>
      </c>
      <c r="AV1209" s="214">
        <f t="shared" si="1159"/>
        <v>6787.5</v>
      </c>
      <c r="AW1209" s="109">
        <f t="shared" si="1204"/>
        <v>1.2399256044637321E-3</v>
      </c>
      <c r="AX1209" s="121"/>
      <c r="AY1209" s="76"/>
      <c r="AZ1209" s="76"/>
      <c r="BA1209" s="76"/>
      <c r="BB1209" s="76"/>
      <c r="BC1209" s="76"/>
      <c r="BD1209" s="76"/>
      <c r="BE1209" s="76"/>
      <c r="BF1209" s="76"/>
      <c r="BG1209" s="76"/>
      <c r="BH1209" s="76"/>
      <c r="BI1209" s="76"/>
      <c r="BN1209" s="500"/>
      <c r="BO1209" s="642"/>
      <c r="BP1209" s="641"/>
      <c r="BQ1209" s="641"/>
      <c r="BR1209" s="400" t="s">
        <v>157</v>
      </c>
      <c r="BS1209" s="188">
        <v>55125</v>
      </c>
      <c r="BT1209" s="390">
        <v>3.6560785746831566E-3</v>
      </c>
      <c r="BU1209" s="188">
        <v>3</v>
      </c>
      <c r="BV1209" s="390">
        <v>0.1875</v>
      </c>
      <c r="BW1209" s="188">
        <v>18375</v>
      </c>
      <c r="BX1209" s="401">
        <v>9.4846664558963006E-4</v>
      </c>
      <c r="CB1209" s="159"/>
      <c r="CC1209" s="159"/>
      <c r="CD1209" s="159"/>
      <c r="CE1209" s="159"/>
      <c r="CF1209" s="159"/>
      <c r="CG1209" s="159"/>
      <c r="CI1209" s="76"/>
      <c r="CJ1209" s="150"/>
      <c r="CK1209" s="150"/>
      <c r="CL1209" s="150"/>
    </row>
    <row r="1210" spans="2:90" s="14" customFormat="1" ht="13.5" customHeight="1">
      <c r="B1210" s="500"/>
      <c r="C1210" s="628"/>
      <c r="D1210" s="631"/>
      <c r="E1210" s="615"/>
      <c r="F1210" s="615"/>
      <c r="G1210" s="127" t="s">
        <v>158</v>
      </c>
      <c r="H1210" s="212">
        <v>126641</v>
      </c>
      <c r="I1210" s="183">
        <f>IFERROR(H1210/E1195,"-")</f>
        <v>3.4090126001106898E-3</v>
      </c>
      <c r="J1210" s="212">
        <v>2</v>
      </c>
      <c r="K1210" s="183">
        <f>IFERROR(J1210/F1195,"-")</f>
        <v>2.7397260273972601E-2</v>
      </c>
      <c r="L1210" s="215">
        <f t="shared" si="1155"/>
        <v>63320.5</v>
      </c>
      <c r="M1210" s="110">
        <f t="shared" si="1200"/>
        <v>6.1996280223186606E-4</v>
      </c>
      <c r="N1210" s="615"/>
      <c r="O1210" s="615"/>
      <c r="P1210" s="127" t="s">
        <v>158</v>
      </c>
      <c r="Q1210" s="212">
        <v>1476</v>
      </c>
      <c r="R1210" s="183">
        <f>IFERROR(Q1210/N1195,"-")</f>
        <v>2.476061384849725E-4</v>
      </c>
      <c r="S1210" s="212">
        <v>1</v>
      </c>
      <c r="T1210" s="183">
        <f>IFERROR(S1210/O1195,"-")</f>
        <v>7.6923076923076927E-2</v>
      </c>
      <c r="U1210" s="215">
        <f t="shared" si="1156"/>
        <v>1476</v>
      </c>
      <c r="V1210" s="110">
        <f t="shared" si="1201"/>
        <v>3.0998140111593303E-4</v>
      </c>
      <c r="W1210" s="615"/>
      <c r="X1210" s="615"/>
      <c r="Y1210" s="127" t="s">
        <v>158</v>
      </c>
      <c r="Z1210" s="212">
        <v>276</v>
      </c>
      <c r="AA1210" s="183">
        <f>IFERROR(Z1210/W1195,"-")</f>
        <v>4.4397973136009006E-5</v>
      </c>
      <c r="AB1210" s="212">
        <v>1</v>
      </c>
      <c r="AC1210" s="183">
        <f>IFERROR(AB1210/X1195,"-")</f>
        <v>0.14285714285714285</v>
      </c>
      <c r="AD1210" s="215">
        <f t="shared" si="1157"/>
        <v>276</v>
      </c>
      <c r="AE1210" s="110">
        <f t="shared" si="1202"/>
        <v>3.0998140111593303E-4</v>
      </c>
      <c r="AF1210" s="615"/>
      <c r="AG1210" s="615"/>
      <c r="AH1210" s="127" t="s">
        <v>158</v>
      </c>
      <c r="AI1210" s="212">
        <v>18289</v>
      </c>
      <c r="AJ1210" s="183">
        <f>IFERROR(AI1210/AF1195,"-")</f>
        <v>3.2577600917709005E-3</v>
      </c>
      <c r="AK1210" s="212">
        <v>3</v>
      </c>
      <c r="AL1210" s="183">
        <f>IFERROR(AK1210/AG1195,"-")</f>
        <v>0.27272727272727271</v>
      </c>
      <c r="AM1210" s="215">
        <f t="shared" si="1158"/>
        <v>6096.333333333333</v>
      </c>
      <c r="AN1210" s="110">
        <f t="shared" si="1203"/>
        <v>9.2994420334779914E-4</v>
      </c>
      <c r="AO1210" s="615"/>
      <c r="AP1210" s="651"/>
      <c r="AQ1210" s="127" t="s">
        <v>158</v>
      </c>
      <c r="AR1210" s="212">
        <f t="shared" si="1153"/>
        <v>146682</v>
      </c>
      <c r="AS1210" s="183">
        <f>IFERROR(AR1210/AO1195,"-")</f>
        <v>2.6698366449194799E-3</v>
      </c>
      <c r="AT1210" s="212">
        <f t="shared" si="1154"/>
        <v>7</v>
      </c>
      <c r="AU1210" s="183">
        <f>IFERROR(AT1210/AP1195,"-")</f>
        <v>6.7307692307692304E-2</v>
      </c>
      <c r="AV1210" s="215">
        <f t="shared" si="1159"/>
        <v>20954.571428571428</v>
      </c>
      <c r="AW1210" s="110">
        <f t="shared" si="1204"/>
        <v>2.1698698078115313E-3</v>
      </c>
      <c r="AX1210" s="121"/>
      <c r="AY1210" s="76"/>
      <c r="AZ1210" s="76"/>
      <c r="BA1210" s="76"/>
      <c r="BB1210" s="76"/>
      <c r="BC1210" s="76"/>
      <c r="BD1210" s="76"/>
      <c r="BE1210" s="76"/>
      <c r="BF1210" s="76"/>
      <c r="BG1210" s="76"/>
      <c r="BH1210" s="76"/>
      <c r="BI1210" s="76"/>
      <c r="BN1210" s="500"/>
      <c r="BO1210" s="642"/>
      <c r="BP1210" s="641"/>
      <c r="BQ1210" s="641"/>
      <c r="BR1210" s="400" t="s">
        <v>158</v>
      </c>
      <c r="BS1210" s="188">
        <v>1828</v>
      </c>
      <c r="BT1210" s="390">
        <v>1.2123921332464054E-4</v>
      </c>
      <c r="BU1210" s="188">
        <v>3</v>
      </c>
      <c r="BV1210" s="390">
        <v>0.1875</v>
      </c>
      <c r="BW1210" s="188">
        <v>609.33333333333337</v>
      </c>
      <c r="BX1210" s="401">
        <v>9.4846664558963006E-4</v>
      </c>
      <c r="CB1210" s="159"/>
      <c r="CC1210" s="159"/>
      <c r="CD1210" s="159"/>
      <c r="CE1210" s="159"/>
      <c r="CF1210" s="159"/>
      <c r="CG1210" s="159"/>
      <c r="CI1210" s="76"/>
      <c r="CJ1210" s="150"/>
      <c r="CK1210" s="150"/>
      <c r="CL1210" s="150"/>
    </row>
    <row r="1211" spans="2:90" s="14" customFormat="1" ht="13.5" customHeight="1">
      <c r="B1211" s="500"/>
      <c r="C1211" s="629"/>
      <c r="D1211" s="632"/>
      <c r="E1211" s="616"/>
      <c r="F1211" s="616"/>
      <c r="G1211" s="128" t="s">
        <v>81</v>
      </c>
      <c r="H1211" s="204">
        <v>5028016</v>
      </c>
      <c r="I1211" s="183">
        <f>IFERROR(H1211/E1195,"-")</f>
        <v>0.13534771438600571</v>
      </c>
      <c r="J1211" s="212">
        <v>54</v>
      </c>
      <c r="K1211" s="183">
        <f>IFERROR(J1211/F1195,"-")</f>
        <v>0.73972602739726023</v>
      </c>
      <c r="L1211" s="215">
        <f t="shared" si="1155"/>
        <v>93111.407407407401</v>
      </c>
      <c r="M1211" s="111">
        <f t="shared" si="1200"/>
        <v>1.6738995660260384E-2</v>
      </c>
      <c r="N1211" s="616"/>
      <c r="O1211" s="616"/>
      <c r="P1211" s="128" t="s">
        <v>81</v>
      </c>
      <c r="Q1211" s="204">
        <v>1159723</v>
      </c>
      <c r="R1211" s="183">
        <f>IFERROR(Q1211/N1195,"-")</f>
        <v>0.1945491421017668</v>
      </c>
      <c r="S1211" s="212">
        <v>7</v>
      </c>
      <c r="T1211" s="183">
        <f>IFERROR(S1211/O1195,"-")</f>
        <v>0.53846153846153844</v>
      </c>
      <c r="U1211" s="215">
        <f t="shared" si="1156"/>
        <v>165674.71428571429</v>
      </c>
      <c r="V1211" s="111">
        <f t="shared" si="1201"/>
        <v>2.1698698078115313E-3</v>
      </c>
      <c r="W1211" s="616"/>
      <c r="X1211" s="616"/>
      <c r="Y1211" s="128" t="s">
        <v>81</v>
      </c>
      <c r="Z1211" s="204">
        <v>2495409</v>
      </c>
      <c r="AA1211" s="183">
        <f>IFERROR(Z1211/W1195,"-")</f>
        <v>0.4014170353092576</v>
      </c>
      <c r="AB1211" s="212">
        <v>6</v>
      </c>
      <c r="AC1211" s="183">
        <f>IFERROR(AB1211/X1195,"-")</f>
        <v>0.8571428571428571</v>
      </c>
      <c r="AD1211" s="215">
        <f t="shared" si="1157"/>
        <v>415901.5</v>
      </c>
      <c r="AE1211" s="111">
        <f t="shared" si="1202"/>
        <v>1.8598884066955983E-3</v>
      </c>
      <c r="AF1211" s="616"/>
      <c r="AG1211" s="616"/>
      <c r="AH1211" s="128" t="s">
        <v>81</v>
      </c>
      <c r="AI1211" s="204">
        <v>1006150</v>
      </c>
      <c r="AJ1211" s="183">
        <f>IFERROR(AI1211/AF1195,"-")</f>
        <v>0.17922222736810606</v>
      </c>
      <c r="AK1211" s="212">
        <v>8</v>
      </c>
      <c r="AL1211" s="183">
        <f>IFERROR(AK1211/AG1195,"-")</f>
        <v>0.72727272727272729</v>
      </c>
      <c r="AM1211" s="215">
        <f t="shared" si="1158"/>
        <v>125768.75</v>
      </c>
      <c r="AN1211" s="111">
        <f t="shared" si="1203"/>
        <v>2.4798512089274642E-3</v>
      </c>
      <c r="AO1211" s="616"/>
      <c r="AP1211" s="652"/>
      <c r="AQ1211" s="128" t="s">
        <v>81</v>
      </c>
      <c r="AR1211" s="204">
        <f t="shared" si="1153"/>
        <v>9689298</v>
      </c>
      <c r="AS1211" s="183">
        <f>IFERROR(AR1211/AO1195,"-")</f>
        <v>0.17636003643218001</v>
      </c>
      <c r="AT1211" s="212">
        <f t="shared" si="1154"/>
        <v>75</v>
      </c>
      <c r="AU1211" s="183">
        <f>IFERROR(AT1211/AP1195,"-")</f>
        <v>0.72115384615384615</v>
      </c>
      <c r="AV1211" s="215">
        <f t="shared" si="1159"/>
        <v>129190.64</v>
      </c>
      <c r="AW1211" s="111">
        <f t="shared" si="1204"/>
        <v>2.3248605083694977E-2</v>
      </c>
      <c r="AX1211" s="121"/>
      <c r="AY1211" s="76"/>
      <c r="AZ1211" s="76"/>
      <c r="BA1211" s="76"/>
      <c r="BB1211" s="76"/>
      <c r="BC1211" s="76"/>
      <c r="BD1211" s="76"/>
      <c r="BE1211" s="76"/>
      <c r="BF1211" s="76"/>
      <c r="BG1211" s="76"/>
      <c r="BH1211" s="76"/>
      <c r="BI1211" s="76"/>
      <c r="BN1211" s="500"/>
      <c r="BO1211" s="642"/>
      <c r="BP1211" s="641"/>
      <c r="BQ1211" s="641"/>
      <c r="BR1211" s="128" t="s">
        <v>81</v>
      </c>
      <c r="BS1211" s="188">
        <v>4244083</v>
      </c>
      <c r="BT1211" s="390">
        <v>0.28148210295649911</v>
      </c>
      <c r="BU1211" s="188">
        <v>15</v>
      </c>
      <c r="BV1211" s="390">
        <v>0.9375</v>
      </c>
      <c r="BW1211" s="188">
        <v>282938.86666666664</v>
      </c>
      <c r="BX1211" s="401">
        <v>4.7423332279481504E-3</v>
      </c>
      <c r="CB1211" s="159"/>
      <c r="CC1211" s="159"/>
      <c r="CD1211" s="159"/>
      <c r="CE1211" s="159"/>
      <c r="CF1211" s="159"/>
      <c r="CG1211" s="159"/>
      <c r="CI1211" s="76"/>
      <c r="CJ1211" s="150"/>
      <c r="CK1211" s="150"/>
      <c r="CL1211" s="150"/>
    </row>
    <row r="1212" spans="2:90" s="14" customFormat="1" ht="13.5" customHeight="1">
      <c r="B1212" s="500">
        <v>72</v>
      </c>
      <c r="C1212" s="627" t="s">
        <v>31</v>
      </c>
      <c r="D1212" s="630">
        <f>BL76</f>
        <v>2007</v>
      </c>
      <c r="E1212" s="626">
        <f t="shared" ref="E1212" si="1205">VLOOKUP(C1212,$AY$5:$BI$78,2,0)</f>
        <v>59873010</v>
      </c>
      <c r="F1212" s="626">
        <f t="shared" ref="F1212" si="1206">VLOOKUP(C1212,$AY$5:$BI$78,7,0)</f>
        <v>101</v>
      </c>
      <c r="G1212" s="124" t="s">
        <v>144</v>
      </c>
      <c r="H1212" s="210">
        <v>101892</v>
      </c>
      <c r="I1212" s="181">
        <f>IFERROR(H1212/E1212,"-")</f>
        <v>1.7018018636444034E-3</v>
      </c>
      <c r="J1212" s="210">
        <v>7</v>
      </c>
      <c r="K1212" s="181">
        <f>IFERROR(J1212/F1212,"-")</f>
        <v>6.9306930693069313E-2</v>
      </c>
      <c r="L1212" s="213">
        <f t="shared" si="1155"/>
        <v>14556</v>
      </c>
      <c r="M1212" s="108">
        <f>IFERROR(J1212/$BL$76,0)</f>
        <v>3.4877927254608871E-3</v>
      </c>
      <c r="N1212" s="626">
        <f t="shared" ref="N1212" si="1207">VLOOKUP(C1212,$AY$5:$BI$78,3,0)</f>
        <v>3601540</v>
      </c>
      <c r="O1212" s="626">
        <f t="shared" ref="O1212" si="1208">VLOOKUP(C1212,$AY$5:$BI$78,8,0)</f>
        <v>11</v>
      </c>
      <c r="P1212" s="124" t="s">
        <v>144</v>
      </c>
      <c r="Q1212" s="210">
        <v>0</v>
      </c>
      <c r="R1212" s="181">
        <f>IFERROR(Q1212/N1212,"-")</f>
        <v>0</v>
      </c>
      <c r="S1212" s="210">
        <v>0</v>
      </c>
      <c r="T1212" s="181">
        <f>IFERROR(S1212/O1212,"-")</f>
        <v>0</v>
      </c>
      <c r="U1212" s="213" t="str">
        <f t="shared" si="1156"/>
        <v>-</v>
      </c>
      <c r="V1212" s="108">
        <f>IFERROR(S1212/$BL$76,0)</f>
        <v>0</v>
      </c>
      <c r="W1212" s="626">
        <f t="shared" ref="W1212" si="1209">VLOOKUP(C1212,$AY$5:$BI$78,4,0)</f>
        <v>566570</v>
      </c>
      <c r="X1212" s="626">
        <f t="shared" ref="X1212" si="1210">VLOOKUP(C1212,$AY$5:$BI$78,9,0)</f>
        <v>4</v>
      </c>
      <c r="Y1212" s="124" t="s">
        <v>144</v>
      </c>
      <c r="Z1212" s="210">
        <v>0</v>
      </c>
      <c r="AA1212" s="181">
        <f>IFERROR(Z1212/W1212,"-")</f>
        <v>0</v>
      </c>
      <c r="AB1212" s="210">
        <v>0</v>
      </c>
      <c r="AC1212" s="181">
        <f>IFERROR(AB1212/X1212,"-")</f>
        <v>0</v>
      </c>
      <c r="AD1212" s="213" t="str">
        <f t="shared" si="1157"/>
        <v>-</v>
      </c>
      <c r="AE1212" s="108">
        <f>IFERROR(AB1212/$BL$76,0)</f>
        <v>0</v>
      </c>
      <c r="AF1212" s="626">
        <f t="shared" ref="AF1212" si="1211">VLOOKUP(C1212,$AY$5:$BI$78,5,0)</f>
        <v>6363720</v>
      </c>
      <c r="AG1212" s="626">
        <f t="shared" ref="AG1212" si="1212">VLOOKUP(C1212,$AY$5:$BI$78,10,0)</f>
        <v>15</v>
      </c>
      <c r="AH1212" s="124" t="s">
        <v>144</v>
      </c>
      <c r="AI1212" s="210">
        <v>7350</v>
      </c>
      <c r="AJ1212" s="181">
        <f>IFERROR(AI1212/AF1212,"-")</f>
        <v>1.1549848201995059E-3</v>
      </c>
      <c r="AK1212" s="210">
        <v>1</v>
      </c>
      <c r="AL1212" s="181">
        <f>IFERROR(AK1212/AG1212,"-")</f>
        <v>6.6666666666666666E-2</v>
      </c>
      <c r="AM1212" s="213">
        <f t="shared" si="1158"/>
        <v>7350</v>
      </c>
      <c r="AN1212" s="108">
        <f>IFERROR(AK1212/$BL$76,0)</f>
        <v>4.9825610363726954E-4</v>
      </c>
      <c r="AO1212" s="626">
        <f t="shared" ref="AO1212" si="1213">VLOOKUP(C1212,$AY$5:$BI$78,6,0)</f>
        <v>70404840</v>
      </c>
      <c r="AP1212" s="650">
        <f t="shared" ref="AP1212" si="1214">VLOOKUP(C1212,$AY$5:$BI$78,11,0)</f>
        <v>131</v>
      </c>
      <c r="AQ1212" s="124" t="s">
        <v>144</v>
      </c>
      <c r="AR1212" s="210">
        <f t="shared" si="1153"/>
        <v>109242</v>
      </c>
      <c r="AS1212" s="181">
        <f>IFERROR(AR1212/AO1212,"-")</f>
        <v>1.5516262802386881E-3</v>
      </c>
      <c r="AT1212" s="210">
        <f t="shared" si="1154"/>
        <v>8</v>
      </c>
      <c r="AU1212" s="181">
        <f>IFERROR(AT1212/AP1212,"-")</f>
        <v>6.1068702290076333E-2</v>
      </c>
      <c r="AV1212" s="213">
        <f t="shared" si="1159"/>
        <v>13655.25</v>
      </c>
      <c r="AW1212" s="108">
        <f>IFERROR(AT1212/$BL$76,0)</f>
        <v>3.9860488290981563E-3</v>
      </c>
      <c r="AX1212" s="121"/>
      <c r="AY1212" s="76"/>
      <c r="AZ1212" s="76"/>
      <c r="BA1212" s="76"/>
      <c r="BB1212" s="76"/>
      <c r="BC1212" s="76"/>
      <c r="BD1212" s="76"/>
      <c r="BE1212" s="76"/>
      <c r="BF1212" s="76"/>
      <c r="BG1212" s="76"/>
      <c r="BH1212" s="76"/>
      <c r="BI1212" s="76"/>
      <c r="BN1212" s="500">
        <v>72</v>
      </c>
      <c r="BO1212" s="642" t="s">
        <v>31</v>
      </c>
      <c r="BP1212" s="641">
        <v>5856980</v>
      </c>
      <c r="BQ1212" s="641">
        <v>13</v>
      </c>
      <c r="BR1212" s="400" t="s">
        <v>144</v>
      </c>
      <c r="BS1212" s="188">
        <v>9424</v>
      </c>
      <c r="BT1212" s="390">
        <v>1.609020348370662E-3</v>
      </c>
      <c r="BU1212" s="188">
        <v>1</v>
      </c>
      <c r="BV1212" s="390">
        <v>7.6923076923076927E-2</v>
      </c>
      <c r="BW1212" s="188">
        <v>9424</v>
      </c>
      <c r="BX1212" s="401">
        <v>5.1334702258726901E-4</v>
      </c>
      <c r="CB1212" s="159"/>
      <c r="CC1212" s="159"/>
      <c r="CD1212" s="159"/>
      <c r="CE1212" s="159"/>
      <c r="CF1212" s="159"/>
      <c r="CG1212" s="159"/>
      <c r="CI1212" s="76"/>
      <c r="CJ1212" s="150"/>
      <c r="CK1212" s="150"/>
      <c r="CL1212" s="150"/>
    </row>
    <row r="1213" spans="2:90" s="14" customFormat="1" ht="13.5" customHeight="1">
      <c r="B1213" s="500"/>
      <c r="C1213" s="628"/>
      <c r="D1213" s="631"/>
      <c r="E1213" s="615"/>
      <c r="F1213" s="615"/>
      <c r="G1213" s="125" t="s">
        <v>145</v>
      </c>
      <c r="H1213" s="211">
        <v>850340</v>
      </c>
      <c r="I1213" s="182">
        <f>IFERROR(H1213/E1212,"-")</f>
        <v>1.4202392697477544E-2</v>
      </c>
      <c r="J1213" s="211">
        <v>22</v>
      </c>
      <c r="K1213" s="182">
        <f>IFERROR(J1213/F1212,"-")</f>
        <v>0.21782178217821782</v>
      </c>
      <c r="L1213" s="214">
        <f t="shared" si="1155"/>
        <v>38651.818181818184</v>
      </c>
      <c r="M1213" s="109">
        <f t="shared" ref="M1213:M1228" si="1215">IFERROR(J1213/$BL$76,0)</f>
        <v>1.096163428001993E-2</v>
      </c>
      <c r="N1213" s="615"/>
      <c r="O1213" s="615"/>
      <c r="P1213" s="125" t="s">
        <v>145</v>
      </c>
      <c r="Q1213" s="211">
        <v>11054</v>
      </c>
      <c r="R1213" s="182">
        <f>IFERROR(Q1213/N1212,"-")</f>
        <v>3.0692426017759071E-3</v>
      </c>
      <c r="S1213" s="211">
        <v>2</v>
      </c>
      <c r="T1213" s="182">
        <f>IFERROR(S1213/O1212,"-")</f>
        <v>0.18181818181818182</v>
      </c>
      <c r="U1213" s="214">
        <f t="shared" si="1156"/>
        <v>5527</v>
      </c>
      <c r="V1213" s="109">
        <f t="shared" ref="V1213:V1228" si="1216">IFERROR(S1213/$BL$76,0)</f>
        <v>9.9651220727453907E-4</v>
      </c>
      <c r="W1213" s="615"/>
      <c r="X1213" s="615"/>
      <c r="Y1213" s="125" t="s">
        <v>145</v>
      </c>
      <c r="Z1213" s="211">
        <v>4807</v>
      </c>
      <c r="AA1213" s="182">
        <f>IFERROR(Z1213/W1212,"-")</f>
        <v>8.4843885133346272E-3</v>
      </c>
      <c r="AB1213" s="211">
        <v>1</v>
      </c>
      <c r="AC1213" s="182">
        <f>IFERROR(AB1213/X1212,"-")</f>
        <v>0.25</v>
      </c>
      <c r="AD1213" s="214">
        <f t="shared" si="1157"/>
        <v>4807</v>
      </c>
      <c r="AE1213" s="109">
        <f t="shared" ref="AE1213:AE1228" si="1217">IFERROR(AB1213/$BL$76,0)</f>
        <v>4.9825610363726954E-4</v>
      </c>
      <c r="AF1213" s="615"/>
      <c r="AG1213" s="615"/>
      <c r="AH1213" s="125" t="s">
        <v>145</v>
      </c>
      <c r="AI1213" s="211">
        <v>221425</v>
      </c>
      <c r="AJ1213" s="182">
        <f>IFERROR(AI1213/AF1212,"-")</f>
        <v>3.4794899838459264E-2</v>
      </c>
      <c r="AK1213" s="211">
        <v>5</v>
      </c>
      <c r="AL1213" s="182">
        <f>IFERROR(AK1213/AG1212,"-")</f>
        <v>0.33333333333333331</v>
      </c>
      <c r="AM1213" s="214">
        <f t="shared" si="1158"/>
        <v>44285</v>
      </c>
      <c r="AN1213" s="109">
        <f t="shared" ref="AN1213:AN1228" si="1218">IFERROR(AK1213/$BL$76,0)</f>
        <v>2.4912805181863478E-3</v>
      </c>
      <c r="AO1213" s="615"/>
      <c r="AP1213" s="651"/>
      <c r="AQ1213" s="125" t="s">
        <v>145</v>
      </c>
      <c r="AR1213" s="211">
        <f t="shared" si="1153"/>
        <v>1087626</v>
      </c>
      <c r="AS1213" s="182">
        <f>IFERROR(AR1213/AO1212,"-")</f>
        <v>1.5448170892796575E-2</v>
      </c>
      <c r="AT1213" s="211">
        <f t="shared" si="1154"/>
        <v>30</v>
      </c>
      <c r="AU1213" s="182">
        <f>IFERROR(AT1213/AP1212,"-")</f>
        <v>0.22900763358778625</v>
      </c>
      <c r="AV1213" s="214">
        <f t="shared" si="1159"/>
        <v>36254.199999999997</v>
      </c>
      <c r="AW1213" s="109">
        <f t="shared" ref="AW1213:AW1228" si="1219">IFERROR(AT1213/$BL$76,0)</f>
        <v>1.4947683109118086E-2</v>
      </c>
      <c r="AX1213" s="121"/>
      <c r="AY1213" s="76"/>
      <c r="AZ1213" s="76"/>
      <c r="BA1213" s="76"/>
      <c r="BB1213" s="76"/>
      <c r="BC1213" s="76"/>
      <c r="BD1213" s="76"/>
      <c r="BE1213" s="76"/>
      <c r="BF1213" s="76"/>
      <c r="BG1213" s="76"/>
      <c r="BH1213" s="76"/>
      <c r="BI1213" s="76"/>
      <c r="BN1213" s="500"/>
      <c r="BO1213" s="642"/>
      <c r="BP1213" s="641"/>
      <c r="BQ1213" s="641"/>
      <c r="BR1213" s="400" t="s">
        <v>145</v>
      </c>
      <c r="BS1213" s="188">
        <v>24602</v>
      </c>
      <c r="BT1213" s="390">
        <v>4.2004582566442092E-3</v>
      </c>
      <c r="BU1213" s="188">
        <v>3</v>
      </c>
      <c r="BV1213" s="390">
        <v>0.23076923076923078</v>
      </c>
      <c r="BW1213" s="188">
        <v>8200.6666666666661</v>
      </c>
      <c r="BX1213" s="401">
        <v>1.540041067761807E-3</v>
      </c>
      <c r="CB1213" s="159"/>
      <c r="CC1213" s="159"/>
      <c r="CD1213" s="159"/>
      <c r="CE1213" s="159"/>
      <c r="CF1213" s="159"/>
      <c r="CG1213" s="159"/>
      <c r="CI1213" s="76"/>
      <c r="CJ1213" s="150"/>
      <c r="CK1213" s="150"/>
      <c r="CL1213" s="150"/>
    </row>
    <row r="1214" spans="2:90" s="14" customFormat="1" ht="13.5" customHeight="1">
      <c r="B1214" s="500"/>
      <c r="C1214" s="628"/>
      <c r="D1214" s="631"/>
      <c r="E1214" s="615"/>
      <c r="F1214" s="615"/>
      <c r="G1214" s="126" t="s">
        <v>146</v>
      </c>
      <c r="H1214" s="211">
        <v>1610186</v>
      </c>
      <c r="I1214" s="182">
        <f>IFERROR(H1214/E1212,"-")</f>
        <v>2.6893353115201659E-2</v>
      </c>
      <c r="J1214" s="211">
        <v>17</v>
      </c>
      <c r="K1214" s="182">
        <f>IFERROR(J1214/F1212,"-")</f>
        <v>0.16831683168316833</v>
      </c>
      <c r="L1214" s="214">
        <f t="shared" si="1155"/>
        <v>94716.823529411762</v>
      </c>
      <c r="M1214" s="109">
        <f t="shared" si="1215"/>
        <v>8.4703537618335822E-3</v>
      </c>
      <c r="N1214" s="615"/>
      <c r="O1214" s="615"/>
      <c r="P1214" s="126" t="s">
        <v>146</v>
      </c>
      <c r="Q1214" s="211">
        <v>20196</v>
      </c>
      <c r="R1214" s="182">
        <f>IFERROR(Q1214/N1212,"-")</f>
        <v>5.6076011928230703E-3</v>
      </c>
      <c r="S1214" s="211">
        <v>3</v>
      </c>
      <c r="T1214" s="182">
        <f>IFERROR(S1214/O1212,"-")</f>
        <v>0.27272727272727271</v>
      </c>
      <c r="U1214" s="214">
        <f t="shared" si="1156"/>
        <v>6732</v>
      </c>
      <c r="V1214" s="109">
        <f t="shared" si="1216"/>
        <v>1.4947683109118087E-3</v>
      </c>
      <c r="W1214" s="615"/>
      <c r="X1214" s="615"/>
      <c r="Y1214" s="126" t="s">
        <v>146</v>
      </c>
      <c r="Z1214" s="211">
        <v>0</v>
      </c>
      <c r="AA1214" s="182">
        <f>IFERROR(Z1214/W1212,"-")</f>
        <v>0</v>
      </c>
      <c r="AB1214" s="211">
        <v>0</v>
      </c>
      <c r="AC1214" s="182">
        <f>IFERROR(AB1214/X1212,"-")</f>
        <v>0</v>
      </c>
      <c r="AD1214" s="214" t="str">
        <f t="shared" si="1157"/>
        <v>-</v>
      </c>
      <c r="AE1214" s="109">
        <f t="shared" si="1217"/>
        <v>0</v>
      </c>
      <c r="AF1214" s="615"/>
      <c r="AG1214" s="615"/>
      <c r="AH1214" s="126" t="s">
        <v>146</v>
      </c>
      <c r="AI1214" s="211">
        <v>8041</v>
      </c>
      <c r="AJ1214" s="182">
        <f>IFERROR(AI1214/AF1212,"-")</f>
        <v>1.2635691073774459E-3</v>
      </c>
      <c r="AK1214" s="211">
        <v>1</v>
      </c>
      <c r="AL1214" s="182">
        <f>IFERROR(AK1214/AG1212,"-")</f>
        <v>6.6666666666666666E-2</v>
      </c>
      <c r="AM1214" s="214">
        <f t="shared" si="1158"/>
        <v>8041</v>
      </c>
      <c r="AN1214" s="109">
        <f t="shared" si="1218"/>
        <v>4.9825610363726954E-4</v>
      </c>
      <c r="AO1214" s="615"/>
      <c r="AP1214" s="651"/>
      <c r="AQ1214" s="126" t="s">
        <v>146</v>
      </c>
      <c r="AR1214" s="211">
        <f t="shared" si="1153"/>
        <v>1638423</v>
      </c>
      <c r="AS1214" s="182">
        <f>IFERROR(AR1214/AO1212,"-")</f>
        <v>2.3271454064805772E-2</v>
      </c>
      <c r="AT1214" s="211">
        <f t="shared" si="1154"/>
        <v>21</v>
      </c>
      <c r="AU1214" s="182">
        <f>IFERROR(AT1214/AP1212,"-")</f>
        <v>0.16030534351145037</v>
      </c>
      <c r="AV1214" s="214">
        <f t="shared" si="1159"/>
        <v>78020.142857142855</v>
      </c>
      <c r="AW1214" s="109">
        <f t="shared" si="1219"/>
        <v>1.0463378176382661E-2</v>
      </c>
      <c r="AX1214" s="121"/>
      <c r="AY1214" s="76"/>
      <c r="AZ1214" s="76"/>
      <c r="BA1214" s="76"/>
      <c r="BB1214" s="76"/>
      <c r="BC1214" s="76"/>
      <c r="BD1214" s="76"/>
      <c r="BE1214" s="76"/>
      <c r="BF1214" s="76"/>
      <c r="BG1214" s="76"/>
      <c r="BH1214" s="76"/>
      <c r="BI1214" s="76"/>
      <c r="BN1214" s="500"/>
      <c r="BO1214" s="642"/>
      <c r="BP1214" s="641"/>
      <c r="BQ1214" s="641"/>
      <c r="BR1214" s="400" t="s">
        <v>146</v>
      </c>
      <c r="BS1214" s="188">
        <v>8483</v>
      </c>
      <c r="BT1214" s="390">
        <v>1.4483573445700686E-3</v>
      </c>
      <c r="BU1214" s="188">
        <v>2</v>
      </c>
      <c r="BV1214" s="390">
        <v>0.15384615384615385</v>
      </c>
      <c r="BW1214" s="188">
        <v>4241.5</v>
      </c>
      <c r="BX1214" s="401">
        <v>1.026694045174538E-3</v>
      </c>
      <c r="CB1214" s="159"/>
      <c r="CC1214" s="159"/>
      <c r="CD1214" s="159"/>
      <c r="CE1214" s="159"/>
      <c r="CF1214" s="159"/>
      <c r="CG1214" s="159"/>
      <c r="CI1214" s="76"/>
      <c r="CJ1214" s="150"/>
      <c r="CK1214" s="150"/>
      <c r="CL1214" s="150"/>
    </row>
    <row r="1215" spans="2:90" s="14" customFormat="1" ht="13.5" customHeight="1">
      <c r="B1215" s="500"/>
      <c r="C1215" s="628"/>
      <c r="D1215" s="631"/>
      <c r="E1215" s="615"/>
      <c r="F1215" s="615"/>
      <c r="G1215" s="126" t="s">
        <v>147</v>
      </c>
      <c r="H1215" s="211">
        <v>18480</v>
      </c>
      <c r="I1215" s="182">
        <f>IFERROR(H1215/E1212,"-")</f>
        <v>3.0865326463459911E-4</v>
      </c>
      <c r="J1215" s="211">
        <v>6</v>
      </c>
      <c r="K1215" s="182">
        <f>IFERROR(J1215/F1212,"-")</f>
        <v>5.9405940594059403E-2</v>
      </c>
      <c r="L1215" s="214">
        <f t="shared" si="1155"/>
        <v>3080</v>
      </c>
      <c r="M1215" s="109">
        <f t="shared" si="1215"/>
        <v>2.9895366218236174E-3</v>
      </c>
      <c r="N1215" s="615"/>
      <c r="O1215" s="615"/>
      <c r="P1215" s="126" t="s">
        <v>147</v>
      </c>
      <c r="Q1215" s="211">
        <v>0</v>
      </c>
      <c r="R1215" s="182">
        <f>IFERROR(Q1215/N1212,"-")</f>
        <v>0</v>
      </c>
      <c r="S1215" s="211">
        <v>0</v>
      </c>
      <c r="T1215" s="182">
        <f>IFERROR(S1215/O1212,"-")</f>
        <v>0</v>
      </c>
      <c r="U1215" s="214" t="str">
        <f t="shared" si="1156"/>
        <v>-</v>
      </c>
      <c r="V1215" s="109">
        <f t="shared" si="1216"/>
        <v>0</v>
      </c>
      <c r="W1215" s="615"/>
      <c r="X1215" s="615"/>
      <c r="Y1215" s="126" t="s">
        <v>147</v>
      </c>
      <c r="Z1215" s="211">
        <v>0</v>
      </c>
      <c r="AA1215" s="182">
        <f>IFERROR(Z1215/W1212,"-")</f>
        <v>0</v>
      </c>
      <c r="AB1215" s="211">
        <v>0</v>
      </c>
      <c r="AC1215" s="182">
        <f>IFERROR(AB1215/X1212,"-")</f>
        <v>0</v>
      </c>
      <c r="AD1215" s="214" t="str">
        <f t="shared" si="1157"/>
        <v>-</v>
      </c>
      <c r="AE1215" s="109">
        <f t="shared" si="1217"/>
        <v>0</v>
      </c>
      <c r="AF1215" s="615"/>
      <c r="AG1215" s="615"/>
      <c r="AH1215" s="126" t="s">
        <v>147</v>
      </c>
      <c r="AI1215" s="211">
        <v>0</v>
      </c>
      <c r="AJ1215" s="182">
        <f>IFERROR(AI1215/AF1212,"-")</f>
        <v>0</v>
      </c>
      <c r="AK1215" s="211">
        <v>0</v>
      </c>
      <c r="AL1215" s="182">
        <f>IFERROR(AK1215/AG1212,"-")</f>
        <v>0</v>
      </c>
      <c r="AM1215" s="214" t="str">
        <f t="shared" si="1158"/>
        <v>-</v>
      </c>
      <c r="AN1215" s="109">
        <f t="shared" si="1218"/>
        <v>0</v>
      </c>
      <c r="AO1215" s="615"/>
      <c r="AP1215" s="651"/>
      <c r="AQ1215" s="126" t="s">
        <v>147</v>
      </c>
      <c r="AR1215" s="211">
        <f t="shared" si="1153"/>
        <v>18480</v>
      </c>
      <c r="AS1215" s="182">
        <f>IFERROR(AR1215/AO1212,"-")</f>
        <v>2.6248195436563736E-4</v>
      </c>
      <c r="AT1215" s="211">
        <f t="shared" si="1154"/>
        <v>6</v>
      </c>
      <c r="AU1215" s="182">
        <f>IFERROR(AT1215/AP1212,"-")</f>
        <v>4.5801526717557252E-2</v>
      </c>
      <c r="AV1215" s="214">
        <f t="shared" si="1159"/>
        <v>3080</v>
      </c>
      <c r="AW1215" s="109">
        <f t="shared" si="1219"/>
        <v>2.9895366218236174E-3</v>
      </c>
      <c r="AX1215" s="121"/>
      <c r="AY1215" s="76"/>
      <c r="AZ1215" s="76"/>
      <c r="BA1215" s="76"/>
      <c r="BB1215" s="76"/>
      <c r="BC1215" s="76"/>
      <c r="BD1215" s="76"/>
      <c r="BE1215" s="76"/>
      <c r="BF1215" s="76"/>
      <c r="BG1215" s="76"/>
      <c r="BH1215" s="76"/>
      <c r="BI1215" s="76"/>
      <c r="BN1215" s="500"/>
      <c r="BO1215" s="642"/>
      <c r="BP1215" s="641"/>
      <c r="BQ1215" s="641"/>
      <c r="BR1215" s="400" t="s">
        <v>147</v>
      </c>
      <c r="BS1215" s="188">
        <v>15679</v>
      </c>
      <c r="BT1215" s="390">
        <v>2.6769768720398567E-3</v>
      </c>
      <c r="BU1215" s="188">
        <v>1</v>
      </c>
      <c r="BV1215" s="390">
        <v>7.6923076923076927E-2</v>
      </c>
      <c r="BW1215" s="188">
        <v>15679</v>
      </c>
      <c r="BX1215" s="401">
        <v>5.1334702258726901E-4</v>
      </c>
      <c r="CB1215" s="159"/>
      <c r="CC1215" s="159"/>
      <c r="CD1215" s="159"/>
      <c r="CE1215" s="159"/>
      <c r="CF1215" s="159"/>
      <c r="CG1215" s="159"/>
      <c r="CI1215" s="76"/>
      <c r="CJ1215" s="150"/>
      <c r="CK1215" s="150"/>
      <c r="CL1215" s="150"/>
    </row>
    <row r="1216" spans="2:90" s="14" customFormat="1" ht="13.5" customHeight="1">
      <c r="B1216" s="500"/>
      <c r="C1216" s="628"/>
      <c r="D1216" s="631"/>
      <c r="E1216" s="615"/>
      <c r="F1216" s="615"/>
      <c r="G1216" s="126" t="s">
        <v>148</v>
      </c>
      <c r="H1216" s="211">
        <v>643764</v>
      </c>
      <c r="I1216" s="182">
        <f>IFERROR(H1216/E1212,"-")</f>
        <v>1.0752156940163857E-2</v>
      </c>
      <c r="J1216" s="211">
        <v>25</v>
      </c>
      <c r="K1216" s="182">
        <f>IFERROR(J1216/F1212,"-")</f>
        <v>0.24752475247524752</v>
      </c>
      <c r="L1216" s="214">
        <f t="shared" si="1155"/>
        <v>25750.560000000001</v>
      </c>
      <c r="M1216" s="109">
        <f t="shared" si="1215"/>
        <v>1.2456402590931739E-2</v>
      </c>
      <c r="N1216" s="615"/>
      <c r="O1216" s="615"/>
      <c r="P1216" s="126" t="s">
        <v>148</v>
      </c>
      <c r="Q1216" s="211">
        <v>84878</v>
      </c>
      <c r="R1216" s="182">
        <f>IFERROR(Q1216/N1212,"-")</f>
        <v>2.3567140723135104E-2</v>
      </c>
      <c r="S1216" s="211">
        <v>5</v>
      </c>
      <c r="T1216" s="182">
        <f>IFERROR(S1216/O1212,"-")</f>
        <v>0.45454545454545453</v>
      </c>
      <c r="U1216" s="214">
        <f t="shared" si="1156"/>
        <v>16975.599999999999</v>
      </c>
      <c r="V1216" s="109">
        <f t="shared" si="1216"/>
        <v>2.4912805181863478E-3</v>
      </c>
      <c r="W1216" s="615"/>
      <c r="X1216" s="615"/>
      <c r="Y1216" s="126" t="s">
        <v>148</v>
      </c>
      <c r="Z1216" s="211">
        <v>3160</v>
      </c>
      <c r="AA1216" s="182">
        <f>IFERROR(Z1216/W1212,"-")</f>
        <v>5.577422030817022E-3</v>
      </c>
      <c r="AB1216" s="211">
        <v>1</v>
      </c>
      <c r="AC1216" s="182">
        <f>IFERROR(AB1216/X1212,"-")</f>
        <v>0.25</v>
      </c>
      <c r="AD1216" s="214">
        <f t="shared" si="1157"/>
        <v>3160</v>
      </c>
      <c r="AE1216" s="109">
        <f t="shared" si="1217"/>
        <v>4.9825610363726954E-4</v>
      </c>
      <c r="AF1216" s="615"/>
      <c r="AG1216" s="615"/>
      <c r="AH1216" s="126" t="s">
        <v>148</v>
      </c>
      <c r="AI1216" s="211">
        <v>88816</v>
      </c>
      <c r="AJ1216" s="182">
        <f>IFERROR(AI1216/AF1212,"-")</f>
        <v>1.3956616570182221E-2</v>
      </c>
      <c r="AK1216" s="211">
        <v>6</v>
      </c>
      <c r="AL1216" s="182">
        <f>IFERROR(AK1216/AG1212,"-")</f>
        <v>0.4</v>
      </c>
      <c r="AM1216" s="214">
        <f t="shared" si="1158"/>
        <v>14802.666666666666</v>
      </c>
      <c r="AN1216" s="109">
        <f t="shared" si="1218"/>
        <v>2.9895366218236174E-3</v>
      </c>
      <c r="AO1216" s="615"/>
      <c r="AP1216" s="651"/>
      <c r="AQ1216" s="126" t="s">
        <v>148</v>
      </c>
      <c r="AR1216" s="211">
        <f t="shared" si="1153"/>
        <v>820618</v>
      </c>
      <c r="AS1216" s="182">
        <f>IFERROR(AR1216/AO1212,"-")</f>
        <v>1.1655704352143971E-2</v>
      </c>
      <c r="AT1216" s="211">
        <f t="shared" si="1154"/>
        <v>37</v>
      </c>
      <c r="AU1216" s="182">
        <f>IFERROR(AT1216/AP1212,"-")</f>
        <v>0.28244274809160308</v>
      </c>
      <c r="AV1216" s="214">
        <f t="shared" si="1159"/>
        <v>22178.864864864863</v>
      </c>
      <c r="AW1216" s="109">
        <f t="shared" si="1219"/>
        <v>1.8435475834578975E-2</v>
      </c>
      <c r="AX1216" s="121"/>
      <c r="AY1216" s="76"/>
      <c r="AZ1216" s="76"/>
      <c r="BA1216" s="76"/>
      <c r="BB1216" s="76"/>
      <c r="BC1216" s="76"/>
      <c r="BD1216" s="76"/>
      <c r="BE1216" s="76"/>
      <c r="BF1216" s="76"/>
      <c r="BG1216" s="76"/>
      <c r="BH1216" s="76"/>
      <c r="BI1216" s="76"/>
      <c r="BN1216" s="500"/>
      <c r="BO1216" s="642"/>
      <c r="BP1216" s="641"/>
      <c r="BQ1216" s="641"/>
      <c r="BR1216" s="400" t="s">
        <v>148</v>
      </c>
      <c r="BS1216" s="188">
        <v>90383</v>
      </c>
      <c r="BT1216" s="390">
        <v>1.5431672978224273E-2</v>
      </c>
      <c r="BU1216" s="188">
        <v>2</v>
      </c>
      <c r="BV1216" s="390">
        <v>0.15384615384615385</v>
      </c>
      <c r="BW1216" s="188">
        <v>45191.5</v>
      </c>
      <c r="BX1216" s="401">
        <v>1.026694045174538E-3</v>
      </c>
      <c r="CB1216" s="159"/>
      <c r="CC1216" s="159"/>
      <c r="CD1216" s="159"/>
      <c r="CE1216" s="159"/>
      <c r="CF1216" s="159"/>
      <c r="CG1216" s="159"/>
      <c r="CI1216" s="76"/>
      <c r="CJ1216" s="150"/>
      <c r="CK1216" s="150"/>
      <c r="CL1216" s="150"/>
    </row>
    <row r="1217" spans="2:95" s="14" customFormat="1" ht="13.5" customHeight="1">
      <c r="B1217" s="500"/>
      <c r="C1217" s="628"/>
      <c r="D1217" s="631"/>
      <c r="E1217" s="615"/>
      <c r="F1217" s="615"/>
      <c r="G1217" s="126" t="s">
        <v>149</v>
      </c>
      <c r="H1217" s="211">
        <v>1746212</v>
      </c>
      <c r="I1217" s="182">
        <f>IFERROR(H1217/E1212,"-")</f>
        <v>2.9165261609529904E-2</v>
      </c>
      <c r="J1217" s="211">
        <v>24</v>
      </c>
      <c r="K1217" s="182">
        <f>IFERROR(J1217/F1212,"-")</f>
        <v>0.23762376237623761</v>
      </c>
      <c r="L1217" s="214">
        <f t="shared" si="1155"/>
        <v>72758.833333333328</v>
      </c>
      <c r="M1217" s="109">
        <f t="shared" si="1215"/>
        <v>1.195814648729447E-2</v>
      </c>
      <c r="N1217" s="615"/>
      <c r="O1217" s="615"/>
      <c r="P1217" s="126" t="s">
        <v>149</v>
      </c>
      <c r="Q1217" s="211">
        <v>224221</v>
      </c>
      <c r="R1217" s="182">
        <f>IFERROR(Q1217/N1212,"-")</f>
        <v>6.2256978959000869E-2</v>
      </c>
      <c r="S1217" s="211">
        <v>5</v>
      </c>
      <c r="T1217" s="182">
        <f>IFERROR(S1217/O1212,"-")</f>
        <v>0.45454545454545453</v>
      </c>
      <c r="U1217" s="214">
        <f t="shared" si="1156"/>
        <v>44844.2</v>
      </c>
      <c r="V1217" s="109">
        <f t="shared" si="1216"/>
        <v>2.4912805181863478E-3</v>
      </c>
      <c r="W1217" s="615"/>
      <c r="X1217" s="615"/>
      <c r="Y1217" s="126" t="s">
        <v>149</v>
      </c>
      <c r="Z1217" s="211">
        <v>0</v>
      </c>
      <c r="AA1217" s="182">
        <f>IFERROR(Z1217/W1212,"-")</f>
        <v>0</v>
      </c>
      <c r="AB1217" s="211">
        <v>0</v>
      </c>
      <c r="AC1217" s="182">
        <f>IFERROR(AB1217/X1212,"-")</f>
        <v>0</v>
      </c>
      <c r="AD1217" s="214" t="str">
        <f t="shared" si="1157"/>
        <v>-</v>
      </c>
      <c r="AE1217" s="109">
        <f t="shared" si="1217"/>
        <v>0</v>
      </c>
      <c r="AF1217" s="615"/>
      <c r="AG1217" s="615"/>
      <c r="AH1217" s="126" t="s">
        <v>149</v>
      </c>
      <c r="AI1217" s="211">
        <v>59497</v>
      </c>
      <c r="AJ1217" s="182">
        <f>IFERROR(AI1217/AF1212,"-")</f>
        <v>9.3494056935251712E-3</v>
      </c>
      <c r="AK1217" s="211">
        <v>2</v>
      </c>
      <c r="AL1217" s="182">
        <f>IFERROR(AK1217/AG1212,"-")</f>
        <v>0.13333333333333333</v>
      </c>
      <c r="AM1217" s="214">
        <f t="shared" si="1158"/>
        <v>29748.5</v>
      </c>
      <c r="AN1217" s="109">
        <f t="shared" si="1218"/>
        <v>9.9651220727453907E-4</v>
      </c>
      <c r="AO1217" s="615"/>
      <c r="AP1217" s="651"/>
      <c r="AQ1217" s="126" t="s">
        <v>149</v>
      </c>
      <c r="AR1217" s="211">
        <f t="shared" si="1153"/>
        <v>2029930</v>
      </c>
      <c r="AS1217" s="182">
        <f>IFERROR(AR1217/AO1212,"-")</f>
        <v>2.8832250737307264E-2</v>
      </c>
      <c r="AT1217" s="211">
        <f t="shared" si="1154"/>
        <v>31</v>
      </c>
      <c r="AU1217" s="182">
        <f>IFERROR(AT1217/AP1212,"-")</f>
        <v>0.23664122137404581</v>
      </c>
      <c r="AV1217" s="214">
        <f t="shared" si="1159"/>
        <v>65481.612903225803</v>
      </c>
      <c r="AW1217" s="109">
        <f t="shared" si="1219"/>
        <v>1.5445939212755356E-2</v>
      </c>
      <c r="AX1217" s="121"/>
      <c r="AY1217" s="76"/>
      <c r="AZ1217" s="76"/>
      <c r="BA1217" s="76"/>
      <c r="BB1217" s="76"/>
      <c r="BC1217" s="76"/>
      <c r="BD1217" s="76"/>
      <c r="BE1217" s="76"/>
      <c r="BF1217" s="76"/>
      <c r="BG1217" s="76"/>
      <c r="BH1217" s="76"/>
      <c r="BI1217" s="76"/>
      <c r="BN1217" s="500"/>
      <c r="BO1217" s="642"/>
      <c r="BP1217" s="641"/>
      <c r="BQ1217" s="641"/>
      <c r="BR1217" s="400" t="s">
        <v>149</v>
      </c>
      <c r="BS1217" s="188">
        <v>67744</v>
      </c>
      <c r="BT1217" s="390">
        <v>1.1566370382005744E-2</v>
      </c>
      <c r="BU1217" s="188">
        <v>2</v>
      </c>
      <c r="BV1217" s="390">
        <v>0.15384615384615385</v>
      </c>
      <c r="BW1217" s="188">
        <v>33872</v>
      </c>
      <c r="BX1217" s="401">
        <v>1.026694045174538E-3</v>
      </c>
      <c r="CB1217" s="159"/>
      <c r="CC1217" s="159"/>
      <c r="CD1217" s="159"/>
      <c r="CE1217" s="159"/>
      <c r="CF1217" s="159"/>
      <c r="CG1217" s="159"/>
      <c r="CI1217" s="76"/>
      <c r="CJ1217" s="150"/>
      <c r="CK1217" s="150"/>
      <c r="CL1217" s="150"/>
    </row>
    <row r="1218" spans="2:95" s="14" customFormat="1" ht="13.5" customHeight="1">
      <c r="B1218" s="500"/>
      <c r="C1218" s="628"/>
      <c r="D1218" s="631"/>
      <c r="E1218" s="615"/>
      <c r="F1218" s="615"/>
      <c r="G1218" s="126" t="s">
        <v>150</v>
      </c>
      <c r="H1218" s="211">
        <v>3424505</v>
      </c>
      <c r="I1218" s="182">
        <f>IFERROR(H1218/E1212,"-")</f>
        <v>5.719613896144523E-2</v>
      </c>
      <c r="J1218" s="211">
        <v>8</v>
      </c>
      <c r="K1218" s="182">
        <f>IFERROR(J1218/F1212,"-")</f>
        <v>7.9207920792079209E-2</v>
      </c>
      <c r="L1218" s="214">
        <f t="shared" si="1155"/>
        <v>428063.125</v>
      </c>
      <c r="M1218" s="109">
        <f t="shared" si="1215"/>
        <v>3.9860488290981563E-3</v>
      </c>
      <c r="N1218" s="615"/>
      <c r="O1218" s="615"/>
      <c r="P1218" s="126" t="s">
        <v>150</v>
      </c>
      <c r="Q1218" s="211">
        <v>0</v>
      </c>
      <c r="R1218" s="182">
        <f>IFERROR(Q1218/N1212,"-")</f>
        <v>0</v>
      </c>
      <c r="S1218" s="211">
        <v>0</v>
      </c>
      <c r="T1218" s="182">
        <f>IFERROR(S1218/O1212,"-")</f>
        <v>0</v>
      </c>
      <c r="U1218" s="214" t="str">
        <f t="shared" si="1156"/>
        <v>-</v>
      </c>
      <c r="V1218" s="109">
        <f t="shared" si="1216"/>
        <v>0</v>
      </c>
      <c r="W1218" s="615"/>
      <c r="X1218" s="615"/>
      <c r="Y1218" s="126" t="s">
        <v>150</v>
      </c>
      <c r="Z1218" s="211">
        <v>0</v>
      </c>
      <c r="AA1218" s="182">
        <f>IFERROR(Z1218/W1212,"-")</f>
        <v>0</v>
      </c>
      <c r="AB1218" s="211">
        <v>0</v>
      </c>
      <c r="AC1218" s="182">
        <f>IFERROR(AB1218/X1212,"-")</f>
        <v>0</v>
      </c>
      <c r="AD1218" s="214" t="str">
        <f t="shared" si="1157"/>
        <v>-</v>
      </c>
      <c r="AE1218" s="109">
        <f t="shared" si="1217"/>
        <v>0</v>
      </c>
      <c r="AF1218" s="615"/>
      <c r="AG1218" s="615"/>
      <c r="AH1218" s="126" t="s">
        <v>150</v>
      </c>
      <c r="AI1218" s="211">
        <v>4480</v>
      </c>
      <c r="AJ1218" s="182">
        <f>IFERROR(AI1218/AF1212,"-")</f>
        <v>7.0399074755017501E-4</v>
      </c>
      <c r="AK1218" s="211">
        <v>1</v>
      </c>
      <c r="AL1218" s="182">
        <f>IFERROR(AK1218/AG1212,"-")</f>
        <v>6.6666666666666666E-2</v>
      </c>
      <c r="AM1218" s="214">
        <f t="shared" si="1158"/>
        <v>4480</v>
      </c>
      <c r="AN1218" s="109">
        <f t="shared" si="1218"/>
        <v>4.9825610363726954E-4</v>
      </c>
      <c r="AO1218" s="615"/>
      <c r="AP1218" s="651"/>
      <c r="AQ1218" s="126" t="s">
        <v>150</v>
      </c>
      <c r="AR1218" s="211">
        <f t="shared" si="1153"/>
        <v>3428985</v>
      </c>
      <c r="AS1218" s="182">
        <f>IFERROR(AR1218/AO1212,"-")</f>
        <v>4.8703824907492158E-2</v>
      </c>
      <c r="AT1218" s="211">
        <f t="shared" si="1154"/>
        <v>9</v>
      </c>
      <c r="AU1218" s="182">
        <f>IFERROR(AT1218/AP1212,"-")</f>
        <v>6.8702290076335881E-2</v>
      </c>
      <c r="AV1218" s="214">
        <f t="shared" si="1159"/>
        <v>380998.33333333331</v>
      </c>
      <c r="AW1218" s="109">
        <f t="shared" si="1219"/>
        <v>4.4843049327354259E-3</v>
      </c>
      <c r="AX1218" s="121"/>
      <c r="AY1218" s="76"/>
      <c r="AZ1218" s="76"/>
      <c r="BA1218" s="76"/>
      <c r="BB1218" s="76"/>
      <c r="BC1218" s="76"/>
      <c r="BD1218" s="76"/>
      <c r="BE1218" s="76"/>
      <c r="BF1218" s="76"/>
      <c r="BG1218" s="76"/>
      <c r="BH1218" s="76"/>
      <c r="BI1218" s="76"/>
      <c r="BN1218" s="500"/>
      <c r="BO1218" s="642"/>
      <c r="BP1218" s="641"/>
      <c r="BQ1218" s="641"/>
      <c r="BR1218" s="400" t="s">
        <v>150</v>
      </c>
      <c r="BS1218" s="188">
        <v>56351</v>
      </c>
      <c r="BT1218" s="390">
        <v>9.621169954481661E-3</v>
      </c>
      <c r="BU1218" s="188">
        <v>3</v>
      </c>
      <c r="BV1218" s="390">
        <v>0.23076923076923078</v>
      </c>
      <c r="BW1218" s="188">
        <v>18783.666666666668</v>
      </c>
      <c r="BX1218" s="401">
        <v>1.540041067761807E-3</v>
      </c>
      <c r="CB1218" s="159"/>
      <c r="CC1218" s="159"/>
      <c r="CD1218" s="159"/>
      <c r="CE1218" s="159"/>
      <c r="CF1218" s="159"/>
      <c r="CG1218" s="159"/>
      <c r="CI1218" s="76"/>
      <c r="CJ1218" s="150"/>
      <c r="CK1218" s="150"/>
      <c r="CL1218" s="150"/>
    </row>
    <row r="1219" spans="2:95" s="14" customFormat="1" ht="13.5" customHeight="1">
      <c r="B1219" s="500"/>
      <c r="C1219" s="628"/>
      <c r="D1219" s="631"/>
      <c r="E1219" s="615"/>
      <c r="F1219" s="615"/>
      <c r="G1219" s="126" t="s">
        <v>160</v>
      </c>
      <c r="H1219" s="211">
        <v>0</v>
      </c>
      <c r="I1219" s="182">
        <f>IFERROR(H1219/E1212,"-")</f>
        <v>0</v>
      </c>
      <c r="J1219" s="211">
        <v>0</v>
      </c>
      <c r="K1219" s="182">
        <f>IFERROR(J1219/F1212,"-")</f>
        <v>0</v>
      </c>
      <c r="L1219" s="214" t="str">
        <f t="shared" si="1155"/>
        <v>-</v>
      </c>
      <c r="M1219" s="109">
        <f t="shared" si="1215"/>
        <v>0</v>
      </c>
      <c r="N1219" s="615"/>
      <c r="O1219" s="615"/>
      <c r="P1219" s="126" t="s">
        <v>160</v>
      </c>
      <c r="Q1219" s="211">
        <v>0</v>
      </c>
      <c r="R1219" s="182">
        <f>IFERROR(Q1219/N1212,"-")</f>
        <v>0</v>
      </c>
      <c r="S1219" s="211">
        <v>0</v>
      </c>
      <c r="T1219" s="182">
        <f>IFERROR(S1219/O1212,"-")</f>
        <v>0</v>
      </c>
      <c r="U1219" s="214" t="str">
        <f t="shared" si="1156"/>
        <v>-</v>
      </c>
      <c r="V1219" s="109">
        <f t="shared" si="1216"/>
        <v>0</v>
      </c>
      <c r="W1219" s="615"/>
      <c r="X1219" s="615"/>
      <c r="Y1219" s="126" t="s">
        <v>160</v>
      </c>
      <c r="Z1219" s="211">
        <v>0</v>
      </c>
      <c r="AA1219" s="182">
        <f>IFERROR(Z1219/W1212,"-")</f>
        <v>0</v>
      </c>
      <c r="AB1219" s="211">
        <v>0</v>
      </c>
      <c r="AC1219" s="182">
        <f>IFERROR(AB1219/X1212,"-")</f>
        <v>0</v>
      </c>
      <c r="AD1219" s="214" t="str">
        <f t="shared" si="1157"/>
        <v>-</v>
      </c>
      <c r="AE1219" s="109">
        <f t="shared" si="1217"/>
        <v>0</v>
      </c>
      <c r="AF1219" s="615"/>
      <c r="AG1219" s="615"/>
      <c r="AH1219" s="126" t="s">
        <v>160</v>
      </c>
      <c r="AI1219" s="211">
        <v>0</v>
      </c>
      <c r="AJ1219" s="182">
        <f>IFERROR(AI1219/AF1212,"-")</f>
        <v>0</v>
      </c>
      <c r="AK1219" s="211">
        <v>0</v>
      </c>
      <c r="AL1219" s="182">
        <f>IFERROR(AK1219/AG1212,"-")</f>
        <v>0</v>
      </c>
      <c r="AM1219" s="214" t="str">
        <f t="shared" si="1158"/>
        <v>-</v>
      </c>
      <c r="AN1219" s="109">
        <f t="shared" si="1218"/>
        <v>0</v>
      </c>
      <c r="AO1219" s="615"/>
      <c r="AP1219" s="651"/>
      <c r="AQ1219" s="126" t="s">
        <v>160</v>
      </c>
      <c r="AR1219" s="211">
        <f t="shared" si="1153"/>
        <v>0</v>
      </c>
      <c r="AS1219" s="182">
        <f>IFERROR(AR1219/AO1212,"-")</f>
        <v>0</v>
      </c>
      <c r="AT1219" s="211">
        <f t="shared" si="1154"/>
        <v>0</v>
      </c>
      <c r="AU1219" s="182">
        <f>IFERROR(AT1219/AP1212,"-")</f>
        <v>0</v>
      </c>
      <c r="AV1219" s="214" t="str">
        <f t="shared" si="1159"/>
        <v>-</v>
      </c>
      <c r="AW1219" s="109">
        <f t="shared" si="1219"/>
        <v>0</v>
      </c>
      <c r="AX1219" s="121"/>
      <c r="AY1219" s="76"/>
      <c r="AZ1219" s="76"/>
      <c r="BA1219" s="76"/>
      <c r="BB1219" s="76"/>
      <c r="BC1219" s="76"/>
      <c r="BD1219" s="76"/>
      <c r="BE1219" s="76"/>
      <c r="BF1219" s="76"/>
      <c r="BG1219" s="76"/>
      <c r="BH1219" s="76"/>
      <c r="BI1219" s="76"/>
      <c r="BN1219" s="500"/>
      <c r="BO1219" s="642"/>
      <c r="BP1219" s="641"/>
      <c r="BQ1219" s="641"/>
      <c r="BR1219" s="400" t="s">
        <v>160</v>
      </c>
      <c r="BS1219" s="188">
        <v>0</v>
      </c>
      <c r="BT1219" s="390">
        <v>0</v>
      </c>
      <c r="BU1219" s="188">
        <v>0</v>
      </c>
      <c r="BV1219" s="390">
        <v>0</v>
      </c>
      <c r="BW1219" s="188" t="s">
        <v>418</v>
      </c>
      <c r="BX1219" s="401">
        <v>0</v>
      </c>
      <c r="CB1219" s="159"/>
      <c r="CC1219" s="159"/>
      <c r="CD1219" s="159"/>
      <c r="CE1219" s="159"/>
      <c r="CF1219" s="159"/>
      <c r="CG1219" s="159"/>
      <c r="CI1219" s="76"/>
      <c r="CJ1219" s="150"/>
      <c r="CK1219" s="150"/>
      <c r="CL1219" s="150"/>
    </row>
    <row r="1220" spans="2:95" s="14" customFormat="1" ht="13.5" customHeight="1">
      <c r="B1220" s="500"/>
      <c r="C1220" s="628"/>
      <c r="D1220" s="631"/>
      <c r="E1220" s="615"/>
      <c r="F1220" s="615"/>
      <c r="G1220" s="126" t="s">
        <v>151</v>
      </c>
      <c r="H1220" s="211">
        <v>2574</v>
      </c>
      <c r="I1220" s="182">
        <f>IFERROR(H1220/E1212,"-")</f>
        <v>4.2990990431247738E-5</v>
      </c>
      <c r="J1220" s="211">
        <v>1</v>
      </c>
      <c r="K1220" s="182">
        <f>IFERROR(J1220/F1212,"-")</f>
        <v>9.9009900990099011E-3</v>
      </c>
      <c r="L1220" s="214">
        <f t="shared" si="1155"/>
        <v>2574</v>
      </c>
      <c r="M1220" s="109">
        <f t="shared" si="1215"/>
        <v>4.9825610363726954E-4</v>
      </c>
      <c r="N1220" s="615"/>
      <c r="O1220" s="615"/>
      <c r="P1220" s="126" t="s">
        <v>151</v>
      </c>
      <c r="Q1220" s="211">
        <v>34749</v>
      </c>
      <c r="R1220" s="182">
        <f>IFERROR(Q1220/N1212,"-")</f>
        <v>9.648372640592635E-3</v>
      </c>
      <c r="S1220" s="211">
        <v>1</v>
      </c>
      <c r="T1220" s="182">
        <f>IFERROR(S1220/O1212,"-")</f>
        <v>9.0909090909090912E-2</v>
      </c>
      <c r="U1220" s="214">
        <f t="shared" si="1156"/>
        <v>34749</v>
      </c>
      <c r="V1220" s="109">
        <f t="shared" si="1216"/>
        <v>4.9825610363726954E-4</v>
      </c>
      <c r="W1220" s="615"/>
      <c r="X1220" s="615"/>
      <c r="Y1220" s="126" t="s">
        <v>151</v>
      </c>
      <c r="Z1220" s="211">
        <v>0</v>
      </c>
      <c r="AA1220" s="182">
        <f>IFERROR(Z1220/W1212,"-")</f>
        <v>0</v>
      </c>
      <c r="AB1220" s="211">
        <v>0</v>
      </c>
      <c r="AC1220" s="182">
        <f>IFERROR(AB1220/X1212,"-")</f>
        <v>0</v>
      </c>
      <c r="AD1220" s="214" t="str">
        <f t="shared" si="1157"/>
        <v>-</v>
      </c>
      <c r="AE1220" s="109">
        <f t="shared" si="1217"/>
        <v>0</v>
      </c>
      <c r="AF1220" s="615"/>
      <c r="AG1220" s="615"/>
      <c r="AH1220" s="126" t="s">
        <v>151</v>
      </c>
      <c r="AI1220" s="211">
        <v>0</v>
      </c>
      <c r="AJ1220" s="182">
        <f>IFERROR(AI1220/AF1212,"-")</f>
        <v>0</v>
      </c>
      <c r="AK1220" s="211">
        <v>0</v>
      </c>
      <c r="AL1220" s="182">
        <f>IFERROR(AK1220/AG1212,"-")</f>
        <v>0</v>
      </c>
      <c r="AM1220" s="214" t="str">
        <f t="shared" si="1158"/>
        <v>-</v>
      </c>
      <c r="AN1220" s="109">
        <f t="shared" si="1218"/>
        <v>0</v>
      </c>
      <c r="AO1220" s="615"/>
      <c r="AP1220" s="651"/>
      <c r="AQ1220" s="126" t="s">
        <v>151</v>
      </c>
      <c r="AR1220" s="211">
        <f t="shared" si="1153"/>
        <v>37323</v>
      </c>
      <c r="AS1220" s="182">
        <f>IFERROR(AR1220/AO1212,"-")</f>
        <v>5.3011980426345684E-4</v>
      </c>
      <c r="AT1220" s="211">
        <f t="shared" si="1154"/>
        <v>2</v>
      </c>
      <c r="AU1220" s="182">
        <f>IFERROR(AT1220/AP1212,"-")</f>
        <v>1.5267175572519083E-2</v>
      </c>
      <c r="AV1220" s="214">
        <f t="shared" si="1159"/>
        <v>18661.5</v>
      </c>
      <c r="AW1220" s="109">
        <f t="shared" si="1219"/>
        <v>9.9651220727453907E-4</v>
      </c>
      <c r="AX1220" s="121"/>
      <c r="AY1220" s="76"/>
      <c r="AZ1220" s="76"/>
      <c r="BA1220" s="76"/>
      <c r="BB1220" s="76"/>
      <c r="BC1220" s="76"/>
      <c r="BD1220" s="76"/>
      <c r="BE1220" s="76"/>
      <c r="BF1220" s="76"/>
      <c r="BG1220" s="76"/>
      <c r="BH1220" s="76"/>
      <c r="BI1220" s="76"/>
      <c r="BN1220" s="500"/>
      <c r="BO1220" s="642"/>
      <c r="BP1220" s="641"/>
      <c r="BQ1220" s="641"/>
      <c r="BR1220" s="400" t="s">
        <v>151</v>
      </c>
      <c r="BS1220" s="188">
        <v>0</v>
      </c>
      <c r="BT1220" s="390">
        <v>0</v>
      </c>
      <c r="BU1220" s="188">
        <v>0</v>
      </c>
      <c r="BV1220" s="390">
        <v>0</v>
      </c>
      <c r="BW1220" s="188" t="s">
        <v>418</v>
      </c>
      <c r="BX1220" s="401">
        <v>0</v>
      </c>
      <c r="CB1220" s="159"/>
      <c r="CC1220" s="159"/>
      <c r="CD1220" s="159"/>
      <c r="CE1220" s="159"/>
      <c r="CF1220" s="159"/>
      <c r="CG1220" s="159"/>
      <c r="CI1220" s="76"/>
      <c r="CJ1220" s="150"/>
      <c r="CK1220" s="150"/>
      <c r="CL1220" s="150"/>
    </row>
    <row r="1221" spans="2:95" s="14" customFormat="1" ht="13.5" customHeight="1">
      <c r="B1221" s="500"/>
      <c r="C1221" s="628"/>
      <c r="D1221" s="631"/>
      <c r="E1221" s="615"/>
      <c r="F1221" s="615"/>
      <c r="G1221" s="126" t="s">
        <v>152</v>
      </c>
      <c r="H1221" s="211">
        <v>3900</v>
      </c>
      <c r="I1221" s="182">
        <f>IFERROR(H1221/E1212,"-")</f>
        <v>6.5137864289769294E-5</v>
      </c>
      <c r="J1221" s="211">
        <v>1</v>
      </c>
      <c r="K1221" s="182">
        <f>IFERROR(J1221/F1212,"-")</f>
        <v>9.9009900990099011E-3</v>
      </c>
      <c r="L1221" s="214">
        <f t="shared" si="1155"/>
        <v>3900</v>
      </c>
      <c r="M1221" s="109">
        <f t="shared" si="1215"/>
        <v>4.9825610363726954E-4</v>
      </c>
      <c r="N1221" s="615"/>
      <c r="O1221" s="615"/>
      <c r="P1221" s="126" t="s">
        <v>152</v>
      </c>
      <c r="Q1221" s="211">
        <v>5300</v>
      </c>
      <c r="R1221" s="182">
        <f>IFERROR(Q1221/N1212,"-")</f>
        <v>1.4715927075639864E-3</v>
      </c>
      <c r="S1221" s="211">
        <v>1</v>
      </c>
      <c r="T1221" s="182">
        <f>IFERROR(S1221/O1212,"-")</f>
        <v>9.0909090909090912E-2</v>
      </c>
      <c r="U1221" s="214">
        <f t="shared" si="1156"/>
        <v>5300</v>
      </c>
      <c r="V1221" s="109">
        <f t="shared" si="1216"/>
        <v>4.9825610363726954E-4</v>
      </c>
      <c r="W1221" s="615"/>
      <c r="X1221" s="615"/>
      <c r="Y1221" s="126" t="s">
        <v>152</v>
      </c>
      <c r="Z1221" s="211">
        <v>0</v>
      </c>
      <c r="AA1221" s="182">
        <f>IFERROR(Z1221/W1212,"-")</f>
        <v>0</v>
      </c>
      <c r="AB1221" s="211">
        <v>0</v>
      </c>
      <c r="AC1221" s="182">
        <f>IFERROR(AB1221/X1212,"-")</f>
        <v>0</v>
      </c>
      <c r="AD1221" s="214" t="str">
        <f t="shared" si="1157"/>
        <v>-</v>
      </c>
      <c r="AE1221" s="109">
        <f t="shared" si="1217"/>
        <v>0</v>
      </c>
      <c r="AF1221" s="615"/>
      <c r="AG1221" s="615"/>
      <c r="AH1221" s="126" t="s">
        <v>152</v>
      </c>
      <c r="AI1221" s="211">
        <v>0</v>
      </c>
      <c r="AJ1221" s="182">
        <f>IFERROR(AI1221/AF1212,"-")</f>
        <v>0</v>
      </c>
      <c r="AK1221" s="211">
        <v>0</v>
      </c>
      <c r="AL1221" s="182">
        <f>IFERROR(AK1221/AG1212,"-")</f>
        <v>0</v>
      </c>
      <c r="AM1221" s="214" t="str">
        <f t="shared" si="1158"/>
        <v>-</v>
      </c>
      <c r="AN1221" s="109">
        <f t="shared" si="1218"/>
        <v>0</v>
      </c>
      <c r="AO1221" s="615"/>
      <c r="AP1221" s="651"/>
      <c r="AQ1221" s="126" t="s">
        <v>152</v>
      </c>
      <c r="AR1221" s="211">
        <f t="shared" ref="AR1221:AR1262" si="1220">SUM(H1221,Q1221,Z1221,AI1221)</f>
        <v>9200</v>
      </c>
      <c r="AS1221" s="182">
        <f>IFERROR(AR1221/AO1212,"-")</f>
        <v>1.3067283442445149E-4</v>
      </c>
      <c r="AT1221" s="211">
        <f t="shared" ref="AT1221:AT1262" si="1221">SUM(J1221,S1221,AB1221,AK1221)</f>
        <v>2</v>
      </c>
      <c r="AU1221" s="182">
        <f>IFERROR(AT1221/AP1212,"-")</f>
        <v>1.5267175572519083E-2</v>
      </c>
      <c r="AV1221" s="214">
        <f t="shared" si="1159"/>
        <v>4600</v>
      </c>
      <c r="AW1221" s="109">
        <f t="shared" si="1219"/>
        <v>9.9651220727453907E-4</v>
      </c>
      <c r="AX1221" s="121"/>
      <c r="AY1221" s="76"/>
      <c r="AZ1221" s="76"/>
      <c r="BA1221" s="76"/>
      <c r="BB1221" s="76"/>
      <c r="BC1221" s="76"/>
      <c r="BD1221" s="76"/>
      <c r="BE1221" s="76"/>
      <c r="BF1221" s="76"/>
      <c r="BG1221" s="76"/>
      <c r="BH1221" s="76"/>
      <c r="BI1221" s="76"/>
      <c r="BN1221" s="500"/>
      <c r="BO1221" s="642"/>
      <c r="BP1221" s="641"/>
      <c r="BQ1221" s="641"/>
      <c r="BR1221" s="400" t="s">
        <v>152</v>
      </c>
      <c r="BS1221" s="188">
        <v>2069</v>
      </c>
      <c r="BT1221" s="390">
        <v>3.5325372461575763E-4</v>
      </c>
      <c r="BU1221" s="188">
        <v>1</v>
      </c>
      <c r="BV1221" s="390">
        <v>7.6923076923076927E-2</v>
      </c>
      <c r="BW1221" s="188">
        <v>2069</v>
      </c>
      <c r="BX1221" s="401">
        <v>5.1334702258726901E-4</v>
      </c>
      <c r="CB1221" s="159"/>
      <c r="CC1221" s="159"/>
      <c r="CD1221" s="159"/>
      <c r="CE1221" s="159"/>
      <c r="CF1221" s="159"/>
      <c r="CG1221" s="159"/>
      <c r="CI1221" s="76"/>
      <c r="CJ1221" s="150"/>
      <c r="CK1221" s="150"/>
      <c r="CL1221" s="150"/>
    </row>
    <row r="1222" spans="2:95" s="14" customFormat="1" ht="13.5" customHeight="1">
      <c r="B1222" s="500"/>
      <c r="C1222" s="628"/>
      <c r="D1222" s="631"/>
      <c r="E1222" s="615"/>
      <c r="F1222" s="615"/>
      <c r="G1222" s="126" t="s">
        <v>153</v>
      </c>
      <c r="H1222" s="211">
        <v>0</v>
      </c>
      <c r="I1222" s="182">
        <f>IFERROR(H1222/E1212,"-")</f>
        <v>0</v>
      </c>
      <c r="J1222" s="211">
        <v>0</v>
      </c>
      <c r="K1222" s="182">
        <f>IFERROR(J1222/F1212,"-")</f>
        <v>0</v>
      </c>
      <c r="L1222" s="214" t="str">
        <f t="shared" ref="L1222:L1262" si="1222">IFERROR(H1222/J1222,"-")</f>
        <v>-</v>
      </c>
      <c r="M1222" s="109">
        <f t="shared" si="1215"/>
        <v>0</v>
      </c>
      <c r="N1222" s="615"/>
      <c r="O1222" s="615"/>
      <c r="P1222" s="126" t="s">
        <v>153</v>
      </c>
      <c r="Q1222" s="211">
        <v>0</v>
      </c>
      <c r="R1222" s="182">
        <f>IFERROR(Q1222/N1212,"-")</f>
        <v>0</v>
      </c>
      <c r="S1222" s="211">
        <v>0</v>
      </c>
      <c r="T1222" s="182">
        <f>IFERROR(S1222/O1212,"-")</f>
        <v>0</v>
      </c>
      <c r="U1222" s="214" t="str">
        <f t="shared" ref="U1222:U1262" si="1223">IFERROR(Q1222/S1222,"-")</f>
        <v>-</v>
      </c>
      <c r="V1222" s="109">
        <f t="shared" si="1216"/>
        <v>0</v>
      </c>
      <c r="W1222" s="615"/>
      <c r="X1222" s="615"/>
      <c r="Y1222" s="126" t="s">
        <v>153</v>
      </c>
      <c r="Z1222" s="211">
        <v>0</v>
      </c>
      <c r="AA1222" s="182">
        <f>IFERROR(Z1222/W1212,"-")</f>
        <v>0</v>
      </c>
      <c r="AB1222" s="211">
        <v>0</v>
      </c>
      <c r="AC1222" s="182">
        <f>IFERROR(AB1222/X1212,"-")</f>
        <v>0</v>
      </c>
      <c r="AD1222" s="214" t="str">
        <f t="shared" ref="AD1222:AD1262" si="1224">IFERROR(Z1222/AB1222,"-")</f>
        <v>-</v>
      </c>
      <c r="AE1222" s="109">
        <f t="shared" si="1217"/>
        <v>0</v>
      </c>
      <c r="AF1222" s="615"/>
      <c r="AG1222" s="615"/>
      <c r="AH1222" s="126" t="s">
        <v>153</v>
      </c>
      <c r="AI1222" s="211">
        <v>0</v>
      </c>
      <c r="AJ1222" s="182">
        <f>IFERROR(AI1222/AF1212,"-")</f>
        <v>0</v>
      </c>
      <c r="AK1222" s="211">
        <v>0</v>
      </c>
      <c r="AL1222" s="182">
        <f>IFERROR(AK1222/AG1212,"-")</f>
        <v>0</v>
      </c>
      <c r="AM1222" s="214" t="str">
        <f t="shared" ref="AM1222:AM1262" si="1225">IFERROR(AI1222/AK1222,"-")</f>
        <v>-</v>
      </c>
      <c r="AN1222" s="109">
        <f t="shared" si="1218"/>
        <v>0</v>
      </c>
      <c r="AO1222" s="615"/>
      <c r="AP1222" s="651"/>
      <c r="AQ1222" s="126" t="s">
        <v>153</v>
      </c>
      <c r="AR1222" s="211">
        <f t="shared" si="1220"/>
        <v>0</v>
      </c>
      <c r="AS1222" s="182">
        <f>IFERROR(AR1222/AO1212,"-")</f>
        <v>0</v>
      </c>
      <c r="AT1222" s="211">
        <f t="shared" si="1221"/>
        <v>0</v>
      </c>
      <c r="AU1222" s="182">
        <f>IFERROR(AT1222/AP1212,"-")</f>
        <v>0</v>
      </c>
      <c r="AV1222" s="214" t="str">
        <f t="shared" ref="AV1222:AV1262" si="1226">IFERROR(AR1222/AT1222,"-")</f>
        <v>-</v>
      </c>
      <c r="AW1222" s="109">
        <f t="shared" si="1219"/>
        <v>0</v>
      </c>
      <c r="AX1222" s="121"/>
      <c r="AY1222" s="76"/>
      <c r="AZ1222" s="76"/>
      <c r="BA1222" s="76"/>
      <c r="BB1222" s="76"/>
      <c r="BC1222" s="76"/>
      <c r="BD1222" s="76"/>
      <c r="BE1222" s="76"/>
      <c r="BF1222" s="76"/>
      <c r="BG1222" s="76"/>
      <c r="BH1222" s="76"/>
      <c r="BI1222" s="76"/>
      <c r="BN1222" s="500"/>
      <c r="BO1222" s="642"/>
      <c r="BP1222" s="641"/>
      <c r="BQ1222" s="641"/>
      <c r="BR1222" s="400" t="s">
        <v>153</v>
      </c>
      <c r="BS1222" s="188">
        <v>0</v>
      </c>
      <c r="BT1222" s="390">
        <v>0</v>
      </c>
      <c r="BU1222" s="188">
        <v>0</v>
      </c>
      <c r="BV1222" s="390">
        <v>0</v>
      </c>
      <c r="BW1222" s="188" t="s">
        <v>418</v>
      </c>
      <c r="BX1222" s="401">
        <v>0</v>
      </c>
      <c r="CB1222" s="159"/>
      <c r="CC1222" s="159"/>
      <c r="CD1222" s="159"/>
      <c r="CE1222" s="159"/>
      <c r="CF1222" s="159"/>
      <c r="CG1222" s="159"/>
      <c r="CI1222" s="76"/>
      <c r="CJ1222" s="150"/>
      <c r="CK1222" s="150"/>
      <c r="CL1222" s="150"/>
    </row>
    <row r="1223" spans="2:95" s="14" customFormat="1" ht="13.5" customHeight="1">
      <c r="B1223" s="500"/>
      <c r="C1223" s="628"/>
      <c r="D1223" s="631"/>
      <c r="E1223" s="615"/>
      <c r="F1223" s="615"/>
      <c r="G1223" s="126" t="s">
        <v>154</v>
      </c>
      <c r="H1223" s="211">
        <v>0</v>
      </c>
      <c r="I1223" s="182">
        <f>IFERROR(H1223/E1212,"-")</f>
        <v>0</v>
      </c>
      <c r="J1223" s="211">
        <v>0</v>
      </c>
      <c r="K1223" s="182">
        <f>IFERROR(J1223/F1212,"-")</f>
        <v>0</v>
      </c>
      <c r="L1223" s="214" t="str">
        <f t="shared" si="1222"/>
        <v>-</v>
      </c>
      <c r="M1223" s="109">
        <f t="shared" si="1215"/>
        <v>0</v>
      </c>
      <c r="N1223" s="615"/>
      <c r="O1223" s="615"/>
      <c r="P1223" s="126" t="s">
        <v>154</v>
      </c>
      <c r="Q1223" s="211">
        <v>0</v>
      </c>
      <c r="R1223" s="182">
        <f>IFERROR(Q1223/N1212,"-")</f>
        <v>0</v>
      </c>
      <c r="S1223" s="211">
        <v>0</v>
      </c>
      <c r="T1223" s="182">
        <f>IFERROR(S1223/O1212,"-")</f>
        <v>0</v>
      </c>
      <c r="U1223" s="214" t="str">
        <f t="shared" si="1223"/>
        <v>-</v>
      </c>
      <c r="V1223" s="109">
        <f t="shared" si="1216"/>
        <v>0</v>
      </c>
      <c r="W1223" s="615"/>
      <c r="X1223" s="615"/>
      <c r="Y1223" s="126" t="s">
        <v>154</v>
      </c>
      <c r="Z1223" s="211">
        <v>0</v>
      </c>
      <c r="AA1223" s="182">
        <f>IFERROR(Z1223/W1212,"-")</f>
        <v>0</v>
      </c>
      <c r="AB1223" s="211">
        <v>0</v>
      </c>
      <c r="AC1223" s="182">
        <f>IFERROR(AB1223/X1212,"-")</f>
        <v>0</v>
      </c>
      <c r="AD1223" s="214" t="str">
        <f t="shared" si="1224"/>
        <v>-</v>
      </c>
      <c r="AE1223" s="109">
        <f t="shared" si="1217"/>
        <v>0</v>
      </c>
      <c r="AF1223" s="615"/>
      <c r="AG1223" s="615"/>
      <c r="AH1223" s="126" t="s">
        <v>154</v>
      </c>
      <c r="AI1223" s="211">
        <v>1354698</v>
      </c>
      <c r="AJ1223" s="182">
        <f>IFERROR(AI1223/AF1212,"-")</f>
        <v>0.21287831645641228</v>
      </c>
      <c r="AK1223" s="211">
        <v>1</v>
      </c>
      <c r="AL1223" s="182">
        <f>IFERROR(AK1223/AG1212,"-")</f>
        <v>6.6666666666666666E-2</v>
      </c>
      <c r="AM1223" s="214">
        <f t="shared" si="1225"/>
        <v>1354698</v>
      </c>
      <c r="AN1223" s="109">
        <f t="shared" si="1218"/>
        <v>4.9825610363726954E-4</v>
      </c>
      <c r="AO1223" s="615"/>
      <c r="AP1223" s="651"/>
      <c r="AQ1223" s="126" t="s">
        <v>154</v>
      </c>
      <c r="AR1223" s="211">
        <f t="shared" si="1220"/>
        <v>1354698</v>
      </c>
      <c r="AS1223" s="182">
        <f>IFERROR(AR1223/AO1212,"-")</f>
        <v>1.9241546461862564E-2</v>
      </c>
      <c r="AT1223" s="211">
        <f t="shared" si="1221"/>
        <v>1</v>
      </c>
      <c r="AU1223" s="182">
        <f>IFERROR(AT1223/AP1212,"-")</f>
        <v>7.6335877862595417E-3</v>
      </c>
      <c r="AV1223" s="214">
        <f t="shared" si="1226"/>
        <v>1354698</v>
      </c>
      <c r="AW1223" s="109">
        <f t="shared" si="1219"/>
        <v>4.9825610363726954E-4</v>
      </c>
      <c r="AX1223" s="121"/>
      <c r="AY1223" s="76"/>
      <c r="AZ1223" s="76"/>
      <c r="BA1223" s="76"/>
      <c r="BB1223" s="76"/>
      <c r="BC1223" s="76"/>
      <c r="BD1223" s="76"/>
      <c r="BE1223" s="76"/>
      <c r="BF1223" s="76"/>
      <c r="BG1223" s="76"/>
      <c r="BH1223" s="76"/>
      <c r="BI1223" s="76"/>
      <c r="BN1223" s="500"/>
      <c r="BO1223" s="642"/>
      <c r="BP1223" s="641"/>
      <c r="BQ1223" s="641"/>
      <c r="BR1223" s="400" t="s">
        <v>154</v>
      </c>
      <c r="BS1223" s="188">
        <v>0</v>
      </c>
      <c r="BT1223" s="390">
        <v>0</v>
      </c>
      <c r="BU1223" s="188">
        <v>0</v>
      </c>
      <c r="BV1223" s="390">
        <v>0</v>
      </c>
      <c r="BW1223" s="188" t="s">
        <v>418</v>
      </c>
      <c r="BX1223" s="401">
        <v>0</v>
      </c>
      <c r="CB1223" s="159"/>
      <c r="CC1223" s="159"/>
      <c r="CD1223" s="159"/>
      <c r="CE1223" s="159"/>
      <c r="CF1223" s="159"/>
      <c r="CG1223" s="159"/>
      <c r="CI1223" s="76"/>
      <c r="CJ1223" s="150"/>
      <c r="CK1223" s="150"/>
      <c r="CL1223" s="150"/>
    </row>
    <row r="1224" spans="2:95" s="14" customFormat="1" ht="13.5" customHeight="1">
      <c r="B1224" s="500"/>
      <c r="C1224" s="628"/>
      <c r="D1224" s="631"/>
      <c r="E1224" s="615"/>
      <c r="F1224" s="615"/>
      <c r="G1224" s="126" t="s">
        <v>155</v>
      </c>
      <c r="H1224" s="211">
        <v>167177</v>
      </c>
      <c r="I1224" s="182">
        <f>IFERROR(H1224/E1212,"-")</f>
        <v>2.7921930098386569E-3</v>
      </c>
      <c r="J1224" s="211">
        <v>6</v>
      </c>
      <c r="K1224" s="182">
        <f>IFERROR(J1224/F1212,"-")</f>
        <v>5.9405940594059403E-2</v>
      </c>
      <c r="L1224" s="214">
        <f t="shared" si="1222"/>
        <v>27862.833333333332</v>
      </c>
      <c r="M1224" s="109">
        <f t="shared" si="1215"/>
        <v>2.9895366218236174E-3</v>
      </c>
      <c r="N1224" s="615"/>
      <c r="O1224" s="615"/>
      <c r="P1224" s="126" t="s">
        <v>155</v>
      </c>
      <c r="Q1224" s="211">
        <v>135592</v>
      </c>
      <c r="R1224" s="182">
        <f>IFERROR(Q1224/N1212,"-")</f>
        <v>3.7648339321512465E-2</v>
      </c>
      <c r="S1224" s="211">
        <v>2</v>
      </c>
      <c r="T1224" s="182">
        <f>IFERROR(S1224/O1212,"-")</f>
        <v>0.18181818181818182</v>
      </c>
      <c r="U1224" s="214">
        <f t="shared" si="1223"/>
        <v>67796</v>
      </c>
      <c r="V1224" s="109">
        <f t="shared" si="1216"/>
        <v>9.9651220727453907E-4</v>
      </c>
      <c r="W1224" s="615"/>
      <c r="X1224" s="615"/>
      <c r="Y1224" s="126" t="s">
        <v>155</v>
      </c>
      <c r="Z1224" s="211">
        <v>10827</v>
      </c>
      <c r="AA1224" s="182">
        <f>IFERROR(Z1224/W1212,"-")</f>
        <v>1.9109730483435408E-2</v>
      </c>
      <c r="AB1224" s="211">
        <v>1</v>
      </c>
      <c r="AC1224" s="182">
        <f>IFERROR(AB1224/X1212,"-")</f>
        <v>0.25</v>
      </c>
      <c r="AD1224" s="214">
        <f t="shared" si="1224"/>
        <v>10827</v>
      </c>
      <c r="AE1224" s="109">
        <f t="shared" si="1217"/>
        <v>4.9825610363726954E-4</v>
      </c>
      <c r="AF1224" s="615"/>
      <c r="AG1224" s="615"/>
      <c r="AH1224" s="126" t="s">
        <v>155</v>
      </c>
      <c r="AI1224" s="211">
        <v>129407</v>
      </c>
      <c r="AJ1224" s="182">
        <f>IFERROR(AI1224/AF1212,"-")</f>
        <v>2.0335118452728906E-2</v>
      </c>
      <c r="AK1224" s="211">
        <v>2</v>
      </c>
      <c r="AL1224" s="182">
        <f>IFERROR(AK1224/AG1212,"-")</f>
        <v>0.13333333333333333</v>
      </c>
      <c r="AM1224" s="214">
        <f t="shared" si="1225"/>
        <v>64703.5</v>
      </c>
      <c r="AN1224" s="109">
        <f t="shared" si="1218"/>
        <v>9.9651220727453907E-4</v>
      </c>
      <c r="AO1224" s="615"/>
      <c r="AP1224" s="651"/>
      <c r="AQ1224" s="126" t="s">
        <v>155</v>
      </c>
      <c r="AR1224" s="211">
        <f t="shared" si="1220"/>
        <v>443003</v>
      </c>
      <c r="AS1224" s="182">
        <f>IFERROR(AR1224/AO1212,"-")</f>
        <v>6.2922236596234006E-3</v>
      </c>
      <c r="AT1224" s="211">
        <f t="shared" si="1221"/>
        <v>11</v>
      </c>
      <c r="AU1224" s="182">
        <f>IFERROR(AT1224/AP1212,"-")</f>
        <v>8.3969465648854963E-2</v>
      </c>
      <c r="AV1224" s="214">
        <f t="shared" si="1226"/>
        <v>40273</v>
      </c>
      <c r="AW1224" s="109">
        <f t="shared" si="1219"/>
        <v>5.4808171400099652E-3</v>
      </c>
      <c r="AX1224" s="121"/>
      <c r="AY1224" s="76"/>
      <c r="AZ1224" s="76"/>
      <c r="BA1224" s="76"/>
      <c r="BB1224" s="76"/>
      <c r="BC1224" s="76"/>
      <c r="BD1224" s="76"/>
      <c r="BE1224" s="76"/>
      <c r="BF1224" s="76"/>
      <c r="BG1224" s="76"/>
      <c r="BH1224" s="76"/>
      <c r="BI1224" s="76"/>
      <c r="BN1224" s="500"/>
      <c r="BO1224" s="642"/>
      <c r="BP1224" s="641"/>
      <c r="BQ1224" s="641"/>
      <c r="BR1224" s="400" t="s">
        <v>155</v>
      </c>
      <c r="BS1224" s="188">
        <v>96783</v>
      </c>
      <c r="BT1224" s="390">
        <v>1.6524386287813855E-2</v>
      </c>
      <c r="BU1224" s="188">
        <v>2</v>
      </c>
      <c r="BV1224" s="390">
        <v>0.15384615384615385</v>
      </c>
      <c r="BW1224" s="188">
        <v>48391.5</v>
      </c>
      <c r="BX1224" s="401">
        <v>1.026694045174538E-3</v>
      </c>
      <c r="CB1224" s="159"/>
      <c r="CC1224" s="159"/>
      <c r="CD1224" s="159"/>
      <c r="CE1224" s="159"/>
      <c r="CF1224" s="159"/>
      <c r="CG1224" s="159"/>
      <c r="CI1224" s="76"/>
      <c r="CJ1224" s="150"/>
      <c r="CK1224" s="150"/>
      <c r="CL1224" s="150"/>
    </row>
    <row r="1225" spans="2:95" s="14" customFormat="1" ht="13.5" customHeight="1">
      <c r="B1225" s="500"/>
      <c r="C1225" s="628"/>
      <c r="D1225" s="631"/>
      <c r="E1225" s="615"/>
      <c r="F1225" s="615"/>
      <c r="G1225" s="126" t="s">
        <v>156</v>
      </c>
      <c r="H1225" s="211">
        <v>364057</v>
      </c>
      <c r="I1225" s="182">
        <f>IFERROR(H1225/E1212,"-")</f>
        <v>6.0804860153180875E-3</v>
      </c>
      <c r="J1225" s="211">
        <v>11</v>
      </c>
      <c r="K1225" s="182">
        <f>IFERROR(J1225/F1212,"-")</f>
        <v>0.10891089108910891</v>
      </c>
      <c r="L1225" s="214">
        <f t="shared" si="1222"/>
        <v>33096.090909090912</v>
      </c>
      <c r="M1225" s="109">
        <f t="shared" si="1215"/>
        <v>5.4808171400099652E-3</v>
      </c>
      <c r="N1225" s="615"/>
      <c r="O1225" s="615"/>
      <c r="P1225" s="126" t="s">
        <v>156</v>
      </c>
      <c r="Q1225" s="211">
        <v>42766</v>
      </c>
      <c r="R1225" s="182">
        <f>IFERROR(Q1225/N1212,"-")</f>
        <v>1.1874364855034236E-2</v>
      </c>
      <c r="S1225" s="211">
        <v>1</v>
      </c>
      <c r="T1225" s="182">
        <f>IFERROR(S1225/O1212,"-")</f>
        <v>9.0909090909090912E-2</v>
      </c>
      <c r="U1225" s="214">
        <f t="shared" si="1223"/>
        <v>42766</v>
      </c>
      <c r="V1225" s="109">
        <f t="shared" si="1216"/>
        <v>4.9825610363726954E-4</v>
      </c>
      <c r="W1225" s="615"/>
      <c r="X1225" s="615"/>
      <c r="Y1225" s="126" t="s">
        <v>156</v>
      </c>
      <c r="Z1225" s="211">
        <v>0</v>
      </c>
      <c r="AA1225" s="182">
        <f>IFERROR(Z1225/W1212,"-")</f>
        <v>0</v>
      </c>
      <c r="AB1225" s="211">
        <v>0</v>
      </c>
      <c r="AC1225" s="182">
        <f>IFERROR(AB1225/X1212,"-")</f>
        <v>0</v>
      </c>
      <c r="AD1225" s="214" t="str">
        <f t="shared" si="1224"/>
        <v>-</v>
      </c>
      <c r="AE1225" s="109">
        <f t="shared" si="1217"/>
        <v>0</v>
      </c>
      <c r="AF1225" s="615"/>
      <c r="AG1225" s="615"/>
      <c r="AH1225" s="126" t="s">
        <v>156</v>
      </c>
      <c r="AI1225" s="211">
        <v>170711</v>
      </c>
      <c r="AJ1225" s="182">
        <f>IFERROR(AI1225/AF1212,"-")</f>
        <v>2.6825661719874539E-2</v>
      </c>
      <c r="AK1225" s="211">
        <v>3</v>
      </c>
      <c r="AL1225" s="182">
        <f>IFERROR(AK1225/AG1212,"-")</f>
        <v>0.2</v>
      </c>
      <c r="AM1225" s="214">
        <f t="shared" si="1225"/>
        <v>56903.666666666664</v>
      </c>
      <c r="AN1225" s="109">
        <f t="shared" si="1218"/>
        <v>1.4947683109118087E-3</v>
      </c>
      <c r="AO1225" s="615"/>
      <c r="AP1225" s="651"/>
      <c r="AQ1225" s="126" t="s">
        <v>156</v>
      </c>
      <c r="AR1225" s="211">
        <f t="shared" si="1220"/>
        <v>577534</v>
      </c>
      <c r="AS1225" s="182">
        <f>IFERROR(AR1225/AO1212,"-")</f>
        <v>8.2030439952707791E-3</v>
      </c>
      <c r="AT1225" s="211">
        <f t="shared" si="1221"/>
        <v>15</v>
      </c>
      <c r="AU1225" s="182">
        <f>IFERROR(AT1225/AP1212,"-")</f>
        <v>0.11450381679389313</v>
      </c>
      <c r="AV1225" s="214">
        <f t="shared" si="1226"/>
        <v>38502.26666666667</v>
      </c>
      <c r="AW1225" s="109">
        <f t="shared" si="1219"/>
        <v>7.4738415545590429E-3</v>
      </c>
      <c r="AX1225" s="121"/>
      <c r="AY1225" s="76"/>
      <c r="AZ1225" s="76"/>
      <c r="BA1225" s="76"/>
      <c r="BB1225" s="76"/>
      <c r="BC1225" s="76"/>
      <c r="BD1225" s="76"/>
      <c r="BE1225" s="76"/>
      <c r="BF1225" s="76"/>
      <c r="BG1225" s="76"/>
      <c r="BH1225" s="76"/>
      <c r="BI1225" s="76"/>
      <c r="BN1225" s="500"/>
      <c r="BO1225" s="642"/>
      <c r="BP1225" s="641"/>
      <c r="BQ1225" s="641"/>
      <c r="BR1225" s="400" t="s">
        <v>156</v>
      </c>
      <c r="BS1225" s="188">
        <v>290573</v>
      </c>
      <c r="BT1225" s="390">
        <v>4.9611403829277201E-2</v>
      </c>
      <c r="BU1225" s="188">
        <v>4</v>
      </c>
      <c r="BV1225" s="390">
        <v>0.30769230769230771</v>
      </c>
      <c r="BW1225" s="188">
        <v>72643.25</v>
      </c>
      <c r="BX1225" s="401">
        <v>2.0533880903490761E-3</v>
      </c>
      <c r="CB1225" s="159"/>
      <c r="CC1225" s="159"/>
      <c r="CD1225" s="159"/>
      <c r="CE1225" s="159"/>
      <c r="CF1225" s="159"/>
      <c r="CG1225" s="159"/>
      <c r="CI1225" s="76"/>
      <c r="CJ1225" s="150"/>
      <c r="CK1225" s="150"/>
      <c r="CL1225" s="150"/>
    </row>
    <row r="1226" spans="2:95" s="14" customFormat="1" ht="13.5" customHeight="1">
      <c r="B1226" s="500"/>
      <c r="C1226" s="628"/>
      <c r="D1226" s="631"/>
      <c r="E1226" s="615"/>
      <c r="F1226" s="615"/>
      <c r="G1226" s="126" t="s">
        <v>157</v>
      </c>
      <c r="H1226" s="211">
        <v>31680</v>
      </c>
      <c r="I1226" s="182">
        <f>IFERROR(H1226/E1212,"-")</f>
        <v>5.2911988223074136E-4</v>
      </c>
      <c r="J1226" s="211">
        <v>3</v>
      </c>
      <c r="K1226" s="182">
        <f>IFERROR(J1226/F1212,"-")</f>
        <v>2.9702970297029702E-2</v>
      </c>
      <c r="L1226" s="214">
        <f t="shared" si="1222"/>
        <v>10560</v>
      </c>
      <c r="M1226" s="109">
        <f t="shared" si="1215"/>
        <v>1.4947683109118087E-3</v>
      </c>
      <c r="N1226" s="615"/>
      <c r="O1226" s="615"/>
      <c r="P1226" s="126" t="s">
        <v>157</v>
      </c>
      <c r="Q1226" s="211">
        <v>0</v>
      </c>
      <c r="R1226" s="182">
        <f>IFERROR(Q1226/N1212,"-")</f>
        <v>0</v>
      </c>
      <c r="S1226" s="211">
        <v>0</v>
      </c>
      <c r="T1226" s="182">
        <f>IFERROR(S1226/O1212,"-")</f>
        <v>0</v>
      </c>
      <c r="U1226" s="214" t="str">
        <f t="shared" si="1223"/>
        <v>-</v>
      </c>
      <c r="V1226" s="109">
        <f t="shared" si="1216"/>
        <v>0</v>
      </c>
      <c r="W1226" s="615"/>
      <c r="X1226" s="615"/>
      <c r="Y1226" s="126" t="s">
        <v>157</v>
      </c>
      <c r="Z1226" s="211">
        <v>0</v>
      </c>
      <c r="AA1226" s="182">
        <f>IFERROR(Z1226/W1212,"-")</f>
        <v>0</v>
      </c>
      <c r="AB1226" s="211">
        <v>0</v>
      </c>
      <c r="AC1226" s="182">
        <f>IFERROR(AB1226/X1212,"-")</f>
        <v>0</v>
      </c>
      <c r="AD1226" s="214" t="str">
        <f t="shared" si="1224"/>
        <v>-</v>
      </c>
      <c r="AE1226" s="109">
        <f t="shared" si="1217"/>
        <v>0</v>
      </c>
      <c r="AF1226" s="615"/>
      <c r="AG1226" s="615"/>
      <c r="AH1226" s="126" t="s">
        <v>157</v>
      </c>
      <c r="AI1226" s="211">
        <v>0</v>
      </c>
      <c r="AJ1226" s="182">
        <f>IFERROR(AI1226/AF1212,"-")</f>
        <v>0</v>
      </c>
      <c r="AK1226" s="211">
        <v>0</v>
      </c>
      <c r="AL1226" s="182">
        <f>IFERROR(AK1226/AG1212,"-")</f>
        <v>0</v>
      </c>
      <c r="AM1226" s="214" t="str">
        <f t="shared" si="1225"/>
        <v>-</v>
      </c>
      <c r="AN1226" s="109">
        <f t="shared" si="1218"/>
        <v>0</v>
      </c>
      <c r="AO1226" s="615"/>
      <c r="AP1226" s="651"/>
      <c r="AQ1226" s="126" t="s">
        <v>157</v>
      </c>
      <c r="AR1226" s="211">
        <f t="shared" si="1220"/>
        <v>31680</v>
      </c>
      <c r="AS1226" s="182">
        <f>IFERROR(AR1226/AO1212,"-")</f>
        <v>4.4996906462680693E-4</v>
      </c>
      <c r="AT1226" s="211">
        <f t="shared" si="1221"/>
        <v>3</v>
      </c>
      <c r="AU1226" s="182">
        <f>IFERROR(AT1226/AP1212,"-")</f>
        <v>2.2900763358778626E-2</v>
      </c>
      <c r="AV1226" s="214">
        <f t="shared" si="1226"/>
        <v>10560</v>
      </c>
      <c r="AW1226" s="109">
        <f t="shared" si="1219"/>
        <v>1.4947683109118087E-3</v>
      </c>
      <c r="AX1226" s="121"/>
      <c r="AY1226" s="76"/>
      <c r="AZ1226" s="76"/>
      <c r="BA1226" s="76"/>
      <c r="BB1226" s="76"/>
      <c r="BC1226" s="76"/>
      <c r="BD1226" s="76"/>
      <c r="BE1226" s="76"/>
      <c r="BF1226" s="76"/>
      <c r="BG1226" s="76"/>
      <c r="BH1226" s="76"/>
      <c r="BI1226" s="76"/>
      <c r="BN1226" s="500"/>
      <c r="BO1226" s="642"/>
      <c r="BP1226" s="641"/>
      <c r="BQ1226" s="641"/>
      <c r="BR1226" s="400" t="s">
        <v>157</v>
      </c>
      <c r="BS1226" s="188">
        <v>4140</v>
      </c>
      <c r="BT1226" s="390">
        <v>7.0684892214076202E-4</v>
      </c>
      <c r="BU1226" s="188">
        <v>1</v>
      </c>
      <c r="BV1226" s="390">
        <v>7.6923076923076927E-2</v>
      </c>
      <c r="BW1226" s="188">
        <v>4140</v>
      </c>
      <c r="BX1226" s="401">
        <v>5.1334702258726901E-4</v>
      </c>
      <c r="CB1226" s="159"/>
      <c r="CC1226" s="159"/>
      <c r="CD1226" s="159"/>
      <c r="CE1226" s="159"/>
      <c r="CF1226" s="159"/>
      <c r="CG1226" s="159"/>
      <c r="CI1226" s="76"/>
      <c r="CJ1226" s="150"/>
      <c r="CK1226" s="150"/>
      <c r="CL1226" s="150"/>
    </row>
    <row r="1227" spans="2:95" s="14" customFormat="1" ht="13.5" customHeight="1">
      <c r="B1227" s="500"/>
      <c r="C1227" s="628"/>
      <c r="D1227" s="631"/>
      <c r="E1227" s="615"/>
      <c r="F1227" s="615"/>
      <c r="G1227" s="127" t="s">
        <v>158</v>
      </c>
      <c r="H1227" s="212">
        <v>10053</v>
      </c>
      <c r="I1227" s="183">
        <f>IFERROR(H1227/E1212,"-")</f>
        <v>1.6790537171924378E-4</v>
      </c>
      <c r="J1227" s="212">
        <v>3</v>
      </c>
      <c r="K1227" s="183">
        <f>IFERROR(J1227/F1212,"-")</f>
        <v>2.9702970297029702E-2</v>
      </c>
      <c r="L1227" s="215">
        <f t="shared" si="1222"/>
        <v>3351</v>
      </c>
      <c r="M1227" s="110">
        <f t="shared" si="1215"/>
        <v>1.4947683109118087E-3</v>
      </c>
      <c r="N1227" s="615"/>
      <c r="O1227" s="615"/>
      <c r="P1227" s="127" t="s">
        <v>158</v>
      </c>
      <c r="Q1227" s="212">
        <v>16967</v>
      </c>
      <c r="R1227" s="183">
        <f>IFERROR(Q1227/N1212,"-")</f>
        <v>4.7110402772147474E-3</v>
      </c>
      <c r="S1227" s="212">
        <v>1</v>
      </c>
      <c r="T1227" s="183">
        <f>IFERROR(S1227/O1212,"-")</f>
        <v>9.0909090909090912E-2</v>
      </c>
      <c r="U1227" s="215">
        <f t="shared" si="1223"/>
        <v>16967</v>
      </c>
      <c r="V1227" s="110">
        <f t="shared" si="1216"/>
        <v>4.9825610363726954E-4</v>
      </c>
      <c r="W1227" s="615"/>
      <c r="X1227" s="615"/>
      <c r="Y1227" s="127" t="s">
        <v>158</v>
      </c>
      <c r="Z1227" s="212">
        <v>0</v>
      </c>
      <c r="AA1227" s="183">
        <f>IFERROR(Z1227/W1212,"-")</f>
        <v>0</v>
      </c>
      <c r="AB1227" s="212">
        <v>0</v>
      </c>
      <c r="AC1227" s="183">
        <f>IFERROR(AB1227/X1212,"-")</f>
        <v>0</v>
      </c>
      <c r="AD1227" s="215" t="str">
        <f t="shared" si="1224"/>
        <v>-</v>
      </c>
      <c r="AE1227" s="110">
        <f t="shared" si="1217"/>
        <v>0</v>
      </c>
      <c r="AF1227" s="615"/>
      <c r="AG1227" s="615"/>
      <c r="AH1227" s="127" t="s">
        <v>158</v>
      </c>
      <c r="AI1227" s="212">
        <v>4441</v>
      </c>
      <c r="AJ1227" s="183">
        <f>IFERROR(AI1227/AF1212,"-")</f>
        <v>6.9786225666748376E-4</v>
      </c>
      <c r="AK1227" s="212">
        <v>1</v>
      </c>
      <c r="AL1227" s="183">
        <f>IFERROR(AK1227/AG1212,"-")</f>
        <v>6.6666666666666666E-2</v>
      </c>
      <c r="AM1227" s="215">
        <f t="shared" si="1225"/>
        <v>4441</v>
      </c>
      <c r="AN1227" s="110">
        <f t="shared" si="1218"/>
        <v>4.9825610363726954E-4</v>
      </c>
      <c r="AO1227" s="615"/>
      <c r="AP1227" s="651"/>
      <c r="AQ1227" s="127" t="s">
        <v>158</v>
      </c>
      <c r="AR1227" s="212">
        <f t="shared" si="1220"/>
        <v>31461</v>
      </c>
      <c r="AS1227" s="183">
        <f>IFERROR(AR1227/AO1212,"-")</f>
        <v>4.4685848302474662E-4</v>
      </c>
      <c r="AT1227" s="212">
        <f t="shared" si="1221"/>
        <v>5</v>
      </c>
      <c r="AU1227" s="183">
        <f>IFERROR(AT1227/AP1212,"-")</f>
        <v>3.8167938931297711E-2</v>
      </c>
      <c r="AV1227" s="215">
        <f t="shared" si="1226"/>
        <v>6292.2</v>
      </c>
      <c r="AW1227" s="110">
        <f t="shared" si="1219"/>
        <v>2.4912805181863478E-3</v>
      </c>
      <c r="AX1227" s="121"/>
      <c r="AY1227" s="76"/>
      <c r="AZ1227" s="76"/>
      <c r="BA1227" s="76"/>
      <c r="BB1227" s="76"/>
      <c r="BC1227" s="76"/>
      <c r="BD1227" s="76"/>
      <c r="BE1227" s="76"/>
      <c r="BF1227" s="76"/>
      <c r="BG1227" s="76"/>
      <c r="BH1227" s="76"/>
      <c r="BI1227" s="76"/>
      <c r="BN1227" s="500"/>
      <c r="BO1227" s="642"/>
      <c r="BP1227" s="641"/>
      <c r="BQ1227" s="641"/>
      <c r="BR1227" s="400" t="s">
        <v>158</v>
      </c>
      <c r="BS1227" s="188">
        <v>4505</v>
      </c>
      <c r="BT1227" s="390">
        <v>7.6916772807829293E-4</v>
      </c>
      <c r="BU1227" s="188">
        <v>2</v>
      </c>
      <c r="BV1227" s="390">
        <v>0.15384615384615385</v>
      </c>
      <c r="BW1227" s="188">
        <v>2252.5</v>
      </c>
      <c r="BX1227" s="401">
        <v>1.026694045174538E-3</v>
      </c>
      <c r="CB1227" s="159"/>
      <c r="CC1227" s="159"/>
      <c r="CD1227" s="159"/>
      <c r="CE1227" s="159"/>
      <c r="CF1227" s="159"/>
      <c r="CG1227" s="159"/>
      <c r="CI1227" s="76"/>
      <c r="CJ1227" s="150"/>
      <c r="CK1227" s="150"/>
      <c r="CL1227" s="150"/>
    </row>
    <row r="1228" spans="2:95" s="14" customFormat="1" ht="13.5" customHeight="1">
      <c r="B1228" s="500"/>
      <c r="C1228" s="629"/>
      <c r="D1228" s="632"/>
      <c r="E1228" s="616"/>
      <c r="F1228" s="616"/>
      <c r="G1228" s="128" t="s">
        <v>81</v>
      </c>
      <c r="H1228" s="204">
        <v>8974820</v>
      </c>
      <c r="I1228" s="183">
        <f>IFERROR(H1228/E1212,"-")</f>
        <v>0.14989759158592494</v>
      </c>
      <c r="J1228" s="212">
        <v>62</v>
      </c>
      <c r="K1228" s="183">
        <f>IFERROR(J1228/F1212,"-")</f>
        <v>0.61386138613861385</v>
      </c>
      <c r="L1228" s="215">
        <f t="shared" si="1222"/>
        <v>144755.16129032258</v>
      </c>
      <c r="M1228" s="111">
        <f t="shared" si="1215"/>
        <v>3.0891878425510711E-2</v>
      </c>
      <c r="N1228" s="616"/>
      <c r="O1228" s="616"/>
      <c r="P1228" s="128" t="s">
        <v>81</v>
      </c>
      <c r="Q1228" s="204">
        <v>575723</v>
      </c>
      <c r="R1228" s="183">
        <f>IFERROR(Q1228/N1212,"-")</f>
        <v>0.15985467327865302</v>
      </c>
      <c r="S1228" s="212">
        <v>9</v>
      </c>
      <c r="T1228" s="183">
        <f>IFERROR(S1228/O1212,"-")</f>
        <v>0.81818181818181823</v>
      </c>
      <c r="U1228" s="215">
        <f t="shared" si="1223"/>
        <v>63969.222222222219</v>
      </c>
      <c r="V1228" s="111">
        <f t="shared" si="1216"/>
        <v>4.4843049327354259E-3</v>
      </c>
      <c r="W1228" s="616"/>
      <c r="X1228" s="616"/>
      <c r="Y1228" s="128" t="s">
        <v>81</v>
      </c>
      <c r="Z1228" s="204">
        <v>18794</v>
      </c>
      <c r="AA1228" s="183">
        <f>IFERROR(Z1228/W1212,"-")</f>
        <v>3.3171541027587056E-2</v>
      </c>
      <c r="AB1228" s="212">
        <v>2</v>
      </c>
      <c r="AC1228" s="183">
        <f>IFERROR(AB1228/X1212,"-")</f>
        <v>0.5</v>
      </c>
      <c r="AD1228" s="215">
        <f t="shared" si="1224"/>
        <v>9397</v>
      </c>
      <c r="AE1228" s="111">
        <f t="shared" si="1217"/>
        <v>9.9651220727453907E-4</v>
      </c>
      <c r="AF1228" s="616"/>
      <c r="AG1228" s="616"/>
      <c r="AH1228" s="128" t="s">
        <v>81</v>
      </c>
      <c r="AI1228" s="204">
        <v>2048866</v>
      </c>
      <c r="AJ1228" s="183">
        <f>IFERROR(AI1228/AF1212,"-")</f>
        <v>0.321960425662977</v>
      </c>
      <c r="AK1228" s="212">
        <v>13</v>
      </c>
      <c r="AL1228" s="183">
        <f>IFERROR(AK1228/AG1212,"-")</f>
        <v>0.8666666666666667</v>
      </c>
      <c r="AM1228" s="215">
        <f t="shared" si="1225"/>
        <v>157605.07692307694</v>
      </c>
      <c r="AN1228" s="111">
        <f t="shared" si="1218"/>
        <v>6.4773293472845045E-3</v>
      </c>
      <c r="AO1228" s="616"/>
      <c r="AP1228" s="652"/>
      <c r="AQ1228" s="128" t="s">
        <v>81</v>
      </c>
      <c r="AR1228" s="204">
        <f t="shared" si="1220"/>
        <v>11618203</v>
      </c>
      <c r="AS1228" s="183">
        <f>IFERROR(AR1228/AO1212,"-")</f>
        <v>0.16501994749224627</v>
      </c>
      <c r="AT1228" s="212">
        <f t="shared" si="1221"/>
        <v>86</v>
      </c>
      <c r="AU1228" s="183">
        <f>IFERROR(AT1228/AP1212,"-")</f>
        <v>0.65648854961832059</v>
      </c>
      <c r="AV1228" s="215">
        <f t="shared" si="1226"/>
        <v>135095.38372093023</v>
      </c>
      <c r="AW1228" s="111">
        <f t="shared" si="1219"/>
        <v>4.2850024912805179E-2</v>
      </c>
      <c r="AX1228" s="121"/>
      <c r="AY1228" s="76"/>
      <c r="AZ1228" s="76"/>
      <c r="BA1228" s="76"/>
      <c r="BB1228" s="76"/>
      <c r="BC1228" s="76"/>
      <c r="BD1228" s="76"/>
      <c r="BE1228" s="76"/>
      <c r="BF1228" s="76"/>
      <c r="BG1228" s="76"/>
      <c r="BH1228" s="76"/>
      <c r="BI1228" s="76"/>
      <c r="BN1228" s="500"/>
      <c r="BO1228" s="642"/>
      <c r="BP1228" s="641"/>
      <c r="BQ1228" s="641"/>
      <c r="BR1228" s="128" t="s">
        <v>81</v>
      </c>
      <c r="BS1228" s="188">
        <v>670736</v>
      </c>
      <c r="BT1228" s="390">
        <v>0.11451908662826235</v>
      </c>
      <c r="BU1228" s="188">
        <v>9</v>
      </c>
      <c r="BV1228" s="390">
        <v>0.69230769230769229</v>
      </c>
      <c r="BW1228" s="188">
        <v>74526.222222222219</v>
      </c>
      <c r="BX1228" s="401">
        <v>4.6201232032854209E-3</v>
      </c>
      <c r="CB1228" s="159"/>
      <c r="CC1228" s="159"/>
      <c r="CD1228" s="159"/>
      <c r="CE1228" s="159"/>
      <c r="CF1228" s="159"/>
      <c r="CG1228" s="159"/>
      <c r="CI1228" s="76"/>
      <c r="CJ1228" s="150"/>
      <c r="CK1228" s="150"/>
      <c r="CL1228" s="150"/>
    </row>
    <row r="1229" spans="2:95" s="14" customFormat="1" ht="13.5" customHeight="1">
      <c r="B1229" s="500">
        <v>73</v>
      </c>
      <c r="C1229" s="627" t="s">
        <v>32</v>
      </c>
      <c r="D1229" s="630">
        <f>BL77</f>
        <v>2734</v>
      </c>
      <c r="E1229" s="626">
        <f t="shared" ref="E1229" si="1227">VLOOKUP(C1229,$AY$5:$BI$78,2,0)</f>
        <v>106373220</v>
      </c>
      <c r="F1229" s="626">
        <f t="shared" ref="F1229" si="1228">VLOOKUP(C1229,$AY$5:$BI$78,7,0)</f>
        <v>180</v>
      </c>
      <c r="G1229" s="124" t="s">
        <v>144</v>
      </c>
      <c r="H1229" s="210">
        <v>372836</v>
      </c>
      <c r="I1229" s="181">
        <f>IFERROR(H1229/E1229,"-")</f>
        <v>3.5049799188179129E-3</v>
      </c>
      <c r="J1229" s="210">
        <v>16</v>
      </c>
      <c r="K1229" s="181">
        <f>IFERROR(J1229/F1229,"-")</f>
        <v>8.8888888888888892E-2</v>
      </c>
      <c r="L1229" s="213">
        <f t="shared" si="1222"/>
        <v>23302.25</v>
      </c>
      <c r="M1229" s="108">
        <f>IFERROR(J1229/$BL$77,0)</f>
        <v>5.8522311631309439E-3</v>
      </c>
      <c r="N1229" s="626">
        <f t="shared" ref="N1229" si="1229">VLOOKUP(C1229,$AY$5:$BI$78,3,0)</f>
        <v>6670610</v>
      </c>
      <c r="O1229" s="626">
        <f t="shared" ref="O1229" si="1230">VLOOKUP(C1229,$AY$5:$BI$78,8,0)</f>
        <v>11</v>
      </c>
      <c r="P1229" s="124" t="s">
        <v>144</v>
      </c>
      <c r="Q1229" s="210">
        <v>120491</v>
      </c>
      <c r="R1229" s="181">
        <f>IFERROR(Q1229/N1229,"-")</f>
        <v>1.8062965755755472E-2</v>
      </c>
      <c r="S1229" s="210">
        <v>2</v>
      </c>
      <c r="T1229" s="181">
        <f>IFERROR(S1229/O1229,"-")</f>
        <v>0.18181818181818182</v>
      </c>
      <c r="U1229" s="213">
        <f t="shared" si="1223"/>
        <v>60245.5</v>
      </c>
      <c r="V1229" s="108">
        <f>IFERROR(S1229/$BL$77,0)</f>
        <v>7.3152889539136799E-4</v>
      </c>
      <c r="W1229" s="626">
        <f t="shared" ref="W1229" si="1231">VLOOKUP(C1229,$AY$5:$BI$78,4,0)</f>
        <v>10134660</v>
      </c>
      <c r="X1229" s="626">
        <f t="shared" ref="X1229" si="1232">VLOOKUP(C1229,$AY$5:$BI$78,9,0)</f>
        <v>16</v>
      </c>
      <c r="Y1229" s="124" t="s">
        <v>144</v>
      </c>
      <c r="Z1229" s="210">
        <v>69308</v>
      </c>
      <c r="AA1229" s="181">
        <f>IFERROR(Z1229/W1229,"-")</f>
        <v>6.8387099320549481E-3</v>
      </c>
      <c r="AB1229" s="210">
        <v>5</v>
      </c>
      <c r="AC1229" s="181">
        <f>IFERROR(AB1229/X1229,"-")</f>
        <v>0.3125</v>
      </c>
      <c r="AD1229" s="213">
        <f t="shared" si="1224"/>
        <v>13861.6</v>
      </c>
      <c r="AE1229" s="108">
        <f>IFERROR(AB1229/$BL$77,0)</f>
        <v>1.8288222384784199E-3</v>
      </c>
      <c r="AF1229" s="626">
        <f t="shared" ref="AF1229" si="1233">VLOOKUP(C1229,$AY$5:$BI$78,5,0)</f>
        <v>30116170</v>
      </c>
      <c r="AG1229" s="626">
        <f t="shared" ref="AG1229" si="1234">VLOOKUP(C1229,$AY$5:$BI$78,10,0)</f>
        <v>28</v>
      </c>
      <c r="AH1229" s="124" t="s">
        <v>144</v>
      </c>
      <c r="AI1229" s="210">
        <v>90496</v>
      </c>
      <c r="AJ1229" s="181">
        <f>IFERROR(AI1229/AF1229,"-")</f>
        <v>3.0048973690877693E-3</v>
      </c>
      <c r="AK1229" s="210">
        <v>5</v>
      </c>
      <c r="AL1229" s="181">
        <f>IFERROR(AK1229/AG1229,"-")</f>
        <v>0.17857142857142858</v>
      </c>
      <c r="AM1229" s="213">
        <f t="shared" si="1225"/>
        <v>18099.2</v>
      </c>
      <c r="AN1229" s="108">
        <f>IFERROR(AK1229/$BL$77,0)</f>
        <v>1.8288222384784199E-3</v>
      </c>
      <c r="AO1229" s="626">
        <f t="shared" ref="AO1229" si="1235">VLOOKUP(C1229,$AY$5:$BI$78,6,0)</f>
        <v>153294660</v>
      </c>
      <c r="AP1229" s="650">
        <f t="shared" ref="AP1229" si="1236">VLOOKUP(C1229,$AY$5:$BI$78,11,0)</f>
        <v>235</v>
      </c>
      <c r="AQ1229" s="124" t="s">
        <v>144</v>
      </c>
      <c r="AR1229" s="210">
        <f t="shared" si="1220"/>
        <v>653131</v>
      </c>
      <c r="AS1229" s="181">
        <f>IFERROR(AR1229/AO1229,"-")</f>
        <v>4.2606246036228533E-3</v>
      </c>
      <c r="AT1229" s="210">
        <f t="shared" si="1221"/>
        <v>28</v>
      </c>
      <c r="AU1229" s="181">
        <f>IFERROR(AT1229/AP1229,"-")</f>
        <v>0.11914893617021277</v>
      </c>
      <c r="AV1229" s="213">
        <f t="shared" si="1226"/>
        <v>23326.107142857141</v>
      </c>
      <c r="AW1229" s="108">
        <f>IFERROR(AT1229/$BL$77,0)</f>
        <v>1.0241404535479151E-2</v>
      </c>
      <c r="AX1229" s="121"/>
      <c r="AY1229" s="76"/>
      <c r="AZ1229" s="76"/>
      <c r="BA1229" s="76"/>
      <c r="BB1229" s="76"/>
      <c r="BC1229" s="76"/>
      <c r="BD1229" s="76"/>
      <c r="BE1229" s="76"/>
      <c r="BF1229" s="76"/>
      <c r="BG1229" s="76"/>
      <c r="BH1229" s="76"/>
      <c r="BI1229" s="76"/>
      <c r="BN1229" s="500">
        <v>73</v>
      </c>
      <c r="BO1229" s="642" t="s">
        <v>32</v>
      </c>
      <c r="BP1229" s="641">
        <v>12404500</v>
      </c>
      <c r="BQ1229" s="641">
        <v>24</v>
      </c>
      <c r="BR1229" s="400" t="s">
        <v>144</v>
      </c>
      <c r="BS1229" s="188">
        <v>142193</v>
      </c>
      <c r="BT1229" s="390">
        <v>1.1463017453343544E-2</v>
      </c>
      <c r="BU1229" s="188">
        <v>7</v>
      </c>
      <c r="BV1229" s="390">
        <v>0.29166666666666669</v>
      </c>
      <c r="BW1229" s="188">
        <v>20313.285714285714</v>
      </c>
      <c r="BX1229" s="401">
        <v>2.6415094339622643E-3</v>
      </c>
      <c r="CB1229" s="159"/>
      <c r="CC1229" s="159"/>
      <c r="CD1229" s="159"/>
      <c r="CE1229" s="159"/>
      <c r="CF1229" s="159"/>
      <c r="CG1229" s="159"/>
      <c r="CI1229" s="76"/>
      <c r="CJ1229" s="150"/>
      <c r="CK1229" s="150"/>
      <c r="CL1229" s="150"/>
    </row>
    <row r="1230" spans="2:95" s="14" customFormat="1" ht="13.5" customHeight="1">
      <c r="B1230" s="500"/>
      <c r="C1230" s="628"/>
      <c r="D1230" s="631"/>
      <c r="E1230" s="615"/>
      <c r="F1230" s="615"/>
      <c r="G1230" s="125" t="s">
        <v>145</v>
      </c>
      <c r="H1230" s="211">
        <v>6043526</v>
      </c>
      <c r="I1230" s="182">
        <f>IFERROR(H1230/E1229,"-")</f>
        <v>5.6814356094513262E-2</v>
      </c>
      <c r="J1230" s="211">
        <v>29</v>
      </c>
      <c r="K1230" s="182">
        <f>IFERROR(J1230/F1229,"-")</f>
        <v>0.16111111111111112</v>
      </c>
      <c r="L1230" s="214">
        <f t="shared" si="1222"/>
        <v>208397.44827586206</v>
      </c>
      <c r="M1230" s="109">
        <f t="shared" ref="M1230:M1245" si="1237">IFERROR(J1230/$BL$77,0)</f>
        <v>1.0607168983174835E-2</v>
      </c>
      <c r="N1230" s="615"/>
      <c r="O1230" s="615"/>
      <c r="P1230" s="125" t="s">
        <v>145</v>
      </c>
      <c r="Q1230" s="211">
        <v>12574</v>
      </c>
      <c r="R1230" s="182">
        <f>IFERROR(Q1230/N1229,"-")</f>
        <v>1.8849850313539542E-3</v>
      </c>
      <c r="S1230" s="211">
        <v>2</v>
      </c>
      <c r="T1230" s="182">
        <f>IFERROR(S1230/O1229,"-")</f>
        <v>0.18181818181818182</v>
      </c>
      <c r="U1230" s="214">
        <f t="shared" si="1223"/>
        <v>6287</v>
      </c>
      <c r="V1230" s="109">
        <f t="shared" ref="V1230:V1245" si="1238">IFERROR(S1230/$BL$77,0)</f>
        <v>7.3152889539136799E-4</v>
      </c>
      <c r="W1230" s="615"/>
      <c r="X1230" s="615"/>
      <c r="Y1230" s="125" t="s">
        <v>145</v>
      </c>
      <c r="Z1230" s="211">
        <v>157479</v>
      </c>
      <c r="AA1230" s="182">
        <f>IFERROR(Z1230/W1229,"-")</f>
        <v>1.5538656452214479E-2</v>
      </c>
      <c r="AB1230" s="211">
        <v>5</v>
      </c>
      <c r="AC1230" s="182">
        <f>IFERROR(AB1230/X1229,"-")</f>
        <v>0.3125</v>
      </c>
      <c r="AD1230" s="214">
        <f t="shared" si="1224"/>
        <v>31495.8</v>
      </c>
      <c r="AE1230" s="109">
        <f t="shared" ref="AE1230:AE1245" si="1239">IFERROR(AB1230/$BL$77,0)</f>
        <v>1.8288222384784199E-3</v>
      </c>
      <c r="AF1230" s="615"/>
      <c r="AG1230" s="615"/>
      <c r="AH1230" s="125" t="s">
        <v>145</v>
      </c>
      <c r="AI1230" s="211">
        <v>342954</v>
      </c>
      <c r="AJ1230" s="182">
        <f>IFERROR(AI1230/AF1229,"-")</f>
        <v>1.1387703018013246E-2</v>
      </c>
      <c r="AK1230" s="211">
        <v>8</v>
      </c>
      <c r="AL1230" s="182">
        <f>IFERROR(AK1230/AG1229,"-")</f>
        <v>0.2857142857142857</v>
      </c>
      <c r="AM1230" s="214">
        <f t="shared" si="1225"/>
        <v>42869.25</v>
      </c>
      <c r="AN1230" s="109">
        <f t="shared" ref="AN1230:AN1245" si="1240">IFERROR(AK1230/$BL$77,0)</f>
        <v>2.926115581565472E-3</v>
      </c>
      <c r="AO1230" s="615"/>
      <c r="AP1230" s="651"/>
      <c r="AQ1230" s="125" t="s">
        <v>145</v>
      </c>
      <c r="AR1230" s="211">
        <f t="shared" si="1220"/>
        <v>6556533</v>
      </c>
      <c r="AS1230" s="182">
        <f>IFERROR(AR1230/AO1229,"-")</f>
        <v>4.2770785361994995E-2</v>
      </c>
      <c r="AT1230" s="211">
        <f t="shared" si="1221"/>
        <v>44</v>
      </c>
      <c r="AU1230" s="182">
        <f>IFERROR(AT1230/AP1229,"-")</f>
        <v>0.18723404255319148</v>
      </c>
      <c r="AV1230" s="214">
        <f t="shared" si="1226"/>
        <v>149012.11363636365</v>
      </c>
      <c r="AW1230" s="109">
        <f t="shared" ref="AW1230:AW1245" si="1241">IFERROR(AT1230/$BL$77,0)</f>
        <v>1.6093635698610095E-2</v>
      </c>
      <c r="AX1230" s="121"/>
      <c r="AY1230" s="76"/>
      <c r="AZ1230" s="76"/>
      <c r="BA1230" s="76"/>
      <c r="BB1230" s="76"/>
      <c r="BC1230" s="76"/>
      <c r="BD1230" s="76"/>
      <c r="BE1230" s="76"/>
      <c r="BF1230" s="76"/>
      <c r="BG1230" s="76"/>
      <c r="BH1230" s="76"/>
      <c r="BI1230" s="76"/>
      <c r="BN1230" s="500"/>
      <c r="BO1230" s="642"/>
      <c r="BP1230" s="641"/>
      <c r="BQ1230" s="641"/>
      <c r="BR1230" s="400" t="s">
        <v>145</v>
      </c>
      <c r="BS1230" s="188">
        <v>69279</v>
      </c>
      <c r="BT1230" s="390">
        <v>5.5849893183925192E-3</v>
      </c>
      <c r="BU1230" s="188">
        <v>6</v>
      </c>
      <c r="BV1230" s="390">
        <v>0.25</v>
      </c>
      <c r="BW1230" s="188">
        <v>11546.5</v>
      </c>
      <c r="BX1230" s="401">
        <v>2.2641509433962265E-3</v>
      </c>
      <c r="CB1230" s="159"/>
      <c r="CC1230" s="159"/>
      <c r="CD1230" s="159"/>
      <c r="CE1230" s="159"/>
      <c r="CF1230" s="159"/>
      <c r="CG1230" s="159"/>
      <c r="CI1230" s="76"/>
      <c r="CJ1230" s="150"/>
      <c r="CK1230" s="150"/>
      <c r="CL1230" s="150"/>
    </row>
    <row r="1231" spans="2:95" s="14" customFormat="1" ht="13.5" customHeight="1">
      <c r="B1231" s="500"/>
      <c r="C1231" s="628"/>
      <c r="D1231" s="631"/>
      <c r="E1231" s="615"/>
      <c r="F1231" s="615"/>
      <c r="G1231" s="126" t="s">
        <v>146</v>
      </c>
      <c r="H1231" s="211">
        <v>3937314</v>
      </c>
      <c r="I1231" s="182">
        <f>IFERROR(H1231/E1229,"-")</f>
        <v>3.701414698173093E-2</v>
      </c>
      <c r="J1231" s="211">
        <v>42</v>
      </c>
      <c r="K1231" s="182">
        <f>IFERROR(J1231/F1229,"-")</f>
        <v>0.23333333333333334</v>
      </c>
      <c r="L1231" s="214">
        <f t="shared" si="1222"/>
        <v>93745.571428571435</v>
      </c>
      <c r="M1231" s="109">
        <f t="shared" si="1237"/>
        <v>1.5362106803218726E-2</v>
      </c>
      <c r="N1231" s="615"/>
      <c r="O1231" s="615"/>
      <c r="P1231" s="126" t="s">
        <v>146</v>
      </c>
      <c r="Q1231" s="211">
        <v>55038</v>
      </c>
      <c r="R1231" s="182">
        <f>IFERROR(Q1231/N1229,"-")</f>
        <v>8.2508196401828316E-3</v>
      </c>
      <c r="S1231" s="211">
        <v>2</v>
      </c>
      <c r="T1231" s="182">
        <f>IFERROR(S1231/O1229,"-")</f>
        <v>0.18181818181818182</v>
      </c>
      <c r="U1231" s="214">
        <f t="shared" si="1223"/>
        <v>27519</v>
      </c>
      <c r="V1231" s="109">
        <f t="shared" si="1238"/>
        <v>7.3152889539136799E-4</v>
      </c>
      <c r="W1231" s="615"/>
      <c r="X1231" s="615"/>
      <c r="Y1231" s="126" t="s">
        <v>146</v>
      </c>
      <c r="Z1231" s="211">
        <v>55389</v>
      </c>
      <c r="AA1231" s="182">
        <f>IFERROR(Z1231/W1229,"-")</f>
        <v>5.4653042134615269E-3</v>
      </c>
      <c r="AB1231" s="211">
        <v>4</v>
      </c>
      <c r="AC1231" s="182">
        <f>IFERROR(AB1231/X1229,"-")</f>
        <v>0.25</v>
      </c>
      <c r="AD1231" s="214">
        <f t="shared" si="1224"/>
        <v>13847.25</v>
      </c>
      <c r="AE1231" s="109">
        <f t="shared" si="1239"/>
        <v>1.463057790782736E-3</v>
      </c>
      <c r="AF1231" s="615"/>
      <c r="AG1231" s="615"/>
      <c r="AH1231" s="126" t="s">
        <v>146</v>
      </c>
      <c r="AI1231" s="211">
        <v>655298</v>
      </c>
      <c r="AJ1231" s="182">
        <f>IFERROR(AI1231/AF1229,"-")</f>
        <v>2.1759008532625496E-2</v>
      </c>
      <c r="AK1231" s="211">
        <v>15</v>
      </c>
      <c r="AL1231" s="182">
        <f>IFERROR(AK1231/AG1229,"-")</f>
        <v>0.5357142857142857</v>
      </c>
      <c r="AM1231" s="214">
        <f t="shared" si="1225"/>
        <v>43686.533333333333</v>
      </c>
      <c r="AN1231" s="109">
        <f t="shared" si="1240"/>
        <v>5.4864667154352594E-3</v>
      </c>
      <c r="AO1231" s="615"/>
      <c r="AP1231" s="651"/>
      <c r="AQ1231" s="126" t="s">
        <v>146</v>
      </c>
      <c r="AR1231" s="211">
        <f t="shared" si="1220"/>
        <v>4703039</v>
      </c>
      <c r="AS1231" s="182">
        <f>IFERROR(AR1231/AO1229,"-")</f>
        <v>3.0679731440090608E-2</v>
      </c>
      <c r="AT1231" s="211">
        <f t="shared" si="1221"/>
        <v>63</v>
      </c>
      <c r="AU1231" s="182">
        <f>IFERROR(AT1231/AP1229,"-")</f>
        <v>0.26808510638297872</v>
      </c>
      <c r="AV1231" s="214">
        <f t="shared" si="1226"/>
        <v>74651.412698412692</v>
      </c>
      <c r="AW1231" s="109">
        <f t="shared" si="1241"/>
        <v>2.3043160204828092E-2</v>
      </c>
      <c r="AX1231" s="121"/>
      <c r="AY1231" s="76"/>
      <c r="AZ1231" s="76"/>
      <c r="BA1231" s="76"/>
      <c r="BB1231" s="76"/>
      <c r="BC1231" s="76"/>
      <c r="BD1231" s="76"/>
      <c r="BE1231" s="76"/>
      <c r="BF1231" s="76"/>
      <c r="BG1231" s="76"/>
      <c r="BH1231" s="76"/>
      <c r="BI1231" s="76"/>
      <c r="BN1231" s="500"/>
      <c r="BO1231" s="642"/>
      <c r="BP1231" s="641"/>
      <c r="BQ1231" s="641"/>
      <c r="BR1231" s="400" t="s">
        <v>146</v>
      </c>
      <c r="BS1231" s="188">
        <v>252653</v>
      </c>
      <c r="BT1231" s="390">
        <v>2.0367850376879357E-2</v>
      </c>
      <c r="BU1231" s="188">
        <v>11</v>
      </c>
      <c r="BV1231" s="390">
        <v>0.45833333333333331</v>
      </c>
      <c r="BW1231" s="188">
        <v>22968.454545454544</v>
      </c>
      <c r="BX1231" s="401">
        <v>4.1509433962264152E-3</v>
      </c>
      <c r="CB1231" s="159"/>
      <c r="CC1231" s="159"/>
      <c r="CD1231" s="159"/>
      <c r="CE1231" s="159"/>
      <c r="CF1231" s="159"/>
      <c r="CG1231" s="159"/>
      <c r="CI1231" s="76"/>
      <c r="CJ1231" s="150"/>
      <c r="CK1231" s="150"/>
      <c r="CL1231" s="150"/>
    </row>
    <row r="1232" spans="2:95" s="14" customFormat="1" ht="13.5" customHeight="1">
      <c r="B1232" s="500"/>
      <c r="C1232" s="628"/>
      <c r="D1232" s="631"/>
      <c r="E1232" s="615"/>
      <c r="F1232" s="615"/>
      <c r="G1232" s="126" t="s">
        <v>147</v>
      </c>
      <c r="H1232" s="211">
        <v>51956</v>
      </c>
      <c r="I1232" s="182">
        <f>IFERROR(H1232/E1229,"-")</f>
        <v>4.8843120477127611E-4</v>
      </c>
      <c r="J1232" s="211">
        <v>7</v>
      </c>
      <c r="K1232" s="182">
        <f>IFERROR(J1232/F1229,"-")</f>
        <v>3.888888888888889E-2</v>
      </c>
      <c r="L1232" s="214">
        <f t="shared" si="1222"/>
        <v>7422.2857142857147</v>
      </c>
      <c r="M1232" s="109">
        <f t="shared" si="1237"/>
        <v>2.5603511338697879E-3</v>
      </c>
      <c r="N1232" s="615"/>
      <c r="O1232" s="615"/>
      <c r="P1232" s="126" t="s">
        <v>147</v>
      </c>
      <c r="Q1232" s="211">
        <v>0</v>
      </c>
      <c r="R1232" s="182">
        <f>IFERROR(Q1232/N1229,"-")</f>
        <v>0</v>
      </c>
      <c r="S1232" s="211">
        <v>0</v>
      </c>
      <c r="T1232" s="182">
        <f>IFERROR(S1232/O1229,"-")</f>
        <v>0</v>
      </c>
      <c r="U1232" s="214" t="str">
        <f t="shared" si="1223"/>
        <v>-</v>
      </c>
      <c r="V1232" s="109">
        <f t="shared" si="1238"/>
        <v>0</v>
      </c>
      <c r="W1232" s="615"/>
      <c r="X1232" s="615"/>
      <c r="Y1232" s="126" t="s">
        <v>147</v>
      </c>
      <c r="Z1232" s="211">
        <v>963</v>
      </c>
      <c r="AA1232" s="182">
        <f>IFERROR(Z1232/W1229,"-")</f>
        <v>9.5020454558909727E-5</v>
      </c>
      <c r="AB1232" s="211">
        <v>1</v>
      </c>
      <c r="AC1232" s="182">
        <f>IFERROR(AB1232/X1229,"-")</f>
        <v>6.25E-2</v>
      </c>
      <c r="AD1232" s="214">
        <f t="shared" si="1224"/>
        <v>963</v>
      </c>
      <c r="AE1232" s="109">
        <f t="shared" si="1239"/>
        <v>3.65764447695684E-4</v>
      </c>
      <c r="AF1232" s="615"/>
      <c r="AG1232" s="615"/>
      <c r="AH1232" s="126" t="s">
        <v>147</v>
      </c>
      <c r="AI1232" s="211">
        <v>27613</v>
      </c>
      <c r="AJ1232" s="182">
        <f>IFERROR(AI1232/AF1229,"-")</f>
        <v>9.1688285728231712E-4</v>
      </c>
      <c r="AK1232" s="211">
        <v>4</v>
      </c>
      <c r="AL1232" s="182">
        <f>IFERROR(AK1232/AG1229,"-")</f>
        <v>0.14285714285714285</v>
      </c>
      <c r="AM1232" s="214">
        <f t="shared" si="1225"/>
        <v>6903.25</v>
      </c>
      <c r="AN1232" s="109">
        <f t="shared" si="1240"/>
        <v>1.463057790782736E-3</v>
      </c>
      <c r="AO1232" s="615"/>
      <c r="AP1232" s="651"/>
      <c r="AQ1232" s="126" t="s">
        <v>147</v>
      </c>
      <c r="AR1232" s="211">
        <f t="shared" si="1220"/>
        <v>80532</v>
      </c>
      <c r="AS1232" s="182">
        <f>IFERROR(AR1232/AO1229,"-")</f>
        <v>5.2534119583813295E-4</v>
      </c>
      <c r="AT1232" s="211">
        <f t="shared" si="1221"/>
        <v>12</v>
      </c>
      <c r="AU1232" s="182">
        <f>IFERROR(AT1232/AP1229,"-")</f>
        <v>5.106382978723404E-2</v>
      </c>
      <c r="AV1232" s="214">
        <f t="shared" si="1226"/>
        <v>6711</v>
      </c>
      <c r="AW1232" s="109">
        <f t="shared" si="1241"/>
        <v>4.3891733723482075E-3</v>
      </c>
      <c r="AX1232" s="121"/>
      <c r="AY1232" s="76"/>
      <c r="AZ1232" s="76"/>
      <c r="BA1232" s="76"/>
      <c r="BB1232" s="76"/>
      <c r="BC1232" s="76"/>
      <c r="BD1232" s="76"/>
      <c r="BE1232" s="76"/>
      <c r="BF1232" s="76"/>
      <c r="BG1232" s="76"/>
      <c r="BH1232" s="76"/>
      <c r="BI1232" s="76"/>
      <c r="BN1232" s="500"/>
      <c r="BO1232" s="642"/>
      <c r="BP1232" s="641"/>
      <c r="BQ1232" s="641"/>
      <c r="BR1232" s="400" t="s">
        <v>147</v>
      </c>
      <c r="BS1232" s="188">
        <v>13860</v>
      </c>
      <c r="BT1232" s="390">
        <v>1.11733645048168E-3</v>
      </c>
      <c r="BU1232" s="188">
        <v>2</v>
      </c>
      <c r="BV1232" s="390">
        <v>8.3333333333333329E-2</v>
      </c>
      <c r="BW1232" s="188">
        <v>6930</v>
      </c>
      <c r="BX1232" s="401">
        <v>7.5471698113207543E-4</v>
      </c>
      <c r="CB1232" s="159"/>
      <c r="CC1232" s="159"/>
      <c r="CD1232" s="159"/>
      <c r="CE1232" s="159"/>
      <c r="CF1232" s="159"/>
      <c r="CG1232" s="159"/>
      <c r="CI1232" s="79"/>
      <c r="CJ1232" s="151"/>
      <c r="CK1232" s="151"/>
      <c r="CL1232" s="151"/>
      <c r="CN1232" s="64"/>
      <c r="CO1232" s="64"/>
      <c r="CP1232" s="64"/>
      <c r="CQ1232" s="64"/>
    </row>
    <row r="1233" spans="2:95" s="14" customFormat="1" ht="13.5" customHeight="1">
      <c r="B1233" s="500"/>
      <c r="C1233" s="628"/>
      <c r="D1233" s="631"/>
      <c r="E1233" s="615"/>
      <c r="F1233" s="615"/>
      <c r="G1233" s="126" t="s">
        <v>148</v>
      </c>
      <c r="H1233" s="211">
        <v>1049408</v>
      </c>
      <c r="I1233" s="182">
        <f>IFERROR(H1233/E1229,"-")</f>
        <v>9.8653401673842352E-3</v>
      </c>
      <c r="J1233" s="211">
        <v>38</v>
      </c>
      <c r="K1233" s="182">
        <f>IFERROR(J1233/F1229,"-")</f>
        <v>0.21111111111111111</v>
      </c>
      <c r="L1233" s="214">
        <f t="shared" si="1222"/>
        <v>27616</v>
      </c>
      <c r="M1233" s="109">
        <f t="shared" si="1237"/>
        <v>1.3899049012435992E-2</v>
      </c>
      <c r="N1233" s="615"/>
      <c r="O1233" s="615"/>
      <c r="P1233" s="126" t="s">
        <v>148</v>
      </c>
      <c r="Q1233" s="211">
        <v>23295</v>
      </c>
      <c r="R1233" s="182">
        <f>IFERROR(Q1233/N1229,"-")</f>
        <v>3.4921843729434038E-3</v>
      </c>
      <c r="S1233" s="211">
        <v>2</v>
      </c>
      <c r="T1233" s="182">
        <f>IFERROR(S1233/O1229,"-")</f>
        <v>0.18181818181818182</v>
      </c>
      <c r="U1233" s="214">
        <f t="shared" si="1223"/>
        <v>11647.5</v>
      </c>
      <c r="V1233" s="109">
        <f t="shared" si="1238"/>
        <v>7.3152889539136799E-4</v>
      </c>
      <c r="W1233" s="615"/>
      <c r="X1233" s="615"/>
      <c r="Y1233" s="126" t="s">
        <v>148</v>
      </c>
      <c r="Z1233" s="211">
        <v>145101</v>
      </c>
      <c r="AA1233" s="182">
        <f>IFERROR(Z1233/W1229,"-")</f>
        <v>1.431730319517379E-2</v>
      </c>
      <c r="AB1233" s="211">
        <v>5</v>
      </c>
      <c r="AC1233" s="182">
        <f>IFERROR(AB1233/X1229,"-")</f>
        <v>0.3125</v>
      </c>
      <c r="AD1233" s="214">
        <f t="shared" si="1224"/>
        <v>29020.2</v>
      </c>
      <c r="AE1233" s="109">
        <f t="shared" si="1239"/>
        <v>1.8288222384784199E-3</v>
      </c>
      <c r="AF1233" s="615"/>
      <c r="AG1233" s="615"/>
      <c r="AH1233" s="126" t="s">
        <v>148</v>
      </c>
      <c r="AI1233" s="211">
        <v>353000</v>
      </c>
      <c r="AJ1233" s="182">
        <f>IFERROR(AI1233/AF1229,"-")</f>
        <v>1.1721277971269255E-2</v>
      </c>
      <c r="AK1233" s="211">
        <v>15</v>
      </c>
      <c r="AL1233" s="182">
        <f>IFERROR(AK1233/AG1229,"-")</f>
        <v>0.5357142857142857</v>
      </c>
      <c r="AM1233" s="214">
        <f t="shared" si="1225"/>
        <v>23533.333333333332</v>
      </c>
      <c r="AN1233" s="109">
        <f t="shared" si="1240"/>
        <v>5.4864667154352594E-3</v>
      </c>
      <c r="AO1233" s="615"/>
      <c r="AP1233" s="651"/>
      <c r="AQ1233" s="126" t="s">
        <v>148</v>
      </c>
      <c r="AR1233" s="211">
        <f t="shared" si="1220"/>
        <v>1570804</v>
      </c>
      <c r="AS1233" s="182">
        <f>IFERROR(AR1233/AO1229,"-")</f>
        <v>1.0246958374153412E-2</v>
      </c>
      <c r="AT1233" s="211">
        <f t="shared" si="1221"/>
        <v>60</v>
      </c>
      <c r="AU1233" s="182">
        <f>IFERROR(AT1233/AP1229,"-")</f>
        <v>0.25531914893617019</v>
      </c>
      <c r="AV1233" s="214">
        <f t="shared" si="1226"/>
        <v>26180.066666666666</v>
      </c>
      <c r="AW1233" s="109">
        <f t="shared" si="1241"/>
        <v>2.1945866861741038E-2</v>
      </c>
      <c r="AX1233" s="121"/>
      <c r="AY1233" s="76"/>
      <c r="AZ1233" s="76"/>
      <c r="BA1233" s="76"/>
      <c r="BB1233" s="76"/>
      <c r="BC1233" s="76"/>
      <c r="BD1233" s="76"/>
      <c r="BE1233" s="76"/>
      <c r="BF1233" s="76"/>
      <c r="BG1233" s="76"/>
      <c r="BH1233" s="76"/>
      <c r="BI1233" s="76"/>
      <c r="BN1233" s="500"/>
      <c r="BO1233" s="642"/>
      <c r="BP1233" s="641"/>
      <c r="BQ1233" s="641"/>
      <c r="BR1233" s="400" t="s">
        <v>148</v>
      </c>
      <c r="BS1233" s="188">
        <v>1641768</v>
      </c>
      <c r="BT1233" s="390">
        <v>0.13235261397073642</v>
      </c>
      <c r="BU1233" s="188">
        <v>10</v>
      </c>
      <c r="BV1233" s="390">
        <v>0.41666666666666669</v>
      </c>
      <c r="BW1233" s="188">
        <v>164176.79999999999</v>
      </c>
      <c r="BX1233" s="401">
        <v>3.7735849056603774E-3</v>
      </c>
      <c r="CB1233" s="159"/>
      <c r="CC1233" s="159"/>
      <c r="CD1233" s="159"/>
      <c r="CE1233" s="159"/>
      <c r="CF1233" s="159"/>
      <c r="CG1233" s="159"/>
      <c r="CI1233" s="79"/>
      <c r="CJ1233" s="151"/>
      <c r="CK1233" s="151"/>
      <c r="CL1233" s="151"/>
      <c r="CN1233" s="64"/>
      <c r="CO1233" s="64"/>
      <c r="CP1233" s="64"/>
      <c r="CQ1233" s="64"/>
    </row>
    <row r="1234" spans="2:95" s="14" customFormat="1" ht="13.5" customHeight="1">
      <c r="B1234" s="500"/>
      <c r="C1234" s="628"/>
      <c r="D1234" s="631"/>
      <c r="E1234" s="615"/>
      <c r="F1234" s="615"/>
      <c r="G1234" s="126" t="s">
        <v>149</v>
      </c>
      <c r="H1234" s="211">
        <v>3773911</v>
      </c>
      <c r="I1234" s="182">
        <f>IFERROR(H1234/E1229,"-")</f>
        <v>3.5478017869535208E-2</v>
      </c>
      <c r="J1234" s="211">
        <v>45</v>
      </c>
      <c r="K1234" s="182">
        <f>IFERROR(J1234/F1229,"-")</f>
        <v>0.25</v>
      </c>
      <c r="L1234" s="214">
        <f t="shared" si="1222"/>
        <v>83864.688888888893</v>
      </c>
      <c r="M1234" s="109">
        <f t="shared" si="1237"/>
        <v>1.6459400146305779E-2</v>
      </c>
      <c r="N1234" s="615"/>
      <c r="O1234" s="615"/>
      <c r="P1234" s="126" t="s">
        <v>149</v>
      </c>
      <c r="Q1234" s="211">
        <v>1048271</v>
      </c>
      <c r="R1234" s="182">
        <f>IFERROR(Q1234/N1229,"-")</f>
        <v>0.15714769713714338</v>
      </c>
      <c r="S1234" s="211">
        <v>6</v>
      </c>
      <c r="T1234" s="182">
        <f>IFERROR(S1234/O1229,"-")</f>
        <v>0.54545454545454541</v>
      </c>
      <c r="U1234" s="214">
        <f t="shared" si="1223"/>
        <v>174711.83333333334</v>
      </c>
      <c r="V1234" s="109">
        <f t="shared" si="1238"/>
        <v>2.1945866861741038E-3</v>
      </c>
      <c r="W1234" s="615"/>
      <c r="X1234" s="615"/>
      <c r="Y1234" s="126" t="s">
        <v>149</v>
      </c>
      <c r="Z1234" s="211">
        <v>481009</v>
      </c>
      <c r="AA1234" s="182">
        <f>IFERROR(Z1234/W1229,"-")</f>
        <v>4.7461779674897828E-2</v>
      </c>
      <c r="AB1234" s="211">
        <v>7</v>
      </c>
      <c r="AC1234" s="182">
        <f>IFERROR(AB1234/X1229,"-")</f>
        <v>0.4375</v>
      </c>
      <c r="AD1234" s="214">
        <f t="shared" si="1224"/>
        <v>68715.571428571435</v>
      </c>
      <c r="AE1234" s="109">
        <f t="shared" si="1239"/>
        <v>2.5603511338697879E-3</v>
      </c>
      <c r="AF1234" s="615"/>
      <c r="AG1234" s="615"/>
      <c r="AH1234" s="126" t="s">
        <v>149</v>
      </c>
      <c r="AI1234" s="211">
        <v>815626</v>
      </c>
      <c r="AJ1234" s="182">
        <f>IFERROR(AI1234/AF1229,"-")</f>
        <v>2.7082660245310079E-2</v>
      </c>
      <c r="AK1234" s="211">
        <v>11</v>
      </c>
      <c r="AL1234" s="182">
        <f>IFERROR(AK1234/AG1229,"-")</f>
        <v>0.39285714285714285</v>
      </c>
      <c r="AM1234" s="214">
        <f t="shared" si="1225"/>
        <v>74147.818181818177</v>
      </c>
      <c r="AN1234" s="109">
        <f t="shared" si="1240"/>
        <v>4.0234089246525238E-3</v>
      </c>
      <c r="AO1234" s="615"/>
      <c r="AP1234" s="651"/>
      <c r="AQ1234" s="126" t="s">
        <v>149</v>
      </c>
      <c r="AR1234" s="211">
        <f t="shared" si="1220"/>
        <v>6118817</v>
      </c>
      <c r="AS1234" s="182">
        <f>IFERROR(AR1234/AO1229,"-")</f>
        <v>3.9915395617825172E-2</v>
      </c>
      <c r="AT1234" s="211">
        <f t="shared" si="1221"/>
        <v>69</v>
      </c>
      <c r="AU1234" s="182">
        <f>IFERROR(AT1234/AP1229,"-")</f>
        <v>0.29361702127659572</v>
      </c>
      <c r="AV1234" s="214">
        <f t="shared" si="1226"/>
        <v>88678.507246376816</v>
      </c>
      <c r="AW1234" s="109">
        <f t="shared" si="1241"/>
        <v>2.5237746891002194E-2</v>
      </c>
      <c r="AX1234" s="121"/>
      <c r="AY1234" s="76"/>
      <c r="AZ1234" s="76"/>
      <c r="BA1234" s="76"/>
      <c r="BB1234" s="76"/>
      <c r="BC1234" s="76"/>
      <c r="BD1234" s="76"/>
      <c r="BE1234" s="76"/>
      <c r="BF1234" s="76"/>
      <c r="BG1234" s="76"/>
      <c r="BH1234" s="76"/>
      <c r="BI1234" s="76"/>
      <c r="BN1234" s="500"/>
      <c r="BO1234" s="642"/>
      <c r="BP1234" s="641"/>
      <c r="BQ1234" s="641"/>
      <c r="BR1234" s="400" t="s">
        <v>149</v>
      </c>
      <c r="BS1234" s="188">
        <v>341712</v>
      </c>
      <c r="BT1234" s="390">
        <v>2.7547422306421057E-2</v>
      </c>
      <c r="BU1234" s="188">
        <v>11</v>
      </c>
      <c r="BV1234" s="390">
        <v>0.45833333333333331</v>
      </c>
      <c r="BW1234" s="188">
        <v>31064.727272727272</v>
      </c>
      <c r="BX1234" s="401">
        <v>4.1509433962264152E-3</v>
      </c>
      <c r="CB1234" s="159"/>
      <c r="CC1234" s="159"/>
      <c r="CD1234" s="159"/>
      <c r="CE1234" s="159"/>
      <c r="CF1234" s="159"/>
      <c r="CG1234" s="159"/>
      <c r="CI1234" s="79"/>
      <c r="CJ1234" s="151"/>
      <c r="CK1234" s="151"/>
      <c r="CL1234" s="151"/>
      <c r="CN1234" s="64"/>
      <c r="CO1234" s="64"/>
      <c r="CP1234" s="64"/>
      <c r="CQ1234" s="64"/>
    </row>
    <row r="1235" spans="2:95" s="14" customFormat="1" ht="13.5" customHeight="1">
      <c r="B1235" s="500"/>
      <c r="C1235" s="628"/>
      <c r="D1235" s="631"/>
      <c r="E1235" s="615"/>
      <c r="F1235" s="615"/>
      <c r="G1235" s="126" t="s">
        <v>150</v>
      </c>
      <c r="H1235" s="211">
        <v>5552184</v>
      </c>
      <c r="I1235" s="182">
        <f>IFERROR(H1235/E1229,"-")</f>
        <v>5.2195317580872327E-2</v>
      </c>
      <c r="J1235" s="211">
        <v>18</v>
      </c>
      <c r="K1235" s="182">
        <f>IFERROR(J1235/F1229,"-")</f>
        <v>0.1</v>
      </c>
      <c r="L1235" s="214">
        <f t="shared" si="1222"/>
        <v>308454.66666666669</v>
      </c>
      <c r="M1235" s="109">
        <f t="shared" si="1237"/>
        <v>6.5837600585223113E-3</v>
      </c>
      <c r="N1235" s="615"/>
      <c r="O1235" s="615"/>
      <c r="P1235" s="126" t="s">
        <v>150</v>
      </c>
      <c r="Q1235" s="211">
        <v>735</v>
      </c>
      <c r="R1235" s="182">
        <f>IFERROR(Q1235/N1229,"-")</f>
        <v>1.1018482567561287E-4</v>
      </c>
      <c r="S1235" s="211">
        <v>1</v>
      </c>
      <c r="T1235" s="182">
        <f>IFERROR(S1235/O1229,"-")</f>
        <v>9.0909090909090912E-2</v>
      </c>
      <c r="U1235" s="214">
        <f t="shared" si="1223"/>
        <v>735</v>
      </c>
      <c r="V1235" s="109">
        <f t="shared" si="1238"/>
        <v>3.65764447695684E-4</v>
      </c>
      <c r="W1235" s="615"/>
      <c r="X1235" s="615"/>
      <c r="Y1235" s="126" t="s">
        <v>150</v>
      </c>
      <c r="Z1235" s="211">
        <v>34368</v>
      </c>
      <c r="AA1235" s="182">
        <f>IFERROR(Z1235/W1229,"-")</f>
        <v>3.3911349764076939E-3</v>
      </c>
      <c r="AB1235" s="211">
        <v>3</v>
      </c>
      <c r="AC1235" s="182">
        <f>IFERROR(AB1235/X1229,"-")</f>
        <v>0.1875</v>
      </c>
      <c r="AD1235" s="214">
        <f t="shared" si="1224"/>
        <v>11456</v>
      </c>
      <c r="AE1235" s="109">
        <f t="shared" si="1239"/>
        <v>1.0972933430870519E-3</v>
      </c>
      <c r="AF1235" s="615"/>
      <c r="AG1235" s="615"/>
      <c r="AH1235" s="126" t="s">
        <v>150</v>
      </c>
      <c r="AI1235" s="211">
        <v>63612</v>
      </c>
      <c r="AJ1235" s="182">
        <f>IFERROR(AI1235/AF1229,"-")</f>
        <v>2.1122207770775635E-3</v>
      </c>
      <c r="AK1235" s="211">
        <v>4</v>
      </c>
      <c r="AL1235" s="182">
        <f>IFERROR(AK1235/AG1229,"-")</f>
        <v>0.14285714285714285</v>
      </c>
      <c r="AM1235" s="214">
        <f t="shared" si="1225"/>
        <v>15903</v>
      </c>
      <c r="AN1235" s="109">
        <f t="shared" si="1240"/>
        <v>1.463057790782736E-3</v>
      </c>
      <c r="AO1235" s="615"/>
      <c r="AP1235" s="651"/>
      <c r="AQ1235" s="126" t="s">
        <v>150</v>
      </c>
      <c r="AR1235" s="211">
        <f t="shared" si="1220"/>
        <v>5650899</v>
      </c>
      <c r="AS1235" s="182">
        <f>IFERROR(AR1235/AO1229,"-")</f>
        <v>3.6862986616754946E-2</v>
      </c>
      <c r="AT1235" s="211">
        <f t="shared" si="1221"/>
        <v>26</v>
      </c>
      <c r="AU1235" s="182">
        <f>IFERROR(AT1235/AP1229,"-")</f>
        <v>0.11063829787234042</v>
      </c>
      <c r="AV1235" s="214">
        <f t="shared" si="1226"/>
        <v>217342.26923076922</v>
      </c>
      <c r="AW1235" s="109">
        <f t="shared" si="1241"/>
        <v>9.5098756400877841E-3</v>
      </c>
      <c r="AX1235" s="121"/>
      <c r="AY1235" s="76"/>
      <c r="AZ1235" s="76"/>
      <c r="BA1235" s="76"/>
      <c r="BB1235" s="76"/>
      <c r="BC1235" s="76"/>
      <c r="BD1235" s="76"/>
      <c r="BE1235" s="76"/>
      <c r="BF1235" s="76"/>
      <c r="BG1235" s="76"/>
      <c r="BH1235" s="76"/>
      <c r="BI1235" s="76"/>
      <c r="BN1235" s="500"/>
      <c r="BO1235" s="642"/>
      <c r="BP1235" s="641"/>
      <c r="BQ1235" s="641"/>
      <c r="BR1235" s="400" t="s">
        <v>150</v>
      </c>
      <c r="BS1235" s="188">
        <v>73826</v>
      </c>
      <c r="BT1235" s="390">
        <v>5.9515498407835864E-3</v>
      </c>
      <c r="BU1235" s="188">
        <v>4</v>
      </c>
      <c r="BV1235" s="390">
        <v>0.16666666666666666</v>
      </c>
      <c r="BW1235" s="188">
        <v>18456.5</v>
      </c>
      <c r="BX1235" s="401">
        <v>1.5094339622641509E-3</v>
      </c>
      <c r="CB1235" s="159"/>
      <c r="CC1235" s="159"/>
      <c r="CD1235" s="159"/>
      <c r="CE1235" s="159"/>
      <c r="CF1235" s="159"/>
      <c r="CG1235" s="159"/>
      <c r="CI1235" s="79"/>
      <c r="CJ1235" s="151"/>
      <c r="CK1235" s="151"/>
      <c r="CL1235" s="151"/>
      <c r="CN1235" s="64"/>
      <c r="CO1235" s="64"/>
      <c r="CP1235" s="64"/>
      <c r="CQ1235" s="64"/>
    </row>
    <row r="1236" spans="2:95" s="14" customFormat="1" ht="13.5" customHeight="1">
      <c r="B1236" s="500"/>
      <c r="C1236" s="628"/>
      <c r="D1236" s="631"/>
      <c r="E1236" s="615"/>
      <c r="F1236" s="615"/>
      <c r="G1236" s="126" t="s">
        <v>160</v>
      </c>
      <c r="H1236" s="211">
        <v>0</v>
      </c>
      <c r="I1236" s="182">
        <f>IFERROR(H1236/E1229,"-")</f>
        <v>0</v>
      </c>
      <c r="J1236" s="211">
        <v>0</v>
      </c>
      <c r="K1236" s="182">
        <f>IFERROR(J1236/F1229,"-")</f>
        <v>0</v>
      </c>
      <c r="L1236" s="214" t="str">
        <f t="shared" si="1222"/>
        <v>-</v>
      </c>
      <c r="M1236" s="109">
        <f t="shared" si="1237"/>
        <v>0</v>
      </c>
      <c r="N1236" s="615"/>
      <c r="O1236" s="615"/>
      <c r="P1236" s="126" t="s">
        <v>160</v>
      </c>
      <c r="Q1236" s="211">
        <v>0</v>
      </c>
      <c r="R1236" s="182">
        <f>IFERROR(Q1236/N1229,"-")</f>
        <v>0</v>
      </c>
      <c r="S1236" s="211">
        <v>0</v>
      </c>
      <c r="T1236" s="182">
        <f>IFERROR(S1236/O1229,"-")</f>
        <v>0</v>
      </c>
      <c r="U1236" s="214" t="str">
        <f t="shared" si="1223"/>
        <v>-</v>
      </c>
      <c r="V1236" s="109">
        <f t="shared" si="1238"/>
        <v>0</v>
      </c>
      <c r="W1236" s="615"/>
      <c r="X1236" s="615"/>
      <c r="Y1236" s="126" t="s">
        <v>160</v>
      </c>
      <c r="Z1236" s="211">
        <v>0</v>
      </c>
      <c r="AA1236" s="182">
        <f>IFERROR(Z1236/W1229,"-")</f>
        <v>0</v>
      </c>
      <c r="AB1236" s="211">
        <v>0</v>
      </c>
      <c r="AC1236" s="182">
        <f>IFERROR(AB1236/X1229,"-")</f>
        <v>0</v>
      </c>
      <c r="AD1236" s="214" t="str">
        <f t="shared" si="1224"/>
        <v>-</v>
      </c>
      <c r="AE1236" s="109">
        <f t="shared" si="1239"/>
        <v>0</v>
      </c>
      <c r="AF1236" s="615"/>
      <c r="AG1236" s="615"/>
      <c r="AH1236" s="126" t="s">
        <v>160</v>
      </c>
      <c r="AI1236" s="211">
        <v>0</v>
      </c>
      <c r="AJ1236" s="182">
        <f>IFERROR(AI1236/AF1229,"-")</f>
        <v>0</v>
      </c>
      <c r="AK1236" s="211">
        <v>0</v>
      </c>
      <c r="AL1236" s="182">
        <f>IFERROR(AK1236/AG1229,"-")</f>
        <v>0</v>
      </c>
      <c r="AM1236" s="214" t="str">
        <f t="shared" si="1225"/>
        <v>-</v>
      </c>
      <c r="AN1236" s="109">
        <f t="shared" si="1240"/>
        <v>0</v>
      </c>
      <c r="AO1236" s="615"/>
      <c r="AP1236" s="651"/>
      <c r="AQ1236" s="126" t="s">
        <v>160</v>
      </c>
      <c r="AR1236" s="211">
        <f t="shared" si="1220"/>
        <v>0</v>
      </c>
      <c r="AS1236" s="182">
        <f>IFERROR(AR1236/AO1229,"-")</f>
        <v>0</v>
      </c>
      <c r="AT1236" s="211">
        <f t="shared" si="1221"/>
        <v>0</v>
      </c>
      <c r="AU1236" s="182">
        <f>IFERROR(AT1236/AP1229,"-")</f>
        <v>0</v>
      </c>
      <c r="AV1236" s="214" t="str">
        <f t="shared" si="1226"/>
        <v>-</v>
      </c>
      <c r="AW1236" s="109">
        <f t="shared" si="1241"/>
        <v>0</v>
      </c>
      <c r="AX1236" s="121"/>
      <c r="AY1236" s="76"/>
      <c r="AZ1236" s="76"/>
      <c r="BA1236" s="76"/>
      <c r="BB1236" s="76"/>
      <c r="BC1236" s="76"/>
      <c r="BD1236" s="76"/>
      <c r="BE1236" s="76"/>
      <c r="BF1236" s="76"/>
      <c r="BG1236" s="76"/>
      <c r="BH1236" s="76"/>
      <c r="BI1236" s="76"/>
      <c r="BN1236" s="500"/>
      <c r="BO1236" s="642"/>
      <c r="BP1236" s="641"/>
      <c r="BQ1236" s="641"/>
      <c r="BR1236" s="400" t="s">
        <v>160</v>
      </c>
      <c r="BS1236" s="188">
        <v>0</v>
      </c>
      <c r="BT1236" s="390">
        <v>0</v>
      </c>
      <c r="BU1236" s="188">
        <v>0</v>
      </c>
      <c r="BV1236" s="390">
        <v>0</v>
      </c>
      <c r="BW1236" s="188" t="s">
        <v>418</v>
      </c>
      <c r="BX1236" s="401">
        <v>0</v>
      </c>
      <c r="CB1236" s="159"/>
      <c r="CC1236" s="159"/>
      <c r="CD1236" s="159"/>
      <c r="CE1236" s="159"/>
      <c r="CF1236" s="159"/>
      <c r="CG1236" s="159"/>
      <c r="CI1236" s="79"/>
      <c r="CJ1236" s="151"/>
      <c r="CK1236" s="151"/>
      <c r="CL1236" s="151"/>
      <c r="CN1236" s="64"/>
      <c r="CO1236" s="64"/>
      <c r="CP1236" s="64"/>
      <c r="CQ1236" s="64"/>
    </row>
    <row r="1237" spans="2:95" s="14" customFormat="1" ht="13.5" customHeight="1">
      <c r="B1237" s="500"/>
      <c r="C1237" s="628"/>
      <c r="D1237" s="631"/>
      <c r="E1237" s="615"/>
      <c r="F1237" s="615"/>
      <c r="G1237" s="126" t="s">
        <v>151</v>
      </c>
      <c r="H1237" s="211">
        <v>0</v>
      </c>
      <c r="I1237" s="182">
        <f>IFERROR(H1237/E1229,"-")</f>
        <v>0</v>
      </c>
      <c r="J1237" s="211">
        <v>0</v>
      </c>
      <c r="K1237" s="182">
        <f>IFERROR(J1237/F1229,"-")</f>
        <v>0</v>
      </c>
      <c r="L1237" s="214" t="str">
        <f t="shared" si="1222"/>
        <v>-</v>
      </c>
      <c r="M1237" s="109">
        <f t="shared" si="1237"/>
        <v>0</v>
      </c>
      <c r="N1237" s="615"/>
      <c r="O1237" s="615"/>
      <c r="P1237" s="126" t="s">
        <v>151</v>
      </c>
      <c r="Q1237" s="211">
        <v>0</v>
      </c>
      <c r="R1237" s="182">
        <f>IFERROR(Q1237/N1229,"-")</f>
        <v>0</v>
      </c>
      <c r="S1237" s="211">
        <v>0</v>
      </c>
      <c r="T1237" s="182">
        <f>IFERROR(S1237/O1229,"-")</f>
        <v>0</v>
      </c>
      <c r="U1237" s="214" t="str">
        <f t="shared" si="1223"/>
        <v>-</v>
      </c>
      <c r="V1237" s="109">
        <f t="shared" si="1238"/>
        <v>0</v>
      </c>
      <c r="W1237" s="615"/>
      <c r="X1237" s="615"/>
      <c r="Y1237" s="126" t="s">
        <v>151</v>
      </c>
      <c r="Z1237" s="211">
        <v>0</v>
      </c>
      <c r="AA1237" s="182">
        <f>IFERROR(Z1237/W1229,"-")</f>
        <v>0</v>
      </c>
      <c r="AB1237" s="211">
        <v>0</v>
      </c>
      <c r="AC1237" s="182">
        <f>IFERROR(AB1237/X1229,"-")</f>
        <v>0</v>
      </c>
      <c r="AD1237" s="214" t="str">
        <f t="shared" si="1224"/>
        <v>-</v>
      </c>
      <c r="AE1237" s="109">
        <f t="shared" si="1239"/>
        <v>0</v>
      </c>
      <c r="AF1237" s="615"/>
      <c r="AG1237" s="615"/>
      <c r="AH1237" s="126" t="s">
        <v>151</v>
      </c>
      <c r="AI1237" s="211">
        <v>0</v>
      </c>
      <c r="AJ1237" s="182">
        <f>IFERROR(AI1237/AF1229,"-")</f>
        <v>0</v>
      </c>
      <c r="AK1237" s="211">
        <v>0</v>
      </c>
      <c r="AL1237" s="182">
        <f>IFERROR(AK1237/AG1229,"-")</f>
        <v>0</v>
      </c>
      <c r="AM1237" s="214" t="str">
        <f t="shared" si="1225"/>
        <v>-</v>
      </c>
      <c r="AN1237" s="109">
        <f t="shared" si="1240"/>
        <v>0</v>
      </c>
      <c r="AO1237" s="615"/>
      <c r="AP1237" s="651"/>
      <c r="AQ1237" s="126" t="s">
        <v>151</v>
      </c>
      <c r="AR1237" s="211">
        <f t="shared" si="1220"/>
        <v>0</v>
      </c>
      <c r="AS1237" s="182">
        <f>IFERROR(AR1237/AO1229,"-")</f>
        <v>0</v>
      </c>
      <c r="AT1237" s="211">
        <f t="shared" si="1221"/>
        <v>0</v>
      </c>
      <c r="AU1237" s="182">
        <f>IFERROR(AT1237/AP1229,"-")</f>
        <v>0</v>
      </c>
      <c r="AV1237" s="214" t="str">
        <f t="shared" si="1226"/>
        <v>-</v>
      </c>
      <c r="AW1237" s="109">
        <f t="shared" si="1241"/>
        <v>0</v>
      </c>
      <c r="AX1237" s="121"/>
      <c r="AY1237" s="76"/>
      <c r="AZ1237" s="76"/>
      <c r="BA1237" s="76"/>
      <c r="BB1237" s="76"/>
      <c r="BC1237" s="76"/>
      <c r="BD1237" s="76"/>
      <c r="BE1237" s="76"/>
      <c r="BF1237" s="76"/>
      <c r="BG1237" s="76"/>
      <c r="BH1237" s="76"/>
      <c r="BI1237" s="76"/>
      <c r="BN1237" s="500"/>
      <c r="BO1237" s="642"/>
      <c r="BP1237" s="641"/>
      <c r="BQ1237" s="641"/>
      <c r="BR1237" s="400" t="s">
        <v>151</v>
      </c>
      <c r="BS1237" s="188">
        <v>0</v>
      </c>
      <c r="BT1237" s="390">
        <v>0</v>
      </c>
      <c r="BU1237" s="188">
        <v>0</v>
      </c>
      <c r="BV1237" s="390">
        <v>0</v>
      </c>
      <c r="BW1237" s="188" t="s">
        <v>418</v>
      </c>
      <c r="BX1237" s="401">
        <v>0</v>
      </c>
      <c r="CB1237" s="159"/>
      <c r="CC1237" s="159"/>
      <c r="CD1237" s="159"/>
      <c r="CE1237" s="159"/>
      <c r="CF1237" s="159"/>
      <c r="CG1237" s="159"/>
      <c r="CI1237" s="79"/>
      <c r="CJ1237" s="151"/>
      <c r="CK1237" s="151"/>
      <c r="CL1237" s="151"/>
      <c r="CN1237" s="64"/>
      <c r="CO1237" s="64"/>
      <c r="CP1237" s="64"/>
      <c r="CQ1237" s="64"/>
    </row>
    <row r="1238" spans="2:95" s="14" customFormat="1" ht="13.5" customHeight="1">
      <c r="B1238" s="500"/>
      <c r="C1238" s="628"/>
      <c r="D1238" s="631"/>
      <c r="E1238" s="615"/>
      <c r="F1238" s="615"/>
      <c r="G1238" s="126" t="s">
        <v>152</v>
      </c>
      <c r="H1238" s="211">
        <v>30112</v>
      </c>
      <c r="I1238" s="182">
        <f>IFERROR(H1238/E1229,"-")</f>
        <v>2.8307876738148944E-4</v>
      </c>
      <c r="J1238" s="211">
        <v>5</v>
      </c>
      <c r="K1238" s="182">
        <f>IFERROR(J1238/F1229,"-")</f>
        <v>2.7777777777777776E-2</v>
      </c>
      <c r="L1238" s="214">
        <f t="shared" si="1222"/>
        <v>6022.4</v>
      </c>
      <c r="M1238" s="109">
        <f t="shared" si="1237"/>
        <v>1.8288222384784199E-3</v>
      </c>
      <c r="N1238" s="615"/>
      <c r="O1238" s="615"/>
      <c r="P1238" s="126" t="s">
        <v>152</v>
      </c>
      <c r="Q1238" s="211">
        <v>8023</v>
      </c>
      <c r="R1238" s="182">
        <f>IFERROR(Q1238/N1229,"-")</f>
        <v>1.2027385801298533E-3</v>
      </c>
      <c r="S1238" s="211">
        <v>1</v>
      </c>
      <c r="T1238" s="182">
        <f>IFERROR(S1238/O1229,"-")</f>
        <v>9.0909090909090912E-2</v>
      </c>
      <c r="U1238" s="214">
        <f t="shared" si="1223"/>
        <v>8023</v>
      </c>
      <c r="V1238" s="109">
        <f t="shared" si="1238"/>
        <v>3.65764447695684E-4</v>
      </c>
      <c r="W1238" s="615"/>
      <c r="X1238" s="615"/>
      <c r="Y1238" s="126" t="s">
        <v>152</v>
      </c>
      <c r="Z1238" s="211">
        <v>0</v>
      </c>
      <c r="AA1238" s="182">
        <f>IFERROR(Z1238/W1229,"-")</f>
        <v>0</v>
      </c>
      <c r="AB1238" s="211">
        <v>0</v>
      </c>
      <c r="AC1238" s="182">
        <f>IFERROR(AB1238/X1229,"-")</f>
        <v>0</v>
      </c>
      <c r="AD1238" s="214" t="str">
        <f t="shared" si="1224"/>
        <v>-</v>
      </c>
      <c r="AE1238" s="109">
        <f t="shared" si="1239"/>
        <v>0</v>
      </c>
      <c r="AF1238" s="615"/>
      <c r="AG1238" s="615"/>
      <c r="AH1238" s="126" t="s">
        <v>152</v>
      </c>
      <c r="AI1238" s="211">
        <v>0</v>
      </c>
      <c r="AJ1238" s="182">
        <f>IFERROR(AI1238/AF1229,"-")</f>
        <v>0</v>
      </c>
      <c r="AK1238" s="211">
        <v>0</v>
      </c>
      <c r="AL1238" s="182">
        <f>IFERROR(AK1238/AG1229,"-")</f>
        <v>0</v>
      </c>
      <c r="AM1238" s="214" t="str">
        <f t="shared" si="1225"/>
        <v>-</v>
      </c>
      <c r="AN1238" s="109">
        <f t="shared" si="1240"/>
        <v>0</v>
      </c>
      <c r="AO1238" s="615"/>
      <c r="AP1238" s="651"/>
      <c r="AQ1238" s="126" t="s">
        <v>152</v>
      </c>
      <c r="AR1238" s="211">
        <f t="shared" si="1220"/>
        <v>38135</v>
      </c>
      <c r="AS1238" s="182">
        <f>IFERROR(AR1238/AO1229,"-")</f>
        <v>2.4876926567435554E-4</v>
      </c>
      <c r="AT1238" s="211">
        <f t="shared" si="1221"/>
        <v>6</v>
      </c>
      <c r="AU1238" s="182">
        <f>IFERROR(AT1238/AP1229,"-")</f>
        <v>2.553191489361702E-2</v>
      </c>
      <c r="AV1238" s="214">
        <f t="shared" si="1226"/>
        <v>6355.833333333333</v>
      </c>
      <c r="AW1238" s="109">
        <f t="shared" si="1241"/>
        <v>2.1945866861741038E-3</v>
      </c>
      <c r="AX1238" s="121"/>
      <c r="AY1238" s="76"/>
      <c r="AZ1238" s="76"/>
      <c r="BA1238" s="76"/>
      <c r="BB1238" s="76"/>
      <c r="BC1238" s="76"/>
      <c r="BD1238" s="76"/>
      <c r="BE1238" s="76"/>
      <c r="BF1238" s="76"/>
      <c r="BG1238" s="76"/>
      <c r="BH1238" s="76"/>
      <c r="BI1238" s="76"/>
      <c r="BN1238" s="500"/>
      <c r="BO1238" s="642"/>
      <c r="BP1238" s="641"/>
      <c r="BQ1238" s="641"/>
      <c r="BR1238" s="400" t="s">
        <v>152</v>
      </c>
      <c r="BS1238" s="188">
        <v>8269</v>
      </c>
      <c r="BT1238" s="390">
        <v>6.6661292272965453E-4</v>
      </c>
      <c r="BU1238" s="188">
        <v>1</v>
      </c>
      <c r="BV1238" s="390">
        <v>4.1666666666666664E-2</v>
      </c>
      <c r="BW1238" s="188">
        <v>8269</v>
      </c>
      <c r="BX1238" s="401">
        <v>3.7735849056603772E-4</v>
      </c>
      <c r="CB1238" s="159"/>
      <c r="CC1238" s="159"/>
      <c r="CD1238" s="159"/>
      <c r="CE1238" s="159"/>
      <c r="CF1238" s="159"/>
      <c r="CG1238" s="159"/>
      <c r="CI1238" s="79"/>
      <c r="CJ1238" s="151"/>
      <c r="CK1238" s="151"/>
      <c r="CL1238" s="151"/>
      <c r="CN1238" s="64"/>
      <c r="CO1238" s="64"/>
      <c r="CP1238" s="64"/>
      <c r="CQ1238" s="64"/>
    </row>
    <row r="1239" spans="2:95" s="14" customFormat="1" ht="13.5" customHeight="1">
      <c r="B1239" s="500"/>
      <c r="C1239" s="628"/>
      <c r="D1239" s="631"/>
      <c r="E1239" s="615"/>
      <c r="F1239" s="615"/>
      <c r="G1239" s="126" t="s">
        <v>153</v>
      </c>
      <c r="H1239" s="211">
        <v>0</v>
      </c>
      <c r="I1239" s="182">
        <f>IFERROR(H1239/E1229,"-")</f>
        <v>0</v>
      </c>
      <c r="J1239" s="211">
        <v>0</v>
      </c>
      <c r="K1239" s="182">
        <f>IFERROR(J1239/F1229,"-")</f>
        <v>0</v>
      </c>
      <c r="L1239" s="214" t="str">
        <f t="shared" si="1222"/>
        <v>-</v>
      </c>
      <c r="M1239" s="109">
        <f t="shared" si="1237"/>
        <v>0</v>
      </c>
      <c r="N1239" s="615"/>
      <c r="O1239" s="615"/>
      <c r="P1239" s="126" t="s">
        <v>153</v>
      </c>
      <c r="Q1239" s="211">
        <v>0</v>
      </c>
      <c r="R1239" s="182">
        <f>IFERROR(Q1239/N1229,"-")</f>
        <v>0</v>
      </c>
      <c r="S1239" s="211">
        <v>0</v>
      </c>
      <c r="T1239" s="182">
        <f>IFERROR(S1239/O1229,"-")</f>
        <v>0</v>
      </c>
      <c r="U1239" s="214" t="str">
        <f t="shared" si="1223"/>
        <v>-</v>
      </c>
      <c r="V1239" s="109">
        <f t="shared" si="1238"/>
        <v>0</v>
      </c>
      <c r="W1239" s="615"/>
      <c r="X1239" s="615"/>
      <c r="Y1239" s="126" t="s">
        <v>153</v>
      </c>
      <c r="Z1239" s="211">
        <v>0</v>
      </c>
      <c r="AA1239" s="182">
        <f>IFERROR(Z1239/W1229,"-")</f>
        <v>0</v>
      </c>
      <c r="AB1239" s="211">
        <v>0</v>
      </c>
      <c r="AC1239" s="182">
        <f>IFERROR(AB1239/X1229,"-")</f>
        <v>0</v>
      </c>
      <c r="AD1239" s="214" t="str">
        <f t="shared" si="1224"/>
        <v>-</v>
      </c>
      <c r="AE1239" s="109">
        <f t="shared" si="1239"/>
        <v>0</v>
      </c>
      <c r="AF1239" s="615"/>
      <c r="AG1239" s="615"/>
      <c r="AH1239" s="126" t="s">
        <v>153</v>
      </c>
      <c r="AI1239" s="211">
        <v>7563</v>
      </c>
      <c r="AJ1239" s="182">
        <f>IFERROR(AI1239/AF1229,"-")</f>
        <v>2.5112755041560732E-4</v>
      </c>
      <c r="AK1239" s="211">
        <v>1</v>
      </c>
      <c r="AL1239" s="182">
        <f>IFERROR(AK1239/AG1229,"-")</f>
        <v>3.5714285714285712E-2</v>
      </c>
      <c r="AM1239" s="214">
        <f t="shared" si="1225"/>
        <v>7563</v>
      </c>
      <c r="AN1239" s="109">
        <f t="shared" si="1240"/>
        <v>3.65764447695684E-4</v>
      </c>
      <c r="AO1239" s="615"/>
      <c r="AP1239" s="651"/>
      <c r="AQ1239" s="126" t="s">
        <v>153</v>
      </c>
      <c r="AR1239" s="211">
        <f t="shared" si="1220"/>
        <v>7563</v>
      </c>
      <c r="AS1239" s="182">
        <f>IFERROR(AR1239/AO1229,"-")</f>
        <v>4.9336356530618874E-5</v>
      </c>
      <c r="AT1239" s="211">
        <f t="shared" si="1221"/>
        <v>1</v>
      </c>
      <c r="AU1239" s="182">
        <f>IFERROR(AT1239/AP1229,"-")</f>
        <v>4.2553191489361703E-3</v>
      </c>
      <c r="AV1239" s="214">
        <f t="shared" si="1226"/>
        <v>7563</v>
      </c>
      <c r="AW1239" s="109">
        <f t="shared" si="1241"/>
        <v>3.65764447695684E-4</v>
      </c>
      <c r="AX1239" s="121"/>
      <c r="AY1239" s="76"/>
      <c r="AZ1239" s="76"/>
      <c r="BA1239" s="76"/>
      <c r="BB1239" s="76"/>
      <c r="BC1239" s="76"/>
      <c r="BD1239" s="76"/>
      <c r="BE1239" s="76"/>
      <c r="BF1239" s="76"/>
      <c r="BG1239" s="76"/>
      <c r="BH1239" s="76"/>
      <c r="BI1239" s="76"/>
      <c r="BN1239" s="500"/>
      <c r="BO1239" s="642"/>
      <c r="BP1239" s="641"/>
      <c r="BQ1239" s="641"/>
      <c r="BR1239" s="400" t="s">
        <v>153</v>
      </c>
      <c r="BS1239" s="188">
        <v>0</v>
      </c>
      <c r="BT1239" s="390">
        <v>0</v>
      </c>
      <c r="BU1239" s="188">
        <v>0</v>
      </c>
      <c r="BV1239" s="390">
        <v>0</v>
      </c>
      <c r="BW1239" s="188" t="s">
        <v>418</v>
      </c>
      <c r="BX1239" s="401">
        <v>0</v>
      </c>
      <c r="CB1239" s="159"/>
      <c r="CC1239" s="159"/>
      <c r="CD1239" s="159"/>
      <c r="CE1239" s="159"/>
      <c r="CF1239" s="159"/>
      <c r="CG1239" s="159"/>
      <c r="CI1239" s="79"/>
      <c r="CJ1239" s="151"/>
      <c r="CK1239" s="151"/>
      <c r="CL1239" s="151"/>
      <c r="CN1239" s="64"/>
      <c r="CO1239" s="64"/>
      <c r="CP1239" s="64"/>
      <c r="CQ1239" s="64"/>
    </row>
    <row r="1240" spans="2:95" s="14" customFormat="1" ht="13.5" customHeight="1">
      <c r="B1240" s="500"/>
      <c r="C1240" s="628"/>
      <c r="D1240" s="631"/>
      <c r="E1240" s="615"/>
      <c r="F1240" s="615"/>
      <c r="G1240" s="126" t="s">
        <v>154</v>
      </c>
      <c r="H1240" s="211">
        <v>0</v>
      </c>
      <c r="I1240" s="182">
        <f>IFERROR(H1240/E1229,"-")</f>
        <v>0</v>
      </c>
      <c r="J1240" s="211">
        <v>0</v>
      </c>
      <c r="K1240" s="182">
        <f>IFERROR(J1240/F1229,"-")</f>
        <v>0</v>
      </c>
      <c r="L1240" s="214" t="str">
        <f t="shared" si="1222"/>
        <v>-</v>
      </c>
      <c r="M1240" s="109">
        <f t="shared" si="1237"/>
        <v>0</v>
      </c>
      <c r="N1240" s="615"/>
      <c r="O1240" s="615"/>
      <c r="P1240" s="126" t="s">
        <v>154</v>
      </c>
      <c r="Q1240" s="211">
        <v>0</v>
      </c>
      <c r="R1240" s="182">
        <f>IFERROR(Q1240/N1229,"-")</f>
        <v>0</v>
      </c>
      <c r="S1240" s="211">
        <v>0</v>
      </c>
      <c r="T1240" s="182">
        <f>IFERROR(S1240/O1229,"-")</f>
        <v>0</v>
      </c>
      <c r="U1240" s="214" t="str">
        <f t="shared" si="1223"/>
        <v>-</v>
      </c>
      <c r="V1240" s="109">
        <f t="shared" si="1238"/>
        <v>0</v>
      </c>
      <c r="W1240" s="615"/>
      <c r="X1240" s="615"/>
      <c r="Y1240" s="126" t="s">
        <v>154</v>
      </c>
      <c r="Z1240" s="211">
        <v>0</v>
      </c>
      <c r="AA1240" s="182">
        <f>IFERROR(Z1240/W1229,"-")</f>
        <v>0</v>
      </c>
      <c r="AB1240" s="211">
        <v>0</v>
      </c>
      <c r="AC1240" s="182">
        <f>IFERROR(AB1240/X1229,"-")</f>
        <v>0</v>
      </c>
      <c r="AD1240" s="214" t="str">
        <f t="shared" si="1224"/>
        <v>-</v>
      </c>
      <c r="AE1240" s="109">
        <f t="shared" si="1239"/>
        <v>0</v>
      </c>
      <c r="AF1240" s="615"/>
      <c r="AG1240" s="615"/>
      <c r="AH1240" s="126" t="s">
        <v>154</v>
      </c>
      <c r="AI1240" s="211">
        <v>0</v>
      </c>
      <c r="AJ1240" s="182">
        <f>IFERROR(AI1240/AF1229,"-")</f>
        <v>0</v>
      </c>
      <c r="AK1240" s="211">
        <v>0</v>
      </c>
      <c r="AL1240" s="182">
        <f>IFERROR(AK1240/AG1229,"-")</f>
        <v>0</v>
      </c>
      <c r="AM1240" s="214" t="str">
        <f t="shared" si="1225"/>
        <v>-</v>
      </c>
      <c r="AN1240" s="109">
        <f t="shared" si="1240"/>
        <v>0</v>
      </c>
      <c r="AO1240" s="615"/>
      <c r="AP1240" s="651"/>
      <c r="AQ1240" s="126" t="s">
        <v>154</v>
      </c>
      <c r="AR1240" s="211">
        <f t="shared" si="1220"/>
        <v>0</v>
      </c>
      <c r="AS1240" s="182">
        <f>IFERROR(AR1240/AO1229,"-")</f>
        <v>0</v>
      </c>
      <c r="AT1240" s="211">
        <f t="shared" si="1221"/>
        <v>0</v>
      </c>
      <c r="AU1240" s="182">
        <f>IFERROR(AT1240/AP1229,"-")</f>
        <v>0</v>
      </c>
      <c r="AV1240" s="214" t="str">
        <f t="shared" si="1226"/>
        <v>-</v>
      </c>
      <c r="AW1240" s="109">
        <f t="shared" si="1241"/>
        <v>0</v>
      </c>
      <c r="AX1240" s="121"/>
      <c r="AY1240" s="76"/>
      <c r="AZ1240" s="76"/>
      <c r="BA1240" s="76"/>
      <c r="BB1240" s="76"/>
      <c r="BC1240" s="76"/>
      <c r="BD1240" s="76"/>
      <c r="BE1240" s="76"/>
      <c r="BF1240" s="76"/>
      <c r="BG1240" s="76"/>
      <c r="BH1240" s="76"/>
      <c r="BI1240" s="76"/>
      <c r="BN1240" s="500"/>
      <c r="BO1240" s="642"/>
      <c r="BP1240" s="641"/>
      <c r="BQ1240" s="641"/>
      <c r="BR1240" s="400" t="s">
        <v>154</v>
      </c>
      <c r="BS1240" s="188">
        <v>0</v>
      </c>
      <c r="BT1240" s="390">
        <v>0</v>
      </c>
      <c r="BU1240" s="188">
        <v>0</v>
      </c>
      <c r="BV1240" s="390">
        <v>0</v>
      </c>
      <c r="BW1240" s="188" t="s">
        <v>418</v>
      </c>
      <c r="BX1240" s="401">
        <v>0</v>
      </c>
      <c r="CB1240" s="159"/>
      <c r="CC1240" s="159"/>
      <c r="CD1240" s="159"/>
      <c r="CE1240" s="159"/>
      <c r="CF1240" s="159"/>
      <c r="CG1240" s="159"/>
      <c r="CI1240" s="79"/>
      <c r="CJ1240" s="151"/>
      <c r="CK1240" s="151"/>
      <c r="CL1240" s="151"/>
      <c r="CN1240" s="64"/>
      <c r="CO1240" s="64"/>
      <c r="CP1240" s="64"/>
      <c r="CQ1240" s="64"/>
    </row>
    <row r="1241" spans="2:95" s="14" customFormat="1" ht="13.5" customHeight="1">
      <c r="B1241" s="500"/>
      <c r="C1241" s="628"/>
      <c r="D1241" s="631"/>
      <c r="E1241" s="615"/>
      <c r="F1241" s="615"/>
      <c r="G1241" s="126" t="s">
        <v>155</v>
      </c>
      <c r="H1241" s="211">
        <v>370335</v>
      </c>
      <c r="I1241" s="182">
        <f>IFERROR(H1241/E1229,"-")</f>
        <v>3.4814683620557883E-3</v>
      </c>
      <c r="J1241" s="211">
        <v>8</v>
      </c>
      <c r="K1241" s="182">
        <f>IFERROR(J1241/F1229,"-")</f>
        <v>4.4444444444444446E-2</v>
      </c>
      <c r="L1241" s="214">
        <f t="shared" si="1222"/>
        <v>46291.875</v>
      </c>
      <c r="M1241" s="109">
        <f t="shared" si="1237"/>
        <v>2.926115581565472E-3</v>
      </c>
      <c r="N1241" s="615"/>
      <c r="O1241" s="615"/>
      <c r="P1241" s="126" t="s">
        <v>155</v>
      </c>
      <c r="Q1241" s="211">
        <v>6096</v>
      </c>
      <c r="R1241" s="182">
        <f>IFERROR(Q1241/N1229,"-")</f>
        <v>9.1385945213406266E-4</v>
      </c>
      <c r="S1241" s="211">
        <v>1</v>
      </c>
      <c r="T1241" s="182">
        <f>IFERROR(S1241/O1229,"-")</f>
        <v>9.0909090909090912E-2</v>
      </c>
      <c r="U1241" s="214">
        <f t="shared" si="1223"/>
        <v>6096</v>
      </c>
      <c r="V1241" s="109">
        <f t="shared" si="1238"/>
        <v>3.65764447695684E-4</v>
      </c>
      <c r="W1241" s="615"/>
      <c r="X1241" s="615"/>
      <c r="Y1241" s="126" t="s">
        <v>155</v>
      </c>
      <c r="Z1241" s="211">
        <v>32140</v>
      </c>
      <c r="AA1241" s="182">
        <f>IFERROR(Z1241/W1229,"-")</f>
        <v>3.1712953369920647E-3</v>
      </c>
      <c r="AB1241" s="211">
        <v>3</v>
      </c>
      <c r="AC1241" s="182">
        <f>IFERROR(AB1241/X1229,"-")</f>
        <v>0.1875</v>
      </c>
      <c r="AD1241" s="214">
        <f t="shared" si="1224"/>
        <v>10713.333333333334</v>
      </c>
      <c r="AE1241" s="109">
        <f t="shared" si="1239"/>
        <v>1.0972933430870519E-3</v>
      </c>
      <c r="AF1241" s="615"/>
      <c r="AG1241" s="615"/>
      <c r="AH1241" s="126" t="s">
        <v>155</v>
      </c>
      <c r="AI1241" s="211">
        <v>178020</v>
      </c>
      <c r="AJ1241" s="182">
        <f>IFERROR(AI1241/AF1229,"-")</f>
        <v>5.9111102108933503E-3</v>
      </c>
      <c r="AK1241" s="211">
        <v>5</v>
      </c>
      <c r="AL1241" s="182">
        <f>IFERROR(AK1241/AG1229,"-")</f>
        <v>0.17857142857142858</v>
      </c>
      <c r="AM1241" s="214">
        <f t="shared" si="1225"/>
        <v>35604</v>
      </c>
      <c r="AN1241" s="109">
        <f t="shared" si="1240"/>
        <v>1.8288222384784199E-3</v>
      </c>
      <c r="AO1241" s="615"/>
      <c r="AP1241" s="651"/>
      <c r="AQ1241" s="126" t="s">
        <v>155</v>
      </c>
      <c r="AR1241" s="211">
        <f t="shared" si="1220"/>
        <v>586591</v>
      </c>
      <c r="AS1241" s="182">
        <f>IFERROR(AR1241/AO1229,"-")</f>
        <v>3.8265586028893637E-3</v>
      </c>
      <c r="AT1241" s="211">
        <f t="shared" si="1221"/>
        <v>17</v>
      </c>
      <c r="AU1241" s="182">
        <f>IFERROR(AT1241/AP1229,"-")</f>
        <v>7.2340425531914887E-2</v>
      </c>
      <c r="AV1241" s="214">
        <f t="shared" si="1226"/>
        <v>34505.352941176468</v>
      </c>
      <c r="AW1241" s="109">
        <f t="shared" si="1241"/>
        <v>6.2179956108266276E-3</v>
      </c>
      <c r="AX1241" s="121"/>
      <c r="AY1241" s="76"/>
      <c r="AZ1241" s="76"/>
      <c r="BA1241" s="76"/>
      <c r="BB1241" s="76"/>
      <c r="BC1241" s="76"/>
      <c r="BD1241" s="76"/>
      <c r="BE1241" s="76"/>
      <c r="BF1241" s="76"/>
      <c r="BG1241" s="76"/>
      <c r="BH1241" s="76"/>
      <c r="BI1241" s="76"/>
      <c r="BN1241" s="500"/>
      <c r="BO1241" s="642"/>
      <c r="BP1241" s="641"/>
      <c r="BQ1241" s="641"/>
      <c r="BR1241" s="400" t="s">
        <v>155</v>
      </c>
      <c r="BS1241" s="188">
        <v>80535</v>
      </c>
      <c r="BT1241" s="390">
        <v>6.4924019509049139E-3</v>
      </c>
      <c r="BU1241" s="188">
        <v>5</v>
      </c>
      <c r="BV1241" s="390">
        <v>0.20833333333333334</v>
      </c>
      <c r="BW1241" s="188">
        <v>16107</v>
      </c>
      <c r="BX1241" s="401">
        <v>1.8867924528301887E-3</v>
      </c>
      <c r="CB1241" s="159"/>
      <c r="CC1241" s="159"/>
      <c r="CD1241" s="159"/>
      <c r="CE1241" s="159"/>
      <c r="CF1241" s="159"/>
      <c r="CG1241" s="159"/>
      <c r="CI1241" s="79"/>
      <c r="CJ1241" s="151"/>
      <c r="CK1241" s="151"/>
      <c r="CL1241" s="151"/>
      <c r="CN1241" s="64"/>
      <c r="CO1241" s="64"/>
      <c r="CP1241" s="64"/>
      <c r="CQ1241" s="64"/>
    </row>
    <row r="1242" spans="2:95" s="14" customFormat="1" ht="13.5" customHeight="1">
      <c r="B1242" s="500"/>
      <c r="C1242" s="628"/>
      <c r="D1242" s="631"/>
      <c r="E1242" s="615"/>
      <c r="F1242" s="615"/>
      <c r="G1242" s="126" t="s">
        <v>156</v>
      </c>
      <c r="H1242" s="211">
        <v>922924</v>
      </c>
      <c r="I1242" s="182">
        <f>IFERROR(H1242/E1229,"-")</f>
        <v>8.6762814926538839E-3</v>
      </c>
      <c r="J1242" s="211">
        <v>13</v>
      </c>
      <c r="K1242" s="182">
        <f>IFERROR(J1242/F1229,"-")</f>
        <v>7.2222222222222215E-2</v>
      </c>
      <c r="L1242" s="214">
        <f t="shared" si="1222"/>
        <v>70994.153846153844</v>
      </c>
      <c r="M1242" s="109">
        <f t="shared" si="1237"/>
        <v>4.754937820043892E-3</v>
      </c>
      <c r="N1242" s="615"/>
      <c r="O1242" s="615"/>
      <c r="P1242" s="126" t="s">
        <v>156</v>
      </c>
      <c r="Q1242" s="211">
        <v>4661</v>
      </c>
      <c r="R1242" s="182">
        <f>IFERROR(Q1242/N1229,"-")</f>
        <v>6.987366972435804E-4</v>
      </c>
      <c r="S1242" s="211">
        <v>1</v>
      </c>
      <c r="T1242" s="182">
        <f>IFERROR(S1242/O1229,"-")</f>
        <v>9.0909090909090912E-2</v>
      </c>
      <c r="U1242" s="214">
        <f t="shared" si="1223"/>
        <v>4661</v>
      </c>
      <c r="V1242" s="109">
        <f t="shared" si="1238"/>
        <v>3.65764447695684E-4</v>
      </c>
      <c r="W1242" s="615"/>
      <c r="X1242" s="615"/>
      <c r="Y1242" s="126" t="s">
        <v>156</v>
      </c>
      <c r="Z1242" s="211">
        <v>0</v>
      </c>
      <c r="AA1242" s="182">
        <f>IFERROR(Z1242/W1229,"-")</f>
        <v>0</v>
      </c>
      <c r="AB1242" s="211">
        <v>0</v>
      </c>
      <c r="AC1242" s="182">
        <f>IFERROR(AB1242/X1229,"-")</f>
        <v>0</v>
      </c>
      <c r="AD1242" s="214" t="str">
        <f t="shared" si="1224"/>
        <v>-</v>
      </c>
      <c r="AE1242" s="109">
        <f t="shared" si="1239"/>
        <v>0</v>
      </c>
      <c r="AF1242" s="615"/>
      <c r="AG1242" s="615"/>
      <c r="AH1242" s="126" t="s">
        <v>156</v>
      </c>
      <c r="AI1242" s="211">
        <v>79746</v>
      </c>
      <c r="AJ1242" s="182">
        <f>IFERROR(AI1242/AF1229,"-")</f>
        <v>2.6479462693961417E-3</v>
      </c>
      <c r="AK1242" s="211">
        <v>3</v>
      </c>
      <c r="AL1242" s="182">
        <f>IFERROR(AK1242/AG1229,"-")</f>
        <v>0.10714285714285714</v>
      </c>
      <c r="AM1242" s="214">
        <f t="shared" si="1225"/>
        <v>26582</v>
      </c>
      <c r="AN1242" s="109">
        <f t="shared" si="1240"/>
        <v>1.0972933430870519E-3</v>
      </c>
      <c r="AO1242" s="615"/>
      <c r="AP1242" s="651"/>
      <c r="AQ1242" s="126" t="s">
        <v>156</v>
      </c>
      <c r="AR1242" s="211">
        <f t="shared" si="1220"/>
        <v>1007331</v>
      </c>
      <c r="AS1242" s="182">
        <f>IFERROR(AR1242/AO1229,"-")</f>
        <v>6.5712073727812832E-3</v>
      </c>
      <c r="AT1242" s="211">
        <f t="shared" si="1221"/>
        <v>17</v>
      </c>
      <c r="AU1242" s="182">
        <f>IFERROR(AT1242/AP1229,"-")</f>
        <v>7.2340425531914887E-2</v>
      </c>
      <c r="AV1242" s="214">
        <f t="shared" si="1226"/>
        <v>59254.76470588235</v>
      </c>
      <c r="AW1242" s="109">
        <f t="shared" si="1241"/>
        <v>6.2179956108266276E-3</v>
      </c>
      <c r="AX1242" s="121"/>
      <c r="AY1242" s="76"/>
      <c r="AZ1242" s="76"/>
      <c r="BA1242" s="76"/>
      <c r="BB1242" s="76"/>
      <c r="BC1242" s="76"/>
      <c r="BD1242" s="76"/>
      <c r="BE1242" s="76"/>
      <c r="BF1242" s="76"/>
      <c r="BG1242" s="76"/>
      <c r="BH1242" s="76"/>
      <c r="BI1242" s="76"/>
      <c r="BN1242" s="500"/>
      <c r="BO1242" s="642"/>
      <c r="BP1242" s="641"/>
      <c r="BQ1242" s="641"/>
      <c r="BR1242" s="400" t="s">
        <v>156</v>
      </c>
      <c r="BS1242" s="188">
        <v>65860</v>
      </c>
      <c r="BT1242" s="390">
        <v>5.3093635374259337E-3</v>
      </c>
      <c r="BU1242" s="188">
        <v>3</v>
      </c>
      <c r="BV1242" s="390">
        <v>0.125</v>
      </c>
      <c r="BW1242" s="188">
        <v>21953.333333333332</v>
      </c>
      <c r="BX1242" s="401">
        <v>1.1320754716981133E-3</v>
      </c>
      <c r="CB1242" s="159"/>
      <c r="CC1242" s="159"/>
      <c r="CD1242" s="159"/>
      <c r="CE1242" s="159"/>
      <c r="CF1242" s="159"/>
      <c r="CG1242" s="159"/>
      <c r="CI1242" s="79"/>
      <c r="CJ1242" s="151"/>
      <c r="CK1242" s="151"/>
      <c r="CL1242" s="151"/>
      <c r="CN1242" s="64"/>
      <c r="CO1242" s="64"/>
      <c r="CP1242" s="64"/>
      <c r="CQ1242" s="64"/>
    </row>
    <row r="1243" spans="2:95" s="14" customFormat="1" ht="13.5" customHeight="1">
      <c r="B1243" s="500"/>
      <c r="C1243" s="628"/>
      <c r="D1243" s="631"/>
      <c r="E1243" s="615"/>
      <c r="F1243" s="615"/>
      <c r="G1243" s="126" t="s">
        <v>157</v>
      </c>
      <c r="H1243" s="211">
        <v>326847</v>
      </c>
      <c r="I1243" s="182">
        <f>IFERROR(H1243/E1229,"-")</f>
        <v>3.0726436597481961E-3</v>
      </c>
      <c r="J1243" s="211">
        <v>9</v>
      </c>
      <c r="K1243" s="182">
        <f>IFERROR(J1243/F1229,"-")</f>
        <v>0.05</v>
      </c>
      <c r="L1243" s="214">
        <f t="shared" si="1222"/>
        <v>36316.333333333336</v>
      </c>
      <c r="M1243" s="109">
        <f t="shared" si="1237"/>
        <v>3.2918800292611556E-3</v>
      </c>
      <c r="N1243" s="615"/>
      <c r="O1243" s="615"/>
      <c r="P1243" s="126" t="s">
        <v>157</v>
      </c>
      <c r="Q1243" s="211">
        <v>151253</v>
      </c>
      <c r="R1243" s="182">
        <f>IFERROR(Q1243/N1229,"-")</f>
        <v>2.2674538010766632E-2</v>
      </c>
      <c r="S1243" s="211">
        <v>3</v>
      </c>
      <c r="T1243" s="182">
        <f>IFERROR(S1243/O1229,"-")</f>
        <v>0.27272727272727271</v>
      </c>
      <c r="U1243" s="214">
        <f t="shared" si="1223"/>
        <v>50417.666666666664</v>
      </c>
      <c r="V1243" s="109">
        <f t="shared" si="1238"/>
        <v>1.0972933430870519E-3</v>
      </c>
      <c r="W1243" s="615"/>
      <c r="X1243" s="615"/>
      <c r="Y1243" s="126" t="s">
        <v>157</v>
      </c>
      <c r="Z1243" s="211">
        <v>29279</v>
      </c>
      <c r="AA1243" s="182">
        <f>IFERROR(Z1243/W1229,"-")</f>
        <v>2.8889967695018876E-3</v>
      </c>
      <c r="AB1243" s="211">
        <v>1</v>
      </c>
      <c r="AC1243" s="182">
        <f>IFERROR(AB1243/X1229,"-")</f>
        <v>6.25E-2</v>
      </c>
      <c r="AD1243" s="214">
        <f t="shared" si="1224"/>
        <v>29279</v>
      </c>
      <c r="AE1243" s="109">
        <f t="shared" si="1239"/>
        <v>3.65764447695684E-4</v>
      </c>
      <c r="AF1243" s="615"/>
      <c r="AG1243" s="615"/>
      <c r="AH1243" s="126" t="s">
        <v>157</v>
      </c>
      <c r="AI1243" s="211">
        <v>196897</v>
      </c>
      <c r="AJ1243" s="182">
        <f>IFERROR(AI1243/AF1229,"-")</f>
        <v>6.5379163419518483E-3</v>
      </c>
      <c r="AK1243" s="211">
        <v>4</v>
      </c>
      <c r="AL1243" s="182">
        <f>IFERROR(AK1243/AG1229,"-")</f>
        <v>0.14285714285714285</v>
      </c>
      <c r="AM1243" s="214">
        <f t="shared" si="1225"/>
        <v>49224.25</v>
      </c>
      <c r="AN1243" s="109">
        <f t="shared" si="1240"/>
        <v>1.463057790782736E-3</v>
      </c>
      <c r="AO1243" s="615"/>
      <c r="AP1243" s="651"/>
      <c r="AQ1243" s="126" t="s">
        <v>157</v>
      </c>
      <c r="AR1243" s="211">
        <f t="shared" si="1220"/>
        <v>704276</v>
      </c>
      <c r="AS1243" s="182">
        <f>IFERROR(AR1243/AO1229,"-")</f>
        <v>4.5942631008803565E-3</v>
      </c>
      <c r="AT1243" s="211">
        <f t="shared" si="1221"/>
        <v>17</v>
      </c>
      <c r="AU1243" s="182">
        <f>IFERROR(AT1243/AP1229,"-")</f>
        <v>7.2340425531914887E-2</v>
      </c>
      <c r="AV1243" s="214">
        <f t="shared" si="1226"/>
        <v>41428</v>
      </c>
      <c r="AW1243" s="109">
        <f t="shared" si="1241"/>
        <v>6.2179956108266276E-3</v>
      </c>
      <c r="AX1243" s="121"/>
      <c r="AY1243" s="76"/>
      <c r="AZ1243" s="76"/>
      <c r="BA1243" s="76"/>
      <c r="BB1243" s="76"/>
      <c r="BC1243" s="76"/>
      <c r="BD1243" s="76"/>
      <c r="BE1243" s="76"/>
      <c r="BF1243" s="76"/>
      <c r="BG1243" s="76"/>
      <c r="BH1243" s="76"/>
      <c r="BI1243" s="76"/>
      <c r="BN1243" s="500"/>
      <c r="BO1243" s="642"/>
      <c r="BP1243" s="641"/>
      <c r="BQ1243" s="641"/>
      <c r="BR1243" s="400" t="s">
        <v>157</v>
      </c>
      <c r="BS1243" s="188">
        <v>81214</v>
      </c>
      <c r="BT1243" s="390">
        <v>6.5471401507517435E-3</v>
      </c>
      <c r="BU1243" s="188">
        <v>3</v>
      </c>
      <c r="BV1243" s="390">
        <v>0.125</v>
      </c>
      <c r="BW1243" s="188">
        <v>27071.333333333332</v>
      </c>
      <c r="BX1243" s="401">
        <v>1.1320754716981133E-3</v>
      </c>
      <c r="CB1243" s="159"/>
      <c r="CC1243" s="159"/>
      <c r="CD1243" s="159"/>
      <c r="CE1243" s="159"/>
      <c r="CF1243" s="159"/>
      <c r="CG1243" s="159"/>
      <c r="CI1243" s="79"/>
      <c r="CJ1243" s="151"/>
      <c r="CK1243" s="151"/>
      <c r="CL1243" s="151"/>
      <c r="CN1243" s="64"/>
      <c r="CO1243" s="64"/>
      <c r="CP1243" s="64"/>
      <c r="CQ1243" s="64"/>
    </row>
    <row r="1244" spans="2:95" s="14" customFormat="1" ht="13.5" customHeight="1">
      <c r="B1244" s="500"/>
      <c r="C1244" s="628"/>
      <c r="D1244" s="631"/>
      <c r="E1244" s="615"/>
      <c r="F1244" s="615"/>
      <c r="G1244" s="127" t="s">
        <v>158</v>
      </c>
      <c r="H1244" s="212">
        <v>62424</v>
      </c>
      <c r="I1244" s="183">
        <f>IFERROR(H1244/E1229,"-")</f>
        <v>5.8683943195477211E-4</v>
      </c>
      <c r="J1244" s="212">
        <v>14</v>
      </c>
      <c r="K1244" s="183">
        <f>IFERROR(J1244/F1229,"-")</f>
        <v>7.7777777777777779E-2</v>
      </c>
      <c r="L1244" s="215">
        <f t="shared" si="1222"/>
        <v>4458.8571428571431</v>
      </c>
      <c r="M1244" s="110">
        <f t="shared" si="1237"/>
        <v>5.1207022677395757E-3</v>
      </c>
      <c r="N1244" s="615"/>
      <c r="O1244" s="615"/>
      <c r="P1244" s="127" t="s">
        <v>158</v>
      </c>
      <c r="Q1244" s="212">
        <v>2458</v>
      </c>
      <c r="R1244" s="183">
        <f>IFERROR(Q1244/N1229,"-")</f>
        <v>3.684820428716414E-4</v>
      </c>
      <c r="S1244" s="212">
        <v>2</v>
      </c>
      <c r="T1244" s="183">
        <f>IFERROR(S1244/O1229,"-")</f>
        <v>0.18181818181818182</v>
      </c>
      <c r="U1244" s="215">
        <f t="shared" si="1223"/>
        <v>1229</v>
      </c>
      <c r="V1244" s="110">
        <f t="shared" si="1238"/>
        <v>7.3152889539136799E-4</v>
      </c>
      <c r="W1244" s="615"/>
      <c r="X1244" s="615"/>
      <c r="Y1244" s="127" t="s">
        <v>158</v>
      </c>
      <c r="Z1244" s="212">
        <v>0</v>
      </c>
      <c r="AA1244" s="183">
        <f>IFERROR(Z1244/W1229,"-")</f>
        <v>0</v>
      </c>
      <c r="AB1244" s="212">
        <v>0</v>
      </c>
      <c r="AC1244" s="183">
        <f>IFERROR(AB1244/X1229,"-")</f>
        <v>0</v>
      </c>
      <c r="AD1244" s="215" t="str">
        <f t="shared" si="1224"/>
        <v>-</v>
      </c>
      <c r="AE1244" s="110">
        <f t="shared" si="1239"/>
        <v>0</v>
      </c>
      <c r="AF1244" s="615"/>
      <c r="AG1244" s="615"/>
      <c r="AH1244" s="127" t="s">
        <v>158</v>
      </c>
      <c r="AI1244" s="212">
        <v>48972</v>
      </c>
      <c r="AJ1244" s="183">
        <f>IFERROR(AI1244/AF1229,"-")</f>
        <v>1.6261031864277563E-3</v>
      </c>
      <c r="AK1244" s="212">
        <v>8</v>
      </c>
      <c r="AL1244" s="183">
        <f>IFERROR(AK1244/AG1229,"-")</f>
        <v>0.2857142857142857</v>
      </c>
      <c r="AM1244" s="215">
        <f t="shared" si="1225"/>
        <v>6121.5</v>
      </c>
      <c r="AN1244" s="110">
        <f t="shared" si="1240"/>
        <v>2.926115581565472E-3</v>
      </c>
      <c r="AO1244" s="615"/>
      <c r="AP1244" s="651"/>
      <c r="AQ1244" s="127" t="s">
        <v>158</v>
      </c>
      <c r="AR1244" s="212">
        <f t="shared" si="1220"/>
        <v>113854</v>
      </c>
      <c r="AS1244" s="183">
        <f>IFERROR(AR1244/AO1229,"-")</f>
        <v>7.4271341219583258E-4</v>
      </c>
      <c r="AT1244" s="212">
        <f t="shared" si="1221"/>
        <v>24</v>
      </c>
      <c r="AU1244" s="183">
        <f>IFERROR(AT1244/AP1229,"-")</f>
        <v>0.10212765957446808</v>
      </c>
      <c r="AV1244" s="215">
        <f t="shared" si="1226"/>
        <v>4743.916666666667</v>
      </c>
      <c r="AW1244" s="110">
        <f t="shared" si="1241"/>
        <v>8.778346744696415E-3</v>
      </c>
      <c r="AX1244" s="121"/>
      <c r="AY1244" s="76"/>
      <c r="AZ1244" s="76"/>
      <c r="BA1244" s="76"/>
      <c r="BB1244" s="76"/>
      <c r="BC1244" s="76"/>
      <c r="BD1244" s="76"/>
      <c r="BE1244" s="76"/>
      <c r="BF1244" s="76"/>
      <c r="BG1244" s="76"/>
      <c r="BH1244" s="76"/>
      <c r="BI1244" s="76"/>
      <c r="BN1244" s="500"/>
      <c r="BO1244" s="642"/>
      <c r="BP1244" s="641"/>
      <c r="BQ1244" s="641"/>
      <c r="BR1244" s="400" t="s">
        <v>158</v>
      </c>
      <c r="BS1244" s="188">
        <v>7297</v>
      </c>
      <c r="BT1244" s="390">
        <v>5.8825426256600428E-4</v>
      </c>
      <c r="BU1244" s="188">
        <v>2</v>
      </c>
      <c r="BV1244" s="390">
        <v>8.3333333333333329E-2</v>
      </c>
      <c r="BW1244" s="188">
        <v>3648.5</v>
      </c>
      <c r="BX1244" s="401">
        <v>7.5471698113207543E-4</v>
      </c>
      <c r="CB1244" s="159"/>
      <c r="CC1244" s="159"/>
      <c r="CD1244" s="159"/>
      <c r="CE1244" s="159"/>
      <c r="CF1244" s="159"/>
      <c r="CG1244" s="159"/>
      <c r="CI1244" s="79"/>
      <c r="CJ1244" s="151"/>
      <c r="CK1244" s="151"/>
      <c r="CL1244" s="151"/>
      <c r="CN1244" s="64"/>
      <c r="CO1244" s="64"/>
      <c r="CP1244" s="64"/>
      <c r="CQ1244" s="64"/>
    </row>
    <row r="1245" spans="2:95" s="14" customFormat="1" ht="13.5" customHeight="1">
      <c r="B1245" s="500"/>
      <c r="C1245" s="629"/>
      <c r="D1245" s="632"/>
      <c r="E1245" s="616"/>
      <c r="F1245" s="616"/>
      <c r="G1245" s="128" t="s">
        <v>81</v>
      </c>
      <c r="H1245" s="204">
        <v>22493777</v>
      </c>
      <c r="I1245" s="183">
        <f>IFERROR(H1245/E1229,"-")</f>
        <v>0.21146090153141928</v>
      </c>
      <c r="J1245" s="212">
        <v>119</v>
      </c>
      <c r="K1245" s="183">
        <f>IFERROR(J1245/F1229,"-")</f>
        <v>0.66111111111111109</v>
      </c>
      <c r="L1245" s="215">
        <f t="shared" si="1222"/>
        <v>189023.33613445377</v>
      </c>
      <c r="M1245" s="111">
        <f t="shared" si="1237"/>
        <v>4.3525969275786391E-2</v>
      </c>
      <c r="N1245" s="616"/>
      <c r="O1245" s="616"/>
      <c r="P1245" s="128" t="s">
        <v>81</v>
      </c>
      <c r="Q1245" s="204">
        <v>1432895</v>
      </c>
      <c r="R1245" s="183">
        <f>IFERROR(Q1245/N1229,"-")</f>
        <v>0.21480719154620043</v>
      </c>
      <c r="S1245" s="212">
        <v>10</v>
      </c>
      <c r="T1245" s="183">
        <f>IFERROR(S1245/O1229,"-")</f>
        <v>0.90909090909090906</v>
      </c>
      <c r="U1245" s="215">
        <f t="shared" si="1223"/>
        <v>143289.5</v>
      </c>
      <c r="V1245" s="111">
        <f t="shared" si="1238"/>
        <v>3.6576444769568397E-3</v>
      </c>
      <c r="W1245" s="616"/>
      <c r="X1245" s="616"/>
      <c r="Y1245" s="128" t="s">
        <v>81</v>
      </c>
      <c r="Z1245" s="204">
        <v>1005036</v>
      </c>
      <c r="AA1245" s="183">
        <f>IFERROR(Z1245/W1229,"-")</f>
        <v>9.9168201005263121E-2</v>
      </c>
      <c r="AB1245" s="212">
        <v>13</v>
      </c>
      <c r="AC1245" s="183">
        <f>IFERROR(AB1245/X1229,"-")</f>
        <v>0.8125</v>
      </c>
      <c r="AD1245" s="215">
        <f t="shared" si="1224"/>
        <v>77310.461538461532</v>
      </c>
      <c r="AE1245" s="111">
        <f t="shared" si="1239"/>
        <v>4.754937820043892E-3</v>
      </c>
      <c r="AF1245" s="616"/>
      <c r="AG1245" s="616"/>
      <c r="AH1245" s="128" t="s">
        <v>81</v>
      </c>
      <c r="AI1245" s="204">
        <v>2859797</v>
      </c>
      <c r="AJ1245" s="183">
        <f>IFERROR(AI1245/AF1229,"-")</f>
        <v>9.4958854329750431E-2</v>
      </c>
      <c r="AK1245" s="212">
        <v>27</v>
      </c>
      <c r="AL1245" s="183">
        <f>IFERROR(AK1245/AG1229,"-")</f>
        <v>0.9642857142857143</v>
      </c>
      <c r="AM1245" s="215">
        <f t="shared" si="1225"/>
        <v>105918.4074074074</v>
      </c>
      <c r="AN1245" s="111">
        <f t="shared" si="1240"/>
        <v>9.8756400877834678E-3</v>
      </c>
      <c r="AO1245" s="616"/>
      <c r="AP1245" s="652"/>
      <c r="AQ1245" s="128" t="s">
        <v>81</v>
      </c>
      <c r="AR1245" s="204">
        <f t="shared" si="1220"/>
        <v>27791505</v>
      </c>
      <c r="AS1245" s="183">
        <f>IFERROR(AR1245/AO1229,"-")</f>
        <v>0.18129467132123192</v>
      </c>
      <c r="AT1245" s="212">
        <f t="shared" si="1221"/>
        <v>169</v>
      </c>
      <c r="AU1245" s="183">
        <f>IFERROR(AT1245/AP1229,"-")</f>
        <v>0.7191489361702128</v>
      </c>
      <c r="AV1245" s="215">
        <f t="shared" si="1226"/>
        <v>164446.775147929</v>
      </c>
      <c r="AW1245" s="111">
        <f t="shared" si="1241"/>
        <v>6.1814191660570596E-2</v>
      </c>
      <c r="AX1245" s="121"/>
      <c r="AY1245" s="76"/>
      <c r="AZ1245" s="76"/>
      <c r="BA1245" s="76"/>
      <c r="BB1245" s="76"/>
      <c r="BC1245" s="76"/>
      <c r="BD1245" s="76"/>
      <c r="BE1245" s="76"/>
      <c r="BF1245" s="76"/>
      <c r="BG1245" s="76"/>
      <c r="BH1245" s="76"/>
      <c r="BI1245" s="76"/>
      <c r="BN1245" s="500"/>
      <c r="BO1245" s="642"/>
      <c r="BP1245" s="641"/>
      <c r="BQ1245" s="641"/>
      <c r="BR1245" s="128" t="s">
        <v>81</v>
      </c>
      <c r="BS1245" s="188">
        <v>2778466</v>
      </c>
      <c r="BT1245" s="390">
        <v>0.22398855254141642</v>
      </c>
      <c r="BU1245" s="188">
        <v>22</v>
      </c>
      <c r="BV1245" s="390">
        <v>0.91666666666666663</v>
      </c>
      <c r="BW1245" s="188">
        <v>126293.90909090909</v>
      </c>
      <c r="BX1245" s="401">
        <v>8.3018867924528304E-3</v>
      </c>
      <c r="CB1245" s="159"/>
      <c r="CC1245" s="159"/>
      <c r="CD1245" s="159"/>
      <c r="CE1245" s="159"/>
      <c r="CF1245" s="159"/>
      <c r="CG1245" s="159"/>
      <c r="CI1245" s="79"/>
      <c r="CJ1245" s="151"/>
      <c r="CK1245" s="151"/>
      <c r="CL1245" s="151"/>
      <c r="CN1245" s="64"/>
      <c r="CO1245" s="64"/>
      <c r="CP1245" s="64"/>
      <c r="CQ1245" s="64"/>
    </row>
    <row r="1246" spans="2:95" s="14" customFormat="1" ht="13.5" customHeight="1">
      <c r="B1246" s="500">
        <v>74</v>
      </c>
      <c r="C1246" s="627" t="s">
        <v>33</v>
      </c>
      <c r="D1246" s="630">
        <f>BL78</f>
        <v>1237</v>
      </c>
      <c r="E1246" s="626">
        <f t="shared" ref="E1246" si="1242">VLOOKUP(C1246,$AY$5:$BI$78,2,0)</f>
        <v>53280030</v>
      </c>
      <c r="F1246" s="626">
        <f t="shared" ref="F1246" si="1243">VLOOKUP(C1246,$AY$5:$BI$78,7,0)</f>
        <v>82</v>
      </c>
      <c r="G1246" s="124" t="s">
        <v>144</v>
      </c>
      <c r="H1246" s="210">
        <v>963901</v>
      </c>
      <c r="I1246" s="181">
        <f>IFERROR(H1246/E1246,"-")</f>
        <v>1.8091224798484535E-2</v>
      </c>
      <c r="J1246" s="210">
        <v>14</v>
      </c>
      <c r="K1246" s="181">
        <f>IFERROR(J1246/F1246,"-")</f>
        <v>0.17073170731707318</v>
      </c>
      <c r="L1246" s="213">
        <f t="shared" si="1222"/>
        <v>68850.071428571435</v>
      </c>
      <c r="M1246" s="108">
        <f>IFERROR(J1246/$BL$78,0)</f>
        <v>1.131770412287793E-2</v>
      </c>
      <c r="N1246" s="626">
        <f t="shared" ref="N1246" si="1244">VLOOKUP(C1246,$AY$5:$BI$78,3,0)</f>
        <v>2727270</v>
      </c>
      <c r="O1246" s="626">
        <f t="shared" ref="O1246" si="1245">VLOOKUP(C1246,$AY$5:$BI$78,8,0)</f>
        <v>10</v>
      </c>
      <c r="P1246" s="124" t="s">
        <v>144</v>
      </c>
      <c r="Q1246" s="210">
        <v>225321</v>
      </c>
      <c r="R1246" s="181">
        <f>IFERROR(Q1246/N1246,"-")</f>
        <v>8.2617782617782617E-2</v>
      </c>
      <c r="S1246" s="210">
        <v>4</v>
      </c>
      <c r="T1246" s="181">
        <f>IFERROR(S1246/O1246,"-")</f>
        <v>0.4</v>
      </c>
      <c r="U1246" s="213">
        <f t="shared" si="1223"/>
        <v>56330.25</v>
      </c>
      <c r="V1246" s="108">
        <f>IFERROR(S1246/$BL$78,0)</f>
        <v>3.2336297493936943E-3</v>
      </c>
      <c r="W1246" s="626">
        <f t="shared" ref="W1246" si="1246">VLOOKUP(C1246,$AY$5:$BI$78,4,0)</f>
        <v>2552760</v>
      </c>
      <c r="X1246" s="626">
        <f t="shared" ref="X1246" si="1247">VLOOKUP(C1246,$AY$5:$BI$78,9,0)</f>
        <v>3</v>
      </c>
      <c r="Y1246" s="124" t="s">
        <v>144</v>
      </c>
      <c r="Z1246" s="210">
        <v>12238</v>
      </c>
      <c r="AA1246" s="181">
        <f>IFERROR(Z1246/W1246,"-")</f>
        <v>4.7940268572055347E-3</v>
      </c>
      <c r="AB1246" s="210">
        <v>1</v>
      </c>
      <c r="AC1246" s="181">
        <f>IFERROR(AB1246/X1246,"-")</f>
        <v>0.33333333333333331</v>
      </c>
      <c r="AD1246" s="213">
        <f t="shared" si="1224"/>
        <v>12238</v>
      </c>
      <c r="AE1246" s="108">
        <f>IFERROR(AB1246/$BL$78,0)</f>
        <v>8.0840743734842356E-4</v>
      </c>
      <c r="AF1246" s="626">
        <f t="shared" ref="AF1246" si="1248">VLOOKUP(C1246,$AY$5:$BI$78,5,0)</f>
        <v>11932270</v>
      </c>
      <c r="AG1246" s="626">
        <f t="shared" ref="AG1246" si="1249">VLOOKUP(C1246,$AY$5:$BI$78,10,0)</f>
        <v>18</v>
      </c>
      <c r="AH1246" s="124" t="s">
        <v>144</v>
      </c>
      <c r="AI1246" s="210">
        <v>1650516</v>
      </c>
      <c r="AJ1246" s="181">
        <f>IFERROR(AI1246/AF1246,"-")</f>
        <v>0.13832372214172156</v>
      </c>
      <c r="AK1246" s="210">
        <v>2</v>
      </c>
      <c r="AL1246" s="181">
        <f>IFERROR(AK1246/AG1246,"-")</f>
        <v>0.1111111111111111</v>
      </c>
      <c r="AM1246" s="213">
        <f t="shared" si="1225"/>
        <v>825258</v>
      </c>
      <c r="AN1246" s="108">
        <f>IFERROR(AK1246/$BL$78,0)</f>
        <v>1.6168148746968471E-3</v>
      </c>
      <c r="AO1246" s="626">
        <f t="shared" ref="AO1246" si="1250">VLOOKUP(C1246,$AY$5:$BI$78,6,0)</f>
        <v>70492330</v>
      </c>
      <c r="AP1246" s="650">
        <f t="shared" ref="AP1246" si="1251">VLOOKUP(C1246,$AY$5:$BI$78,11,0)</f>
        <v>113</v>
      </c>
      <c r="AQ1246" s="124" t="s">
        <v>144</v>
      </c>
      <c r="AR1246" s="210">
        <f t="shared" si="1220"/>
        <v>2851976</v>
      </c>
      <c r="AS1246" s="181">
        <f>IFERROR(AR1246/AO1246,"-")</f>
        <v>4.0457961880391809E-2</v>
      </c>
      <c r="AT1246" s="210">
        <f t="shared" si="1221"/>
        <v>21</v>
      </c>
      <c r="AU1246" s="181">
        <f>IFERROR(AT1246/AP1246,"-")</f>
        <v>0.18584070796460178</v>
      </c>
      <c r="AV1246" s="213">
        <f t="shared" si="1226"/>
        <v>135808.38095238095</v>
      </c>
      <c r="AW1246" s="108">
        <f>IFERROR(AT1246/$BL$78,0)</f>
        <v>1.6976556184316895E-2</v>
      </c>
      <c r="AX1246" s="121"/>
      <c r="AY1246" s="76"/>
      <c r="AZ1246" s="76"/>
      <c r="BA1246" s="76"/>
      <c r="BB1246" s="76"/>
      <c r="BC1246" s="76"/>
      <c r="BD1246" s="76"/>
      <c r="BE1246" s="76"/>
      <c r="BF1246" s="76"/>
      <c r="BG1246" s="76"/>
      <c r="BH1246" s="76"/>
      <c r="BI1246" s="76"/>
      <c r="BN1246" s="500">
        <v>74</v>
      </c>
      <c r="BO1246" s="642" t="s">
        <v>33</v>
      </c>
      <c r="BP1246" s="641">
        <v>11168020</v>
      </c>
      <c r="BQ1246" s="641">
        <v>16</v>
      </c>
      <c r="BR1246" s="400" t="s">
        <v>144</v>
      </c>
      <c r="BS1246" s="188">
        <v>36561</v>
      </c>
      <c r="BT1246" s="390">
        <v>3.2737226473448294E-3</v>
      </c>
      <c r="BU1246" s="188">
        <v>5</v>
      </c>
      <c r="BV1246" s="390">
        <v>0.3125</v>
      </c>
      <c r="BW1246" s="188">
        <v>7312.2</v>
      </c>
      <c r="BX1246" s="401">
        <v>4.163197335553705E-3</v>
      </c>
      <c r="CB1246" s="159"/>
      <c r="CC1246" s="159"/>
      <c r="CD1246" s="159"/>
      <c r="CE1246" s="159"/>
      <c r="CF1246" s="159"/>
      <c r="CG1246" s="159"/>
      <c r="CI1246" s="79"/>
      <c r="CJ1246" s="151"/>
      <c r="CK1246" s="151"/>
      <c r="CL1246" s="151"/>
      <c r="CN1246" s="64"/>
      <c r="CO1246" s="64"/>
      <c r="CP1246" s="64"/>
      <c r="CQ1246" s="64"/>
    </row>
    <row r="1247" spans="2:95" s="14" customFormat="1" ht="13.5" customHeight="1">
      <c r="B1247" s="500"/>
      <c r="C1247" s="628"/>
      <c r="D1247" s="631"/>
      <c r="E1247" s="615"/>
      <c r="F1247" s="615"/>
      <c r="G1247" s="125" t="s">
        <v>145</v>
      </c>
      <c r="H1247" s="211">
        <v>1699930</v>
      </c>
      <c r="I1247" s="182">
        <f>IFERROR(H1247/E1246,"-")</f>
        <v>3.1905575128242235E-2</v>
      </c>
      <c r="J1247" s="211">
        <v>18</v>
      </c>
      <c r="K1247" s="182">
        <f>IFERROR(J1247/F1246,"-")</f>
        <v>0.21951219512195122</v>
      </c>
      <c r="L1247" s="214">
        <f t="shared" si="1222"/>
        <v>94440.555555555562</v>
      </c>
      <c r="M1247" s="109">
        <f t="shared" ref="M1247:M1262" si="1252">IFERROR(J1247/$BL$78,0)</f>
        <v>1.4551333872271624E-2</v>
      </c>
      <c r="N1247" s="615"/>
      <c r="O1247" s="615"/>
      <c r="P1247" s="125" t="s">
        <v>145</v>
      </c>
      <c r="Q1247" s="211">
        <v>0</v>
      </c>
      <c r="R1247" s="182">
        <f>IFERROR(Q1247/N1246,"-")</f>
        <v>0</v>
      </c>
      <c r="S1247" s="211">
        <v>0</v>
      </c>
      <c r="T1247" s="182">
        <f>IFERROR(S1247/O1246,"-")</f>
        <v>0</v>
      </c>
      <c r="U1247" s="214" t="str">
        <f t="shared" si="1223"/>
        <v>-</v>
      </c>
      <c r="V1247" s="109">
        <f t="shared" ref="V1247:V1262" si="1253">IFERROR(S1247/$BL$78,0)</f>
        <v>0</v>
      </c>
      <c r="W1247" s="615"/>
      <c r="X1247" s="615"/>
      <c r="Y1247" s="125" t="s">
        <v>145</v>
      </c>
      <c r="Z1247" s="211">
        <v>50292</v>
      </c>
      <c r="AA1247" s="182">
        <f>IFERROR(Z1247/W1246,"-")</f>
        <v>1.9701029473981103E-2</v>
      </c>
      <c r="AB1247" s="211">
        <v>2</v>
      </c>
      <c r="AC1247" s="182">
        <f>IFERROR(AB1247/X1246,"-")</f>
        <v>0.66666666666666663</v>
      </c>
      <c r="AD1247" s="214">
        <f t="shared" si="1224"/>
        <v>25146</v>
      </c>
      <c r="AE1247" s="109">
        <f t="shared" ref="AE1247:AE1262" si="1254">IFERROR(AB1247/$BL$78,0)</f>
        <v>1.6168148746968471E-3</v>
      </c>
      <c r="AF1247" s="615"/>
      <c r="AG1247" s="615"/>
      <c r="AH1247" s="125" t="s">
        <v>145</v>
      </c>
      <c r="AI1247" s="211">
        <v>50052</v>
      </c>
      <c r="AJ1247" s="182">
        <f>IFERROR(AI1247/AF1246,"-")</f>
        <v>4.1946754473373461E-3</v>
      </c>
      <c r="AK1247" s="211">
        <v>6</v>
      </c>
      <c r="AL1247" s="182">
        <f>IFERROR(AK1247/AG1246,"-")</f>
        <v>0.33333333333333331</v>
      </c>
      <c r="AM1247" s="214">
        <f t="shared" si="1225"/>
        <v>8342</v>
      </c>
      <c r="AN1247" s="109">
        <f t="shared" ref="AN1247:AN1262" si="1255">IFERROR(AK1247/$BL$78,0)</f>
        <v>4.850444624090542E-3</v>
      </c>
      <c r="AO1247" s="615"/>
      <c r="AP1247" s="651"/>
      <c r="AQ1247" s="125" t="s">
        <v>145</v>
      </c>
      <c r="AR1247" s="211">
        <f t="shared" si="1220"/>
        <v>1800274</v>
      </c>
      <c r="AS1247" s="182">
        <f>IFERROR(AR1247/AO1246,"-")</f>
        <v>2.5538579871029941E-2</v>
      </c>
      <c r="AT1247" s="211">
        <f t="shared" si="1221"/>
        <v>26</v>
      </c>
      <c r="AU1247" s="182">
        <f>IFERROR(AT1247/AP1246,"-")</f>
        <v>0.23008849557522124</v>
      </c>
      <c r="AV1247" s="214">
        <f t="shared" si="1226"/>
        <v>69241.307692307688</v>
      </c>
      <c r="AW1247" s="109">
        <f t="shared" ref="AW1247:AW1262" si="1256">IFERROR(AT1247/$BL$78,0)</f>
        <v>2.1018593371059015E-2</v>
      </c>
      <c r="AX1247" s="121"/>
      <c r="AY1247" s="76"/>
      <c r="AZ1247" s="76"/>
      <c r="BA1247" s="76"/>
      <c r="BB1247" s="76"/>
      <c r="BC1247" s="76"/>
      <c r="BD1247" s="76"/>
      <c r="BE1247" s="76"/>
      <c r="BF1247" s="76"/>
      <c r="BG1247" s="76"/>
      <c r="BH1247" s="76"/>
      <c r="BI1247" s="76"/>
      <c r="BN1247" s="500"/>
      <c r="BO1247" s="642"/>
      <c r="BP1247" s="641"/>
      <c r="BQ1247" s="641"/>
      <c r="BR1247" s="400" t="s">
        <v>145</v>
      </c>
      <c r="BS1247" s="188">
        <v>254119</v>
      </c>
      <c r="BT1247" s="390">
        <v>2.2754167703854397E-2</v>
      </c>
      <c r="BU1247" s="188">
        <v>6</v>
      </c>
      <c r="BV1247" s="390">
        <v>0.375</v>
      </c>
      <c r="BW1247" s="188">
        <v>42353.166666666664</v>
      </c>
      <c r="BX1247" s="401">
        <v>4.9958368026644462E-3</v>
      </c>
      <c r="CB1247" s="159"/>
      <c r="CC1247" s="159"/>
      <c r="CD1247" s="159"/>
      <c r="CE1247" s="159"/>
      <c r="CF1247" s="159"/>
      <c r="CG1247" s="159"/>
      <c r="CI1247" s="79"/>
      <c r="CJ1247" s="151"/>
      <c r="CK1247" s="151"/>
      <c r="CL1247" s="151"/>
      <c r="CN1247" s="64"/>
      <c r="CO1247" s="64"/>
      <c r="CP1247" s="64"/>
      <c r="CQ1247" s="64"/>
    </row>
    <row r="1248" spans="2:95" s="14" customFormat="1" ht="13.5" customHeight="1">
      <c r="B1248" s="500"/>
      <c r="C1248" s="628"/>
      <c r="D1248" s="631"/>
      <c r="E1248" s="615"/>
      <c r="F1248" s="615"/>
      <c r="G1248" s="126" t="s">
        <v>146</v>
      </c>
      <c r="H1248" s="211">
        <v>510458</v>
      </c>
      <c r="I1248" s="182">
        <f>IFERROR(H1248/E1246,"-")</f>
        <v>9.5806627736508415E-3</v>
      </c>
      <c r="J1248" s="211">
        <v>27</v>
      </c>
      <c r="K1248" s="182">
        <f>IFERROR(J1248/F1246,"-")</f>
        <v>0.32926829268292684</v>
      </c>
      <c r="L1248" s="214">
        <f t="shared" si="1222"/>
        <v>18905.85185185185</v>
      </c>
      <c r="M1248" s="109">
        <f t="shared" si="1252"/>
        <v>2.1827000808407437E-2</v>
      </c>
      <c r="N1248" s="615"/>
      <c r="O1248" s="615"/>
      <c r="P1248" s="126" t="s">
        <v>146</v>
      </c>
      <c r="Q1248" s="211">
        <v>22209</v>
      </c>
      <c r="R1248" s="182">
        <f>IFERROR(Q1248/N1246,"-")</f>
        <v>8.1433081433081433E-3</v>
      </c>
      <c r="S1248" s="211">
        <v>3</v>
      </c>
      <c r="T1248" s="182">
        <f>IFERROR(S1248/O1246,"-")</f>
        <v>0.3</v>
      </c>
      <c r="U1248" s="214">
        <f t="shared" si="1223"/>
        <v>7403</v>
      </c>
      <c r="V1248" s="109">
        <f t="shared" si="1253"/>
        <v>2.425222312045271E-3</v>
      </c>
      <c r="W1248" s="615"/>
      <c r="X1248" s="615"/>
      <c r="Y1248" s="126" t="s">
        <v>146</v>
      </c>
      <c r="Z1248" s="211">
        <v>74822</v>
      </c>
      <c r="AA1248" s="182">
        <f>IFERROR(Z1248/W1246,"-")</f>
        <v>2.9310236763346337E-2</v>
      </c>
      <c r="AB1248" s="211">
        <v>2</v>
      </c>
      <c r="AC1248" s="182">
        <f>IFERROR(AB1248/X1246,"-")</f>
        <v>0.66666666666666663</v>
      </c>
      <c r="AD1248" s="214">
        <f t="shared" si="1224"/>
        <v>37411</v>
      </c>
      <c r="AE1248" s="109">
        <f t="shared" si="1254"/>
        <v>1.6168148746968471E-3</v>
      </c>
      <c r="AF1248" s="615"/>
      <c r="AG1248" s="615"/>
      <c r="AH1248" s="126" t="s">
        <v>146</v>
      </c>
      <c r="AI1248" s="211">
        <v>74764</v>
      </c>
      <c r="AJ1248" s="182">
        <f>IFERROR(AI1248/AF1246,"-")</f>
        <v>6.2656979769985088E-3</v>
      </c>
      <c r="AK1248" s="211">
        <v>2</v>
      </c>
      <c r="AL1248" s="182">
        <f>IFERROR(AK1248/AG1246,"-")</f>
        <v>0.1111111111111111</v>
      </c>
      <c r="AM1248" s="214">
        <f t="shared" si="1225"/>
        <v>37382</v>
      </c>
      <c r="AN1248" s="109">
        <f t="shared" si="1255"/>
        <v>1.6168148746968471E-3</v>
      </c>
      <c r="AO1248" s="615"/>
      <c r="AP1248" s="651"/>
      <c r="AQ1248" s="126" t="s">
        <v>146</v>
      </c>
      <c r="AR1248" s="211">
        <f t="shared" si="1220"/>
        <v>682253</v>
      </c>
      <c r="AS1248" s="182">
        <f>IFERROR(AR1248/AO1246,"-")</f>
        <v>9.6784004727890251E-3</v>
      </c>
      <c r="AT1248" s="211">
        <f t="shared" si="1221"/>
        <v>34</v>
      </c>
      <c r="AU1248" s="182">
        <f>IFERROR(AT1248/AP1246,"-")</f>
        <v>0.30088495575221241</v>
      </c>
      <c r="AV1248" s="214">
        <f t="shared" si="1226"/>
        <v>20066.264705882353</v>
      </c>
      <c r="AW1248" s="109">
        <f t="shared" si="1256"/>
        <v>2.7485852869846401E-2</v>
      </c>
      <c r="AX1248" s="121"/>
      <c r="AY1248" s="76"/>
      <c r="AZ1248" s="76"/>
      <c r="BA1248" s="76"/>
      <c r="BB1248" s="76"/>
      <c r="BC1248" s="76"/>
      <c r="BD1248" s="76"/>
      <c r="BE1248" s="76"/>
      <c r="BF1248" s="76"/>
      <c r="BG1248" s="76"/>
      <c r="BH1248" s="76"/>
      <c r="BI1248" s="76"/>
      <c r="BN1248" s="500"/>
      <c r="BO1248" s="642"/>
      <c r="BP1248" s="641"/>
      <c r="BQ1248" s="641"/>
      <c r="BR1248" s="400" t="s">
        <v>146</v>
      </c>
      <c r="BS1248" s="188">
        <v>1730638</v>
      </c>
      <c r="BT1248" s="390">
        <v>0.1549637267841569</v>
      </c>
      <c r="BU1248" s="188">
        <v>5</v>
      </c>
      <c r="BV1248" s="390">
        <v>0.3125</v>
      </c>
      <c r="BW1248" s="188">
        <v>346127.6</v>
      </c>
      <c r="BX1248" s="401">
        <v>4.163197335553705E-3</v>
      </c>
      <c r="CB1248" s="159"/>
      <c r="CC1248" s="159"/>
      <c r="CD1248" s="159"/>
      <c r="CE1248" s="159"/>
      <c r="CF1248" s="159"/>
      <c r="CG1248" s="159"/>
      <c r="CI1248" s="79"/>
      <c r="CJ1248" s="151"/>
      <c r="CK1248" s="151"/>
      <c r="CL1248" s="151"/>
      <c r="CN1248" s="64"/>
      <c r="CO1248" s="64"/>
      <c r="CP1248" s="64"/>
      <c r="CQ1248" s="64"/>
    </row>
    <row r="1249" spans="2:95" s="14" customFormat="1" ht="13.5" customHeight="1">
      <c r="B1249" s="500"/>
      <c r="C1249" s="628"/>
      <c r="D1249" s="631"/>
      <c r="E1249" s="615"/>
      <c r="F1249" s="615"/>
      <c r="G1249" s="126" t="s">
        <v>147</v>
      </c>
      <c r="H1249" s="211">
        <v>715080</v>
      </c>
      <c r="I1249" s="182">
        <f>IFERROR(H1249/E1246,"-")</f>
        <v>1.3421163614209676E-2</v>
      </c>
      <c r="J1249" s="211">
        <v>2</v>
      </c>
      <c r="K1249" s="182">
        <f>IFERROR(J1249/F1246,"-")</f>
        <v>2.4390243902439025E-2</v>
      </c>
      <c r="L1249" s="214">
        <f t="shared" si="1222"/>
        <v>357540</v>
      </c>
      <c r="M1249" s="109">
        <f t="shared" si="1252"/>
        <v>1.6168148746968471E-3</v>
      </c>
      <c r="N1249" s="615"/>
      <c r="O1249" s="615"/>
      <c r="P1249" s="126" t="s">
        <v>147</v>
      </c>
      <c r="Q1249" s="211">
        <v>0</v>
      </c>
      <c r="R1249" s="182">
        <f>IFERROR(Q1249/N1246,"-")</f>
        <v>0</v>
      </c>
      <c r="S1249" s="211">
        <v>0</v>
      </c>
      <c r="T1249" s="182">
        <f>IFERROR(S1249/O1246,"-")</f>
        <v>0</v>
      </c>
      <c r="U1249" s="214" t="str">
        <f t="shared" si="1223"/>
        <v>-</v>
      </c>
      <c r="V1249" s="109">
        <f t="shared" si="1253"/>
        <v>0</v>
      </c>
      <c r="W1249" s="615"/>
      <c r="X1249" s="615"/>
      <c r="Y1249" s="126" t="s">
        <v>147</v>
      </c>
      <c r="Z1249" s="211">
        <v>0</v>
      </c>
      <c r="AA1249" s="182">
        <f>IFERROR(Z1249/W1246,"-")</f>
        <v>0</v>
      </c>
      <c r="AB1249" s="211">
        <v>0</v>
      </c>
      <c r="AC1249" s="182">
        <f>IFERROR(AB1249/X1246,"-")</f>
        <v>0</v>
      </c>
      <c r="AD1249" s="214" t="str">
        <f t="shared" si="1224"/>
        <v>-</v>
      </c>
      <c r="AE1249" s="109">
        <f t="shared" si="1254"/>
        <v>0</v>
      </c>
      <c r="AF1249" s="615"/>
      <c r="AG1249" s="615"/>
      <c r="AH1249" s="126" t="s">
        <v>147</v>
      </c>
      <c r="AI1249" s="211">
        <v>4760</v>
      </c>
      <c r="AJ1249" s="182">
        <f>IFERROR(AI1249/AF1246,"-")</f>
        <v>3.9891822762978043E-4</v>
      </c>
      <c r="AK1249" s="211">
        <v>1</v>
      </c>
      <c r="AL1249" s="182">
        <f>IFERROR(AK1249/AG1246,"-")</f>
        <v>5.5555555555555552E-2</v>
      </c>
      <c r="AM1249" s="214">
        <f t="shared" si="1225"/>
        <v>4760</v>
      </c>
      <c r="AN1249" s="109">
        <f t="shared" si="1255"/>
        <v>8.0840743734842356E-4</v>
      </c>
      <c r="AO1249" s="615"/>
      <c r="AP1249" s="651"/>
      <c r="AQ1249" s="126" t="s">
        <v>147</v>
      </c>
      <c r="AR1249" s="211">
        <f t="shared" si="1220"/>
        <v>719840</v>
      </c>
      <c r="AS1249" s="182">
        <f>IFERROR(AR1249/AO1246,"-")</f>
        <v>1.0211607418849682E-2</v>
      </c>
      <c r="AT1249" s="211">
        <f t="shared" si="1221"/>
        <v>3</v>
      </c>
      <c r="AU1249" s="182">
        <f>IFERROR(AT1249/AP1246,"-")</f>
        <v>2.6548672566371681E-2</v>
      </c>
      <c r="AV1249" s="214">
        <f t="shared" si="1226"/>
        <v>239946.66666666666</v>
      </c>
      <c r="AW1249" s="109">
        <f t="shared" si="1256"/>
        <v>2.425222312045271E-3</v>
      </c>
      <c r="AX1249" s="121"/>
      <c r="AY1249" s="76"/>
      <c r="AZ1249" s="76"/>
      <c r="BA1249" s="76"/>
      <c r="BB1249" s="76"/>
      <c r="BC1249" s="76"/>
      <c r="BD1249" s="76"/>
      <c r="BE1249" s="76"/>
      <c r="BF1249" s="76"/>
      <c r="BG1249" s="76"/>
      <c r="BH1249" s="76"/>
      <c r="BI1249" s="76"/>
      <c r="BN1249" s="500"/>
      <c r="BO1249" s="642"/>
      <c r="BP1249" s="641"/>
      <c r="BQ1249" s="641"/>
      <c r="BR1249" s="400" t="s">
        <v>147</v>
      </c>
      <c r="BS1249" s="188">
        <v>0</v>
      </c>
      <c r="BT1249" s="390">
        <v>0</v>
      </c>
      <c r="BU1249" s="188">
        <v>0</v>
      </c>
      <c r="BV1249" s="390">
        <v>0</v>
      </c>
      <c r="BW1249" s="188" t="s">
        <v>418</v>
      </c>
      <c r="BX1249" s="401">
        <v>0</v>
      </c>
      <c r="CB1249" s="159"/>
      <c r="CC1249" s="159"/>
      <c r="CD1249" s="159"/>
      <c r="CE1249" s="159"/>
      <c r="CF1249" s="159"/>
      <c r="CG1249" s="159"/>
      <c r="CI1249" s="9"/>
      <c r="CJ1249" s="148"/>
      <c r="CK1249" s="148"/>
      <c r="CL1249" s="148"/>
      <c r="CN1249" s="1"/>
      <c r="CO1249" s="1"/>
      <c r="CP1249" s="1"/>
      <c r="CQ1249" s="1"/>
    </row>
    <row r="1250" spans="2:95" s="14" customFormat="1" ht="13.5" customHeight="1">
      <c r="B1250" s="500"/>
      <c r="C1250" s="628"/>
      <c r="D1250" s="631"/>
      <c r="E1250" s="615"/>
      <c r="F1250" s="615"/>
      <c r="G1250" s="126" t="s">
        <v>148</v>
      </c>
      <c r="H1250" s="211">
        <v>212170</v>
      </c>
      <c r="I1250" s="182">
        <f>IFERROR(H1250/E1246,"-")</f>
        <v>3.9821674274582806E-3</v>
      </c>
      <c r="J1250" s="211">
        <v>18</v>
      </c>
      <c r="K1250" s="182">
        <f>IFERROR(J1250/F1246,"-")</f>
        <v>0.21951219512195122</v>
      </c>
      <c r="L1250" s="214">
        <f t="shared" si="1222"/>
        <v>11787.222222222223</v>
      </c>
      <c r="M1250" s="109">
        <f t="shared" si="1252"/>
        <v>1.4551333872271624E-2</v>
      </c>
      <c r="N1250" s="615"/>
      <c r="O1250" s="615"/>
      <c r="P1250" s="126" t="s">
        <v>148</v>
      </c>
      <c r="Q1250" s="211">
        <v>2380</v>
      </c>
      <c r="R1250" s="182">
        <f>IFERROR(Q1250/N1246,"-")</f>
        <v>8.7266753933420602E-4</v>
      </c>
      <c r="S1250" s="211">
        <v>1</v>
      </c>
      <c r="T1250" s="182">
        <f>IFERROR(S1250/O1246,"-")</f>
        <v>0.1</v>
      </c>
      <c r="U1250" s="214">
        <f t="shared" si="1223"/>
        <v>2380</v>
      </c>
      <c r="V1250" s="109">
        <f t="shared" si="1253"/>
        <v>8.0840743734842356E-4</v>
      </c>
      <c r="W1250" s="615"/>
      <c r="X1250" s="615"/>
      <c r="Y1250" s="126" t="s">
        <v>148</v>
      </c>
      <c r="Z1250" s="211">
        <v>35364</v>
      </c>
      <c r="AA1250" s="182">
        <f>IFERROR(Z1250/W1246,"-")</f>
        <v>1.3853241197762422E-2</v>
      </c>
      <c r="AB1250" s="211">
        <v>2</v>
      </c>
      <c r="AC1250" s="182">
        <f>IFERROR(AB1250/X1246,"-")</f>
        <v>0.66666666666666663</v>
      </c>
      <c r="AD1250" s="214">
        <f t="shared" si="1224"/>
        <v>17682</v>
      </c>
      <c r="AE1250" s="109">
        <f t="shared" si="1254"/>
        <v>1.6168148746968471E-3</v>
      </c>
      <c r="AF1250" s="615"/>
      <c r="AG1250" s="615"/>
      <c r="AH1250" s="126" t="s">
        <v>148</v>
      </c>
      <c r="AI1250" s="211">
        <v>73473</v>
      </c>
      <c r="AJ1250" s="182">
        <f>IFERROR(AI1250/AF1246,"-")</f>
        <v>6.1575039787064821E-3</v>
      </c>
      <c r="AK1250" s="211">
        <v>6</v>
      </c>
      <c r="AL1250" s="182">
        <f>IFERROR(AK1250/AG1246,"-")</f>
        <v>0.33333333333333331</v>
      </c>
      <c r="AM1250" s="214">
        <f t="shared" si="1225"/>
        <v>12245.5</v>
      </c>
      <c r="AN1250" s="109">
        <f t="shared" si="1255"/>
        <v>4.850444624090542E-3</v>
      </c>
      <c r="AO1250" s="615"/>
      <c r="AP1250" s="651"/>
      <c r="AQ1250" s="126" t="s">
        <v>148</v>
      </c>
      <c r="AR1250" s="211">
        <f t="shared" si="1220"/>
        <v>323387</v>
      </c>
      <c r="AS1250" s="182">
        <f>IFERROR(AR1250/AO1246,"-")</f>
        <v>4.5875487446648449E-3</v>
      </c>
      <c r="AT1250" s="211">
        <f t="shared" si="1221"/>
        <v>27</v>
      </c>
      <c r="AU1250" s="182">
        <f>IFERROR(AT1250/AP1246,"-")</f>
        <v>0.23893805309734514</v>
      </c>
      <c r="AV1250" s="214">
        <f t="shared" si="1226"/>
        <v>11977.296296296296</v>
      </c>
      <c r="AW1250" s="109">
        <f t="shared" si="1256"/>
        <v>2.1827000808407437E-2</v>
      </c>
      <c r="AX1250" s="121"/>
      <c r="AY1250" s="76"/>
      <c r="AZ1250" s="76"/>
      <c r="BA1250" s="76"/>
      <c r="BB1250" s="76"/>
      <c r="BC1250" s="76"/>
      <c r="BD1250" s="76"/>
      <c r="BE1250" s="76"/>
      <c r="BF1250" s="76"/>
      <c r="BG1250" s="76"/>
      <c r="BH1250" s="76"/>
      <c r="BI1250" s="76"/>
      <c r="BN1250" s="500"/>
      <c r="BO1250" s="642"/>
      <c r="BP1250" s="641"/>
      <c r="BQ1250" s="641"/>
      <c r="BR1250" s="400" t="s">
        <v>148</v>
      </c>
      <c r="BS1250" s="188">
        <v>100953</v>
      </c>
      <c r="BT1250" s="390">
        <v>9.0394716341840355E-3</v>
      </c>
      <c r="BU1250" s="188">
        <v>6</v>
      </c>
      <c r="BV1250" s="390">
        <v>0.375</v>
      </c>
      <c r="BW1250" s="188">
        <v>16825.5</v>
      </c>
      <c r="BX1250" s="401">
        <v>4.9958368026644462E-3</v>
      </c>
      <c r="CB1250" s="159"/>
      <c r="CC1250" s="159"/>
      <c r="CD1250" s="159"/>
      <c r="CE1250" s="159"/>
      <c r="CF1250" s="159"/>
      <c r="CG1250" s="159"/>
      <c r="CI1250" s="9"/>
      <c r="CJ1250" s="148"/>
      <c r="CK1250" s="148"/>
      <c r="CL1250" s="148"/>
      <c r="CN1250" s="1"/>
      <c r="CO1250" s="1"/>
      <c r="CP1250" s="1"/>
      <c r="CQ1250" s="1"/>
    </row>
    <row r="1251" spans="2:95" s="14" customFormat="1" ht="13.5" customHeight="1">
      <c r="B1251" s="500"/>
      <c r="C1251" s="628"/>
      <c r="D1251" s="631"/>
      <c r="E1251" s="615"/>
      <c r="F1251" s="615"/>
      <c r="G1251" s="126" t="s">
        <v>149</v>
      </c>
      <c r="H1251" s="211">
        <v>1515401</v>
      </c>
      <c r="I1251" s="182">
        <f>IFERROR(H1251/E1246,"-")</f>
        <v>2.8442194946211554E-2</v>
      </c>
      <c r="J1251" s="211">
        <v>22</v>
      </c>
      <c r="K1251" s="182">
        <f>IFERROR(J1251/F1246,"-")</f>
        <v>0.26829268292682928</v>
      </c>
      <c r="L1251" s="214">
        <f t="shared" si="1222"/>
        <v>68881.863636363632</v>
      </c>
      <c r="M1251" s="109">
        <f t="shared" si="1252"/>
        <v>1.7784963621665321E-2</v>
      </c>
      <c r="N1251" s="615"/>
      <c r="O1251" s="615"/>
      <c r="P1251" s="126" t="s">
        <v>149</v>
      </c>
      <c r="Q1251" s="211">
        <v>110045</v>
      </c>
      <c r="R1251" s="182">
        <f>IFERROR(Q1251/N1246,"-")</f>
        <v>4.0349873683207013E-2</v>
      </c>
      <c r="S1251" s="211">
        <v>2</v>
      </c>
      <c r="T1251" s="182">
        <f>IFERROR(S1251/O1246,"-")</f>
        <v>0.2</v>
      </c>
      <c r="U1251" s="214">
        <f t="shared" si="1223"/>
        <v>55022.5</v>
      </c>
      <c r="V1251" s="109">
        <f t="shared" si="1253"/>
        <v>1.6168148746968471E-3</v>
      </c>
      <c r="W1251" s="615"/>
      <c r="X1251" s="615"/>
      <c r="Y1251" s="126" t="s">
        <v>149</v>
      </c>
      <c r="Z1251" s="211">
        <v>128202</v>
      </c>
      <c r="AA1251" s="182">
        <f>IFERROR(Z1251/W1246,"-")</f>
        <v>5.0220937338410189E-2</v>
      </c>
      <c r="AB1251" s="211">
        <v>3</v>
      </c>
      <c r="AC1251" s="182">
        <f>IFERROR(AB1251/X1246,"-")</f>
        <v>1</v>
      </c>
      <c r="AD1251" s="214">
        <f t="shared" si="1224"/>
        <v>42734</v>
      </c>
      <c r="AE1251" s="109">
        <f t="shared" si="1254"/>
        <v>2.425222312045271E-3</v>
      </c>
      <c r="AF1251" s="615"/>
      <c r="AG1251" s="615"/>
      <c r="AH1251" s="126" t="s">
        <v>149</v>
      </c>
      <c r="AI1251" s="211">
        <v>764833</v>
      </c>
      <c r="AJ1251" s="182">
        <f>IFERROR(AI1251/AF1246,"-")</f>
        <v>6.4097862351421814E-2</v>
      </c>
      <c r="AK1251" s="211">
        <v>5</v>
      </c>
      <c r="AL1251" s="182">
        <f>IFERROR(AK1251/AG1246,"-")</f>
        <v>0.27777777777777779</v>
      </c>
      <c r="AM1251" s="214">
        <f t="shared" si="1225"/>
        <v>152966.6</v>
      </c>
      <c r="AN1251" s="109">
        <f t="shared" si="1255"/>
        <v>4.0420371867421184E-3</v>
      </c>
      <c r="AO1251" s="615"/>
      <c r="AP1251" s="651"/>
      <c r="AQ1251" s="126" t="s">
        <v>149</v>
      </c>
      <c r="AR1251" s="211">
        <f t="shared" si="1220"/>
        <v>2518481</v>
      </c>
      <c r="AS1251" s="182">
        <f>IFERROR(AR1251/AO1246,"-")</f>
        <v>3.5727021649021959E-2</v>
      </c>
      <c r="AT1251" s="211">
        <f t="shared" si="1221"/>
        <v>32</v>
      </c>
      <c r="AU1251" s="182">
        <f>IFERROR(AT1251/AP1246,"-")</f>
        <v>0.2831858407079646</v>
      </c>
      <c r="AV1251" s="214">
        <f t="shared" si="1226"/>
        <v>78702.53125</v>
      </c>
      <c r="AW1251" s="109">
        <f t="shared" si="1256"/>
        <v>2.5869037995149554E-2</v>
      </c>
      <c r="AX1251" s="121"/>
      <c r="AY1251" s="76"/>
      <c r="AZ1251" s="76"/>
      <c r="BA1251" s="76"/>
      <c r="BB1251" s="76"/>
      <c r="BC1251" s="76"/>
      <c r="BD1251" s="76"/>
      <c r="BE1251" s="76"/>
      <c r="BF1251" s="76"/>
      <c r="BG1251" s="76"/>
      <c r="BH1251" s="76"/>
      <c r="BI1251" s="76"/>
      <c r="BN1251" s="500"/>
      <c r="BO1251" s="642"/>
      <c r="BP1251" s="641"/>
      <c r="BQ1251" s="641"/>
      <c r="BR1251" s="400" t="s">
        <v>149</v>
      </c>
      <c r="BS1251" s="188">
        <v>386476</v>
      </c>
      <c r="BT1251" s="390">
        <v>3.4605597053013873E-2</v>
      </c>
      <c r="BU1251" s="188">
        <v>7</v>
      </c>
      <c r="BV1251" s="390">
        <v>0.4375</v>
      </c>
      <c r="BW1251" s="188">
        <v>55210.857142857145</v>
      </c>
      <c r="BX1251" s="401">
        <v>5.8284762697751874E-3</v>
      </c>
      <c r="CB1251" s="159"/>
      <c r="CC1251" s="159"/>
      <c r="CD1251" s="159"/>
      <c r="CE1251" s="159"/>
      <c r="CF1251" s="159"/>
      <c r="CG1251" s="159"/>
      <c r="CI1251" s="9"/>
      <c r="CJ1251" s="148"/>
      <c r="CK1251" s="148"/>
      <c r="CL1251" s="148"/>
      <c r="CN1251" s="1"/>
      <c r="CO1251" s="1"/>
      <c r="CP1251" s="1"/>
      <c r="CQ1251" s="1"/>
    </row>
    <row r="1252" spans="2:95" s="14" customFormat="1" ht="13.5" customHeight="1">
      <c r="B1252" s="500"/>
      <c r="C1252" s="628"/>
      <c r="D1252" s="631"/>
      <c r="E1252" s="615"/>
      <c r="F1252" s="615"/>
      <c r="G1252" s="126" t="s">
        <v>150</v>
      </c>
      <c r="H1252" s="211">
        <v>2057574</v>
      </c>
      <c r="I1252" s="182">
        <f>IFERROR(H1252/E1246,"-")</f>
        <v>3.8618108886199952E-2</v>
      </c>
      <c r="J1252" s="211">
        <v>8</v>
      </c>
      <c r="K1252" s="182">
        <f>IFERROR(J1252/F1246,"-")</f>
        <v>9.7560975609756101E-2</v>
      </c>
      <c r="L1252" s="214">
        <f t="shared" si="1222"/>
        <v>257196.75</v>
      </c>
      <c r="M1252" s="109">
        <f t="shared" si="1252"/>
        <v>6.4672594987873885E-3</v>
      </c>
      <c r="N1252" s="615"/>
      <c r="O1252" s="615"/>
      <c r="P1252" s="126" t="s">
        <v>150</v>
      </c>
      <c r="Q1252" s="211">
        <v>2840</v>
      </c>
      <c r="R1252" s="182">
        <f>IFERROR(Q1252/N1246,"-")</f>
        <v>1.041334374667708E-3</v>
      </c>
      <c r="S1252" s="211">
        <v>1</v>
      </c>
      <c r="T1252" s="182">
        <f>IFERROR(S1252/O1246,"-")</f>
        <v>0.1</v>
      </c>
      <c r="U1252" s="214">
        <f t="shared" si="1223"/>
        <v>2840</v>
      </c>
      <c r="V1252" s="109">
        <f t="shared" si="1253"/>
        <v>8.0840743734842356E-4</v>
      </c>
      <c r="W1252" s="615"/>
      <c r="X1252" s="615"/>
      <c r="Y1252" s="126" t="s">
        <v>150</v>
      </c>
      <c r="Z1252" s="211">
        <v>0</v>
      </c>
      <c r="AA1252" s="182">
        <f>IFERROR(Z1252/W1246,"-")</f>
        <v>0</v>
      </c>
      <c r="AB1252" s="211">
        <v>0</v>
      </c>
      <c r="AC1252" s="182">
        <f>IFERROR(AB1252/X1246,"-")</f>
        <v>0</v>
      </c>
      <c r="AD1252" s="214" t="str">
        <f t="shared" si="1224"/>
        <v>-</v>
      </c>
      <c r="AE1252" s="109">
        <f t="shared" si="1254"/>
        <v>0</v>
      </c>
      <c r="AF1252" s="615"/>
      <c r="AG1252" s="615"/>
      <c r="AH1252" s="126" t="s">
        <v>150</v>
      </c>
      <c r="AI1252" s="211">
        <v>6560</v>
      </c>
      <c r="AJ1252" s="182">
        <f>IFERROR(AI1252/AF1246,"-")</f>
        <v>5.4976965824608392E-4</v>
      </c>
      <c r="AK1252" s="211">
        <v>1</v>
      </c>
      <c r="AL1252" s="182">
        <f>IFERROR(AK1252/AG1246,"-")</f>
        <v>5.5555555555555552E-2</v>
      </c>
      <c r="AM1252" s="214">
        <f t="shared" si="1225"/>
        <v>6560</v>
      </c>
      <c r="AN1252" s="109">
        <f t="shared" si="1255"/>
        <v>8.0840743734842356E-4</v>
      </c>
      <c r="AO1252" s="615"/>
      <c r="AP1252" s="651"/>
      <c r="AQ1252" s="126" t="s">
        <v>150</v>
      </c>
      <c r="AR1252" s="211">
        <f t="shared" si="1220"/>
        <v>2066974</v>
      </c>
      <c r="AS1252" s="182">
        <f>IFERROR(AR1252/AO1246,"-")</f>
        <v>2.932197020583658E-2</v>
      </c>
      <c r="AT1252" s="211">
        <f t="shared" si="1221"/>
        <v>10</v>
      </c>
      <c r="AU1252" s="182">
        <f>IFERROR(AT1252/AP1246,"-")</f>
        <v>8.8495575221238937E-2</v>
      </c>
      <c r="AV1252" s="214">
        <f t="shared" si="1226"/>
        <v>206697.4</v>
      </c>
      <c r="AW1252" s="109">
        <f t="shared" si="1256"/>
        <v>8.0840743734842367E-3</v>
      </c>
      <c r="AX1252" s="121"/>
      <c r="AY1252" s="76"/>
      <c r="AZ1252" s="76"/>
      <c r="BA1252" s="76"/>
      <c r="BB1252" s="76"/>
      <c r="BC1252" s="76"/>
      <c r="BD1252" s="76"/>
      <c r="BE1252" s="76"/>
      <c r="BF1252" s="76"/>
      <c r="BG1252" s="76"/>
      <c r="BH1252" s="76"/>
      <c r="BI1252" s="76"/>
      <c r="BN1252" s="500"/>
      <c r="BO1252" s="642"/>
      <c r="BP1252" s="641"/>
      <c r="BQ1252" s="641"/>
      <c r="BR1252" s="400" t="s">
        <v>150</v>
      </c>
      <c r="BS1252" s="188">
        <v>0</v>
      </c>
      <c r="BT1252" s="390">
        <v>0</v>
      </c>
      <c r="BU1252" s="188">
        <v>0</v>
      </c>
      <c r="BV1252" s="390">
        <v>0</v>
      </c>
      <c r="BW1252" s="188" t="s">
        <v>418</v>
      </c>
      <c r="BX1252" s="401">
        <v>0</v>
      </c>
      <c r="CB1252" s="159"/>
      <c r="CC1252" s="159"/>
      <c r="CD1252" s="159"/>
      <c r="CE1252" s="159"/>
      <c r="CF1252" s="159"/>
      <c r="CG1252" s="159"/>
      <c r="CI1252" s="9"/>
      <c r="CJ1252" s="148"/>
      <c r="CK1252" s="148"/>
      <c r="CL1252" s="148"/>
      <c r="CN1252" s="1"/>
      <c r="CO1252" s="1"/>
      <c r="CP1252" s="1"/>
      <c r="CQ1252" s="1"/>
    </row>
    <row r="1253" spans="2:95" s="14" customFormat="1" ht="13.5" customHeight="1">
      <c r="B1253" s="500"/>
      <c r="C1253" s="628"/>
      <c r="D1253" s="631"/>
      <c r="E1253" s="615"/>
      <c r="F1253" s="615"/>
      <c r="G1253" s="126" t="s">
        <v>160</v>
      </c>
      <c r="H1253" s="211">
        <v>0</v>
      </c>
      <c r="I1253" s="182">
        <f>IFERROR(H1253/E1246,"-")</f>
        <v>0</v>
      </c>
      <c r="J1253" s="211">
        <v>0</v>
      </c>
      <c r="K1253" s="182">
        <f>IFERROR(J1253/F1246,"-")</f>
        <v>0</v>
      </c>
      <c r="L1253" s="214" t="str">
        <f t="shared" si="1222"/>
        <v>-</v>
      </c>
      <c r="M1253" s="109">
        <f t="shared" si="1252"/>
        <v>0</v>
      </c>
      <c r="N1253" s="615"/>
      <c r="O1253" s="615"/>
      <c r="P1253" s="126" t="s">
        <v>160</v>
      </c>
      <c r="Q1253" s="211">
        <v>0</v>
      </c>
      <c r="R1253" s="182">
        <f>IFERROR(Q1253/N1246,"-")</f>
        <v>0</v>
      </c>
      <c r="S1253" s="211">
        <v>0</v>
      </c>
      <c r="T1253" s="182">
        <f>IFERROR(S1253/O1246,"-")</f>
        <v>0</v>
      </c>
      <c r="U1253" s="214" t="str">
        <f t="shared" si="1223"/>
        <v>-</v>
      </c>
      <c r="V1253" s="109">
        <f t="shared" si="1253"/>
        <v>0</v>
      </c>
      <c r="W1253" s="615"/>
      <c r="X1253" s="615"/>
      <c r="Y1253" s="126" t="s">
        <v>160</v>
      </c>
      <c r="Z1253" s="211">
        <v>0</v>
      </c>
      <c r="AA1253" s="182">
        <f>IFERROR(Z1253/W1246,"-")</f>
        <v>0</v>
      </c>
      <c r="AB1253" s="211">
        <v>0</v>
      </c>
      <c r="AC1253" s="182">
        <f>IFERROR(AB1253/X1246,"-")</f>
        <v>0</v>
      </c>
      <c r="AD1253" s="214" t="str">
        <f t="shared" si="1224"/>
        <v>-</v>
      </c>
      <c r="AE1253" s="109">
        <f t="shared" si="1254"/>
        <v>0</v>
      </c>
      <c r="AF1253" s="615"/>
      <c r="AG1253" s="615"/>
      <c r="AH1253" s="126" t="s">
        <v>160</v>
      </c>
      <c r="AI1253" s="211">
        <v>0</v>
      </c>
      <c r="AJ1253" s="182">
        <f>IFERROR(AI1253/AF1246,"-")</f>
        <v>0</v>
      </c>
      <c r="AK1253" s="211">
        <v>0</v>
      </c>
      <c r="AL1253" s="182">
        <f>IFERROR(AK1253/AG1246,"-")</f>
        <v>0</v>
      </c>
      <c r="AM1253" s="214" t="str">
        <f t="shared" si="1225"/>
        <v>-</v>
      </c>
      <c r="AN1253" s="109">
        <f t="shared" si="1255"/>
        <v>0</v>
      </c>
      <c r="AO1253" s="615"/>
      <c r="AP1253" s="651"/>
      <c r="AQ1253" s="126" t="s">
        <v>160</v>
      </c>
      <c r="AR1253" s="211">
        <f t="shared" si="1220"/>
        <v>0</v>
      </c>
      <c r="AS1253" s="182">
        <f>IFERROR(AR1253/AO1246,"-")</f>
        <v>0</v>
      </c>
      <c r="AT1253" s="211">
        <f t="shared" si="1221"/>
        <v>0</v>
      </c>
      <c r="AU1253" s="182">
        <f>IFERROR(AT1253/AP1246,"-")</f>
        <v>0</v>
      </c>
      <c r="AV1253" s="214" t="str">
        <f t="shared" si="1226"/>
        <v>-</v>
      </c>
      <c r="AW1253" s="109">
        <f t="shared" si="1256"/>
        <v>0</v>
      </c>
      <c r="AX1253" s="121"/>
      <c r="AY1253" s="76"/>
      <c r="AZ1253" s="76"/>
      <c r="BA1253" s="76"/>
      <c r="BB1253" s="76"/>
      <c r="BC1253" s="76"/>
      <c r="BD1253" s="76"/>
      <c r="BE1253" s="76"/>
      <c r="BF1253" s="76"/>
      <c r="BG1253" s="76"/>
      <c r="BH1253" s="76"/>
      <c r="BI1253" s="76"/>
      <c r="BN1253" s="500"/>
      <c r="BO1253" s="642"/>
      <c r="BP1253" s="641"/>
      <c r="BQ1253" s="641"/>
      <c r="BR1253" s="400" t="s">
        <v>160</v>
      </c>
      <c r="BS1253" s="188">
        <v>0</v>
      </c>
      <c r="BT1253" s="390">
        <v>0</v>
      </c>
      <c r="BU1253" s="188">
        <v>0</v>
      </c>
      <c r="BV1253" s="390">
        <v>0</v>
      </c>
      <c r="BW1253" s="188" t="s">
        <v>418</v>
      </c>
      <c r="BX1253" s="401">
        <v>0</v>
      </c>
      <c r="CB1253" s="159"/>
      <c r="CC1253" s="159"/>
      <c r="CD1253" s="159"/>
      <c r="CE1253" s="159"/>
      <c r="CF1253" s="159"/>
      <c r="CG1253" s="159"/>
      <c r="CI1253" s="9"/>
      <c r="CJ1253" s="148"/>
      <c r="CK1253" s="148"/>
      <c r="CL1253" s="148"/>
      <c r="CN1253" s="1"/>
      <c r="CO1253" s="1"/>
      <c r="CP1253" s="1"/>
      <c r="CQ1253" s="1"/>
    </row>
    <row r="1254" spans="2:95" s="14" customFormat="1" ht="13.5" customHeight="1">
      <c r="B1254" s="500"/>
      <c r="C1254" s="628"/>
      <c r="D1254" s="631"/>
      <c r="E1254" s="615"/>
      <c r="F1254" s="615"/>
      <c r="G1254" s="126" t="s">
        <v>151</v>
      </c>
      <c r="H1254" s="211">
        <v>0</v>
      </c>
      <c r="I1254" s="182">
        <f>IFERROR(H1254/E1246,"-")</f>
        <v>0</v>
      </c>
      <c r="J1254" s="211">
        <v>0</v>
      </c>
      <c r="K1254" s="182">
        <f>IFERROR(J1254/F1246,"-")</f>
        <v>0</v>
      </c>
      <c r="L1254" s="214" t="str">
        <f t="shared" si="1222"/>
        <v>-</v>
      </c>
      <c r="M1254" s="109">
        <f t="shared" si="1252"/>
        <v>0</v>
      </c>
      <c r="N1254" s="615"/>
      <c r="O1254" s="615"/>
      <c r="P1254" s="126" t="s">
        <v>151</v>
      </c>
      <c r="Q1254" s="211">
        <v>0</v>
      </c>
      <c r="R1254" s="182">
        <f>IFERROR(Q1254/N1246,"-")</f>
        <v>0</v>
      </c>
      <c r="S1254" s="211">
        <v>0</v>
      </c>
      <c r="T1254" s="182">
        <f>IFERROR(S1254/O1246,"-")</f>
        <v>0</v>
      </c>
      <c r="U1254" s="214" t="str">
        <f t="shared" si="1223"/>
        <v>-</v>
      </c>
      <c r="V1254" s="109">
        <f t="shared" si="1253"/>
        <v>0</v>
      </c>
      <c r="W1254" s="615"/>
      <c r="X1254" s="615"/>
      <c r="Y1254" s="126" t="s">
        <v>151</v>
      </c>
      <c r="Z1254" s="211">
        <v>0</v>
      </c>
      <c r="AA1254" s="182">
        <f>IFERROR(Z1254/W1246,"-")</f>
        <v>0</v>
      </c>
      <c r="AB1254" s="211">
        <v>0</v>
      </c>
      <c r="AC1254" s="182">
        <f>IFERROR(AB1254/X1246,"-")</f>
        <v>0</v>
      </c>
      <c r="AD1254" s="214" t="str">
        <f t="shared" si="1224"/>
        <v>-</v>
      </c>
      <c r="AE1254" s="109">
        <f t="shared" si="1254"/>
        <v>0</v>
      </c>
      <c r="AF1254" s="615"/>
      <c r="AG1254" s="615"/>
      <c r="AH1254" s="126" t="s">
        <v>151</v>
      </c>
      <c r="AI1254" s="211">
        <v>0</v>
      </c>
      <c r="AJ1254" s="182">
        <f>IFERROR(AI1254/AF1246,"-")</f>
        <v>0</v>
      </c>
      <c r="AK1254" s="211">
        <v>0</v>
      </c>
      <c r="AL1254" s="182">
        <f>IFERROR(AK1254/AG1246,"-")</f>
        <v>0</v>
      </c>
      <c r="AM1254" s="214" t="str">
        <f t="shared" si="1225"/>
        <v>-</v>
      </c>
      <c r="AN1254" s="109">
        <f t="shared" si="1255"/>
        <v>0</v>
      </c>
      <c r="AO1254" s="615"/>
      <c r="AP1254" s="651"/>
      <c r="AQ1254" s="126" t="s">
        <v>151</v>
      </c>
      <c r="AR1254" s="211">
        <f t="shared" si="1220"/>
        <v>0</v>
      </c>
      <c r="AS1254" s="182">
        <f>IFERROR(AR1254/AO1246,"-")</f>
        <v>0</v>
      </c>
      <c r="AT1254" s="211">
        <f t="shared" si="1221"/>
        <v>0</v>
      </c>
      <c r="AU1254" s="182">
        <f>IFERROR(AT1254/AP1246,"-")</f>
        <v>0</v>
      </c>
      <c r="AV1254" s="214" t="str">
        <f t="shared" si="1226"/>
        <v>-</v>
      </c>
      <c r="AW1254" s="109">
        <f t="shared" si="1256"/>
        <v>0</v>
      </c>
      <c r="AX1254" s="121"/>
      <c r="AY1254" s="76"/>
      <c r="AZ1254" s="76"/>
      <c r="BA1254" s="76"/>
      <c r="BB1254" s="76"/>
      <c r="BC1254" s="76"/>
      <c r="BD1254" s="76"/>
      <c r="BE1254" s="76"/>
      <c r="BF1254" s="76"/>
      <c r="BG1254" s="76"/>
      <c r="BH1254" s="76"/>
      <c r="BI1254" s="76"/>
      <c r="BN1254" s="500"/>
      <c r="BO1254" s="642"/>
      <c r="BP1254" s="641"/>
      <c r="BQ1254" s="641"/>
      <c r="BR1254" s="400" t="s">
        <v>151</v>
      </c>
      <c r="BS1254" s="188">
        <v>1345</v>
      </c>
      <c r="BT1254" s="390">
        <v>1.2043316541338572E-4</v>
      </c>
      <c r="BU1254" s="188">
        <v>1</v>
      </c>
      <c r="BV1254" s="390">
        <v>6.25E-2</v>
      </c>
      <c r="BW1254" s="188">
        <v>1345</v>
      </c>
      <c r="BX1254" s="401">
        <v>8.3263946711074107E-4</v>
      </c>
      <c r="CB1254" s="159"/>
      <c r="CC1254" s="159"/>
      <c r="CD1254" s="159"/>
      <c r="CE1254" s="159"/>
      <c r="CF1254" s="159"/>
      <c r="CG1254" s="159"/>
      <c r="CI1254" s="9"/>
      <c r="CJ1254" s="148"/>
      <c r="CK1254" s="148"/>
      <c r="CL1254" s="148"/>
      <c r="CN1254" s="1"/>
      <c r="CO1254" s="1"/>
      <c r="CP1254" s="1"/>
      <c r="CQ1254" s="1"/>
    </row>
    <row r="1255" spans="2:95" s="14" customFormat="1" ht="13.5" customHeight="1">
      <c r="B1255" s="500"/>
      <c r="C1255" s="628"/>
      <c r="D1255" s="631"/>
      <c r="E1255" s="615"/>
      <c r="F1255" s="615"/>
      <c r="G1255" s="126" t="s">
        <v>152</v>
      </c>
      <c r="H1255" s="211">
        <v>25876</v>
      </c>
      <c r="I1255" s="182">
        <f>IFERROR(H1255/E1246,"-")</f>
        <v>4.8566038720323541E-4</v>
      </c>
      <c r="J1255" s="211">
        <v>6</v>
      </c>
      <c r="K1255" s="182">
        <f>IFERROR(J1255/F1246,"-")</f>
        <v>7.3170731707317069E-2</v>
      </c>
      <c r="L1255" s="214">
        <f t="shared" si="1222"/>
        <v>4312.666666666667</v>
      </c>
      <c r="M1255" s="109">
        <f t="shared" si="1252"/>
        <v>4.850444624090542E-3</v>
      </c>
      <c r="N1255" s="615"/>
      <c r="O1255" s="615"/>
      <c r="P1255" s="126" t="s">
        <v>152</v>
      </c>
      <c r="Q1255" s="211">
        <v>0</v>
      </c>
      <c r="R1255" s="182">
        <f>IFERROR(Q1255/N1246,"-")</f>
        <v>0</v>
      </c>
      <c r="S1255" s="211">
        <v>0</v>
      </c>
      <c r="T1255" s="182">
        <f>IFERROR(S1255/O1246,"-")</f>
        <v>0</v>
      </c>
      <c r="U1255" s="214" t="str">
        <f t="shared" si="1223"/>
        <v>-</v>
      </c>
      <c r="V1255" s="109">
        <f t="shared" si="1253"/>
        <v>0</v>
      </c>
      <c r="W1255" s="615"/>
      <c r="X1255" s="615"/>
      <c r="Y1255" s="126" t="s">
        <v>152</v>
      </c>
      <c r="Z1255" s="211">
        <v>0</v>
      </c>
      <c r="AA1255" s="182">
        <f>IFERROR(Z1255/W1246,"-")</f>
        <v>0</v>
      </c>
      <c r="AB1255" s="211">
        <v>0</v>
      </c>
      <c r="AC1255" s="182">
        <f>IFERROR(AB1255/X1246,"-")</f>
        <v>0</v>
      </c>
      <c r="AD1255" s="214" t="str">
        <f t="shared" si="1224"/>
        <v>-</v>
      </c>
      <c r="AE1255" s="109">
        <f t="shared" si="1254"/>
        <v>0</v>
      </c>
      <c r="AF1255" s="615"/>
      <c r="AG1255" s="615"/>
      <c r="AH1255" s="126" t="s">
        <v>152</v>
      </c>
      <c r="AI1255" s="211">
        <v>4664</v>
      </c>
      <c r="AJ1255" s="182">
        <f>IFERROR(AI1255/AF1246,"-")</f>
        <v>3.9087281799691088E-4</v>
      </c>
      <c r="AK1255" s="211">
        <v>1</v>
      </c>
      <c r="AL1255" s="182">
        <f>IFERROR(AK1255/AG1246,"-")</f>
        <v>5.5555555555555552E-2</v>
      </c>
      <c r="AM1255" s="214">
        <f t="shared" si="1225"/>
        <v>4664</v>
      </c>
      <c r="AN1255" s="109">
        <f t="shared" si="1255"/>
        <v>8.0840743734842356E-4</v>
      </c>
      <c r="AO1255" s="615"/>
      <c r="AP1255" s="651"/>
      <c r="AQ1255" s="126" t="s">
        <v>152</v>
      </c>
      <c r="AR1255" s="211">
        <f t="shared" si="1220"/>
        <v>30540</v>
      </c>
      <c r="AS1255" s="182">
        <f>IFERROR(AR1255/AO1246,"-")</f>
        <v>4.3323862326582194E-4</v>
      </c>
      <c r="AT1255" s="211">
        <f t="shared" si="1221"/>
        <v>7</v>
      </c>
      <c r="AU1255" s="182">
        <f>IFERROR(AT1255/AP1246,"-")</f>
        <v>6.1946902654867256E-2</v>
      </c>
      <c r="AV1255" s="214">
        <f t="shared" si="1226"/>
        <v>4362.8571428571431</v>
      </c>
      <c r="AW1255" s="109">
        <f t="shared" si="1256"/>
        <v>5.6588520614389648E-3</v>
      </c>
      <c r="AX1255" s="121"/>
      <c r="AY1255" s="76"/>
      <c r="AZ1255" s="76"/>
      <c r="BA1255" s="76"/>
      <c r="BB1255" s="76"/>
      <c r="BC1255" s="76"/>
      <c r="BD1255" s="76"/>
      <c r="BE1255" s="76"/>
      <c r="BF1255" s="76"/>
      <c r="BG1255" s="76"/>
      <c r="BH1255" s="76"/>
      <c r="BI1255" s="76"/>
      <c r="BN1255" s="500"/>
      <c r="BO1255" s="642"/>
      <c r="BP1255" s="641"/>
      <c r="BQ1255" s="641"/>
      <c r="BR1255" s="400" t="s">
        <v>152</v>
      </c>
      <c r="BS1255" s="188">
        <v>18037</v>
      </c>
      <c r="BT1255" s="390">
        <v>1.615057995956311E-3</v>
      </c>
      <c r="BU1255" s="188">
        <v>1</v>
      </c>
      <c r="BV1255" s="390">
        <v>6.25E-2</v>
      </c>
      <c r="BW1255" s="188">
        <v>18037</v>
      </c>
      <c r="BX1255" s="401">
        <v>8.3263946711074107E-4</v>
      </c>
      <c r="CB1255" s="159"/>
      <c r="CC1255" s="159"/>
      <c r="CD1255" s="159"/>
      <c r="CE1255" s="159"/>
      <c r="CF1255" s="159"/>
      <c r="CG1255" s="159"/>
      <c r="CI1255" s="9"/>
      <c r="CJ1255" s="148"/>
      <c r="CK1255" s="148"/>
      <c r="CL1255" s="148"/>
      <c r="CN1255" s="1"/>
      <c r="CO1255" s="1"/>
      <c r="CP1255" s="1"/>
      <c r="CQ1255" s="1"/>
    </row>
    <row r="1256" spans="2:95" s="14" customFormat="1" ht="13.5" customHeight="1">
      <c r="B1256" s="500"/>
      <c r="C1256" s="628"/>
      <c r="D1256" s="631"/>
      <c r="E1256" s="615"/>
      <c r="F1256" s="615"/>
      <c r="G1256" s="126" t="s">
        <v>153</v>
      </c>
      <c r="H1256" s="211">
        <v>0</v>
      </c>
      <c r="I1256" s="182">
        <f>IFERROR(H1256/E1246,"-")</f>
        <v>0</v>
      </c>
      <c r="J1256" s="211">
        <v>0</v>
      </c>
      <c r="K1256" s="182">
        <f>IFERROR(J1256/F1246,"-")</f>
        <v>0</v>
      </c>
      <c r="L1256" s="214" t="str">
        <f t="shared" si="1222"/>
        <v>-</v>
      </c>
      <c r="M1256" s="109">
        <f t="shared" si="1252"/>
        <v>0</v>
      </c>
      <c r="N1256" s="615"/>
      <c r="O1256" s="615"/>
      <c r="P1256" s="126" t="s">
        <v>153</v>
      </c>
      <c r="Q1256" s="211">
        <v>0</v>
      </c>
      <c r="R1256" s="182">
        <f>IFERROR(Q1256/N1246,"-")</f>
        <v>0</v>
      </c>
      <c r="S1256" s="211">
        <v>0</v>
      </c>
      <c r="T1256" s="182">
        <f>IFERROR(S1256/O1246,"-")</f>
        <v>0</v>
      </c>
      <c r="U1256" s="214" t="str">
        <f t="shared" si="1223"/>
        <v>-</v>
      </c>
      <c r="V1256" s="109">
        <f t="shared" si="1253"/>
        <v>0</v>
      </c>
      <c r="W1256" s="615"/>
      <c r="X1256" s="615"/>
      <c r="Y1256" s="126" t="s">
        <v>153</v>
      </c>
      <c r="Z1256" s="211">
        <v>0</v>
      </c>
      <c r="AA1256" s="182">
        <f>IFERROR(Z1256/W1246,"-")</f>
        <v>0</v>
      </c>
      <c r="AB1256" s="211">
        <v>0</v>
      </c>
      <c r="AC1256" s="182">
        <f>IFERROR(AB1256/X1246,"-")</f>
        <v>0</v>
      </c>
      <c r="AD1256" s="214" t="str">
        <f t="shared" si="1224"/>
        <v>-</v>
      </c>
      <c r="AE1256" s="109">
        <f t="shared" si="1254"/>
        <v>0</v>
      </c>
      <c r="AF1256" s="615"/>
      <c r="AG1256" s="615"/>
      <c r="AH1256" s="126" t="s">
        <v>153</v>
      </c>
      <c r="AI1256" s="211">
        <v>0</v>
      </c>
      <c r="AJ1256" s="182">
        <f>IFERROR(AI1256/AF1246,"-")</f>
        <v>0</v>
      </c>
      <c r="AK1256" s="211">
        <v>0</v>
      </c>
      <c r="AL1256" s="182">
        <f>IFERROR(AK1256/AG1246,"-")</f>
        <v>0</v>
      </c>
      <c r="AM1256" s="214" t="str">
        <f t="shared" si="1225"/>
        <v>-</v>
      </c>
      <c r="AN1256" s="109">
        <f t="shared" si="1255"/>
        <v>0</v>
      </c>
      <c r="AO1256" s="615"/>
      <c r="AP1256" s="651"/>
      <c r="AQ1256" s="126" t="s">
        <v>153</v>
      </c>
      <c r="AR1256" s="211">
        <f t="shared" si="1220"/>
        <v>0</v>
      </c>
      <c r="AS1256" s="182">
        <f>IFERROR(AR1256/AO1246,"-")</f>
        <v>0</v>
      </c>
      <c r="AT1256" s="211">
        <f t="shared" si="1221"/>
        <v>0</v>
      </c>
      <c r="AU1256" s="182">
        <f>IFERROR(AT1256/AP1246,"-")</f>
        <v>0</v>
      </c>
      <c r="AV1256" s="214" t="str">
        <f t="shared" si="1226"/>
        <v>-</v>
      </c>
      <c r="AW1256" s="109">
        <f t="shared" si="1256"/>
        <v>0</v>
      </c>
      <c r="AX1256" s="121"/>
      <c r="AY1256" s="76"/>
      <c r="AZ1256" s="76"/>
      <c r="BA1256" s="76"/>
      <c r="BB1256" s="76"/>
      <c r="BC1256" s="76"/>
      <c r="BD1256" s="76"/>
      <c r="BE1256" s="76"/>
      <c r="BF1256" s="76"/>
      <c r="BG1256" s="76"/>
      <c r="BH1256" s="76"/>
      <c r="BI1256" s="76"/>
      <c r="BN1256" s="500"/>
      <c r="BO1256" s="642"/>
      <c r="BP1256" s="641"/>
      <c r="BQ1256" s="641"/>
      <c r="BR1256" s="400" t="s">
        <v>153</v>
      </c>
      <c r="BS1256" s="188">
        <v>0</v>
      </c>
      <c r="BT1256" s="390">
        <v>0</v>
      </c>
      <c r="BU1256" s="188">
        <v>0</v>
      </c>
      <c r="BV1256" s="390">
        <v>0</v>
      </c>
      <c r="BW1256" s="188" t="s">
        <v>418</v>
      </c>
      <c r="BX1256" s="401">
        <v>0</v>
      </c>
      <c r="CB1256" s="159"/>
      <c r="CC1256" s="159"/>
      <c r="CD1256" s="159"/>
      <c r="CE1256" s="159"/>
      <c r="CF1256" s="159"/>
      <c r="CG1256" s="159"/>
      <c r="CI1256" s="9"/>
      <c r="CJ1256" s="148"/>
      <c r="CK1256" s="148"/>
      <c r="CL1256" s="148"/>
      <c r="CN1256" s="1"/>
      <c r="CO1256" s="1"/>
      <c r="CP1256" s="1"/>
      <c r="CQ1256" s="1"/>
    </row>
    <row r="1257" spans="2:95" s="14" customFormat="1" ht="13.5" customHeight="1">
      <c r="B1257" s="500"/>
      <c r="C1257" s="628"/>
      <c r="D1257" s="631"/>
      <c r="E1257" s="615"/>
      <c r="F1257" s="615"/>
      <c r="G1257" s="126" t="s">
        <v>154</v>
      </c>
      <c r="H1257" s="211">
        <v>0</v>
      </c>
      <c r="I1257" s="182">
        <f>IFERROR(H1257/E1246,"-")</f>
        <v>0</v>
      </c>
      <c r="J1257" s="211">
        <v>0</v>
      </c>
      <c r="K1257" s="182">
        <f>IFERROR(J1257/F1246,"-")</f>
        <v>0</v>
      </c>
      <c r="L1257" s="214" t="str">
        <f t="shared" si="1222"/>
        <v>-</v>
      </c>
      <c r="M1257" s="109">
        <f t="shared" si="1252"/>
        <v>0</v>
      </c>
      <c r="N1257" s="615"/>
      <c r="O1257" s="615"/>
      <c r="P1257" s="126" t="s">
        <v>154</v>
      </c>
      <c r="Q1257" s="211">
        <v>0</v>
      </c>
      <c r="R1257" s="182">
        <f>IFERROR(Q1257/N1246,"-")</f>
        <v>0</v>
      </c>
      <c r="S1257" s="211">
        <v>0</v>
      </c>
      <c r="T1257" s="182">
        <f>IFERROR(S1257/O1246,"-")</f>
        <v>0</v>
      </c>
      <c r="U1257" s="214" t="str">
        <f t="shared" si="1223"/>
        <v>-</v>
      </c>
      <c r="V1257" s="109">
        <f t="shared" si="1253"/>
        <v>0</v>
      </c>
      <c r="W1257" s="615"/>
      <c r="X1257" s="615"/>
      <c r="Y1257" s="126" t="s">
        <v>154</v>
      </c>
      <c r="Z1257" s="211">
        <v>0</v>
      </c>
      <c r="AA1257" s="182">
        <f>IFERROR(Z1257/W1246,"-")</f>
        <v>0</v>
      </c>
      <c r="AB1257" s="211">
        <v>0</v>
      </c>
      <c r="AC1257" s="182">
        <f>IFERROR(AB1257/X1246,"-")</f>
        <v>0</v>
      </c>
      <c r="AD1257" s="214" t="str">
        <f t="shared" si="1224"/>
        <v>-</v>
      </c>
      <c r="AE1257" s="109">
        <f t="shared" si="1254"/>
        <v>0</v>
      </c>
      <c r="AF1257" s="615"/>
      <c r="AG1257" s="615"/>
      <c r="AH1257" s="126" t="s">
        <v>154</v>
      </c>
      <c r="AI1257" s="211">
        <v>0</v>
      </c>
      <c r="AJ1257" s="182">
        <f>IFERROR(AI1257/AF1246,"-")</f>
        <v>0</v>
      </c>
      <c r="AK1257" s="211">
        <v>0</v>
      </c>
      <c r="AL1257" s="182">
        <f>IFERROR(AK1257/AG1246,"-")</f>
        <v>0</v>
      </c>
      <c r="AM1257" s="214" t="str">
        <f t="shared" si="1225"/>
        <v>-</v>
      </c>
      <c r="AN1257" s="109">
        <f t="shared" si="1255"/>
        <v>0</v>
      </c>
      <c r="AO1257" s="615"/>
      <c r="AP1257" s="651"/>
      <c r="AQ1257" s="126" t="s">
        <v>154</v>
      </c>
      <c r="AR1257" s="211">
        <f t="shared" si="1220"/>
        <v>0</v>
      </c>
      <c r="AS1257" s="182">
        <f>IFERROR(AR1257/AO1246,"-")</f>
        <v>0</v>
      </c>
      <c r="AT1257" s="211">
        <f t="shared" si="1221"/>
        <v>0</v>
      </c>
      <c r="AU1257" s="182">
        <f>IFERROR(AT1257/AP1246,"-")</f>
        <v>0</v>
      </c>
      <c r="AV1257" s="214" t="str">
        <f t="shared" si="1226"/>
        <v>-</v>
      </c>
      <c r="AW1257" s="109">
        <f t="shared" si="1256"/>
        <v>0</v>
      </c>
      <c r="AX1257" s="121"/>
      <c r="AY1257" s="76"/>
      <c r="AZ1257" s="76"/>
      <c r="BA1257" s="76"/>
      <c r="BB1257" s="76"/>
      <c r="BC1257" s="76"/>
      <c r="BD1257" s="76"/>
      <c r="BE1257" s="76"/>
      <c r="BF1257" s="76"/>
      <c r="BG1257" s="76"/>
      <c r="BH1257" s="76"/>
      <c r="BI1257" s="76"/>
      <c r="BN1257" s="500"/>
      <c r="BO1257" s="642"/>
      <c r="BP1257" s="641"/>
      <c r="BQ1257" s="641"/>
      <c r="BR1257" s="400" t="s">
        <v>154</v>
      </c>
      <c r="BS1257" s="188">
        <v>0</v>
      </c>
      <c r="BT1257" s="390">
        <v>0</v>
      </c>
      <c r="BU1257" s="188">
        <v>0</v>
      </c>
      <c r="BV1257" s="390">
        <v>0</v>
      </c>
      <c r="BW1257" s="188" t="s">
        <v>418</v>
      </c>
      <c r="BX1257" s="401">
        <v>0</v>
      </c>
      <c r="CB1257" s="159"/>
      <c r="CC1257" s="159"/>
      <c r="CD1257" s="159"/>
      <c r="CE1257" s="159"/>
      <c r="CF1257" s="159"/>
      <c r="CG1257" s="159"/>
      <c r="CI1257" s="9"/>
      <c r="CJ1257" s="148"/>
      <c r="CK1257" s="148"/>
      <c r="CL1257" s="148"/>
      <c r="CN1257" s="1"/>
      <c r="CO1257" s="1"/>
      <c r="CP1257" s="1"/>
      <c r="CQ1257" s="1"/>
    </row>
    <row r="1258" spans="2:95" s="14" customFormat="1" ht="13.5" customHeight="1">
      <c r="B1258" s="500"/>
      <c r="C1258" s="628"/>
      <c r="D1258" s="631"/>
      <c r="E1258" s="615"/>
      <c r="F1258" s="615"/>
      <c r="G1258" s="126" t="s">
        <v>155</v>
      </c>
      <c r="H1258" s="211">
        <v>159643</v>
      </c>
      <c r="I1258" s="182">
        <f>IFERROR(H1258/E1246,"-")</f>
        <v>2.9963008654462094E-3</v>
      </c>
      <c r="J1258" s="211">
        <v>7</v>
      </c>
      <c r="K1258" s="182">
        <f>IFERROR(J1258/F1246,"-")</f>
        <v>8.5365853658536592E-2</v>
      </c>
      <c r="L1258" s="214">
        <f t="shared" si="1222"/>
        <v>22806.142857142859</v>
      </c>
      <c r="M1258" s="109">
        <f t="shared" si="1252"/>
        <v>5.6588520614389648E-3</v>
      </c>
      <c r="N1258" s="615"/>
      <c r="O1258" s="615"/>
      <c r="P1258" s="126" t="s">
        <v>155</v>
      </c>
      <c r="Q1258" s="211">
        <v>0</v>
      </c>
      <c r="R1258" s="182">
        <f>IFERROR(Q1258/N1246,"-")</f>
        <v>0</v>
      </c>
      <c r="S1258" s="211">
        <v>0</v>
      </c>
      <c r="T1258" s="182">
        <f>IFERROR(S1258/O1246,"-")</f>
        <v>0</v>
      </c>
      <c r="U1258" s="214" t="str">
        <f t="shared" si="1223"/>
        <v>-</v>
      </c>
      <c r="V1258" s="109">
        <f t="shared" si="1253"/>
        <v>0</v>
      </c>
      <c r="W1258" s="615"/>
      <c r="X1258" s="615"/>
      <c r="Y1258" s="126" t="s">
        <v>155</v>
      </c>
      <c r="Z1258" s="211">
        <v>2296</v>
      </c>
      <c r="AA1258" s="182">
        <f>IFERROR(Z1258/W1246,"-")</f>
        <v>8.9941866842162992E-4</v>
      </c>
      <c r="AB1258" s="211">
        <v>1</v>
      </c>
      <c r="AC1258" s="182">
        <f>IFERROR(AB1258/X1246,"-")</f>
        <v>0.33333333333333331</v>
      </c>
      <c r="AD1258" s="214">
        <f t="shared" si="1224"/>
        <v>2296</v>
      </c>
      <c r="AE1258" s="109">
        <f t="shared" si="1254"/>
        <v>8.0840743734842356E-4</v>
      </c>
      <c r="AF1258" s="615"/>
      <c r="AG1258" s="615"/>
      <c r="AH1258" s="126" t="s">
        <v>155</v>
      </c>
      <c r="AI1258" s="211">
        <v>160855</v>
      </c>
      <c r="AJ1258" s="182">
        <f>IFERROR(AI1258/AF1246,"-")</f>
        <v>1.348067048432528E-2</v>
      </c>
      <c r="AK1258" s="211">
        <v>4</v>
      </c>
      <c r="AL1258" s="182">
        <f>IFERROR(AK1258/AG1246,"-")</f>
        <v>0.22222222222222221</v>
      </c>
      <c r="AM1258" s="214">
        <f t="shared" si="1225"/>
        <v>40213.75</v>
      </c>
      <c r="AN1258" s="109">
        <f t="shared" si="1255"/>
        <v>3.2336297493936943E-3</v>
      </c>
      <c r="AO1258" s="615"/>
      <c r="AP1258" s="651"/>
      <c r="AQ1258" s="126" t="s">
        <v>155</v>
      </c>
      <c r="AR1258" s="211">
        <f t="shared" si="1220"/>
        <v>322794</v>
      </c>
      <c r="AS1258" s="182">
        <f>IFERROR(AR1258/AO1246,"-")</f>
        <v>4.5791364819406594E-3</v>
      </c>
      <c r="AT1258" s="211">
        <f t="shared" si="1221"/>
        <v>12</v>
      </c>
      <c r="AU1258" s="182">
        <f>IFERROR(AT1258/AP1246,"-")</f>
        <v>0.10619469026548672</v>
      </c>
      <c r="AV1258" s="214">
        <f t="shared" si="1226"/>
        <v>26899.5</v>
      </c>
      <c r="AW1258" s="109">
        <f t="shared" si="1256"/>
        <v>9.7008892481810841E-3</v>
      </c>
      <c r="AX1258" s="121"/>
      <c r="AY1258" s="76"/>
      <c r="AZ1258" s="76"/>
      <c r="BA1258" s="76"/>
      <c r="BB1258" s="76"/>
      <c r="BC1258" s="76"/>
      <c r="BD1258" s="76"/>
      <c r="BE1258" s="76"/>
      <c r="BF1258" s="76"/>
      <c r="BG1258" s="76"/>
      <c r="BH1258" s="76"/>
      <c r="BI1258" s="76"/>
      <c r="BN1258" s="500"/>
      <c r="BO1258" s="642"/>
      <c r="BP1258" s="641"/>
      <c r="BQ1258" s="641"/>
      <c r="BR1258" s="400" t="s">
        <v>155</v>
      </c>
      <c r="BS1258" s="188">
        <v>85506</v>
      </c>
      <c r="BT1258" s="390">
        <v>7.656325830362052E-3</v>
      </c>
      <c r="BU1258" s="188">
        <v>3</v>
      </c>
      <c r="BV1258" s="390">
        <v>0.1875</v>
      </c>
      <c r="BW1258" s="188">
        <v>28502</v>
      </c>
      <c r="BX1258" s="401">
        <v>2.4979184013322231E-3</v>
      </c>
      <c r="CB1258" s="159"/>
      <c r="CC1258" s="159"/>
      <c r="CD1258" s="159"/>
      <c r="CE1258" s="159"/>
      <c r="CF1258" s="159"/>
      <c r="CG1258" s="159"/>
      <c r="CI1258" s="9"/>
      <c r="CJ1258" s="148"/>
      <c r="CK1258" s="148"/>
      <c r="CL1258" s="148"/>
      <c r="CN1258" s="1"/>
      <c r="CO1258" s="1"/>
      <c r="CP1258" s="1"/>
      <c r="CQ1258" s="1"/>
    </row>
    <row r="1259" spans="2:95" s="14" customFormat="1" ht="13.5" customHeight="1">
      <c r="B1259" s="500"/>
      <c r="C1259" s="628"/>
      <c r="D1259" s="631"/>
      <c r="E1259" s="615"/>
      <c r="F1259" s="615"/>
      <c r="G1259" s="126" t="s">
        <v>156</v>
      </c>
      <c r="H1259" s="211">
        <v>192145</v>
      </c>
      <c r="I1259" s="182">
        <f>IFERROR(H1259/E1246,"-")</f>
        <v>3.6063230444877753E-3</v>
      </c>
      <c r="J1259" s="211">
        <v>6</v>
      </c>
      <c r="K1259" s="182">
        <f>IFERROR(J1259/F1246,"-")</f>
        <v>7.3170731707317069E-2</v>
      </c>
      <c r="L1259" s="214">
        <f t="shared" si="1222"/>
        <v>32024.166666666668</v>
      </c>
      <c r="M1259" s="109">
        <f t="shared" si="1252"/>
        <v>4.850444624090542E-3</v>
      </c>
      <c r="N1259" s="615"/>
      <c r="O1259" s="615"/>
      <c r="P1259" s="126" t="s">
        <v>156</v>
      </c>
      <c r="Q1259" s="211">
        <v>1386</v>
      </c>
      <c r="R1259" s="182">
        <f>IFERROR(Q1259/N1246,"-")</f>
        <v>5.0820050820050825E-4</v>
      </c>
      <c r="S1259" s="211">
        <v>1</v>
      </c>
      <c r="T1259" s="182">
        <f>IFERROR(S1259/O1246,"-")</f>
        <v>0.1</v>
      </c>
      <c r="U1259" s="214">
        <f t="shared" si="1223"/>
        <v>1386</v>
      </c>
      <c r="V1259" s="109">
        <f t="shared" si="1253"/>
        <v>8.0840743734842356E-4</v>
      </c>
      <c r="W1259" s="615"/>
      <c r="X1259" s="615"/>
      <c r="Y1259" s="126" t="s">
        <v>156</v>
      </c>
      <c r="Z1259" s="211">
        <v>0</v>
      </c>
      <c r="AA1259" s="182">
        <f>IFERROR(Z1259/W1246,"-")</f>
        <v>0</v>
      </c>
      <c r="AB1259" s="211">
        <v>0</v>
      </c>
      <c r="AC1259" s="182">
        <f>IFERROR(AB1259/X1246,"-")</f>
        <v>0</v>
      </c>
      <c r="AD1259" s="214" t="str">
        <f t="shared" si="1224"/>
        <v>-</v>
      </c>
      <c r="AE1259" s="109">
        <f t="shared" si="1254"/>
        <v>0</v>
      </c>
      <c r="AF1259" s="615"/>
      <c r="AG1259" s="615"/>
      <c r="AH1259" s="126" t="s">
        <v>156</v>
      </c>
      <c r="AI1259" s="211">
        <v>31911</v>
      </c>
      <c r="AJ1259" s="182">
        <f>IFERROR(AI1259/AF1246,"-")</f>
        <v>2.6743444457760341E-3</v>
      </c>
      <c r="AK1259" s="211">
        <v>2</v>
      </c>
      <c r="AL1259" s="182">
        <f>IFERROR(AK1259/AG1246,"-")</f>
        <v>0.1111111111111111</v>
      </c>
      <c r="AM1259" s="214">
        <f t="shared" si="1225"/>
        <v>15955.5</v>
      </c>
      <c r="AN1259" s="109">
        <f t="shared" si="1255"/>
        <v>1.6168148746968471E-3</v>
      </c>
      <c r="AO1259" s="615"/>
      <c r="AP1259" s="651"/>
      <c r="AQ1259" s="126" t="s">
        <v>156</v>
      </c>
      <c r="AR1259" s="211">
        <f t="shared" si="1220"/>
        <v>225442</v>
      </c>
      <c r="AS1259" s="182">
        <f>IFERROR(AR1259/AO1246,"-")</f>
        <v>3.1981068011229024E-3</v>
      </c>
      <c r="AT1259" s="211">
        <f t="shared" si="1221"/>
        <v>9</v>
      </c>
      <c r="AU1259" s="182">
        <f>IFERROR(AT1259/AP1246,"-")</f>
        <v>7.9646017699115043E-2</v>
      </c>
      <c r="AV1259" s="214">
        <f t="shared" si="1226"/>
        <v>25049.111111111109</v>
      </c>
      <c r="AW1259" s="109">
        <f t="shared" si="1256"/>
        <v>7.2756669361358122E-3</v>
      </c>
      <c r="AX1259" s="121"/>
      <c r="AY1259" s="76"/>
      <c r="AZ1259" s="76"/>
      <c r="BA1259" s="76"/>
      <c r="BB1259" s="76"/>
      <c r="BC1259" s="76"/>
      <c r="BD1259" s="76"/>
      <c r="BE1259" s="76"/>
      <c r="BF1259" s="76"/>
      <c r="BG1259" s="76"/>
      <c r="BH1259" s="76"/>
      <c r="BI1259" s="76"/>
      <c r="BN1259" s="500"/>
      <c r="BO1259" s="642"/>
      <c r="BP1259" s="641"/>
      <c r="BQ1259" s="641"/>
      <c r="BR1259" s="400" t="s">
        <v>156</v>
      </c>
      <c r="BS1259" s="188">
        <v>19711</v>
      </c>
      <c r="BT1259" s="390">
        <v>1.7649502776678409E-3</v>
      </c>
      <c r="BU1259" s="188">
        <v>1</v>
      </c>
      <c r="BV1259" s="390">
        <v>6.25E-2</v>
      </c>
      <c r="BW1259" s="188">
        <v>19711</v>
      </c>
      <c r="BX1259" s="401">
        <v>8.3263946711074107E-4</v>
      </c>
      <c r="CB1259" s="159"/>
      <c r="CC1259" s="159"/>
      <c r="CD1259" s="159"/>
      <c r="CE1259" s="159"/>
      <c r="CF1259" s="159"/>
      <c r="CG1259" s="159"/>
      <c r="CI1259" s="9"/>
      <c r="CJ1259" s="148"/>
      <c r="CK1259" s="148"/>
      <c r="CL1259" s="148"/>
      <c r="CN1259" s="1"/>
      <c r="CO1259" s="1"/>
      <c r="CP1259" s="1"/>
      <c r="CQ1259" s="1"/>
    </row>
    <row r="1260" spans="2:95" s="14" customFormat="1" ht="13.5" customHeight="1">
      <c r="B1260" s="500"/>
      <c r="C1260" s="628"/>
      <c r="D1260" s="631"/>
      <c r="E1260" s="615"/>
      <c r="F1260" s="615"/>
      <c r="G1260" s="126" t="s">
        <v>157</v>
      </c>
      <c r="H1260" s="211">
        <v>251215</v>
      </c>
      <c r="I1260" s="182">
        <f>IFERROR(H1260/E1246,"-")</f>
        <v>4.7149935914075122E-3</v>
      </c>
      <c r="J1260" s="211">
        <v>4</v>
      </c>
      <c r="K1260" s="182">
        <f>IFERROR(J1260/F1246,"-")</f>
        <v>4.878048780487805E-2</v>
      </c>
      <c r="L1260" s="214">
        <f t="shared" si="1222"/>
        <v>62803.75</v>
      </c>
      <c r="M1260" s="109">
        <f t="shared" si="1252"/>
        <v>3.2336297493936943E-3</v>
      </c>
      <c r="N1260" s="615"/>
      <c r="O1260" s="615"/>
      <c r="P1260" s="126" t="s">
        <v>157</v>
      </c>
      <c r="Q1260" s="211">
        <v>0</v>
      </c>
      <c r="R1260" s="182">
        <f>IFERROR(Q1260/N1246,"-")</f>
        <v>0</v>
      </c>
      <c r="S1260" s="211">
        <v>0</v>
      </c>
      <c r="T1260" s="182">
        <f>IFERROR(S1260/O1246,"-")</f>
        <v>0</v>
      </c>
      <c r="U1260" s="214" t="str">
        <f t="shared" si="1223"/>
        <v>-</v>
      </c>
      <c r="V1260" s="109">
        <f t="shared" si="1253"/>
        <v>0</v>
      </c>
      <c r="W1260" s="615"/>
      <c r="X1260" s="615"/>
      <c r="Y1260" s="126" t="s">
        <v>157</v>
      </c>
      <c r="Z1260" s="211">
        <v>444651</v>
      </c>
      <c r="AA1260" s="182">
        <f>IFERROR(Z1260/W1246,"-")</f>
        <v>0.174184412165656</v>
      </c>
      <c r="AB1260" s="211">
        <v>1</v>
      </c>
      <c r="AC1260" s="182">
        <f>IFERROR(AB1260/X1246,"-")</f>
        <v>0.33333333333333331</v>
      </c>
      <c r="AD1260" s="214">
        <f t="shared" si="1224"/>
        <v>444651</v>
      </c>
      <c r="AE1260" s="109">
        <f t="shared" si="1254"/>
        <v>8.0840743734842356E-4</v>
      </c>
      <c r="AF1260" s="615"/>
      <c r="AG1260" s="615"/>
      <c r="AH1260" s="126" t="s">
        <v>157</v>
      </c>
      <c r="AI1260" s="211">
        <v>88394</v>
      </c>
      <c r="AJ1260" s="182">
        <f>IFERROR(AI1260/AF1246,"-")</f>
        <v>7.4079785321652962E-3</v>
      </c>
      <c r="AK1260" s="211">
        <v>3</v>
      </c>
      <c r="AL1260" s="182">
        <f>IFERROR(AK1260/AG1246,"-")</f>
        <v>0.16666666666666666</v>
      </c>
      <c r="AM1260" s="214">
        <f t="shared" si="1225"/>
        <v>29464.666666666668</v>
      </c>
      <c r="AN1260" s="109">
        <f t="shared" si="1255"/>
        <v>2.425222312045271E-3</v>
      </c>
      <c r="AO1260" s="615"/>
      <c r="AP1260" s="651"/>
      <c r="AQ1260" s="126" t="s">
        <v>157</v>
      </c>
      <c r="AR1260" s="211">
        <f t="shared" si="1220"/>
        <v>784260</v>
      </c>
      <c r="AS1260" s="182">
        <f>IFERROR(AR1260/AO1246,"-")</f>
        <v>1.1125465706694615E-2</v>
      </c>
      <c r="AT1260" s="211">
        <f t="shared" si="1221"/>
        <v>8</v>
      </c>
      <c r="AU1260" s="182">
        <f>IFERROR(AT1260/AP1246,"-")</f>
        <v>7.0796460176991149E-2</v>
      </c>
      <c r="AV1260" s="214">
        <f t="shared" si="1226"/>
        <v>98032.5</v>
      </c>
      <c r="AW1260" s="109">
        <f t="shared" si="1256"/>
        <v>6.4672594987873885E-3</v>
      </c>
      <c r="AX1260" s="121"/>
      <c r="AY1260" s="76"/>
      <c r="AZ1260" s="76"/>
      <c r="BA1260" s="76"/>
      <c r="BB1260" s="76"/>
      <c r="BC1260" s="76"/>
      <c r="BD1260" s="76"/>
      <c r="BE1260" s="76"/>
      <c r="BF1260" s="76"/>
      <c r="BG1260" s="76"/>
      <c r="BH1260" s="76"/>
      <c r="BI1260" s="76"/>
      <c r="BN1260" s="500"/>
      <c r="BO1260" s="642"/>
      <c r="BP1260" s="641"/>
      <c r="BQ1260" s="641"/>
      <c r="BR1260" s="400" t="s">
        <v>157</v>
      </c>
      <c r="BS1260" s="188">
        <v>22689</v>
      </c>
      <c r="BT1260" s="390">
        <v>2.0316045279288541E-3</v>
      </c>
      <c r="BU1260" s="188">
        <v>1</v>
      </c>
      <c r="BV1260" s="390">
        <v>6.25E-2</v>
      </c>
      <c r="BW1260" s="188">
        <v>22689</v>
      </c>
      <c r="BX1260" s="401">
        <v>8.3263946711074107E-4</v>
      </c>
      <c r="CB1260" s="159"/>
      <c r="CC1260" s="159"/>
      <c r="CD1260" s="159"/>
      <c r="CE1260" s="159"/>
      <c r="CF1260" s="159"/>
      <c r="CG1260" s="159"/>
      <c r="CI1260" s="9"/>
      <c r="CJ1260" s="148"/>
      <c r="CK1260" s="148"/>
      <c r="CL1260" s="148"/>
      <c r="CN1260" s="1"/>
      <c r="CO1260" s="1"/>
      <c r="CP1260" s="1"/>
      <c r="CQ1260" s="1"/>
    </row>
    <row r="1261" spans="2:95" s="14" customFormat="1" ht="13.5" customHeight="1">
      <c r="B1261" s="500"/>
      <c r="C1261" s="628"/>
      <c r="D1261" s="631"/>
      <c r="E1261" s="615"/>
      <c r="F1261" s="615"/>
      <c r="G1261" s="127" t="s">
        <v>158</v>
      </c>
      <c r="H1261" s="212">
        <v>23520</v>
      </c>
      <c r="I1261" s="183">
        <f>IFERROR(H1261/E1246,"-")</f>
        <v>4.4144119288221122E-4</v>
      </c>
      <c r="J1261" s="212">
        <v>9</v>
      </c>
      <c r="K1261" s="183">
        <f>IFERROR(J1261/F1246,"-")</f>
        <v>0.10975609756097561</v>
      </c>
      <c r="L1261" s="215">
        <f t="shared" si="1222"/>
        <v>2613.3333333333335</v>
      </c>
      <c r="M1261" s="110">
        <f t="shared" si="1252"/>
        <v>7.2756669361358122E-3</v>
      </c>
      <c r="N1261" s="615"/>
      <c r="O1261" s="615"/>
      <c r="P1261" s="127" t="s">
        <v>158</v>
      </c>
      <c r="Q1261" s="212">
        <v>3718</v>
      </c>
      <c r="R1261" s="183">
        <f>IFERROR(Q1261/N1246,"-")</f>
        <v>1.3632680299346966E-3</v>
      </c>
      <c r="S1261" s="212">
        <v>1</v>
      </c>
      <c r="T1261" s="183">
        <f>IFERROR(S1261/O1246,"-")</f>
        <v>0.1</v>
      </c>
      <c r="U1261" s="215">
        <f t="shared" si="1223"/>
        <v>3718</v>
      </c>
      <c r="V1261" s="110">
        <f t="shared" si="1253"/>
        <v>8.0840743734842356E-4</v>
      </c>
      <c r="W1261" s="615"/>
      <c r="X1261" s="615"/>
      <c r="Y1261" s="127" t="s">
        <v>158</v>
      </c>
      <c r="Z1261" s="212">
        <v>0</v>
      </c>
      <c r="AA1261" s="183">
        <f>IFERROR(Z1261/W1246,"-")</f>
        <v>0</v>
      </c>
      <c r="AB1261" s="212">
        <v>0</v>
      </c>
      <c r="AC1261" s="183">
        <f>IFERROR(AB1261/X1246,"-")</f>
        <v>0</v>
      </c>
      <c r="AD1261" s="215" t="str">
        <f t="shared" si="1224"/>
        <v>-</v>
      </c>
      <c r="AE1261" s="110">
        <f t="shared" si="1254"/>
        <v>0</v>
      </c>
      <c r="AF1261" s="615"/>
      <c r="AG1261" s="615"/>
      <c r="AH1261" s="127" t="s">
        <v>158</v>
      </c>
      <c r="AI1261" s="212">
        <v>10071</v>
      </c>
      <c r="AJ1261" s="183">
        <f>IFERROR(AI1261/AF1246,"-")</f>
        <v>8.4401375429821819E-4</v>
      </c>
      <c r="AK1261" s="212">
        <v>2</v>
      </c>
      <c r="AL1261" s="183">
        <f>IFERROR(AK1261/AG1246,"-")</f>
        <v>0.1111111111111111</v>
      </c>
      <c r="AM1261" s="215">
        <f t="shared" si="1225"/>
        <v>5035.5</v>
      </c>
      <c r="AN1261" s="110">
        <f t="shared" si="1255"/>
        <v>1.6168148746968471E-3</v>
      </c>
      <c r="AO1261" s="615"/>
      <c r="AP1261" s="651"/>
      <c r="AQ1261" s="127" t="s">
        <v>158</v>
      </c>
      <c r="AR1261" s="212">
        <f t="shared" si="1220"/>
        <v>37309</v>
      </c>
      <c r="AS1261" s="183">
        <f>IFERROR(AR1261/AO1246,"-")</f>
        <v>5.2926325459805345E-4</v>
      </c>
      <c r="AT1261" s="212">
        <f t="shared" si="1221"/>
        <v>12</v>
      </c>
      <c r="AU1261" s="183">
        <f>IFERROR(AT1261/AP1246,"-")</f>
        <v>0.10619469026548672</v>
      </c>
      <c r="AV1261" s="215">
        <f t="shared" si="1226"/>
        <v>3109.0833333333335</v>
      </c>
      <c r="AW1261" s="110">
        <f t="shared" si="1256"/>
        <v>9.7008892481810841E-3</v>
      </c>
      <c r="AX1261" s="121"/>
      <c r="AY1261" s="76"/>
      <c r="AZ1261" s="76"/>
      <c r="BA1261" s="76"/>
      <c r="BB1261" s="76"/>
      <c r="BC1261" s="76"/>
      <c r="BD1261" s="76"/>
      <c r="BE1261" s="76"/>
      <c r="BF1261" s="76"/>
      <c r="BG1261" s="76"/>
      <c r="BH1261" s="76"/>
      <c r="BI1261" s="76"/>
      <c r="BN1261" s="500"/>
      <c r="BO1261" s="642"/>
      <c r="BP1261" s="641"/>
      <c r="BQ1261" s="641"/>
      <c r="BR1261" s="400" t="s">
        <v>158</v>
      </c>
      <c r="BS1261" s="188">
        <v>630</v>
      </c>
      <c r="BT1261" s="390">
        <v>5.6411073762403723E-5</v>
      </c>
      <c r="BU1261" s="188">
        <v>1</v>
      </c>
      <c r="BV1261" s="390">
        <v>6.25E-2</v>
      </c>
      <c r="BW1261" s="188">
        <v>630</v>
      </c>
      <c r="BX1261" s="401">
        <v>8.3263946711074107E-4</v>
      </c>
      <c r="CB1261" s="159"/>
      <c r="CC1261" s="159"/>
      <c r="CD1261" s="159"/>
      <c r="CE1261" s="159"/>
      <c r="CF1261" s="159"/>
      <c r="CG1261" s="159"/>
      <c r="CI1261" s="9"/>
      <c r="CJ1261" s="148"/>
      <c r="CK1261" s="148"/>
      <c r="CL1261" s="148"/>
      <c r="CN1261" s="1"/>
      <c r="CO1261" s="1"/>
      <c r="CP1261" s="1"/>
      <c r="CQ1261" s="1"/>
    </row>
    <row r="1262" spans="2:95" s="14" customFormat="1" ht="13.5" customHeight="1" thickBot="1">
      <c r="B1262" s="595"/>
      <c r="C1262" s="628"/>
      <c r="D1262" s="631"/>
      <c r="E1262" s="616"/>
      <c r="F1262" s="616"/>
      <c r="G1262" s="129" t="s">
        <v>81</v>
      </c>
      <c r="H1262" s="206">
        <v>8326913</v>
      </c>
      <c r="I1262" s="183">
        <f>IFERROR(H1262/E1246,"-")</f>
        <v>0.15628581665588401</v>
      </c>
      <c r="J1262" s="330">
        <v>67</v>
      </c>
      <c r="K1262" s="184">
        <f>IFERROR(J1262/F1246,"-")</f>
        <v>0.81707317073170727</v>
      </c>
      <c r="L1262" s="219">
        <f t="shared" si="1222"/>
        <v>124282.28358208956</v>
      </c>
      <c r="M1262" s="113">
        <f t="shared" si="1252"/>
        <v>5.4163298302344384E-2</v>
      </c>
      <c r="N1262" s="659"/>
      <c r="O1262" s="616"/>
      <c r="P1262" s="129" t="s">
        <v>81</v>
      </c>
      <c r="Q1262" s="206">
        <v>367899</v>
      </c>
      <c r="R1262" s="183">
        <f>IFERROR(Q1262/N1246,"-")</f>
        <v>0.13489643489643491</v>
      </c>
      <c r="S1262" s="330">
        <v>8</v>
      </c>
      <c r="T1262" s="184">
        <f>IFERROR(S1262/O1246,"-")</f>
        <v>0.8</v>
      </c>
      <c r="U1262" s="219">
        <f t="shared" si="1223"/>
        <v>45987.375</v>
      </c>
      <c r="V1262" s="113">
        <f t="shared" si="1253"/>
        <v>6.4672594987873885E-3</v>
      </c>
      <c r="W1262" s="616"/>
      <c r="X1262" s="616"/>
      <c r="Y1262" s="129" t="s">
        <v>81</v>
      </c>
      <c r="Z1262" s="206">
        <v>747865</v>
      </c>
      <c r="AA1262" s="183">
        <f>IFERROR(Z1262/W1246,"-")</f>
        <v>0.29296330246478319</v>
      </c>
      <c r="AB1262" s="330">
        <v>3</v>
      </c>
      <c r="AC1262" s="184">
        <f>IFERROR(AB1262/X1246,"-")</f>
        <v>1</v>
      </c>
      <c r="AD1262" s="219">
        <f t="shared" si="1224"/>
        <v>249288.33333333334</v>
      </c>
      <c r="AE1262" s="113">
        <f t="shared" si="1254"/>
        <v>2.425222312045271E-3</v>
      </c>
      <c r="AF1262" s="616"/>
      <c r="AG1262" s="616"/>
      <c r="AH1262" s="129" t="s">
        <v>81</v>
      </c>
      <c r="AI1262" s="206">
        <v>2920853</v>
      </c>
      <c r="AJ1262" s="183">
        <f>IFERROR(AI1262/AF1246,"-")</f>
        <v>0.24478602981662331</v>
      </c>
      <c r="AK1262" s="330">
        <v>16</v>
      </c>
      <c r="AL1262" s="184">
        <f>IFERROR(AK1262/AG1246,"-")</f>
        <v>0.88888888888888884</v>
      </c>
      <c r="AM1262" s="219">
        <f t="shared" si="1225"/>
        <v>182553.3125</v>
      </c>
      <c r="AN1262" s="113">
        <f t="shared" si="1255"/>
        <v>1.2934518997574777E-2</v>
      </c>
      <c r="AO1262" s="616"/>
      <c r="AP1262" s="652"/>
      <c r="AQ1262" s="129" t="s">
        <v>81</v>
      </c>
      <c r="AR1262" s="204">
        <f t="shared" si="1220"/>
        <v>12363530</v>
      </c>
      <c r="AS1262" s="183">
        <f>IFERROR(AR1262/AO1246,"-")</f>
        <v>0.1753883011102059</v>
      </c>
      <c r="AT1262" s="212">
        <f t="shared" si="1221"/>
        <v>94</v>
      </c>
      <c r="AU1262" s="183">
        <f>IFERROR(AT1262/AP1246,"-")</f>
        <v>0.83185840707964598</v>
      </c>
      <c r="AV1262" s="219">
        <f t="shared" si="1226"/>
        <v>131526.91489361701</v>
      </c>
      <c r="AW1262" s="113">
        <f t="shared" si="1256"/>
        <v>7.5990299110751822E-2</v>
      </c>
      <c r="AX1262" s="121"/>
      <c r="AY1262" s="76"/>
      <c r="AZ1262" s="76"/>
      <c r="BA1262" s="76"/>
      <c r="BB1262" s="76"/>
      <c r="BC1262" s="76"/>
      <c r="BD1262" s="76"/>
      <c r="BE1262" s="76"/>
      <c r="BF1262" s="76"/>
      <c r="BG1262" s="76"/>
      <c r="BH1262" s="76"/>
      <c r="BI1262" s="76"/>
      <c r="BK1262" s="64"/>
      <c r="BL1262" s="64"/>
      <c r="BN1262" s="500"/>
      <c r="BO1262" s="642"/>
      <c r="BP1262" s="641"/>
      <c r="BQ1262" s="641"/>
      <c r="BR1262" s="128" t="s">
        <v>81</v>
      </c>
      <c r="BS1262" s="188">
        <v>2656665</v>
      </c>
      <c r="BT1262" s="390">
        <v>0.23788146869364488</v>
      </c>
      <c r="BU1262" s="188">
        <v>14</v>
      </c>
      <c r="BV1262" s="390">
        <v>0.875</v>
      </c>
      <c r="BW1262" s="188">
        <v>189761.78571428571</v>
      </c>
      <c r="BX1262" s="401">
        <v>1.1656952539550375E-2</v>
      </c>
      <c r="CB1262" s="159"/>
      <c r="CC1262" s="159"/>
      <c r="CD1262" s="159"/>
      <c r="CE1262" s="159"/>
      <c r="CF1262" s="159"/>
      <c r="CG1262" s="159"/>
      <c r="CI1262" s="9"/>
      <c r="CJ1262" s="148"/>
      <c r="CK1262" s="148"/>
      <c r="CL1262" s="148"/>
      <c r="CN1262" s="1"/>
      <c r="CO1262" s="1"/>
      <c r="CP1262" s="1"/>
      <c r="CQ1262" s="1"/>
    </row>
    <row r="1263" spans="2:95" s="64" customFormat="1" ht="13.5" customHeight="1" thickTop="1">
      <c r="B1263" s="653" t="s">
        <v>143</v>
      </c>
      <c r="C1263" s="654"/>
      <c r="D1263" s="638">
        <f>地区別_健診受診率!Y13</f>
        <v>1201914</v>
      </c>
      <c r="E1263" s="644">
        <f>地区別_EAT10別高齢者の疾病!E141</f>
        <v>59938273990</v>
      </c>
      <c r="F1263" s="644">
        <f>地区別_EAT10別高齢者の疾病!F141</f>
        <v>95534</v>
      </c>
      <c r="G1263" s="130" t="s">
        <v>144</v>
      </c>
      <c r="H1263" s="216">
        <f>地区別_EAT10別高齢者の疾病!H141</f>
        <v>1084600450</v>
      </c>
      <c r="I1263" s="185">
        <f>地区別_EAT10別高齢者の疾病!I141</f>
        <v>1.8095290000859098E-2</v>
      </c>
      <c r="J1263" s="216">
        <f>地区別_EAT10別高齢者の疾病!J141</f>
        <v>16362</v>
      </c>
      <c r="K1263" s="185">
        <f>地区別_EAT10別高齢者の疾病!K141</f>
        <v>0.17126886762827895</v>
      </c>
      <c r="L1263" s="220">
        <f>地区別_EAT10別高齢者の疾病!L141</f>
        <v>66287.76738784989</v>
      </c>
      <c r="M1263" s="114">
        <f>地区別_EAT10別高齢者の疾病!M141</f>
        <v>1.3613286807541971E-2</v>
      </c>
      <c r="N1263" s="644">
        <f>地区別_EAT10別高齢者の疾病!N141</f>
        <v>8509881260</v>
      </c>
      <c r="O1263" s="644">
        <f>地区別_EAT10別高齢者の疾病!O141</f>
        <v>12795</v>
      </c>
      <c r="P1263" s="130" t="s">
        <v>144</v>
      </c>
      <c r="Q1263" s="216">
        <f>地区別_EAT10別高齢者の疾病!Q141</f>
        <v>180807828</v>
      </c>
      <c r="R1263" s="185">
        <f>地区別_EAT10別高齢者の疾病!R141</f>
        <v>2.1246809735157222E-2</v>
      </c>
      <c r="S1263" s="216">
        <f>地区別_EAT10別高齢者の疾病!S141</f>
        <v>2428</v>
      </c>
      <c r="T1263" s="185">
        <f>地区別_EAT10別高齢者の疾病!T141</f>
        <v>0.18976162563501367</v>
      </c>
      <c r="U1263" s="220">
        <f>地区別_EAT10別高齢者の疾病!U141</f>
        <v>74467.803953871495</v>
      </c>
      <c r="V1263" s="114">
        <f>地区別_EAT10別高齢者の疾病!V141</f>
        <v>2.0201112558802044E-3</v>
      </c>
      <c r="W1263" s="644">
        <f>地区別_EAT10別高齢者の疾病!W141</f>
        <v>5047709590</v>
      </c>
      <c r="X1263" s="644">
        <f>地区別_EAT10別高齢者の疾病!X141</f>
        <v>7073</v>
      </c>
      <c r="Y1263" s="130" t="s">
        <v>144</v>
      </c>
      <c r="Z1263" s="216">
        <f>地区別_EAT10別高齢者の疾病!Z141</f>
        <v>117002431</v>
      </c>
      <c r="AA1263" s="185">
        <f>地区別_EAT10別高齢者の疾病!AA141</f>
        <v>2.3179311114053216E-2</v>
      </c>
      <c r="AB1263" s="216">
        <f>地区別_EAT10別高齢者の疾病!AB141</f>
        <v>1466</v>
      </c>
      <c r="AC1263" s="185">
        <f>地区別_EAT10別高齢者の疾病!AC141</f>
        <v>0.20726707196380603</v>
      </c>
      <c r="AD1263" s="220">
        <f>地区別_EAT10別高齢者の疾病!AD141</f>
        <v>79810.662346521145</v>
      </c>
      <c r="AE1263" s="114">
        <f>地区別_EAT10別高齢者の疾病!AE141</f>
        <v>1.2197212113345881E-3</v>
      </c>
      <c r="AF1263" s="644">
        <f>地区別_EAT10別高齢者の疾病!AF141</f>
        <v>11326435610</v>
      </c>
      <c r="AG1263" s="644">
        <f>地区別_EAT10別高齢者の疾病!AG141</f>
        <v>13233</v>
      </c>
      <c r="AH1263" s="130" t="s">
        <v>144</v>
      </c>
      <c r="AI1263" s="216">
        <f>地区別_EAT10別高齢者の疾病!AI141</f>
        <v>285620473</v>
      </c>
      <c r="AJ1263" s="185">
        <f>地区別_EAT10別高齢者の疾病!AJ141</f>
        <v>2.5217154172300107E-2</v>
      </c>
      <c r="AK1263" s="216">
        <f>地区別_EAT10別高齢者の疾病!AK141</f>
        <v>3263</v>
      </c>
      <c r="AL1263" s="185">
        <f>地区別_EAT10別高齢者の疾病!AL141</f>
        <v>0.24658051840096729</v>
      </c>
      <c r="AM1263" s="220">
        <f>地区別_EAT10別高齢者の疾病!AM141</f>
        <v>87533.09010113393</v>
      </c>
      <c r="AN1263" s="114">
        <f>地区別_EAT10別高齢者の疾病!AN141</f>
        <v>2.7148365024452664E-3</v>
      </c>
      <c r="AO1263" s="644">
        <f>地区別_EAT10別高齢者の疾病!AO141</f>
        <v>84822300450</v>
      </c>
      <c r="AP1263" s="647">
        <f>地区別_EAT10別高齢者の疾病!AP141</f>
        <v>128635</v>
      </c>
      <c r="AQ1263" s="130" t="s">
        <v>144</v>
      </c>
      <c r="AR1263" s="216">
        <f>地区別_EAT10別高齢者の疾病!AR141</f>
        <v>1668031182</v>
      </c>
      <c r="AS1263" s="185">
        <f>地区別_EAT10別高齢者の疾病!AS141</f>
        <v>1.9665007588225581E-2</v>
      </c>
      <c r="AT1263" s="216">
        <f>地区別_EAT10別高齢者の疾病!AT141</f>
        <v>23519</v>
      </c>
      <c r="AU1263" s="185">
        <f>地区別_EAT10別高齢者の疾病!AU141</f>
        <v>0.18283515372954484</v>
      </c>
      <c r="AV1263" s="220">
        <f>地区別_EAT10別高齢者の疾病!AV141</f>
        <v>70922.708533526078</v>
      </c>
      <c r="AW1263" s="114">
        <f>地区別_EAT10別高齢者の疾病!AW141</f>
        <v>1.956795577720203E-2</v>
      </c>
      <c r="AX1263" s="145"/>
      <c r="AY1263" s="79"/>
      <c r="AZ1263" s="79"/>
      <c r="BA1263" s="79"/>
      <c r="BB1263" s="79"/>
      <c r="BC1263" s="79"/>
      <c r="BD1263" s="79"/>
      <c r="BE1263" s="79"/>
      <c r="BF1263" s="79"/>
      <c r="BG1263" s="79"/>
      <c r="BH1263" s="79"/>
      <c r="BI1263" s="79"/>
      <c r="BN1263" s="643" t="s">
        <v>143</v>
      </c>
      <c r="BO1263" s="643"/>
      <c r="BP1263" s="639">
        <v>10483364160</v>
      </c>
      <c r="BQ1263" s="639">
        <v>12381</v>
      </c>
      <c r="BR1263" s="402" t="s">
        <v>144</v>
      </c>
      <c r="BS1263" s="391">
        <v>243254547</v>
      </c>
      <c r="BT1263" s="392">
        <v>2.3203863119451152E-2</v>
      </c>
      <c r="BU1263" s="391">
        <v>3041</v>
      </c>
      <c r="BV1263" s="392">
        <v>0.24561828608351507</v>
      </c>
      <c r="BW1263" s="391">
        <v>79991.630055902657</v>
      </c>
      <c r="BX1263" s="403">
        <v>2.6000186387393374E-3</v>
      </c>
      <c r="CB1263" s="160"/>
      <c r="CC1263" s="160"/>
      <c r="CD1263" s="160"/>
      <c r="CE1263" s="160"/>
      <c r="CF1263" s="160"/>
      <c r="CG1263" s="160"/>
      <c r="CI1263" s="9"/>
      <c r="CJ1263" s="148"/>
      <c r="CK1263" s="148"/>
      <c r="CL1263" s="148"/>
      <c r="CN1263" s="1"/>
      <c r="CO1263" s="1"/>
      <c r="CP1263" s="1"/>
      <c r="CQ1263" s="1"/>
    </row>
    <row r="1264" spans="2:95" s="64" customFormat="1" ht="13.5" customHeight="1">
      <c r="B1264" s="655"/>
      <c r="C1264" s="656"/>
      <c r="D1264" s="631"/>
      <c r="E1264" s="645"/>
      <c r="F1264" s="645"/>
      <c r="G1264" s="131" t="s">
        <v>145</v>
      </c>
      <c r="H1264" s="217">
        <f>地区別_EAT10別高齢者の疾病!H142</f>
        <v>1407800179</v>
      </c>
      <c r="I1264" s="186">
        <f>地区別_EAT10別高齢者の疾病!I142</f>
        <v>2.348749947712667E-2</v>
      </c>
      <c r="J1264" s="217">
        <f>地区別_EAT10別高齢者の疾病!J142</f>
        <v>22781</v>
      </c>
      <c r="K1264" s="186">
        <f>地区別_EAT10別高齢者の疾病!K142</f>
        <v>0.23845960600414512</v>
      </c>
      <c r="L1264" s="221">
        <f>地区別_EAT10別高齢者の疾病!L142</f>
        <v>61797.11948553619</v>
      </c>
      <c r="M1264" s="115">
        <f>地区別_EAT10別高齢者の疾病!M142</f>
        <v>1.8953935140118179E-2</v>
      </c>
      <c r="N1264" s="645"/>
      <c r="O1264" s="645"/>
      <c r="P1264" s="131" t="s">
        <v>145</v>
      </c>
      <c r="Q1264" s="217">
        <f>地区別_EAT10別高齢者の疾病!Q142</f>
        <v>218838099</v>
      </c>
      <c r="R1264" s="186">
        <f>地区別_EAT10別高齢者の疾病!R142</f>
        <v>2.5715764099862422E-2</v>
      </c>
      <c r="S1264" s="217">
        <f>地区別_EAT10別高齢者の疾病!S142</f>
        <v>3403</v>
      </c>
      <c r="T1264" s="186">
        <f>地区別_EAT10別高齢者の疾病!T142</f>
        <v>0.26596326690113326</v>
      </c>
      <c r="U1264" s="221">
        <f>地区別_EAT10別高齢者の疾病!U142</f>
        <v>64307.404936820451</v>
      </c>
      <c r="V1264" s="115">
        <f>地区別_EAT10別高齢者の疾病!V142</f>
        <v>2.8313173821088696E-3</v>
      </c>
      <c r="W1264" s="645"/>
      <c r="X1264" s="645"/>
      <c r="Y1264" s="131" t="s">
        <v>145</v>
      </c>
      <c r="Z1264" s="217">
        <f>地区別_EAT10別高齢者の疾病!Z142</f>
        <v>127686990</v>
      </c>
      <c r="AA1264" s="186">
        <f>地区別_EAT10別高齢者の疾病!AA142</f>
        <v>2.5296025399908158E-2</v>
      </c>
      <c r="AB1264" s="217">
        <f>地区別_EAT10別高齢者の疾病!AB142</f>
        <v>1961</v>
      </c>
      <c r="AC1264" s="186">
        <f>地区別_EAT10別高齢者の疾病!AC142</f>
        <v>0.2772515198642726</v>
      </c>
      <c r="AD1264" s="221">
        <f>地区別_EAT10別高齢者の疾病!AD142</f>
        <v>65113.20244773075</v>
      </c>
      <c r="AE1264" s="115">
        <f>地区別_EAT10別高齢者の疾病!AE142</f>
        <v>1.6315643215737566E-3</v>
      </c>
      <c r="AF1264" s="645"/>
      <c r="AG1264" s="645"/>
      <c r="AH1264" s="131" t="s">
        <v>145</v>
      </c>
      <c r="AI1264" s="217">
        <f>地区別_EAT10別高齢者の疾病!AI142</f>
        <v>303348603</v>
      </c>
      <c r="AJ1264" s="186">
        <f>地区別_EAT10別高齢者の疾病!AJ142</f>
        <v>2.678235355279612E-2</v>
      </c>
      <c r="AK1264" s="217">
        <f>地区別_EAT10別高齢者の疾病!AK142</f>
        <v>4079</v>
      </c>
      <c r="AL1264" s="186">
        <f>地区別_EAT10別高齢者の疾病!AL142</f>
        <v>0.30824454016473968</v>
      </c>
      <c r="AM1264" s="221">
        <f>地区別_EAT10別高齢者の疾病!AM142</f>
        <v>74368.375337092424</v>
      </c>
      <c r="AN1264" s="115">
        <f>地区別_EAT10別高齢者の疾病!AN142</f>
        <v>3.3937536296274108E-3</v>
      </c>
      <c r="AO1264" s="645"/>
      <c r="AP1264" s="648"/>
      <c r="AQ1264" s="131" t="s">
        <v>145</v>
      </c>
      <c r="AR1264" s="217">
        <f>地区別_EAT10別高齢者の疾病!AR142</f>
        <v>2057673871</v>
      </c>
      <c r="AS1264" s="186">
        <f>地区別_EAT10別高齢者の疾病!AS142</f>
        <v>2.425864259851019E-2</v>
      </c>
      <c r="AT1264" s="217">
        <f>地区別_EAT10別高齢者の疾病!AT142</f>
        <v>32224</v>
      </c>
      <c r="AU1264" s="186">
        <f>地区別_EAT10別高齢者の疾病!AU142</f>
        <v>0.25050724919345435</v>
      </c>
      <c r="AV1264" s="221">
        <f>地区別_EAT10別高齢者の疾病!AV142</f>
        <v>63855.321220208541</v>
      </c>
      <c r="AW1264" s="115">
        <f>地区別_EAT10別高齢者の疾病!AW142</f>
        <v>2.6810570473428216E-2</v>
      </c>
      <c r="AX1264" s="145"/>
      <c r="AY1264" s="79"/>
      <c r="AZ1264" s="79"/>
      <c r="BA1264" s="79"/>
      <c r="BB1264" s="79"/>
      <c r="BC1264" s="79"/>
      <c r="BD1264" s="79"/>
      <c r="BE1264" s="79"/>
      <c r="BF1264" s="79"/>
      <c r="BG1264" s="79"/>
      <c r="BH1264" s="79"/>
      <c r="BI1264" s="79"/>
      <c r="BN1264" s="643"/>
      <c r="BO1264" s="643"/>
      <c r="BP1264" s="639"/>
      <c r="BQ1264" s="639"/>
      <c r="BR1264" s="402" t="s">
        <v>145</v>
      </c>
      <c r="BS1264" s="391">
        <v>276246391</v>
      </c>
      <c r="BT1264" s="392">
        <v>2.6350929604643247E-2</v>
      </c>
      <c r="BU1264" s="391">
        <v>3808</v>
      </c>
      <c r="BV1264" s="392">
        <v>0.3075680478152007</v>
      </c>
      <c r="BW1264" s="391">
        <v>72543.695115546216</v>
      </c>
      <c r="BX1264" s="403">
        <v>3.2557944677143692E-3</v>
      </c>
      <c r="CB1264" s="160"/>
      <c r="CC1264" s="160"/>
      <c r="CD1264" s="160"/>
      <c r="CE1264" s="160"/>
      <c r="CF1264" s="160"/>
      <c r="CG1264" s="160"/>
      <c r="CI1264" s="9"/>
      <c r="CJ1264" s="148"/>
      <c r="CK1264" s="148"/>
      <c r="CL1264" s="148"/>
      <c r="CN1264" s="1"/>
      <c r="CO1264" s="1"/>
      <c r="CP1264" s="1"/>
      <c r="CQ1264" s="1"/>
    </row>
    <row r="1265" spans="2:95" s="64" customFormat="1" ht="13.5" customHeight="1">
      <c r="B1265" s="655"/>
      <c r="C1265" s="656"/>
      <c r="D1265" s="631"/>
      <c r="E1265" s="645"/>
      <c r="F1265" s="645"/>
      <c r="G1265" s="132" t="s">
        <v>146</v>
      </c>
      <c r="H1265" s="217">
        <f>地区別_EAT10別高齢者の疾病!H143</f>
        <v>1248676441</v>
      </c>
      <c r="I1265" s="186">
        <f>地区別_EAT10別高齢者の疾病!I143</f>
        <v>2.0832706013662106E-2</v>
      </c>
      <c r="J1265" s="217">
        <f>地区別_EAT10別高齢者の疾病!J143</f>
        <v>27027</v>
      </c>
      <c r="K1265" s="186">
        <f>地区別_EAT10別高齢者の疾病!K143</f>
        <v>0.28290451566981389</v>
      </c>
      <c r="L1265" s="221">
        <f>地区別_EAT10別高齢者の疾病!L143</f>
        <v>46201.074518074522</v>
      </c>
      <c r="M1265" s="115">
        <f>地区別_EAT10別高齢者の疾病!M143</f>
        <v>2.2486633819058601E-2</v>
      </c>
      <c r="N1265" s="645"/>
      <c r="O1265" s="645"/>
      <c r="P1265" s="132" t="s">
        <v>146</v>
      </c>
      <c r="Q1265" s="217">
        <f>地区別_EAT10別高齢者の疾病!Q143</f>
        <v>195836511</v>
      </c>
      <c r="R1265" s="186">
        <f>地区別_EAT10別高齢者の疾病!R143</f>
        <v>2.3012837079233229E-2</v>
      </c>
      <c r="S1265" s="217">
        <f>地区別_EAT10別高齢者の疾病!S143</f>
        <v>3941</v>
      </c>
      <c r="T1265" s="186">
        <f>地区別_EAT10別高齢者の疾病!T143</f>
        <v>0.30801094177413052</v>
      </c>
      <c r="U1265" s="221">
        <f>地区別_EAT10別高齢者の疾病!U143</f>
        <v>49692.086018776958</v>
      </c>
      <c r="V1265" s="115">
        <f>地区別_EAT10別高齢者の疾病!V143</f>
        <v>3.2789367625304308E-3</v>
      </c>
      <c r="W1265" s="645"/>
      <c r="X1265" s="645"/>
      <c r="Y1265" s="132" t="s">
        <v>146</v>
      </c>
      <c r="Z1265" s="217">
        <f>地区別_EAT10別高齢者の疾病!Z143</f>
        <v>85408798</v>
      </c>
      <c r="AA1265" s="186">
        <f>地区別_EAT10別高齢者の疾病!AA143</f>
        <v>1.6920307414119679E-2</v>
      </c>
      <c r="AB1265" s="217">
        <f>地区別_EAT10別高齢者の疾病!AB143</f>
        <v>2184</v>
      </c>
      <c r="AC1265" s="186">
        <f>地区別_EAT10別高齢者の疾病!AC143</f>
        <v>0.30877986710024036</v>
      </c>
      <c r="AD1265" s="221">
        <f>地区別_EAT10別高齢者の疾病!AD143</f>
        <v>39106.592490842493</v>
      </c>
      <c r="AE1265" s="115">
        <f>地区別_EAT10別高齢者の疾病!AE143</f>
        <v>1.8171017227522103E-3</v>
      </c>
      <c r="AF1265" s="645"/>
      <c r="AG1265" s="645"/>
      <c r="AH1265" s="132" t="s">
        <v>146</v>
      </c>
      <c r="AI1265" s="217">
        <f>地区別_EAT10別高齢者の疾病!AI143</f>
        <v>177636513</v>
      </c>
      <c r="AJ1265" s="186">
        <f>地区別_EAT10別高齢者の疾病!AJ143</f>
        <v>1.568335521575441E-2</v>
      </c>
      <c r="AK1265" s="217">
        <f>地区別_EAT10別高齢者の疾病!AK143</f>
        <v>4042</v>
      </c>
      <c r="AL1265" s="186">
        <f>地区別_EAT10別高齢者の疾病!AL143</f>
        <v>0.30544849996221568</v>
      </c>
      <c r="AM1265" s="221">
        <f>地区別_EAT10別高齢者の疾病!AM143</f>
        <v>43947.677634834239</v>
      </c>
      <c r="AN1265" s="115">
        <f>地区別_EAT10別高齢者の疾病!AN143</f>
        <v>3.3629693971448872E-3</v>
      </c>
      <c r="AO1265" s="645"/>
      <c r="AP1265" s="648"/>
      <c r="AQ1265" s="132" t="s">
        <v>146</v>
      </c>
      <c r="AR1265" s="217">
        <f>地区別_EAT10別高齢者の疾病!AR143</f>
        <v>1707558263</v>
      </c>
      <c r="AS1265" s="186">
        <f>地区別_EAT10別高齢者の疾病!AS143</f>
        <v>2.0131006279493095E-2</v>
      </c>
      <c r="AT1265" s="217">
        <f>地区別_EAT10別高齢者の疾病!AT143</f>
        <v>37194</v>
      </c>
      <c r="AU1265" s="186">
        <f>地区別_EAT10別高齢者の疾病!AU143</f>
        <v>0.28914370116997706</v>
      </c>
      <c r="AV1265" s="221">
        <f>地区別_EAT10別高齢者の疾病!AV143</f>
        <v>45909.508603538205</v>
      </c>
      <c r="AW1265" s="115">
        <f>地区別_EAT10別高齢者の疾病!AW143</f>
        <v>3.0945641701486129E-2</v>
      </c>
      <c r="AX1265" s="145"/>
      <c r="AY1265" s="79"/>
      <c r="AZ1265" s="79"/>
      <c r="BA1265" s="79"/>
      <c r="BB1265" s="79"/>
      <c r="BC1265" s="79"/>
      <c r="BD1265" s="79"/>
      <c r="BE1265" s="79"/>
      <c r="BF1265" s="79"/>
      <c r="BG1265" s="79"/>
      <c r="BH1265" s="79"/>
      <c r="BI1265" s="79"/>
      <c r="BN1265" s="643"/>
      <c r="BO1265" s="643"/>
      <c r="BP1265" s="639"/>
      <c r="BQ1265" s="639"/>
      <c r="BR1265" s="402" t="s">
        <v>146</v>
      </c>
      <c r="BS1265" s="391">
        <v>167816943</v>
      </c>
      <c r="BT1265" s="392">
        <v>1.6007928412934191E-2</v>
      </c>
      <c r="BU1265" s="391">
        <v>3789</v>
      </c>
      <c r="BV1265" s="392">
        <v>0.30603343833292951</v>
      </c>
      <c r="BW1265" s="391">
        <v>44290.562945368169</v>
      </c>
      <c r="BX1265" s="403">
        <v>3.2395496948975167E-3</v>
      </c>
      <c r="CB1265" s="160"/>
      <c r="CC1265" s="160"/>
      <c r="CD1265" s="160"/>
      <c r="CE1265" s="160"/>
      <c r="CF1265" s="160"/>
      <c r="CG1265" s="160"/>
      <c r="CI1265" s="9"/>
      <c r="CJ1265" s="148"/>
      <c r="CK1265" s="148"/>
      <c r="CL1265" s="148"/>
      <c r="CN1265" s="1"/>
      <c r="CO1265" s="1"/>
      <c r="CP1265" s="1"/>
      <c r="CQ1265" s="1"/>
    </row>
    <row r="1266" spans="2:95" s="64" customFormat="1" ht="13.5" customHeight="1">
      <c r="B1266" s="655"/>
      <c r="C1266" s="656"/>
      <c r="D1266" s="631"/>
      <c r="E1266" s="645"/>
      <c r="F1266" s="645"/>
      <c r="G1266" s="132" t="s">
        <v>147</v>
      </c>
      <c r="H1266" s="217">
        <f>地区別_EAT10別高齢者の疾病!H144</f>
        <v>180231345</v>
      </c>
      <c r="I1266" s="186">
        <f>地区別_EAT10別高齢者の疾病!I144</f>
        <v>3.0069491996060731E-3</v>
      </c>
      <c r="J1266" s="217">
        <f>地区別_EAT10別高齢者の疾病!J144</f>
        <v>4285</v>
      </c>
      <c r="K1266" s="186">
        <f>地区別_EAT10別高齢者の疾病!K144</f>
        <v>4.485314129001193E-2</v>
      </c>
      <c r="L1266" s="221">
        <f>地区別_EAT10別高齢者の疾病!L144</f>
        <v>42060.990665110854</v>
      </c>
      <c r="M1266" s="115">
        <f>地区別_EAT10別高齢者の疾病!M144</f>
        <v>3.5651469239895701E-3</v>
      </c>
      <c r="N1266" s="645"/>
      <c r="O1266" s="645"/>
      <c r="P1266" s="132" t="s">
        <v>147</v>
      </c>
      <c r="Q1266" s="217">
        <f>地区別_EAT10別高齢者の疾病!Q144</f>
        <v>20452045</v>
      </c>
      <c r="R1266" s="186">
        <f>地区別_EAT10別高齢者の疾病!R144</f>
        <v>2.4033290683071174E-3</v>
      </c>
      <c r="S1266" s="217">
        <f>地区別_EAT10別高齢者の疾病!S144</f>
        <v>643</v>
      </c>
      <c r="T1266" s="186">
        <f>地区別_EAT10別高齢者の疾病!T144</f>
        <v>5.0254005470887063E-2</v>
      </c>
      <c r="U1266" s="221">
        <f>地区別_EAT10別高齢者の疾病!U144</f>
        <v>31807.223950233281</v>
      </c>
      <c r="V1266" s="115">
        <f>地区別_EAT10別高齢者の疾病!V144</f>
        <v>5.3498004016926332E-4</v>
      </c>
      <c r="W1266" s="645"/>
      <c r="X1266" s="645"/>
      <c r="Y1266" s="132" t="s">
        <v>147</v>
      </c>
      <c r="Z1266" s="217">
        <f>地区別_EAT10別高齢者の疾病!Z144</f>
        <v>9755441</v>
      </c>
      <c r="AA1266" s="186">
        <f>地区別_EAT10別高齢者の疾病!AA144</f>
        <v>1.9326470404173945E-3</v>
      </c>
      <c r="AB1266" s="217">
        <f>地区別_EAT10別高齢者の疾病!AB144</f>
        <v>365</v>
      </c>
      <c r="AC1266" s="186">
        <f>地区別_EAT10別高齢者の疾病!AC144</f>
        <v>5.1604693906404639E-2</v>
      </c>
      <c r="AD1266" s="221">
        <f>地区別_EAT10別高齢者の疾病!AD144</f>
        <v>26727.235616438356</v>
      </c>
      <c r="AE1266" s="115">
        <f>地区別_EAT10別高齢者の疾病!AE144</f>
        <v>3.0368229340867984E-4</v>
      </c>
      <c r="AF1266" s="645"/>
      <c r="AG1266" s="645"/>
      <c r="AH1266" s="132" t="s">
        <v>147</v>
      </c>
      <c r="AI1266" s="217">
        <f>地区別_EAT10別高齢者の疾病!AI144</f>
        <v>27973459</v>
      </c>
      <c r="AJ1266" s="186">
        <f>地区別_EAT10別高齢者の疾病!AJ144</f>
        <v>2.4697495278481526E-3</v>
      </c>
      <c r="AK1266" s="217">
        <f>地区別_EAT10別高齢者の疾病!AK144</f>
        <v>666</v>
      </c>
      <c r="AL1266" s="186">
        <f>地区別_EAT10別高齢者の疾病!AL144</f>
        <v>5.0328723645431873E-2</v>
      </c>
      <c r="AM1266" s="221">
        <f>地区別_EAT10別高齢者の疾病!AM144</f>
        <v>42002.190690690688</v>
      </c>
      <c r="AN1266" s="115">
        <f>地区別_EAT10別高齢者の疾病!AN144</f>
        <v>5.5411618468542679E-4</v>
      </c>
      <c r="AO1266" s="645"/>
      <c r="AP1266" s="648"/>
      <c r="AQ1266" s="132" t="s">
        <v>147</v>
      </c>
      <c r="AR1266" s="217">
        <f>地区別_EAT10別高齢者の疾病!AR144</f>
        <v>238412290</v>
      </c>
      <c r="AS1266" s="186">
        <f>地区別_EAT10別高齢者の疾病!AS144</f>
        <v>2.8107265275189785E-3</v>
      </c>
      <c r="AT1266" s="217">
        <f>地区別_EAT10別高齢者の疾病!AT144</f>
        <v>5959</v>
      </c>
      <c r="AU1266" s="186">
        <f>地区別_EAT10別高齢者の疾病!AU144</f>
        <v>4.6324872701830763E-2</v>
      </c>
      <c r="AV1266" s="221">
        <f>地区別_EAT10別高齢者の疾病!AV144</f>
        <v>40008.774962241987</v>
      </c>
      <c r="AW1266" s="115">
        <f>地区別_EAT10別高齢者の疾病!AW144</f>
        <v>4.9579254422529402E-3</v>
      </c>
      <c r="AX1266" s="145"/>
      <c r="AY1266" s="79"/>
      <c r="AZ1266" s="79"/>
      <c r="BA1266" s="79"/>
      <c r="BB1266" s="79"/>
      <c r="BC1266" s="79"/>
      <c r="BD1266" s="79"/>
      <c r="BE1266" s="79"/>
      <c r="BF1266" s="79"/>
      <c r="BG1266" s="79"/>
      <c r="BH1266" s="79"/>
      <c r="BI1266" s="79"/>
      <c r="BN1266" s="643"/>
      <c r="BO1266" s="643"/>
      <c r="BP1266" s="639"/>
      <c r="BQ1266" s="639"/>
      <c r="BR1266" s="402" t="s">
        <v>147</v>
      </c>
      <c r="BS1266" s="391">
        <v>18762325</v>
      </c>
      <c r="BT1266" s="392">
        <v>1.7897236720621562E-3</v>
      </c>
      <c r="BU1266" s="391">
        <v>601</v>
      </c>
      <c r="BV1266" s="392">
        <v>4.8542120991842339E-2</v>
      </c>
      <c r="BW1266" s="391">
        <v>31218.510815307822</v>
      </c>
      <c r="BX1266" s="403">
        <v>5.1384781383832345E-4</v>
      </c>
      <c r="CB1266" s="160"/>
      <c r="CC1266" s="160"/>
      <c r="CD1266" s="160"/>
      <c r="CE1266" s="160"/>
      <c r="CF1266" s="160"/>
      <c r="CG1266" s="160"/>
      <c r="CI1266" s="9"/>
      <c r="CJ1266" s="148"/>
      <c r="CK1266" s="148"/>
      <c r="CL1266" s="148"/>
      <c r="CN1266" s="1"/>
      <c r="CO1266" s="1"/>
      <c r="CP1266" s="1"/>
      <c r="CQ1266" s="1"/>
    </row>
    <row r="1267" spans="2:95" s="64" customFormat="1" ht="13.5" customHeight="1">
      <c r="B1267" s="655"/>
      <c r="C1267" s="656"/>
      <c r="D1267" s="631"/>
      <c r="E1267" s="645"/>
      <c r="F1267" s="645"/>
      <c r="G1267" s="132" t="s">
        <v>148</v>
      </c>
      <c r="H1267" s="217">
        <f>地区別_EAT10別高齢者の疾病!H145</f>
        <v>1499715821</v>
      </c>
      <c r="I1267" s="186">
        <f>地区別_EAT10別高齢者の疾病!I145</f>
        <v>2.5021004462861412E-2</v>
      </c>
      <c r="J1267" s="217">
        <f>地区別_EAT10別高齢者の疾病!J145</f>
        <v>31122</v>
      </c>
      <c r="K1267" s="186">
        <f>地区別_EAT10別高齢者の疾病!K145</f>
        <v>0.32576883622584629</v>
      </c>
      <c r="L1267" s="221">
        <f>地区別_EAT10別高齢者の疾病!L145</f>
        <v>48188.28548936444</v>
      </c>
      <c r="M1267" s="115">
        <f>地区別_EAT10別高齢者の疾病!M145</f>
        <v>2.5893699549218996E-2</v>
      </c>
      <c r="N1267" s="645"/>
      <c r="O1267" s="645"/>
      <c r="P1267" s="132" t="s">
        <v>148</v>
      </c>
      <c r="Q1267" s="217">
        <f>地区別_EAT10別高齢者の疾病!Q145</f>
        <v>235500393</v>
      </c>
      <c r="R1267" s="186">
        <f>地区別_EAT10別高齢者の疾病!R145</f>
        <v>2.7673757812221225E-2</v>
      </c>
      <c r="S1267" s="217">
        <f>地区別_EAT10別高齢者の疾病!S145</f>
        <v>4725</v>
      </c>
      <c r="T1267" s="186">
        <f>地区別_EAT10別高齢者の疾病!T145</f>
        <v>0.36928487690504103</v>
      </c>
      <c r="U1267" s="221">
        <f>地区別_EAT10別高齢者の疾病!U145</f>
        <v>49841.353015873014</v>
      </c>
      <c r="V1267" s="115">
        <f>地区別_EAT10別高齢者の疾病!V145</f>
        <v>3.931229688646609E-3</v>
      </c>
      <c r="W1267" s="645"/>
      <c r="X1267" s="645"/>
      <c r="Y1267" s="132" t="s">
        <v>148</v>
      </c>
      <c r="Z1267" s="217">
        <f>地区別_EAT10別高齢者の疾病!Z145</f>
        <v>138104382</v>
      </c>
      <c r="AA1267" s="186">
        <f>地区別_EAT10別高齢者の疾病!AA145</f>
        <v>2.7359811323852328E-2</v>
      </c>
      <c r="AB1267" s="217">
        <f>地区別_EAT10別高齢者の疾病!AB145</f>
        <v>2725</v>
      </c>
      <c r="AC1267" s="186">
        <f>地区別_EAT10別高齢者の疾病!AC145</f>
        <v>0.38526792026014423</v>
      </c>
      <c r="AD1267" s="221">
        <f>地区別_EAT10別高齢者の疾病!AD145</f>
        <v>50680.5071559633</v>
      </c>
      <c r="AE1267" s="115">
        <f>地区別_EAT10別高齢者の疾病!AE145</f>
        <v>2.2672171220237056E-3</v>
      </c>
      <c r="AF1267" s="645"/>
      <c r="AG1267" s="645"/>
      <c r="AH1267" s="132" t="s">
        <v>148</v>
      </c>
      <c r="AI1267" s="217">
        <f>地区別_EAT10別高齢者の疾病!AI145</f>
        <v>262388224</v>
      </c>
      <c r="AJ1267" s="186">
        <f>地区別_EAT10別高齢者の疾病!AJ145</f>
        <v>2.3166001470783976E-2</v>
      </c>
      <c r="AK1267" s="217">
        <f>地区別_EAT10別高齢者の疾病!AK145</f>
        <v>5142</v>
      </c>
      <c r="AL1267" s="186">
        <f>地区別_EAT10別高齢者の疾病!AL145</f>
        <v>0.38857401949671277</v>
      </c>
      <c r="AM1267" s="221">
        <f>地区別_EAT10別高齢者の疾病!AM145</f>
        <v>51028.437183975104</v>
      </c>
      <c r="AN1267" s="115">
        <f>地区別_EAT10別高齢者の疾病!AN145</f>
        <v>4.2781763087874842E-3</v>
      </c>
      <c r="AO1267" s="645"/>
      <c r="AP1267" s="648"/>
      <c r="AQ1267" s="132" t="s">
        <v>148</v>
      </c>
      <c r="AR1267" s="217">
        <f>地区別_EAT10別高齢者の疾病!AR145</f>
        <v>2135708820</v>
      </c>
      <c r="AS1267" s="186">
        <f>地区別_EAT10別高齢者の疾病!AS145</f>
        <v>2.5178624119714027E-2</v>
      </c>
      <c r="AT1267" s="217">
        <f>地区別_EAT10別高齢者の疾病!AT145</f>
        <v>43714</v>
      </c>
      <c r="AU1267" s="186">
        <f>地区別_EAT10別高齢者の疾病!AU145</f>
        <v>0.33982975084541533</v>
      </c>
      <c r="AV1267" s="221">
        <f>地区別_EAT10別高齢者の疾病!AV145</f>
        <v>48856.403440545364</v>
      </c>
      <c r="AW1267" s="115">
        <f>地区別_EAT10別高齢者の疾病!AW145</f>
        <v>3.6370322668676791E-2</v>
      </c>
      <c r="AX1267" s="145"/>
      <c r="AY1267" s="79"/>
      <c r="AZ1267" s="79"/>
      <c r="BA1267" s="79"/>
      <c r="BB1267" s="79"/>
      <c r="BC1267" s="79"/>
      <c r="BD1267" s="79"/>
      <c r="BE1267" s="79"/>
      <c r="BF1267" s="79"/>
      <c r="BG1267" s="79"/>
      <c r="BH1267" s="79"/>
      <c r="BI1267" s="79"/>
      <c r="BN1267" s="643"/>
      <c r="BO1267" s="643"/>
      <c r="BP1267" s="639"/>
      <c r="BQ1267" s="639"/>
      <c r="BR1267" s="402" t="s">
        <v>148</v>
      </c>
      <c r="BS1267" s="391">
        <v>257527651</v>
      </c>
      <c r="BT1267" s="392">
        <v>2.4565363472024995E-2</v>
      </c>
      <c r="BU1267" s="391">
        <v>4936</v>
      </c>
      <c r="BV1267" s="392">
        <v>0.39867538971003957</v>
      </c>
      <c r="BW1267" s="391">
        <v>52173.349068071315</v>
      </c>
      <c r="BX1267" s="403">
        <v>4.2202209802095917E-3</v>
      </c>
      <c r="CB1267" s="160"/>
      <c r="CC1267" s="160"/>
      <c r="CD1267" s="160"/>
      <c r="CE1267" s="160"/>
      <c r="CF1267" s="160"/>
      <c r="CG1267" s="160"/>
      <c r="CI1267" s="9"/>
      <c r="CJ1267" s="148"/>
      <c r="CK1267" s="148"/>
      <c r="CL1267" s="148"/>
      <c r="CN1267" s="1"/>
      <c r="CO1267" s="1"/>
      <c r="CP1267" s="1"/>
      <c r="CQ1267" s="1"/>
    </row>
    <row r="1268" spans="2:95" s="64" customFormat="1" ht="13.5" customHeight="1">
      <c r="B1268" s="655"/>
      <c r="C1268" s="656"/>
      <c r="D1268" s="631"/>
      <c r="E1268" s="645"/>
      <c r="F1268" s="645"/>
      <c r="G1268" s="132" t="s">
        <v>149</v>
      </c>
      <c r="H1268" s="217">
        <f>地区別_EAT10別高齢者の疾病!H146</f>
        <v>2134313889</v>
      </c>
      <c r="I1268" s="186">
        <f>地区別_EAT10別高齢者の疾病!I146</f>
        <v>3.5608531025702966E-2</v>
      </c>
      <c r="J1268" s="217">
        <f>地区別_EAT10別高齢者の疾病!J146</f>
        <v>34269</v>
      </c>
      <c r="K1268" s="186">
        <f>地区別_EAT10別高齢者の疾病!K146</f>
        <v>0.3587099880670756</v>
      </c>
      <c r="L1268" s="221">
        <f>地区別_EAT10別高齢者の疾病!L146</f>
        <v>62281.183839621815</v>
      </c>
      <c r="M1268" s="115">
        <f>地区別_EAT10別高齢者の疾病!M146</f>
        <v>2.8512023322800135E-2</v>
      </c>
      <c r="N1268" s="645"/>
      <c r="O1268" s="645"/>
      <c r="P1268" s="132" t="s">
        <v>149</v>
      </c>
      <c r="Q1268" s="217">
        <f>地区別_EAT10別高齢者の疾病!Q146</f>
        <v>313840879</v>
      </c>
      <c r="R1268" s="186">
        <f>地区別_EAT10別高齢者の疾病!R146</f>
        <v>3.6879583793393608E-2</v>
      </c>
      <c r="S1268" s="217">
        <f>地区別_EAT10別高齢者の疾病!S146</f>
        <v>5088</v>
      </c>
      <c r="T1268" s="186">
        <f>地区別_EAT10別高齢者の疾病!T146</f>
        <v>0.39765533411488863</v>
      </c>
      <c r="U1268" s="221">
        <f>地区別_EAT10別高齢者の疾病!U146</f>
        <v>61682.562696540881</v>
      </c>
      <c r="V1268" s="115">
        <f>地区別_EAT10別高齢者の疾病!V146</f>
        <v>4.2332479694886654E-3</v>
      </c>
      <c r="W1268" s="645"/>
      <c r="X1268" s="645"/>
      <c r="Y1268" s="132" t="s">
        <v>149</v>
      </c>
      <c r="Z1268" s="217">
        <f>地区別_EAT10別高齢者の疾病!Z146</f>
        <v>181700904</v>
      </c>
      <c r="AA1268" s="186">
        <f>地区別_EAT10別高齢者の疾病!AA146</f>
        <v>3.5996703209702677E-2</v>
      </c>
      <c r="AB1268" s="217">
        <f>地区別_EAT10別高齢者の疾病!AB146</f>
        <v>2924</v>
      </c>
      <c r="AC1268" s="186">
        <f>地区別_EAT10別高齢者の疾病!AC146</f>
        <v>0.41340308214336208</v>
      </c>
      <c r="AD1268" s="221">
        <f>地区別_EAT10別高齢者の疾病!AD146</f>
        <v>62141.212038303696</v>
      </c>
      <c r="AE1268" s="115">
        <f>地区別_EAT10別高齢者の疾病!AE146</f>
        <v>2.4327863724026844E-3</v>
      </c>
      <c r="AF1268" s="645"/>
      <c r="AG1268" s="645"/>
      <c r="AH1268" s="132" t="s">
        <v>149</v>
      </c>
      <c r="AI1268" s="217">
        <f>地区別_EAT10別高齢者の疾病!AI146</f>
        <v>361662649</v>
      </c>
      <c r="AJ1268" s="186">
        <f>地区別_EAT10別高齢者の疾病!AJ146</f>
        <v>3.1930844040705231E-2</v>
      </c>
      <c r="AK1268" s="217">
        <f>地区別_EAT10別高齢者の疾病!AK146</f>
        <v>5321</v>
      </c>
      <c r="AL1268" s="186">
        <f>地区別_EAT10別高齢者の疾病!AL146</f>
        <v>0.40210080858459912</v>
      </c>
      <c r="AM1268" s="221">
        <f>地区別_EAT10別高齢者の疾病!AM146</f>
        <v>67968.924826160495</v>
      </c>
      <c r="AN1268" s="115">
        <f>地区別_EAT10別高齢者の疾病!AN146</f>
        <v>4.4271054335002337E-3</v>
      </c>
      <c r="AO1268" s="645"/>
      <c r="AP1268" s="648"/>
      <c r="AQ1268" s="132" t="s">
        <v>149</v>
      </c>
      <c r="AR1268" s="217">
        <f>地区別_EAT10別高齢者の疾病!AR146</f>
        <v>2991518321</v>
      </c>
      <c r="AS1268" s="186">
        <f>地区別_EAT10別高齢者の疾病!AS146</f>
        <v>3.5268064001204531E-2</v>
      </c>
      <c r="AT1268" s="217">
        <f>地区別_EAT10別高齢者の疾病!AT146</f>
        <v>47602</v>
      </c>
      <c r="AU1268" s="186">
        <f>地区別_EAT10別高齢者の疾病!AU146</f>
        <v>0.37005480623469506</v>
      </c>
      <c r="AV1268" s="221">
        <f>地区別_EAT10別高齢者の疾病!AV146</f>
        <v>62844.383030124787</v>
      </c>
      <c r="AW1268" s="115">
        <f>地区別_EAT10別高齢者の疾病!AW146</f>
        <v>3.9605163098191717E-2</v>
      </c>
      <c r="AX1268" s="145"/>
      <c r="AY1268" s="79"/>
      <c r="AZ1268" s="79"/>
      <c r="BA1268" s="79"/>
      <c r="BB1268" s="79"/>
      <c r="BC1268" s="79"/>
      <c r="BD1268" s="79"/>
      <c r="BE1268" s="79"/>
      <c r="BF1268" s="79"/>
      <c r="BG1268" s="79"/>
      <c r="BH1268" s="79"/>
      <c r="BI1268" s="79"/>
      <c r="BN1268" s="643"/>
      <c r="BO1268" s="643"/>
      <c r="BP1268" s="639"/>
      <c r="BQ1268" s="639"/>
      <c r="BR1268" s="402" t="s">
        <v>149</v>
      </c>
      <c r="BS1268" s="391">
        <v>367889743</v>
      </c>
      <c r="BT1268" s="392">
        <v>3.5092718080299901E-2</v>
      </c>
      <c r="BU1268" s="391">
        <v>5068</v>
      </c>
      <c r="BV1268" s="392">
        <v>0.40933688716581862</v>
      </c>
      <c r="BW1268" s="391">
        <v>72590.714877663777</v>
      </c>
      <c r="BX1268" s="403">
        <v>4.3330794018845648E-3</v>
      </c>
      <c r="CB1268" s="160"/>
      <c r="CC1268" s="160"/>
      <c r="CD1268" s="160"/>
      <c r="CE1268" s="160"/>
      <c r="CF1268" s="160"/>
      <c r="CG1268" s="160"/>
      <c r="CI1268" s="9"/>
      <c r="CJ1268" s="148"/>
      <c r="CK1268" s="148"/>
      <c r="CL1268" s="148"/>
      <c r="CN1268" s="1"/>
      <c r="CO1268" s="1"/>
      <c r="CP1268" s="1"/>
      <c r="CQ1268" s="1"/>
    </row>
    <row r="1269" spans="2:95" s="64" customFormat="1" ht="13.5" customHeight="1">
      <c r="B1269" s="655"/>
      <c r="C1269" s="656"/>
      <c r="D1269" s="631"/>
      <c r="E1269" s="645"/>
      <c r="F1269" s="645"/>
      <c r="G1269" s="132" t="s">
        <v>150</v>
      </c>
      <c r="H1269" s="217">
        <f>地区別_EAT10別高齢者の疾病!H147</f>
        <v>1601131834</v>
      </c>
      <c r="I1269" s="186">
        <f>地区別_EAT10別高齢者の疾病!I147</f>
        <v>2.671301202745895E-2</v>
      </c>
      <c r="J1269" s="217">
        <f>地区別_EAT10別高齢者の疾病!J147</f>
        <v>9471</v>
      </c>
      <c r="K1269" s="186">
        <f>地区別_EAT10別高齢者の疾病!K147</f>
        <v>9.9137479850105723E-2</v>
      </c>
      <c r="L1269" s="221">
        <f>地区別_EAT10別高齢者の疾病!L147</f>
        <v>169056.2595290888</v>
      </c>
      <c r="M1269" s="115">
        <f>地区別_EAT10別高齢者の疾病!M147</f>
        <v>7.8799315092427571E-3</v>
      </c>
      <c r="N1269" s="645"/>
      <c r="O1269" s="645"/>
      <c r="P1269" s="132" t="s">
        <v>150</v>
      </c>
      <c r="Q1269" s="217">
        <f>地区別_EAT10別高齢者の疾病!Q147</f>
        <v>231337815</v>
      </c>
      <c r="R1269" s="186">
        <f>地区別_EAT10別高齢者の疾病!R147</f>
        <v>2.7184611386692838E-2</v>
      </c>
      <c r="S1269" s="217">
        <f>地区別_EAT10別高齢者の疾病!S147</f>
        <v>1440</v>
      </c>
      <c r="T1269" s="186">
        <f>地区別_EAT10別高齢者の疾病!T147</f>
        <v>0.11254396248534584</v>
      </c>
      <c r="U1269" s="221">
        <f>地区別_EAT10別高齢者の疾病!U147</f>
        <v>160651.26041666666</v>
      </c>
      <c r="V1269" s="115">
        <f>地区別_EAT10別高齢者の疾病!V147</f>
        <v>1.1980890479684903E-3</v>
      </c>
      <c r="W1269" s="645"/>
      <c r="X1269" s="645"/>
      <c r="Y1269" s="132" t="s">
        <v>150</v>
      </c>
      <c r="Z1269" s="217">
        <f>地区別_EAT10別高齢者の疾病!Z147</f>
        <v>152795569</v>
      </c>
      <c r="AA1269" s="186">
        <f>地区別_EAT10別高齢者の疾病!AA147</f>
        <v>3.0270277296202377E-2</v>
      </c>
      <c r="AB1269" s="217">
        <f>地区別_EAT10別高齢者の疾病!AB147</f>
        <v>902</v>
      </c>
      <c r="AC1269" s="186">
        <f>地区別_EAT10別高齢者の疾病!AC147</f>
        <v>0.12752721617418353</v>
      </c>
      <c r="AD1269" s="221">
        <f>地区別_EAT10別高齢者の疾病!AD147</f>
        <v>169396.4179600887</v>
      </c>
      <c r="AE1269" s="115">
        <f>地区別_EAT10別高齢者の疾病!AE147</f>
        <v>7.5046966754692933E-4</v>
      </c>
      <c r="AF1269" s="645"/>
      <c r="AG1269" s="645"/>
      <c r="AH1269" s="132" t="s">
        <v>150</v>
      </c>
      <c r="AI1269" s="217">
        <f>地区別_EAT10別高齢者の疾病!AI147</f>
        <v>277508789</v>
      </c>
      <c r="AJ1269" s="186">
        <f>地区別_EAT10別高齢者の疾病!AJ147</f>
        <v>2.4500981469844776E-2</v>
      </c>
      <c r="AK1269" s="217">
        <f>地区別_EAT10別高齢者の疾病!AK147</f>
        <v>1898</v>
      </c>
      <c r="AL1269" s="186">
        <f>地区別_EAT10別高齢者の疾病!AL147</f>
        <v>0.14342930552406863</v>
      </c>
      <c r="AM1269" s="221">
        <f>地区別_EAT10別高齢者の疾病!AM147</f>
        <v>146211.16385669124</v>
      </c>
      <c r="AN1269" s="115">
        <f>地区別_EAT10別高齢者の疾病!AN147</f>
        <v>1.5791479257251351E-3</v>
      </c>
      <c r="AO1269" s="645"/>
      <c r="AP1269" s="648"/>
      <c r="AQ1269" s="132" t="s">
        <v>150</v>
      </c>
      <c r="AR1269" s="217">
        <f>地区別_EAT10別高齢者の疾病!AR147</f>
        <v>2262774007</v>
      </c>
      <c r="AS1269" s="186">
        <f>地区別_EAT10別高齢者の疾病!AS147</f>
        <v>2.6676640399936242E-2</v>
      </c>
      <c r="AT1269" s="217">
        <f>地区別_EAT10別高齢者の疾病!AT147</f>
        <v>13711</v>
      </c>
      <c r="AU1269" s="186">
        <f>地区別_EAT10別高齢者の疾病!AU147</f>
        <v>0.10658840906440704</v>
      </c>
      <c r="AV1269" s="221">
        <f>地区別_EAT10別高齢者の疾病!AV147</f>
        <v>165033.47728101525</v>
      </c>
      <c r="AW1269" s="115">
        <f>地区別_EAT10別高齢者の疾病!AW147</f>
        <v>1.1407638150483313E-2</v>
      </c>
      <c r="AX1269" s="145"/>
      <c r="AY1269" s="79"/>
      <c r="AZ1269" s="79"/>
      <c r="BA1269" s="79"/>
      <c r="BB1269" s="79"/>
      <c r="BC1269" s="79"/>
      <c r="BD1269" s="79"/>
      <c r="BE1269" s="79"/>
      <c r="BF1269" s="79"/>
      <c r="BG1269" s="79"/>
      <c r="BH1269" s="79"/>
      <c r="BI1269" s="79"/>
      <c r="BN1269" s="643"/>
      <c r="BO1269" s="643"/>
      <c r="BP1269" s="639"/>
      <c r="BQ1269" s="639"/>
      <c r="BR1269" s="402" t="s">
        <v>150</v>
      </c>
      <c r="BS1269" s="391">
        <v>299315904</v>
      </c>
      <c r="BT1269" s="392">
        <v>2.8551512609097423E-2</v>
      </c>
      <c r="BU1269" s="391">
        <v>1766</v>
      </c>
      <c r="BV1269" s="392">
        <v>0.14263791293110412</v>
      </c>
      <c r="BW1269" s="391">
        <v>169488.05436013589</v>
      </c>
      <c r="BX1269" s="403">
        <v>1.5099088839242584E-3</v>
      </c>
      <c r="CB1269" s="160"/>
      <c r="CC1269" s="160"/>
      <c r="CD1269" s="160"/>
      <c r="CE1269" s="160"/>
      <c r="CF1269" s="160"/>
      <c r="CG1269" s="160"/>
      <c r="CI1269" s="9"/>
      <c r="CJ1269" s="148"/>
      <c r="CK1269" s="148"/>
      <c r="CL1269" s="148"/>
      <c r="CN1269" s="1"/>
      <c r="CO1269" s="1"/>
      <c r="CP1269" s="1"/>
      <c r="CQ1269" s="1"/>
    </row>
    <row r="1270" spans="2:95" s="64" customFormat="1" ht="13.5" customHeight="1">
      <c r="B1270" s="655"/>
      <c r="C1270" s="656"/>
      <c r="D1270" s="631"/>
      <c r="E1270" s="645"/>
      <c r="F1270" s="645"/>
      <c r="G1270" s="132" t="s">
        <v>160</v>
      </c>
      <c r="H1270" s="217">
        <f>地区別_EAT10別高齢者の疾病!H148</f>
        <v>156203</v>
      </c>
      <c r="I1270" s="186">
        <f>地区別_EAT10別高齢者の疾病!I148</f>
        <v>2.6060643659185222E-6</v>
      </c>
      <c r="J1270" s="217">
        <f>地区別_EAT10別高齢者の疾病!J148</f>
        <v>39</v>
      </c>
      <c r="K1270" s="186">
        <f>地区別_EAT10別高齢者の疾病!K148</f>
        <v>4.0823162434316576E-4</v>
      </c>
      <c r="L1270" s="221">
        <f>地区別_EAT10別高齢者の疾病!L148</f>
        <v>4005.2051282051284</v>
      </c>
      <c r="M1270" s="115">
        <f>地区別_EAT10別高齢者の疾病!M148</f>
        <v>3.2448245049146609E-5</v>
      </c>
      <c r="N1270" s="645"/>
      <c r="O1270" s="645"/>
      <c r="P1270" s="132" t="s">
        <v>160</v>
      </c>
      <c r="Q1270" s="217">
        <f>地区別_EAT10別高齢者の疾病!Q148</f>
        <v>1332231</v>
      </c>
      <c r="R1270" s="186">
        <f>地区別_EAT10別高齢者の疾病!R148</f>
        <v>1.5655106802277521E-4</v>
      </c>
      <c r="S1270" s="217">
        <f>地区別_EAT10別高齢者の疾病!S148</f>
        <v>12</v>
      </c>
      <c r="T1270" s="186">
        <f>地区別_EAT10別高齢者の疾病!T148</f>
        <v>9.3786635404454865E-4</v>
      </c>
      <c r="U1270" s="221">
        <f>地区別_EAT10別高齢者の疾病!U148</f>
        <v>111019.25</v>
      </c>
      <c r="V1270" s="115">
        <f>地区別_EAT10別高齢者の疾病!V148</f>
        <v>9.9840753997374193E-6</v>
      </c>
      <c r="W1270" s="645"/>
      <c r="X1270" s="645"/>
      <c r="Y1270" s="132" t="s">
        <v>160</v>
      </c>
      <c r="Z1270" s="217">
        <f>地区別_EAT10別高齢者の疾病!Z148</f>
        <v>15647</v>
      </c>
      <c r="AA1270" s="186">
        <f>地区別_EAT10別高齢者の疾病!AA148</f>
        <v>3.0998217549991815E-6</v>
      </c>
      <c r="AB1270" s="217">
        <f>地区別_EAT10別高齢者の疾病!AB148</f>
        <v>5</v>
      </c>
      <c r="AC1270" s="186">
        <f>地区別_EAT10別高齢者の疾病!AC148</f>
        <v>7.0691361515622792E-4</v>
      </c>
      <c r="AD1270" s="221">
        <f>地区別_EAT10別高齢者の疾病!AD148</f>
        <v>3129.4</v>
      </c>
      <c r="AE1270" s="115">
        <f>地区別_EAT10別高齢者の疾病!AE148</f>
        <v>4.1600314165572575E-6</v>
      </c>
      <c r="AF1270" s="645"/>
      <c r="AG1270" s="645"/>
      <c r="AH1270" s="132" t="s">
        <v>160</v>
      </c>
      <c r="AI1270" s="217">
        <f>地区別_EAT10別高齢者の疾病!AI148</f>
        <v>16060</v>
      </c>
      <c r="AJ1270" s="186">
        <f>地区別_EAT10別高齢者の疾病!AJ148</f>
        <v>1.417921802850385E-6</v>
      </c>
      <c r="AK1270" s="217">
        <f>地区別_EAT10別高齢者の疾病!AK148</f>
        <v>5</v>
      </c>
      <c r="AL1270" s="186">
        <f>地区別_EAT10別高齢者の疾病!AL148</f>
        <v>3.7784327061135043E-4</v>
      </c>
      <c r="AM1270" s="221">
        <f>地区別_EAT10別高齢者の疾病!AM148</f>
        <v>3212</v>
      </c>
      <c r="AN1270" s="115">
        <f>地区別_EAT10別高齢者の疾病!AN148</f>
        <v>4.1600314165572575E-6</v>
      </c>
      <c r="AO1270" s="645"/>
      <c r="AP1270" s="648"/>
      <c r="AQ1270" s="132" t="s">
        <v>160</v>
      </c>
      <c r="AR1270" s="217">
        <f>地区別_EAT10別高齢者の疾病!AR148</f>
        <v>1520141</v>
      </c>
      <c r="AS1270" s="186">
        <f>地区別_EAT10別高齢者の疾病!AS148</f>
        <v>1.792147810110472E-5</v>
      </c>
      <c r="AT1270" s="217">
        <f>地区別_EAT10別高齢者の疾病!AT148</f>
        <v>61</v>
      </c>
      <c r="AU1270" s="186">
        <f>地区別_EAT10別高齢者の疾病!AU148</f>
        <v>4.7420997395732111E-4</v>
      </c>
      <c r="AV1270" s="221">
        <f>地区別_EAT10別高齢者の疾病!AV148</f>
        <v>24920.344262295082</v>
      </c>
      <c r="AW1270" s="115">
        <f>地区別_EAT10別高齢者の疾病!AW148</f>
        <v>5.0752383281998545E-5</v>
      </c>
      <c r="AX1270" s="145"/>
      <c r="AY1270" s="79"/>
      <c r="AZ1270" s="79"/>
      <c r="BA1270" s="79"/>
      <c r="BB1270" s="79"/>
      <c r="BC1270" s="79"/>
      <c r="BD1270" s="79"/>
      <c r="BE1270" s="79"/>
      <c r="BF1270" s="79"/>
      <c r="BG1270" s="79"/>
      <c r="BH1270" s="79"/>
      <c r="BI1270" s="79"/>
      <c r="BN1270" s="643"/>
      <c r="BO1270" s="643"/>
      <c r="BP1270" s="639"/>
      <c r="BQ1270" s="639"/>
      <c r="BR1270" s="402" t="s">
        <v>160</v>
      </c>
      <c r="BS1270" s="391">
        <v>31294</v>
      </c>
      <c r="BT1270" s="392">
        <v>2.9851104590456199E-6</v>
      </c>
      <c r="BU1270" s="391">
        <v>9</v>
      </c>
      <c r="BV1270" s="392">
        <v>7.26920281075842E-4</v>
      </c>
      <c r="BW1270" s="391">
        <v>3477.1111111111113</v>
      </c>
      <c r="BX1270" s="403">
        <v>7.6948923869299692E-6</v>
      </c>
      <c r="CB1270" s="160"/>
      <c r="CC1270" s="160"/>
      <c r="CD1270" s="160"/>
      <c r="CE1270" s="160"/>
      <c r="CF1270" s="160"/>
      <c r="CG1270" s="160"/>
      <c r="CI1270" s="9"/>
      <c r="CJ1270" s="148"/>
      <c r="CK1270" s="148"/>
      <c r="CL1270" s="148"/>
      <c r="CN1270" s="1"/>
      <c r="CO1270" s="1"/>
      <c r="CP1270" s="1"/>
      <c r="CQ1270" s="1"/>
    </row>
    <row r="1271" spans="2:95" s="64" customFormat="1" ht="13.5" customHeight="1">
      <c r="B1271" s="655"/>
      <c r="C1271" s="656"/>
      <c r="D1271" s="631"/>
      <c r="E1271" s="645"/>
      <c r="F1271" s="645"/>
      <c r="G1271" s="132" t="s">
        <v>151</v>
      </c>
      <c r="H1271" s="217">
        <f>地区別_EAT10別高齢者の疾病!H149</f>
        <v>21819400</v>
      </c>
      <c r="I1271" s="186">
        <f>地区別_EAT10別高齢者の疾病!I149</f>
        <v>3.6403116986051867E-4</v>
      </c>
      <c r="J1271" s="217">
        <f>地区別_EAT10別高齢者の疾病!J149</f>
        <v>965</v>
      </c>
      <c r="K1271" s="186">
        <f>地区別_EAT10別高齢者の疾病!K149</f>
        <v>1.0101115833106538E-2</v>
      </c>
      <c r="L1271" s="221">
        <f>地区別_EAT10別高齢者の疾病!L149</f>
        <v>22610.777202072539</v>
      </c>
      <c r="M1271" s="115">
        <f>地区別_EAT10別高齢者の疾病!M149</f>
        <v>8.028860633955508E-4</v>
      </c>
      <c r="N1271" s="645"/>
      <c r="O1271" s="645"/>
      <c r="P1271" s="132" t="s">
        <v>151</v>
      </c>
      <c r="Q1271" s="217">
        <f>地区別_EAT10別高齢者の疾病!Q149</f>
        <v>4417374</v>
      </c>
      <c r="R1271" s="186">
        <f>地区別_EAT10別高齢者の疾病!R149</f>
        <v>5.1908761885591812E-4</v>
      </c>
      <c r="S1271" s="217">
        <f>地区別_EAT10別高齢者の疾病!S149</f>
        <v>185</v>
      </c>
      <c r="T1271" s="186">
        <f>地区別_EAT10別高齢者の疾病!T149</f>
        <v>1.4458772958186792E-2</v>
      </c>
      <c r="U1271" s="221">
        <f>地区別_EAT10別高齢者の疾病!U149</f>
        <v>23877.697297297298</v>
      </c>
      <c r="V1271" s="115">
        <f>地区別_EAT10別高齢者の疾病!V149</f>
        <v>1.5392116241261854E-4</v>
      </c>
      <c r="W1271" s="645"/>
      <c r="X1271" s="645"/>
      <c r="Y1271" s="132" t="s">
        <v>151</v>
      </c>
      <c r="Z1271" s="217">
        <f>地区別_EAT10別高齢者の疾病!Z149</f>
        <v>1329763</v>
      </c>
      <c r="AA1271" s="186">
        <f>地区別_EAT10別高齢者の疾病!AA149</f>
        <v>2.6343888773521933E-4</v>
      </c>
      <c r="AB1271" s="217">
        <f>地区別_EAT10別高齢者の疾病!AB149</f>
        <v>79</v>
      </c>
      <c r="AC1271" s="186">
        <f>地区別_EAT10別高齢者の疾病!AC149</f>
        <v>1.1169235119468402E-2</v>
      </c>
      <c r="AD1271" s="221">
        <f>地区別_EAT10別高齢者の疾病!AD149</f>
        <v>16832.443037974685</v>
      </c>
      <c r="AE1271" s="115">
        <f>地区別_EAT10別高齢者の疾病!AE149</f>
        <v>6.5728496381604675E-5</v>
      </c>
      <c r="AF1271" s="645"/>
      <c r="AG1271" s="645"/>
      <c r="AH1271" s="132" t="s">
        <v>151</v>
      </c>
      <c r="AI1271" s="217">
        <f>地区別_EAT10別高齢者の疾病!AI149</f>
        <v>5481059</v>
      </c>
      <c r="AJ1271" s="186">
        <f>地区別_EAT10別高齢者の疾病!AJ149</f>
        <v>4.8391737601552481E-4</v>
      </c>
      <c r="AK1271" s="217">
        <f>地区別_EAT10別高齢者の疾病!AK149</f>
        <v>221</v>
      </c>
      <c r="AL1271" s="186">
        <f>地区別_EAT10別高齢者の疾病!AL149</f>
        <v>1.6700672561021687E-2</v>
      </c>
      <c r="AM1271" s="221">
        <f>地区別_EAT10別高齢者の疾病!AM149</f>
        <v>24801.171945701357</v>
      </c>
      <c r="AN1271" s="115">
        <f>地区別_EAT10別高齢者の疾病!AN149</f>
        <v>1.8387338861183079E-4</v>
      </c>
      <c r="AO1271" s="645"/>
      <c r="AP1271" s="648"/>
      <c r="AQ1271" s="132" t="s">
        <v>151</v>
      </c>
      <c r="AR1271" s="217">
        <f>地区別_EAT10別高齢者の疾病!AR149</f>
        <v>33047596</v>
      </c>
      <c r="AS1271" s="186">
        <f>地区別_EAT10別高齢者の疾病!AS149</f>
        <v>3.8960975857381381E-4</v>
      </c>
      <c r="AT1271" s="217">
        <f>地区別_EAT10別高齢者の疾病!AT149</f>
        <v>1450</v>
      </c>
      <c r="AU1271" s="186">
        <f>地区別_EAT10別高齢者の疾病!AU149</f>
        <v>1.1272204298985502E-2</v>
      </c>
      <c r="AV1271" s="221">
        <f>地区別_EAT10別高齢者の疾病!AV149</f>
        <v>22791.44551724138</v>
      </c>
      <c r="AW1271" s="115">
        <f>地区別_EAT10別高齢者の疾病!AW149</f>
        <v>1.2064091108016047E-3</v>
      </c>
      <c r="AX1271" s="145"/>
      <c r="AY1271" s="79"/>
      <c r="AZ1271" s="79"/>
      <c r="BA1271" s="79"/>
      <c r="BB1271" s="79"/>
      <c r="BC1271" s="79"/>
      <c r="BD1271" s="79"/>
      <c r="BE1271" s="79"/>
      <c r="BF1271" s="79"/>
      <c r="BG1271" s="79"/>
      <c r="BH1271" s="79"/>
      <c r="BI1271" s="79"/>
      <c r="BN1271" s="643"/>
      <c r="BO1271" s="643"/>
      <c r="BP1271" s="639"/>
      <c r="BQ1271" s="639"/>
      <c r="BR1271" s="402" t="s">
        <v>151</v>
      </c>
      <c r="BS1271" s="391">
        <v>3537601</v>
      </c>
      <c r="BT1271" s="392">
        <v>3.3744902361571689E-4</v>
      </c>
      <c r="BU1271" s="391">
        <v>147</v>
      </c>
      <c r="BV1271" s="392">
        <v>1.1873031257572086E-2</v>
      </c>
      <c r="BW1271" s="391">
        <v>24065.312925170067</v>
      </c>
      <c r="BX1271" s="403">
        <v>1.2568324231985615E-4</v>
      </c>
      <c r="CB1271" s="160"/>
      <c r="CC1271" s="160"/>
      <c r="CD1271" s="160"/>
      <c r="CE1271" s="160"/>
      <c r="CF1271" s="160"/>
      <c r="CG1271" s="160"/>
      <c r="CI1271" s="9"/>
      <c r="CJ1271" s="148"/>
      <c r="CK1271" s="148"/>
      <c r="CL1271" s="148"/>
      <c r="CN1271" s="1"/>
      <c r="CO1271" s="1"/>
      <c r="CP1271" s="1"/>
      <c r="CQ1271" s="1"/>
    </row>
    <row r="1272" spans="2:95" s="64" customFormat="1" ht="13.5" customHeight="1">
      <c r="B1272" s="655"/>
      <c r="C1272" s="656"/>
      <c r="D1272" s="631"/>
      <c r="E1272" s="645"/>
      <c r="F1272" s="645"/>
      <c r="G1272" s="132" t="s">
        <v>152</v>
      </c>
      <c r="H1272" s="217">
        <f>地区別_EAT10別高齢者の疾病!H150</f>
        <v>46248428</v>
      </c>
      <c r="I1272" s="186">
        <f>地区別_EAT10別高齢者の疾病!I150</f>
        <v>7.7160093077948842E-4</v>
      </c>
      <c r="J1272" s="217">
        <f>地区別_EAT10別高齢者の疾病!J150</f>
        <v>3163</v>
      </c>
      <c r="K1272" s="186">
        <f>地区別_EAT10別高齢者の疾病!K150</f>
        <v>3.3108631481985472E-2</v>
      </c>
      <c r="L1272" s="221">
        <f>地区別_EAT10別高齢者の疾病!L150</f>
        <v>14621.697122984508</v>
      </c>
      <c r="M1272" s="115">
        <f>地区別_EAT10別高齢者の疾病!M150</f>
        <v>2.6316358741141212E-3</v>
      </c>
      <c r="N1272" s="645"/>
      <c r="O1272" s="645"/>
      <c r="P1272" s="132" t="s">
        <v>152</v>
      </c>
      <c r="Q1272" s="217">
        <f>地区別_EAT10別高齢者の疾病!Q150</f>
        <v>5727490</v>
      </c>
      <c r="R1272" s="186">
        <f>地区別_EAT10別高齢者の疾病!R150</f>
        <v>6.7303994321537685E-4</v>
      </c>
      <c r="S1272" s="217">
        <f>地区別_EAT10別高齢者の疾病!S150</f>
        <v>523</v>
      </c>
      <c r="T1272" s="186">
        <f>地区別_EAT10別高齢者の疾病!T150</f>
        <v>4.087534193044158E-2</v>
      </c>
      <c r="U1272" s="221">
        <f>地区別_EAT10別高齢者の疾病!U150</f>
        <v>10951.223709369026</v>
      </c>
      <c r="V1272" s="115">
        <f>地区別_EAT10別高齢者の疾病!V150</f>
        <v>4.3513928617188916E-4</v>
      </c>
      <c r="W1272" s="645"/>
      <c r="X1272" s="645"/>
      <c r="Y1272" s="132" t="s">
        <v>152</v>
      </c>
      <c r="Z1272" s="217">
        <f>地区別_EAT10別高齢者の疾病!Z150</f>
        <v>4436793</v>
      </c>
      <c r="AA1272" s="186">
        <f>地区別_EAT10別高齢者の疾病!AA150</f>
        <v>8.7897152577670384E-4</v>
      </c>
      <c r="AB1272" s="217">
        <f>地区別_EAT10別高齢者の疾病!AB150</f>
        <v>295</v>
      </c>
      <c r="AC1272" s="186">
        <f>地区別_EAT10別高齢者の疾病!AC150</f>
        <v>4.1707903294217447E-2</v>
      </c>
      <c r="AD1272" s="221">
        <f>地区別_EAT10別高齢者の疾病!AD150</f>
        <v>15039.97627118644</v>
      </c>
      <c r="AE1272" s="115">
        <f>地区別_EAT10別高齢者の疾病!AE150</f>
        <v>2.4544185357687823E-4</v>
      </c>
      <c r="AF1272" s="645"/>
      <c r="AG1272" s="645"/>
      <c r="AH1272" s="132" t="s">
        <v>152</v>
      </c>
      <c r="AI1272" s="217">
        <f>地区別_EAT10別高齢者の疾病!AI150</f>
        <v>11404928</v>
      </c>
      <c r="AJ1272" s="186">
        <f>地区別_EAT10別高齢者の疾病!AJ150</f>
        <v>1.0069300168828665E-3</v>
      </c>
      <c r="AK1272" s="217">
        <f>地区別_EAT10別高齢者の疾病!AK150</f>
        <v>793</v>
      </c>
      <c r="AL1272" s="186">
        <f>地区別_EAT10別高齢者の疾病!AL150</f>
        <v>5.9925942718960172E-2</v>
      </c>
      <c r="AM1272" s="221">
        <f>地区別_EAT10別高齢者の疾病!AM150</f>
        <v>14382.002522068096</v>
      </c>
      <c r="AN1272" s="115">
        <f>地区別_EAT10別高齢者の疾病!AN150</f>
        <v>6.5978098266598114E-4</v>
      </c>
      <c r="AO1272" s="645"/>
      <c r="AP1272" s="648"/>
      <c r="AQ1272" s="132" t="s">
        <v>152</v>
      </c>
      <c r="AR1272" s="217">
        <f>地区別_EAT10別高齢者の疾病!AR150</f>
        <v>67817639</v>
      </c>
      <c r="AS1272" s="186">
        <f>地区別_EAT10別高齢者の疾病!AS150</f>
        <v>7.9952605199591707E-4</v>
      </c>
      <c r="AT1272" s="217">
        <f>地区別_EAT10別高齢者の疾病!AT150</f>
        <v>4774</v>
      </c>
      <c r="AU1272" s="186">
        <f>地区別_EAT10別高齢者の疾病!AU150</f>
        <v>3.7112760912659852E-2</v>
      </c>
      <c r="AV1272" s="221">
        <f>地区別_EAT10別高齢者の疾病!AV150</f>
        <v>14205.621910347716</v>
      </c>
      <c r="AW1272" s="115">
        <f>地区別_EAT10別高齢者の疾病!AW150</f>
        <v>3.9719979965288695E-3</v>
      </c>
      <c r="AX1272" s="145"/>
      <c r="AY1272" s="79"/>
      <c r="AZ1272" s="79"/>
      <c r="BA1272" s="79"/>
      <c r="BB1272" s="79"/>
      <c r="BC1272" s="79"/>
      <c r="BD1272" s="79"/>
      <c r="BE1272" s="79"/>
      <c r="BF1272" s="79"/>
      <c r="BG1272" s="79"/>
      <c r="BH1272" s="79"/>
      <c r="BI1272" s="79"/>
      <c r="BN1272" s="643"/>
      <c r="BO1272" s="643"/>
      <c r="BP1272" s="639"/>
      <c r="BQ1272" s="639"/>
      <c r="BR1272" s="402" t="s">
        <v>152</v>
      </c>
      <c r="BS1272" s="391">
        <v>12409063</v>
      </c>
      <c r="BT1272" s="392">
        <v>1.1836909231244333E-3</v>
      </c>
      <c r="BU1272" s="391">
        <v>678</v>
      </c>
      <c r="BV1272" s="392">
        <v>5.4761327841046765E-2</v>
      </c>
      <c r="BW1272" s="391">
        <v>18302.452802359883</v>
      </c>
      <c r="BX1272" s="403">
        <v>5.7968189314872433E-4</v>
      </c>
      <c r="CB1272" s="160"/>
      <c r="CC1272" s="160"/>
      <c r="CD1272" s="160"/>
      <c r="CE1272" s="160"/>
      <c r="CF1272" s="160"/>
      <c r="CG1272" s="160"/>
      <c r="CI1272" s="9"/>
      <c r="CJ1272" s="148"/>
      <c r="CK1272" s="148"/>
      <c r="CL1272" s="148"/>
      <c r="CN1272" s="1"/>
      <c r="CO1272" s="1"/>
      <c r="CP1272" s="1"/>
      <c r="CQ1272" s="1"/>
    </row>
    <row r="1273" spans="2:95" s="64" customFormat="1" ht="13.5" customHeight="1">
      <c r="B1273" s="655"/>
      <c r="C1273" s="656"/>
      <c r="D1273" s="631"/>
      <c r="E1273" s="645"/>
      <c r="F1273" s="645"/>
      <c r="G1273" s="132" t="s">
        <v>153</v>
      </c>
      <c r="H1273" s="217">
        <f>地区別_EAT10別高齢者の疾病!H151</f>
        <v>16003833</v>
      </c>
      <c r="I1273" s="186">
        <f>地区別_EAT10別高齢者の疾病!I151</f>
        <v>2.6700523613125816E-4</v>
      </c>
      <c r="J1273" s="217">
        <f>地区別_EAT10別高齢者の疾病!J151</f>
        <v>390</v>
      </c>
      <c r="K1273" s="186">
        <f>地区別_EAT10別高齢者の疾病!K151</f>
        <v>4.0823162434316575E-3</v>
      </c>
      <c r="L1273" s="221">
        <f>地区別_EAT10別高齢者の疾病!L151</f>
        <v>41035.469230769231</v>
      </c>
      <c r="M1273" s="115">
        <f>地区別_EAT10別高齢者の疾病!M151</f>
        <v>3.2448245049146609E-4</v>
      </c>
      <c r="N1273" s="645"/>
      <c r="O1273" s="645"/>
      <c r="P1273" s="132" t="s">
        <v>153</v>
      </c>
      <c r="Q1273" s="217">
        <f>地区別_EAT10別高齢者の疾病!Q151</f>
        <v>2563818</v>
      </c>
      <c r="R1273" s="186">
        <f>地区別_EAT10別高齢者の疾病!R151</f>
        <v>3.0127541403556553E-4</v>
      </c>
      <c r="S1273" s="217">
        <f>地区別_EAT10別高齢者の疾病!S151</f>
        <v>82</v>
      </c>
      <c r="T1273" s="186">
        <f>地区別_EAT10別高齢者の疾病!T151</f>
        <v>6.4087534193044155E-3</v>
      </c>
      <c r="U1273" s="221">
        <f>地区別_EAT10別高齢者の疾病!U151</f>
        <v>31266.073170731706</v>
      </c>
      <c r="V1273" s="115">
        <f>地区別_EAT10別高齢者の疾病!V151</f>
        <v>6.8224515231539022E-5</v>
      </c>
      <c r="W1273" s="645"/>
      <c r="X1273" s="645"/>
      <c r="Y1273" s="132" t="s">
        <v>153</v>
      </c>
      <c r="Z1273" s="217">
        <f>地区別_EAT10別高齢者の疾病!Z151</f>
        <v>1922585</v>
      </c>
      <c r="AA1273" s="186">
        <f>地区別_EAT10別高齢者の疾病!AA151</f>
        <v>3.8088264899566063E-4</v>
      </c>
      <c r="AB1273" s="217">
        <f>地区別_EAT10別高齢者の疾病!AB151</f>
        <v>64</v>
      </c>
      <c r="AC1273" s="186">
        <f>地区別_EAT10別高齢者の疾病!AC151</f>
        <v>9.0484942739997177E-3</v>
      </c>
      <c r="AD1273" s="221">
        <f>地区別_EAT10別高齢者の疾病!AD151</f>
        <v>30040.390625</v>
      </c>
      <c r="AE1273" s="115">
        <f>地区別_EAT10別高齢者の疾病!AE151</f>
        <v>5.3248402131932899E-5</v>
      </c>
      <c r="AF1273" s="645"/>
      <c r="AG1273" s="645"/>
      <c r="AH1273" s="132" t="s">
        <v>153</v>
      </c>
      <c r="AI1273" s="217">
        <f>地区別_EAT10別高齢者の疾病!AI151</f>
        <v>11681643</v>
      </c>
      <c r="AJ1273" s="186">
        <f>地区別_EAT10別高齢者の疾病!AJ151</f>
        <v>1.0313609154928131E-3</v>
      </c>
      <c r="AK1273" s="217">
        <f>地区別_EAT10別高齢者の疾病!AK151</f>
        <v>238</v>
      </c>
      <c r="AL1273" s="186">
        <f>地区別_EAT10別高齢者の疾病!AL151</f>
        <v>1.798533968110028E-2</v>
      </c>
      <c r="AM1273" s="221">
        <f>地区別_EAT10別高齢者の疾病!AM151</f>
        <v>49082.533613445376</v>
      </c>
      <c r="AN1273" s="115">
        <f>地区別_EAT10別高齢者の疾病!AN151</f>
        <v>1.9801749542812548E-4</v>
      </c>
      <c r="AO1273" s="645"/>
      <c r="AP1273" s="648"/>
      <c r="AQ1273" s="132" t="s">
        <v>153</v>
      </c>
      <c r="AR1273" s="217">
        <f>地区別_EAT10別高齢者の疾病!AR151</f>
        <v>32171879</v>
      </c>
      <c r="AS1273" s="186">
        <f>地区別_EAT10別高齢者の疾病!AS151</f>
        <v>3.7928562216918747E-4</v>
      </c>
      <c r="AT1273" s="217">
        <f>地区別_EAT10別高齢者の疾病!AT151</f>
        <v>774</v>
      </c>
      <c r="AU1273" s="186">
        <f>地区別_EAT10別高齢者の疾病!AU151</f>
        <v>6.0170249154584679E-3</v>
      </c>
      <c r="AV1273" s="221">
        <f>地区別_EAT10別高齢者の疾病!AV151</f>
        <v>41565.735142118865</v>
      </c>
      <c r="AW1273" s="115">
        <f>地区別_EAT10別高齢者の疾病!AW151</f>
        <v>6.4397286328306356E-4</v>
      </c>
      <c r="AX1273" s="145"/>
      <c r="AY1273" s="79"/>
      <c r="AZ1273" s="79"/>
      <c r="BA1273" s="79"/>
      <c r="BB1273" s="79"/>
      <c r="BC1273" s="79"/>
      <c r="BD1273" s="79"/>
      <c r="BE1273" s="79"/>
      <c r="BF1273" s="79"/>
      <c r="BG1273" s="79"/>
      <c r="BH1273" s="79"/>
      <c r="BI1273" s="79"/>
      <c r="BN1273" s="643"/>
      <c r="BO1273" s="643"/>
      <c r="BP1273" s="639"/>
      <c r="BQ1273" s="639"/>
      <c r="BR1273" s="402" t="s">
        <v>153</v>
      </c>
      <c r="BS1273" s="391">
        <v>6756619</v>
      </c>
      <c r="BT1273" s="392">
        <v>6.4450866123494464E-4</v>
      </c>
      <c r="BU1273" s="391">
        <v>219</v>
      </c>
      <c r="BV1273" s="392">
        <v>1.7688393506178821E-2</v>
      </c>
      <c r="BW1273" s="391">
        <v>30852.141552511417</v>
      </c>
      <c r="BX1273" s="403">
        <v>1.8724238141529592E-4</v>
      </c>
      <c r="CB1273" s="160"/>
      <c r="CC1273" s="160"/>
      <c r="CD1273" s="160"/>
      <c r="CE1273" s="160"/>
      <c r="CF1273" s="160"/>
      <c r="CG1273" s="160"/>
      <c r="CI1273" s="9"/>
      <c r="CJ1273" s="148"/>
      <c r="CK1273" s="148"/>
      <c r="CL1273" s="148"/>
      <c r="CN1273" s="1"/>
      <c r="CO1273" s="1"/>
      <c r="CP1273" s="1"/>
      <c r="CQ1273" s="1"/>
    </row>
    <row r="1274" spans="2:95" s="64" customFormat="1" ht="13.5" customHeight="1">
      <c r="B1274" s="655"/>
      <c r="C1274" s="656"/>
      <c r="D1274" s="631"/>
      <c r="E1274" s="645"/>
      <c r="F1274" s="645"/>
      <c r="G1274" s="132" t="s">
        <v>154</v>
      </c>
      <c r="H1274" s="217">
        <f>地区別_EAT10別高齢者の疾病!H152</f>
        <v>115943019</v>
      </c>
      <c r="I1274" s="186">
        <f>地区別_EAT10別高齢者の疾病!I152</f>
        <v>1.9343736694744287E-3</v>
      </c>
      <c r="J1274" s="217">
        <f>地区別_EAT10別高齢者の疾病!J152</f>
        <v>428</v>
      </c>
      <c r="K1274" s="186">
        <f>地区別_EAT10別高齢者の疾病!K152</f>
        <v>4.4800803902275629E-3</v>
      </c>
      <c r="L1274" s="221">
        <f>地区別_EAT10別高齢者の疾病!L152</f>
        <v>270894.90420560748</v>
      </c>
      <c r="M1274" s="115">
        <f>地区別_EAT10別高齢者の疾病!M152</f>
        <v>3.5609868925730125E-4</v>
      </c>
      <c r="N1274" s="645"/>
      <c r="O1274" s="645"/>
      <c r="P1274" s="132" t="s">
        <v>154</v>
      </c>
      <c r="Q1274" s="217">
        <f>地区別_EAT10別高齢者の疾病!Q152</f>
        <v>16590349</v>
      </c>
      <c r="R1274" s="186">
        <f>地区別_EAT10別高齢者の疾病!R152</f>
        <v>1.9495394228332629E-3</v>
      </c>
      <c r="S1274" s="217">
        <f>地区別_EAT10別高齢者の疾病!S152</f>
        <v>80</v>
      </c>
      <c r="T1274" s="186">
        <f>地区別_EAT10別高齢者の疾病!T152</f>
        <v>6.2524423602969914E-3</v>
      </c>
      <c r="U1274" s="221">
        <f>地区別_EAT10別高齢者の疾病!U152</f>
        <v>207379.36249999999</v>
      </c>
      <c r="V1274" s="115">
        <f>地区別_EAT10別高齢者の疾病!V152</f>
        <v>6.656050266491612E-5</v>
      </c>
      <c r="W1274" s="645"/>
      <c r="X1274" s="645"/>
      <c r="Y1274" s="132" t="s">
        <v>154</v>
      </c>
      <c r="Z1274" s="217">
        <f>地区別_EAT10別高齢者の疾病!Z152</f>
        <v>18941883</v>
      </c>
      <c r="AA1274" s="186">
        <f>地区別_EAT10別高齢者の疾病!AA152</f>
        <v>3.7525698858598558E-3</v>
      </c>
      <c r="AB1274" s="217">
        <f>地区別_EAT10別高齢者の疾病!AB152</f>
        <v>48</v>
      </c>
      <c r="AC1274" s="186">
        <f>地区別_EAT10別高齢者の疾病!AC152</f>
        <v>6.7863707054997878E-3</v>
      </c>
      <c r="AD1274" s="221">
        <f>地区別_EAT10別高齢者の疾病!AD152</f>
        <v>394622.5625</v>
      </c>
      <c r="AE1274" s="115">
        <f>地区別_EAT10別高齢者の疾病!AE152</f>
        <v>3.9936301598949677E-5</v>
      </c>
      <c r="AF1274" s="645"/>
      <c r="AG1274" s="645"/>
      <c r="AH1274" s="132" t="s">
        <v>154</v>
      </c>
      <c r="AI1274" s="217">
        <f>地区別_EAT10別高齢者の疾病!AI152</f>
        <v>48155237</v>
      </c>
      <c r="AJ1274" s="186">
        <f>地区別_EAT10別高齢者の疾病!AJ152</f>
        <v>4.2515791073304832E-3</v>
      </c>
      <c r="AK1274" s="217">
        <f>地区別_EAT10別高齢者の疾病!AK152</f>
        <v>223</v>
      </c>
      <c r="AL1274" s="186">
        <f>地区別_EAT10別高齢者の疾病!AL152</f>
        <v>1.6851809869266227E-2</v>
      </c>
      <c r="AM1274" s="221">
        <f>地区別_EAT10別高齢者の疾病!AM152</f>
        <v>215942.7668161435</v>
      </c>
      <c r="AN1274" s="115">
        <f>地区別_EAT10別高齢者の疾病!AN152</f>
        <v>1.8553740117845371E-4</v>
      </c>
      <c r="AO1274" s="645"/>
      <c r="AP1274" s="648"/>
      <c r="AQ1274" s="132" t="s">
        <v>154</v>
      </c>
      <c r="AR1274" s="217">
        <f>地区別_EAT10別高齢者の疾病!AR152</f>
        <v>199630488</v>
      </c>
      <c r="AS1274" s="186">
        <f>地区別_EAT10別高齢者の疾病!AS152</f>
        <v>2.3535141930944884E-3</v>
      </c>
      <c r="AT1274" s="217">
        <f>地区別_EAT10別高齢者の疾病!AT152</f>
        <v>779</v>
      </c>
      <c r="AU1274" s="186">
        <f>地区別_EAT10別高齢者の疾病!AU152</f>
        <v>6.0558945854549693E-3</v>
      </c>
      <c r="AV1274" s="221">
        <f>地区別_EAT10別高齢者の疾病!AV152</f>
        <v>256265.06803594352</v>
      </c>
      <c r="AW1274" s="115">
        <f>地区別_EAT10別高齢者の疾病!AW152</f>
        <v>6.4813289469962075E-4</v>
      </c>
      <c r="AX1274" s="145"/>
      <c r="AY1274" s="79"/>
      <c r="AZ1274" s="79"/>
      <c r="BA1274" s="79"/>
      <c r="BB1274" s="79"/>
      <c r="BC1274" s="79"/>
      <c r="BD1274" s="79"/>
      <c r="BE1274" s="79"/>
      <c r="BF1274" s="79"/>
      <c r="BG1274" s="79"/>
      <c r="BH1274" s="79"/>
      <c r="BI1274" s="79"/>
      <c r="BN1274" s="643"/>
      <c r="BO1274" s="643"/>
      <c r="BP1274" s="639"/>
      <c r="BQ1274" s="639"/>
      <c r="BR1274" s="402" t="s">
        <v>154</v>
      </c>
      <c r="BS1274" s="391">
        <v>63415687</v>
      </c>
      <c r="BT1274" s="392">
        <v>6.0491733409363891E-3</v>
      </c>
      <c r="BU1274" s="391">
        <v>212</v>
      </c>
      <c r="BV1274" s="392">
        <v>1.7123011065342055E-2</v>
      </c>
      <c r="BW1274" s="391">
        <v>299130.59905660379</v>
      </c>
      <c r="BX1274" s="403">
        <v>1.8125746511435037E-4</v>
      </c>
      <c r="CB1274" s="160"/>
      <c r="CC1274" s="160"/>
      <c r="CD1274" s="160"/>
      <c r="CE1274" s="160"/>
      <c r="CF1274" s="160"/>
      <c r="CG1274" s="160"/>
      <c r="CI1274" s="9"/>
      <c r="CJ1274" s="148"/>
      <c r="CK1274" s="148"/>
      <c r="CL1274" s="148"/>
      <c r="CN1274" s="1"/>
      <c r="CO1274" s="1"/>
      <c r="CP1274" s="1"/>
      <c r="CQ1274" s="1"/>
    </row>
    <row r="1275" spans="2:95" s="64" customFormat="1" ht="13.5" customHeight="1">
      <c r="B1275" s="655"/>
      <c r="C1275" s="656"/>
      <c r="D1275" s="631"/>
      <c r="E1275" s="645"/>
      <c r="F1275" s="645"/>
      <c r="G1275" s="132" t="s">
        <v>155</v>
      </c>
      <c r="H1275" s="217">
        <f>地区別_EAT10別高齢者の疾病!H153</f>
        <v>315085868</v>
      </c>
      <c r="I1275" s="186">
        <f>地区別_EAT10別高齢者の疾病!I153</f>
        <v>5.2568391951454659E-3</v>
      </c>
      <c r="J1275" s="217">
        <f>地区別_EAT10別高齢者の疾病!J153</f>
        <v>9139</v>
      </c>
      <c r="K1275" s="186">
        <f>地区別_EAT10別高齢者の疾病!K153</f>
        <v>9.5662277304415178E-2</v>
      </c>
      <c r="L1275" s="221">
        <f>地区別_EAT10別高齢者の疾病!L153</f>
        <v>34477.061822956559</v>
      </c>
      <c r="M1275" s="115">
        <f>地区別_EAT10別高齢者の疾病!M153</f>
        <v>7.6037054231833561E-3</v>
      </c>
      <c r="N1275" s="645"/>
      <c r="O1275" s="645"/>
      <c r="P1275" s="132" t="s">
        <v>155</v>
      </c>
      <c r="Q1275" s="217">
        <f>地区別_EAT10別高齢者の疾病!Q153</f>
        <v>58941433</v>
      </c>
      <c r="R1275" s="186">
        <f>地区別_EAT10別高齢者の疾病!R153</f>
        <v>6.9262344795631148E-3</v>
      </c>
      <c r="S1275" s="217">
        <f>地区別_EAT10別高齢者の疾病!S153</f>
        <v>1523</v>
      </c>
      <c r="T1275" s="186">
        <f>地区別_EAT10別高齢者の疾病!T153</f>
        <v>0.11903087143415397</v>
      </c>
      <c r="U1275" s="221">
        <f>地区別_EAT10別高齢者の疾病!U153</f>
        <v>38700.875246224554</v>
      </c>
      <c r="V1275" s="115">
        <f>地区別_EAT10別高齢者の疾病!V153</f>
        <v>1.2671455694833408E-3</v>
      </c>
      <c r="W1275" s="645"/>
      <c r="X1275" s="645"/>
      <c r="Y1275" s="132" t="s">
        <v>155</v>
      </c>
      <c r="Z1275" s="217">
        <f>地区別_EAT10別高齢者の疾病!Z153</f>
        <v>38490188</v>
      </c>
      <c r="AA1275" s="186">
        <f>地区別_EAT10別高齢者の疾病!AA153</f>
        <v>7.6252778242735632E-3</v>
      </c>
      <c r="AB1275" s="217">
        <f>地区別_EAT10別高齢者の疾病!AB153</f>
        <v>954</v>
      </c>
      <c r="AC1275" s="186">
        <f>地区別_EAT10別高齢者の疾病!AC153</f>
        <v>0.13487911777180828</v>
      </c>
      <c r="AD1275" s="221">
        <f>地区別_EAT10別高齢者の疾病!AD153</f>
        <v>40346.10901467505</v>
      </c>
      <c r="AE1275" s="115">
        <f>地区別_EAT10別高齢者の疾病!AE153</f>
        <v>7.9373399427912477E-4</v>
      </c>
      <c r="AF1275" s="645"/>
      <c r="AG1275" s="645"/>
      <c r="AH1275" s="132" t="s">
        <v>155</v>
      </c>
      <c r="AI1275" s="217">
        <f>地区別_EAT10別高齢者の疾病!AI153</f>
        <v>101050173</v>
      </c>
      <c r="AJ1275" s="186">
        <f>地区別_EAT10別高齢者の疾病!AJ153</f>
        <v>8.921621636270442E-3</v>
      </c>
      <c r="AK1275" s="217">
        <f>地区別_EAT10別高齢者の疾病!AK153</f>
        <v>2203</v>
      </c>
      <c r="AL1275" s="186">
        <f>地区別_EAT10別高齢者の疾病!AL153</f>
        <v>0.16647774503136098</v>
      </c>
      <c r="AM1275" s="221">
        <f>地区別_EAT10別高齢者の疾病!AM153</f>
        <v>45869.347707671361</v>
      </c>
      <c r="AN1275" s="115">
        <f>地区別_EAT10別高齢者の疾病!AN153</f>
        <v>1.8329098421351279E-3</v>
      </c>
      <c r="AO1275" s="645"/>
      <c r="AP1275" s="648"/>
      <c r="AQ1275" s="132" t="s">
        <v>155</v>
      </c>
      <c r="AR1275" s="217">
        <f>地区別_EAT10別高齢者の疾病!AR153</f>
        <v>513567662</v>
      </c>
      <c r="AS1275" s="186">
        <f>地区別_EAT10別高齢者の疾病!AS153</f>
        <v>6.0546302007304263E-3</v>
      </c>
      <c r="AT1275" s="217">
        <f>地区別_EAT10別高齢者の疾病!AT153</f>
        <v>13819</v>
      </c>
      <c r="AU1275" s="186">
        <f>地区別_EAT10別高齢者の疾病!AU153</f>
        <v>0.10742799393633148</v>
      </c>
      <c r="AV1275" s="221">
        <f>地区別_EAT10別高齢者の疾病!AV153</f>
        <v>37163.880309718501</v>
      </c>
      <c r="AW1275" s="115">
        <f>地区別_EAT10別高齢者の疾病!AW153</f>
        <v>1.1497494829080948E-2</v>
      </c>
      <c r="AX1275" s="145"/>
      <c r="AY1275" s="79"/>
      <c r="AZ1275" s="79"/>
      <c r="BA1275" s="79"/>
      <c r="BB1275" s="79"/>
      <c r="BC1275" s="79"/>
      <c r="BD1275" s="79"/>
      <c r="BE1275" s="79"/>
      <c r="BF1275" s="79"/>
      <c r="BG1275" s="79"/>
      <c r="BH1275" s="79"/>
      <c r="BI1275" s="79"/>
      <c r="BN1275" s="643"/>
      <c r="BO1275" s="643"/>
      <c r="BP1275" s="639"/>
      <c r="BQ1275" s="639"/>
      <c r="BR1275" s="402" t="s">
        <v>155</v>
      </c>
      <c r="BS1275" s="391">
        <v>99630313</v>
      </c>
      <c r="BT1275" s="392">
        <v>9.5036585087968552E-3</v>
      </c>
      <c r="BU1275" s="391">
        <v>2100</v>
      </c>
      <c r="BV1275" s="392">
        <v>0.1696147322510298</v>
      </c>
      <c r="BW1275" s="391">
        <v>47443.00619047619</v>
      </c>
      <c r="BX1275" s="403">
        <v>1.7954748902836593E-3</v>
      </c>
      <c r="CB1275" s="160"/>
      <c r="CC1275" s="160"/>
      <c r="CD1275" s="160"/>
      <c r="CE1275" s="160"/>
      <c r="CF1275" s="160"/>
      <c r="CG1275" s="160"/>
      <c r="CI1275" s="9"/>
      <c r="CJ1275" s="148"/>
      <c r="CK1275" s="148"/>
      <c r="CL1275" s="148"/>
      <c r="CN1275" s="1"/>
      <c r="CO1275" s="1"/>
      <c r="CP1275" s="1"/>
      <c r="CQ1275" s="1"/>
    </row>
    <row r="1276" spans="2:95" s="64" customFormat="1" ht="13.5" customHeight="1">
      <c r="B1276" s="655"/>
      <c r="C1276" s="656"/>
      <c r="D1276" s="631"/>
      <c r="E1276" s="645"/>
      <c r="F1276" s="645"/>
      <c r="G1276" s="132" t="s">
        <v>156</v>
      </c>
      <c r="H1276" s="217">
        <f>地区別_EAT10別高齢者の疾病!H154</f>
        <v>485547419</v>
      </c>
      <c r="I1276" s="186">
        <f>地区別_EAT10別高齢者の疾病!I154</f>
        <v>8.1007908082406221E-3</v>
      </c>
      <c r="J1276" s="217">
        <f>地区別_EAT10別高齢者の疾病!J154</f>
        <v>7249</v>
      </c>
      <c r="K1276" s="186">
        <f>地区別_EAT10別高齢者の疾病!K154</f>
        <v>7.5878744740092527E-2</v>
      </c>
      <c r="L1276" s="221">
        <f>地区別_EAT10別高齢者の疾病!L154</f>
        <v>66981.296592633473</v>
      </c>
      <c r="M1276" s="115">
        <f>地区別_EAT10別高齢者の疾病!M154</f>
        <v>6.0312135477247125E-3</v>
      </c>
      <c r="N1276" s="645"/>
      <c r="O1276" s="645"/>
      <c r="P1276" s="132" t="s">
        <v>156</v>
      </c>
      <c r="Q1276" s="217">
        <f>地区別_EAT10別高齢者の疾病!Q154</f>
        <v>47771881</v>
      </c>
      <c r="R1276" s="186">
        <f>地区別_EAT10別高齢者の疾病!R154</f>
        <v>5.6136953666495694E-3</v>
      </c>
      <c r="S1276" s="217">
        <f>地区別_EAT10別高齢者の疾病!S154</f>
        <v>913</v>
      </c>
      <c r="T1276" s="186">
        <f>地区別_EAT10別高齢者の疾病!T154</f>
        <v>7.1355998436889403E-2</v>
      </c>
      <c r="U1276" s="221">
        <f>地区別_EAT10別高齢者の疾病!U154</f>
        <v>52324.075575027382</v>
      </c>
      <c r="V1276" s="115">
        <f>地区別_EAT10別高齢者の疾病!V154</f>
        <v>7.5962173666335525E-4</v>
      </c>
      <c r="W1276" s="645"/>
      <c r="X1276" s="645"/>
      <c r="Y1276" s="132" t="s">
        <v>156</v>
      </c>
      <c r="Z1276" s="217">
        <f>地区別_EAT10別高齢者の疾病!Z154</f>
        <v>35720263</v>
      </c>
      <c r="AA1276" s="186">
        <f>地区別_EAT10別高齢者の疾病!AA154</f>
        <v>7.0765289411192133E-3</v>
      </c>
      <c r="AB1276" s="217">
        <f>地区別_EAT10別高齢者の疾病!AB154</f>
        <v>602</v>
      </c>
      <c r="AC1276" s="186">
        <f>地区別_EAT10別高齢者の疾病!AC154</f>
        <v>8.5112399264809846E-2</v>
      </c>
      <c r="AD1276" s="221">
        <f>地区別_EAT10別高齢者の疾病!AD154</f>
        <v>59335.985049833886</v>
      </c>
      <c r="AE1276" s="115">
        <f>地区別_EAT10別高齢者の疾病!AE154</f>
        <v>5.0086778255349379E-4</v>
      </c>
      <c r="AF1276" s="645"/>
      <c r="AG1276" s="645"/>
      <c r="AH1276" s="132" t="s">
        <v>156</v>
      </c>
      <c r="AI1276" s="217">
        <f>地区別_EAT10別高齢者の疾病!AI154</f>
        <v>123838079</v>
      </c>
      <c r="AJ1276" s="186">
        <f>地区別_EAT10別高齢者の疾病!AJ154</f>
        <v>1.0933543725853574E-2</v>
      </c>
      <c r="AK1276" s="217">
        <f>地区別_EAT10別高齢者の疾病!AK154</f>
        <v>1606</v>
      </c>
      <c r="AL1276" s="186">
        <f>地区別_EAT10別高齢者の疾病!AL154</f>
        <v>0.12136325852036575</v>
      </c>
      <c r="AM1276" s="221">
        <f>地区別_EAT10別高齢者の疾病!AM154</f>
        <v>77109.638231631383</v>
      </c>
      <c r="AN1276" s="115">
        <f>地区別_EAT10別高齢者の疾病!AN154</f>
        <v>1.3362020909981913E-3</v>
      </c>
      <c r="AO1276" s="645"/>
      <c r="AP1276" s="648"/>
      <c r="AQ1276" s="132" t="s">
        <v>156</v>
      </c>
      <c r="AR1276" s="217">
        <f>地区別_EAT10別高齢者の疾病!AR154</f>
        <v>692877642</v>
      </c>
      <c r="AS1276" s="186">
        <f>地区別_EAT10別高齢者の疾病!AS154</f>
        <v>8.1685787620017318E-3</v>
      </c>
      <c r="AT1276" s="217">
        <f>地区別_EAT10別高齢者の疾病!AT154</f>
        <v>10370</v>
      </c>
      <c r="AU1276" s="186">
        <f>地区別_EAT10別高齢者の疾病!AU154</f>
        <v>8.0615695572744589E-2</v>
      </c>
      <c r="AV1276" s="221">
        <f>地区別_EAT10別高齢者の疾病!AV154</f>
        <v>66815.58746383799</v>
      </c>
      <c r="AW1276" s="115">
        <f>地区別_EAT10別高齢者の疾病!AW154</f>
        <v>8.6279051579397532E-3</v>
      </c>
      <c r="AX1276" s="145"/>
      <c r="AY1276" s="79"/>
      <c r="AZ1276" s="79"/>
      <c r="BA1276" s="79"/>
      <c r="BB1276" s="79"/>
      <c r="BC1276" s="79"/>
      <c r="BD1276" s="79"/>
      <c r="BE1276" s="79"/>
      <c r="BF1276" s="79"/>
      <c r="BG1276" s="79"/>
      <c r="BH1276" s="79"/>
      <c r="BI1276" s="79"/>
      <c r="BN1276" s="643"/>
      <c r="BO1276" s="643"/>
      <c r="BP1276" s="639"/>
      <c r="BQ1276" s="639"/>
      <c r="BR1276" s="402" t="s">
        <v>156</v>
      </c>
      <c r="BS1276" s="391">
        <v>144314909</v>
      </c>
      <c r="BT1276" s="392">
        <v>1.3766087564776534E-2</v>
      </c>
      <c r="BU1276" s="391">
        <v>1429</v>
      </c>
      <c r="BV1276" s="392">
        <v>0.1154187868508198</v>
      </c>
      <c r="BW1276" s="391">
        <v>100990.13925822254</v>
      </c>
      <c r="BX1276" s="403">
        <v>1.2217779134358806E-3</v>
      </c>
      <c r="CB1276" s="160"/>
      <c r="CC1276" s="160"/>
      <c r="CD1276" s="160"/>
      <c r="CE1276" s="160"/>
      <c r="CF1276" s="160"/>
      <c r="CG1276" s="160"/>
      <c r="CI1276" s="9"/>
      <c r="CJ1276" s="148"/>
      <c r="CK1276" s="148"/>
      <c r="CL1276" s="148"/>
      <c r="CN1276" s="1"/>
      <c r="CO1276" s="1"/>
      <c r="CP1276" s="1"/>
      <c r="CQ1276" s="1"/>
    </row>
    <row r="1277" spans="2:95" s="64" customFormat="1" ht="13.5" customHeight="1">
      <c r="B1277" s="655"/>
      <c r="C1277" s="656"/>
      <c r="D1277" s="631"/>
      <c r="E1277" s="645"/>
      <c r="F1277" s="645"/>
      <c r="G1277" s="132" t="s">
        <v>157</v>
      </c>
      <c r="H1277" s="217">
        <f>地区別_EAT10別高齢者の疾病!H155</f>
        <v>182289606</v>
      </c>
      <c r="I1277" s="186">
        <f>地区別_EAT10別高齢者の疾病!I155</f>
        <v>3.0412888771273743E-3</v>
      </c>
      <c r="J1277" s="217">
        <f>地区別_EAT10別高齢者の疾病!J155</f>
        <v>4707</v>
      </c>
      <c r="K1277" s="186">
        <f>地区別_EAT10別高齢者の疾病!K155</f>
        <v>4.9270416814955934E-2</v>
      </c>
      <c r="L1277" s="221">
        <f>地区別_EAT10別高齢者の疾病!L155</f>
        <v>38727.343530911407</v>
      </c>
      <c r="M1277" s="115">
        <f>地区別_EAT10別高齢者の疾病!M155</f>
        <v>3.9162535755470022E-3</v>
      </c>
      <c r="N1277" s="645"/>
      <c r="O1277" s="645"/>
      <c r="P1277" s="132" t="s">
        <v>157</v>
      </c>
      <c r="Q1277" s="217">
        <f>地区別_EAT10別高齢者の疾病!Q155</f>
        <v>37131086</v>
      </c>
      <c r="R1277" s="186">
        <f>地区別_EAT10別高齢者の疾病!R155</f>
        <v>4.3632907282186916E-3</v>
      </c>
      <c r="S1277" s="217">
        <f>地区別_EAT10別高齢者の疾病!S155</f>
        <v>854</v>
      </c>
      <c r="T1277" s="186">
        <f>地区別_EAT10別高齢者の疾病!T155</f>
        <v>6.6744822196170381E-2</v>
      </c>
      <c r="U1277" s="221">
        <f>地区別_EAT10別高齢者の疾病!U155</f>
        <v>43479.023419203746</v>
      </c>
      <c r="V1277" s="115">
        <f>地区別_EAT10別高齢者の疾病!V155</f>
        <v>7.1053336594797966E-4</v>
      </c>
      <c r="W1277" s="645"/>
      <c r="X1277" s="645"/>
      <c r="Y1277" s="132" t="s">
        <v>157</v>
      </c>
      <c r="Z1277" s="217">
        <f>地区別_EAT10別高齢者の疾病!Z155</f>
        <v>21095290</v>
      </c>
      <c r="AA1277" s="186">
        <f>地区別_EAT10別高齢者の疾病!AA155</f>
        <v>4.1791806013943052E-3</v>
      </c>
      <c r="AB1277" s="217">
        <f>地区別_EAT10別高齢者の疾病!AB155</f>
        <v>495</v>
      </c>
      <c r="AC1277" s="186">
        <f>地区別_EAT10別高齢者の疾病!AC155</f>
        <v>6.9984447900466568E-2</v>
      </c>
      <c r="AD1277" s="221">
        <f>地区別_EAT10別高齢者の疾病!AD155</f>
        <v>42616.747474747477</v>
      </c>
      <c r="AE1277" s="115">
        <f>地区別_EAT10別高齢者の疾病!AE155</f>
        <v>4.1184311023916855E-4</v>
      </c>
      <c r="AF1277" s="645"/>
      <c r="AG1277" s="645"/>
      <c r="AH1277" s="132" t="s">
        <v>157</v>
      </c>
      <c r="AI1277" s="217">
        <f>地区別_EAT10別高齢者の疾病!AI155</f>
        <v>57729944</v>
      </c>
      <c r="AJ1277" s="186">
        <f>地区別_EAT10別高齢者の疾病!AJ155</f>
        <v>5.0969206895972461E-3</v>
      </c>
      <c r="AK1277" s="217">
        <f>地区別_EAT10別高齢者の疾病!AK155</f>
        <v>1243</v>
      </c>
      <c r="AL1277" s="186">
        <f>地区別_EAT10別高齢者の疾病!AL155</f>
        <v>9.3931837073981714E-2</v>
      </c>
      <c r="AM1277" s="221">
        <f>地区別_EAT10別高齢者の疾病!AM155</f>
        <v>46444.04183427192</v>
      </c>
      <c r="AN1277" s="115">
        <f>地区別_EAT10別高齢者の疾病!AN155</f>
        <v>1.0341838101561344E-3</v>
      </c>
      <c r="AO1277" s="645"/>
      <c r="AP1277" s="648"/>
      <c r="AQ1277" s="132" t="s">
        <v>157</v>
      </c>
      <c r="AR1277" s="217">
        <f>地区別_EAT10別高齢者の疾病!AR155</f>
        <v>298245926</v>
      </c>
      <c r="AS1277" s="186">
        <f>地区別_EAT10別高齢者の疾病!AS155</f>
        <v>3.5161263537742213E-3</v>
      </c>
      <c r="AT1277" s="217">
        <f>地区別_EAT10別高齢者の疾病!AT155</f>
        <v>7299</v>
      </c>
      <c r="AU1277" s="186">
        <f>地区別_EAT10別高齢者の疾病!AU155</f>
        <v>5.6741944260893226E-2</v>
      </c>
      <c r="AV1277" s="221">
        <f>地区別_EAT10別高齢者の疾病!AV155</f>
        <v>40861.203726537882</v>
      </c>
      <c r="AW1277" s="115">
        <f>地区別_EAT10別高齢者の疾病!AW155</f>
        <v>6.0728138618902847E-3</v>
      </c>
      <c r="AX1277" s="145"/>
      <c r="AY1277" s="79"/>
      <c r="AZ1277" s="79"/>
      <c r="BA1277" s="79"/>
      <c r="BB1277" s="79"/>
      <c r="BC1277" s="79"/>
      <c r="BD1277" s="79"/>
      <c r="BE1277" s="79"/>
      <c r="BF1277" s="79"/>
      <c r="BG1277" s="79"/>
      <c r="BH1277" s="79"/>
      <c r="BI1277" s="79"/>
      <c r="BN1277" s="643"/>
      <c r="BO1277" s="643"/>
      <c r="BP1277" s="639"/>
      <c r="BQ1277" s="639"/>
      <c r="BR1277" s="402" t="s">
        <v>157</v>
      </c>
      <c r="BS1277" s="391">
        <v>67065528</v>
      </c>
      <c r="BT1277" s="392">
        <v>6.397328851352236E-3</v>
      </c>
      <c r="BU1277" s="391">
        <v>1175</v>
      </c>
      <c r="BV1277" s="392">
        <v>9.4903481140457158E-2</v>
      </c>
      <c r="BW1277" s="391">
        <v>57077.045106382982</v>
      </c>
      <c r="BX1277" s="403">
        <v>1.004610950515857E-3</v>
      </c>
      <c r="CB1277" s="160"/>
      <c r="CC1277" s="160"/>
      <c r="CD1277" s="160"/>
      <c r="CE1277" s="160"/>
      <c r="CF1277" s="160"/>
      <c r="CG1277" s="160"/>
      <c r="CI1277" s="9"/>
      <c r="CJ1277" s="148"/>
      <c r="CK1277" s="148"/>
      <c r="CL1277" s="148"/>
      <c r="CN1277" s="1"/>
      <c r="CO1277" s="1"/>
      <c r="CP1277" s="1"/>
      <c r="CQ1277" s="1"/>
    </row>
    <row r="1278" spans="2:95" s="64" customFormat="1" ht="13.5" customHeight="1">
      <c r="B1278" s="655"/>
      <c r="C1278" s="656"/>
      <c r="D1278" s="631"/>
      <c r="E1278" s="645"/>
      <c r="F1278" s="645"/>
      <c r="G1278" s="133" t="s">
        <v>158</v>
      </c>
      <c r="H1278" s="218">
        <f>地区別_EAT10別高齢者の疾病!H156</f>
        <v>106888276</v>
      </c>
      <c r="I1278" s="187">
        <f>地区別_EAT10別高齢者の疾病!I156</f>
        <v>1.7833058726020882E-3</v>
      </c>
      <c r="J1278" s="218">
        <f>地区別_EAT10別高齢者の疾病!J156</f>
        <v>7504</v>
      </c>
      <c r="K1278" s="187">
        <f>地区別_EAT10別高齢者の疾病!K156</f>
        <v>7.8547951514643999E-2</v>
      </c>
      <c r="L1278" s="222">
        <f>地区別_EAT10別高齢者の疾病!L156</f>
        <v>14244.173240938166</v>
      </c>
      <c r="M1278" s="116">
        <f>地区別_EAT10別高齢者の疾病!M156</f>
        <v>6.2433751499691324E-3</v>
      </c>
      <c r="N1278" s="645"/>
      <c r="O1278" s="645"/>
      <c r="P1278" s="133" t="s">
        <v>158</v>
      </c>
      <c r="Q1278" s="218">
        <f>地区別_EAT10別高齢者の疾病!Q156</f>
        <v>12020535</v>
      </c>
      <c r="R1278" s="187">
        <f>地区別_EAT10別高齢者の疾病!R156</f>
        <v>1.412538510554964E-3</v>
      </c>
      <c r="S1278" s="218">
        <f>地区別_EAT10別高齢者の疾病!S156</f>
        <v>1095</v>
      </c>
      <c r="T1278" s="187">
        <f>地区別_EAT10別高齢者の疾病!T156</f>
        <v>8.5580304806565061E-2</v>
      </c>
      <c r="U1278" s="222">
        <f>地区別_EAT10別高齢者の疾病!U156</f>
        <v>10977.657534246575</v>
      </c>
      <c r="V1278" s="116">
        <f>地区別_EAT10別高齢者の疾病!V156</f>
        <v>9.1104688022603951E-4</v>
      </c>
      <c r="W1278" s="645"/>
      <c r="X1278" s="645"/>
      <c r="Y1278" s="133" t="s">
        <v>158</v>
      </c>
      <c r="Z1278" s="218">
        <f>地区別_EAT10別高齢者の疾病!Z156</f>
        <v>7930351</v>
      </c>
      <c r="AA1278" s="187">
        <f>地区別_EAT10別高齢者の疾病!AA156</f>
        <v>1.571079092131368E-3</v>
      </c>
      <c r="AB1278" s="218">
        <f>地区別_EAT10別高齢者の疾病!AB156</f>
        <v>635</v>
      </c>
      <c r="AC1278" s="187">
        <f>地区別_EAT10別高齢者の疾病!AC156</f>
        <v>8.9778029124840938E-2</v>
      </c>
      <c r="AD1278" s="222">
        <f>地区別_EAT10別高齢者の疾病!AD156</f>
        <v>12488.741732283464</v>
      </c>
      <c r="AE1278" s="116">
        <f>地区別_EAT10別高齢者の疾病!AE156</f>
        <v>5.2832398990277176E-4</v>
      </c>
      <c r="AF1278" s="645"/>
      <c r="AG1278" s="645"/>
      <c r="AH1278" s="133" t="s">
        <v>158</v>
      </c>
      <c r="AI1278" s="218">
        <f>地区別_EAT10別高齢者の疾病!AI156</f>
        <v>24285618</v>
      </c>
      <c r="AJ1278" s="187">
        <f>地区別_EAT10別高齢者の疾病!AJ156</f>
        <v>2.1441536275153025E-3</v>
      </c>
      <c r="AK1278" s="218">
        <f>地区別_EAT10別高齢者の疾病!AK156</f>
        <v>1526</v>
      </c>
      <c r="AL1278" s="187">
        <f>地区別_EAT10別高齢者の疾病!AL156</f>
        <v>0.11531776619058415</v>
      </c>
      <c r="AM1278" s="222">
        <f>地区別_EAT10別高齢者の疾病!AM156</f>
        <v>15914.559633027522</v>
      </c>
      <c r="AN1278" s="116">
        <f>地区別_EAT10別高齢者の疾病!AN156</f>
        <v>1.2696415883332751E-3</v>
      </c>
      <c r="AO1278" s="645"/>
      <c r="AP1278" s="648"/>
      <c r="AQ1278" s="133" t="s">
        <v>158</v>
      </c>
      <c r="AR1278" s="218">
        <f>地区別_EAT10別高齢者の疾病!AR156</f>
        <v>151124780</v>
      </c>
      <c r="AS1278" s="187">
        <f>地区別_EAT10別高齢者の疾病!AS156</f>
        <v>1.7816633031437666E-3</v>
      </c>
      <c r="AT1278" s="218">
        <f>地区別_EAT10別高齢者の疾病!AT156</f>
        <v>10760</v>
      </c>
      <c r="AU1278" s="187">
        <f>地区別_EAT10別高齢者の疾病!AU156</f>
        <v>8.3647529832471729E-2</v>
      </c>
      <c r="AV1278" s="222">
        <f>地区別_EAT10別高齢者の疾病!AV156</f>
        <v>14045.053903345724</v>
      </c>
      <c r="AW1278" s="116">
        <f>地区別_EAT10別高齢者の疾病!AW156</f>
        <v>8.9523876084312195E-3</v>
      </c>
      <c r="AX1278" s="145"/>
      <c r="AY1278" s="79"/>
      <c r="AZ1278" s="79"/>
      <c r="BA1278" s="79"/>
      <c r="BB1278" s="79"/>
      <c r="BC1278" s="79"/>
      <c r="BD1278" s="79"/>
      <c r="BE1278" s="79"/>
      <c r="BF1278" s="79"/>
      <c r="BG1278" s="79"/>
      <c r="BH1278" s="79"/>
      <c r="BI1278" s="79"/>
      <c r="BN1278" s="643"/>
      <c r="BO1278" s="643"/>
      <c r="BP1278" s="639"/>
      <c r="BQ1278" s="639"/>
      <c r="BR1278" s="402" t="s">
        <v>158</v>
      </c>
      <c r="BS1278" s="391">
        <v>21913451</v>
      </c>
      <c r="BT1278" s="392">
        <v>2.090307144305097E-3</v>
      </c>
      <c r="BU1278" s="391">
        <v>1397</v>
      </c>
      <c r="BV1278" s="392">
        <v>0.11283418140699458</v>
      </c>
      <c r="BW1278" s="391">
        <v>15686.078024337867</v>
      </c>
      <c r="BX1278" s="403">
        <v>1.1944182960601296E-3</v>
      </c>
      <c r="CB1278" s="160"/>
      <c r="CC1278" s="160"/>
      <c r="CD1278" s="160"/>
      <c r="CE1278" s="160"/>
      <c r="CF1278" s="160"/>
      <c r="CG1278" s="160"/>
      <c r="CI1278" s="9"/>
      <c r="CJ1278" s="148"/>
      <c r="CK1278" s="148"/>
      <c r="CL1278" s="148"/>
      <c r="CN1278" s="1"/>
      <c r="CO1278" s="1"/>
      <c r="CP1278" s="1"/>
      <c r="CQ1278" s="1"/>
    </row>
    <row r="1279" spans="2:95" s="64" customFormat="1" ht="13.5" customHeight="1">
      <c r="B1279" s="657"/>
      <c r="C1279" s="658"/>
      <c r="D1279" s="632"/>
      <c r="E1279" s="646"/>
      <c r="F1279" s="646"/>
      <c r="G1279" s="134" t="s">
        <v>81</v>
      </c>
      <c r="H1279" s="209">
        <f>地区別_EAT10別高齢者の疾病!H157</f>
        <v>10446452011</v>
      </c>
      <c r="I1279" s="187">
        <f>地区別_EAT10別高齢者の疾病!I157</f>
        <v>0.17428683403100442</v>
      </c>
      <c r="J1279" s="218">
        <f>地区別_EAT10別高齢者の疾病!J157</f>
        <v>72703</v>
      </c>
      <c r="K1279" s="187">
        <f>地区別_EAT10別高齢者の疾病!K157</f>
        <v>0.76101702011849182</v>
      </c>
      <c r="L1279" s="222">
        <f>地区別_EAT10別高齢者の疾病!L157</f>
        <v>143686.67057755525</v>
      </c>
      <c r="M1279" s="117">
        <f>地区別_EAT10別高齢者の疾病!M157</f>
        <v>6.0489352815592465E-2</v>
      </c>
      <c r="N1279" s="646"/>
      <c r="O1279" s="646"/>
      <c r="P1279" s="134" t="s">
        <v>81</v>
      </c>
      <c r="Q1279" s="209">
        <f>地区別_EAT10別高齢者の疾病!Q157</f>
        <v>1583109767</v>
      </c>
      <c r="R1279" s="187">
        <f>地区別_EAT10別高齢者の疾病!R157</f>
        <v>0.1860319455268169</v>
      </c>
      <c r="S1279" s="218">
        <f>地区別_EAT10別高齢者の疾病!S157</f>
        <v>10290</v>
      </c>
      <c r="T1279" s="187">
        <f>地区別_EAT10別高齢者の疾病!T157</f>
        <v>0.80422039859320049</v>
      </c>
      <c r="U1279" s="222">
        <f>地区別_EAT10別高齢者の疾病!U157</f>
        <v>153849.34567541303</v>
      </c>
      <c r="V1279" s="117">
        <f>地区別_EAT10別高齢者の疾病!V157</f>
        <v>8.5613446552748364E-3</v>
      </c>
      <c r="W1279" s="646"/>
      <c r="X1279" s="646"/>
      <c r="Y1279" s="134" t="s">
        <v>81</v>
      </c>
      <c r="Z1279" s="209">
        <f>地区別_EAT10別高齢者の疾病!Z157</f>
        <v>942337278</v>
      </c>
      <c r="AA1279" s="187">
        <f>地区別_EAT10別高齢者の疾病!AA157</f>
        <v>0.18668611202729671</v>
      </c>
      <c r="AB1279" s="218">
        <f>地区別_EAT10別高齢者の疾病!AB157</f>
        <v>5825</v>
      </c>
      <c r="AC1279" s="187">
        <f>地区別_EAT10別高齢者の疾病!AC157</f>
        <v>0.82355436165700546</v>
      </c>
      <c r="AD1279" s="222">
        <f>地区別_EAT10別高齢者の疾病!AD157</f>
        <v>161774.64000000001</v>
      </c>
      <c r="AE1279" s="117">
        <f>地区別_EAT10別高齢者の疾病!AE157</f>
        <v>4.8464366002892055E-3</v>
      </c>
      <c r="AF1279" s="646"/>
      <c r="AG1279" s="646"/>
      <c r="AH1279" s="134" t="s">
        <v>81</v>
      </c>
      <c r="AI1279" s="209">
        <f>地区別_EAT10別高齢者の疾病!AI157</f>
        <v>2079781451</v>
      </c>
      <c r="AJ1279" s="187">
        <f>地区別_EAT10別高齢者の疾病!AJ157</f>
        <v>0.18362188446679387</v>
      </c>
      <c r="AK1279" s="218">
        <f>地区別_EAT10別高齢者の疾病!AK157</f>
        <v>11233</v>
      </c>
      <c r="AL1279" s="187">
        <f>地区別_EAT10別高齢者の疾病!AL157</f>
        <v>0.84886269175545981</v>
      </c>
      <c r="AM1279" s="222">
        <f>地区別_EAT10別高齢者の疾病!AM157</f>
        <v>185149.24339001157</v>
      </c>
      <c r="AN1279" s="117">
        <f>地区別_EAT10別高齢者の疾病!AN157</f>
        <v>9.3459265804375358E-3</v>
      </c>
      <c r="AO1279" s="646"/>
      <c r="AP1279" s="649"/>
      <c r="AQ1279" s="134" t="s">
        <v>81</v>
      </c>
      <c r="AR1279" s="209">
        <f>地区別_EAT10別高齢者の疾病!AR157</f>
        <v>15051680507</v>
      </c>
      <c r="AS1279" s="187">
        <f>地区別_EAT10別高齢者の疾病!AS157</f>
        <v>0.17744956723818731</v>
      </c>
      <c r="AT1279" s="218">
        <f>地区別_EAT10別高齢者の疾病!AT157</f>
        <v>100051</v>
      </c>
      <c r="AU1279" s="187">
        <f>地区別_EAT10別高齢者の疾病!AU157</f>
        <v>0.77778987056399895</v>
      </c>
      <c r="AV1279" s="222">
        <f>地区別_EAT10別高齢者の疾病!AV157</f>
        <v>150440.08062887928</v>
      </c>
      <c r="AW1279" s="117">
        <f>地区別_EAT10別高齢者の疾病!AW157</f>
        <v>8.3243060651594036E-2</v>
      </c>
      <c r="AX1279" s="145"/>
      <c r="AY1279" s="79"/>
      <c r="AZ1279" s="79"/>
      <c r="BA1279" s="79"/>
      <c r="BB1279" s="79"/>
      <c r="BC1279" s="79"/>
      <c r="BD1279" s="79"/>
      <c r="BE1279" s="79"/>
      <c r="BF1279" s="79"/>
      <c r="BG1279" s="79"/>
      <c r="BH1279" s="79"/>
      <c r="BI1279" s="79"/>
      <c r="BK1279" s="14"/>
      <c r="BL1279" s="14"/>
      <c r="BN1279" s="643"/>
      <c r="BO1279" s="643"/>
      <c r="BP1279" s="639"/>
      <c r="BQ1279" s="639"/>
      <c r="BR1279" s="134" t="s">
        <v>81</v>
      </c>
      <c r="BS1279" s="391">
        <v>2049887969</v>
      </c>
      <c r="BT1279" s="392">
        <v>0.19553722809911431</v>
      </c>
      <c r="BU1279" s="391">
        <v>10551</v>
      </c>
      <c r="BV1279" s="392">
        <v>0.85219287618124551</v>
      </c>
      <c r="BW1279" s="391">
        <v>194283.76163396833</v>
      </c>
      <c r="BX1279" s="403">
        <v>9.0209788416108997E-3</v>
      </c>
      <c r="CB1279" s="160"/>
      <c r="CC1279" s="160"/>
      <c r="CD1279" s="160"/>
      <c r="CE1279" s="160"/>
      <c r="CF1279" s="160"/>
      <c r="CG1279" s="160"/>
      <c r="CI1279" s="9"/>
      <c r="CJ1279" s="148"/>
      <c r="CK1279" s="148"/>
      <c r="CL1279" s="148"/>
      <c r="CN1279" s="1"/>
      <c r="CO1279" s="1"/>
      <c r="CP1279" s="1"/>
      <c r="CQ1279" s="1"/>
    </row>
  </sheetData>
  <mergeCells count="1292">
    <mergeCell ref="D5:D21"/>
    <mergeCell ref="D22:D38"/>
    <mergeCell ref="D39:D55"/>
    <mergeCell ref="AF3:AN3"/>
    <mergeCell ref="AO3:AW3"/>
    <mergeCell ref="AF73:AF89"/>
    <mergeCell ref="W56:W72"/>
    <mergeCell ref="X107:X123"/>
    <mergeCell ref="AF107:AF123"/>
    <mergeCell ref="AO90:AO106"/>
    <mergeCell ref="AP90:AP106"/>
    <mergeCell ref="AO39:AO55"/>
    <mergeCell ref="AP39:AP55"/>
    <mergeCell ref="AG39:AG55"/>
    <mergeCell ref="AG90:AG106"/>
    <mergeCell ref="AO107:AO123"/>
    <mergeCell ref="AP107:AP123"/>
    <mergeCell ref="AG107:AG123"/>
    <mergeCell ref="X90:X106"/>
    <mergeCell ref="AF90:AF106"/>
    <mergeCell ref="D56:D72"/>
    <mergeCell ref="D73:D89"/>
    <mergeCell ref="AO56:AO72"/>
    <mergeCell ref="X5:X21"/>
    <mergeCell ref="AF5:AF21"/>
    <mergeCell ref="AO22:AO38"/>
    <mergeCell ref="AP22:AP38"/>
    <mergeCell ref="X22:X38"/>
    <mergeCell ref="AF22:AF38"/>
    <mergeCell ref="AG22:AG38"/>
    <mergeCell ref="X39:X55"/>
    <mergeCell ref="AF39:AF55"/>
    <mergeCell ref="AY3:AY4"/>
    <mergeCell ref="BN3:BN4"/>
    <mergeCell ref="BO3:BO4"/>
    <mergeCell ref="BN5:BN21"/>
    <mergeCell ref="BO5:BO21"/>
    <mergeCell ref="BN22:BN38"/>
    <mergeCell ref="BO22:BO38"/>
    <mergeCell ref="B22:B38"/>
    <mergeCell ref="C22:C38"/>
    <mergeCell ref="E22:E38"/>
    <mergeCell ref="F22:F38"/>
    <mergeCell ref="N22:N38"/>
    <mergeCell ref="O22:O38"/>
    <mergeCell ref="W22:W38"/>
    <mergeCell ref="BE3:BI3"/>
    <mergeCell ref="AZ3:BD3"/>
    <mergeCell ref="B5:B21"/>
    <mergeCell ref="C5:C21"/>
    <mergeCell ref="E5:E21"/>
    <mergeCell ref="F5:F21"/>
    <mergeCell ref="N5:N21"/>
    <mergeCell ref="O5:O21"/>
    <mergeCell ref="W5:W21"/>
    <mergeCell ref="B3:B4"/>
    <mergeCell ref="C3:C4"/>
    <mergeCell ref="E3:M3"/>
    <mergeCell ref="N3:V3"/>
    <mergeCell ref="W3:AE3"/>
    <mergeCell ref="AO5:AO21"/>
    <mergeCell ref="AP5:AP21"/>
    <mergeCell ref="AG5:AG21"/>
    <mergeCell ref="D3:D4"/>
    <mergeCell ref="AP56:AP72"/>
    <mergeCell ref="B73:B89"/>
    <mergeCell ref="C73:C89"/>
    <mergeCell ref="E73:E89"/>
    <mergeCell ref="F73:F89"/>
    <mergeCell ref="N73:N89"/>
    <mergeCell ref="O73:O89"/>
    <mergeCell ref="W73:W89"/>
    <mergeCell ref="X56:X72"/>
    <mergeCell ref="AF56:AF72"/>
    <mergeCell ref="AG56:AG72"/>
    <mergeCell ref="AO73:AO89"/>
    <mergeCell ref="AP73:AP89"/>
    <mergeCell ref="AG73:AG89"/>
    <mergeCell ref="B56:B72"/>
    <mergeCell ref="C56:C72"/>
    <mergeCell ref="E56:E72"/>
    <mergeCell ref="F56:F72"/>
    <mergeCell ref="N56:N72"/>
    <mergeCell ref="O56:O72"/>
    <mergeCell ref="X73:X89"/>
    <mergeCell ref="B90:B106"/>
    <mergeCell ref="C90:C106"/>
    <mergeCell ref="E90:E106"/>
    <mergeCell ref="F90:F106"/>
    <mergeCell ref="N90:N106"/>
    <mergeCell ref="O90:O106"/>
    <mergeCell ref="W90:W106"/>
    <mergeCell ref="D90:D106"/>
    <mergeCell ref="D107:D123"/>
    <mergeCell ref="B107:B123"/>
    <mergeCell ref="C107:C123"/>
    <mergeCell ref="E107:E123"/>
    <mergeCell ref="F107:F123"/>
    <mergeCell ref="N107:N123"/>
    <mergeCell ref="O107:O123"/>
    <mergeCell ref="W107:W123"/>
    <mergeCell ref="B39:B55"/>
    <mergeCell ref="C39:C55"/>
    <mergeCell ref="E39:E55"/>
    <mergeCell ref="F39:F55"/>
    <mergeCell ref="N39:N55"/>
    <mergeCell ref="O39:O55"/>
    <mergeCell ref="W39:W55"/>
    <mergeCell ref="B141:B157"/>
    <mergeCell ref="C141:C157"/>
    <mergeCell ref="E141:E157"/>
    <mergeCell ref="F141:F157"/>
    <mergeCell ref="N141:N157"/>
    <mergeCell ref="O141:O157"/>
    <mergeCell ref="W141:W157"/>
    <mergeCell ref="X124:X140"/>
    <mergeCell ref="AF124:AF140"/>
    <mergeCell ref="AG124:AG140"/>
    <mergeCell ref="AO141:AO157"/>
    <mergeCell ref="AP141:AP157"/>
    <mergeCell ref="AG141:AG157"/>
    <mergeCell ref="B124:B140"/>
    <mergeCell ref="C124:C140"/>
    <mergeCell ref="E124:E140"/>
    <mergeCell ref="F124:F140"/>
    <mergeCell ref="N124:N140"/>
    <mergeCell ref="O124:O140"/>
    <mergeCell ref="W124:W140"/>
    <mergeCell ref="D124:D140"/>
    <mergeCell ref="D141:D157"/>
    <mergeCell ref="X141:X157"/>
    <mergeCell ref="AF141:AF157"/>
    <mergeCell ref="AO124:AO140"/>
    <mergeCell ref="AP124:AP140"/>
    <mergeCell ref="X175:X191"/>
    <mergeCell ref="AF175:AF191"/>
    <mergeCell ref="AO158:AO174"/>
    <mergeCell ref="AP158:AP174"/>
    <mergeCell ref="B175:B191"/>
    <mergeCell ref="C175:C191"/>
    <mergeCell ref="E175:E191"/>
    <mergeCell ref="F175:F191"/>
    <mergeCell ref="N175:N191"/>
    <mergeCell ref="O175:O191"/>
    <mergeCell ref="W175:W191"/>
    <mergeCell ref="X158:X174"/>
    <mergeCell ref="AF158:AF174"/>
    <mergeCell ref="AG158:AG174"/>
    <mergeCell ref="AO175:AO191"/>
    <mergeCell ref="AP175:AP191"/>
    <mergeCell ref="AG175:AG191"/>
    <mergeCell ref="B158:B174"/>
    <mergeCell ref="C158:C174"/>
    <mergeCell ref="E158:E174"/>
    <mergeCell ref="F158:F174"/>
    <mergeCell ref="N158:N174"/>
    <mergeCell ref="O158:O174"/>
    <mergeCell ref="W158:W174"/>
    <mergeCell ref="D158:D174"/>
    <mergeCell ref="D175:D191"/>
    <mergeCell ref="X209:X225"/>
    <mergeCell ref="AF209:AF225"/>
    <mergeCell ref="AO192:AO208"/>
    <mergeCell ref="AP192:AP208"/>
    <mergeCell ref="B209:B225"/>
    <mergeCell ref="C209:C225"/>
    <mergeCell ref="E209:E225"/>
    <mergeCell ref="F209:F225"/>
    <mergeCell ref="N209:N225"/>
    <mergeCell ref="O209:O225"/>
    <mergeCell ref="W209:W225"/>
    <mergeCell ref="X192:X208"/>
    <mergeCell ref="AF192:AF208"/>
    <mergeCell ref="AG192:AG208"/>
    <mergeCell ref="AO209:AO225"/>
    <mergeCell ref="AP209:AP225"/>
    <mergeCell ref="AG209:AG225"/>
    <mergeCell ref="B192:B208"/>
    <mergeCell ref="C192:C208"/>
    <mergeCell ref="E192:E208"/>
    <mergeCell ref="F192:F208"/>
    <mergeCell ref="N192:N208"/>
    <mergeCell ref="O192:O208"/>
    <mergeCell ref="W192:W208"/>
    <mergeCell ref="D192:D208"/>
    <mergeCell ref="D209:D225"/>
    <mergeCell ref="X243:X259"/>
    <mergeCell ref="AF243:AF259"/>
    <mergeCell ref="AO226:AO242"/>
    <mergeCell ref="AP226:AP242"/>
    <mergeCell ref="B243:B259"/>
    <mergeCell ref="C243:C259"/>
    <mergeCell ref="E243:E259"/>
    <mergeCell ref="F243:F259"/>
    <mergeCell ref="N243:N259"/>
    <mergeCell ref="O243:O259"/>
    <mergeCell ref="W243:W259"/>
    <mergeCell ref="X226:X242"/>
    <mergeCell ref="AF226:AF242"/>
    <mergeCell ref="AG226:AG242"/>
    <mergeCell ref="AO243:AO259"/>
    <mergeCell ref="AP243:AP259"/>
    <mergeCell ref="AG243:AG259"/>
    <mergeCell ref="B226:B242"/>
    <mergeCell ref="C226:C242"/>
    <mergeCell ref="E226:E242"/>
    <mergeCell ref="F226:F242"/>
    <mergeCell ref="N226:N242"/>
    <mergeCell ref="O226:O242"/>
    <mergeCell ref="W226:W242"/>
    <mergeCell ref="D226:D242"/>
    <mergeCell ref="D243:D259"/>
    <mergeCell ref="X277:X293"/>
    <mergeCell ref="AF277:AF293"/>
    <mergeCell ref="AO260:AO276"/>
    <mergeCell ref="AP260:AP276"/>
    <mergeCell ref="B277:B293"/>
    <mergeCell ref="C277:C293"/>
    <mergeCell ref="E277:E293"/>
    <mergeCell ref="F277:F293"/>
    <mergeCell ref="N277:N293"/>
    <mergeCell ref="O277:O293"/>
    <mergeCell ref="W277:W293"/>
    <mergeCell ref="X260:X276"/>
    <mergeCell ref="AF260:AF276"/>
    <mergeCell ref="AG260:AG276"/>
    <mergeCell ref="AO277:AO293"/>
    <mergeCell ref="AP277:AP293"/>
    <mergeCell ref="AG277:AG293"/>
    <mergeCell ref="B260:B276"/>
    <mergeCell ref="C260:C276"/>
    <mergeCell ref="E260:E276"/>
    <mergeCell ref="F260:F276"/>
    <mergeCell ref="N260:N276"/>
    <mergeCell ref="O260:O276"/>
    <mergeCell ref="W260:W276"/>
    <mergeCell ref="D260:D276"/>
    <mergeCell ref="D277:D293"/>
    <mergeCell ref="X311:X327"/>
    <mergeCell ref="AF311:AF327"/>
    <mergeCell ref="AO294:AO310"/>
    <mergeCell ref="AP294:AP310"/>
    <mergeCell ref="B311:B327"/>
    <mergeCell ref="C311:C327"/>
    <mergeCell ref="E311:E327"/>
    <mergeCell ref="F311:F327"/>
    <mergeCell ref="N311:N327"/>
    <mergeCell ref="O311:O327"/>
    <mergeCell ref="W311:W327"/>
    <mergeCell ref="X294:X310"/>
    <mergeCell ref="AF294:AF310"/>
    <mergeCell ref="AG294:AG310"/>
    <mergeCell ref="AO311:AO327"/>
    <mergeCell ref="AP311:AP327"/>
    <mergeCell ref="AG311:AG327"/>
    <mergeCell ref="B294:B310"/>
    <mergeCell ref="C294:C310"/>
    <mergeCell ref="E294:E310"/>
    <mergeCell ref="F294:F310"/>
    <mergeCell ref="N294:N310"/>
    <mergeCell ref="O294:O310"/>
    <mergeCell ref="W294:W310"/>
    <mergeCell ref="D294:D310"/>
    <mergeCell ref="D311:D327"/>
    <mergeCell ref="X345:X361"/>
    <mergeCell ref="AF345:AF361"/>
    <mergeCell ref="AO328:AO344"/>
    <mergeCell ref="AP328:AP344"/>
    <mergeCell ref="B345:B361"/>
    <mergeCell ref="C345:C361"/>
    <mergeCell ref="E345:E361"/>
    <mergeCell ref="F345:F361"/>
    <mergeCell ref="N345:N361"/>
    <mergeCell ref="O345:O361"/>
    <mergeCell ref="W345:W361"/>
    <mergeCell ref="X328:X344"/>
    <mergeCell ref="AF328:AF344"/>
    <mergeCell ref="AG328:AG344"/>
    <mergeCell ref="AO345:AO361"/>
    <mergeCell ref="AP345:AP361"/>
    <mergeCell ref="AG345:AG361"/>
    <mergeCell ref="B328:B344"/>
    <mergeCell ref="C328:C344"/>
    <mergeCell ref="E328:E344"/>
    <mergeCell ref="F328:F344"/>
    <mergeCell ref="N328:N344"/>
    <mergeCell ref="O328:O344"/>
    <mergeCell ref="W328:W344"/>
    <mergeCell ref="D328:D344"/>
    <mergeCell ref="D345:D361"/>
    <mergeCell ref="X379:X395"/>
    <mergeCell ref="AF379:AF395"/>
    <mergeCell ref="AO362:AO378"/>
    <mergeCell ref="AP362:AP378"/>
    <mergeCell ref="B379:B395"/>
    <mergeCell ref="C379:C395"/>
    <mergeCell ref="E379:E395"/>
    <mergeCell ref="F379:F395"/>
    <mergeCell ref="N379:N395"/>
    <mergeCell ref="O379:O395"/>
    <mergeCell ref="W379:W395"/>
    <mergeCell ref="X362:X378"/>
    <mergeCell ref="AF362:AF378"/>
    <mergeCell ref="AG362:AG378"/>
    <mergeCell ref="AO379:AO395"/>
    <mergeCell ref="AP379:AP395"/>
    <mergeCell ref="AG379:AG395"/>
    <mergeCell ref="B362:B378"/>
    <mergeCell ref="C362:C378"/>
    <mergeCell ref="E362:E378"/>
    <mergeCell ref="F362:F378"/>
    <mergeCell ref="N362:N378"/>
    <mergeCell ref="O362:O378"/>
    <mergeCell ref="W362:W378"/>
    <mergeCell ref="D362:D378"/>
    <mergeCell ref="D379:D395"/>
    <mergeCell ref="X413:X429"/>
    <mergeCell ref="AF413:AF429"/>
    <mergeCell ref="AO396:AO412"/>
    <mergeCell ref="AP396:AP412"/>
    <mergeCell ref="B413:B429"/>
    <mergeCell ref="C413:C429"/>
    <mergeCell ref="E413:E429"/>
    <mergeCell ref="F413:F429"/>
    <mergeCell ref="N413:N429"/>
    <mergeCell ref="O413:O429"/>
    <mergeCell ref="W413:W429"/>
    <mergeCell ref="X396:X412"/>
    <mergeCell ref="AF396:AF412"/>
    <mergeCell ref="AG396:AG412"/>
    <mergeCell ref="AO413:AO429"/>
    <mergeCell ref="AP413:AP429"/>
    <mergeCell ref="AG413:AG429"/>
    <mergeCell ref="B396:B412"/>
    <mergeCell ref="C396:C412"/>
    <mergeCell ref="E396:E412"/>
    <mergeCell ref="F396:F412"/>
    <mergeCell ref="N396:N412"/>
    <mergeCell ref="O396:O412"/>
    <mergeCell ref="W396:W412"/>
    <mergeCell ref="D396:D412"/>
    <mergeCell ref="D413:D429"/>
    <mergeCell ref="X447:X463"/>
    <mergeCell ref="AF447:AF463"/>
    <mergeCell ref="AO430:AO446"/>
    <mergeCell ref="AP430:AP446"/>
    <mergeCell ref="B447:B463"/>
    <mergeCell ref="C447:C463"/>
    <mergeCell ref="E447:E463"/>
    <mergeCell ref="F447:F463"/>
    <mergeCell ref="N447:N463"/>
    <mergeCell ref="O447:O463"/>
    <mergeCell ref="W447:W463"/>
    <mergeCell ref="X430:X446"/>
    <mergeCell ref="AF430:AF446"/>
    <mergeCell ref="AG430:AG446"/>
    <mergeCell ref="AO447:AO463"/>
    <mergeCell ref="AP447:AP463"/>
    <mergeCell ref="AG447:AG463"/>
    <mergeCell ref="B430:B446"/>
    <mergeCell ref="C430:C446"/>
    <mergeCell ref="E430:E446"/>
    <mergeCell ref="F430:F446"/>
    <mergeCell ref="N430:N446"/>
    <mergeCell ref="O430:O446"/>
    <mergeCell ref="W430:W446"/>
    <mergeCell ref="D430:D446"/>
    <mergeCell ref="D447:D463"/>
    <mergeCell ref="X481:X497"/>
    <mergeCell ref="AF481:AF497"/>
    <mergeCell ref="AO464:AO480"/>
    <mergeCell ref="AP464:AP480"/>
    <mergeCell ref="B481:B497"/>
    <mergeCell ref="C481:C497"/>
    <mergeCell ref="E481:E497"/>
    <mergeCell ref="F481:F497"/>
    <mergeCell ref="N481:N497"/>
    <mergeCell ref="O481:O497"/>
    <mergeCell ref="W481:W497"/>
    <mergeCell ref="X464:X480"/>
    <mergeCell ref="AF464:AF480"/>
    <mergeCell ref="AG464:AG480"/>
    <mergeCell ref="AO481:AO497"/>
    <mergeCell ref="AP481:AP497"/>
    <mergeCell ref="AG481:AG497"/>
    <mergeCell ref="B464:B480"/>
    <mergeCell ref="C464:C480"/>
    <mergeCell ref="E464:E480"/>
    <mergeCell ref="F464:F480"/>
    <mergeCell ref="N464:N480"/>
    <mergeCell ref="O464:O480"/>
    <mergeCell ref="W464:W480"/>
    <mergeCell ref="D464:D480"/>
    <mergeCell ref="D481:D497"/>
    <mergeCell ref="X515:X531"/>
    <mergeCell ref="AF515:AF531"/>
    <mergeCell ref="AO498:AO514"/>
    <mergeCell ref="AP498:AP514"/>
    <mergeCell ref="B515:B531"/>
    <mergeCell ref="C515:C531"/>
    <mergeCell ref="E515:E531"/>
    <mergeCell ref="F515:F531"/>
    <mergeCell ref="N515:N531"/>
    <mergeCell ref="O515:O531"/>
    <mergeCell ref="W515:W531"/>
    <mergeCell ref="X498:X514"/>
    <mergeCell ref="AF498:AF514"/>
    <mergeCell ref="AG498:AG514"/>
    <mergeCell ref="AO515:AO531"/>
    <mergeCell ref="AP515:AP531"/>
    <mergeCell ref="AG515:AG531"/>
    <mergeCell ref="B498:B514"/>
    <mergeCell ref="C498:C514"/>
    <mergeCell ref="E498:E514"/>
    <mergeCell ref="F498:F514"/>
    <mergeCell ref="N498:N514"/>
    <mergeCell ref="O498:O514"/>
    <mergeCell ref="W498:W514"/>
    <mergeCell ref="D498:D514"/>
    <mergeCell ref="D515:D531"/>
    <mergeCell ref="X549:X565"/>
    <mergeCell ref="AF549:AF565"/>
    <mergeCell ref="AO532:AO548"/>
    <mergeCell ref="AP532:AP548"/>
    <mergeCell ref="B549:B565"/>
    <mergeCell ref="C549:C565"/>
    <mergeCell ref="E549:E565"/>
    <mergeCell ref="F549:F565"/>
    <mergeCell ref="N549:N565"/>
    <mergeCell ref="O549:O565"/>
    <mergeCell ref="W549:W565"/>
    <mergeCell ref="X532:X548"/>
    <mergeCell ref="AF532:AF548"/>
    <mergeCell ref="AG532:AG548"/>
    <mergeCell ref="AO549:AO565"/>
    <mergeCell ref="AP549:AP565"/>
    <mergeCell ref="AG549:AG565"/>
    <mergeCell ref="B532:B548"/>
    <mergeCell ref="C532:C548"/>
    <mergeCell ref="E532:E548"/>
    <mergeCell ref="F532:F548"/>
    <mergeCell ref="N532:N548"/>
    <mergeCell ref="O532:O548"/>
    <mergeCell ref="W532:W548"/>
    <mergeCell ref="D532:D548"/>
    <mergeCell ref="D549:D565"/>
    <mergeCell ref="X583:X599"/>
    <mergeCell ref="AF583:AF599"/>
    <mergeCell ref="AO566:AO582"/>
    <mergeCell ref="AP566:AP582"/>
    <mergeCell ref="B583:B599"/>
    <mergeCell ref="C583:C599"/>
    <mergeCell ref="E583:E599"/>
    <mergeCell ref="F583:F599"/>
    <mergeCell ref="N583:N599"/>
    <mergeCell ref="O583:O599"/>
    <mergeCell ref="W583:W599"/>
    <mergeCell ref="X566:X582"/>
    <mergeCell ref="AF566:AF582"/>
    <mergeCell ref="AG566:AG582"/>
    <mergeCell ref="AO583:AO599"/>
    <mergeCell ref="AP583:AP599"/>
    <mergeCell ref="AG583:AG599"/>
    <mergeCell ref="B566:B582"/>
    <mergeCell ref="C566:C582"/>
    <mergeCell ref="E566:E582"/>
    <mergeCell ref="F566:F582"/>
    <mergeCell ref="N566:N582"/>
    <mergeCell ref="O566:O582"/>
    <mergeCell ref="W566:W582"/>
    <mergeCell ref="D566:D582"/>
    <mergeCell ref="D583:D599"/>
    <mergeCell ref="X617:X633"/>
    <mergeCell ref="AF617:AF633"/>
    <mergeCell ref="AO600:AO616"/>
    <mergeCell ref="AP600:AP616"/>
    <mergeCell ref="B617:B633"/>
    <mergeCell ref="C617:C633"/>
    <mergeCell ref="E617:E633"/>
    <mergeCell ref="F617:F633"/>
    <mergeCell ref="N617:N633"/>
    <mergeCell ref="O617:O633"/>
    <mergeCell ref="W617:W633"/>
    <mergeCell ref="X600:X616"/>
    <mergeCell ref="AF600:AF616"/>
    <mergeCell ref="AG600:AG616"/>
    <mergeCell ref="AO617:AO633"/>
    <mergeCell ref="AP617:AP633"/>
    <mergeCell ref="AG617:AG633"/>
    <mergeCell ref="B600:B616"/>
    <mergeCell ref="C600:C616"/>
    <mergeCell ref="E600:E616"/>
    <mergeCell ref="F600:F616"/>
    <mergeCell ref="N600:N616"/>
    <mergeCell ref="O600:O616"/>
    <mergeCell ref="W600:W616"/>
    <mergeCell ref="D600:D616"/>
    <mergeCell ref="D617:D633"/>
    <mergeCell ref="X651:X667"/>
    <mergeCell ref="AF651:AF667"/>
    <mergeCell ref="AO634:AO650"/>
    <mergeCell ref="AP634:AP650"/>
    <mergeCell ref="B651:B667"/>
    <mergeCell ref="C651:C667"/>
    <mergeCell ref="E651:E667"/>
    <mergeCell ref="F651:F667"/>
    <mergeCell ref="N651:N667"/>
    <mergeCell ref="O651:O667"/>
    <mergeCell ref="W651:W667"/>
    <mergeCell ref="X634:X650"/>
    <mergeCell ref="AF634:AF650"/>
    <mergeCell ref="AG634:AG650"/>
    <mergeCell ref="AO651:AO667"/>
    <mergeCell ref="AP651:AP667"/>
    <mergeCell ref="AG651:AG667"/>
    <mergeCell ref="B634:B650"/>
    <mergeCell ref="C634:C650"/>
    <mergeCell ref="E634:E650"/>
    <mergeCell ref="F634:F650"/>
    <mergeCell ref="N634:N650"/>
    <mergeCell ref="O634:O650"/>
    <mergeCell ref="W634:W650"/>
    <mergeCell ref="D634:D650"/>
    <mergeCell ref="D651:D667"/>
    <mergeCell ref="X685:X701"/>
    <mergeCell ref="AF685:AF701"/>
    <mergeCell ref="AO668:AO684"/>
    <mergeCell ref="AP668:AP684"/>
    <mergeCell ref="B685:B701"/>
    <mergeCell ref="C685:C701"/>
    <mergeCell ref="E685:E701"/>
    <mergeCell ref="F685:F701"/>
    <mergeCell ref="N685:N701"/>
    <mergeCell ref="O685:O701"/>
    <mergeCell ref="W685:W701"/>
    <mergeCell ref="X668:X684"/>
    <mergeCell ref="AF668:AF684"/>
    <mergeCell ref="AG668:AG684"/>
    <mergeCell ref="AO685:AO701"/>
    <mergeCell ref="AP685:AP701"/>
    <mergeCell ref="AG685:AG701"/>
    <mergeCell ref="B668:B684"/>
    <mergeCell ref="C668:C684"/>
    <mergeCell ref="E668:E684"/>
    <mergeCell ref="F668:F684"/>
    <mergeCell ref="N668:N684"/>
    <mergeCell ref="O668:O684"/>
    <mergeCell ref="W668:W684"/>
    <mergeCell ref="D668:D684"/>
    <mergeCell ref="D685:D701"/>
    <mergeCell ref="X719:X735"/>
    <mergeCell ref="AF719:AF735"/>
    <mergeCell ref="AO702:AO718"/>
    <mergeCell ref="AP702:AP718"/>
    <mergeCell ref="B719:B735"/>
    <mergeCell ref="C719:C735"/>
    <mergeCell ref="E719:E735"/>
    <mergeCell ref="F719:F735"/>
    <mergeCell ref="N719:N735"/>
    <mergeCell ref="O719:O735"/>
    <mergeCell ref="W719:W735"/>
    <mergeCell ref="X702:X718"/>
    <mergeCell ref="AF702:AF718"/>
    <mergeCell ref="AG702:AG718"/>
    <mergeCell ref="AO719:AO735"/>
    <mergeCell ref="AP719:AP735"/>
    <mergeCell ref="AG719:AG735"/>
    <mergeCell ref="B702:B718"/>
    <mergeCell ref="C702:C718"/>
    <mergeCell ref="E702:E718"/>
    <mergeCell ref="F702:F718"/>
    <mergeCell ref="N702:N718"/>
    <mergeCell ref="O702:O718"/>
    <mergeCell ref="W702:W718"/>
    <mergeCell ref="D702:D718"/>
    <mergeCell ref="D719:D735"/>
    <mergeCell ref="X753:X769"/>
    <mergeCell ref="AF753:AF769"/>
    <mergeCell ref="AO736:AO752"/>
    <mergeCell ref="AP736:AP752"/>
    <mergeCell ref="B753:B769"/>
    <mergeCell ref="C753:C769"/>
    <mergeCell ref="E753:E769"/>
    <mergeCell ref="F753:F769"/>
    <mergeCell ref="N753:N769"/>
    <mergeCell ref="O753:O769"/>
    <mergeCell ref="W753:W769"/>
    <mergeCell ref="X736:X752"/>
    <mergeCell ref="AF736:AF752"/>
    <mergeCell ref="AG736:AG752"/>
    <mergeCell ref="AO753:AO769"/>
    <mergeCell ref="AP753:AP769"/>
    <mergeCell ref="AG753:AG769"/>
    <mergeCell ref="B736:B752"/>
    <mergeCell ref="C736:C752"/>
    <mergeCell ref="E736:E752"/>
    <mergeCell ref="F736:F752"/>
    <mergeCell ref="N736:N752"/>
    <mergeCell ref="O736:O752"/>
    <mergeCell ref="W736:W752"/>
    <mergeCell ref="D736:D752"/>
    <mergeCell ref="D753:D769"/>
    <mergeCell ref="X787:X803"/>
    <mergeCell ref="AF787:AF803"/>
    <mergeCell ref="AO770:AO786"/>
    <mergeCell ref="AP770:AP786"/>
    <mergeCell ref="B787:B803"/>
    <mergeCell ref="C787:C803"/>
    <mergeCell ref="E787:E803"/>
    <mergeCell ref="F787:F803"/>
    <mergeCell ref="N787:N803"/>
    <mergeCell ref="O787:O803"/>
    <mergeCell ref="W787:W803"/>
    <mergeCell ref="X770:X786"/>
    <mergeCell ref="AF770:AF786"/>
    <mergeCell ref="AG770:AG786"/>
    <mergeCell ref="AO787:AO803"/>
    <mergeCell ref="AP787:AP803"/>
    <mergeCell ref="AG787:AG803"/>
    <mergeCell ref="B770:B786"/>
    <mergeCell ref="C770:C786"/>
    <mergeCell ref="E770:E786"/>
    <mergeCell ref="F770:F786"/>
    <mergeCell ref="N770:N786"/>
    <mergeCell ref="O770:O786"/>
    <mergeCell ref="W770:W786"/>
    <mergeCell ref="D770:D786"/>
    <mergeCell ref="D787:D803"/>
    <mergeCell ref="X821:X837"/>
    <mergeCell ref="AF821:AF837"/>
    <mergeCell ref="AO804:AO820"/>
    <mergeCell ref="AP804:AP820"/>
    <mergeCell ref="B821:B837"/>
    <mergeCell ref="C821:C837"/>
    <mergeCell ref="E821:E837"/>
    <mergeCell ref="F821:F837"/>
    <mergeCell ref="N821:N837"/>
    <mergeCell ref="O821:O837"/>
    <mergeCell ref="W821:W837"/>
    <mergeCell ref="X804:X820"/>
    <mergeCell ref="AF804:AF820"/>
    <mergeCell ref="AG804:AG820"/>
    <mergeCell ref="AO821:AO837"/>
    <mergeCell ref="AP821:AP837"/>
    <mergeCell ref="AG821:AG837"/>
    <mergeCell ref="B804:B820"/>
    <mergeCell ref="C804:C820"/>
    <mergeCell ref="E804:E820"/>
    <mergeCell ref="F804:F820"/>
    <mergeCell ref="N804:N820"/>
    <mergeCell ref="O804:O820"/>
    <mergeCell ref="W804:W820"/>
    <mergeCell ref="D804:D820"/>
    <mergeCell ref="D821:D837"/>
    <mergeCell ref="X855:X871"/>
    <mergeCell ref="AF855:AF871"/>
    <mergeCell ref="AO838:AO854"/>
    <mergeCell ref="AP838:AP854"/>
    <mergeCell ref="B855:B871"/>
    <mergeCell ref="C855:C871"/>
    <mergeCell ref="E855:E871"/>
    <mergeCell ref="F855:F871"/>
    <mergeCell ref="N855:N871"/>
    <mergeCell ref="O855:O871"/>
    <mergeCell ref="W855:W871"/>
    <mergeCell ref="X838:X854"/>
    <mergeCell ref="AF838:AF854"/>
    <mergeCell ref="AG838:AG854"/>
    <mergeCell ref="AO855:AO871"/>
    <mergeCell ref="AP855:AP871"/>
    <mergeCell ref="AG855:AG871"/>
    <mergeCell ref="B838:B854"/>
    <mergeCell ref="C838:C854"/>
    <mergeCell ref="E838:E854"/>
    <mergeCell ref="F838:F854"/>
    <mergeCell ref="N838:N854"/>
    <mergeCell ref="O838:O854"/>
    <mergeCell ref="W838:W854"/>
    <mergeCell ref="D838:D854"/>
    <mergeCell ref="D855:D871"/>
    <mergeCell ref="X889:X905"/>
    <mergeCell ref="AF889:AF905"/>
    <mergeCell ref="AO872:AO888"/>
    <mergeCell ref="AP872:AP888"/>
    <mergeCell ref="B889:B905"/>
    <mergeCell ref="C889:C905"/>
    <mergeCell ref="E889:E905"/>
    <mergeCell ref="F889:F905"/>
    <mergeCell ref="N889:N905"/>
    <mergeCell ref="O889:O905"/>
    <mergeCell ref="W889:W905"/>
    <mergeCell ref="X872:X888"/>
    <mergeCell ref="AF872:AF888"/>
    <mergeCell ref="AG872:AG888"/>
    <mergeCell ref="AO889:AO905"/>
    <mergeCell ref="AP889:AP905"/>
    <mergeCell ref="AG889:AG905"/>
    <mergeCell ref="B872:B888"/>
    <mergeCell ref="C872:C888"/>
    <mergeCell ref="E872:E888"/>
    <mergeCell ref="F872:F888"/>
    <mergeCell ref="N872:N888"/>
    <mergeCell ref="O872:O888"/>
    <mergeCell ref="W872:W888"/>
    <mergeCell ref="D872:D888"/>
    <mergeCell ref="D889:D905"/>
    <mergeCell ref="X923:X939"/>
    <mergeCell ref="AF923:AF939"/>
    <mergeCell ref="AO906:AO922"/>
    <mergeCell ref="AP906:AP922"/>
    <mergeCell ref="B923:B939"/>
    <mergeCell ref="C923:C939"/>
    <mergeCell ref="E923:E939"/>
    <mergeCell ref="F923:F939"/>
    <mergeCell ref="N923:N939"/>
    <mergeCell ref="O923:O939"/>
    <mergeCell ref="W923:W939"/>
    <mergeCell ref="X906:X922"/>
    <mergeCell ref="AF906:AF922"/>
    <mergeCell ref="AG906:AG922"/>
    <mergeCell ref="AO923:AO939"/>
    <mergeCell ref="AP923:AP939"/>
    <mergeCell ref="AG923:AG939"/>
    <mergeCell ref="B906:B922"/>
    <mergeCell ref="C906:C922"/>
    <mergeCell ref="E906:E922"/>
    <mergeCell ref="F906:F922"/>
    <mergeCell ref="N906:N922"/>
    <mergeCell ref="O906:O922"/>
    <mergeCell ref="W906:W922"/>
    <mergeCell ref="D906:D922"/>
    <mergeCell ref="D923:D939"/>
    <mergeCell ref="X957:X973"/>
    <mergeCell ref="AF957:AF973"/>
    <mergeCell ref="AO940:AO956"/>
    <mergeCell ref="AP940:AP956"/>
    <mergeCell ref="B957:B973"/>
    <mergeCell ref="C957:C973"/>
    <mergeCell ref="E957:E973"/>
    <mergeCell ref="F957:F973"/>
    <mergeCell ref="N957:N973"/>
    <mergeCell ref="O957:O973"/>
    <mergeCell ref="W957:W973"/>
    <mergeCell ref="X940:X956"/>
    <mergeCell ref="AF940:AF956"/>
    <mergeCell ref="AG940:AG956"/>
    <mergeCell ref="AO957:AO973"/>
    <mergeCell ref="AP957:AP973"/>
    <mergeCell ref="AG957:AG973"/>
    <mergeCell ref="B940:B956"/>
    <mergeCell ref="C940:C956"/>
    <mergeCell ref="E940:E956"/>
    <mergeCell ref="F940:F956"/>
    <mergeCell ref="N940:N956"/>
    <mergeCell ref="O940:O956"/>
    <mergeCell ref="W940:W956"/>
    <mergeCell ref="D940:D956"/>
    <mergeCell ref="D957:D973"/>
    <mergeCell ref="X991:X1007"/>
    <mergeCell ref="AF991:AF1007"/>
    <mergeCell ref="AO974:AO990"/>
    <mergeCell ref="AP974:AP990"/>
    <mergeCell ref="B991:B1007"/>
    <mergeCell ref="C991:C1007"/>
    <mergeCell ref="E991:E1007"/>
    <mergeCell ref="F991:F1007"/>
    <mergeCell ref="N991:N1007"/>
    <mergeCell ref="O991:O1007"/>
    <mergeCell ref="W991:W1007"/>
    <mergeCell ref="X974:X990"/>
    <mergeCell ref="AF974:AF990"/>
    <mergeCell ref="AG974:AG990"/>
    <mergeCell ref="AO991:AO1007"/>
    <mergeCell ref="AP991:AP1007"/>
    <mergeCell ref="AG991:AG1007"/>
    <mergeCell ref="B974:B990"/>
    <mergeCell ref="C974:C990"/>
    <mergeCell ref="E974:E990"/>
    <mergeCell ref="F974:F990"/>
    <mergeCell ref="N974:N990"/>
    <mergeCell ref="O974:O990"/>
    <mergeCell ref="W974:W990"/>
    <mergeCell ref="D974:D990"/>
    <mergeCell ref="D991:D1007"/>
    <mergeCell ref="X1025:X1041"/>
    <mergeCell ref="AF1025:AF1041"/>
    <mergeCell ref="AO1008:AO1024"/>
    <mergeCell ref="AP1008:AP1024"/>
    <mergeCell ref="B1025:B1041"/>
    <mergeCell ref="C1025:C1041"/>
    <mergeCell ref="E1025:E1041"/>
    <mergeCell ref="F1025:F1041"/>
    <mergeCell ref="N1025:N1041"/>
    <mergeCell ref="O1025:O1041"/>
    <mergeCell ref="W1025:W1041"/>
    <mergeCell ref="X1008:X1024"/>
    <mergeCell ref="AF1008:AF1024"/>
    <mergeCell ref="AG1008:AG1024"/>
    <mergeCell ref="AO1025:AO1041"/>
    <mergeCell ref="AP1025:AP1041"/>
    <mergeCell ref="AG1025:AG1041"/>
    <mergeCell ref="B1008:B1024"/>
    <mergeCell ref="C1008:C1024"/>
    <mergeCell ref="E1008:E1024"/>
    <mergeCell ref="F1008:F1024"/>
    <mergeCell ref="N1008:N1024"/>
    <mergeCell ref="O1008:O1024"/>
    <mergeCell ref="W1008:W1024"/>
    <mergeCell ref="D1008:D1024"/>
    <mergeCell ref="D1025:D1041"/>
    <mergeCell ref="X1059:X1075"/>
    <mergeCell ref="AF1059:AF1075"/>
    <mergeCell ref="AO1042:AO1058"/>
    <mergeCell ref="AP1042:AP1058"/>
    <mergeCell ref="B1059:B1075"/>
    <mergeCell ref="C1059:C1075"/>
    <mergeCell ref="E1059:E1075"/>
    <mergeCell ref="F1059:F1075"/>
    <mergeCell ref="N1059:N1075"/>
    <mergeCell ref="O1059:O1075"/>
    <mergeCell ref="W1059:W1075"/>
    <mergeCell ref="X1042:X1058"/>
    <mergeCell ref="AF1042:AF1058"/>
    <mergeCell ref="AG1042:AG1058"/>
    <mergeCell ref="AO1059:AO1075"/>
    <mergeCell ref="AP1059:AP1075"/>
    <mergeCell ref="AG1059:AG1075"/>
    <mergeCell ref="B1042:B1058"/>
    <mergeCell ref="C1042:C1058"/>
    <mergeCell ref="E1042:E1058"/>
    <mergeCell ref="F1042:F1058"/>
    <mergeCell ref="N1042:N1058"/>
    <mergeCell ref="O1042:O1058"/>
    <mergeCell ref="W1042:W1058"/>
    <mergeCell ref="D1042:D1058"/>
    <mergeCell ref="D1059:D1075"/>
    <mergeCell ref="X1093:X1109"/>
    <mergeCell ref="AF1093:AF1109"/>
    <mergeCell ref="AO1076:AO1092"/>
    <mergeCell ref="AP1076:AP1092"/>
    <mergeCell ref="B1093:B1109"/>
    <mergeCell ref="C1093:C1109"/>
    <mergeCell ref="E1093:E1109"/>
    <mergeCell ref="F1093:F1109"/>
    <mergeCell ref="N1093:N1109"/>
    <mergeCell ref="O1093:O1109"/>
    <mergeCell ref="W1093:W1109"/>
    <mergeCell ref="X1076:X1092"/>
    <mergeCell ref="AF1076:AF1092"/>
    <mergeCell ref="AG1076:AG1092"/>
    <mergeCell ref="AO1093:AO1109"/>
    <mergeCell ref="AP1093:AP1109"/>
    <mergeCell ref="AG1093:AG1109"/>
    <mergeCell ref="B1076:B1092"/>
    <mergeCell ref="C1076:C1092"/>
    <mergeCell ref="E1076:E1092"/>
    <mergeCell ref="F1076:F1092"/>
    <mergeCell ref="N1076:N1092"/>
    <mergeCell ref="O1076:O1092"/>
    <mergeCell ref="W1076:W1092"/>
    <mergeCell ref="D1076:D1092"/>
    <mergeCell ref="D1093:D1109"/>
    <mergeCell ref="X1127:X1143"/>
    <mergeCell ref="AF1127:AF1143"/>
    <mergeCell ref="AO1110:AO1126"/>
    <mergeCell ref="AP1110:AP1126"/>
    <mergeCell ref="B1127:B1143"/>
    <mergeCell ref="C1127:C1143"/>
    <mergeCell ref="E1127:E1143"/>
    <mergeCell ref="F1127:F1143"/>
    <mergeCell ref="N1127:N1143"/>
    <mergeCell ref="O1127:O1143"/>
    <mergeCell ref="W1127:W1143"/>
    <mergeCell ref="X1110:X1126"/>
    <mergeCell ref="AF1110:AF1126"/>
    <mergeCell ref="AG1110:AG1126"/>
    <mergeCell ref="AO1127:AO1143"/>
    <mergeCell ref="AP1127:AP1143"/>
    <mergeCell ref="AG1127:AG1143"/>
    <mergeCell ref="B1110:B1126"/>
    <mergeCell ref="C1110:C1126"/>
    <mergeCell ref="E1110:E1126"/>
    <mergeCell ref="F1110:F1126"/>
    <mergeCell ref="N1110:N1126"/>
    <mergeCell ref="O1110:O1126"/>
    <mergeCell ref="W1110:W1126"/>
    <mergeCell ref="D1110:D1126"/>
    <mergeCell ref="D1127:D1143"/>
    <mergeCell ref="X1161:X1177"/>
    <mergeCell ref="AF1161:AF1177"/>
    <mergeCell ref="AO1144:AO1160"/>
    <mergeCell ref="AP1144:AP1160"/>
    <mergeCell ref="AG1144:AG1160"/>
    <mergeCell ref="AO1161:AO1177"/>
    <mergeCell ref="AP1161:AP1177"/>
    <mergeCell ref="AG1161:AG1177"/>
    <mergeCell ref="B1161:B1177"/>
    <mergeCell ref="C1161:C1177"/>
    <mergeCell ref="E1161:E1177"/>
    <mergeCell ref="F1161:F1177"/>
    <mergeCell ref="N1161:N1177"/>
    <mergeCell ref="O1161:O1177"/>
    <mergeCell ref="W1161:W1177"/>
    <mergeCell ref="X1144:X1160"/>
    <mergeCell ref="AF1144:AF1160"/>
    <mergeCell ref="B1144:B1160"/>
    <mergeCell ref="C1144:C1160"/>
    <mergeCell ref="E1144:E1160"/>
    <mergeCell ref="F1144:F1160"/>
    <mergeCell ref="N1144:N1160"/>
    <mergeCell ref="O1144:O1160"/>
    <mergeCell ref="W1144:W1160"/>
    <mergeCell ref="D1161:D1177"/>
    <mergeCell ref="D1144:D1160"/>
    <mergeCell ref="X1195:X1211"/>
    <mergeCell ref="AF1195:AF1211"/>
    <mergeCell ref="AO1178:AO1194"/>
    <mergeCell ref="AP1178:AP1194"/>
    <mergeCell ref="B1195:B1211"/>
    <mergeCell ref="C1195:C1211"/>
    <mergeCell ref="E1195:E1211"/>
    <mergeCell ref="F1195:F1211"/>
    <mergeCell ref="N1195:N1211"/>
    <mergeCell ref="O1195:O1211"/>
    <mergeCell ref="W1195:W1211"/>
    <mergeCell ref="X1178:X1194"/>
    <mergeCell ref="AF1178:AF1194"/>
    <mergeCell ref="AG1178:AG1194"/>
    <mergeCell ref="AO1195:AO1211"/>
    <mergeCell ref="AP1195:AP1211"/>
    <mergeCell ref="AG1195:AG1211"/>
    <mergeCell ref="B1178:B1194"/>
    <mergeCell ref="C1178:C1194"/>
    <mergeCell ref="E1178:E1194"/>
    <mergeCell ref="F1178:F1194"/>
    <mergeCell ref="N1178:N1194"/>
    <mergeCell ref="O1178:O1194"/>
    <mergeCell ref="W1178:W1194"/>
    <mergeCell ref="D1178:D1194"/>
    <mergeCell ref="D1195:D1211"/>
    <mergeCell ref="W1246:W1262"/>
    <mergeCell ref="D1246:D1262"/>
    <mergeCell ref="D1263:D1279"/>
    <mergeCell ref="X1229:X1245"/>
    <mergeCell ref="AF1229:AF1245"/>
    <mergeCell ref="AO1212:AO1228"/>
    <mergeCell ref="AP1212:AP1228"/>
    <mergeCell ref="B1229:B1245"/>
    <mergeCell ref="C1229:C1245"/>
    <mergeCell ref="E1229:E1245"/>
    <mergeCell ref="F1229:F1245"/>
    <mergeCell ref="N1229:N1245"/>
    <mergeCell ref="O1229:O1245"/>
    <mergeCell ref="W1229:W1245"/>
    <mergeCell ref="X1212:X1228"/>
    <mergeCell ref="AF1212:AF1228"/>
    <mergeCell ref="AG1212:AG1228"/>
    <mergeCell ref="AO1229:AO1245"/>
    <mergeCell ref="AP1229:AP1245"/>
    <mergeCell ref="AG1229:AG1245"/>
    <mergeCell ref="B1212:B1228"/>
    <mergeCell ref="C1212:C1228"/>
    <mergeCell ref="E1212:E1228"/>
    <mergeCell ref="F1212:F1228"/>
    <mergeCell ref="N1212:N1228"/>
    <mergeCell ref="O1212:O1228"/>
    <mergeCell ref="W1212:W1228"/>
    <mergeCell ref="D1212:D1228"/>
    <mergeCell ref="D1229:D1245"/>
    <mergeCell ref="BN39:BN55"/>
    <mergeCell ref="BO39:BO55"/>
    <mergeCell ref="BN56:BN72"/>
    <mergeCell ref="BO56:BO72"/>
    <mergeCell ref="BN73:BN89"/>
    <mergeCell ref="BO73:BO89"/>
    <mergeCell ref="BN90:BN106"/>
    <mergeCell ref="BO90:BO106"/>
    <mergeCell ref="BN107:BN123"/>
    <mergeCell ref="BO107:BO123"/>
    <mergeCell ref="AO1263:AO1279"/>
    <mergeCell ref="AP1263:AP1279"/>
    <mergeCell ref="AF1263:AF1279"/>
    <mergeCell ref="AG1263:AG1279"/>
    <mergeCell ref="AO1246:AO1262"/>
    <mergeCell ref="AP1246:AP1262"/>
    <mergeCell ref="B1263:C1279"/>
    <mergeCell ref="E1263:E1279"/>
    <mergeCell ref="F1263:F1279"/>
    <mergeCell ref="N1263:N1279"/>
    <mergeCell ref="O1263:O1279"/>
    <mergeCell ref="W1263:W1279"/>
    <mergeCell ref="X1263:X1279"/>
    <mergeCell ref="X1246:X1262"/>
    <mergeCell ref="AF1246:AF1262"/>
    <mergeCell ref="AG1246:AG1262"/>
    <mergeCell ref="B1246:B1262"/>
    <mergeCell ref="C1246:C1262"/>
    <mergeCell ref="E1246:E1262"/>
    <mergeCell ref="F1246:F1262"/>
    <mergeCell ref="N1246:N1262"/>
    <mergeCell ref="O1246:O1262"/>
    <mergeCell ref="BN209:BN225"/>
    <mergeCell ref="BO209:BO225"/>
    <mergeCell ref="BN226:BN242"/>
    <mergeCell ref="BO226:BO242"/>
    <mergeCell ref="BN243:BN259"/>
    <mergeCell ref="BO243:BO259"/>
    <mergeCell ref="BN260:BN276"/>
    <mergeCell ref="BO260:BO276"/>
    <mergeCell ref="BN277:BN293"/>
    <mergeCell ref="BO277:BO293"/>
    <mergeCell ref="BN124:BN140"/>
    <mergeCell ref="BO124:BO140"/>
    <mergeCell ref="BN141:BN157"/>
    <mergeCell ref="BO141:BO157"/>
    <mergeCell ref="BN158:BN174"/>
    <mergeCell ref="BO158:BO174"/>
    <mergeCell ref="BN175:BN191"/>
    <mergeCell ref="BO175:BO191"/>
    <mergeCell ref="BN192:BN208"/>
    <mergeCell ref="BO192:BO208"/>
    <mergeCell ref="BN379:BN395"/>
    <mergeCell ref="BO379:BO395"/>
    <mergeCell ref="BN396:BN412"/>
    <mergeCell ref="BO396:BO412"/>
    <mergeCell ref="BN413:BN429"/>
    <mergeCell ref="BO413:BO429"/>
    <mergeCell ref="BN430:BN446"/>
    <mergeCell ref="BO430:BO446"/>
    <mergeCell ref="BN447:BN463"/>
    <mergeCell ref="BO447:BO463"/>
    <mergeCell ref="BN294:BN310"/>
    <mergeCell ref="BO294:BO310"/>
    <mergeCell ref="BN311:BN327"/>
    <mergeCell ref="BO311:BO327"/>
    <mergeCell ref="BN328:BN344"/>
    <mergeCell ref="BO328:BO344"/>
    <mergeCell ref="BN345:BN361"/>
    <mergeCell ref="BO345:BO361"/>
    <mergeCell ref="BN362:BN378"/>
    <mergeCell ref="BO362:BO378"/>
    <mergeCell ref="BN549:BN565"/>
    <mergeCell ref="BO549:BO565"/>
    <mergeCell ref="BN566:BN582"/>
    <mergeCell ref="BO566:BO582"/>
    <mergeCell ref="BN583:BN599"/>
    <mergeCell ref="BO583:BO599"/>
    <mergeCell ref="BN600:BN616"/>
    <mergeCell ref="BO600:BO616"/>
    <mergeCell ref="BN617:BN633"/>
    <mergeCell ref="BO617:BO633"/>
    <mergeCell ref="BN464:BN480"/>
    <mergeCell ref="BO464:BO480"/>
    <mergeCell ref="BN481:BN497"/>
    <mergeCell ref="BO481:BO497"/>
    <mergeCell ref="BN498:BN514"/>
    <mergeCell ref="BO498:BO514"/>
    <mergeCell ref="BN515:BN531"/>
    <mergeCell ref="BO515:BO531"/>
    <mergeCell ref="BN532:BN548"/>
    <mergeCell ref="BO532:BO548"/>
    <mergeCell ref="BN719:BN735"/>
    <mergeCell ref="BO719:BO735"/>
    <mergeCell ref="BN736:BN752"/>
    <mergeCell ref="BO736:BO752"/>
    <mergeCell ref="BN753:BN769"/>
    <mergeCell ref="BO753:BO769"/>
    <mergeCell ref="BN770:BN786"/>
    <mergeCell ref="BO770:BO786"/>
    <mergeCell ref="BN787:BN803"/>
    <mergeCell ref="BO787:BO803"/>
    <mergeCell ref="BN634:BN650"/>
    <mergeCell ref="BO634:BO650"/>
    <mergeCell ref="BN651:BN667"/>
    <mergeCell ref="BO651:BO667"/>
    <mergeCell ref="BN668:BN684"/>
    <mergeCell ref="BO668:BO684"/>
    <mergeCell ref="BN685:BN701"/>
    <mergeCell ref="BO685:BO701"/>
    <mergeCell ref="BN702:BN718"/>
    <mergeCell ref="BO702:BO718"/>
    <mergeCell ref="BN889:BN905"/>
    <mergeCell ref="BO889:BO905"/>
    <mergeCell ref="BN906:BN922"/>
    <mergeCell ref="BO906:BO922"/>
    <mergeCell ref="BN923:BN939"/>
    <mergeCell ref="BO923:BO939"/>
    <mergeCell ref="BN940:BN956"/>
    <mergeCell ref="BO940:BO956"/>
    <mergeCell ref="BN957:BN973"/>
    <mergeCell ref="BO957:BO973"/>
    <mergeCell ref="BN804:BN820"/>
    <mergeCell ref="BO804:BO820"/>
    <mergeCell ref="BN821:BN837"/>
    <mergeCell ref="BO821:BO837"/>
    <mergeCell ref="BN838:BN854"/>
    <mergeCell ref="BO838:BO854"/>
    <mergeCell ref="BN855:BN871"/>
    <mergeCell ref="BO855:BO871"/>
    <mergeCell ref="BN872:BN888"/>
    <mergeCell ref="BO872:BO888"/>
    <mergeCell ref="BN1212:BN1228"/>
    <mergeCell ref="BO1212:BO1228"/>
    <mergeCell ref="BN1059:BN1075"/>
    <mergeCell ref="BO1059:BO1075"/>
    <mergeCell ref="BN1076:BN1092"/>
    <mergeCell ref="BO1076:BO1092"/>
    <mergeCell ref="BN1093:BN1109"/>
    <mergeCell ref="BO1093:BO1109"/>
    <mergeCell ref="BN1110:BN1126"/>
    <mergeCell ref="BO1110:BO1126"/>
    <mergeCell ref="BN1127:BN1143"/>
    <mergeCell ref="BO1127:BO1143"/>
    <mergeCell ref="BN974:BN990"/>
    <mergeCell ref="BO974:BO990"/>
    <mergeCell ref="BN991:BN1007"/>
    <mergeCell ref="BO991:BO1007"/>
    <mergeCell ref="BN1008:BN1024"/>
    <mergeCell ref="BO1008:BO1024"/>
    <mergeCell ref="BN1025:BN1041"/>
    <mergeCell ref="BO1025:BO1041"/>
    <mergeCell ref="BN1042:BN1058"/>
    <mergeCell ref="BO1042:BO1058"/>
    <mergeCell ref="BN1229:BN1245"/>
    <mergeCell ref="BO1229:BO1245"/>
    <mergeCell ref="BN1246:BN1262"/>
    <mergeCell ref="BO1246:BO1262"/>
    <mergeCell ref="BN1263:BO1279"/>
    <mergeCell ref="BP3:BX3"/>
    <mergeCell ref="BP5:BP21"/>
    <mergeCell ref="BQ5:BQ21"/>
    <mergeCell ref="BP22:BP38"/>
    <mergeCell ref="BQ22:BQ38"/>
    <mergeCell ref="BP39:BP55"/>
    <mergeCell ref="BQ39:BQ55"/>
    <mergeCell ref="BP56:BP72"/>
    <mergeCell ref="BQ56:BQ72"/>
    <mergeCell ref="BP73:BP89"/>
    <mergeCell ref="BQ73:BQ89"/>
    <mergeCell ref="BP90:BP106"/>
    <mergeCell ref="BQ90:BQ106"/>
    <mergeCell ref="BP107:BP123"/>
    <mergeCell ref="BQ107:BQ123"/>
    <mergeCell ref="BP124:BP140"/>
    <mergeCell ref="BQ124:BQ140"/>
    <mergeCell ref="BP141:BP157"/>
    <mergeCell ref="BQ141:BQ157"/>
    <mergeCell ref="BN1144:BN1160"/>
    <mergeCell ref="BO1144:BO1160"/>
    <mergeCell ref="BN1161:BN1177"/>
    <mergeCell ref="BO1161:BO1177"/>
    <mergeCell ref="BN1178:BN1194"/>
    <mergeCell ref="BO1178:BO1194"/>
    <mergeCell ref="BN1195:BN1211"/>
    <mergeCell ref="BO1195:BO1211"/>
    <mergeCell ref="BP243:BP259"/>
    <mergeCell ref="BQ243:BQ259"/>
    <mergeCell ref="BP260:BP276"/>
    <mergeCell ref="BQ260:BQ276"/>
    <mergeCell ref="BP277:BP293"/>
    <mergeCell ref="BQ277:BQ293"/>
    <mergeCell ref="BP294:BP310"/>
    <mergeCell ref="BQ294:BQ310"/>
    <mergeCell ref="BP311:BP327"/>
    <mergeCell ref="BQ311:BQ327"/>
    <mergeCell ref="BP158:BP174"/>
    <mergeCell ref="BQ158:BQ174"/>
    <mergeCell ref="BP175:BP191"/>
    <mergeCell ref="BQ175:BQ191"/>
    <mergeCell ref="BP192:BP208"/>
    <mergeCell ref="BQ192:BQ208"/>
    <mergeCell ref="BP209:BP225"/>
    <mergeCell ref="BQ209:BQ225"/>
    <mergeCell ref="BP226:BP242"/>
    <mergeCell ref="BQ226:BQ242"/>
    <mergeCell ref="BP413:BP429"/>
    <mergeCell ref="BQ413:BQ429"/>
    <mergeCell ref="BP430:BP446"/>
    <mergeCell ref="BQ430:BQ446"/>
    <mergeCell ref="BP447:BP463"/>
    <mergeCell ref="BQ447:BQ463"/>
    <mergeCell ref="BP464:BP480"/>
    <mergeCell ref="BQ464:BQ480"/>
    <mergeCell ref="BP481:BP497"/>
    <mergeCell ref="BQ481:BQ497"/>
    <mergeCell ref="BP328:BP344"/>
    <mergeCell ref="BQ328:BQ344"/>
    <mergeCell ref="BP345:BP361"/>
    <mergeCell ref="BQ345:BQ361"/>
    <mergeCell ref="BP362:BP378"/>
    <mergeCell ref="BQ362:BQ378"/>
    <mergeCell ref="BP379:BP395"/>
    <mergeCell ref="BQ379:BQ395"/>
    <mergeCell ref="BP396:BP412"/>
    <mergeCell ref="BQ396:BQ412"/>
    <mergeCell ref="BP583:BP599"/>
    <mergeCell ref="BQ583:BQ599"/>
    <mergeCell ref="BP600:BP616"/>
    <mergeCell ref="BQ600:BQ616"/>
    <mergeCell ref="BP617:BP633"/>
    <mergeCell ref="BQ617:BQ633"/>
    <mergeCell ref="BP634:BP650"/>
    <mergeCell ref="BQ634:BQ650"/>
    <mergeCell ref="BP651:BP667"/>
    <mergeCell ref="BQ651:BQ667"/>
    <mergeCell ref="BP498:BP514"/>
    <mergeCell ref="BQ498:BQ514"/>
    <mergeCell ref="BP515:BP531"/>
    <mergeCell ref="BQ515:BQ531"/>
    <mergeCell ref="BP532:BP548"/>
    <mergeCell ref="BQ532:BQ548"/>
    <mergeCell ref="BP549:BP565"/>
    <mergeCell ref="BQ549:BQ565"/>
    <mergeCell ref="BP566:BP582"/>
    <mergeCell ref="BQ566:BQ582"/>
    <mergeCell ref="BP753:BP769"/>
    <mergeCell ref="BQ753:BQ769"/>
    <mergeCell ref="BP770:BP786"/>
    <mergeCell ref="BQ770:BQ786"/>
    <mergeCell ref="BP787:BP803"/>
    <mergeCell ref="BQ787:BQ803"/>
    <mergeCell ref="BP804:BP820"/>
    <mergeCell ref="BQ804:BQ820"/>
    <mergeCell ref="BP821:BP837"/>
    <mergeCell ref="BQ821:BQ837"/>
    <mergeCell ref="BP668:BP684"/>
    <mergeCell ref="BQ668:BQ684"/>
    <mergeCell ref="BP685:BP701"/>
    <mergeCell ref="BQ685:BQ701"/>
    <mergeCell ref="BP702:BP718"/>
    <mergeCell ref="BQ702:BQ718"/>
    <mergeCell ref="BP719:BP735"/>
    <mergeCell ref="BQ719:BQ735"/>
    <mergeCell ref="BP736:BP752"/>
    <mergeCell ref="BQ736:BQ752"/>
    <mergeCell ref="BQ1042:BQ1058"/>
    <mergeCell ref="BP1059:BP1075"/>
    <mergeCell ref="BQ1059:BQ1075"/>
    <mergeCell ref="BP1076:BP1092"/>
    <mergeCell ref="BQ1076:BQ1092"/>
    <mergeCell ref="BP923:BP939"/>
    <mergeCell ref="BQ923:BQ939"/>
    <mergeCell ref="BP940:BP956"/>
    <mergeCell ref="BQ940:BQ956"/>
    <mergeCell ref="BP957:BP973"/>
    <mergeCell ref="BQ957:BQ973"/>
    <mergeCell ref="BP974:BP990"/>
    <mergeCell ref="BQ974:BQ990"/>
    <mergeCell ref="BP991:BP1007"/>
    <mergeCell ref="BQ991:BQ1007"/>
    <mergeCell ref="BP838:BP854"/>
    <mergeCell ref="BQ838:BQ854"/>
    <mergeCell ref="BP855:BP871"/>
    <mergeCell ref="BQ855:BQ871"/>
    <mergeCell ref="BP872:BP888"/>
    <mergeCell ref="BQ872:BQ888"/>
    <mergeCell ref="BP889:BP905"/>
    <mergeCell ref="BQ889:BQ905"/>
    <mergeCell ref="BP906:BP922"/>
    <mergeCell ref="BQ906:BQ922"/>
    <mergeCell ref="CQ3:CQ4"/>
    <mergeCell ref="BP1263:BP1279"/>
    <mergeCell ref="BQ1263:BQ1279"/>
    <mergeCell ref="CA3:CC3"/>
    <mergeCell ref="CE3:CG3"/>
    <mergeCell ref="CI3:CL3"/>
    <mergeCell ref="CN3:CP3"/>
    <mergeCell ref="BP1178:BP1194"/>
    <mergeCell ref="BQ1178:BQ1194"/>
    <mergeCell ref="BP1195:BP1211"/>
    <mergeCell ref="BQ1195:BQ1211"/>
    <mergeCell ref="BP1212:BP1228"/>
    <mergeCell ref="BQ1212:BQ1228"/>
    <mergeCell ref="BP1229:BP1245"/>
    <mergeCell ref="BQ1229:BQ1245"/>
    <mergeCell ref="BP1246:BP1262"/>
    <mergeCell ref="BQ1246:BQ1262"/>
    <mergeCell ref="BP1093:BP1109"/>
    <mergeCell ref="BQ1093:BQ1109"/>
    <mergeCell ref="BP1110:BP1126"/>
    <mergeCell ref="BQ1110:BQ1126"/>
    <mergeCell ref="BP1127:BP1143"/>
    <mergeCell ref="BQ1127:BQ1143"/>
    <mergeCell ref="BP1144:BP1160"/>
    <mergeCell ref="BQ1144:BQ1160"/>
    <mergeCell ref="BP1161:BP1177"/>
    <mergeCell ref="BQ1161:BQ1177"/>
    <mergeCell ref="BP1008:BP1024"/>
    <mergeCell ref="BQ1008:BQ1024"/>
    <mergeCell ref="BP1025:BP1041"/>
    <mergeCell ref="BQ1025:BQ1041"/>
    <mergeCell ref="BP1042:BP1058"/>
  </mergeCells>
  <phoneticPr fontId="3"/>
  <pageMargins left="0.70866141732283472" right="0.70866141732283472" top="0.59055118110236227" bottom="0.59055118110236227" header="0.31496062992125984" footer="0.31496062992125984"/>
  <pageSetup paperSize="8" scale="66" fitToWidth="0" fitToHeight="0" pageOrder="overThenDown" orientation="landscape" r:id="rId1"/>
  <headerFooter>
    <oddHeader>&amp;R&amp;"ＭＳ 明朝,標準"&amp;12 2-8.歯科健診分析</oddHeader>
  </headerFooter>
  <rowBreaks count="14" manualBreakCount="14">
    <brk id="89" max="48" man="1"/>
    <brk id="174" max="48" man="1"/>
    <brk id="259" max="48" man="1"/>
    <brk id="344" max="48" man="1"/>
    <brk id="429" max="48" man="1"/>
    <brk id="514" max="48" man="1"/>
    <brk id="599" max="48" man="1"/>
    <brk id="684" max="48" man="1"/>
    <brk id="769" max="48" man="1"/>
    <brk id="854" max="48" man="1"/>
    <brk id="939" max="48" man="1"/>
    <brk id="1024" max="48" man="1"/>
    <brk id="1109" max="48" man="1"/>
    <brk id="1194" max="48" man="1"/>
  </rowBreaks>
  <colBreaks count="1" manualBreakCount="1">
    <brk id="31" max="1278" man="1"/>
  </colBreaks>
  <ignoredErrors>
    <ignoredError sqref="AS5:AS1279 AR1263:AR1279 CI11" formula="1"/>
    <ignoredError sqref="CB5:CB78 E5:F5 I5:I1262 K5:O5 R5:R1262 T5:X5 AA5:AA1262 AC5:AG5 AJ5:AJ1262 AL5:AP5 AR5:AR1262 AT5:AT1262 BD5:BD78 BI5:BI78 CC5:CC78 K6:M6 T6:V6 AC6:AE6 AL6:AN6 K7:M7 T7:V7 AC7:AE7 AL7:AN7 K8:M8 T8:V8 AC8:AE8 AL8:AN8 K9:M9 T9:V9 AC9:AE9 AL9:AN9 K10:M10 T10:V10 AC10:AE10 AL10:AN10 K11:M11 T11:V11 AC11:AE11 AL11:AN11 K12:M12 T12:V12 AC12:AE12 AL12:AN12 K13:M13 T13:V13 AC13:AE13 AL13:AN13 K14:M14 T14:V14 AC14:AE14 AL14:AN14 K15:M15 T15:V15 AC15:AE15 AL15:AN15 K16:M16 T16:V16 AC16:AE16 AL16:AN16 K17:M17 T17:V17 AC17:AE17 AL17:AN17 K18:M18 T18:V18 AC18:AE18 AL18:AN18 K19:M19 T19:V19 AC19:AE19 AL19:AN19 K20:M20 T20:V20 AC20:AE20 AL20:AN20 K21:M21 T21:V21 AC21:AE21 AL21:AN21 E22:F22 K22:O22 T22:X22 AC22:AG22 AL22:AP22 K23:M23 T23:V23 AC23:AE23 AL23:AN23 K24:M24 T24:V24 AC24:AE24 AL24:AN24 K25:M25 T25:V25 AC25:AE25 AL25:AN25 K26:M26 T26:V26 AC26:AE26 AL26:AN26 K27:M27 T27:V27 AC27:AE27 AL27:AN27 K28:M28 T28:V28 AC28:AE28 AL28:AN28 K29:M29 T29:V29 AC29:AE29 AL29:AN29 K30:M30 T30:V30 AC30:AE30 AL30:AN30 K31:M31 T31:V31 AC31:AE31 AL31:AN31 K32:M32 T32:V32 AC32:AE32 AL32:AN32 K33:M33 T33:V33 AC33:AE33 AL33:AN33 K34:M34 T34:V34 AC34:AE34 AL34:AN34 K35:M35 T35:V35 AC35:AE35 AL35:AN35 K36:M36 T36:V36 AC36:AE36 AL36:AN36 K37:M37 T37:V37 AC37:AE37 AL37:AN37 K38:M38 T38:V38 AC38:AE38 AL38:AN38 E39:F39 K39:O39 T39:X39 AC39:AG39 AL39:AP39 K40:M40 T40:V40 AC40:AE40 AL40:AN40 K41:M41 T41:V41 AC41:AE41 AL41:AN41 K42:M42 T42:V42 AC42:AE42 AL42:AN42 K43:M43 T43:V43 AC43:AE43 AL43:AN43 K44:M44 T44:V44 AC44:AE44 AL44:AN44 K45:M45 T45:V45 AC45:AE45 AL45:AN45 K46:M46 T46:V46 AC46:AE46 AL46:AN46 K47:M47 T47:V47 AC47:AE47 AL47:AN47 K48:M48 T48:V48 AC48:AE48 AL48:AN48 K49:M49 T49:V49 AC49:AE49 AL49:AN49 K50:M50 T50:V50 AC50:AE50 AL50:AN50 K51:M51 T51:V51 AC51:AE51 AL51:AN51 K52:M52 T52:V52 AC52:AE52 AL52:AN52 K53:M53 T53:V53 AC53:AE53 AL53:AN53 K54:M54 T54:V54 AC54:AE54 AL54:AN54 K55:M55 T55:V55 AC55:AE55 AL55:AN55 E56:F56 K56:O56 T56:X56 AC56:AG56 AL56:AP56 K57:M57 T57:V57 AC57:AE57 AL57:AN57 K58:M58 T58:V58 AC58:AE58 AL58:AN58 K59:M59 T59:V59 AC59:AE59 AL59:AN59 K60:M60 T60:V60 AC60:AE60 AL60:AN60 K61:M61 T61:V61 AC61:AE61 AL61:AN61 K62:M62 T62:V62 AC62:AE62 AL62:AN62 K63:M63 T63:V63 AC63:AE63 AL63:AN63 K64:M64 T64:V64 AC64:AE64 AL64:AN64 K65:M65 T65:V65 AC65:AE65 AL65:AN65 K66:M66 T66:V66 AC66:AE66 AL66:AN66 K67:M67 T67:V67 AC67:AE67 AL67:AN67 K68:M68 T68:V68 AC68:AE68 AL68:AN68 K69:M69 T69:V69 AC69:AE69 AL69:AN69 K70:M70 T70:V70 AC70:AE70 AL70:AN70 K71:M71 T71:V71 AC71:AE71 AL71:AN71 K72:M72 T72:V72 AC72:AE72 AL72:AN72 E73:F73 K73:O73 T73:X73 AC73:AG73 AL73:AP73 K74:M74 T74:V74 AC74:AE74 AL74:AN74 K75:M75 T75:V75 AC75:AE75 AL75:AN75 K76:M76 T76:V76 AC76:AE76 AL76:AN76 K77:M77 T77:V77 AC77:AE77 AL77:AN77 K78:M78 T78:V78 AC78:AE78 AL78:AN78 K79:M79 T79:V79 AC79:AE79 AL79:AN79 K80:M80 T80:V80 AC80:AE80 AL80:AN80 K81:M81 T81:V81 AC81:AE81 AL81:AN81 K82:M82 T82:V82 AC82:AE82 AL82:AN82 K83:M83 T83:V83 AC83:AE83 AL83:AN83 K84:M84 T84:V84 AC84:AE84 AL84:AN84 K85:M85 T85:V85 AC85:AE85 AL85:AN85 K86:M86 T86:V86 AC86:AE86 AL86:AN86 K87:M87 T87:V87 AC87:AE87 AL87:AN87 K88:M88 T88:V88 AC88:AE88 AL88:AN88 K89:M89 T89:V89 AC89:AE89 AL89:AN89 E90:F90 K90:O90 T90:X90 AC90:AG90 AL90:AP90 K91:M91 T91:V91 AC91:AE91 AL91:AN91 K92:M92 T92:V92 AC92:AE92 AL92:AN92 K93:M93 T93:V93 AC93:AE93 AL93:AN93 K94:M94 T94:V94 AC94:AE94 AL94:AN94 K95:M95 T95:V95 AC95:AE95 AL95:AN95 K96:M96 T96:V96 AC96:AE96 AL96:AN96 K97:M97 T97:V97 AC97:AE97 AL97:AN97 K98:M98 T98:V98 AC98:AE98 AL98:AN98 K99:M99 T99:V99 AC99:AE99 AL99:AN99 K100:M100 T100:V100 AC100:AE100 AL100:AN100 K101:M101 T101:V101 AC101:AE101 AL101:AN101 K102:M102 T102:V102 AC102:AE102 AL102:AN102 K103:M103 T103:V103 AC103:AE103 AL103:AN103 K104:M104 T104:V104 AC104:AE104 AL104:AN104 K105:M105 T105:V105 AC105:AE105 AL105:AN105 K106:M106 T106:V106 AC106:AE106 AL106:AN106 E107:F107 K107:O107 T107:X107 AC107:AG107 AL107:AP107 K108:M108 T108:V108 AC108:AE108 AL108:AN108 K109:M109 T109:V109 AC109:AE109 AL109:AN109 K110:M110 T110:V110 AC110:AE110 AL110:AN110 K111:M111 T111:V111 AC111:AE111 AL111:AN111 K112:M112 T112:V112 AC112:AE112 AL112:AN112 K113:M113 T113:V113 AC113:AE113 AL113:AN113 K114:M114 T114:V114 AC114:AE114 AL114:AN114 K115:M115 T115:V115 AC115:AE115 AL115:AN115 K116:M116 T116:V116 AC116:AE116 AL116:AN116 K117:M117 T117:V117 AC117:AE117 AL117:AN117 K118:M118 T118:V118 AC118:AE118 AL118:AN118 K119:M119 T119:V119 AC119:AE119 AL119:AN119 K120:M120 T120:V120 AC120:AE120 AL120:AN120 K121:M121 T121:V121 AC121:AE121 AL121:AN121 K122:M122 T122:V122 AC122:AE122 AL122:AN122 K123:M123 T123:V123 AC123:AE123 AL123:AN123 E124:F124 K124:O124 T124:X124 AC124:AG124 AL124:AP124 K125:M125 T125:V125 AC125:AE125 AL125:AN125 K126:M126 T126:V126 AC126:AE126 AL126:AN126 K127:M127 T127:V127 AC127:AE127 AL127:AN127 K128:M128 T128:V128 AC128:AE128 AL128:AN128 K129:M129 T129:V129 AC129:AE129 AL129:AN129 K130:M130 T130:V130 AC130:AE130 AL130:AN130 K131:M131 T131:V131 AC131:AE131 AL131:AN131 K132:M132 T132:V132 AC132:AE132 AL132:AN132 K133:M133 T133:V133 AC133:AE133 AL133:AN133 K134:M134 T134:V134 AC134:AE134 AL134:AN134 K135:M135 T135:V135 AC135:AE135 AL135:AN135 K136:M136 T136:V136 AC136:AE136 AL136:AN136 K137:M137 T137:V137 AC137:AE137 AL137:AN137 K138:M138 T138:V138 AC138:AE138 AL138:AN138 K139:M139 T139:V139 AC139:AE139 AL139:AN139 K140:M140 T140:V140 AC140:AE140 AL140:AN140 E141:F141 K141:O141 T141:X141 AC141:AG141 AL141:AP141 K142:M142 T142:V142 AC142:AE142 AL142:AN142 K143:M143 T143:V143 AC143:AE143 AL143:AN143 K144:M144 T144:V144 AC144:AE144 AL144:AN144 K145:M145 T145:V145 AC145:AE145 AL145:AN145 K146:M146 T146:V146 AC146:AE146 AL146:AN146 K147:M147 T147:V147 AC147:AE147 AL147:AN147 K148:M148 T148:V148 AC148:AE148 AL148:AN148 K149:M149 T149:V149 AC149:AE149 AL149:AN149 K150:M150 T150:V150 AC150:AE150 AL150:AN150 K151:M151 T151:V151 AC151:AE151 AL151:AN151 K152:M152 T152:V152 AC152:AE152 AL152:AN152 K153:M153 T153:V153 AC153:AE153 AL153:AN153 K154:M154 T154:V154 AC154:AE154 AL154:AN154 K155:M155 T155:V155 AC155:AE155 AL155:AN155 K156:M156 T156:V156 AC156:AE156 AL156:AN156 K157:M157 T157:V157 AC157:AE157 AL157:AN157 E158:F158 K158:O158 T158:X158 AC158:AG158 AL158:AP158 K159:M159 T159:V159 AC159:AE159 AL159:AN159 K160:M160 T160:V160 AC160:AE160 AL160:AN160 K161:M161 T161:V161 AC161:AE161 AL161:AN161 K162:M162 T162:V162 AC162:AE162 AL162:AN162 K163:M163 T163:V163 AC163:AE163 AL163:AN163 K164:M164 T164:V164 AC164:AE164 AL164:AN164 K165:M165 T165:V165 AC165:AE165 AL165:AN165 K166:M166 T166:V166 AC166:AE166 AL166:AN166 K167:M167 T167:V167 AC167:AE167 AL167:AN167 K168:M168 T168:V168 AC168:AE168 AL168:AN168 K169:M169 T169:V169 AC169:AE169 AL169:AN169 K170:M170 T170:V170 AC170:AE170 AL170:AN170 K171:M171 T171:V171 AC171:AE171 AL171:AN171 K172:M172 T172:V172 AC172:AE172 AL172:AN172 K173:M173 T173:V173 AC173:AE173 AL173:AN173 K174:M174 T174:V174 AC174:AE174 AL174:AN174 E175:F175 K175:O175 T175:X175 AC175:AG175 AL175:AP175 K176:M176 T176:V176 AC176:AE176 AL176:AN176 K177:M177 T177:V177 AC177:AE177 AL177:AN177 K178:M178 T178:V178 AC178:AE178 AL178:AN178 K179:M179 T179:V179 AC179:AE179 AL179:AN179 K180:M180 T180:V180 AC180:AE180 AL180:AN180 K181:M181 T181:V181 AC181:AE181 AL181:AN181 K182:M182 T182:V182 AC182:AE182 AL182:AN182 K183:M183 T183:V183 AC183:AE183 AL183:AN183 K184:M184 T184:V184 AC184:AE184 AL184:AN184 K185:M185 T185:V185 AC185:AE185 AL185:AN185 K186:M186 T186:V186 AC186:AE186 AL186:AN186 K187:M187 T187:V187 AC187:AE187 AL187:AN187 K188:M188 T188:V188 AC188:AE188 AL188:AN188 K189:M189 T189:V189 AC189:AE189 AL189:AN189 K190:M190 T190:V190 AC190:AE190 AL190:AN190 K191:M191 T191:V191 AC191:AE191 AL191:AN191 E192:F192 K192:O192 T192:X192 AC192:AG192 AL192:AP192 K193:M193 T193:V193 AC193:AE193 AL193:AN193 K194:M194 T194:V194 AC194:AE194 AL194:AN194 K195:M195 T195:V195 AC195:AE195 AL195:AN195 K196:M196 T196:V196 AC196:AE196 AL196:AN196 K197:M197 T197:V197 AC197:AE197 AL197:AN197 K198:M198 T198:V198 AC198:AE198 AL198:AN198 K199:M199 T199:V199 AC199:AE199 AL199:AN199 K200:M200 T200:V200 AC200:AE200 AL200:AN200 K201:M201 T201:V201 AC201:AE201 AL201:AN201 K202:M202 T202:V202 AC202:AE202 AL202:AN202 K203:M203 T203:V203 AC203:AE203 AL203:AN203 K204:M204 T204:V204 AC204:AE204 AL204:AN204 K205:M205 T205:V205 AC205:AE205 AL205:AN205 K206:M206 T206:V206 AC206:AE206 AL206:AN206 K207:M207 T207:V207 AC207:AE207 AL207:AN207 K208:M208 T208:V208 AC208:AE208 AL208:AN208 E209:F209 K209:O209 T209:X209 AC209:AG209 AL209:AP209 K210:M210 T210:V210 AC210:AE210 AL210:AN210 K211:M211 T211:V211 AC211:AE211 AL211:AN211 K212:M212 T212:V212 AC212:AE212 AL212:AN212 K213:M213 T213:V213 AC213:AE213 AL213:AN213 K214:M214 T214:V214 AC214:AE214 AL214:AN214 K215:M215 T215:V215 AC215:AE215 AL215:AN215 K216:M216 T216:V216 AC216:AE216 AL216:AN216 K217:M217 T217:V217 AC217:AE217 AL217:AN217 K218:M218 T218:V218 AC218:AE218 AL218:AN218 K219:M219 T219:V219 AC219:AE219 AL219:AN219 K220:M220 T220:V220 AC220:AE220 AL220:AN220 K221:M221 T221:V221 AC221:AE221 AL221:AN221 K222:M222 T222:V222 AC222:AE222 AL222:AN222 K223:M223 T223:V223 AC223:AE223 AL223:AN223 K224:M224 T224:V224 AC224:AE224 AL224:AN224 K225:M225 T225:V225 AC225:AE225 AL225:AN225 E226:F226 K226:O226 T226:X226 AC226:AG226 AL226:AP226 K227:M227 T227:V227 AC227:AE227 AL227:AN227 K228:M228 T228:V228 AC228:AE228 AL228:AN228 K229:M229 T229:V229 AC229:AE229 AL229:AN229 K230:M230 T230:V230 AC230:AE230 AL230:AN230 K231:M231 T231:V231 AC231:AE231 AL231:AN231 K232:M232 T232:V232 AC232:AE232 AL232:AN232 K233:M233 T233:V233 AC233:AE233 AL233:AN233 K234:M234 T234:V234 AC234:AE234 AL234:AN234 K235:M235 T235:V235 AC235:AE235 AL235:AN235 K236:M236 T236:V236 AC236:AE236 AL236:AN236 K237:M237 T237:V237 AC237:AE237 AL237:AN237 K238:M238 T238:V238 AC238:AE238 AL238:AN238 K239:M239 T239:V239 AC239:AE239 AL239:AN239 K240:M240 T240:V240 AC240:AE240 AL240:AN240 K241:M241 T241:V241 AC241:AE241 AL241:AN241 K242:M242 T242:V242 AC242:AE242 AL242:AN242 E243:F243 K243:O243 T243:X243 AC243:AG243 AL243:AP243 K244:M244 T244:V244 AC244:AE244 AL244:AN244 K245:M245 T245:V245 AC245:AE245 AL245:AN245 K246:M246 T246:V246 AC246:AE246 AL246:AN246 K247:M247 T247:V247 AC247:AE247 AL247:AN247 K248:M248 T248:V248 AC248:AE248 AL248:AN248 K249:M249 T249:V249 AC249:AE249 AL249:AN249 K250:M250 T250:V250 AC250:AE250 AL250:AN250 K251:M251 T251:V251 AC251:AE251 AL251:AN251 K252:M252 T252:V252 AC252:AE252 AL252:AN252 K253:M253 T253:V253 AC253:AE253 AL253:AN253 K254:M254 T254:V254 AC254:AE254 AL254:AN254 K255:M255 T255:V255 AC255:AE255 AL255:AN255 K256:M256 T256:V256 AC256:AE256 AL256:AN256 K257:M257 T257:V257 AC257:AE257 AL257:AN257 K258:M258 T258:V258 AC258:AE258 AL258:AN258 K259:M259 T259:V259 AC259:AE259 AL259:AN259 E260:F260 K260:O260 T260:X260 AC260:AG260 AL260:AP260 K261:M261 T261:V261 AC261:AE261 AL261:AN261 K262:M262 T262:V262 AC262:AE262 AL262:AN262 K263:M263 T263:V263 AC263:AE263 AL263:AN263 K264:M264 T264:V264 AC264:AE264 AL264:AN264 K265:M265 T265:V265 AC265:AE265 AL265:AN265 K266:M266 T266:V266 AC266:AE266 AL266:AN266 K267:M267 T267:V267 AC267:AE267 AL267:AN267 K268:M268 T268:V268 AC268:AE268 AL268:AN268 K269:M269 T269:V269 AC269:AE269 AL269:AN269 K270:M270 T270:V270 AC270:AE270 AL270:AN270 K271:M271 T271:V271 AC271:AE271 AL271:AN271 K272:M272 T272:V272 AC272:AE272 AL272:AN272 K273:M273 T273:V273 AC273:AE273 AL273:AN273 K274:M274 T274:V274 AC274:AE274 AL274:AN274 K275:M275 T275:V275 AC275:AE275 AL275:AN275 K276:M276 T276:V276 AC276:AE276 AL276:AN276 E277:F277 K277:O277 T277:X277 AC277:AG277 AL277:AP277 K278:M278 T278:V278 AC278:AE278 AL278:AN278 K279:M279 T279:V279 AC279:AE279 AL279:AN279 K280:M280 T280:V280 AC280:AE280 AL280:AN280 K281:M281 T281:V281 AC281:AE281 AL281:AN281 K282:M282 T282:V282 AC282:AE282 AL282:AN282 K283:M283 T283:V283 AC283:AE283 AL283:AN283 K284:M284 T284:V284 AC284:AE284 AL284:AN284 K285:M285 T285:V285 AC285:AE285 AL285:AN285 K286:M286 T286:V286 AC286:AE286 AL286:AN286 K287:M287 T287:V287 AC287:AE287 AL287:AN287 K288:M288 T288:V288 AC288:AE288 AL288:AN288 K289:M289 T289:V289 AC289:AE289 AL289:AN289 K290:M290 T290:V290 AC290:AE290 AL290:AN290 K291:M291 T291:V291 AC291:AE291 AL291:AN291 K292:M292 T292:V292 AC292:AE292 AL292:AN292 K293:M293 T293:V293 AC293:AE293 AL293:AN293 E294:F294 K294:O294 T294:X294 AC294:AG294 AL294:AP294 K295:M295 T295:V295 AC295:AE295 AL295:AN295 K296:M296 T296:V296 AC296:AE296 AL296:AN296 K297:M297 T297:V297 AC297:AE297 AL297:AN297 K298:M298 T298:V298 AC298:AE298 AL298:AN298 K299:M299 T299:V299 AC299:AE299 AL299:AN299 K300:M300 T300:V300 AC300:AE300 AL300:AN300 K301:M301 T301:V301 AC301:AE301 AL301:AN301 K302:M302 T302:V302 AC302:AE302 AL302:AN302 K303:M303 T303:V303 AC303:AE303 AL303:AN303 K304:M304 T304:V304 AC304:AE304 AL304:AN304 K305:M305 T305:V305 AC305:AE305 AL305:AN305 K306:M306 T306:V306 AC306:AE306 AL306:AN306 K307:M307 T307:V307 AC307:AE307 AL307:AN307 K308:M308 T308:V308 AC308:AE308 AL308:AN308 K309:M309 T309:V309 AC309:AE309 AL309:AN309 K310:M310 T310:V310 AC310:AE310 AL310:AN310 E311:F311 K311:O311 T311:X311 AC311:AG311 AL311:AP311 K312:M312 T312:V312 AC312:AE312 AL312:AN312 K313:M313 T313:V313 AC313:AE313 AL313:AN313 K314:M314 T314:V314 AC314:AE314 AL314:AN314 K315:M315 T315:V315 AC315:AE315 AL315:AN315 K316:M316 T316:V316 AC316:AE316 AL316:AN316 K317:M317 T317:V317 AC317:AE317 AL317:AN317 K318:M318 T318:V318 AC318:AE318 AL318:AN318 K319:M319 T319:V319 AC319:AE319 AL319:AN319 K320:M320 T320:V320 AC320:AE320 AL320:AN320 K321:M321 T321:V321 AC321:AE321 AL321:AN321 K322:M322 T322:V322 AC322:AE322 AL322:AN322 K323:M323 T323:V323 AC323:AE323 AL323:AN323 K324:M324 T324:V324 AC324:AE324 AL324:AN324 K325:M325 T325:V325 AC325:AE325 AL325:AN325 K326:M326 T326:V326 AC326:AE326 AL326:AN326 K327:M327 T327:V327 AC327:AE327 AL327:AN327 E328:F328 K328:O328 T328:X328 AC328:AG328 AL328:AP328 K329:M329 T329:V329 AC329:AE329 AL329:AN329 K330:M330 T330:V330 AC330:AE330 AL330:AN330 K331:M331 T331:V331 AC331:AE331 AL331:AN331 K332:M332 T332:V332 AC332:AE332 AL332:AN332 K333:M333 T333:V333 AC333:AE333 AL333:AN333 K334:M334 T334:V334 AC334:AE334 AL334:AN334 K335:M335 T335:V335 AC335:AE335 AL335:AN335 K336:M336 T336:V336 AC336:AE336 AL336:AN336 K337:M337 T337:V337 AC337:AE337 AL337:AN337 K338:M338 T338:V338 AC338:AE338 AL338:AN338 K339:M339 T339:V339 AC339:AE339 AL339:AN339 K340:M340 T340:V340 AC340:AE340 AL340:AN340 K341:M341 T341:V341 AC341:AE341 AL341:AN341 K342:M342 T342:V342 AC342:AE342 AL342:AN342 K343:M343 T343:V343 AC343:AE343 AL343:AN343 K344:M344 T344:V344 AC344:AE344 AL344:AN344 E345:F345 K345:O345 T345:X345 AC345:AG345 AL345:AP345 K346:M346 T346:V346 AC346:AE346 AL346:AN346 K347:M347 T347:V347 AC347:AE347 AL347:AN347 K348:M348 T348:V348 AC348:AE348 AL348:AN348 K349:M349 T349:V349 AC349:AE349 AL349:AN349 K350:M350 T350:V350 AC350:AE350 AL350:AN350 K351:M351 T351:V351 AC351:AE351 AL351:AN351 K352:M352 T352:V352 AC352:AE352 AL352:AN352 K353:M353 T353:V353 AC353:AE353 AL353:AN353 K354:M354 T354:V354 AC354:AE354 AL354:AN354 K355:M355 T355:V355 AC355:AE355 AL355:AN355 K356:M356 T356:V356 AC356:AE356 AL356:AN356 K357:M357 T357:V357 AC357:AE357 AL357:AN357 K358:M358 T358:V358 AC358:AE358 AL358:AN358 K359:M359 T359:V359 AC359:AE359 AL359:AN359 K360:M360 T360:V360 AC360:AE360 AL360:AN360 K361:M361 T361:V361 AC361:AE361 AL361:AN361 E362:F362 K362:O362 T362:X362 AC362:AG362 AL362:AP362 K363:M363 T363:V363 AC363:AE363 AL363:AN363 K364:M364 T364:V364 AC364:AE364 AL364:AN364 K365:M365 T365:V365 AC365:AE365 AL365:AN365 K366:M366 T366:V366 AC366:AE366 AL366:AN366 K367:M367 T367:V367 AC367:AE367 AL367:AN367 K368:M368 T368:V368 AC368:AE368 AL368:AN368 K369:M369 T369:V369 AC369:AE369 AL369:AN369 K370:M370 T370:V370 AC370:AE370 AL370:AN370 K371:M371 T371:V371 AC371:AE371 AL371:AN371 K372:M372 T372:V372 AC372:AE372 AL372:AN372 K373:M373 T373:V373 AC373:AE373 AL373:AN373 K374:M374 T374:V374 AC374:AE374 AL374:AN374 K375:M375 T375:V375 AC375:AE375 AL375:AN375 K376:M376 T376:V376 AC376:AE376 AL376:AN376 K377:M377 T377:V377 AC377:AE377 AL377:AN377 K378:M378 T378:V378 AC378:AE378 AL378:AN378 E379:F379 K379:O379 T379:X379 AC379:AG379 AL379:AP379 K380:M380 T380:V380 AC380:AE380 AL380:AN380 K381:M381 T381:V381 AC381:AE381 AL381:AN381 K382:M382 T382:V382 AC382:AE382 AL382:AN382 K383:M383 T383:V383 AC383:AE383 AL383:AN383 K384:M384 T384:V384 AC384:AE384 AL384:AN384 K385:M385 T385:V385 AC385:AE385 AL385:AN385 K386:M386 T386:V386 AC386:AE386 AL386:AN386 K387:M387 T387:V387 AC387:AE387 AL387:AN387 K388:M388 T388:V388 AC388:AE388 AL388:AN388 K389:M389 T389:V389 AC389:AE389 AL389:AN389 K390:M390 T390:V390 AC390:AE390 AL390:AN390 K391:M391 T391:V391 AC391:AE391 AL391:AN391 K392:M392 T392:V392 AC392:AE392 AL392:AN392 K393:M393 T393:V393 AC393:AE393 AL393:AN393 K394:M394 T394:V394 AC394:AE394 AL394:AN394 K395:M395 T395:V395 AC395:AE395 AL395:AN395 E396:F396 K396:O396 T396:X396 AC396:AG396 AL396:AP396 K397:M397 T397:V397 AC397:AE397 AL397:AN397 K398:M398 T398:V398 AC398:AE398 AL398:AN398 K399:M399 T399:V399 AC399:AE399 AL399:AN399 K400:M400 T400:V400 AC400:AE400 AL400:AN400 K401:M401 T401:V401 AC401:AE401 AL401:AN401 K402:M402 T402:V402 AC402:AE402 AL402:AN402 K403:M403 T403:V403 AC403:AE403 AL403:AN403 K404:M404 T404:V404 AC404:AE404 AL404:AN404 K405:M405 T405:V405 AC405:AE405 AL405:AN405 K406:M406 T406:V406 AC406:AE406 AL406:AN406 K407:M407 T407:V407 AC407:AE407 AL407:AN407 K408:M408 T408:V408 AC408:AE408 AL408:AN408 K409:M409 T409:V409 AC409:AE409 AL409:AN409 K410:M410 T410:V410 AC410:AE410 AL410:AN410 K411:M411 T411:V411 AC411:AE411 AL411:AN411 K412:M412 T412:V412 AC412:AE412 AL412:AN412 E413:F413 K413:O413 T413:X413 AC413:AG413 AL413:AP413 K414:M414 T414:V414 AC414:AE414 AL414:AN414 K415:M415 T415:V415 AC415:AE415 AL415:AN415 K416:M416 T416:V416 AC416:AE416 AL416:AN416 K417:M417 T417:V417 AC417:AE417 AL417:AN417 K418:M418 T418:V418 AC418:AE418 AL418:AN418 K419:M419 T419:V419 AC419:AE419 AL419:AN419 K420:M420 T420:V420 AC420:AE420 AL420:AN420 K421:M421 T421:V421 AC421:AE421 AL421:AN421 K422:M422 T422:V422 AC422:AE422 AL422:AN422 K423:M423 T423:V423 AC423:AE423 AL423:AN423 K424:M424 T424:V424 AC424:AE424 AL424:AN424 K425:M425 T425:V425 AC425:AE425 AL425:AN425 K426:M426 T426:V426 AC426:AE426 AL426:AN426 K427:M427 T427:V427 AC427:AE427 AL427:AN427 K428:M428 T428:V428 AC428:AE428 AL428:AN428 K429:M429 T429:V429 AC429:AE429 AL429:AN429 E430:F430 K430:O430 T430:X430 AC430:AG430 AL430:AP430 K431:M431 T431:V431 AC431:AE431 AL431:AN431 K432:M432 T432:V432 AC432:AE432 AL432:AN432 K433:M433 T433:V433 AC433:AE433 AL433:AN433 K434:M434 T434:V434 AC434:AE434 AL434:AN434 K435:M435 T435:V435 AC435:AE435 AL435:AN435 K436:M436 T436:V436 AC436:AE436 AL436:AN436 K437:M437 T437:V437 AC437:AE437 AL437:AN437 K438:M438 T438:V438 AC438:AE438 AL438:AN438 K439:M439 T439:V439 AC439:AE439 AL439:AN439 K440:M440 T440:V440 AC440:AE440 AL440:AN440 K441:M441 T441:V441 AC441:AE441 AL441:AN441 K442:M442 T442:V442 AC442:AE442 AL442:AN442 K443:M443 T443:V443 AC443:AE443 AL443:AN443 K444:M444 T444:V444 AC444:AE444 AL444:AN444 K445:M445 T445:V445 AC445:AE445 AL445:AN445 K446:M446 T446:V446 AC446:AE446 AL446:AN446 E447:F447 K447:O447 T447:X447 AC447:AG447 AL447:AP447 K448:M448 T448:V448 AC448:AE448 AL448:AN448 K449:M449 T449:V449 AC449:AE449 AL449:AN449 K450:M450 T450:V450 AC450:AE450 AL450:AN450 K451:M451 T451:V451 AC451:AE451 AL451:AN451 K452:M452 T452:V452 AC452:AE452 AL452:AN452 K453:M453 T453:V453 AC453:AE453 AL453:AN453 K454:M454 T454:V454 AC454:AE454 AL454:AN454 K455:M455 T455:V455 AC455:AE455 AL455:AN455 K456:M456 T456:V456 AC456:AE456 AL456:AN456 K457:M457 T457:V457 AC457:AE457 AL457:AN457 K458:M458 T458:V458 AC458:AE458 AL458:AN458 K459:M459 T459:V459 AC459:AE459 AL459:AN459 K460:M460 T460:V460 AC460:AE460 AL460:AN460 K461:M461 T461:V461 AC461:AE461 AL461:AN461 K462:M462 T462:V462 AC462:AE462 AL462:AN462 K463:M463 T463:V463 AC463:AE463 AL463:AN463 E464:F464 K464:O464 T464:X464 AC464:AG464 AL464:AP464 K465:M465 T465:V465 AC465:AE465 AL465:AN465 K466:M466 T466:V466 AC466:AE466 AL466:AN466 K467:M467 T467:V467 AC467:AE467 AL467:AN467 K468:M468 T468:V468 AC468:AE468 AL468:AN468 K469:M469 T469:V469 AC469:AE469 AL469:AN469 K470:M470 T470:V470 AC470:AE470 AL470:AN470 K471:M471 T471:V471 AC471:AE471 AL471:AN471 K472:M472 T472:V472 AC472:AE472 AL472:AN472 K473:M473 T473:V473 AC473:AE473 AL473:AN473 K474:M474 T474:V474 AC474:AE474 AL474:AN474 K475:M475 T475:V475 AC475:AE475 AL475:AN475 K476:M476 T476:V476 AC476:AE476 AL476:AN476 K477:M477 T477:V477 AC477:AE477 AL477:AN477 K478:M478 T478:V478 AC478:AE478 AL478:AN478 K479:M479 T479:V479 AC479:AE479 AL479:AN479 K480:M480 T480:V480 AC480:AE480 AL480:AN480 E481:F481 K481:O481 T481:X481 AC481:AG481 AL481:AP481 K482:M482 T482:V482 AC482:AE482 AL482:AN482 K483:M483 T483:V483 AC483:AE483 AL483:AN483 K484:M484 T484:V484 AC484:AE484 AL484:AN484 K485:M485 T485:V485 AC485:AE485 AL485:AN485 K486:M486 T486:V486 AC486:AE486 AL486:AN486 K487:M487 T487:V487 AC487:AE487 AL487:AN487 K488:M488 T488:V488 AC488:AE488 AL488:AN488 K489:M489 T489:V489 AC489:AE489 AL489:AN489 K490:M490 T490:V490 AC490:AE490 AL490:AN490 K491:M491 T491:V491 AC491:AE491 AL491:AN491 K492:M492 T492:V492 AC492:AE492 AL492:AN492 K493:M493 T493:V493 AC493:AE493 AL493:AN493 K494:M494 T494:V494 AC494:AE494 AL494:AN494 K495:M495 T495:V495 AC495:AE495 AL495:AN495 K496:M496 T496:V496 AC496:AE496 AL496:AN496 K497:M497 T497:V497 AC497:AE497 AL497:AN497 E498:F498 K498:O498 T498:X498 AC498:AG498 AL498:AP498 K499:M499 T499:V499 AC499:AE499 AL499:AN499 K500:M500 T500:V500 AC500:AE500 AL500:AN500 K501:M501 T501:V501 AC501:AE501 AL501:AN501 K502:M502 T502:V502 AC502:AE502 AL502:AN502 K503:M503 T503:V503 AC503:AE503 AL503:AN503 K504:M504 T504:V504 AC504:AE504 AL504:AN504 K505:M505 T505:V505 AC505:AE505 AL505:AN505 K506:M506 T506:V506 AC506:AE506 AL506:AN506 K507:M507 T507:V507 AC507:AE507 AL507:AN507 K508:M508 T508:V508 AC508:AE508 AL508:AN508 K509:M509 T509:V509 AC509:AE509 AL509:AN509 K510:M510 T510:V510 AC510:AE510 AL510:AN510 K511:M511 T511:V511 AC511:AE511 AL511:AN511 K512:M512 T512:V512 AC512:AE512 AL512:AN512 K513:M513 T513:V513 AC513:AE513 AL513:AN513 K514:M514 T514:V514 AC514:AE514 AL514:AN514 E515:F515 K515:O515 T515:X515 AC515:AG515 AL515:AP515 K516:M516 T516:V516 AC516:AE516 AL516:AN516 K517:M517 T517:V517 AC517:AE517 AL517:AN517 K518:M518 T518:V518 AC518:AE518 AL518:AN518 K519:M519 T519:V519 AC519:AE519 AL519:AN519 K520:M520 T520:V520 AC520:AE520 AL520:AN520 K521:M521 T521:V521 AC521:AE521 AL521:AN521 K522:M522 T522:V522 AC522:AE522 AL522:AN522 K523:M523 T523:V523 AC523:AE523 AL523:AN523 K524:M524 T524:V524 AC524:AE524 AL524:AN524 K525:M525 T525:V525 AC525:AE525 AL525:AN525 K526:M526 T526:V526 AC526:AE526 AL526:AN526 K527:M527 T527:V527 AC527:AE527 AL527:AN527 K528:M528 T528:V528 AC528:AE528 AL528:AN528 K529:M529 T529:V529 AC529:AE529 AL529:AN529 K530:M530 T530:V530 AC530:AE530 AL530:AN530 K531:M531 T531:V531 AC531:AE531 AL531:AN531 E532:F532 K532:O532 T532:X532 AC532:AG532 AL532:AP532 K533:M533 T533:V533 AC533:AE533 AL533:AN533 K534:M534 T534:V534 AC534:AE534 AL534:AN534 K535:M535 T535:V535 AC535:AE535 AL535:AN535 K536:M536 T536:V536 AC536:AE536 AL536:AN536 K537:M537 T537:V537 AC537:AE537 AL537:AN537 K538:M538 T538:V538 AC538:AE538 AL538:AN538 K539:M539 T539:V539 AC539:AE539 AL539:AN539 K540:M540 T540:V540 AC540:AE540 AL540:AN540 K541:M541 T541:V541 AC541:AE541 AL541:AN541 K542:M542 T542:V542 AC542:AE542 AL542:AN542 K543:M543 T543:V543 AC543:AE543 AL543:AN543 K544:M544 T544:V544 AC544:AE544 AL544:AN544 K545:M545 T545:V545 AC545:AE545 AL545:AN545 K546:M546 T546:V546 AC546:AE546 AL546:AN546 K547:M547 T547:V547 AC547:AE547 AL547:AN547 K548:M548 T548:V548 AC548:AE548 AL548:AN548 E549:F549 K549:O549 T549:X549 AC549:AG549 AL549:AP549 K550:M550 T550:V550 AC550:AE550 AL550:AN550 K551:M551 T551:V551 AC551:AE551 AL551:AN551 K552:M552 T552:V552 AC552:AE552 AL552:AN552 K553:M553 T553:V553 AC553:AE553 AL553:AN553 K554:M554 T554:V554 AC554:AE554 AL554:AN554 K555:M555 T555:V555 AC555:AE555 AL555:AN555 K556:M556 T556:V556 AC556:AE556 AL556:AN556 K557:M557 T557:V557 AC557:AE557 AL557:AN557 K558:M558 T558:V558 AC558:AE558 AL558:AN558 K559:M559 T559:V559 AC559:AE559 AL559:AN559 K560:M560 T560:V560 AC560:AE560 AL560:AN560 K561:M561 T561:V561 AC561:AE561 AL561:AN561 K562:M562 T562:V562 AC562:AE562 AL562:AN562 K563:M563 T563:V563 AC563:AE563 AL563:AN563 K564:M564 T564:V564 AC564:AE564 AL564:AN564 K565:M565 T565:V565 AC565:AE565 AL565:AN565 E566:F566 K566:O566 T566:X566 AC566:AG566 AL566:AP566 K567:M567 T567:V567 AC567:AE567 AL567:AN567 K568:M568 T568:V568 AC568:AE568 AL568:AN568 K569:M569 T569:V569 AC569:AE569 AL569:AN569 K570:M570 T570:V570 AC570:AE570 AL570:AN570 K571:M571 T571:V571 AC571:AE571 AL571:AN571 K572:M572 T572:V572 AC572:AE572 AL572:AN572 K573:M573 T573:V573 AC573:AE573 AL573:AN573 K574:M574 T574:V574 AC574:AE574 AL574:AN574 K575:M575 T575:V575 AC575:AE575 AL575:AN575 K576:M576 T576:V576 AC576:AE576 AL576:AN576 K577:M577 T577:V577 AC577:AE577 AL577:AN577 K578:M578 T578:V578 AC578:AE578 AL578:AN578 K579:M579 T579:V579 AC579:AE579 AL579:AN579 K580:M580 T580:V580 AC580:AE580 AL580:AN580 K581:M581 T581:V581 AC581:AE581 AL581:AN581 K582:M582 T582:V582 AC582:AE582 AL582:AN582 E583:F583 K583:O583 T583:X583 AC583:AG583 AL583:AP583 K584:M584 T584:V584 AC584:AE584 AL584:AN584 K585:M585 T585:V585 AC585:AE585 AL585:AN585 K586:M586 T586:V586 AC586:AE586 AL586:AN586 K587:M587 T587:V587 AC587:AE587 AL587:AN587 K588:M588 T588:V588 AC588:AE588 AL588:AN588 K589:M589 T589:V589 AC589:AE589 AL589:AN589 K590:M590 T590:V590 AC590:AE590 AL590:AN590 K591:M591 T591:V591 AC591:AE591 AL591:AN591 K592:M592 T592:V592 AC592:AE592 AL592:AN592 K593:M593 T593:V593 AC593:AE593 AL593:AN593 K594:M594 T594:V594 AC594:AE594 AL594:AN594 K595:M595 T595:V595 AC595:AE595 AL595:AN595 K596:M596 T596:V596 AC596:AE596 AL596:AN596 K597:M597 T597:V597 AC597:AE597 AL597:AN597 K598:M598 T598:V598 AC598:AE598 AL598:AN598 K599:M599 T599:V599 AC599:AE599 AL599:AN599 E600:F600 K600:O600 T600:X600 AC600:AG600 AL600:AP600 K601:M601 T601:V601 AC601:AE601 AL601:AN601 K602:M602 T602:V602 AC602:AE602 AL602:AN602 K603:M603 T603:V603 AC603:AE603 AL603:AN603 K604:M604 T604:V604 AC604:AE604 AL604:AN604 K605:M605 T605:V605 AC605:AE605 AL605:AN605 K606:M606 T606:V606 AC606:AE606 AL606:AN606 K607:M607 T607:V607 AC607:AE607 AL607:AN607 K608:M608 T608:V608 AC608:AE608 AL608:AN608 K609:M609 T609:V609 AC609:AE609 AL609:AN609 K610:M610 T610:V610 AC610:AE610 AL610:AN610 K611:M611 T611:V611 AC611:AE611 AL611:AN611 K612:M612 T612:V612 AC612:AE612 AL612:AN612 K613:M613 T613:V613 AC613:AE613 AL613:AN613 K614:M614 T614:V614 AC614:AE614 AL614:AN614 K615:M615 T615:V615 AC615:AE615 AL615:AN615 K616:M616 T616:V616 AC616:AE616 AL616:AN616 E617:F617 K617:O617 T617:X617 AC617:AG617 AL617:AP617 K618:M618 T618:V618 AC618:AE618 AL618:AN618 K619:M619 T619:V619 AC619:AE619 AL619:AN619 K620:M620 T620:V620 AC620:AE620 AL620:AN620 K621:M621 T621:V621 AC621:AE621 AL621:AN621 K622:M622 T622:V622 AC622:AE622 AL622:AN622 K623:M623 T623:V623 AC623:AE623 AL623:AN623 K624:M624 T624:V624 AC624:AE624 AL624:AN624 K625:M625 T625:V625 AC625:AE625 AL625:AN625 K626:M626 T626:V626 AC626:AE626 AL626:AN626 K627:M627 T627:V627 AC627:AE627 AL627:AN627 K628:M628 T628:V628 AC628:AE628 AL628:AN628 K629:M629 T629:V629 AC629:AE629 AL629:AN629 K630:M630 T630:V630 AC630:AE630 AL630:AN630 K631:M631 T631:V631 AC631:AE631 AL631:AN631 K632:M632 T632:V632 AC632:AE632 AL632:AN632 K633:M633 T633:V633 AC633:AE633 AL633:AN633 E634:F634 K634:O634 T634:X634 AC634:AG634 AL634:AP634 K635:M635 T635:V635 AC635:AE635 AL635:AN635 K636:M636 T636:V636 AC636:AE636 AL636:AN636 K637:M637 T637:V637 AC637:AE637 AL637:AN637 K638:M638 T638:V638 AC638:AE638 AL638:AN638 K639:M639 T639:V639 AC639:AE639 AL639:AN639 K640:M640 T640:V640 AC640:AE640 AL640:AN640 K641:M641 T641:V641 AC641:AE641 AL641:AN641 K642:M642 T642:V642 AC642:AE642 AL642:AN642 K643:M643 T643:V643 AC643:AE643 AL643:AN643 K644:M644 T644:V644 AC644:AE644 AL644:AN644 K645:M645 T645:V645 AC645:AE645 AL645:AN645 K646:M646 T646:V646 AC646:AE646 AL646:AN646 K647:M647 T647:V647 AC647:AE647 AL647:AN647 K648:M648 T648:V648 AC648:AE648 AL648:AN648 K649:M649 T649:V649 AC649:AE649 AL649:AN649 K650:M650 T650:V650 AC650:AE650 AL650:AN650 E651:F651 K651:O651 T651:X651 AC651:AG651 AL651:AP651 K652:M652 T652:V652 AC652:AE652 AL652:AN652 K653:M653 T653:V653 AC653:AE653 AL653:AN653 K654:M654 T654:V654 AC654:AE654 AL654:AN654 K655:M655 T655:V655 AC655:AE655 AL655:AN655 K656:M656 T656:V656 AC656:AE656 AL656:AN656 K657:M657 T657:V657 AC657:AE657 AL657:AN657 K658:M658 T658:V658 AC658:AE658 AL658:AN658 K659:M659 T659:V659 AC659:AE659 AL659:AN659 K660:M660 T660:V660 AC660:AE660 AL660:AN660 K661:M661 T661:V661 AC661:AE661 AL661:AN661 K662:M662 T662:V662 AC662:AE662 AL662:AN662 K663:M663 T663:V663 AC663:AE663 AL663:AN663 K664:M664 T664:V664 AC664:AE664 AL664:AN664 K665:M665 T665:V665 AC665:AE665 AL665:AN665 K666:M666 T666:V666 AC666:AE666 AL666:AN666 K667:M667 T667:V667 AC667:AE667 AL667:AN667 E668:F668 K668:O668 T668:X668 AC668:AG668 AL668:AP668 K669:M669 T669:V669 AC669:AE669 AL669:AN669 K670:M670 T670:V670 AC670:AE670 AL670:AN670 K671:M671 T671:V671 AC671:AE671 AL671:AN671 K672:M672 T672:V672 AC672:AE672 AL672:AN672 K673:M673 T673:V673 AC673:AE673 AL673:AN673 K674:M674 T674:V674 AC674:AE674 AL674:AN674 K675:M675 T675:V675 AC675:AE675 AL675:AN675 K676:M676 T676:V676 AC676:AE676 AL676:AN676 K677:M677 T677:V677 AC677:AE677 AL677:AN677 K678:M678 T678:V678 AC678:AE678 AL678:AN678 K679:M679 T679:V679 AC679:AE679 AL679:AN679 K680:M680 T680:V680 AC680:AE680 AL680:AN680 K681:M681 T681:V681 AC681:AE681 AL681:AN681 K682:M682 T682:V682 AC682:AE682 AL682:AN682 K683:M683 T683:V683 AC683:AE683 AL683:AN683 K684:M684 T684:V684 AC684:AE684 AL684:AN684 E685:F685 K685:O685 T685:X685 AC685:AG685 AL685:AP685 K686:M686 T686:V686 AC686:AE686 AL686:AN686 K687:M687 T687:V687 AC687:AE687 AL687:AN687 K688:M688 T688:V688 AC688:AE688 AL688:AN688 K689:M689 T689:V689 AC689:AE689 AL689:AN689 K690:M690 T690:V690 AC690:AE690 AL690:AN690 K691:M691 T691:V691 AC691:AE691 AL691:AN691 K692:M692 T692:V692 AC692:AE692 AL692:AN692 K693:M693 T693:V693 AC693:AE693 AL693:AN693 K694:M694 T694:V694 AC694:AE694 AL694:AN694 K695:M695 T695:V695 AC695:AE695 AL695:AN695 K696:M696 T696:V696 AC696:AE696 AL696:AN696 K697:M697 T697:V697 AC697:AE697 AL697:AN697 K698:M698 T698:V698 AC698:AE698 AL698:AN698 K699:M699 T699:V699 AC699:AE699 AL699:AN699 K700:M700 T700:V700 AC700:AE700 AL700:AN700 K701:M701 T701:V701 AC701:AE701 AL701:AN701 E702:F702 K702:O702 T702:X702 AC702:AG702 AL702:AP702 K703:M703 T703:V703 AC703:AE703 AL703:AN703 K704:M704 T704:V704 AC704:AE704 AL704:AN704 K705:M705 T705:V705 AC705:AE705 AL705:AN705 K706:M706 T706:V706 AC706:AE706 AL706:AN706 K707:M707 T707:V707 AC707:AE707 AL707:AN707 K708:M708 T708:V708 AC708:AE708 AL708:AN708 K709:M709 T709:V709 AC709:AE709 AL709:AN709 K710:M710 T710:V710 AC710:AE710 AL710:AN710 K711:M711 T711:V711 AC711:AE711 AL711:AN711 K712:M712 T712:V712 AC712:AE712 AL712:AN712 K713:M713 T713:V713 AC713:AE713 AL713:AN713 K714:M714 T714:V714 AC714:AE714 AL714:AN714 K715:M715 T715:V715 AC715:AE715 AL715:AN715 K716:M716 T716:V716 AC716:AE716 AL716:AN716 K717:M717 T717:V717 AC717:AE717 AL717:AN717 K718:M718 T718:V718 AC718:AE718 AL718:AN718 E719:F719 K719:O719 T719:X719 AC719:AG719 AL719:AP719 K720:M720 T720:V720 AC720:AE720 AL720:AN720 K721:M721 T721:V721 AC721:AE721 AL721:AN721 K722:M722 T722:V722 AC722:AE722 AL722:AN722 K723:M723 T723:V723 AC723:AE723 AL723:AN723 K724:M724 T724:V724 AC724:AE724 AL724:AN724 K725:M725 T725:V725 AC725:AE725 AL725:AN725 K726:M726 T726:V726 AC726:AE726 AL726:AN726 K727:M727 T727:V727 AC727:AE727 AL727:AN727 K728:M728 T728:V728 AC728:AE728 AL728:AN728 K729:M729 T729:V729 AC729:AE729 AL729:AN729 K730:M730 T730:V730 AC730:AE730 AL730:AN730 K731:M731 T731:V731 AC731:AE731 AL731:AN731 K732:M732 T732:V732 AC732:AE732 AL732:AN732 K733:M733 T733:V733 AC733:AE733 AL733:AN733 K734:M734 T734:V734 AC734:AE734 AL734:AN734 K735:M735 T735:V735 AC735:AE735 AL735:AN735 E736:F736 K736:O736 T736:X736 AC736:AG736 AL736:AP736 K737:M737 T737:V737 AC737:AE737 AL737:AN737 K738:M738 T738:V738 AC738:AE738 AL738:AN738 K739:M739 T739:V739 AC739:AE739 AL739:AN739 K740:M740 T740:V740 AC740:AE740 AL740:AN740 K741:M741 T741:V741 AC741:AE741 AL741:AN741 K742:M742 T742:V742 AC742:AE742 AL742:AN742 K743:M743 T743:V743 AC743:AE743 AL743:AN743 K744:M744 T744:V744 AC744:AE744 AL744:AN744 K745:M745 T745:V745 AC745:AE745 AL745:AN745 K746:M746 T746:V746 AC746:AE746 AL746:AN746 K747:M747 T747:V747 AC747:AE747 AL747:AN747 K748:M748 T748:V748 AC748:AE748 AL748:AN748 K749:M749 T749:V749 AC749:AE749 AL749:AN749 K750:M750 T750:V750 AC750:AE750 AL750:AN750 K751:M751 T751:V751 AC751:AE751 AL751:AN751 K752:M752 T752:V752 AC752:AE752 AL752:AN752 E753:F753 K753:O753 T753:X753 AC753:AG753 AL753:AP753 K754:M754 T754:V754 AC754:AE754 AL754:AN754 K755:M755 T755:V755 AC755:AE755 AL755:AN755 K756:M756 T756:V756 AC756:AE756 AL756:AN756 K757:M757 T757:V757 AC757:AE757 AL757:AN757 K758:M758 T758:V758 AC758:AE758 AL758:AN758 K759:M759 T759:V759 AC759:AE759 AL759:AN759 K760:M760 T760:V760 AC760:AE760 AL760:AN760 K761:M761 T761:V761 AC761:AE761 AL761:AN761 K762:M762 T762:V762 AC762:AE762 AL762:AN762 K763:M763 T763:V763 AC763:AE763 AL763:AN763 K764:M764 T764:V764 AC764:AE764 AL764:AN764 K765:M765 T765:V765 AC765:AE765 AL765:AN765 K766:M766 T766:V766 AC766:AE766 AL766:AN766 K767:M767 T767:V767 AC767:AE767 AL767:AN767 K768:M768 T768:V768 AC768:AE768 AL768:AN768 K769:M769 T769:V769 AC769:AE769 AL769:AN769 E770:F770 K770:O770 T770:X770 AC770:AG770 AL770:AP770 K771:M771 T771:V771 AC771:AE771 AL771:AN771 K772:M772 T772:V772 AC772:AE772 AL772:AN772 K773:M773 T773:V773 AC773:AE773 AL773:AN773 K774:M774 T774:V774 AC774:AE774 AL774:AN774 K775:M775 T775:V775 AC775:AE775 AL775:AN775 K776:M776 T776:V776 AC776:AE776 AL776:AN776 K777:M777 T777:V777 AC777:AE777 AL777:AN777 K778:M778 T778:V778 AC778:AE778 AL778:AN778 K779:M779 T779:V779 AC779:AE779 AL779:AN779 K780:M780 T780:V780 AC780:AE780 AL780:AN780 K781:M781 T781:V781 AC781:AE781 AL781:AN781 K782:M782 T782:V782 AC782:AE782 AL782:AN782 K783:M783 T783:V783 AC783:AE783 AL783:AN783 K784:M784 T784:V784 AC784:AE784 AL784:AN784 K785:M785 T785:V785 AC785:AE785 AL785:AN785 K786:M786 T786:V786 AC786:AE786 AL786:AN786 E787:F787 K787:O787 T787:X787 AC787:AG787 AL787:AP787 K788:M788 T788:V788 AC788:AE788 AL788:AN788 K789:M789 T789:V789 AC789:AE789 AL789:AN789 K790:M790 T790:V790 AC790:AE790 AL790:AN790 K791:M791 T791:V791 AC791:AE791 AL791:AN791 K792:M792 T792:V792 AC792:AE792 AL792:AN792 K793:M793 T793:V793 AC793:AE793 AL793:AN793 K794:M794 T794:V794 AC794:AE794 AL794:AN794 K795:M795 T795:V795 AC795:AE795 AL795:AN795 K796:M796 T796:V796 AC796:AE796 AL796:AN796 K797:M797 T797:V797 AC797:AE797 AL797:AN797 K798:M798 T798:V798 AC798:AE798 AL798:AN798 K799:M799 T799:V799 AC799:AE799 AL799:AN799 K800:M800 T800:V800 AC800:AE800 AL800:AN800 K801:M801 T801:V801 AC801:AE801 AL801:AN801 K802:M802 T802:V802 AC802:AE802 AL802:AN802 K803:M803 T803:V803 AC803:AE803 AL803:AN803 E804:F804 K804:O804 T804:X804 AC804:AG804 AL804:AP804 K805:M805 T805:V805 AC805:AE805 AL805:AN805 K806:M806 T806:V806 AC806:AE806 AL806:AN806 K807:M807 T807:V807 AC807:AE807 AL807:AN807 K808:M808 T808:V808 AC808:AE808 AL808:AN808 K809:M809 T809:V809 AC809:AE809 AL809:AN809 K810:M810 T810:V810 AC810:AE810 AL810:AN810 K811:M811 T811:V811 AC811:AE811 AL811:AN811 K812:M812 T812:V812 AC812:AE812 AL812:AN812 K813:M813 T813:V813 AC813:AE813 AL813:AN813 K814:M814 T814:V814 AC814:AE814 AL814:AN814 K815:M815 T815:V815 AC815:AE815 AL815:AN815 K816:M816 T816:V816 AC816:AE816 AL816:AN816 K817:M817 T817:V817 AC817:AE817 AL817:AN817 K818:M818 T818:V818 AC818:AE818 AL818:AN818 K819:M819 T819:V819 AC819:AE819 AL819:AN819 K820:M820 T820:V820 AC820:AE820 AL820:AN820 E821:F821 K821:O821 T821:X821 AC821:AG821 AL821:AP821 K822:M822 T822:V822 AC822:AE822 AL822:AN822 K823:M823 T823:V823 AC823:AE823 AL823:AN823 K824:M824 T824:V824 AC824:AE824 AL824:AN824 K825:M825 T825:V825 AC825:AE825 AL825:AN825 K826:M826 T826:V826 AC826:AE826 AL826:AN826 K827:M827 T827:V827 AC827:AE827 AL827:AN827 K828:M828 T828:V828 AC828:AE828 AL828:AN828 K829:M829 T829:V829 AC829:AE829 AL829:AN829 K830:M830 T830:V830 AC830:AE830 AL830:AN830 K831:M831 T831:V831 AC831:AE831 AL831:AN831 K832:M832 T832:V832 AC832:AE832 AL832:AN832 K833:M833 T833:V833 AC833:AE833 AL833:AN833 K834:M834 T834:V834 AC834:AE834 AL834:AN834 K835:M835 T835:V835 AC835:AE835 AL835:AN835 K836:M836 T836:V836 AC836:AE836 AL836:AN836 K837:M837 T837:V837 AC837:AE837 AL837:AN837 E838:F838 K838:O838 T838:X838 AC838:AG838 AL838:AP838 K839:M839 T839:V839 AC839:AE839 AL839:AN839 K840:M840 T840:V840 AC840:AE840 AL840:AN840 K841:M841 T841:V841 AC841:AE841 AL841:AN841 K842:M842 T842:V842 AC842:AE842 AL842:AN842 K843:M843 T843:V843 AC843:AE843 AL843:AN843 K844:M844 T844:V844 AC844:AE844 AL844:AN844 K845:M845 T845:V845 AC845:AE845 AL845:AN845 K846:M846 T846:V846 AC846:AE846 AL846:AN846 K847:M847 T847:V847 AC847:AE847 AL847:AN847 K848:M848 T848:V848 AC848:AE848 AL848:AN848 K849:M849 T849:V849 AC849:AE849 AL849:AN849 K850:M850 T850:V850 AC850:AE850 AL850:AN850 K851:M851 T851:V851 AC851:AE851 AL851:AN851 K852:M852 T852:V852 AC852:AE852 AL852:AN852 K853:M853 T853:V853 AC853:AE853 AL853:AN853 K854:M854 T854:V854 AC854:AE854 AL854:AN854 E855:F855 K855:O855 T855:X855 AC855:AG855 AL855:AP855 K856:M856 T856:V856 AC856:AE856 AL856:AN856 K857:M857 T857:V857 AC857:AE857 AL857:AN857 K858:M858 T858:V858 AC858:AE858 AL858:AN858 K859:M859 T859:V859 AC859:AE859 AL859:AN859 K860:M860 T860:V860 AC860:AE860 AL860:AN860 K861:M861 T861:V861 AC861:AE861 AL861:AN861 K862:M862 T862:V862 AC862:AE862 AL862:AN862 K863:M863 T863:V863 AC863:AE863 AL863:AN863 K864:M864 T864:V864 AC864:AE864 AL864:AN864 K865:M865 T865:V865 AC865:AE865 AL865:AN865 K866:M866 T866:V866 AC866:AE866 AL866:AN866 K867:M867 T867:V867 AC867:AE867 AL867:AN867 K868:M868 T868:V868 AC868:AE868 AL868:AN868 K869:M869 T869:V869 AC869:AE869 AL869:AN869 K870:M870 T870:V870 AC870:AE870 AL870:AN870 K871:M871 T871:V871 AC871:AE871 AL871:AN871 E872:F872 K872:O872 T872:X872 AC872:AG872 AL872:AP872 K873:M873 T873:V873 AC873:AE873 AL873:AN873 K874:M874 T874:V874 AC874:AE874 AL874:AN874 K875:M875 T875:V875 AC875:AE875 AL875:AN875 K876:M876 T876:V876 AC876:AE876 AL876:AN876 K877:M877 T877:V877 AC877:AE877 AL877:AN877 K878:M878 T878:V878 AC878:AE878 AL878:AN878 K879:M879 T879:V879 AC879:AE879 AL879:AN879 K880:M880 T880:V880 AC880:AE880 AL880:AN880 K881:M881 T881:V881 AC881:AE881 AL881:AN881 K882:M882 T882:V882 AC882:AE882 AL882:AN882 K883:M883 T883:V883 AC883:AE883 AL883:AN883 K884:M884 T884:V884 AC884:AE884 AL884:AN884 K885:M885 T885:V885 AC885:AE885 AL885:AN885 K886:M886 T886:V886 AC886:AE886 AL886:AN886 K887:M887 T887:V887 AC887:AE887 AL887:AN887 K888:M888 T888:V888 AC888:AE888 AL888:AN888 E889:F889 K889:O889 T889:X889 AC889:AG889 AL889:AP889 K890:M890 T890:V890 AC890:AE890 AL890:AN890 K891:M891 T891:V891 AC891:AE891 AL891:AN891 K892:M892 T892:V892 AC892:AE892 AL892:AN892 K893:M893 T893:V893 AC893:AE893 AL893:AN893 K894:M894 T894:V894 AC894:AE894 AL894:AN894 K895:M895 T895:V895 AC895:AE895 AL895:AN895 K896:M896 T896:V896 AC896:AE896 AL896:AN896 K897:M897 T897:V897 AC897:AE897 AL897:AN897 K898:M898 T898:V898 AC898:AE898 AL898:AN898 K899:M899 T899:V899 AC899:AE899 AL899:AN899 K900:M900 T900:V900 AC900:AE900 AL900:AN900 K901:M901 T901:V901 AC901:AE901 AL901:AN901 K902:M902 T902:V902 AC902:AE902 AL902:AN902 K903:M903 T903:V903 AC903:AE903 AL903:AN903 K904:M904 T904:V904 AC904:AE904 AL904:AN904 K905:M905 T905:V905 AC905:AE905 AL905:AN905 E906:F906 K906:O906 T906:X906 AC906:AG906 AL906:AP906 K907:M907 T907:V907 AC907:AE907 AL907:AN907 K908:M908 T908:V908 AC908:AE908 AL908:AN908 K909:M909 T909:V909 AC909:AE909 AL909:AN909 K910:M910 T910:V910 AC910:AE910 AL910:AN910 K911:M911 T911:V911 AC911:AE911 AL911:AN911 K912:M912 T912:V912 AC912:AE912 AL912:AN912 K913:M913 T913:V913 AC913:AE913 AL913:AN913 K914:M914 T914:V914 AC914:AE914 AL914:AN914 K915:M915 T915:V915 AC915:AE915 AL915:AN915 K916:M916 T916:V916 AC916:AE916 AL916:AN916 K917:M917 T917:V917 AC917:AE917 AL917:AN917 K918:M918 T918:V918 AC918:AE918 AL918:AN918 K919:M919 T919:V919 AC919:AE919 AL919:AN919 K920:M920 T920:V920 AC920:AE920 AL920:AN920 K921:M921 T921:V921 AC921:AE921 AL921:AN921 K922:M922 T922:V922 AC922:AE922 AL922:AN922 E923:F923 K923:O923 T923:X923 AC923:AG923 AL923:AP923 K924:M924 T924:V924 AC924:AE924 AL924:AN924 K925:M925 T925:V925 AC925:AE925 AL925:AN925 K926:M926 T926:V926 AC926:AE926 AL926:AN926 K927:M927 T927:V927 AC927:AE927 AL927:AN927 K928:M928 T928:V928 AC928:AE928 AL928:AN928 K929:M929 T929:V929 AC929:AE929 AL929:AN929 K930:M930 T930:V930 AC930:AE930 AL930:AN930 K931:M931 T931:V931 AC931:AE931 AL931:AN931 K932:M932 T932:V932 AC932:AE932 AL932:AN932 K933:M933 T933:V933 AC933:AE933 AL933:AN933 K934:M934 T934:V934 AC934:AE934 AL934:AN934 K935:M935 T935:V935 AC935:AE935 AL935:AN935 K936:M936 T936:V936 AC936:AE936 AL936:AN936 K937:M937 T937:V937 AC937:AE937 AL937:AN937 K938:M938 T938:V938 AC938:AE938 AL938:AN938 K939:M939 T939:V939 AC939:AE939 AL939:AN939 E940:F940 K940:O940 T940:X940 AC940:AG940 AL940:AP940 K941:M941 T941:V941 AC941:AE941 AL941:AN941 K942:M942 T942:V942 AC942:AE942 AL942:AN942 K943:M943 T943:V943 AC943:AE943 AL943:AN943 K944:M944 T944:V944 AC944:AE944 AL944:AN944 K945:M945 T945:V945 AC945:AE945 AL945:AN945 K946:M946 T946:V946 AC946:AE946 AL946:AN946 K947:M947 T947:V947 AC947:AE947 AL947:AN947 K948:M948 T948:V948 AC948:AE948 AL948:AN948 K949:M949 T949:V949 AC949:AE949 AL949:AN949 K950:M950 T950:V950 AC950:AE950 AL950:AN950 K951:M951 T951:V951 AC951:AE951 AL951:AN951 K952:M952 T952:V952 AC952:AE952 AL952:AN952 K953:M953 T953:V953 AC953:AE953 AL953:AN953 K954:M954 T954:V954 AC954:AE954 AL954:AN954 K955:M955 T955:V955 AC955:AE955 AL955:AN955 K956:M956 T956:V956 AC956:AE956 AL956:AN956 E957:F957 K957:O957 T957:X957 AC957:AG957 AL957:AP957 K958:M958 T958:V958 AC958:AE958 AL958:AN958 K959:M959 T959:V959 AC959:AE959 AL959:AN959 K960:M960 T960:V960 AC960:AE960 AL960:AN960 K961:M961 T961:V961 AC961:AE961 AL961:AN961 K962:M962 T962:V962 AC962:AE962 AL962:AN962 K963:M963 T963:V963 AC963:AE963 AL963:AN963 K964:M964 T964:V964 AC964:AE964 AL964:AN964 K965:M965 T965:V965 AC965:AE965 AL965:AN965 K966:M966 T966:V966 AC966:AE966 AL966:AN966 K967:M967 T967:V967 AC967:AE967 AL967:AN967 K968:M968 T968:V968 AC968:AE968 AL968:AN968 K969:M969 T969:V969 AC969:AE969 AL969:AN969 K970:M970 T970:V970 AC970:AE970 AL970:AN970 K971:M971 T971:V971 AC971:AE971 AL971:AN971 K972:M972 T972:V972 AC972:AE972 AL972:AN972 K973:M973 T973:V973 AC973:AE973 AL973:AN973 E974:F974 K974:O974 T974:X974 AC974:AG974 AL974:AP974 K975:M975 T975:V975 AC975:AE975 AL975:AN975 K976:M976 T976:V976 AC976:AE976 AL976:AN976 K977:M977 T977:V977 AC977:AE977 AL977:AN977 K978:M978 T978:V978 AC978:AE978 AL978:AN978 K979:M979 T979:V979 AC979:AE979 AL979:AN979 K980:M980 T980:V980 AC980:AE980 AL980:AN980 K981:M981 T981:V981 AC981:AE981 AL981:AN981 K982:M982 T982:V982 AC982:AE982 AL982:AN982 K983:M983 T983:V983 AC983:AE983 AL983:AN983 K984:M984 T984:V984 AC984:AE984 AL984:AN984 K985:M985 T985:V985 AC985:AE985 AL985:AN985 K986:M986 T986:V986 AC986:AE986 AL986:AN986 K987:M987 T987:V987 AC987:AE987 AL987:AN987 K988:M988 T988:V988 AC988:AE988 AL988:AN988 K989:M989 T989:V989 AC989:AE989 AL989:AN989 K990:M990 T990:V990 AC990:AE990 AL990:AN990 E991:F991 K991:O991 T991:X991 AC991:AG991 AL991:AP991 K992:M992 T992:V992 AC992:AE992 AL992:AN992 K993:M993 T993:V993 AC993:AE993 AL993:AN993 K994:M994 T994:V994 AC994:AE994 AL994:AN994 K995:M995 T995:V995 AC995:AE995 AL995:AN995 K996:M996 T996:V996 AC996:AE996 AL996:AN996 K997:M997 T997:V997 AC997:AE997 AL997:AN997 K998:M998 T998:V998 AC998:AE998 AL998:AN998 K999:M999 T999:V999 AC999:AE999 AL999:AN999 K1000:M1000 T1000:V1000 AC1000:AE1000 AL1000:AN1000 K1001:M1001 T1001:V1001 AC1001:AE1001 AL1001:AN1001 K1002:M1002 T1002:V1002 AC1002:AE1002 AL1002:AN1002 K1003:M1003 T1003:V1003 AC1003:AE1003 AL1003:AN1003 K1004:M1004 T1004:V1004 AC1004:AE1004 AL1004:AN1004 K1005:M1005 T1005:V1005 AC1005:AE1005 AL1005:AN1005 K1006:M1006 T1006:V1006 AC1006:AE1006 AL1006:AN1006 K1007:M1007 T1007:V1007 AC1007:AE1007 AL1007:AN1007 E1008:F1008 K1008:O1008 T1008:X1008 AC1008:AG1008 AL1008:AP1008 K1009:M1009 T1009:V1009 AC1009:AE1009 AL1009:AN1009 K1010:M1010 T1010:V1010 AC1010:AE1010 AL1010:AN1010 K1011:M1011 T1011:V1011 AC1011:AE1011 AL1011:AN1011 K1012:M1012 T1012:V1012 AC1012:AE1012 AL1012:AN1012 K1013:M1013 T1013:V1013 AC1013:AE1013 AL1013:AN1013 K1014:M1014 T1014:V1014 AC1014:AE1014 AL1014:AN1014 K1015:M1015 T1015:V1015 AC1015:AE1015 AL1015:AN1015 K1016:M1016 T1016:V1016 AC1016:AE1016 AL1016:AN1016 K1017:M1017 T1017:V1017 AC1017:AE1017 AL1017:AN1017 K1018:M1018 T1018:V1018 AC1018:AE1018 AL1018:AN1018 K1019:M1019 T1019:V1019 AC1019:AE1019 AL1019:AN1019 K1020:M1020 T1020:V1020 AC1020:AE1020 AL1020:AN1020 K1021:M1021 T1021:V1021 AC1021:AE1021 AL1021:AN1021 K1022:M1022 T1022:V1022 AC1022:AE1022 AL1022:AN1022 K1023:M1023 T1023:V1023 AC1023:AE1023 AL1023:AN1023 K1024:M1024 T1024:V1024 AC1024:AE1024 AL1024:AN1024 E1025:F1025 K1025:O1025 T1025:X1025 AC1025:AG1025 AL1025:AP1025 K1026:M1026 T1026:V1026 AC1026:AE1026 AL1026:AN1026 K1027:M1027 T1027:V1027 AC1027:AE1027 AL1027:AN1027 K1028:M1028 T1028:V1028 AC1028:AE1028 AL1028:AN1028 K1029:M1029 T1029:V1029 AC1029:AE1029 AL1029:AN1029 K1030:M1030 T1030:V1030 AC1030:AE1030 AL1030:AN1030 K1031:M1031 T1031:V1031 AC1031:AE1031 AL1031:AN1031 K1032:M1032 T1032:V1032 AC1032:AE1032 AL1032:AN1032 K1033:M1033 T1033:V1033 AC1033:AE1033 AL1033:AN1033 K1034:M1034 T1034:V1034 AC1034:AE1034 AL1034:AN1034 K1035:M1035 T1035:V1035 AC1035:AE1035 AL1035:AN1035 K1036:M1036 T1036:V1036 AC1036:AE1036 AL1036:AN1036 K1037:M1037 T1037:V1037 AC1037:AE1037 AL1037:AN1037 K1038:M1038 T1038:V1038 AC1038:AE1038 AL1038:AN1038 K1039:M1039 T1039:V1039 AC1039:AE1039 AL1039:AN1039 K1040:M1040 T1040:V1040 AC1040:AE1040 AL1040:AN1040 K1041:M1041 T1041:V1041 AC1041:AE1041 AL1041:AN1041 E1042:F1042 K1042:O1042 T1042:X1042 AC1042:AG1042 AL1042:AP1042 K1043:M1043 T1043:V1043 AC1043:AE1043 AL1043:AN1043 K1044:M1044 T1044:V1044 AC1044:AE1044 AL1044:AN1044 K1045:M1045 T1045:V1045 AC1045:AE1045 AL1045:AN1045 K1046:M1046 T1046:V1046 AC1046:AE1046 AL1046:AN1046 K1047:M1047 T1047:V1047 AC1047:AE1047 AL1047:AN1047 K1048:M1048 T1048:V1048 AC1048:AE1048 AL1048:AN1048 K1049:M1049 T1049:V1049 AC1049:AE1049 AL1049:AN1049 K1050:M1050 T1050:V1050 AC1050:AE1050 AL1050:AN1050 K1051:M1051 T1051:V1051 AC1051:AE1051 AL1051:AN1051 K1052:M1052 T1052:V1052 AC1052:AE1052 AL1052:AN1052 K1053:M1053 T1053:V1053 AC1053:AE1053 AL1053:AN1053 K1054:M1054 T1054:V1054 AC1054:AE1054 AL1054:AN1054 K1055:M1055 T1055:V1055 AC1055:AE1055 AL1055:AN1055 K1056:M1056 T1056:V1056 AC1056:AE1056 AL1056:AN1056 K1057:M1057 T1057:V1057 AC1057:AE1057 AL1057:AN1057 K1058:M1058 T1058:V1058 AC1058:AE1058 AL1058:AN1058 E1059:F1059 K1059:O1059 T1059:X1059 AC1059:AG1059 AL1059:AP1059 K1060:M1060 T1060:V1060 AC1060:AE1060 AL1060:AN1060 K1061:M1061 T1061:V1061 AC1061:AE1061 AL1061:AN1061 K1062:M1062 T1062:V1062 AC1062:AE1062 AL1062:AN1062 K1063:M1063 T1063:V1063 AC1063:AE1063 AL1063:AN1063 K1064:M1064 T1064:V1064 AC1064:AE1064 AL1064:AN1064 K1065:M1065 T1065:V1065 AC1065:AE1065 AL1065:AN1065 K1066:M1066 T1066:V1066 AC1066:AE1066 AL1066:AN1066 K1067:M1067 T1067:V1067 AC1067:AE1067 AL1067:AN1067 K1068:M1068 T1068:V1068 AC1068:AE1068 AL1068:AN1068 K1069:M1069 T1069:V1069 AC1069:AE1069 AL1069:AN1069 K1070:M1070 T1070:V1070 AC1070:AE1070 AL1070:AN1070 K1071:M1071 T1071:V1071 AC1071:AE1071 AL1071:AN1071 K1072:M1072 T1072:V1072 AC1072:AE1072 AL1072:AN1072 K1073:M1073 T1073:V1073 AC1073:AE1073 AL1073:AN1073 K1074:M1074 T1074:V1074 AC1074:AE1074 AL1074:AN1074 K1075:M1075 T1075:V1075 AC1075:AE1075 AL1075:AN1075 E1076:F1076 K1076:O1076 T1076:X1076 AC1076:AG1076 AL1076:AP1076 K1077:M1077 T1077:V1077 AC1077:AE1077 AL1077:AN1077 K1078:M1078 T1078:V1078 AC1078:AE1078 AL1078:AN1078 K1079:M1079 T1079:V1079 AC1079:AE1079 AL1079:AN1079 K1080:M1080 T1080:V1080 AC1080:AE1080 AL1080:AN1080 K1081:M1081 T1081:V1081 AC1081:AE1081 AL1081:AN1081 K1082:M1082 T1082:V1082 AC1082:AE1082 AL1082:AN1082 K1083:M1083 T1083:V1083 AC1083:AE1083 AL1083:AN1083 K1084:M1084 T1084:V1084 AC1084:AE1084 AL1084:AN1084 K1085:M1085 T1085:V1085 AC1085:AE1085 AL1085:AN1085 K1086:M1086 T1086:V1086 AC1086:AE1086 AL1086:AN1086 K1087:M1087 T1087:V1087 AC1087:AE1087 AL1087:AN1087 K1088:M1088 T1088:V1088 AC1088:AE1088 AL1088:AN1088 K1089:M1089 T1089:V1089 AC1089:AE1089 AL1089:AN1089 K1090:M1090 T1090:V1090 AC1090:AE1090 AL1090:AN1090 K1091:M1091 T1091:V1091 AC1091:AE1091 AL1091:AN1091 K1092:M1092 T1092:V1092 AC1092:AE1092 AL1092:AN1092 E1093:F1093 K1093:O1093 T1093:X1093 AC1093:AG1093 AL1093:AP1093 K1094:M1094 T1094:V1094 AC1094:AE1094 AL1094:AN1094 K1095:M1095 T1095:V1095 AC1095:AE1095 AL1095:AN1095 K1096:M1096 T1096:V1096 AC1096:AE1096 AL1096:AN1096 K1097:M1097 T1097:V1097 AC1097:AE1097 AL1097:AN1097 K1098:M1098 T1098:V1098 AC1098:AE1098 AL1098:AN1098 K1099:M1099 T1099:V1099 AC1099:AE1099 AL1099:AN1099 K1100:M1100 T1100:V1100 AC1100:AE1100 AL1100:AN1100 K1101:M1101 T1101:V1101 AC1101:AE1101 AL1101:AN1101 K1102:M1102 T1102:V1102 AC1102:AE1102 AL1102:AN1102 K1103:M1103 T1103:V1103 AC1103:AE1103 AL1103:AN1103 K1104:M1104 T1104:V1104 AC1104:AE1104 AL1104:AN1104 K1105:M1105 T1105:V1105 AC1105:AE1105 AL1105:AN1105 K1106:M1106 T1106:V1106 AC1106:AE1106 AL1106:AN1106 K1107:M1107 T1107:V1107 AC1107:AE1107 AL1107:AN1107 K1108:M1108 T1108:V1108 AC1108:AE1108 AL1108:AN1108 K1109:M1109 T1109:V1109 AC1109:AE1109 AL1109:AN1109 E1110:F1110 K1110:O1110 T1110:X1110 AC1110:AG1110 AL1110:AP1110 K1111:M1111 T1111:V1111 AC1111:AE1111 AL1111:AN1111 K1112:M1112 T1112:V1112 AC1112:AE1112 AL1112:AN1112 K1113:M1113 T1113:V1113 AC1113:AE1113 AL1113:AN1113 K1114:M1114 T1114:V1114 AC1114:AE1114 AL1114:AN1114 K1115:M1115 T1115:V1115 AC1115:AE1115 AL1115:AN1115 K1116:M1116 T1116:V1116 AC1116:AE1116 AL1116:AN1116 K1117:M1117 T1117:V1117 AC1117:AE1117 AL1117:AN1117 K1118:M1118 T1118:V1118 AC1118:AE1118 AL1118:AN1118 K1119:M1119 T1119:V1119 AC1119:AE1119 AL1119:AN1119 K1120:M1120 T1120:V1120 AC1120:AE1120 AL1120:AN1120 K1121:M1121 T1121:V1121 AC1121:AE1121 AL1121:AN1121 K1122:M1122 T1122:V1122 AC1122:AE1122 AL1122:AN1122 K1123:M1123 T1123:V1123 AC1123:AE1123 AL1123:AN1123 K1124:M1124 T1124:V1124 AC1124:AE1124 AL1124:AN1124 K1125:M1125 T1125:V1125 AC1125:AE1125 AL1125:AN1125 K1126:M1126 T1126:V1126 AC1126:AE1126 AL1126:AN1126 E1127:F1127 K1127:O1127 T1127:X1127 AC1127:AG1127 AL1127:AP1127 K1128:M1128 T1128:V1128 AC1128:AE1128 AL1128:AN1128 K1129:M1129 T1129:V1129 AC1129:AE1129 AL1129:AN1129 K1130:M1130 T1130:V1130 AC1130:AE1130 AL1130:AN1130 K1131:M1131 T1131:V1131 AC1131:AE1131 AL1131:AN1131 K1132:M1132 T1132:V1132 AC1132:AE1132 AL1132:AN1132 K1133:M1133 T1133:V1133 AC1133:AE1133 AL1133:AN1133 K1134:M1134 T1134:V1134 AC1134:AE1134 AL1134:AN1134 K1135:M1135 T1135:V1135 AC1135:AE1135 AL1135:AN1135 K1136:M1136 T1136:V1136 AC1136:AE1136 AL1136:AN1136 K1137:M1137 T1137:V1137 AC1137:AE1137 AL1137:AN1137 K1138:M1138 T1138:V1138 AC1138:AE1138 AL1138:AN1138 K1139:M1139 T1139:V1139 AC1139:AE1139 AL1139:AN1139 K1140:M1140 T1140:V1140 AC1140:AE1140 AL1140:AN1140 K1141:M1141 T1141:V1141 AC1141:AE1141 AL1141:AN1141 K1142:M1142 T1142:V1142 AC1142:AE1142 AL1142:AN1142 K1143:M1143 T1143:V1143 AC1143:AE1143 AL1143:AN1143 E1144:F1144 K1144:O1144 T1144:X1144 AC1144:AG1144 AL1144:AP1144 K1145:M1145 T1145:V1145 AC1145:AE1145 AL1145:AN1145 K1146:M1146 T1146:V1146 AC1146:AE1146 AL1146:AN1146 K1147:M1147 T1147:V1147 AC1147:AE1147 AL1147:AN1147 K1148:M1148 T1148:V1148 AC1148:AE1148 AL1148:AN1148 K1149:M1149 T1149:V1149 AC1149:AE1149 AL1149:AN1149 K1150:M1150 T1150:V1150 AC1150:AE1150 AL1150:AN1150 K1151:M1151 T1151:V1151 AC1151:AE1151 AL1151:AN1151 K1152:M1152 T1152:V1152 AC1152:AE1152 AL1152:AN1152 K1153:M1153 T1153:V1153 AC1153:AE1153 AL1153:AN1153 K1154:M1154 T1154:V1154 AC1154:AE1154 AL1154:AN1154 K1155:M1155 T1155:V1155 AC1155:AE1155 AL1155:AN1155 K1156:M1156 T1156:V1156 AC1156:AE1156 AL1156:AN1156 K1157:M1157 T1157:V1157 AC1157:AE1157 AL1157:AN1157 K1158:M1158 T1158:V1158 AC1158:AE1158 AL1158:AN1158 K1159:M1159 T1159:V1159 AC1159:AE1159 AL1159:AN1159 K1160:M1160 T1160:V1160 AC1160:AE1160 AL1160:AN1160 E1161:F1161 K1161:O1161 T1161:X1161 AC1161:AG1161 AL1161:AP1161 K1162:M1162 T1162:V1162 AC1162:AE1162 AL1162:AN1162 K1163:M1163 T1163:V1163 AC1163:AE1163 AL1163:AN1163 K1164:M1164 T1164:V1164 AC1164:AE1164 AL1164:AN1164 K1165:M1165 T1165:V1165 AC1165:AE1165 AL1165:AN1165 K1166:M1166 T1166:V1166 AC1166:AE1166 AL1166:AN1166 K1167:M1167 T1167:V1167 AC1167:AE1167 AL1167:AN1167 K1168:M1168 T1168:V1168 AC1168:AE1168 AL1168:AN1168 K1169:M1169 T1169:V1169 AC1169:AE1169 AL1169:AN1169 K1170:M1170 T1170:V1170 AC1170:AE1170 AL1170:AN1170 K1171:M1171 T1171:V1171 AC1171:AE1171 AL1171:AN1171 K1172:M1172 T1172:V1172 AC1172:AE1172 AL1172:AN1172 K1173:M1173 T1173:V1173 AC1173:AE1173 AL1173:AN1173 K1174:M1174 T1174:V1174 AC1174:AE1174 AL1174:AN1174 K1175:M1175 T1175:V1175 AC1175:AE1175 AL1175:AN1175 K1176:M1176 T1176:V1176 AC1176:AE1176 AL1176:AN1176 K1177:M1177 T1177:V1177 AC1177:AE1177 AL1177:AN1177 E1178:F1178 K1178:O1178 T1178:X1178 AC1178:AG1178 AL1178:AP1178 K1179:M1179 T1179:V1179 AC1179:AE1179 AL1179:AN1179 K1180:M1180 T1180:V1180 AC1180:AE1180 AL1180:AN1180 K1181:M1181 T1181:V1181 AC1181:AE1181 AL1181:AN1181 K1182:M1182 T1182:V1182 AC1182:AE1182 AL1182:AN1182 K1183:M1183 T1183:V1183 AC1183:AE1183 AL1183:AN1183 K1184:M1184 T1184:V1184 AC1184:AE1184 AL1184:AN1184 K1185:M1185 T1185:V1185 AC1185:AE1185 AL1185:AN1185 K1186:M1186 T1186:V1186 AC1186:AE1186 AL1186:AN1186 K1187:M1187 T1187:V1187 AC1187:AE1187 AL1187:AN1187 K1188:M1188 T1188:V1188 AC1188:AE1188 AL1188:AN1188 K1189:M1189 T1189:V1189 AC1189:AE1189 AL1189:AN1189 K1190:M1190 T1190:V1190 AC1190:AE1190 AL1190:AN1190 K1191:M1191 T1191:V1191 AC1191:AE1191 AL1191:AN1191 K1192:M1192 T1192:V1192 AC1192:AE1192 AL1192:AN1192 K1193:M1193 T1193:V1193 AC1193:AE1193 AL1193:AN1193 K1194:M1194 T1194:V1194 AC1194:AE1194 AL1194:AN1194 E1195:F1195 K1195:O1195 T1195:X1195 AC1195:AG1195 AL1195:AP1195 K1196:M1196 T1196:V1196 AC1196:AE1196 AL1196:AN1196 K1197:M1197 T1197:V1197 AC1197:AE1197 AL1197:AN1197 K1198:M1198 T1198:V1198 AC1198:AE1198 AL1198:AN1198 K1199:M1199 T1199:V1199 AC1199:AE1199 AL1199:AN1199 K1200:M1200 T1200:V1200 AC1200:AE1200 AL1200:AN1200 K1201:M1201 T1201:V1201 AC1201:AE1201 AL1201:AN1201 K1202:M1202 T1202:V1202 AC1202:AE1202 AL1202:AN1202 K1203:M1203 T1203:V1203 AC1203:AE1203 AL1203:AN1203 K1204:M1204 T1204:V1204 AC1204:AE1204 AL1204:AN1204 K1205:M1205 T1205:V1205 AC1205:AE1205 AL1205:AN1205 K1206:M1206 T1206:V1206 AC1206:AE1206 AL1206:AN1206 K1207:M1207 T1207:V1207 AC1207:AE1207 AL1207:AN1207 K1208:M1208 T1208:V1208 AC1208:AE1208 AL1208:AN1208 K1209:M1209 T1209:V1209 AC1209:AE1209 AL1209:AN1209 K1210:M1210 T1210:V1210 AC1210:AE1210 AL1210:AN1210 K1211:M1211 T1211:V1211 AC1211:AE1211 AL1211:AN1211 E1212:F1212 K1212:O1212 T1212:X1212 AC1212:AG1212 AL1212:AP1212 K1213:M1213 T1213:V1213 AC1213:AE1213 AL1213:AN1213 K1214:M1214 T1214:V1214 AC1214:AE1214 AL1214:AN1214 K1215:M1215 T1215:V1215 AC1215:AE1215 AL1215:AN1215 K1216:M1216 T1216:V1216 AC1216:AE1216 AL1216:AN1216 K1217:M1217 T1217:V1217 AC1217:AE1217 AL1217:AN1217 K1218:M1218 T1218:V1218 AC1218:AE1218 AL1218:AN1218 K1219:M1219 T1219:V1219 AC1219:AE1219 AL1219:AN1219 K1220:M1220 T1220:V1220 AC1220:AE1220 AL1220:AN1220 K1221:M1221 T1221:V1221 AC1221:AE1221 AL1221:AN1221 K1222:M1222 T1222:V1222 AC1222:AE1222 AL1222:AN1222 K1223:M1223 T1223:V1223 AC1223:AE1223 AL1223:AN1223 K1224:M1224 T1224:V1224 AC1224:AE1224 AL1224:AN1224 K1225:M1225 T1225:V1225 AC1225:AE1225 AL1225:AN1225 K1226:M1226 T1226:V1226 AC1226:AE1226 AL1226:AN1226 K1227:M1227 T1227:V1227 AC1227:AE1227 AL1227:AN1227 K1228:M1228 T1228:V1228 AC1228:AE1228 AL1228:AN1228 E1229:F1229 K1229:O1229 T1229:X1229 AC1229:AG1229 AL1229:AP1229 K1230:M1230 T1230:V1230 AC1230:AE1230 AL1230:AN1230 K1231:M1231 T1231:V1231 AC1231:AE1231 AL1231:AN1231 K1232:M1232 T1232:V1232 AC1232:AE1232 AL1232:AN1232 K1233:M1233 T1233:V1233 AC1233:AE1233 AL1233:AN1233 K1234:M1234 T1234:V1234 AC1234:AE1234 AL1234:AN1234 K1235:M1235 T1235:V1235 AC1235:AE1235 AL1235:AN1235 K1236:M1236 T1236:V1236 AC1236:AE1236 AL1236:AN1236 K1237:M1237 T1237:V1237 AC1237:AE1237 AL1237:AN1237 K1238:M1238 T1238:V1238 AC1238:AE1238 AL1238:AN1238 K1239:M1239 T1239:V1239 AC1239:AE1239 AL1239:AN1239 K1240:M1240 T1240:V1240 AC1240:AE1240 AL1240:AN1240 K1241:M1241 T1241:V1241 AC1241:AE1241 AL1241:AN1241 K1242:M1242 T1242:V1242 AC1242:AE1242 AL1242:AN1242 K1243:M1243 T1243:V1243 AC1243:AE1243 AL1243:AN1243 K1244:M1244 T1244:V1244 AC1244:AE1244 AL1244:AN1244 K1245:M1245 T1245:V1245 AC1245:AE1245 AL1245:AN1245 E1246:F1246 K1246:O1246 T1246:X1246 AC1246:AG1246 AL1246:AP1246 K1247:M1247 T1247:V1247 AC1247:AE1247 AL1247:AN1247 K1248:M1248 T1248:V1248 AC1248:AE1248 AL1248:AN1248 K1249:M1249 T1249:V1249 AC1249:AE1249 AL1249:AN1249 K1250:M1250 T1250:V1250 AC1250:AE1250 AL1250:AN1250 K1251:M1251 T1251:V1251 AC1251:AE1251 AL1251:AN1251 K1252:M1252 T1252:V1252 AC1252:AE1252 AL1252:AN1252 K1253:M1253 T1253:V1253 AC1253:AE1253 AL1253:AN1253 K1254:M1254 T1254:V1254 AC1254:AE1254 AL1254:AN1254 K1255:M1255 T1255:V1255 AC1255:AE1255 AL1255:AN1255 K1256:M1256 T1256:V1256 AC1256:AE1256 AL1256:AN1256 K1257:M1257 T1257:V1257 AC1257:AE1257 AL1257:AN1257 K1258:M1258 T1258:V1258 AC1258:AE1258 AL1258:AN1258 K1259:M1259 T1259:V1259 AC1259:AE1259 AL1259:AN1259 K1260:M1260 T1260:V1260 AC1260:AE1260 AL1260:AN1260 K1261:M1261 T1261:V1261 AC1261:AE1261 AL1261:AN1261 K1262:M1262 T1262:V1262 AC1262:AE1262 AL1262:AN1262" emptyCellReference="1"/>
    <ignoredError sqref="CI5:CI10 CK5 CK6:CK47 CI12:CI43 CI46:CI47" evalError="1"/>
    <ignoredError sqref="CJ5:CJ47" evalError="1" emptyCellReference="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3"/>
  <dimension ref="B1:M80"/>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style="4" customWidth="1"/>
    <col min="14" max="16384" width="9" style="1"/>
  </cols>
  <sheetData>
    <row r="1" spans="2:12" ht="16.5" customHeight="1">
      <c r="B1" s="4" t="s">
        <v>532</v>
      </c>
      <c r="C1" s="4"/>
      <c r="D1" s="4"/>
      <c r="E1" s="4"/>
      <c r="F1" s="4"/>
      <c r="G1" s="4"/>
      <c r="H1" s="4"/>
      <c r="I1" s="4"/>
      <c r="J1" s="4"/>
      <c r="K1" s="4"/>
      <c r="L1" s="4"/>
    </row>
    <row r="2" spans="2:12" ht="16.5" customHeight="1">
      <c r="B2" s="4" t="s">
        <v>472</v>
      </c>
    </row>
    <row r="79" spans="2:2" ht="16.5" customHeight="1">
      <c r="B79" s="4" t="s">
        <v>546</v>
      </c>
    </row>
    <row r="80" spans="2:2" ht="16.5" customHeight="1">
      <c r="B80" s="4" t="s">
        <v>472</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2-8.歯科健診分析</oddHeader>
  </headerFooter>
  <rowBreaks count="1" manualBreakCount="1">
    <brk id="78" max="9"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533</v>
      </c>
    </row>
    <row r="2" spans="2:15" ht="16.5" customHeight="1">
      <c r="B2" s="9" t="s">
        <v>476</v>
      </c>
    </row>
    <row r="4" spans="2:15" ht="13.5" customHeight="1">
      <c r="B4" s="82"/>
      <c r="C4" s="83"/>
      <c r="D4" s="83"/>
      <c r="E4" s="83"/>
      <c r="F4" s="83"/>
      <c r="G4" s="84"/>
    </row>
    <row r="5" spans="2:15" ht="13.5" customHeight="1">
      <c r="B5" s="85"/>
      <c r="C5" s="86"/>
      <c r="D5" s="87">
        <v>0.91900000000000015</v>
      </c>
      <c r="E5" s="88" t="s">
        <v>223</v>
      </c>
      <c r="F5" s="89">
        <v>0.96699999999999997</v>
      </c>
      <c r="G5" s="90" t="s">
        <v>224</v>
      </c>
    </row>
    <row r="6" spans="2:15">
      <c r="B6" s="85"/>
      <c r="D6" s="87"/>
      <c r="E6" s="88"/>
      <c r="F6" s="89"/>
      <c r="G6" s="90"/>
    </row>
    <row r="7" spans="2:15">
      <c r="B7" s="85"/>
      <c r="C7" s="91"/>
      <c r="D7" s="87">
        <v>0.87100000000000011</v>
      </c>
      <c r="E7" s="88" t="s">
        <v>223</v>
      </c>
      <c r="F7" s="89">
        <v>0.91900000000000015</v>
      </c>
      <c r="G7" s="90" t="s">
        <v>225</v>
      </c>
    </row>
    <row r="8" spans="2:15">
      <c r="B8" s="85"/>
      <c r="D8" s="87"/>
      <c r="E8" s="88"/>
      <c r="F8" s="89"/>
      <c r="G8" s="90"/>
    </row>
    <row r="9" spans="2:15">
      <c r="B9" s="85"/>
      <c r="C9" s="92"/>
      <c r="D9" s="87">
        <v>0.82300000000000006</v>
      </c>
      <c r="E9" s="88" t="s">
        <v>223</v>
      </c>
      <c r="F9" s="89">
        <v>0.87100000000000011</v>
      </c>
      <c r="G9" s="90" t="s">
        <v>225</v>
      </c>
    </row>
    <row r="10" spans="2:15">
      <c r="B10" s="85"/>
      <c r="D10" s="87"/>
      <c r="E10" s="88"/>
      <c r="F10" s="89"/>
      <c r="G10" s="90"/>
    </row>
    <row r="11" spans="2:15">
      <c r="B11" s="85"/>
      <c r="C11" s="93"/>
      <c r="D11" s="87">
        <v>0.77500000000000002</v>
      </c>
      <c r="E11" s="88" t="s">
        <v>223</v>
      </c>
      <c r="F11" s="89">
        <v>0.82300000000000006</v>
      </c>
      <c r="G11" s="90" t="s">
        <v>225</v>
      </c>
    </row>
    <row r="12" spans="2:15">
      <c r="B12" s="85"/>
      <c r="D12" s="87"/>
      <c r="E12" s="88"/>
      <c r="F12" s="89"/>
      <c r="G12" s="90"/>
    </row>
    <row r="13" spans="2:15">
      <c r="B13" s="85"/>
      <c r="C13" s="94"/>
      <c r="D13" s="87">
        <v>0.72699999999999998</v>
      </c>
      <c r="E13" s="88" t="s">
        <v>223</v>
      </c>
      <c r="F13" s="89">
        <v>0.77500000000000002</v>
      </c>
      <c r="G13" s="90" t="s">
        <v>225</v>
      </c>
    </row>
    <row r="14" spans="2:15">
      <c r="B14" s="95"/>
      <c r="C14" s="96"/>
      <c r="D14" s="96"/>
      <c r="E14" s="96"/>
      <c r="F14" s="96"/>
      <c r="G14" s="97"/>
    </row>
    <row r="16" spans="2:15">
      <c r="B16" s="82"/>
      <c r="C16" s="83"/>
      <c r="D16" s="83"/>
      <c r="E16" s="83"/>
      <c r="F16" s="83"/>
      <c r="G16" s="83"/>
      <c r="H16" s="83"/>
      <c r="I16" s="83"/>
      <c r="J16" s="83"/>
      <c r="K16" s="83"/>
      <c r="L16" s="83"/>
      <c r="M16" s="83"/>
      <c r="N16" s="83"/>
      <c r="O16" s="84"/>
    </row>
    <row r="17" spans="2:15">
      <c r="B17" s="85"/>
      <c r="O17" s="98"/>
    </row>
    <row r="18" spans="2:15">
      <c r="B18" s="85"/>
      <c r="O18" s="98"/>
    </row>
    <row r="19" spans="2:15">
      <c r="B19" s="85"/>
      <c r="O19" s="98"/>
    </row>
    <row r="20" spans="2:15">
      <c r="B20" s="85"/>
      <c r="O20" s="98"/>
    </row>
    <row r="21" spans="2:15">
      <c r="B21" s="85"/>
      <c r="O21" s="98"/>
    </row>
    <row r="22" spans="2:15">
      <c r="B22" s="85"/>
      <c r="O22" s="98"/>
    </row>
    <row r="23" spans="2:15">
      <c r="B23" s="85"/>
      <c r="O23" s="98"/>
    </row>
    <row r="24" spans="2:15">
      <c r="B24" s="85"/>
      <c r="O24" s="98"/>
    </row>
    <row r="25" spans="2:15">
      <c r="B25" s="85"/>
      <c r="O25" s="98"/>
    </row>
    <row r="26" spans="2:15">
      <c r="B26" s="85"/>
      <c r="O26" s="98"/>
    </row>
    <row r="27" spans="2:15">
      <c r="B27" s="85"/>
      <c r="O27" s="98"/>
    </row>
    <row r="28" spans="2:15">
      <c r="B28" s="85"/>
      <c r="O28" s="98"/>
    </row>
    <row r="29" spans="2:15">
      <c r="B29" s="85"/>
      <c r="O29" s="98"/>
    </row>
    <row r="30" spans="2:15">
      <c r="B30" s="85"/>
      <c r="O30" s="98"/>
    </row>
    <row r="31" spans="2:15">
      <c r="B31" s="85"/>
      <c r="O31" s="98"/>
    </row>
    <row r="32" spans="2:15">
      <c r="B32" s="85"/>
      <c r="O32" s="98"/>
    </row>
    <row r="33" spans="2:15">
      <c r="B33" s="85"/>
      <c r="O33" s="98"/>
    </row>
    <row r="34" spans="2:15">
      <c r="B34" s="85"/>
      <c r="O34" s="98"/>
    </row>
    <row r="35" spans="2:15">
      <c r="B35" s="85"/>
      <c r="O35" s="98"/>
    </row>
    <row r="36" spans="2:15">
      <c r="B36" s="85"/>
      <c r="O36" s="98"/>
    </row>
    <row r="37" spans="2:15">
      <c r="B37" s="85"/>
      <c r="O37" s="98"/>
    </row>
    <row r="38" spans="2:15">
      <c r="B38" s="85"/>
      <c r="O38" s="98"/>
    </row>
    <row r="39" spans="2:15">
      <c r="B39" s="85"/>
      <c r="O39" s="98"/>
    </row>
    <row r="40" spans="2:15">
      <c r="B40" s="85"/>
      <c r="O40" s="98"/>
    </row>
    <row r="41" spans="2:15">
      <c r="B41" s="85"/>
      <c r="O41" s="98"/>
    </row>
    <row r="42" spans="2:15">
      <c r="B42" s="85"/>
      <c r="O42" s="98"/>
    </row>
    <row r="43" spans="2:15">
      <c r="B43" s="85"/>
      <c r="O43" s="98"/>
    </row>
    <row r="44" spans="2:15">
      <c r="B44" s="85"/>
      <c r="O44" s="98"/>
    </row>
    <row r="45" spans="2:15">
      <c r="B45" s="85"/>
      <c r="O45" s="98"/>
    </row>
    <row r="46" spans="2:15">
      <c r="B46" s="85"/>
      <c r="O46" s="98"/>
    </row>
    <row r="47" spans="2:15">
      <c r="B47" s="85"/>
      <c r="O47" s="98"/>
    </row>
    <row r="48" spans="2:15">
      <c r="B48" s="85"/>
      <c r="O48" s="98"/>
    </row>
    <row r="49" spans="2:15">
      <c r="B49" s="85"/>
      <c r="O49" s="98"/>
    </row>
    <row r="50" spans="2:15">
      <c r="B50" s="85"/>
      <c r="O50" s="98"/>
    </row>
    <row r="51" spans="2:15">
      <c r="B51" s="85"/>
      <c r="O51" s="98"/>
    </row>
    <row r="52" spans="2:15">
      <c r="B52" s="85"/>
      <c r="O52" s="98"/>
    </row>
    <row r="53" spans="2:15">
      <c r="B53" s="85"/>
      <c r="O53" s="98"/>
    </row>
    <row r="54" spans="2:15">
      <c r="B54" s="85"/>
      <c r="O54" s="98"/>
    </row>
    <row r="55" spans="2:15">
      <c r="B55" s="85"/>
      <c r="O55" s="98"/>
    </row>
    <row r="56" spans="2:15">
      <c r="B56" s="85"/>
      <c r="O56" s="98"/>
    </row>
    <row r="57" spans="2:15">
      <c r="B57" s="85"/>
      <c r="O57" s="98"/>
    </row>
    <row r="58" spans="2:15">
      <c r="B58" s="85"/>
      <c r="O58" s="98"/>
    </row>
    <row r="59" spans="2:15">
      <c r="B59" s="85"/>
      <c r="O59" s="98"/>
    </row>
    <row r="60" spans="2:15">
      <c r="B60" s="85"/>
      <c r="O60" s="98"/>
    </row>
    <row r="61" spans="2:15">
      <c r="B61" s="85"/>
      <c r="O61" s="98"/>
    </row>
    <row r="62" spans="2:15">
      <c r="B62" s="85"/>
      <c r="O62" s="98"/>
    </row>
    <row r="63" spans="2:15">
      <c r="B63" s="85"/>
      <c r="O63" s="98"/>
    </row>
    <row r="64" spans="2:15">
      <c r="B64" s="85"/>
      <c r="O64" s="98"/>
    </row>
    <row r="65" spans="2:15">
      <c r="B65" s="85"/>
      <c r="O65" s="98"/>
    </row>
    <row r="66" spans="2:15">
      <c r="B66" s="85"/>
      <c r="O66" s="98"/>
    </row>
    <row r="67" spans="2:15">
      <c r="B67" s="85"/>
      <c r="O67" s="98"/>
    </row>
    <row r="68" spans="2:15">
      <c r="B68" s="85"/>
      <c r="O68" s="98"/>
    </row>
    <row r="69" spans="2:15">
      <c r="B69" s="85"/>
      <c r="O69" s="98"/>
    </row>
    <row r="70" spans="2:15">
      <c r="B70" s="85"/>
      <c r="O70" s="98"/>
    </row>
    <row r="71" spans="2:15">
      <c r="B71" s="85"/>
      <c r="O71" s="98"/>
    </row>
    <row r="72" spans="2:15">
      <c r="B72" s="85"/>
      <c r="O72" s="98"/>
    </row>
    <row r="73" spans="2:15">
      <c r="B73" s="85"/>
      <c r="O73" s="98"/>
    </row>
    <row r="74" spans="2:15">
      <c r="B74" s="85"/>
      <c r="O74" s="98"/>
    </row>
    <row r="75" spans="2:15">
      <c r="B75" s="85"/>
      <c r="O75" s="98"/>
    </row>
    <row r="76" spans="2:15">
      <c r="B76" s="85"/>
      <c r="O76" s="98"/>
    </row>
    <row r="77" spans="2:15">
      <c r="B77" s="85"/>
      <c r="O77" s="98"/>
    </row>
    <row r="78" spans="2:15">
      <c r="B78" s="85"/>
      <c r="O78" s="98"/>
    </row>
    <row r="79" spans="2:15">
      <c r="B79" s="85"/>
      <c r="O79" s="98"/>
    </row>
    <row r="80" spans="2:15">
      <c r="B80" s="85"/>
      <c r="O80" s="98"/>
    </row>
    <row r="81" spans="2:15">
      <c r="B81" s="85"/>
      <c r="O81" s="98"/>
    </row>
    <row r="82" spans="2:15">
      <c r="B82" s="85"/>
      <c r="O82" s="98"/>
    </row>
    <row r="83" spans="2:15">
      <c r="B83" s="85"/>
      <c r="O83" s="98"/>
    </row>
    <row r="84" spans="2:15">
      <c r="B84" s="95"/>
      <c r="C84" s="96"/>
      <c r="D84" s="96"/>
      <c r="E84" s="96"/>
      <c r="F84" s="96"/>
      <c r="G84" s="96"/>
      <c r="H84" s="96"/>
      <c r="I84" s="96"/>
      <c r="J84" s="96"/>
      <c r="K84" s="96"/>
      <c r="L84" s="96"/>
      <c r="M84" s="96"/>
      <c r="N84" s="96"/>
      <c r="O84" s="9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2-8.歯科健診分析</oddHead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E733-8808-402E-8C59-60BD1E5AABCA}">
  <dimension ref="A1:R45"/>
  <sheetViews>
    <sheetView showGridLines="0" zoomScaleNormal="100" zoomScaleSheetLayoutView="100" workbookViewId="0"/>
  </sheetViews>
  <sheetFormatPr defaultColWidth="9" defaultRowHeight="12"/>
  <cols>
    <col min="1" max="1" width="4.625" style="257" customWidth="1"/>
    <col min="2" max="7" width="19.5" style="257" customWidth="1"/>
    <col min="8" max="8" width="4.125" style="257" customWidth="1"/>
    <col min="9" max="9" width="14.625" style="257" customWidth="1"/>
    <col min="10" max="16384" width="9" style="257"/>
  </cols>
  <sheetData>
    <row r="1" spans="1:18" s="252" customFormat="1" ht="16.5" customHeight="1">
      <c r="B1" s="144" t="s">
        <v>558</v>
      </c>
      <c r="C1" s="257"/>
      <c r="D1" s="257"/>
      <c r="E1" s="257"/>
      <c r="F1" s="371"/>
    </row>
    <row r="2" spans="1:18" s="252" customFormat="1" ht="16.5" customHeight="1">
      <c r="B2" s="144"/>
      <c r="C2" s="257"/>
      <c r="D2" s="257"/>
      <c r="E2" s="257"/>
      <c r="F2" s="371"/>
    </row>
    <row r="3" spans="1:18" s="252" customFormat="1" ht="13.5" customHeight="1">
      <c r="B3" s="144" t="s">
        <v>559</v>
      </c>
      <c r="C3" s="257"/>
      <c r="D3" s="257"/>
      <c r="E3" s="257"/>
      <c r="F3" s="371"/>
    </row>
    <row r="4" spans="1:18" s="252" customFormat="1" ht="13.5" customHeight="1">
      <c r="B4" s="144" t="s">
        <v>560</v>
      </c>
      <c r="C4" s="257"/>
      <c r="D4" s="257"/>
      <c r="E4" s="257"/>
      <c r="F4" s="371"/>
    </row>
    <row r="5" spans="1:18" s="252" customFormat="1" ht="13.5" customHeight="1">
      <c r="B5" s="144" t="s">
        <v>561</v>
      </c>
      <c r="C5" s="257"/>
      <c r="D5" s="257"/>
      <c r="E5" s="257"/>
      <c r="F5" s="371"/>
    </row>
    <row r="6" spans="1:18" s="252" customFormat="1" ht="13.5" customHeight="1">
      <c r="B6" s="144"/>
      <c r="C6" s="257"/>
      <c r="D6" s="257"/>
      <c r="E6" s="257"/>
      <c r="F6" s="371"/>
    </row>
    <row r="7" spans="1:18" s="252" customFormat="1" ht="13.5" customHeight="1">
      <c r="B7" s="144" t="s">
        <v>562</v>
      </c>
      <c r="C7" s="257"/>
      <c r="D7" s="257"/>
      <c r="E7" s="257"/>
      <c r="F7" s="371"/>
    </row>
    <row r="8" spans="1:18" s="252" customFormat="1" ht="13.5" customHeight="1">
      <c r="B8" s="667"/>
      <c r="C8" s="668"/>
      <c r="D8" s="669"/>
      <c r="E8" s="459" t="s">
        <v>563</v>
      </c>
      <c r="F8" s="459" t="s">
        <v>564</v>
      </c>
    </row>
    <row r="9" spans="1:18" s="252" customFormat="1" ht="13.5" customHeight="1">
      <c r="B9" s="664" t="s">
        <v>565</v>
      </c>
      <c r="C9" s="665"/>
      <c r="D9" s="666"/>
      <c r="E9" s="461">
        <v>0.43438285477279687</v>
      </c>
      <c r="F9" s="462">
        <v>1.1021903331795489E-4</v>
      </c>
    </row>
    <row r="10" spans="1:18" s="252" customFormat="1" ht="13.5" customHeight="1">
      <c r="B10" s="664" t="s">
        <v>600</v>
      </c>
      <c r="C10" s="665"/>
      <c r="D10" s="666"/>
      <c r="E10" s="461">
        <v>0.30224306701249604</v>
      </c>
      <c r="F10" s="462">
        <v>8.8642161377214951E-3</v>
      </c>
    </row>
    <row r="11" spans="1:18" s="252" customFormat="1" ht="13.5" customHeight="1">
      <c r="B11" s="270" t="s">
        <v>566</v>
      </c>
      <c r="C11" s="463"/>
      <c r="D11" s="463"/>
      <c r="E11" s="464"/>
      <c r="F11" s="465"/>
    </row>
    <row r="12" spans="1:18" s="252" customFormat="1" ht="13.5" customHeight="1">
      <c r="B12" s="144"/>
      <c r="C12" s="257"/>
      <c r="D12" s="257"/>
      <c r="E12" s="257"/>
      <c r="F12" s="371"/>
    </row>
    <row r="13" spans="1:18" s="467" customFormat="1" ht="13.5" customHeight="1" thickBot="1">
      <c r="A13" s="3"/>
      <c r="B13" s="670" t="s">
        <v>567</v>
      </c>
      <c r="C13" s="670"/>
      <c r="D13" s="253"/>
      <c r="E13" s="327"/>
      <c r="F13" s="466"/>
      <c r="G13" s="3"/>
      <c r="H13" s="3"/>
      <c r="R13" s="468"/>
    </row>
    <row r="14" spans="1:18" s="467" customFormat="1" ht="13.5" customHeight="1">
      <c r="A14" s="257"/>
      <c r="B14" s="671" t="s">
        <v>568</v>
      </c>
      <c r="C14" s="671"/>
      <c r="D14" s="469">
        <v>0.48195305904540031</v>
      </c>
      <c r="E14" s="253"/>
      <c r="F14" s="3"/>
      <c r="G14" s="3"/>
      <c r="H14" s="3"/>
      <c r="Q14" s="468"/>
    </row>
    <row r="15" spans="1:18" s="467" customFormat="1" ht="13.5" customHeight="1">
      <c r="A15" s="257"/>
      <c r="B15" s="672" t="s">
        <v>569</v>
      </c>
      <c r="C15" s="672"/>
      <c r="D15" s="470">
        <v>0.23227875112321911</v>
      </c>
      <c r="E15" s="253"/>
      <c r="F15" s="3"/>
      <c r="G15" s="3"/>
      <c r="H15" s="3"/>
      <c r="Q15" s="468"/>
    </row>
    <row r="16" spans="1:18" s="467" customFormat="1" ht="13.5" customHeight="1">
      <c r="A16" s="257"/>
      <c r="B16" s="672" t="s">
        <v>570</v>
      </c>
      <c r="C16" s="672"/>
      <c r="D16" s="470">
        <v>0.21065280045063373</v>
      </c>
      <c r="E16" s="253"/>
      <c r="F16" s="3"/>
      <c r="G16" s="3"/>
      <c r="H16" s="3"/>
      <c r="Q16" s="468"/>
    </row>
    <row r="17" spans="1:17" s="467" customFormat="1" ht="13.5" customHeight="1">
      <c r="A17" s="257"/>
      <c r="B17" s="672" t="s">
        <v>571</v>
      </c>
      <c r="C17" s="672"/>
      <c r="D17" s="470">
        <v>0.89451672700160167</v>
      </c>
      <c r="E17" s="253"/>
      <c r="F17" s="3"/>
      <c r="G17" s="3"/>
      <c r="H17" s="3"/>
      <c r="Q17" s="468"/>
    </row>
    <row r="18" spans="1:17" s="467" customFormat="1" ht="13.5" customHeight="1" thickBot="1">
      <c r="A18" s="257"/>
      <c r="B18" s="673" t="s">
        <v>572</v>
      </c>
      <c r="C18" s="673"/>
      <c r="D18" s="471">
        <v>74</v>
      </c>
      <c r="E18" s="253"/>
      <c r="F18" s="3"/>
      <c r="G18" s="3"/>
      <c r="H18" s="3"/>
      <c r="Q18" s="468"/>
    </row>
    <row r="19" spans="1:17" s="252" customFormat="1" ht="13.5" customHeight="1">
      <c r="B19" s="257"/>
      <c r="C19" s="257"/>
      <c r="D19" s="257"/>
      <c r="E19" s="257"/>
    </row>
    <row r="20" spans="1:17" s="467" customFormat="1" ht="13.5" customHeight="1">
      <c r="B20" s="88" t="s">
        <v>573</v>
      </c>
      <c r="C20" s="371"/>
      <c r="D20" s="371"/>
      <c r="E20" s="371"/>
      <c r="F20" s="371"/>
      <c r="G20" s="371"/>
      <c r="H20" s="371"/>
      <c r="I20" s="371"/>
      <c r="Q20" s="468"/>
    </row>
    <row r="21" spans="1:17" s="467" customFormat="1" ht="13.5" customHeight="1">
      <c r="B21" s="459"/>
      <c r="C21" s="459" t="s">
        <v>574</v>
      </c>
      <c r="D21" s="459" t="s">
        <v>575</v>
      </c>
      <c r="E21" s="459" t="s">
        <v>576</v>
      </c>
      <c r="F21" s="459" t="s">
        <v>577</v>
      </c>
      <c r="G21" s="459" t="s">
        <v>578</v>
      </c>
      <c r="H21" s="257"/>
      <c r="I21" s="257"/>
      <c r="Q21" s="468"/>
    </row>
    <row r="22" spans="1:17" s="467" customFormat="1" ht="13.5" customHeight="1">
      <c r="B22" s="458" t="s">
        <v>579</v>
      </c>
      <c r="C22" s="472">
        <v>2</v>
      </c>
      <c r="D22" s="461">
        <v>17.188627583118191</v>
      </c>
      <c r="E22" s="461">
        <v>8.5943137915590953</v>
      </c>
      <c r="F22" s="461">
        <v>10.740741743098141</v>
      </c>
      <c r="G22" s="460">
        <v>8.4086527808640172E-5</v>
      </c>
      <c r="I22" s="257"/>
      <c r="J22" s="257"/>
      <c r="Q22" s="468"/>
    </row>
    <row r="23" spans="1:17" s="467" customFormat="1" ht="13.5" customHeight="1">
      <c r="B23" s="458" t="s">
        <v>580</v>
      </c>
      <c r="C23" s="472">
        <v>71</v>
      </c>
      <c r="D23" s="461">
        <v>56.81137241688171</v>
      </c>
      <c r="E23" s="461">
        <v>0.80016017488565794</v>
      </c>
      <c r="F23" s="461"/>
      <c r="G23" s="460"/>
      <c r="H23" s="257"/>
      <c r="I23" s="257"/>
      <c r="Q23" s="468"/>
    </row>
    <row r="24" spans="1:17" s="467" customFormat="1" ht="13.5" customHeight="1">
      <c r="B24" s="458" t="s">
        <v>581</v>
      </c>
      <c r="C24" s="472">
        <v>73</v>
      </c>
      <c r="D24" s="472">
        <v>73.999999999999901</v>
      </c>
      <c r="E24" s="460"/>
      <c r="F24" s="460"/>
      <c r="G24" s="460"/>
      <c r="H24" s="257"/>
      <c r="I24" s="257"/>
      <c r="Q24" s="468"/>
    </row>
    <row r="25" spans="1:17" s="467" customFormat="1" ht="13.5" customHeight="1">
      <c r="A25" s="253"/>
      <c r="B25" s="253" t="s">
        <v>582</v>
      </c>
      <c r="C25" s="253"/>
      <c r="D25" s="253"/>
      <c r="E25" s="253"/>
      <c r="F25" s="253"/>
      <c r="G25" s="253"/>
      <c r="H25" s="253"/>
      <c r="P25" s="468"/>
    </row>
    <row r="26" spans="1:17" s="467" customFormat="1" ht="13.5" customHeight="1">
      <c r="A26" s="253"/>
      <c r="B26" s="253"/>
      <c r="C26" s="253"/>
      <c r="D26" s="253"/>
      <c r="E26" s="253"/>
      <c r="F26" s="253"/>
      <c r="G26" s="253"/>
      <c r="H26" s="253"/>
      <c r="P26" s="468"/>
    </row>
    <row r="27" spans="1:17" s="252" customFormat="1" ht="13.5" customHeight="1">
      <c r="B27" s="485"/>
      <c r="C27" s="486"/>
      <c r="D27" s="487"/>
      <c r="E27" s="459" t="s">
        <v>583</v>
      </c>
      <c r="F27" s="459" t="s">
        <v>584</v>
      </c>
      <c r="G27" s="459" t="s">
        <v>585</v>
      </c>
    </row>
    <row r="28" spans="1:17" ht="13.5" customHeight="1">
      <c r="B28" s="664" t="s">
        <v>565</v>
      </c>
      <c r="C28" s="665"/>
      <c r="D28" s="666"/>
      <c r="E28" s="473">
        <v>0.38553957520061777</v>
      </c>
      <c r="F28" s="473">
        <v>3.610155033629006</v>
      </c>
      <c r="G28" s="474">
        <v>5.6648326946672032E-4</v>
      </c>
    </row>
    <row r="29" spans="1:17" ht="13.5" customHeight="1">
      <c r="B29" s="664" t="s">
        <v>600</v>
      </c>
      <c r="C29" s="665"/>
      <c r="D29" s="666"/>
      <c r="E29" s="473">
        <v>0.21442003768776077</v>
      </c>
      <c r="F29" s="473">
        <v>2.007808350067799</v>
      </c>
      <c r="G29" s="474">
        <v>4.8469953351606712E-2</v>
      </c>
    </row>
    <row r="30" spans="1:17" ht="13.5" customHeight="1">
      <c r="B30" s="270" t="s">
        <v>586</v>
      </c>
      <c r="C30" s="475"/>
      <c r="D30" s="475"/>
      <c r="E30" s="475"/>
    </row>
    <row r="31" spans="1:17" ht="13.5" customHeight="1">
      <c r="B31" s="475"/>
      <c r="C31" s="475"/>
      <c r="D31" s="475"/>
      <c r="E31" s="475"/>
    </row>
    <row r="32" spans="1:17" ht="13.5" customHeight="1">
      <c r="B32" s="235" t="s">
        <v>587</v>
      </c>
      <c r="C32" s="476"/>
      <c r="D32" s="476"/>
      <c r="E32" s="476"/>
    </row>
    <row r="33" spans="2:2" ht="13.5" customHeight="1">
      <c r="B33" s="144" t="s">
        <v>588</v>
      </c>
    </row>
    <row r="34" spans="2:2" ht="13.5" customHeight="1">
      <c r="B34" s="144" t="s">
        <v>589</v>
      </c>
    </row>
    <row r="35" spans="2:2" ht="13.5" customHeight="1">
      <c r="B35" s="144" t="s">
        <v>590</v>
      </c>
    </row>
    <row r="36" spans="2:2" ht="13.5" customHeight="1">
      <c r="B36" s="144" t="s">
        <v>591</v>
      </c>
    </row>
    <row r="37" spans="2:2" ht="13.5" customHeight="1">
      <c r="B37" s="144" t="s">
        <v>592</v>
      </c>
    </row>
    <row r="38" spans="2:2" ht="13.5" customHeight="1"/>
    <row r="39" spans="2:2" ht="13.5" customHeight="1"/>
    <row r="40" spans="2:2" ht="13.5" customHeight="1"/>
    <row r="41" spans="2:2" ht="13.5" customHeight="1"/>
    <row r="42" spans="2:2" ht="13.5" customHeight="1"/>
    <row r="43" spans="2:2" ht="13.5" customHeight="1"/>
    <row r="44" spans="2:2">
      <c r="B44" s="253"/>
    </row>
    <row r="45" spans="2:2">
      <c r="B45" s="253"/>
    </row>
  </sheetData>
  <mergeCells count="12">
    <mergeCell ref="B29:D29"/>
    <mergeCell ref="B8:D8"/>
    <mergeCell ref="B9:D9"/>
    <mergeCell ref="B10:D10"/>
    <mergeCell ref="B13:C13"/>
    <mergeCell ref="B14:C14"/>
    <mergeCell ref="B15:C15"/>
    <mergeCell ref="B16:C16"/>
    <mergeCell ref="B17:C17"/>
    <mergeCell ref="B18:C18"/>
    <mergeCell ref="B27:D27"/>
    <mergeCell ref="B28:D28"/>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2-8.歯科健診分析</oddHeader>
  </headerFooter>
  <rowBreaks count="1" manualBreakCount="1">
    <brk id="61"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59971-7F59-4799-B4C4-461460FDE40A}">
  <dimension ref="B1:K14"/>
  <sheetViews>
    <sheetView showGridLines="0" zoomScaleNormal="100" zoomScaleSheetLayoutView="100" workbookViewId="0"/>
  </sheetViews>
  <sheetFormatPr defaultColWidth="9" defaultRowHeight="12"/>
  <cols>
    <col min="1" max="1" width="4.625" style="257" customWidth="1"/>
    <col min="2" max="2" width="58.625" style="257" customWidth="1"/>
    <col min="3" max="3" width="13.75" style="477" customWidth="1"/>
    <col min="4" max="10" width="13.75" style="257" customWidth="1"/>
    <col min="11" max="16384" width="9" style="257"/>
  </cols>
  <sheetData>
    <row r="1" spans="2:11" ht="16.5" customHeight="1">
      <c r="B1" s="144"/>
    </row>
    <row r="2" spans="2:11" ht="16.5" customHeight="1">
      <c r="B2" s="144"/>
      <c r="C2" s="257"/>
    </row>
    <row r="3" spans="2:11" ht="13.5" customHeight="1">
      <c r="B3" s="144" t="s">
        <v>593</v>
      </c>
    </row>
    <row r="4" spans="2:11" ht="97.5" customHeight="1">
      <c r="B4" s="459"/>
      <c r="C4" s="480" t="s">
        <v>200</v>
      </c>
      <c r="D4" s="480" t="s">
        <v>601</v>
      </c>
      <c r="E4" s="480" t="s">
        <v>602</v>
      </c>
      <c r="F4" s="480" t="s">
        <v>607</v>
      </c>
      <c r="G4" s="480" t="s">
        <v>603</v>
      </c>
      <c r="H4" s="480" t="s">
        <v>604</v>
      </c>
      <c r="I4" s="480" t="s">
        <v>605</v>
      </c>
      <c r="J4" s="480" t="s">
        <v>606</v>
      </c>
      <c r="K4" s="478"/>
    </row>
    <row r="5" spans="2:11" ht="13.5" customHeight="1">
      <c r="B5" s="460" t="s">
        <v>469</v>
      </c>
      <c r="C5" s="479">
        <v>1</v>
      </c>
      <c r="D5" s="479"/>
      <c r="E5" s="479"/>
      <c r="F5" s="479"/>
      <c r="G5" s="479"/>
      <c r="H5" s="479"/>
      <c r="I5" s="479"/>
      <c r="J5" s="479"/>
      <c r="K5" s="478"/>
    </row>
    <row r="6" spans="2:11" ht="13.5" customHeight="1">
      <c r="B6" s="460" t="s">
        <v>594</v>
      </c>
      <c r="C6" s="479">
        <v>0.24695700203547272</v>
      </c>
      <c r="D6" s="479">
        <v>1</v>
      </c>
      <c r="E6" s="479"/>
      <c r="F6" s="479"/>
      <c r="G6" s="479"/>
      <c r="H6" s="479"/>
      <c r="I6" s="479"/>
      <c r="J6" s="479"/>
      <c r="K6" s="478"/>
    </row>
    <row r="7" spans="2:11" ht="13.5" customHeight="1">
      <c r="B7" s="460" t="s">
        <v>597</v>
      </c>
      <c r="C7" s="479">
        <v>0.26481708462155273</v>
      </c>
      <c r="D7" s="479">
        <v>0.44155229354645098</v>
      </c>
      <c r="E7" s="479">
        <v>1</v>
      </c>
      <c r="F7" s="479"/>
      <c r="G7" s="479"/>
      <c r="H7" s="479"/>
      <c r="I7" s="479"/>
      <c r="J7" s="479"/>
      <c r="K7" s="478"/>
    </row>
    <row r="8" spans="2:11" ht="13.5" customHeight="1">
      <c r="B8" s="460" t="s">
        <v>598</v>
      </c>
      <c r="C8" s="479">
        <v>0.43438285477279687</v>
      </c>
      <c r="D8" s="479">
        <v>0.57330777888999718</v>
      </c>
      <c r="E8" s="479">
        <v>0.44267902053708835</v>
      </c>
      <c r="F8" s="479">
        <v>1</v>
      </c>
      <c r="G8" s="479"/>
      <c r="H8" s="479"/>
      <c r="I8" s="479"/>
      <c r="J8" s="479"/>
      <c r="K8" s="478"/>
    </row>
    <row r="9" spans="2:11" ht="13.5" customHeight="1">
      <c r="B9" s="460" t="s">
        <v>599</v>
      </c>
      <c r="C9" s="479">
        <v>0.29604217246259179</v>
      </c>
      <c r="D9" s="479">
        <v>0.58077566059750674</v>
      </c>
      <c r="E9" s="479">
        <v>0.23604651864933229</v>
      </c>
      <c r="F9" s="479">
        <v>0.65311478968441106</v>
      </c>
      <c r="G9" s="479">
        <v>1</v>
      </c>
      <c r="H9" s="479"/>
      <c r="I9" s="479"/>
      <c r="J9" s="479"/>
      <c r="K9" s="478"/>
    </row>
    <row r="10" spans="2:11" ht="13.5" customHeight="1">
      <c r="B10" s="460" t="s">
        <v>595</v>
      </c>
      <c r="C10" s="479">
        <v>-0.23992409181487101</v>
      </c>
      <c r="D10" s="479">
        <v>1.6501375040381034E-2</v>
      </c>
      <c r="E10" s="479">
        <v>-0.21488470572105958</v>
      </c>
      <c r="F10" s="479">
        <v>-0.30026772967845761</v>
      </c>
      <c r="G10" s="479">
        <v>-0.15238141654391132</v>
      </c>
      <c r="H10" s="479">
        <v>1</v>
      </c>
      <c r="I10" s="479"/>
      <c r="J10" s="479"/>
      <c r="K10" s="478"/>
    </row>
    <row r="11" spans="2:11" ht="13.5" customHeight="1">
      <c r="B11" s="460" t="s">
        <v>596</v>
      </c>
      <c r="C11" s="479">
        <v>-0.24434689446015148</v>
      </c>
      <c r="D11" s="479">
        <v>-0.6197505286215983</v>
      </c>
      <c r="E11" s="479">
        <v>-0.39033930679364237</v>
      </c>
      <c r="F11" s="479">
        <v>-0.5960819273273692</v>
      </c>
      <c r="G11" s="479">
        <v>-0.48062558219328472</v>
      </c>
      <c r="H11" s="479">
        <v>0.16920370566146706</v>
      </c>
      <c r="I11" s="479">
        <v>1</v>
      </c>
      <c r="J11" s="479"/>
      <c r="K11" s="478"/>
    </row>
    <row r="12" spans="2:11" ht="13.5" customHeight="1">
      <c r="B12" s="460" t="s">
        <v>600</v>
      </c>
      <c r="C12" s="479">
        <v>0.30224306701249604</v>
      </c>
      <c r="D12" s="479">
        <v>0.13050201456685445</v>
      </c>
      <c r="E12" s="479">
        <v>0.20457308685754408</v>
      </c>
      <c r="F12" s="479">
        <v>0.22779251463104996</v>
      </c>
      <c r="G12" s="479">
        <v>0.22260088613701712</v>
      </c>
      <c r="H12" s="479">
        <v>-0.1988839807919463</v>
      </c>
      <c r="I12" s="479">
        <v>-2.4327625374239551E-2</v>
      </c>
      <c r="J12" s="479">
        <v>1</v>
      </c>
      <c r="K12" s="478"/>
    </row>
    <row r="13" spans="2:11">
      <c r="B13" s="252"/>
      <c r="C13" s="478"/>
      <c r="D13" s="478"/>
      <c r="E13" s="478"/>
      <c r="F13" s="478"/>
      <c r="G13" s="478"/>
      <c r="H13" s="478"/>
      <c r="I13" s="478"/>
      <c r="J13" s="478"/>
      <c r="K13" s="478"/>
    </row>
    <row r="14" spans="2:11">
      <c r="B14" s="252"/>
      <c r="C14" s="478"/>
      <c r="D14" s="478"/>
      <c r="E14" s="478"/>
      <c r="F14" s="478"/>
      <c r="G14" s="478"/>
      <c r="H14" s="478"/>
      <c r="I14" s="478"/>
      <c r="J14" s="478"/>
      <c r="K14" s="478"/>
    </row>
  </sheetData>
  <phoneticPr fontId="3"/>
  <conditionalFormatting sqref="C5:J12">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2-8.歯科健診分析</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AP127"/>
  <sheetViews>
    <sheetView showGridLines="0" zoomScaleNormal="100" zoomScaleSheetLayoutView="100" workbookViewId="0"/>
  </sheetViews>
  <sheetFormatPr defaultColWidth="9" defaultRowHeight="13.5"/>
  <cols>
    <col min="1" max="1" width="4.625" style="14" customWidth="1"/>
    <col min="2" max="2" width="3.625" style="14" customWidth="1"/>
    <col min="3" max="3" width="12.125" style="14" customWidth="1"/>
    <col min="4" max="27" width="9.625" style="14" customWidth="1"/>
    <col min="28" max="28" width="9" style="14" customWidth="1"/>
    <col min="29" max="29" width="12.875" style="14" customWidth="1"/>
    <col min="30" max="30" width="9" style="14"/>
    <col min="31" max="31" width="9" style="14" customWidth="1"/>
    <col min="32" max="32" width="12.875" style="14" customWidth="1"/>
    <col min="33" max="16384" width="9" style="14"/>
  </cols>
  <sheetData>
    <row r="1" spans="2:42" s="1" customFormat="1" ht="16.5" customHeight="1">
      <c r="B1" s="4" t="s">
        <v>201</v>
      </c>
    </row>
    <row r="2" spans="2:42" s="1" customFormat="1" ht="16.5" customHeight="1">
      <c r="B2" s="4" t="s">
        <v>471</v>
      </c>
      <c r="D2" s="3" t="s">
        <v>447</v>
      </c>
      <c r="AC2" s="100" t="s">
        <v>206</v>
      </c>
      <c r="AD2" s="2"/>
      <c r="AE2" s="2"/>
      <c r="AG2" s="2"/>
      <c r="AH2" s="327"/>
      <c r="AI2" s="327"/>
      <c r="AJ2" s="2"/>
      <c r="AK2" s="14"/>
      <c r="AL2" s="14"/>
      <c r="AM2" s="14"/>
    </row>
    <row r="3" spans="2:42" s="1" customFormat="1" ht="16.5" customHeight="1">
      <c r="B3" s="490"/>
      <c r="C3" s="492" t="s">
        <v>167</v>
      </c>
      <c r="D3" s="485" t="s">
        <v>65</v>
      </c>
      <c r="E3" s="486"/>
      <c r="F3" s="487"/>
      <c r="G3" s="485" t="s">
        <v>66</v>
      </c>
      <c r="H3" s="486"/>
      <c r="I3" s="487"/>
      <c r="J3" s="493" t="s">
        <v>67</v>
      </c>
      <c r="K3" s="494"/>
      <c r="L3" s="495"/>
      <c r="M3" s="493" t="s">
        <v>68</v>
      </c>
      <c r="N3" s="494"/>
      <c r="O3" s="495"/>
      <c r="P3" s="493" t="s">
        <v>69</v>
      </c>
      <c r="Q3" s="494"/>
      <c r="R3" s="495"/>
      <c r="S3" s="493" t="s">
        <v>70</v>
      </c>
      <c r="T3" s="494"/>
      <c r="U3" s="495"/>
      <c r="V3" s="485" t="s">
        <v>71</v>
      </c>
      <c r="W3" s="486"/>
      <c r="X3" s="487"/>
      <c r="Y3" s="493" t="s">
        <v>64</v>
      </c>
      <c r="Z3" s="494"/>
      <c r="AA3" s="495"/>
      <c r="AB3" s="2"/>
      <c r="AC3" s="499" t="s">
        <v>201</v>
      </c>
      <c r="AD3" s="499"/>
      <c r="AE3" s="30"/>
      <c r="AF3" s="499" t="s">
        <v>201</v>
      </c>
      <c r="AG3" s="499"/>
      <c r="AH3" s="499"/>
      <c r="AI3" s="499"/>
      <c r="AJ3" s="2"/>
      <c r="AK3" s="499" t="s">
        <v>200</v>
      </c>
      <c r="AL3" s="499"/>
      <c r="AM3" s="499"/>
      <c r="AN3" s="379"/>
      <c r="AO3" s="30"/>
      <c r="AP3" s="30"/>
    </row>
    <row r="4" spans="2:42" s="1" customFormat="1" ht="13.5" customHeight="1">
      <c r="B4" s="491"/>
      <c r="C4" s="492"/>
      <c r="D4" s="446" t="s">
        <v>75</v>
      </c>
      <c r="E4" s="447" t="s">
        <v>72</v>
      </c>
      <c r="F4" s="448" t="s">
        <v>212</v>
      </c>
      <c r="G4" s="446" t="s">
        <v>75</v>
      </c>
      <c r="H4" s="447" t="s">
        <v>72</v>
      </c>
      <c r="I4" s="448" t="s">
        <v>212</v>
      </c>
      <c r="J4" s="446" t="s">
        <v>75</v>
      </c>
      <c r="K4" s="447" t="s">
        <v>72</v>
      </c>
      <c r="L4" s="448" t="s">
        <v>212</v>
      </c>
      <c r="M4" s="446" t="s">
        <v>75</v>
      </c>
      <c r="N4" s="447" t="s">
        <v>72</v>
      </c>
      <c r="O4" s="448" t="s">
        <v>212</v>
      </c>
      <c r="P4" s="446" t="s">
        <v>75</v>
      </c>
      <c r="Q4" s="447" t="s">
        <v>72</v>
      </c>
      <c r="R4" s="448" t="s">
        <v>212</v>
      </c>
      <c r="S4" s="446" t="s">
        <v>75</v>
      </c>
      <c r="T4" s="447" t="s">
        <v>72</v>
      </c>
      <c r="U4" s="448" t="s">
        <v>212</v>
      </c>
      <c r="V4" s="446" t="s">
        <v>75</v>
      </c>
      <c r="W4" s="447" t="s">
        <v>72</v>
      </c>
      <c r="X4" s="448" t="s">
        <v>212</v>
      </c>
      <c r="Y4" s="446" t="s">
        <v>75</v>
      </c>
      <c r="Z4" s="447" t="s">
        <v>72</v>
      </c>
      <c r="AA4" s="448" t="s">
        <v>212</v>
      </c>
      <c r="AB4" s="30"/>
      <c r="AC4" s="499"/>
      <c r="AD4" s="499"/>
      <c r="AE4" s="30"/>
      <c r="AF4" s="377" t="s">
        <v>534</v>
      </c>
      <c r="AG4" s="377" t="s">
        <v>410</v>
      </c>
      <c r="AH4" s="377" t="s">
        <v>411</v>
      </c>
      <c r="AI4" s="377" t="s">
        <v>415</v>
      </c>
      <c r="AJ4" s="327"/>
      <c r="AK4" s="377" t="s">
        <v>410</v>
      </c>
      <c r="AL4" s="377" t="s">
        <v>411</v>
      </c>
      <c r="AM4" s="377" t="s">
        <v>412</v>
      </c>
      <c r="AN4" s="376"/>
      <c r="AO4" s="30"/>
      <c r="AP4" s="30"/>
    </row>
    <row r="5" spans="2:42" ht="13.5" customHeight="1">
      <c r="B5" s="69">
        <v>1</v>
      </c>
      <c r="C5" s="61" t="s">
        <v>57</v>
      </c>
      <c r="D5" s="439">
        <v>800</v>
      </c>
      <c r="E5" s="192">
        <v>54</v>
      </c>
      <c r="F5" s="70">
        <f>IFERROR(E5/D5,"-")</f>
        <v>6.7500000000000004E-2</v>
      </c>
      <c r="G5" s="439">
        <v>2644</v>
      </c>
      <c r="H5" s="192">
        <v>173</v>
      </c>
      <c r="I5" s="70">
        <f>IFERROR(H5/G5,"-")</f>
        <v>6.5431164901664146E-2</v>
      </c>
      <c r="J5" s="439">
        <v>114245</v>
      </c>
      <c r="K5" s="192">
        <v>12909</v>
      </c>
      <c r="L5" s="70">
        <f>IFERROR(K5/J5,"-")</f>
        <v>0.1129940041139656</v>
      </c>
      <c r="M5" s="439">
        <v>100377</v>
      </c>
      <c r="N5" s="192">
        <v>11532</v>
      </c>
      <c r="O5" s="70">
        <f>IFERROR(N5/M5,"-")</f>
        <v>0.11488687647568666</v>
      </c>
      <c r="P5" s="439">
        <v>67791</v>
      </c>
      <c r="Q5" s="192">
        <v>6094</v>
      </c>
      <c r="R5" s="70">
        <f>IFERROR(Q5/P5,"-")</f>
        <v>8.9893938723429365E-2</v>
      </c>
      <c r="S5" s="439">
        <v>30489</v>
      </c>
      <c r="T5" s="192">
        <v>1741</v>
      </c>
      <c r="U5" s="70">
        <f>IFERROR(T5/S5,"-")</f>
        <v>5.7102561579586084E-2</v>
      </c>
      <c r="V5" s="439">
        <v>9948</v>
      </c>
      <c r="W5" s="192">
        <v>250</v>
      </c>
      <c r="X5" s="70">
        <f>IFERROR(W5/V5,"-")</f>
        <v>2.5130679533574587E-2</v>
      </c>
      <c r="Y5" s="191">
        <f>SUM(D5,G5,J5,M5,P5,S5,V5)</f>
        <v>326294</v>
      </c>
      <c r="Z5" s="192">
        <f>SUM(E5,H5,K5,N5,Q5,T5,W5)</f>
        <v>32753</v>
      </c>
      <c r="AA5" s="70">
        <f>IFERROR(Z5/Y5,"-")</f>
        <v>0.10037879948757869</v>
      </c>
      <c r="AB5" s="72"/>
      <c r="AC5" s="61" t="s">
        <v>57</v>
      </c>
      <c r="AD5" s="390">
        <f>VLOOKUP(AC5,$C$5:$AA$78,25,0)</f>
        <v>0.10037879948757869</v>
      </c>
      <c r="AE5" s="72"/>
      <c r="AF5" s="105" t="str">
        <f>INDEX($AC$5:$AC$47,MATCH(AG5,$AD$5:$AD$47,0))</f>
        <v>茨木市</v>
      </c>
      <c r="AG5" s="136">
        <f>LARGE(AD$5:AD$47,ROW(A1))</f>
        <v>0.21288125975315647</v>
      </c>
      <c r="AH5" s="136">
        <f>VLOOKUP(AF5,$AD$53:$AG$126,4,FALSE)</f>
        <v>0.20811867116717001</v>
      </c>
      <c r="AI5" s="383">
        <f>(ROUND(AG5,3)-ROUND(AH5,3))*100</f>
        <v>0.50000000000000044</v>
      </c>
      <c r="AJ5" s="72"/>
      <c r="AK5" s="136">
        <f>$AA$79</f>
        <v>0.11069843599458863</v>
      </c>
      <c r="AL5" s="136">
        <f>$AG$127</f>
        <v>0.11099540272929283</v>
      </c>
      <c r="AM5" s="383">
        <f>(ROUND(AK5,3)-ROUND(AL5,3))*100</f>
        <v>0</v>
      </c>
      <c r="AN5" s="381">
        <v>0</v>
      </c>
      <c r="AO5" s="380"/>
      <c r="AP5" s="380"/>
    </row>
    <row r="6" spans="2:42" ht="13.5" customHeight="1">
      <c r="B6" s="69">
        <v>2</v>
      </c>
      <c r="C6" s="61" t="s">
        <v>124</v>
      </c>
      <c r="D6" s="439">
        <v>24</v>
      </c>
      <c r="E6" s="192">
        <v>0</v>
      </c>
      <c r="F6" s="70">
        <f>IFERROR(E6/D6,"-")</f>
        <v>0</v>
      </c>
      <c r="G6" s="439">
        <v>93</v>
      </c>
      <c r="H6" s="192">
        <v>9</v>
      </c>
      <c r="I6" s="70">
        <f t="shared" ref="I6:I69" si="0">IFERROR(H6/G6,"-")</f>
        <v>9.6774193548387094E-2</v>
      </c>
      <c r="J6" s="439">
        <v>4241</v>
      </c>
      <c r="K6" s="192">
        <v>535</v>
      </c>
      <c r="L6" s="70">
        <f t="shared" ref="L6:L69" si="1">IFERROR(K6/J6,"-")</f>
        <v>0.12614949304409337</v>
      </c>
      <c r="M6" s="439">
        <v>3508</v>
      </c>
      <c r="N6" s="192">
        <v>499</v>
      </c>
      <c r="O6" s="70">
        <f t="shared" ref="O6:O69" si="2">IFERROR(N6/M6,"-")</f>
        <v>0.14224629418472065</v>
      </c>
      <c r="P6" s="439">
        <v>2456</v>
      </c>
      <c r="Q6" s="192">
        <v>219</v>
      </c>
      <c r="R6" s="70">
        <f t="shared" ref="R6:R69" si="3">IFERROR(Q6/P6,"-")</f>
        <v>8.9169381107491855E-2</v>
      </c>
      <c r="S6" s="439">
        <v>1185</v>
      </c>
      <c r="T6" s="192">
        <v>70</v>
      </c>
      <c r="U6" s="70">
        <f t="shared" ref="U6:U69" si="4">IFERROR(T6/S6,"-")</f>
        <v>5.9071729957805907E-2</v>
      </c>
      <c r="V6" s="439">
        <v>362</v>
      </c>
      <c r="W6" s="192">
        <v>6</v>
      </c>
      <c r="X6" s="70">
        <f t="shared" ref="X6:X69" si="5">IFERROR(W6/V6,"-")</f>
        <v>1.6574585635359115E-2</v>
      </c>
      <c r="Y6" s="191">
        <f>SUM(D6,G6,J6,M6,P6,S6,V6)</f>
        <v>11869</v>
      </c>
      <c r="Z6" s="192">
        <f t="shared" ref="Z6:Z69" si="6">SUM(E6,H6,K6,N6,Q6,T6,W6)</f>
        <v>1338</v>
      </c>
      <c r="AA6" s="70">
        <f t="shared" ref="AA6:AA69" si="7">IFERROR(Z6/Y6,"-")</f>
        <v>0.11273064285112477</v>
      </c>
      <c r="AB6" s="72"/>
      <c r="AC6" s="61" t="s">
        <v>35</v>
      </c>
      <c r="AD6" s="390">
        <f t="shared" ref="AD6:AD47" si="8">VLOOKUP(AC6,$C$5:$AA$78,25,0)</f>
        <v>7.4211160983452804E-2</v>
      </c>
      <c r="AE6" s="72"/>
      <c r="AF6" s="105" t="str">
        <f t="shared" ref="AF6:AF47" si="9">INDEX($AC$5:$AC$47,MATCH(AG6,$AD$5:$AD$47,0))</f>
        <v>和泉市</v>
      </c>
      <c r="AG6" s="136">
        <f>LARGE(AD$5:AD$47,ROW(A2))</f>
        <v>0.18511812762199162</v>
      </c>
      <c r="AH6" s="136">
        <f t="shared" ref="AH6:AH47" si="10">VLOOKUP(AF6,$AD$53:$AG$126,4,FALSE)</f>
        <v>0.18304147465437787</v>
      </c>
      <c r="AI6" s="383">
        <f t="shared" ref="AI6:AI47" si="11">(ROUND(AG6,3)-ROUND(AH6,3))*100</f>
        <v>0.20000000000000018</v>
      </c>
      <c r="AJ6" s="72"/>
      <c r="AK6" s="136">
        <f t="shared" ref="AK6:AK47" si="12">$AA$79</f>
        <v>0.11069843599458863</v>
      </c>
      <c r="AL6" s="136">
        <f t="shared" ref="AL6:AL46" si="13">$AG$127</f>
        <v>0.11099540272929283</v>
      </c>
      <c r="AM6" s="383">
        <f t="shared" ref="AM6:AM47" si="14">(ROUND(AK6,3)-ROUND(AL6,3))*100</f>
        <v>0</v>
      </c>
      <c r="AN6" s="381">
        <v>0</v>
      </c>
      <c r="AO6" s="380"/>
      <c r="AP6" s="380"/>
    </row>
    <row r="7" spans="2:42" ht="13.5" customHeight="1">
      <c r="B7" s="69">
        <v>3</v>
      </c>
      <c r="C7" s="61" t="s">
        <v>125</v>
      </c>
      <c r="D7" s="439">
        <v>16</v>
      </c>
      <c r="E7" s="192">
        <v>2</v>
      </c>
      <c r="F7" s="70">
        <f>IFERROR(E7/D7,"-")</f>
        <v>0.125</v>
      </c>
      <c r="G7" s="439">
        <v>74</v>
      </c>
      <c r="H7" s="192">
        <v>2</v>
      </c>
      <c r="I7" s="70">
        <f t="shared" si="0"/>
        <v>2.7027027027027029E-2</v>
      </c>
      <c r="J7" s="439">
        <v>2694</v>
      </c>
      <c r="K7" s="192">
        <v>245</v>
      </c>
      <c r="L7" s="70">
        <f t="shared" si="1"/>
        <v>9.0942835931700078E-2</v>
      </c>
      <c r="M7" s="439">
        <v>2201</v>
      </c>
      <c r="N7" s="192">
        <v>166</v>
      </c>
      <c r="O7" s="70">
        <f t="shared" si="2"/>
        <v>7.5420263516583375E-2</v>
      </c>
      <c r="P7" s="439">
        <v>1644</v>
      </c>
      <c r="Q7" s="192">
        <v>100</v>
      </c>
      <c r="R7" s="70">
        <f t="shared" si="3"/>
        <v>6.0827250608272508E-2</v>
      </c>
      <c r="S7" s="439">
        <v>763</v>
      </c>
      <c r="T7" s="192">
        <v>33</v>
      </c>
      <c r="U7" s="70">
        <f t="shared" si="4"/>
        <v>4.3250327653997382E-2</v>
      </c>
      <c r="V7" s="439">
        <v>246</v>
      </c>
      <c r="W7" s="192">
        <v>6</v>
      </c>
      <c r="X7" s="70">
        <f t="shared" si="5"/>
        <v>2.4390243902439025E-2</v>
      </c>
      <c r="Y7" s="191">
        <f t="shared" ref="Y7:Y69" si="15">SUM(D7,G7,J7,M7,P7,S7,V7)</f>
        <v>7638</v>
      </c>
      <c r="Z7" s="192">
        <f t="shared" si="6"/>
        <v>554</v>
      </c>
      <c r="AA7" s="70">
        <f t="shared" si="7"/>
        <v>7.2532076459806236E-2</v>
      </c>
      <c r="AB7" s="72"/>
      <c r="AC7" s="61" t="s">
        <v>44</v>
      </c>
      <c r="AD7" s="390">
        <f t="shared" si="8"/>
        <v>7.7213374594309006E-2</v>
      </c>
      <c r="AE7" s="72"/>
      <c r="AF7" s="105" t="str">
        <f t="shared" si="9"/>
        <v>箕面市</v>
      </c>
      <c r="AG7" s="136">
        <f t="shared" ref="AG7:AG47" si="16">LARGE(AD$5:AD$47,ROW(A3))</f>
        <v>0.17985688922365095</v>
      </c>
      <c r="AH7" s="136">
        <f t="shared" si="10"/>
        <v>0.18634336677814939</v>
      </c>
      <c r="AI7" s="383">
        <f t="shared" si="11"/>
        <v>-0.60000000000000053</v>
      </c>
      <c r="AJ7" s="72"/>
      <c r="AK7" s="136">
        <f t="shared" si="12"/>
        <v>0.11069843599458863</v>
      </c>
      <c r="AL7" s="136">
        <f t="shared" si="13"/>
        <v>0.11099540272929283</v>
      </c>
      <c r="AM7" s="383">
        <f t="shared" si="14"/>
        <v>0</v>
      </c>
      <c r="AN7" s="381">
        <v>0</v>
      </c>
      <c r="AO7" s="380"/>
      <c r="AP7" s="380"/>
    </row>
    <row r="8" spans="2:42" ht="13.5" customHeight="1">
      <c r="B8" s="69">
        <v>4</v>
      </c>
      <c r="C8" s="61" t="s">
        <v>126</v>
      </c>
      <c r="D8" s="439">
        <v>22</v>
      </c>
      <c r="E8" s="192">
        <v>2</v>
      </c>
      <c r="F8" s="70">
        <f>IFERROR(E8/D8,"-")</f>
        <v>9.0909090909090912E-2</v>
      </c>
      <c r="G8" s="439">
        <v>67</v>
      </c>
      <c r="H8" s="192">
        <v>3</v>
      </c>
      <c r="I8" s="70">
        <f t="shared" si="0"/>
        <v>4.4776119402985072E-2</v>
      </c>
      <c r="J8" s="439">
        <v>2993</v>
      </c>
      <c r="K8" s="192">
        <v>201</v>
      </c>
      <c r="L8" s="70">
        <f t="shared" si="1"/>
        <v>6.7156698964249917E-2</v>
      </c>
      <c r="M8" s="439">
        <v>2760</v>
      </c>
      <c r="N8" s="192">
        <v>191</v>
      </c>
      <c r="O8" s="70">
        <f t="shared" si="2"/>
        <v>6.9202898550724631E-2</v>
      </c>
      <c r="P8" s="439">
        <v>1775</v>
      </c>
      <c r="Q8" s="192">
        <v>100</v>
      </c>
      <c r="R8" s="70">
        <f t="shared" si="3"/>
        <v>5.6338028169014086E-2</v>
      </c>
      <c r="S8" s="439">
        <v>778</v>
      </c>
      <c r="T8" s="192">
        <v>24</v>
      </c>
      <c r="U8" s="70">
        <f t="shared" si="4"/>
        <v>3.0848329048843187E-2</v>
      </c>
      <c r="V8" s="439">
        <v>268</v>
      </c>
      <c r="W8" s="192">
        <v>3</v>
      </c>
      <c r="X8" s="70">
        <f t="shared" si="5"/>
        <v>1.1194029850746268E-2</v>
      </c>
      <c r="Y8" s="191">
        <f t="shared" si="15"/>
        <v>8663</v>
      </c>
      <c r="Z8" s="192">
        <f t="shared" si="6"/>
        <v>524</v>
      </c>
      <c r="AA8" s="70">
        <f t="shared" si="7"/>
        <v>6.0487129170033474E-2</v>
      </c>
      <c r="AB8" s="72"/>
      <c r="AC8" s="61" t="s">
        <v>1</v>
      </c>
      <c r="AD8" s="390">
        <f t="shared" si="8"/>
        <v>9.5037384547720274E-2</v>
      </c>
      <c r="AE8" s="72"/>
      <c r="AF8" s="105" t="str">
        <f t="shared" si="9"/>
        <v>八尾市</v>
      </c>
      <c r="AG8" s="136">
        <f t="shared" si="16"/>
        <v>0.16626821932598135</v>
      </c>
      <c r="AH8" s="136">
        <f t="shared" si="10"/>
        <v>0.16811540595524321</v>
      </c>
      <c r="AI8" s="383">
        <f t="shared" si="11"/>
        <v>-0.20000000000000018</v>
      </c>
      <c r="AJ8" s="72"/>
      <c r="AK8" s="136">
        <f t="shared" si="12"/>
        <v>0.11069843599458863</v>
      </c>
      <c r="AL8" s="136">
        <f t="shared" si="13"/>
        <v>0.11099540272929283</v>
      </c>
      <c r="AM8" s="383">
        <f t="shared" si="14"/>
        <v>0</v>
      </c>
      <c r="AN8" s="381">
        <v>0</v>
      </c>
      <c r="AO8" s="380"/>
      <c r="AP8" s="380"/>
    </row>
    <row r="9" spans="2:42" ht="13.5" customHeight="1">
      <c r="B9" s="69">
        <v>5</v>
      </c>
      <c r="C9" s="61" t="s">
        <v>238</v>
      </c>
      <c r="D9" s="439">
        <v>19</v>
      </c>
      <c r="E9" s="192">
        <v>2</v>
      </c>
      <c r="F9" s="70">
        <f>IFERROR(E9/D9,"-")</f>
        <v>0.10526315789473684</v>
      </c>
      <c r="G9" s="439">
        <v>55</v>
      </c>
      <c r="H9" s="192">
        <v>9</v>
      </c>
      <c r="I9" s="70">
        <f t="shared" si="0"/>
        <v>0.16363636363636364</v>
      </c>
      <c r="J9" s="439">
        <v>2728</v>
      </c>
      <c r="K9" s="192">
        <v>363</v>
      </c>
      <c r="L9" s="70">
        <f t="shared" si="1"/>
        <v>0.13306451612903225</v>
      </c>
      <c r="M9" s="439">
        <v>2218</v>
      </c>
      <c r="N9" s="192">
        <v>312</v>
      </c>
      <c r="O9" s="70">
        <f t="shared" si="2"/>
        <v>0.14066726780883679</v>
      </c>
      <c r="P9" s="439">
        <v>1484</v>
      </c>
      <c r="Q9" s="192">
        <v>168</v>
      </c>
      <c r="R9" s="70">
        <f t="shared" si="3"/>
        <v>0.11320754716981132</v>
      </c>
      <c r="S9" s="439">
        <v>664</v>
      </c>
      <c r="T9" s="192">
        <v>46</v>
      </c>
      <c r="U9" s="70">
        <f t="shared" si="4"/>
        <v>6.9277108433734941E-2</v>
      </c>
      <c r="V9" s="439">
        <v>265</v>
      </c>
      <c r="W9" s="192">
        <v>11</v>
      </c>
      <c r="X9" s="70">
        <f t="shared" si="5"/>
        <v>4.1509433962264149E-2</v>
      </c>
      <c r="Y9" s="191">
        <f t="shared" si="15"/>
        <v>7433</v>
      </c>
      <c r="Z9" s="192">
        <f t="shared" si="6"/>
        <v>911</v>
      </c>
      <c r="AA9" s="70">
        <f t="shared" si="7"/>
        <v>0.12256154984528454</v>
      </c>
      <c r="AB9" s="72"/>
      <c r="AC9" s="61" t="s">
        <v>2</v>
      </c>
      <c r="AD9" s="390">
        <f t="shared" si="8"/>
        <v>8.7833399027723039E-2</v>
      </c>
      <c r="AE9" s="72"/>
      <c r="AF9" s="105" t="str">
        <f t="shared" si="9"/>
        <v>豊能町</v>
      </c>
      <c r="AG9" s="136">
        <f t="shared" si="16"/>
        <v>0.16403717311432894</v>
      </c>
      <c r="AH9" s="136">
        <f t="shared" si="10"/>
        <v>0.15393283750281722</v>
      </c>
      <c r="AI9" s="383">
        <f t="shared" si="11"/>
        <v>1.0000000000000009</v>
      </c>
      <c r="AJ9" s="72"/>
      <c r="AK9" s="136">
        <f t="shared" si="12"/>
        <v>0.11069843599458863</v>
      </c>
      <c r="AL9" s="136">
        <f t="shared" si="13"/>
        <v>0.11099540272929283</v>
      </c>
      <c r="AM9" s="383">
        <f t="shared" si="14"/>
        <v>0</v>
      </c>
      <c r="AN9" s="381">
        <v>0</v>
      </c>
      <c r="AO9" s="380"/>
      <c r="AP9" s="380"/>
    </row>
    <row r="10" spans="2:42" ht="13.5" customHeight="1">
      <c r="B10" s="69">
        <v>6</v>
      </c>
      <c r="C10" s="61" t="s">
        <v>128</v>
      </c>
      <c r="D10" s="439">
        <v>25</v>
      </c>
      <c r="E10" s="192">
        <v>3</v>
      </c>
      <c r="F10" s="70">
        <f t="shared" ref="F10:F69" si="17">IFERROR(E10/D10,"-")</f>
        <v>0.12</v>
      </c>
      <c r="G10" s="439">
        <v>107</v>
      </c>
      <c r="H10" s="192">
        <v>9</v>
      </c>
      <c r="I10" s="70">
        <f t="shared" si="0"/>
        <v>8.4112149532710276E-2</v>
      </c>
      <c r="J10" s="439">
        <v>3757</v>
      </c>
      <c r="K10" s="192">
        <v>676</v>
      </c>
      <c r="L10" s="70">
        <f t="shared" si="1"/>
        <v>0.17993079584775087</v>
      </c>
      <c r="M10" s="439">
        <v>3378</v>
      </c>
      <c r="N10" s="192">
        <v>635</v>
      </c>
      <c r="O10" s="70">
        <f t="shared" si="2"/>
        <v>0.18798105387803435</v>
      </c>
      <c r="P10" s="439">
        <v>2192</v>
      </c>
      <c r="Q10" s="192">
        <v>321</v>
      </c>
      <c r="R10" s="70">
        <f t="shared" si="3"/>
        <v>0.14644160583941607</v>
      </c>
      <c r="S10" s="439">
        <v>922</v>
      </c>
      <c r="T10" s="192">
        <v>89</v>
      </c>
      <c r="U10" s="70">
        <f t="shared" si="4"/>
        <v>9.6529284164859008E-2</v>
      </c>
      <c r="V10" s="439">
        <v>287</v>
      </c>
      <c r="W10" s="192">
        <v>18</v>
      </c>
      <c r="X10" s="70">
        <f t="shared" si="5"/>
        <v>6.2717770034843204E-2</v>
      </c>
      <c r="Y10" s="191">
        <f t="shared" si="15"/>
        <v>10668</v>
      </c>
      <c r="Z10" s="192">
        <f t="shared" si="6"/>
        <v>1751</v>
      </c>
      <c r="AA10" s="70">
        <f t="shared" si="7"/>
        <v>0.16413573303337084</v>
      </c>
      <c r="AB10" s="72"/>
      <c r="AC10" s="61" t="s">
        <v>3</v>
      </c>
      <c r="AD10" s="390">
        <f t="shared" si="8"/>
        <v>0.15170880200349748</v>
      </c>
      <c r="AE10" s="72"/>
      <c r="AF10" s="105" t="str">
        <f t="shared" si="9"/>
        <v>吹田市</v>
      </c>
      <c r="AG10" s="136">
        <f t="shared" si="16"/>
        <v>0.15170880200349748</v>
      </c>
      <c r="AH10" s="136">
        <f t="shared" si="10"/>
        <v>0.14783597565054518</v>
      </c>
      <c r="AI10" s="383">
        <f t="shared" si="11"/>
        <v>0.40000000000000036</v>
      </c>
      <c r="AJ10" s="72"/>
      <c r="AK10" s="136">
        <f t="shared" si="12"/>
        <v>0.11069843599458863</v>
      </c>
      <c r="AL10" s="136">
        <f t="shared" si="13"/>
        <v>0.11099540272929283</v>
      </c>
      <c r="AM10" s="383">
        <f t="shared" si="14"/>
        <v>0</v>
      </c>
      <c r="AN10" s="381">
        <v>0</v>
      </c>
      <c r="AO10" s="380"/>
      <c r="AP10" s="380"/>
    </row>
    <row r="11" spans="2:42" ht="13.5" customHeight="1">
      <c r="B11" s="69">
        <v>7</v>
      </c>
      <c r="C11" s="61" t="s">
        <v>129</v>
      </c>
      <c r="D11" s="439">
        <v>29</v>
      </c>
      <c r="E11" s="192">
        <v>3</v>
      </c>
      <c r="F11" s="70">
        <f t="shared" si="17"/>
        <v>0.10344827586206896</v>
      </c>
      <c r="G11" s="439">
        <v>91</v>
      </c>
      <c r="H11" s="192">
        <v>9</v>
      </c>
      <c r="I11" s="70">
        <f t="shared" si="0"/>
        <v>9.8901098901098897E-2</v>
      </c>
      <c r="J11" s="439">
        <v>3521</v>
      </c>
      <c r="K11" s="192">
        <v>461</v>
      </c>
      <c r="L11" s="70">
        <f t="shared" si="1"/>
        <v>0.13092871343368362</v>
      </c>
      <c r="M11" s="439">
        <v>3024</v>
      </c>
      <c r="N11" s="192">
        <v>444</v>
      </c>
      <c r="O11" s="70">
        <f t="shared" si="2"/>
        <v>0.14682539682539683</v>
      </c>
      <c r="P11" s="439">
        <v>1881</v>
      </c>
      <c r="Q11" s="192">
        <v>193</v>
      </c>
      <c r="R11" s="70">
        <f t="shared" si="3"/>
        <v>0.10260499734183945</v>
      </c>
      <c r="S11" s="439">
        <v>794</v>
      </c>
      <c r="T11" s="192">
        <v>50</v>
      </c>
      <c r="U11" s="70">
        <f t="shared" si="4"/>
        <v>6.2972292191435769E-2</v>
      </c>
      <c r="V11" s="439">
        <v>252</v>
      </c>
      <c r="W11" s="192">
        <v>5</v>
      </c>
      <c r="X11" s="70">
        <f t="shared" si="5"/>
        <v>1.984126984126984E-2</v>
      </c>
      <c r="Y11" s="191">
        <f t="shared" si="15"/>
        <v>9592</v>
      </c>
      <c r="Z11" s="192">
        <f t="shared" si="6"/>
        <v>1165</v>
      </c>
      <c r="AA11" s="70">
        <f t="shared" si="7"/>
        <v>0.12145537948290241</v>
      </c>
      <c r="AB11" s="72"/>
      <c r="AC11" s="73" t="s">
        <v>45</v>
      </c>
      <c r="AD11" s="390">
        <f t="shared" si="8"/>
        <v>0.12142634369477076</v>
      </c>
      <c r="AE11" s="72"/>
      <c r="AF11" s="105" t="str">
        <f t="shared" si="9"/>
        <v>河内長野市</v>
      </c>
      <c r="AG11" s="136">
        <f t="shared" si="16"/>
        <v>0.14759403681892938</v>
      </c>
      <c r="AH11" s="136">
        <f t="shared" si="10"/>
        <v>0.15525264137515737</v>
      </c>
      <c r="AI11" s="383">
        <f t="shared" si="11"/>
        <v>-0.70000000000000062</v>
      </c>
      <c r="AJ11" s="72"/>
      <c r="AK11" s="136">
        <f t="shared" si="12"/>
        <v>0.11069843599458863</v>
      </c>
      <c r="AL11" s="136">
        <f t="shared" si="13"/>
        <v>0.11099540272929283</v>
      </c>
      <c r="AM11" s="383">
        <f t="shared" si="14"/>
        <v>0</v>
      </c>
      <c r="AN11" s="381">
        <v>0</v>
      </c>
      <c r="AO11" s="380"/>
      <c r="AP11" s="380"/>
    </row>
    <row r="12" spans="2:42" ht="13.5" customHeight="1">
      <c r="B12" s="69">
        <v>8</v>
      </c>
      <c r="C12" s="61" t="s">
        <v>58</v>
      </c>
      <c r="D12" s="439">
        <v>17</v>
      </c>
      <c r="E12" s="192">
        <v>2</v>
      </c>
      <c r="F12" s="70">
        <f t="shared" si="17"/>
        <v>0.11764705882352941</v>
      </c>
      <c r="G12" s="439">
        <v>62</v>
      </c>
      <c r="H12" s="192">
        <v>2</v>
      </c>
      <c r="I12" s="70">
        <f t="shared" si="0"/>
        <v>3.2258064516129031E-2</v>
      </c>
      <c r="J12" s="439">
        <v>2596</v>
      </c>
      <c r="K12" s="192">
        <v>179</v>
      </c>
      <c r="L12" s="70">
        <f t="shared" si="1"/>
        <v>6.8952234206471494E-2</v>
      </c>
      <c r="M12" s="439">
        <v>2118</v>
      </c>
      <c r="N12" s="192">
        <v>132</v>
      </c>
      <c r="O12" s="70">
        <f t="shared" si="2"/>
        <v>6.2322946175637391E-2</v>
      </c>
      <c r="P12" s="439">
        <v>1542</v>
      </c>
      <c r="Q12" s="192">
        <v>58</v>
      </c>
      <c r="R12" s="70">
        <f t="shared" si="3"/>
        <v>3.7613488975356678E-2</v>
      </c>
      <c r="S12" s="439">
        <v>819</v>
      </c>
      <c r="T12" s="192">
        <v>31</v>
      </c>
      <c r="U12" s="70">
        <f t="shared" si="4"/>
        <v>3.7851037851037848E-2</v>
      </c>
      <c r="V12" s="439">
        <v>282</v>
      </c>
      <c r="W12" s="192">
        <v>0</v>
      </c>
      <c r="X12" s="70">
        <f t="shared" si="5"/>
        <v>0</v>
      </c>
      <c r="Y12" s="191">
        <f t="shared" si="15"/>
        <v>7436</v>
      </c>
      <c r="Z12" s="192">
        <f t="shared" si="6"/>
        <v>404</v>
      </c>
      <c r="AA12" s="70">
        <f t="shared" si="7"/>
        <v>5.4330285099515867E-2</v>
      </c>
      <c r="AB12" s="72"/>
      <c r="AC12" s="73" t="s">
        <v>8</v>
      </c>
      <c r="AD12" s="390">
        <f t="shared" si="8"/>
        <v>0.10819323949746211</v>
      </c>
      <c r="AE12" s="72"/>
      <c r="AF12" s="105" t="str">
        <f t="shared" si="9"/>
        <v>藤井寺市</v>
      </c>
      <c r="AG12" s="136">
        <f t="shared" si="16"/>
        <v>0.14358920727881197</v>
      </c>
      <c r="AH12" s="136">
        <f t="shared" si="10"/>
        <v>0.14583333333333334</v>
      </c>
      <c r="AI12" s="383">
        <f t="shared" si="11"/>
        <v>-0.20000000000000018</v>
      </c>
      <c r="AJ12" s="72"/>
      <c r="AK12" s="136">
        <f t="shared" si="12"/>
        <v>0.11069843599458863</v>
      </c>
      <c r="AL12" s="136">
        <f t="shared" si="13"/>
        <v>0.11099540272929283</v>
      </c>
      <c r="AM12" s="383">
        <f t="shared" si="14"/>
        <v>0</v>
      </c>
      <c r="AN12" s="381">
        <v>0</v>
      </c>
      <c r="AO12" s="380"/>
      <c r="AP12" s="380"/>
    </row>
    <row r="13" spans="2:42" ht="13.5" customHeight="1">
      <c r="B13" s="69">
        <v>9</v>
      </c>
      <c r="C13" s="61" t="s">
        <v>130</v>
      </c>
      <c r="D13" s="439">
        <v>7</v>
      </c>
      <c r="E13" s="192">
        <v>0</v>
      </c>
      <c r="F13" s="70">
        <f t="shared" si="17"/>
        <v>0</v>
      </c>
      <c r="G13" s="439">
        <v>35</v>
      </c>
      <c r="H13" s="192">
        <v>1</v>
      </c>
      <c r="I13" s="70">
        <f t="shared" si="0"/>
        <v>2.8571428571428571E-2</v>
      </c>
      <c r="J13" s="439">
        <v>1717</v>
      </c>
      <c r="K13" s="192">
        <v>204</v>
      </c>
      <c r="L13" s="70">
        <f t="shared" si="1"/>
        <v>0.11881188118811881</v>
      </c>
      <c r="M13" s="439">
        <v>1411</v>
      </c>
      <c r="N13" s="192">
        <v>160</v>
      </c>
      <c r="O13" s="70">
        <f t="shared" si="2"/>
        <v>0.11339475549255847</v>
      </c>
      <c r="P13" s="439">
        <v>952</v>
      </c>
      <c r="Q13" s="192">
        <v>85</v>
      </c>
      <c r="R13" s="70">
        <f t="shared" si="3"/>
        <v>8.9285714285714288E-2</v>
      </c>
      <c r="S13" s="439">
        <v>415</v>
      </c>
      <c r="T13" s="192">
        <v>34</v>
      </c>
      <c r="U13" s="70">
        <f t="shared" si="4"/>
        <v>8.1927710843373497E-2</v>
      </c>
      <c r="V13" s="439">
        <v>156</v>
      </c>
      <c r="W13" s="192">
        <v>3</v>
      </c>
      <c r="X13" s="70">
        <f t="shared" si="5"/>
        <v>1.9230769230769232E-2</v>
      </c>
      <c r="Y13" s="191">
        <f t="shared" si="15"/>
        <v>4693</v>
      </c>
      <c r="Z13" s="192">
        <f t="shared" si="6"/>
        <v>487</v>
      </c>
      <c r="AA13" s="70">
        <f t="shared" si="7"/>
        <v>0.10377157468570211</v>
      </c>
      <c r="AB13" s="72"/>
      <c r="AC13" s="73" t="s">
        <v>46</v>
      </c>
      <c r="AD13" s="390">
        <f t="shared" si="8"/>
        <v>0.12110874200426439</v>
      </c>
      <c r="AE13" s="72"/>
      <c r="AF13" s="105" t="str">
        <f t="shared" si="9"/>
        <v>泉佐野市</v>
      </c>
      <c r="AG13" s="136">
        <f t="shared" si="16"/>
        <v>0.13777008205977564</v>
      </c>
      <c r="AH13" s="136">
        <f t="shared" si="10"/>
        <v>0.12966525586764141</v>
      </c>
      <c r="AI13" s="383">
        <f t="shared" si="11"/>
        <v>0.80000000000000071</v>
      </c>
      <c r="AJ13" s="72"/>
      <c r="AK13" s="136">
        <f t="shared" si="12"/>
        <v>0.11069843599458863</v>
      </c>
      <c r="AL13" s="136">
        <f t="shared" si="13"/>
        <v>0.11099540272929283</v>
      </c>
      <c r="AM13" s="383">
        <f t="shared" si="14"/>
        <v>0</v>
      </c>
      <c r="AN13" s="381">
        <v>0</v>
      </c>
      <c r="AO13" s="380"/>
      <c r="AP13" s="380"/>
    </row>
    <row r="14" spans="2:42" ht="13.5" customHeight="1">
      <c r="B14" s="69">
        <v>10</v>
      </c>
      <c r="C14" s="61" t="s">
        <v>59</v>
      </c>
      <c r="D14" s="439">
        <v>20</v>
      </c>
      <c r="E14" s="192">
        <v>1</v>
      </c>
      <c r="F14" s="70">
        <f t="shared" si="17"/>
        <v>0.05</v>
      </c>
      <c r="G14" s="439">
        <v>86</v>
      </c>
      <c r="H14" s="192">
        <v>9</v>
      </c>
      <c r="I14" s="70">
        <f t="shared" si="0"/>
        <v>0.10465116279069768</v>
      </c>
      <c r="J14" s="439">
        <v>4352</v>
      </c>
      <c r="K14" s="192">
        <v>574</v>
      </c>
      <c r="L14" s="70">
        <f t="shared" si="1"/>
        <v>0.13189338235294118</v>
      </c>
      <c r="M14" s="439">
        <v>3653</v>
      </c>
      <c r="N14" s="192">
        <v>498</v>
      </c>
      <c r="O14" s="70">
        <f t="shared" si="2"/>
        <v>0.13632630714481248</v>
      </c>
      <c r="P14" s="439">
        <v>2373</v>
      </c>
      <c r="Q14" s="192">
        <v>253</v>
      </c>
      <c r="R14" s="70">
        <f t="shared" si="3"/>
        <v>0.10661609776654024</v>
      </c>
      <c r="S14" s="439">
        <v>999</v>
      </c>
      <c r="T14" s="192">
        <v>75</v>
      </c>
      <c r="U14" s="70">
        <f t="shared" si="4"/>
        <v>7.5075075075075076E-2</v>
      </c>
      <c r="V14" s="439">
        <v>336</v>
      </c>
      <c r="W14" s="192">
        <v>14</v>
      </c>
      <c r="X14" s="70">
        <f t="shared" si="5"/>
        <v>4.1666666666666664E-2</v>
      </c>
      <c r="Y14" s="191">
        <f t="shared" si="15"/>
        <v>11819</v>
      </c>
      <c r="Z14" s="192">
        <f t="shared" si="6"/>
        <v>1424</v>
      </c>
      <c r="AA14" s="70">
        <f t="shared" si="7"/>
        <v>0.1204839664946273</v>
      </c>
      <c r="AB14" s="72"/>
      <c r="AC14" s="73" t="s">
        <v>13</v>
      </c>
      <c r="AD14" s="390">
        <f t="shared" si="8"/>
        <v>0.12759383934335516</v>
      </c>
      <c r="AE14" s="72"/>
      <c r="AF14" s="105" t="str">
        <f t="shared" si="9"/>
        <v>高石市</v>
      </c>
      <c r="AG14" s="136">
        <f t="shared" si="16"/>
        <v>0.13518428709990302</v>
      </c>
      <c r="AH14" s="136">
        <f t="shared" si="10"/>
        <v>0.14127320294007725</v>
      </c>
      <c r="AI14" s="383">
        <f t="shared" si="11"/>
        <v>-0.59999999999999776</v>
      </c>
      <c r="AJ14" s="72"/>
      <c r="AK14" s="136">
        <f t="shared" si="12"/>
        <v>0.11069843599458863</v>
      </c>
      <c r="AL14" s="136">
        <f t="shared" si="13"/>
        <v>0.11099540272929283</v>
      </c>
      <c r="AM14" s="383">
        <f t="shared" si="14"/>
        <v>0</v>
      </c>
      <c r="AN14" s="381">
        <v>0</v>
      </c>
      <c r="AO14" s="380"/>
      <c r="AP14" s="380"/>
    </row>
    <row r="15" spans="2:42" ht="13.5" customHeight="1">
      <c r="B15" s="69">
        <v>11</v>
      </c>
      <c r="C15" s="61" t="s">
        <v>60</v>
      </c>
      <c r="D15" s="439">
        <v>52</v>
      </c>
      <c r="E15" s="192">
        <v>5</v>
      </c>
      <c r="F15" s="70">
        <f t="shared" si="17"/>
        <v>9.6153846153846159E-2</v>
      </c>
      <c r="G15" s="439">
        <v>162</v>
      </c>
      <c r="H15" s="192">
        <v>9</v>
      </c>
      <c r="I15" s="70">
        <f t="shared" si="0"/>
        <v>5.5555555555555552E-2</v>
      </c>
      <c r="J15" s="439">
        <v>7069</v>
      </c>
      <c r="K15" s="192">
        <v>843</v>
      </c>
      <c r="L15" s="70">
        <f t="shared" si="1"/>
        <v>0.11925307681425944</v>
      </c>
      <c r="M15" s="439">
        <v>6437</v>
      </c>
      <c r="N15" s="192">
        <v>681</v>
      </c>
      <c r="O15" s="70">
        <f t="shared" si="2"/>
        <v>0.10579462482522914</v>
      </c>
      <c r="P15" s="439">
        <v>3967</v>
      </c>
      <c r="Q15" s="192">
        <v>396</v>
      </c>
      <c r="R15" s="70">
        <f t="shared" si="3"/>
        <v>9.9823544239979828E-2</v>
      </c>
      <c r="S15" s="439">
        <v>1806</v>
      </c>
      <c r="T15" s="192">
        <v>113</v>
      </c>
      <c r="U15" s="70">
        <f t="shared" si="4"/>
        <v>6.2569213732004428E-2</v>
      </c>
      <c r="V15" s="439">
        <v>525</v>
      </c>
      <c r="W15" s="192">
        <v>13</v>
      </c>
      <c r="X15" s="70">
        <f t="shared" si="5"/>
        <v>2.4761904761904763E-2</v>
      </c>
      <c r="Y15" s="191">
        <f t="shared" si="15"/>
        <v>20018</v>
      </c>
      <c r="Z15" s="192">
        <f t="shared" si="6"/>
        <v>2060</v>
      </c>
      <c r="AA15" s="70">
        <f t="shared" si="7"/>
        <v>0.10290738335498052</v>
      </c>
      <c r="AB15" s="72"/>
      <c r="AC15" s="73" t="s">
        <v>14</v>
      </c>
      <c r="AD15" s="390">
        <f t="shared" si="8"/>
        <v>6.0583665612539528E-2</v>
      </c>
      <c r="AE15" s="72"/>
      <c r="AF15" s="105" t="str">
        <f t="shared" si="9"/>
        <v>田尻町</v>
      </c>
      <c r="AG15" s="136">
        <f t="shared" si="16"/>
        <v>0.13195098963242224</v>
      </c>
      <c r="AH15" s="136">
        <f t="shared" si="10"/>
        <v>0.14436958614051973</v>
      </c>
      <c r="AI15" s="383">
        <f t="shared" si="11"/>
        <v>-1.1999999999999984</v>
      </c>
      <c r="AJ15" s="72"/>
      <c r="AK15" s="136">
        <f t="shared" si="12"/>
        <v>0.11069843599458863</v>
      </c>
      <c r="AL15" s="136">
        <f t="shared" si="13"/>
        <v>0.11099540272929283</v>
      </c>
      <c r="AM15" s="383">
        <f t="shared" si="14"/>
        <v>0</v>
      </c>
      <c r="AN15" s="381">
        <v>0</v>
      </c>
      <c r="AO15" s="380"/>
      <c r="AP15" s="380"/>
    </row>
    <row r="16" spans="2:42" ht="13.5" customHeight="1">
      <c r="B16" s="69">
        <v>12</v>
      </c>
      <c r="C16" s="61" t="s">
        <v>131</v>
      </c>
      <c r="D16" s="439">
        <v>30</v>
      </c>
      <c r="E16" s="192">
        <v>2</v>
      </c>
      <c r="F16" s="70">
        <f t="shared" si="17"/>
        <v>6.6666666666666666E-2</v>
      </c>
      <c r="G16" s="439">
        <v>77</v>
      </c>
      <c r="H16" s="192">
        <v>7</v>
      </c>
      <c r="I16" s="70">
        <f t="shared" si="0"/>
        <v>9.0909090909090912E-2</v>
      </c>
      <c r="J16" s="439">
        <v>3416</v>
      </c>
      <c r="K16" s="192">
        <v>530</v>
      </c>
      <c r="L16" s="70">
        <f t="shared" si="1"/>
        <v>0.15515222482435598</v>
      </c>
      <c r="M16" s="439">
        <v>3090</v>
      </c>
      <c r="N16" s="192">
        <v>488</v>
      </c>
      <c r="O16" s="70">
        <f t="shared" si="2"/>
        <v>0.15792880258899678</v>
      </c>
      <c r="P16" s="439">
        <v>2223</v>
      </c>
      <c r="Q16" s="192">
        <v>328</v>
      </c>
      <c r="R16" s="70">
        <f t="shared" si="3"/>
        <v>0.14754835807467387</v>
      </c>
      <c r="S16" s="439">
        <v>1028</v>
      </c>
      <c r="T16" s="192">
        <v>85</v>
      </c>
      <c r="U16" s="70">
        <f t="shared" si="4"/>
        <v>8.2684824902723733E-2</v>
      </c>
      <c r="V16" s="439">
        <v>372</v>
      </c>
      <c r="W16" s="192">
        <v>12</v>
      </c>
      <c r="X16" s="70">
        <f t="shared" si="5"/>
        <v>3.2258064516129031E-2</v>
      </c>
      <c r="Y16" s="191">
        <f t="shared" si="15"/>
        <v>10236</v>
      </c>
      <c r="Z16" s="192">
        <f t="shared" si="6"/>
        <v>1452</v>
      </c>
      <c r="AA16" s="70">
        <f t="shared" si="7"/>
        <v>0.141852286049238</v>
      </c>
      <c r="AB16" s="72"/>
      <c r="AC16" s="73" t="s">
        <v>9</v>
      </c>
      <c r="AD16" s="390">
        <f t="shared" si="8"/>
        <v>0.21288125975315647</v>
      </c>
      <c r="AE16" s="72"/>
      <c r="AF16" s="105" t="str">
        <f t="shared" si="9"/>
        <v>富田林市</v>
      </c>
      <c r="AG16" s="136">
        <f t="shared" si="16"/>
        <v>0.12930730330471599</v>
      </c>
      <c r="AH16" s="136">
        <f t="shared" si="10"/>
        <v>0.13283147158814959</v>
      </c>
      <c r="AI16" s="383">
        <f t="shared" si="11"/>
        <v>-0.40000000000000036</v>
      </c>
      <c r="AJ16" s="72"/>
      <c r="AK16" s="136">
        <f t="shared" si="12"/>
        <v>0.11069843599458863</v>
      </c>
      <c r="AL16" s="136">
        <f t="shared" si="13"/>
        <v>0.11099540272929283</v>
      </c>
      <c r="AM16" s="383">
        <f t="shared" si="14"/>
        <v>0</v>
      </c>
      <c r="AN16" s="381">
        <v>0</v>
      </c>
      <c r="AO16" s="380"/>
      <c r="AP16" s="380"/>
    </row>
    <row r="17" spans="2:42" ht="13.5" customHeight="1">
      <c r="B17" s="69">
        <v>13</v>
      </c>
      <c r="C17" s="61" t="s">
        <v>132</v>
      </c>
      <c r="D17" s="439">
        <v>54</v>
      </c>
      <c r="E17" s="192">
        <v>1</v>
      </c>
      <c r="F17" s="70">
        <f t="shared" si="17"/>
        <v>1.8518518518518517E-2</v>
      </c>
      <c r="G17" s="439">
        <v>155</v>
      </c>
      <c r="H17" s="192">
        <v>11</v>
      </c>
      <c r="I17" s="70">
        <f t="shared" si="0"/>
        <v>7.0967741935483872E-2</v>
      </c>
      <c r="J17" s="439">
        <v>6115</v>
      </c>
      <c r="K17" s="192">
        <v>597</v>
      </c>
      <c r="L17" s="70">
        <f t="shared" si="1"/>
        <v>9.7628781684382659E-2</v>
      </c>
      <c r="M17" s="439">
        <v>5437</v>
      </c>
      <c r="N17" s="192">
        <v>533</v>
      </c>
      <c r="O17" s="70">
        <f t="shared" si="2"/>
        <v>9.8032002942799332E-2</v>
      </c>
      <c r="P17" s="439">
        <v>3680</v>
      </c>
      <c r="Q17" s="192">
        <v>290</v>
      </c>
      <c r="R17" s="70">
        <f t="shared" si="3"/>
        <v>7.880434782608696E-2</v>
      </c>
      <c r="S17" s="439">
        <v>1621</v>
      </c>
      <c r="T17" s="192">
        <v>88</v>
      </c>
      <c r="U17" s="70">
        <f t="shared" si="4"/>
        <v>5.4287476866132015E-2</v>
      </c>
      <c r="V17" s="439">
        <v>573</v>
      </c>
      <c r="W17" s="192">
        <v>10</v>
      </c>
      <c r="X17" s="70">
        <f t="shared" si="5"/>
        <v>1.7452006980802792E-2</v>
      </c>
      <c r="Y17" s="191">
        <f t="shared" si="15"/>
        <v>17635</v>
      </c>
      <c r="Z17" s="192">
        <f t="shared" si="6"/>
        <v>1530</v>
      </c>
      <c r="AA17" s="70">
        <f t="shared" si="7"/>
        <v>8.6759285511766371E-2</v>
      </c>
      <c r="AB17" s="72"/>
      <c r="AC17" s="73" t="s">
        <v>21</v>
      </c>
      <c r="AD17" s="390">
        <f t="shared" si="8"/>
        <v>0.16626821932598135</v>
      </c>
      <c r="AE17" s="72"/>
      <c r="AF17" s="105" t="str">
        <f t="shared" si="9"/>
        <v>寝屋川市</v>
      </c>
      <c r="AG17" s="136">
        <f t="shared" si="16"/>
        <v>0.12846354758119463</v>
      </c>
      <c r="AH17" s="136">
        <f t="shared" si="10"/>
        <v>0.12969963369963369</v>
      </c>
      <c r="AI17" s="383">
        <f t="shared" si="11"/>
        <v>-0.20000000000000018</v>
      </c>
      <c r="AJ17" s="72"/>
      <c r="AK17" s="136">
        <f t="shared" si="12"/>
        <v>0.11069843599458863</v>
      </c>
      <c r="AL17" s="136">
        <f t="shared" si="13"/>
        <v>0.11099540272929283</v>
      </c>
      <c r="AM17" s="383">
        <f t="shared" si="14"/>
        <v>0</v>
      </c>
      <c r="AN17" s="381">
        <v>0</v>
      </c>
      <c r="AO17" s="380"/>
      <c r="AP17" s="380"/>
    </row>
    <row r="18" spans="2:42" ht="13.5" customHeight="1">
      <c r="B18" s="69">
        <v>14</v>
      </c>
      <c r="C18" s="61" t="s">
        <v>133</v>
      </c>
      <c r="D18" s="439">
        <v>30</v>
      </c>
      <c r="E18" s="192">
        <v>1</v>
      </c>
      <c r="F18" s="70">
        <f t="shared" si="17"/>
        <v>3.3333333333333333E-2</v>
      </c>
      <c r="G18" s="439">
        <v>87</v>
      </c>
      <c r="H18" s="192">
        <v>8</v>
      </c>
      <c r="I18" s="70">
        <f t="shared" si="0"/>
        <v>9.1954022988505746E-2</v>
      </c>
      <c r="J18" s="439">
        <v>4531</v>
      </c>
      <c r="K18" s="192">
        <v>565</v>
      </c>
      <c r="L18" s="70">
        <f t="shared" si="1"/>
        <v>0.12469653498124035</v>
      </c>
      <c r="M18" s="439">
        <v>3983</v>
      </c>
      <c r="N18" s="192">
        <v>500</v>
      </c>
      <c r="O18" s="70">
        <f t="shared" si="2"/>
        <v>0.12553351744915892</v>
      </c>
      <c r="P18" s="439">
        <v>3015</v>
      </c>
      <c r="Q18" s="192">
        <v>301</v>
      </c>
      <c r="R18" s="70">
        <f t="shared" si="3"/>
        <v>9.9834162520729686E-2</v>
      </c>
      <c r="S18" s="439">
        <v>1381</v>
      </c>
      <c r="T18" s="192">
        <v>99</v>
      </c>
      <c r="U18" s="70">
        <f t="shared" si="4"/>
        <v>7.1687183200579291E-2</v>
      </c>
      <c r="V18" s="439">
        <v>500</v>
      </c>
      <c r="W18" s="192">
        <v>18</v>
      </c>
      <c r="X18" s="70">
        <f t="shared" si="5"/>
        <v>3.5999999999999997E-2</v>
      </c>
      <c r="Y18" s="191">
        <f t="shared" si="15"/>
        <v>13527</v>
      </c>
      <c r="Z18" s="192">
        <f t="shared" si="6"/>
        <v>1492</v>
      </c>
      <c r="AA18" s="70">
        <f t="shared" si="7"/>
        <v>0.11029792267317218</v>
      </c>
      <c r="AB18" s="72"/>
      <c r="AC18" s="73" t="s">
        <v>47</v>
      </c>
      <c r="AD18" s="390">
        <f t="shared" si="8"/>
        <v>0.13777008205977564</v>
      </c>
      <c r="AE18" s="72"/>
      <c r="AF18" s="105" t="str">
        <f t="shared" si="9"/>
        <v>柏原市</v>
      </c>
      <c r="AG18" s="136">
        <f t="shared" si="16"/>
        <v>0.12770897832817338</v>
      </c>
      <c r="AH18" s="136">
        <f t="shared" si="10"/>
        <v>0.13407709931268055</v>
      </c>
      <c r="AI18" s="383">
        <f t="shared" si="11"/>
        <v>-0.60000000000000053</v>
      </c>
      <c r="AJ18" s="72"/>
      <c r="AK18" s="136">
        <f t="shared" si="12"/>
        <v>0.11069843599458863</v>
      </c>
      <c r="AL18" s="136">
        <f t="shared" si="13"/>
        <v>0.11099540272929283</v>
      </c>
      <c r="AM18" s="383">
        <f t="shared" si="14"/>
        <v>0</v>
      </c>
      <c r="AN18" s="381">
        <v>0</v>
      </c>
      <c r="AO18" s="380"/>
      <c r="AP18" s="380"/>
    </row>
    <row r="19" spans="2:42" ht="13.5" customHeight="1">
      <c r="B19" s="69">
        <v>15</v>
      </c>
      <c r="C19" s="61" t="s">
        <v>134</v>
      </c>
      <c r="D19" s="439">
        <v>61</v>
      </c>
      <c r="E19" s="192">
        <v>2</v>
      </c>
      <c r="F19" s="70">
        <f t="shared" si="17"/>
        <v>3.2786885245901641E-2</v>
      </c>
      <c r="G19" s="439">
        <v>198</v>
      </c>
      <c r="H19" s="192">
        <v>12</v>
      </c>
      <c r="I19" s="70">
        <f t="shared" si="0"/>
        <v>6.0606060606060608E-2</v>
      </c>
      <c r="J19" s="439">
        <v>7824</v>
      </c>
      <c r="K19" s="192">
        <v>706</v>
      </c>
      <c r="L19" s="70">
        <f t="shared" si="1"/>
        <v>9.0235173824130877E-2</v>
      </c>
      <c r="M19" s="439">
        <v>6689</v>
      </c>
      <c r="N19" s="192">
        <v>597</v>
      </c>
      <c r="O19" s="70">
        <f t="shared" si="2"/>
        <v>8.9251009119449845E-2</v>
      </c>
      <c r="P19" s="439">
        <v>4574</v>
      </c>
      <c r="Q19" s="192">
        <v>323</v>
      </c>
      <c r="R19" s="70">
        <f t="shared" si="3"/>
        <v>7.0616528202885873E-2</v>
      </c>
      <c r="S19" s="439">
        <v>1951</v>
      </c>
      <c r="T19" s="192">
        <v>96</v>
      </c>
      <c r="U19" s="70">
        <f t="shared" si="4"/>
        <v>4.9205535622757562E-2</v>
      </c>
      <c r="V19" s="439">
        <v>583</v>
      </c>
      <c r="W19" s="192">
        <v>9</v>
      </c>
      <c r="X19" s="70">
        <f t="shared" si="5"/>
        <v>1.5437392795883362E-2</v>
      </c>
      <c r="Y19" s="191">
        <f t="shared" si="15"/>
        <v>21880</v>
      </c>
      <c r="Z19" s="192">
        <f t="shared" si="6"/>
        <v>1745</v>
      </c>
      <c r="AA19" s="70">
        <f t="shared" si="7"/>
        <v>7.975319926873857E-2</v>
      </c>
      <c r="AB19" s="72"/>
      <c r="AC19" s="73" t="s">
        <v>25</v>
      </c>
      <c r="AD19" s="390">
        <f t="shared" si="8"/>
        <v>0.12930730330471599</v>
      </c>
      <c r="AE19" s="72"/>
      <c r="AF19" s="105" t="str">
        <f t="shared" si="9"/>
        <v>守口市</v>
      </c>
      <c r="AG19" s="136">
        <f t="shared" si="16"/>
        <v>0.12759383934335516</v>
      </c>
      <c r="AH19" s="136">
        <f t="shared" si="10"/>
        <v>0.12249138215989044</v>
      </c>
      <c r="AI19" s="383">
        <f t="shared" si="11"/>
        <v>0.60000000000000053</v>
      </c>
      <c r="AJ19" s="72"/>
      <c r="AK19" s="136">
        <f t="shared" si="12"/>
        <v>0.11069843599458863</v>
      </c>
      <c r="AL19" s="136">
        <f t="shared" si="13"/>
        <v>0.11099540272929283</v>
      </c>
      <c r="AM19" s="383">
        <f t="shared" si="14"/>
        <v>0</v>
      </c>
      <c r="AN19" s="381">
        <v>0</v>
      </c>
      <c r="AO19" s="380"/>
      <c r="AP19" s="380"/>
    </row>
    <row r="20" spans="2:42" ht="13.5" customHeight="1">
      <c r="B20" s="69">
        <v>16</v>
      </c>
      <c r="C20" s="61" t="s">
        <v>61</v>
      </c>
      <c r="D20" s="439">
        <v>28</v>
      </c>
      <c r="E20" s="192">
        <v>2</v>
      </c>
      <c r="F20" s="70">
        <f t="shared" si="17"/>
        <v>7.1428571428571425E-2</v>
      </c>
      <c r="G20" s="439">
        <v>97</v>
      </c>
      <c r="H20" s="192">
        <v>5</v>
      </c>
      <c r="I20" s="70">
        <f t="shared" si="0"/>
        <v>5.1546391752577317E-2</v>
      </c>
      <c r="J20" s="439">
        <v>4687</v>
      </c>
      <c r="K20" s="192">
        <v>454</v>
      </c>
      <c r="L20" s="70">
        <f t="shared" si="1"/>
        <v>9.6863665457648809E-2</v>
      </c>
      <c r="M20" s="439">
        <v>4210</v>
      </c>
      <c r="N20" s="192">
        <v>467</v>
      </c>
      <c r="O20" s="70">
        <f t="shared" si="2"/>
        <v>0.11092636579572447</v>
      </c>
      <c r="P20" s="439">
        <v>3202</v>
      </c>
      <c r="Q20" s="192">
        <v>296</v>
      </c>
      <c r="R20" s="70">
        <f t="shared" si="3"/>
        <v>9.2442223610243596E-2</v>
      </c>
      <c r="S20" s="439">
        <v>1620</v>
      </c>
      <c r="T20" s="192">
        <v>77</v>
      </c>
      <c r="U20" s="70">
        <f t="shared" si="4"/>
        <v>4.7530864197530866E-2</v>
      </c>
      <c r="V20" s="439">
        <v>524</v>
      </c>
      <c r="W20" s="192">
        <v>10</v>
      </c>
      <c r="X20" s="70">
        <f t="shared" si="5"/>
        <v>1.9083969465648856E-2</v>
      </c>
      <c r="Y20" s="191">
        <f t="shared" si="15"/>
        <v>14368</v>
      </c>
      <c r="Z20" s="192">
        <f t="shared" si="6"/>
        <v>1311</v>
      </c>
      <c r="AA20" s="70">
        <f t="shared" si="7"/>
        <v>9.1244432071269491E-2</v>
      </c>
      <c r="AB20" s="72"/>
      <c r="AC20" s="73" t="s">
        <v>15</v>
      </c>
      <c r="AD20" s="390">
        <f t="shared" si="8"/>
        <v>0.12846354758119463</v>
      </c>
      <c r="AE20" s="72"/>
      <c r="AF20" s="105" t="str">
        <f t="shared" si="9"/>
        <v>羽曳野市</v>
      </c>
      <c r="AG20" s="136">
        <f t="shared" si="16"/>
        <v>0.12562580044242636</v>
      </c>
      <c r="AH20" s="136">
        <f t="shared" si="10"/>
        <v>0.1159167468719923</v>
      </c>
      <c r="AI20" s="383">
        <f t="shared" si="11"/>
        <v>0.99999999999999956</v>
      </c>
      <c r="AJ20" s="72"/>
      <c r="AK20" s="136">
        <f t="shared" si="12"/>
        <v>0.11069843599458863</v>
      </c>
      <c r="AL20" s="136">
        <f t="shared" si="13"/>
        <v>0.11099540272929283</v>
      </c>
      <c r="AM20" s="383">
        <f t="shared" si="14"/>
        <v>0</v>
      </c>
      <c r="AN20" s="381">
        <v>0</v>
      </c>
      <c r="AO20" s="380"/>
      <c r="AP20" s="380"/>
    </row>
    <row r="21" spans="2:42" ht="13.5" customHeight="1">
      <c r="B21" s="69">
        <v>17</v>
      </c>
      <c r="C21" s="61" t="s">
        <v>135</v>
      </c>
      <c r="D21" s="439">
        <v>57</v>
      </c>
      <c r="E21" s="192">
        <v>4</v>
      </c>
      <c r="F21" s="70">
        <f t="shared" si="17"/>
        <v>7.0175438596491224E-2</v>
      </c>
      <c r="G21" s="439">
        <v>165</v>
      </c>
      <c r="H21" s="192">
        <v>9</v>
      </c>
      <c r="I21" s="70">
        <f t="shared" si="0"/>
        <v>5.4545454545454543E-2</v>
      </c>
      <c r="J21" s="439">
        <v>6804</v>
      </c>
      <c r="K21" s="192">
        <v>772</v>
      </c>
      <c r="L21" s="70">
        <f t="shared" si="1"/>
        <v>0.11346266901822458</v>
      </c>
      <c r="M21" s="439">
        <v>6153</v>
      </c>
      <c r="N21" s="192">
        <v>710</v>
      </c>
      <c r="O21" s="70">
        <f t="shared" si="2"/>
        <v>0.11539086624410856</v>
      </c>
      <c r="P21" s="439">
        <v>4459</v>
      </c>
      <c r="Q21" s="192">
        <v>422</v>
      </c>
      <c r="R21" s="70">
        <f t="shared" si="3"/>
        <v>9.4640053823727296E-2</v>
      </c>
      <c r="S21" s="439">
        <v>2097</v>
      </c>
      <c r="T21" s="192">
        <v>133</v>
      </c>
      <c r="U21" s="70">
        <f t="shared" si="4"/>
        <v>6.3423938960419646E-2</v>
      </c>
      <c r="V21" s="439">
        <v>696</v>
      </c>
      <c r="W21" s="192">
        <v>17</v>
      </c>
      <c r="X21" s="70">
        <f t="shared" si="5"/>
        <v>2.442528735632184E-2</v>
      </c>
      <c r="Y21" s="191">
        <f t="shared" si="15"/>
        <v>20431</v>
      </c>
      <c r="Z21" s="192">
        <f t="shared" si="6"/>
        <v>2067</v>
      </c>
      <c r="AA21" s="70">
        <f t="shared" si="7"/>
        <v>0.10116979100386668</v>
      </c>
      <c r="AB21" s="72"/>
      <c r="AC21" s="73" t="s">
        <v>26</v>
      </c>
      <c r="AD21" s="390">
        <f t="shared" si="8"/>
        <v>0.14759403681892938</v>
      </c>
      <c r="AE21" s="72"/>
      <c r="AF21" s="105" t="str">
        <f t="shared" si="9"/>
        <v>東大阪市</v>
      </c>
      <c r="AG21" s="136">
        <f t="shared" si="16"/>
        <v>0.12317094164227922</v>
      </c>
      <c r="AH21" s="136">
        <f t="shared" si="10"/>
        <v>0.1176808604685428</v>
      </c>
      <c r="AI21" s="383">
        <f t="shared" si="11"/>
        <v>0.50000000000000044</v>
      </c>
      <c r="AJ21" s="72"/>
      <c r="AK21" s="136">
        <f t="shared" si="12"/>
        <v>0.11069843599458863</v>
      </c>
      <c r="AL21" s="136">
        <f t="shared" si="13"/>
        <v>0.11099540272929283</v>
      </c>
      <c r="AM21" s="383">
        <f t="shared" si="14"/>
        <v>0</v>
      </c>
      <c r="AN21" s="381">
        <v>0</v>
      </c>
      <c r="AO21" s="380"/>
      <c r="AP21" s="380"/>
    </row>
    <row r="22" spans="2:42" ht="13.5" customHeight="1">
      <c r="B22" s="69">
        <v>18</v>
      </c>
      <c r="C22" s="61" t="s">
        <v>62</v>
      </c>
      <c r="D22" s="439">
        <v>31</v>
      </c>
      <c r="E22" s="192">
        <v>4</v>
      </c>
      <c r="F22" s="70">
        <f t="shared" si="17"/>
        <v>0.12903225806451613</v>
      </c>
      <c r="G22" s="439">
        <v>116</v>
      </c>
      <c r="H22" s="192">
        <v>7</v>
      </c>
      <c r="I22" s="70">
        <f t="shared" si="0"/>
        <v>6.0344827586206899E-2</v>
      </c>
      <c r="J22" s="439">
        <v>6172</v>
      </c>
      <c r="K22" s="192">
        <v>811</v>
      </c>
      <c r="L22" s="70">
        <f t="shared" si="1"/>
        <v>0.131399870382372</v>
      </c>
      <c r="M22" s="439">
        <v>5598</v>
      </c>
      <c r="N22" s="192">
        <v>775</v>
      </c>
      <c r="O22" s="70">
        <f t="shared" si="2"/>
        <v>0.13844230082172204</v>
      </c>
      <c r="P22" s="439">
        <v>4074</v>
      </c>
      <c r="Q22" s="192">
        <v>427</v>
      </c>
      <c r="R22" s="70">
        <f t="shared" si="3"/>
        <v>0.10481099656357389</v>
      </c>
      <c r="S22" s="439">
        <v>1957</v>
      </c>
      <c r="T22" s="192">
        <v>130</v>
      </c>
      <c r="U22" s="70">
        <f t="shared" si="4"/>
        <v>6.642820643842616E-2</v>
      </c>
      <c r="V22" s="439">
        <v>658</v>
      </c>
      <c r="W22" s="192">
        <v>22</v>
      </c>
      <c r="X22" s="70">
        <f t="shared" si="5"/>
        <v>3.3434650455927049E-2</v>
      </c>
      <c r="Y22" s="191">
        <f t="shared" si="15"/>
        <v>18606</v>
      </c>
      <c r="Z22" s="192">
        <f t="shared" si="6"/>
        <v>2176</v>
      </c>
      <c r="AA22" s="70">
        <f t="shared" si="7"/>
        <v>0.11695152101472643</v>
      </c>
      <c r="AB22" s="72"/>
      <c r="AC22" s="73" t="s">
        <v>27</v>
      </c>
      <c r="AD22" s="390">
        <f t="shared" si="8"/>
        <v>8.1127823489334935E-2</v>
      </c>
      <c r="AE22" s="72"/>
      <c r="AF22" s="105" t="str">
        <f t="shared" si="9"/>
        <v>泉大津市</v>
      </c>
      <c r="AG22" s="136">
        <f t="shared" si="16"/>
        <v>0.12142634369477076</v>
      </c>
      <c r="AH22" s="136">
        <f t="shared" si="10"/>
        <v>0.11920034209963652</v>
      </c>
      <c r="AI22" s="383">
        <f t="shared" si="11"/>
        <v>0.20000000000000018</v>
      </c>
      <c r="AJ22" s="72"/>
      <c r="AK22" s="136">
        <f t="shared" si="12"/>
        <v>0.11069843599458863</v>
      </c>
      <c r="AL22" s="136">
        <f t="shared" si="13"/>
        <v>0.11099540272929283</v>
      </c>
      <c r="AM22" s="383">
        <f t="shared" si="14"/>
        <v>0</v>
      </c>
      <c r="AN22" s="381">
        <v>0</v>
      </c>
      <c r="AO22" s="380"/>
      <c r="AP22" s="380"/>
    </row>
    <row r="23" spans="2:42" ht="13.5" customHeight="1">
      <c r="B23" s="69">
        <v>19</v>
      </c>
      <c r="C23" s="61" t="s">
        <v>136</v>
      </c>
      <c r="D23" s="439">
        <v>36</v>
      </c>
      <c r="E23" s="192">
        <v>2</v>
      </c>
      <c r="F23" s="70">
        <f t="shared" si="17"/>
        <v>5.5555555555555552E-2</v>
      </c>
      <c r="G23" s="439">
        <v>144</v>
      </c>
      <c r="H23" s="192">
        <v>9</v>
      </c>
      <c r="I23" s="70">
        <f t="shared" si="0"/>
        <v>6.25E-2</v>
      </c>
      <c r="J23" s="439">
        <v>4478</v>
      </c>
      <c r="K23" s="192">
        <v>280</v>
      </c>
      <c r="L23" s="70">
        <f t="shared" si="1"/>
        <v>6.2527914247431884E-2</v>
      </c>
      <c r="M23" s="439">
        <v>3734</v>
      </c>
      <c r="N23" s="192">
        <v>265</v>
      </c>
      <c r="O23" s="70">
        <f t="shared" si="2"/>
        <v>7.0969469737546864E-2</v>
      </c>
      <c r="P23" s="439">
        <v>2526</v>
      </c>
      <c r="Q23" s="192">
        <v>128</v>
      </c>
      <c r="R23" s="70">
        <f t="shared" si="3"/>
        <v>5.0673000791765635E-2</v>
      </c>
      <c r="S23" s="439">
        <v>1140</v>
      </c>
      <c r="T23" s="192">
        <v>39</v>
      </c>
      <c r="U23" s="70">
        <f t="shared" si="4"/>
        <v>3.4210526315789476E-2</v>
      </c>
      <c r="V23" s="439">
        <v>369</v>
      </c>
      <c r="W23" s="192">
        <v>8</v>
      </c>
      <c r="X23" s="70">
        <f t="shared" si="5"/>
        <v>2.1680216802168022E-2</v>
      </c>
      <c r="Y23" s="191">
        <f t="shared" si="15"/>
        <v>12427</v>
      </c>
      <c r="Z23" s="192">
        <f t="shared" si="6"/>
        <v>731</v>
      </c>
      <c r="AA23" s="70">
        <f t="shared" si="7"/>
        <v>5.8823529411764705E-2</v>
      </c>
      <c r="AB23" s="72"/>
      <c r="AC23" s="73" t="s">
        <v>16</v>
      </c>
      <c r="AD23" s="390">
        <f t="shared" si="8"/>
        <v>0.11243541568811649</v>
      </c>
      <c r="AE23" s="72"/>
      <c r="AF23" s="105" t="str">
        <f t="shared" si="9"/>
        <v>貝塚市</v>
      </c>
      <c r="AG23" s="136">
        <f t="shared" si="16"/>
        <v>0.12110874200426439</v>
      </c>
      <c r="AH23" s="136">
        <f t="shared" si="10"/>
        <v>0.11778029445073612</v>
      </c>
      <c r="AI23" s="383">
        <f t="shared" si="11"/>
        <v>0.30000000000000027</v>
      </c>
      <c r="AJ23" s="72"/>
      <c r="AK23" s="136">
        <f t="shared" si="12"/>
        <v>0.11069843599458863</v>
      </c>
      <c r="AL23" s="136">
        <f t="shared" si="13"/>
        <v>0.11099540272929283</v>
      </c>
      <c r="AM23" s="383">
        <f t="shared" si="14"/>
        <v>0</v>
      </c>
      <c r="AN23" s="381">
        <v>0</v>
      </c>
      <c r="AO23" s="380"/>
      <c r="AP23" s="380"/>
    </row>
    <row r="24" spans="2:42" ht="13.5" customHeight="1">
      <c r="B24" s="69">
        <v>20</v>
      </c>
      <c r="C24" s="61" t="s">
        <v>137</v>
      </c>
      <c r="D24" s="439">
        <v>42</v>
      </c>
      <c r="E24" s="192">
        <v>2</v>
      </c>
      <c r="F24" s="70">
        <f t="shared" si="17"/>
        <v>4.7619047619047616E-2</v>
      </c>
      <c r="G24" s="439">
        <v>146</v>
      </c>
      <c r="H24" s="192">
        <v>7</v>
      </c>
      <c r="I24" s="70">
        <f t="shared" si="0"/>
        <v>4.7945205479452052E-2</v>
      </c>
      <c r="J24" s="439">
        <v>7151</v>
      </c>
      <c r="K24" s="192">
        <v>787</v>
      </c>
      <c r="L24" s="70">
        <f t="shared" si="1"/>
        <v>0.11005453782687737</v>
      </c>
      <c r="M24" s="439">
        <v>6082</v>
      </c>
      <c r="N24" s="192">
        <v>627</v>
      </c>
      <c r="O24" s="70">
        <f t="shared" si="2"/>
        <v>0.10309108845774416</v>
      </c>
      <c r="P24" s="439">
        <v>4009</v>
      </c>
      <c r="Q24" s="192">
        <v>339</v>
      </c>
      <c r="R24" s="70">
        <f t="shared" si="3"/>
        <v>8.4559740583686704E-2</v>
      </c>
      <c r="S24" s="439">
        <v>1849</v>
      </c>
      <c r="T24" s="192">
        <v>102</v>
      </c>
      <c r="U24" s="70">
        <f t="shared" si="4"/>
        <v>5.5164954029204974E-2</v>
      </c>
      <c r="V24" s="439">
        <v>637</v>
      </c>
      <c r="W24" s="192">
        <v>18</v>
      </c>
      <c r="X24" s="70">
        <f t="shared" si="5"/>
        <v>2.8257456828885402E-2</v>
      </c>
      <c r="Y24" s="191">
        <f t="shared" si="15"/>
        <v>19916</v>
      </c>
      <c r="Z24" s="192">
        <f t="shared" si="6"/>
        <v>1882</v>
      </c>
      <c r="AA24" s="70">
        <f t="shared" si="7"/>
        <v>9.4496886925085358E-2</v>
      </c>
      <c r="AB24" s="72"/>
      <c r="AC24" s="73" t="s">
        <v>48</v>
      </c>
      <c r="AD24" s="390">
        <f t="shared" si="8"/>
        <v>0.18511812762199162</v>
      </c>
      <c r="AE24" s="72"/>
      <c r="AF24" s="105" t="str">
        <f t="shared" si="9"/>
        <v>能勢町</v>
      </c>
      <c r="AG24" s="136">
        <f t="shared" si="16"/>
        <v>0.11901081916537867</v>
      </c>
      <c r="AH24" s="136">
        <f t="shared" si="10"/>
        <v>9.4210526315789467E-2</v>
      </c>
      <c r="AI24" s="383">
        <f t="shared" si="11"/>
        <v>2.4999999999999996</v>
      </c>
      <c r="AJ24" s="72"/>
      <c r="AK24" s="136">
        <f t="shared" si="12"/>
        <v>0.11069843599458863</v>
      </c>
      <c r="AL24" s="136">
        <f t="shared" si="13"/>
        <v>0.11099540272929283</v>
      </c>
      <c r="AM24" s="383">
        <f t="shared" si="14"/>
        <v>0</v>
      </c>
      <c r="AN24" s="381">
        <v>0</v>
      </c>
      <c r="AO24" s="380"/>
      <c r="AP24" s="380"/>
    </row>
    <row r="25" spans="2:42" ht="13.5" customHeight="1">
      <c r="B25" s="69">
        <v>21</v>
      </c>
      <c r="C25" s="61" t="s">
        <v>138</v>
      </c>
      <c r="D25" s="439">
        <v>38</v>
      </c>
      <c r="E25" s="192">
        <v>2</v>
      </c>
      <c r="F25" s="70">
        <f t="shared" si="17"/>
        <v>5.2631578947368418E-2</v>
      </c>
      <c r="G25" s="439">
        <v>112</v>
      </c>
      <c r="H25" s="192">
        <v>5</v>
      </c>
      <c r="I25" s="70">
        <f t="shared" si="0"/>
        <v>4.4642857142857144E-2</v>
      </c>
      <c r="J25" s="439">
        <v>4631</v>
      </c>
      <c r="K25" s="192">
        <v>487</v>
      </c>
      <c r="L25" s="70">
        <f t="shared" si="1"/>
        <v>0.10516087238177499</v>
      </c>
      <c r="M25" s="439">
        <v>4270</v>
      </c>
      <c r="N25" s="192">
        <v>483</v>
      </c>
      <c r="O25" s="70">
        <f t="shared" si="2"/>
        <v>0.11311475409836065</v>
      </c>
      <c r="P25" s="439">
        <v>2699</v>
      </c>
      <c r="Q25" s="192">
        <v>208</v>
      </c>
      <c r="R25" s="70">
        <f t="shared" si="3"/>
        <v>7.7065579844386806E-2</v>
      </c>
      <c r="S25" s="439">
        <v>1060</v>
      </c>
      <c r="T25" s="192">
        <v>47</v>
      </c>
      <c r="U25" s="70">
        <f t="shared" si="4"/>
        <v>4.4339622641509431E-2</v>
      </c>
      <c r="V25" s="439">
        <v>311</v>
      </c>
      <c r="W25" s="192">
        <v>7</v>
      </c>
      <c r="X25" s="70">
        <f t="shared" si="5"/>
        <v>2.2508038585209004E-2</v>
      </c>
      <c r="Y25" s="191">
        <f t="shared" si="15"/>
        <v>13121</v>
      </c>
      <c r="Z25" s="192">
        <f t="shared" si="6"/>
        <v>1239</v>
      </c>
      <c r="AA25" s="70">
        <f t="shared" si="7"/>
        <v>9.4428778294337323E-2</v>
      </c>
      <c r="AB25" s="72"/>
      <c r="AC25" s="73" t="s">
        <v>4</v>
      </c>
      <c r="AD25" s="390">
        <f t="shared" si="8"/>
        <v>0.17985688922365095</v>
      </c>
      <c r="AE25" s="72"/>
      <c r="AF25" s="105" t="str">
        <f t="shared" si="9"/>
        <v>熊取町</v>
      </c>
      <c r="AG25" s="136">
        <f t="shared" si="16"/>
        <v>0.11694128939369701</v>
      </c>
      <c r="AH25" s="136">
        <f t="shared" si="10"/>
        <v>0.11519029976423038</v>
      </c>
      <c r="AI25" s="383">
        <f t="shared" si="11"/>
        <v>0.20000000000000018</v>
      </c>
      <c r="AJ25" s="72"/>
      <c r="AK25" s="136">
        <f t="shared" si="12"/>
        <v>0.11069843599458863</v>
      </c>
      <c r="AL25" s="136">
        <f t="shared" si="13"/>
        <v>0.11099540272929283</v>
      </c>
      <c r="AM25" s="383">
        <f t="shared" si="14"/>
        <v>0</v>
      </c>
      <c r="AN25" s="381">
        <v>0</v>
      </c>
      <c r="AO25" s="380"/>
      <c r="AP25" s="380"/>
    </row>
    <row r="26" spans="2:42" ht="13.5" customHeight="1">
      <c r="B26" s="69">
        <v>22</v>
      </c>
      <c r="C26" s="61" t="s">
        <v>63</v>
      </c>
      <c r="D26" s="439">
        <v>43</v>
      </c>
      <c r="E26" s="192">
        <v>7</v>
      </c>
      <c r="F26" s="70">
        <f t="shared" si="17"/>
        <v>0.16279069767441862</v>
      </c>
      <c r="G26" s="439">
        <v>150</v>
      </c>
      <c r="H26" s="192">
        <v>11</v>
      </c>
      <c r="I26" s="70">
        <f t="shared" si="0"/>
        <v>7.3333333333333334E-2</v>
      </c>
      <c r="J26" s="439">
        <v>6296</v>
      </c>
      <c r="K26" s="192">
        <v>806</v>
      </c>
      <c r="L26" s="70">
        <f t="shared" si="1"/>
        <v>0.12801778907242695</v>
      </c>
      <c r="M26" s="439">
        <v>5218</v>
      </c>
      <c r="N26" s="192">
        <v>683</v>
      </c>
      <c r="O26" s="70">
        <f t="shared" si="2"/>
        <v>0.13089306247604446</v>
      </c>
      <c r="P26" s="439">
        <v>3191</v>
      </c>
      <c r="Q26" s="192">
        <v>311</v>
      </c>
      <c r="R26" s="70">
        <f t="shared" si="3"/>
        <v>9.7461610780319646E-2</v>
      </c>
      <c r="S26" s="439">
        <v>1352</v>
      </c>
      <c r="T26" s="192">
        <v>73</v>
      </c>
      <c r="U26" s="70">
        <f t="shared" si="4"/>
        <v>5.3994082840236685E-2</v>
      </c>
      <c r="V26" s="439">
        <v>469</v>
      </c>
      <c r="W26" s="192">
        <v>13</v>
      </c>
      <c r="X26" s="70">
        <f t="shared" si="5"/>
        <v>2.7718550106609809E-2</v>
      </c>
      <c r="Y26" s="191">
        <f t="shared" si="15"/>
        <v>16719</v>
      </c>
      <c r="Z26" s="192">
        <f t="shared" si="6"/>
        <v>1904</v>
      </c>
      <c r="AA26" s="70">
        <f t="shared" si="7"/>
        <v>0.11388240923500209</v>
      </c>
      <c r="AB26" s="72"/>
      <c r="AC26" s="73" t="s">
        <v>22</v>
      </c>
      <c r="AD26" s="390">
        <f t="shared" si="8"/>
        <v>0.12770897832817338</v>
      </c>
      <c r="AE26" s="72"/>
      <c r="AF26" s="105" t="str">
        <f t="shared" si="9"/>
        <v>摂津市</v>
      </c>
      <c r="AG26" s="136">
        <f t="shared" si="16"/>
        <v>0.11591028561415805</v>
      </c>
      <c r="AH26" s="136">
        <f t="shared" si="10"/>
        <v>0.11576646324801894</v>
      </c>
      <c r="AI26" s="383">
        <f t="shared" si="11"/>
        <v>0</v>
      </c>
      <c r="AJ26" s="72"/>
      <c r="AK26" s="136">
        <f t="shared" si="12"/>
        <v>0.11069843599458863</v>
      </c>
      <c r="AL26" s="136">
        <f t="shared" si="13"/>
        <v>0.11099540272929283</v>
      </c>
      <c r="AM26" s="383">
        <f t="shared" si="14"/>
        <v>0</v>
      </c>
      <c r="AN26" s="381">
        <v>0</v>
      </c>
      <c r="AO26" s="380"/>
      <c r="AP26" s="380"/>
    </row>
    <row r="27" spans="2:42" ht="13.5" customHeight="1">
      <c r="B27" s="69">
        <v>23</v>
      </c>
      <c r="C27" s="61" t="s">
        <v>139</v>
      </c>
      <c r="D27" s="439">
        <v>74</v>
      </c>
      <c r="E27" s="192">
        <v>4</v>
      </c>
      <c r="F27" s="70">
        <f t="shared" si="17"/>
        <v>5.4054054054054057E-2</v>
      </c>
      <c r="G27" s="439">
        <v>223</v>
      </c>
      <c r="H27" s="192">
        <v>16</v>
      </c>
      <c r="I27" s="70">
        <f t="shared" si="0"/>
        <v>7.1748878923766815E-2</v>
      </c>
      <c r="J27" s="439">
        <v>9435</v>
      </c>
      <c r="K27" s="192">
        <v>1037</v>
      </c>
      <c r="L27" s="70">
        <f t="shared" si="1"/>
        <v>0.10990990990990991</v>
      </c>
      <c r="M27" s="439">
        <v>9255</v>
      </c>
      <c r="N27" s="192">
        <v>969</v>
      </c>
      <c r="O27" s="70">
        <f t="shared" si="2"/>
        <v>0.10470016207455429</v>
      </c>
      <c r="P27" s="439">
        <v>5762</v>
      </c>
      <c r="Q27" s="192">
        <v>452</v>
      </c>
      <c r="R27" s="70">
        <f t="shared" si="3"/>
        <v>7.8444984380423466E-2</v>
      </c>
      <c r="S27" s="439">
        <v>2251</v>
      </c>
      <c r="T27" s="192">
        <v>95</v>
      </c>
      <c r="U27" s="70">
        <f t="shared" si="4"/>
        <v>4.2203465126610398E-2</v>
      </c>
      <c r="V27" s="439">
        <v>596</v>
      </c>
      <c r="W27" s="192">
        <v>8</v>
      </c>
      <c r="X27" s="70">
        <f t="shared" si="5"/>
        <v>1.3422818791946308E-2</v>
      </c>
      <c r="Y27" s="191">
        <f t="shared" si="15"/>
        <v>27596</v>
      </c>
      <c r="Z27" s="192">
        <f t="shared" si="6"/>
        <v>2581</v>
      </c>
      <c r="AA27" s="70">
        <f t="shared" si="7"/>
        <v>9.3528047543122189E-2</v>
      </c>
      <c r="AB27" s="72"/>
      <c r="AC27" s="73" t="s">
        <v>28</v>
      </c>
      <c r="AD27" s="390">
        <f t="shared" si="8"/>
        <v>0.12562580044242636</v>
      </c>
      <c r="AE27" s="72"/>
      <c r="AF27" s="105" t="str">
        <f t="shared" si="9"/>
        <v>忠岡町</v>
      </c>
      <c r="AG27" s="136">
        <f t="shared" si="16"/>
        <v>0.11559139784946236</v>
      </c>
      <c r="AH27" s="136">
        <f t="shared" si="10"/>
        <v>0.10511918718249316</v>
      </c>
      <c r="AI27" s="383">
        <f t="shared" si="11"/>
        <v>1.100000000000001</v>
      </c>
      <c r="AJ27" s="72"/>
      <c r="AK27" s="136">
        <f t="shared" si="12"/>
        <v>0.11069843599458863</v>
      </c>
      <c r="AL27" s="136">
        <f t="shared" si="13"/>
        <v>0.11099540272929283</v>
      </c>
      <c r="AM27" s="383">
        <f t="shared" si="14"/>
        <v>0</v>
      </c>
      <c r="AN27" s="381">
        <v>0</v>
      </c>
      <c r="AO27" s="380"/>
      <c r="AP27" s="380"/>
    </row>
    <row r="28" spans="2:42" ht="13.5" customHeight="1">
      <c r="B28" s="69">
        <v>24</v>
      </c>
      <c r="C28" s="61" t="s">
        <v>140</v>
      </c>
      <c r="D28" s="439">
        <v>32</v>
      </c>
      <c r="E28" s="192">
        <v>1</v>
      </c>
      <c r="F28" s="70">
        <f t="shared" si="17"/>
        <v>3.125E-2</v>
      </c>
      <c r="G28" s="439">
        <v>95</v>
      </c>
      <c r="H28" s="192">
        <v>1</v>
      </c>
      <c r="I28" s="70">
        <f t="shared" si="0"/>
        <v>1.0526315789473684E-2</v>
      </c>
      <c r="J28" s="439">
        <v>4233</v>
      </c>
      <c r="K28" s="192">
        <v>519</v>
      </c>
      <c r="L28" s="70">
        <f t="shared" si="1"/>
        <v>0.12260807937632884</v>
      </c>
      <c r="M28" s="439">
        <v>3547</v>
      </c>
      <c r="N28" s="192">
        <v>491</v>
      </c>
      <c r="O28" s="70">
        <f t="shared" si="2"/>
        <v>0.13842683958274599</v>
      </c>
      <c r="P28" s="439">
        <v>2438</v>
      </c>
      <c r="Q28" s="192">
        <v>252</v>
      </c>
      <c r="R28" s="70">
        <f t="shared" si="3"/>
        <v>0.10336341263330599</v>
      </c>
      <c r="S28" s="439">
        <v>1124</v>
      </c>
      <c r="T28" s="192">
        <v>69</v>
      </c>
      <c r="U28" s="70">
        <f t="shared" si="4"/>
        <v>6.1387900355871883E-2</v>
      </c>
      <c r="V28" s="439">
        <v>391</v>
      </c>
      <c r="W28" s="192">
        <v>14</v>
      </c>
      <c r="X28" s="70">
        <f t="shared" si="5"/>
        <v>3.5805626598465472E-2</v>
      </c>
      <c r="Y28" s="191">
        <f t="shared" si="15"/>
        <v>11860</v>
      </c>
      <c r="Z28" s="192">
        <f t="shared" si="6"/>
        <v>1347</v>
      </c>
      <c r="AA28" s="70">
        <f t="shared" si="7"/>
        <v>0.11357504215851602</v>
      </c>
      <c r="AB28" s="72"/>
      <c r="AC28" s="73" t="s">
        <v>17</v>
      </c>
      <c r="AD28" s="390">
        <f t="shared" si="8"/>
        <v>9.7330367074527246E-2</v>
      </c>
      <c r="AE28" s="72"/>
      <c r="AF28" s="105" t="str">
        <f t="shared" si="9"/>
        <v>大東市</v>
      </c>
      <c r="AG28" s="136">
        <f t="shared" si="16"/>
        <v>0.11243541568811649</v>
      </c>
      <c r="AH28" s="136">
        <f t="shared" si="10"/>
        <v>0.11980976769709165</v>
      </c>
      <c r="AI28" s="383">
        <f t="shared" si="11"/>
        <v>-0.79999999999999938</v>
      </c>
      <c r="AJ28" s="72"/>
      <c r="AK28" s="136">
        <f t="shared" si="12"/>
        <v>0.11069843599458863</v>
      </c>
      <c r="AL28" s="136">
        <f t="shared" si="13"/>
        <v>0.11099540272929283</v>
      </c>
      <c r="AM28" s="383">
        <f t="shared" si="14"/>
        <v>0</v>
      </c>
      <c r="AN28" s="381">
        <v>0</v>
      </c>
      <c r="AO28" s="380"/>
      <c r="AP28" s="380"/>
    </row>
    <row r="29" spans="2:42" ht="13.5" customHeight="1">
      <c r="B29" s="69">
        <v>25</v>
      </c>
      <c r="C29" s="61" t="s">
        <v>141</v>
      </c>
      <c r="D29" s="439">
        <v>13</v>
      </c>
      <c r="E29" s="192">
        <v>0</v>
      </c>
      <c r="F29" s="70">
        <f t="shared" si="17"/>
        <v>0</v>
      </c>
      <c r="G29" s="439">
        <v>47</v>
      </c>
      <c r="H29" s="192">
        <v>3</v>
      </c>
      <c r="I29" s="70">
        <f t="shared" si="0"/>
        <v>6.3829787234042548E-2</v>
      </c>
      <c r="J29" s="439">
        <v>2804</v>
      </c>
      <c r="K29" s="192">
        <v>277</v>
      </c>
      <c r="L29" s="70">
        <f t="shared" si="1"/>
        <v>9.8787446504992868E-2</v>
      </c>
      <c r="M29" s="439">
        <v>2403</v>
      </c>
      <c r="N29" s="192">
        <v>226</v>
      </c>
      <c r="O29" s="70">
        <f t="shared" si="2"/>
        <v>9.4049105285060344E-2</v>
      </c>
      <c r="P29" s="439">
        <v>1673</v>
      </c>
      <c r="Q29" s="192">
        <v>124</v>
      </c>
      <c r="R29" s="70">
        <f t="shared" si="3"/>
        <v>7.4118350268977881E-2</v>
      </c>
      <c r="S29" s="439">
        <v>913</v>
      </c>
      <c r="T29" s="192">
        <v>43</v>
      </c>
      <c r="U29" s="70">
        <f t="shared" si="4"/>
        <v>4.7097480832420595E-2</v>
      </c>
      <c r="V29" s="439">
        <v>290</v>
      </c>
      <c r="W29" s="192">
        <v>5</v>
      </c>
      <c r="X29" s="70">
        <f t="shared" si="5"/>
        <v>1.7241379310344827E-2</v>
      </c>
      <c r="Y29" s="191">
        <f t="shared" si="15"/>
        <v>8143</v>
      </c>
      <c r="Z29" s="192">
        <f t="shared" si="6"/>
        <v>678</v>
      </c>
      <c r="AA29" s="70">
        <f t="shared" si="7"/>
        <v>8.3261697163207665E-2</v>
      </c>
      <c r="AB29" s="72"/>
      <c r="AC29" s="73" t="s">
        <v>10</v>
      </c>
      <c r="AD29" s="390">
        <f t="shared" si="8"/>
        <v>0.11591028561415805</v>
      </c>
      <c r="AE29" s="72"/>
      <c r="AF29" s="105" t="str">
        <f t="shared" si="9"/>
        <v>島本町</v>
      </c>
      <c r="AG29" s="136">
        <f t="shared" si="16"/>
        <v>0.11179986716847465</v>
      </c>
      <c r="AH29" s="136">
        <f t="shared" si="10"/>
        <v>0.12207551540421589</v>
      </c>
      <c r="AI29" s="383">
        <f t="shared" si="11"/>
        <v>-0.99999999999999956</v>
      </c>
      <c r="AJ29" s="72"/>
      <c r="AK29" s="136">
        <f t="shared" si="12"/>
        <v>0.11069843599458863</v>
      </c>
      <c r="AL29" s="136">
        <f t="shared" si="13"/>
        <v>0.11099540272929283</v>
      </c>
      <c r="AM29" s="383">
        <f t="shared" si="14"/>
        <v>0</v>
      </c>
      <c r="AN29" s="381">
        <v>0</v>
      </c>
      <c r="AO29" s="380"/>
      <c r="AP29" s="380"/>
    </row>
    <row r="30" spans="2:42" ht="13.5" customHeight="1">
      <c r="B30" s="69">
        <v>26</v>
      </c>
      <c r="C30" s="61" t="s">
        <v>35</v>
      </c>
      <c r="D30" s="439">
        <v>359</v>
      </c>
      <c r="E30" s="192">
        <v>20</v>
      </c>
      <c r="F30" s="70">
        <f t="shared" si="17"/>
        <v>5.5710306406685235E-2</v>
      </c>
      <c r="G30" s="439">
        <v>996</v>
      </c>
      <c r="H30" s="192">
        <v>38</v>
      </c>
      <c r="I30" s="70">
        <f t="shared" si="0"/>
        <v>3.8152610441767071E-2</v>
      </c>
      <c r="J30" s="439">
        <v>45569</v>
      </c>
      <c r="K30" s="192">
        <v>3863</v>
      </c>
      <c r="L30" s="70">
        <f t="shared" si="1"/>
        <v>8.4772542737387255E-2</v>
      </c>
      <c r="M30" s="439">
        <v>37672</v>
      </c>
      <c r="N30" s="192">
        <v>3135</v>
      </c>
      <c r="O30" s="70">
        <f t="shared" si="2"/>
        <v>8.3218305372690593E-2</v>
      </c>
      <c r="P30" s="439">
        <v>22190</v>
      </c>
      <c r="Q30" s="192">
        <v>1418</v>
      </c>
      <c r="R30" s="70">
        <f t="shared" si="3"/>
        <v>6.3902658855340244E-2</v>
      </c>
      <c r="S30" s="439">
        <v>9428</v>
      </c>
      <c r="T30" s="192">
        <v>339</v>
      </c>
      <c r="U30" s="70">
        <f t="shared" si="4"/>
        <v>3.5956724649978788E-2</v>
      </c>
      <c r="V30" s="439">
        <v>3202</v>
      </c>
      <c r="W30" s="192">
        <v>49</v>
      </c>
      <c r="X30" s="70">
        <f t="shared" si="5"/>
        <v>1.5302935665209244E-2</v>
      </c>
      <c r="Y30" s="191">
        <f>SUM(D30,G30,J30,M30,P30,S30,V30)</f>
        <v>119416</v>
      </c>
      <c r="Z30" s="192">
        <f t="shared" si="6"/>
        <v>8862</v>
      </c>
      <c r="AA30" s="70">
        <f t="shared" si="7"/>
        <v>7.4211160983452804E-2</v>
      </c>
      <c r="AB30" s="72"/>
      <c r="AC30" s="73" t="s">
        <v>49</v>
      </c>
      <c r="AD30" s="390">
        <f t="shared" si="8"/>
        <v>0.13518428709990302</v>
      </c>
      <c r="AE30" s="72"/>
      <c r="AF30" s="105" t="str">
        <f t="shared" si="9"/>
        <v>高槻市</v>
      </c>
      <c r="AG30" s="136">
        <f t="shared" si="16"/>
        <v>0.10819323949746211</v>
      </c>
      <c r="AH30" s="136">
        <f t="shared" si="10"/>
        <v>0.11367561043542847</v>
      </c>
      <c r="AI30" s="383">
        <f t="shared" si="11"/>
        <v>-0.60000000000000053</v>
      </c>
      <c r="AJ30" s="72"/>
      <c r="AK30" s="136">
        <f t="shared" si="12"/>
        <v>0.11069843599458863</v>
      </c>
      <c r="AL30" s="136">
        <f t="shared" si="13"/>
        <v>0.11099540272929283</v>
      </c>
      <c r="AM30" s="383">
        <f t="shared" si="14"/>
        <v>0</v>
      </c>
      <c r="AN30" s="381">
        <v>0</v>
      </c>
      <c r="AO30" s="380"/>
      <c r="AP30" s="380"/>
    </row>
    <row r="31" spans="2:42" ht="13.5" customHeight="1">
      <c r="B31" s="69">
        <v>27</v>
      </c>
      <c r="C31" s="61" t="s">
        <v>36</v>
      </c>
      <c r="D31" s="439">
        <v>68</v>
      </c>
      <c r="E31" s="192">
        <v>4</v>
      </c>
      <c r="F31" s="70">
        <f t="shared" si="17"/>
        <v>5.8823529411764705E-2</v>
      </c>
      <c r="G31" s="439">
        <v>154</v>
      </c>
      <c r="H31" s="192">
        <v>6</v>
      </c>
      <c r="I31" s="70">
        <f t="shared" si="0"/>
        <v>3.896103896103896E-2</v>
      </c>
      <c r="J31" s="439">
        <v>6934</v>
      </c>
      <c r="K31" s="192">
        <v>571</v>
      </c>
      <c r="L31" s="70">
        <f t="shared" si="1"/>
        <v>8.2347851168156905E-2</v>
      </c>
      <c r="M31" s="439">
        <v>5851</v>
      </c>
      <c r="N31" s="192">
        <v>471</v>
      </c>
      <c r="O31" s="70">
        <f t="shared" si="2"/>
        <v>8.0499059989745339E-2</v>
      </c>
      <c r="P31" s="439">
        <v>3882</v>
      </c>
      <c r="Q31" s="192">
        <v>258</v>
      </c>
      <c r="R31" s="70">
        <f t="shared" si="3"/>
        <v>6.6460587326120563E-2</v>
      </c>
      <c r="S31" s="439">
        <v>1853</v>
      </c>
      <c r="T31" s="192">
        <v>50</v>
      </c>
      <c r="U31" s="70">
        <f t="shared" si="4"/>
        <v>2.6983270372369132E-2</v>
      </c>
      <c r="V31" s="439">
        <v>654</v>
      </c>
      <c r="W31" s="192">
        <v>10</v>
      </c>
      <c r="X31" s="70">
        <f t="shared" si="5"/>
        <v>1.5290519877675841E-2</v>
      </c>
      <c r="Y31" s="191">
        <f t="shared" si="15"/>
        <v>19396</v>
      </c>
      <c r="Z31" s="192">
        <f t="shared" si="6"/>
        <v>1370</v>
      </c>
      <c r="AA31" s="70">
        <f t="shared" si="7"/>
        <v>7.0633120230975455E-2</v>
      </c>
      <c r="AB31" s="72"/>
      <c r="AC31" s="73" t="s">
        <v>29</v>
      </c>
      <c r="AD31" s="390">
        <f t="shared" si="8"/>
        <v>0.14358920727881197</v>
      </c>
      <c r="AE31" s="72"/>
      <c r="AF31" s="105" t="str">
        <f t="shared" si="9"/>
        <v>大阪市</v>
      </c>
      <c r="AG31" s="136">
        <f t="shared" si="16"/>
        <v>0.10037879948757869</v>
      </c>
      <c r="AH31" s="136">
        <f t="shared" si="10"/>
        <v>0.10084517565022491</v>
      </c>
      <c r="AI31" s="383">
        <f t="shared" si="11"/>
        <v>-0.10000000000000009</v>
      </c>
      <c r="AJ31" s="72"/>
      <c r="AK31" s="136">
        <f t="shared" si="12"/>
        <v>0.11069843599458863</v>
      </c>
      <c r="AL31" s="136">
        <f t="shared" si="13"/>
        <v>0.11099540272929283</v>
      </c>
      <c r="AM31" s="383">
        <f t="shared" si="14"/>
        <v>0</v>
      </c>
      <c r="AN31" s="381">
        <v>0</v>
      </c>
      <c r="AO31" s="380"/>
      <c r="AP31" s="380"/>
    </row>
    <row r="32" spans="2:42" ht="13.5" customHeight="1">
      <c r="B32" s="69">
        <v>28</v>
      </c>
      <c r="C32" s="61" t="s">
        <v>37</v>
      </c>
      <c r="D32" s="439">
        <v>56</v>
      </c>
      <c r="E32" s="192">
        <v>1</v>
      </c>
      <c r="F32" s="70">
        <f t="shared" si="17"/>
        <v>1.7857142857142856E-2</v>
      </c>
      <c r="G32" s="439">
        <v>144</v>
      </c>
      <c r="H32" s="192">
        <v>2</v>
      </c>
      <c r="I32" s="70">
        <f t="shared" si="0"/>
        <v>1.3888888888888888E-2</v>
      </c>
      <c r="J32" s="439">
        <v>6639</v>
      </c>
      <c r="K32" s="192">
        <v>380</v>
      </c>
      <c r="L32" s="70">
        <f t="shared" si="1"/>
        <v>5.7237535773459858E-2</v>
      </c>
      <c r="M32" s="439">
        <v>5163</v>
      </c>
      <c r="N32" s="192">
        <v>279</v>
      </c>
      <c r="O32" s="70">
        <f t="shared" si="2"/>
        <v>5.4038349796629866E-2</v>
      </c>
      <c r="P32" s="439">
        <v>2686</v>
      </c>
      <c r="Q32" s="192">
        <v>87</v>
      </c>
      <c r="R32" s="70">
        <f>IFERROR(Q32/P32,"-")</f>
        <v>3.2390171258376767E-2</v>
      </c>
      <c r="S32" s="439">
        <v>1089</v>
      </c>
      <c r="T32" s="192">
        <v>21</v>
      </c>
      <c r="U32" s="70">
        <f t="shared" si="4"/>
        <v>1.928374655647383E-2</v>
      </c>
      <c r="V32" s="439">
        <v>393</v>
      </c>
      <c r="W32" s="192">
        <v>2</v>
      </c>
      <c r="X32" s="70">
        <f t="shared" si="5"/>
        <v>5.0890585241730284E-3</v>
      </c>
      <c r="Y32" s="191">
        <f t="shared" si="15"/>
        <v>16170</v>
      </c>
      <c r="Z32" s="192">
        <f t="shared" si="6"/>
        <v>772</v>
      </c>
      <c r="AA32" s="70">
        <f t="shared" si="7"/>
        <v>4.7742733457019168E-2</v>
      </c>
      <c r="AB32" s="72"/>
      <c r="AC32" s="73" t="s">
        <v>23</v>
      </c>
      <c r="AD32" s="390">
        <f t="shared" si="8"/>
        <v>0.12317094164227922</v>
      </c>
      <c r="AE32" s="72"/>
      <c r="AF32" s="105" t="str">
        <f t="shared" si="9"/>
        <v>門真市</v>
      </c>
      <c r="AG32" s="136">
        <f t="shared" si="16"/>
        <v>9.7330367074527246E-2</v>
      </c>
      <c r="AH32" s="136">
        <f t="shared" si="10"/>
        <v>0.10221357890522222</v>
      </c>
      <c r="AI32" s="383">
        <f t="shared" si="11"/>
        <v>-0.49999999999999906</v>
      </c>
      <c r="AJ32" s="72"/>
      <c r="AK32" s="136">
        <f t="shared" si="12"/>
        <v>0.11069843599458863</v>
      </c>
      <c r="AL32" s="136">
        <f t="shared" si="13"/>
        <v>0.11099540272929283</v>
      </c>
      <c r="AM32" s="383">
        <f t="shared" si="14"/>
        <v>0</v>
      </c>
      <c r="AN32" s="381">
        <v>0</v>
      </c>
      <c r="AO32" s="380"/>
      <c r="AP32" s="380"/>
    </row>
    <row r="33" spans="2:42" ht="13.5" customHeight="1">
      <c r="B33" s="69">
        <v>29</v>
      </c>
      <c r="C33" s="61" t="s">
        <v>38</v>
      </c>
      <c r="D33" s="439">
        <v>40</v>
      </c>
      <c r="E33" s="192">
        <v>1</v>
      </c>
      <c r="F33" s="70">
        <f t="shared" si="17"/>
        <v>2.5000000000000001E-2</v>
      </c>
      <c r="G33" s="439">
        <v>106</v>
      </c>
      <c r="H33" s="192">
        <v>3</v>
      </c>
      <c r="I33" s="70">
        <f t="shared" si="0"/>
        <v>2.8301886792452831E-2</v>
      </c>
      <c r="J33" s="439">
        <v>5167</v>
      </c>
      <c r="K33" s="192">
        <v>399</v>
      </c>
      <c r="L33" s="70">
        <f t="shared" si="1"/>
        <v>7.7220824462937876E-2</v>
      </c>
      <c r="M33" s="439">
        <v>4395</v>
      </c>
      <c r="N33" s="192">
        <v>298</v>
      </c>
      <c r="O33" s="70">
        <f t="shared" si="2"/>
        <v>6.7804323094425481E-2</v>
      </c>
      <c r="P33" s="439">
        <v>2612</v>
      </c>
      <c r="Q33" s="192">
        <v>127</v>
      </c>
      <c r="R33" s="70">
        <f t="shared" si="3"/>
        <v>4.8621745788667688E-2</v>
      </c>
      <c r="S33" s="439">
        <v>1149</v>
      </c>
      <c r="T33" s="192">
        <v>37</v>
      </c>
      <c r="U33" s="70">
        <f t="shared" si="4"/>
        <v>3.2201914708442123E-2</v>
      </c>
      <c r="V33" s="439">
        <v>373</v>
      </c>
      <c r="W33" s="192">
        <v>3</v>
      </c>
      <c r="X33" s="70">
        <f t="shared" si="5"/>
        <v>8.0428954423592495E-3</v>
      </c>
      <c r="Y33" s="191">
        <f t="shared" si="15"/>
        <v>13842</v>
      </c>
      <c r="Z33" s="192">
        <f t="shared" si="6"/>
        <v>868</v>
      </c>
      <c r="AA33" s="70">
        <f t="shared" si="7"/>
        <v>6.2707701199248664E-2</v>
      </c>
      <c r="AB33" s="72"/>
      <c r="AC33" s="73" t="s">
        <v>50</v>
      </c>
      <c r="AD33" s="390">
        <f t="shared" si="8"/>
        <v>8.3518683274021357E-2</v>
      </c>
      <c r="AE33" s="72"/>
      <c r="AF33" s="105" t="str">
        <f t="shared" si="9"/>
        <v>千早赤阪村</v>
      </c>
      <c r="AG33" s="136">
        <f t="shared" si="16"/>
        <v>9.6200485044462408E-2</v>
      </c>
      <c r="AH33" s="136">
        <f t="shared" si="10"/>
        <v>0.10657785179017486</v>
      </c>
      <c r="AI33" s="383">
        <f t="shared" si="11"/>
        <v>-1.0999999999999996</v>
      </c>
      <c r="AJ33" s="72"/>
      <c r="AK33" s="136">
        <f t="shared" si="12"/>
        <v>0.11069843599458863</v>
      </c>
      <c r="AL33" s="136">
        <f t="shared" si="13"/>
        <v>0.11099540272929283</v>
      </c>
      <c r="AM33" s="383">
        <f t="shared" si="14"/>
        <v>0</v>
      </c>
      <c r="AN33" s="381">
        <v>0</v>
      </c>
      <c r="AO33" s="380"/>
      <c r="AP33" s="380"/>
    </row>
    <row r="34" spans="2:42" ht="13.5" customHeight="1">
      <c r="B34" s="69">
        <v>30</v>
      </c>
      <c r="C34" s="61" t="s">
        <v>39</v>
      </c>
      <c r="D34" s="439">
        <v>47</v>
      </c>
      <c r="E34" s="192">
        <v>3</v>
      </c>
      <c r="F34" s="70">
        <f t="shared" si="17"/>
        <v>6.3829787234042548E-2</v>
      </c>
      <c r="G34" s="439">
        <v>121</v>
      </c>
      <c r="H34" s="192">
        <v>6</v>
      </c>
      <c r="I34" s="70">
        <f t="shared" si="0"/>
        <v>4.9586776859504134E-2</v>
      </c>
      <c r="J34" s="439">
        <v>6701</v>
      </c>
      <c r="K34" s="192">
        <v>613</v>
      </c>
      <c r="L34" s="70">
        <f t="shared" si="1"/>
        <v>9.1478883748694229E-2</v>
      </c>
      <c r="M34" s="439">
        <v>5751</v>
      </c>
      <c r="N34" s="192">
        <v>503</v>
      </c>
      <c r="O34" s="70">
        <f t="shared" si="2"/>
        <v>8.7463049904364459E-2</v>
      </c>
      <c r="P34" s="439">
        <v>3690</v>
      </c>
      <c r="Q34" s="192">
        <v>250</v>
      </c>
      <c r="R34" s="70">
        <f t="shared" si="3"/>
        <v>6.7750677506775062E-2</v>
      </c>
      <c r="S34" s="439">
        <v>1608</v>
      </c>
      <c r="T34" s="192">
        <v>71</v>
      </c>
      <c r="U34" s="70">
        <f t="shared" si="4"/>
        <v>4.4154228855721393E-2</v>
      </c>
      <c r="V34" s="439">
        <v>583</v>
      </c>
      <c r="W34" s="192">
        <v>9</v>
      </c>
      <c r="X34" s="70">
        <f t="shared" si="5"/>
        <v>1.5437392795883362E-2</v>
      </c>
      <c r="Y34" s="191">
        <f t="shared" si="15"/>
        <v>18501</v>
      </c>
      <c r="Z34" s="192">
        <f t="shared" si="6"/>
        <v>1455</v>
      </c>
      <c r="AA34" s="70">
        <f t="shared" si="7"/>
        <v>7.8644397600129728E-2</v>
      </c>
      <c r="AB34" s="72"/>
      <c r="AC34" s="73" t="s">
        <v>18</v>
      </c>
      <c r="AD34" s="390">
        <f t="shared" si="8"/>
        <v>9.5430958106568792E-2</v>
      </c>
      <c r="AE34" s="72"/>
      <c r="AF34" s="105" t="str">
        <f t="shared" si="9"/>
        <v>四條畷市</v>
      </c>
      <c r="AG34" s="136">
        <f t="shared" si="16"/>
        <v>9.5430958106568792E-2</v>
      </c>
      <c r="AH34" s="136">
        <f t="shared" si="10"/>
        <v>0.10644403861205322</v>
      </c>
      <c r="AI34" s="383">
        <f t="shared" si="11"/>
        <v>-1.0999999999999996</v>
      </c>
      <c r="AJ34" s="72"/>
      <c r="AK34" s="136">
        <f t="shared" si="12"/>
        <v>0.11069843599458863</v>
      </c>
      <c r="AL34" s="136">
        <f t="shared" si="13"/>
        <v>0.11099540272929283</v>
      </c>
      <c r="AM34" s="383">
        <f t="shared" si="14"/>
        <v>0</v>
      </c>
      <c r="AN34" s="381">
        <v>0</v>
      </c>
      <c r="AO34" s="380"/>
      <c r="AP34" s="380"/>
    </row>
    <row r="35" spans="2:42" ht="13.5" customHeight="1">
      <c r="B35" s="69">
        <v>31</v>
      </c>
      <c r="C35" s="61" t="s">
        <v>40</v>
      </c>
      <c r="D35" s="439">
        <v>85</v>
      </c>
      <c r="E35" s="192">
        <v>5</v>
      </c>
      <c r="F35" s="70">
        <f t="shared" si="17"/>
        <v>5.8823529411764705E-2</v>
      </c>
      <c r="G35" s="439">
        <v>258</v>
      </c>
      <c r="H35" s="192">
        <v>6</v>
      </c>
      <c r="I35" s="70">
        <f t="shared" si="0"/>
        <v>2.3255813953488372E-2</v>
      </c>
      <c r="J35" s="439">
        <v>10091</v>
      </c>
      <c r="K35" s="192">
        <v>846</v>
      </c>
      <c r="L35" s="70">
        <f t="shared" si="1"/>
        <v>8.3837082548805869E-2</v>
      </c>
      <c r="M35" s="439">
        <v>7967</v>
      </c>
      <c r="N35" s="192">
        <v>611</v>
      </c>
      <c r="O35" s="70">
        <f t="shared" si="2"/>
        <v>7.6691351826283422E-2</v>
      </c>
      <c r="P35" s="439">
        <v>4245</v>
      </c>
      <c r="Q35" s="192">
        <v>242</v>
      </c>
      <c r="R35" s="70">
        <f t="shared" si="3"/>
        <v>5.7008244994110717E-2</v>
      </c>
      <c r="S35" s="439">
        <v>1648</v>
      </c>
      <c r="T35" s="192">
        <v>58</v>
      </c>
      <c r="U35" s="70">
        <f t="shared" si="4"/>
        <v>3.5194174757281552E-2</v>
      </c>
      <c r="V35" s="439">
        <v>542</v>
      </c>
      <c r="W35" s="192">
        <v>7</v>
      </c>
      <c r="X35" s="70">
        <f t="shared" si="5"/>
        <v>1.2915129151291513E-2</v>
      </c>
      <c r="Y35" s="191">
        <f t="shared" si="15"/>
        <v>24836</v>
      </c>
      <c r="Z35" s="192">
        <f t="shared" si="6"/>
        <v>1775</v>
      </c>
      <c r="AA35" s="70">
        <f t="shared" si="7"/>
        <v>7.1468835561282015E-2</v>
      </c>
      <c r="AB35" s="72"/>
      <c r="AC35" s="73" t="s">
        <v>19</v>
      </c>
      <c r="AD35" s="390">
        <f t="shared" si="8"/>
        <v>7.9315838014588746E-2</v>
      </c>
      <c r="AE35" s="72"/>
      <c r="AF35" s="105" t="str">
        <f t="shared" si="9"/>
        <v>豊中市</v>
      </c>
      <c r="AG35" s="136">
        <f t="shared" si="16"/>
        <v>9.5037384547720274E-2</v>
      </c>
      <c r="AH35" s="136">
        <f t="shared" si="10"/>
        <v>9.5193962663842183E-2</v>
      </c>
      <c r="AI35" s="383">
        <f t="shared" si="11"/>
        <v>0</v>
      </c>
      <c r="AJ35" s="72"/>
      <c r="AK35" s="136">
        <f t="shared" si="12"/>
        <v>0.11069843599458863</v>
      </c>
      <c r="AL35" s="136">
        <f t="shared" si="13"/>
        <v>0.11099540272929283</v>
      </c>
      <c r="AM35" s="383">
        <f t="shared" si="14"/>
        <v>0</v>
      </c>
      <c r="AN35" s="381">
        <v>0</v>
      </c>
      <c r="AO35" s="380"/>
      <c r="AP35" s="380"/>
    </row>
    <row r="36" spans="2:42" ht="13.5" customHeight="1">
      <c r="B36" s="69">
        <v>32</v>
      </c>
      <c r="C36" s="61" t="s">
        <v>41</v>
      </c>
      <c r="D36" s="439">
        <v>51</v>
      </c>
      <c r="E36" s="192">
        <v>5</v>
      </c>
      <c r="F36" s="70">
        <f t="shared" si="17"/>
        <v>9.8039215686274508E-2</v>
      </c>
      <c r="G36" s="439">
        <v>166</v>
      </c>
      <c r="H36" s="192">
        <v>14</v>
      </c>
      <c r="I36" s="70">
        <f t="shared" si="0"/>
        <v>8.4337349397590355E-2</v>
      </c>
      <c r="J36" s="439">
        <v>7609</v>
      </c>
      <c r="K36" s="192">
        <v>866</v>
      </c>
      <c r="L36" s="70">
        <f t="shared" si="1"/>
        <v>0.11381259035352871</v>
      </c>
      <c r="M36" s="439">
        <v>6684</v>
      </c>
      <c r="N36" s="192">
        <v>811</v>
      </c>
      <c r="O36" s="70">
        <f t="shared" si="2"/>
        <v>0.12133453022142429</v>
      </c>
      <c r="P36" s="439">
        <v>4066</v>
      </c>
      <c r="Q36" s="192">
        <v>397</v>
      </c>
      <c r="R36" s="70">
        <f t="shared" si="3"/>
        <v>9.7638957206099358E-2</v>
      </c>
      <c r="S36" s="439">
        <v>1610</v>
      </c>
      <c r="T36" s="192">
        <v>82</v>
      </c>
      <c r="U36" s="70">
        <f t="shared" si="4"/>
        <v>5.0931677018633541E-2</v>
      </c>
      <c r="V36" s="439">
        <v>509</v>
      </c>
      <c r="W36" s="192">
        <v>15</v>
      </c>
      <c r="X36" s="70">
        <f t="shared" si="5"/>
        <v>2.9469548133595286E-2</v>
      </c>
      <c r="Y36" s="191">
        <f t="shared" si="15"/>
        <v>20695</v>
      </c>
      <c r="Z36" s="192">
        <f t="shared" si="6"/>
        <v>2190</v>
      </c>
      <c r="AA36" s="70">
        <f t="shared" si="7"/>
        <v>0.10582266247885963</v>
      </c>
      <c r="AB36" s="72"/>
      <c r="AC36" s="73" t="s">
        <v>30</v>
      </c>
      <c r="AD36" s="390">
        <f t="shared" si="8"/>
        <v>9.1955359218786323E-2</v>
      </c>
      <c r="AE36" s="72"/>
      <c r="AF36" s="105" t="str">
        <f>INDEX($AC$5:$AC$47,MATCH(AG36,$AD$5:$AD$47,0))</f>
        <v>大阪狭山市</v>
      </c>
      <c r="AG36" s="136">
        <f t="shared" si="16"/>
        <v>9.1955359218786323E-2</v>
      </c>
      <c r="AH36" s="136">
        <f t="shared" si="10"/>
        <v>8.6481947942905119E-2</v>
      </c>
      <c r="AI36" s="383">
        <f t="shared" si="11"/>
        <v>0.60000000000000053</v>
      </c>
      <c r="AJ36" s="72"/>
      <c r="AK36" s="136">
        <f t="shared" si="12"/>
        <v>0.11069843599458863</v>
      </c>
      <c r="AL36" s="136">
        <f t="shared" si="13"/>
        <v>0.11099540272929283</v>
      </c>
      <c r="AM36" s="383">
        <f t="shared" si="14"/>
        <v>0</v>
      </c>
      <c r="AN36" s="381">
        <v>0</v>
      </c>
      <c r="AO36" s="380"/>
      <c r="AP36" s="380"/>
    </row>
    <row r="37" spans="2:42" ht="13.5" customHeight="1">
      <c r="B37" s="69">
        <v>33</v>
      </c>
      <c r="C37" s="61" t="s">
        <v>42</v>
      </c>
      <c r="D37" s="439">
        <v>12</v>
      </c>
      <c r="E37" s="192">
        <v>1</v>
      </c>
      <c r="F37" s="70">
        <f t="shared" si="17"/>
        <v>8.3333333333333329E-2</v>
      </c>
      <c r="G37" s="439">
        <v>47</v>
      </c>
      <c r="H37" s="192">
        <v>1</v>
      </c>
      <c r="I37" s="70">
        <f t="shared" si="0"/>
        <v>2.1276595744680851E-2</v>
      </c>
      <c r="J37" s="439">
        <v>2428</v>
      </c>
      <c r="K37" s="192">
        <v>188</v>
      </c>
      <c r="L37" s="70">
        <f t="shared" si="1"/>
        <v>7.7429983525535415E-2</v>
      </c>
      <c r="M37" s="439">
        <v>1861</v>
      </c>
      <c r="N37" s="192">
        <v>162</v>
      </c>
      <c r="O37" s="70">
        <f t="shared" si="2"/>
        <v>8.7049973132724348E-2</v>
      </c>
      <c r="P37" s="439">
        <v>1009</v>
      </c>
      <c r="Q37" s="192">
        <v>57</v>
      </c>
      <c r="R37" s="70">
        <f t="shared" si="3"/>
        <v>5.6491575817641228E-2</v>
      </c>
      <c r="S37" s="439">
        <v>471</v>
      </c>
      <c r="T37" s="192">
        <v>20</v>
      </c>
      <c r="U37" s="70">
        <f t="shared" si="4"/>
        <v>4.2462845010615709E-2</v>
      </c>
      <c r="V37" s="439">
        <v>148</v>
      </c>
      <c r="W37" s="192">
        <v>3</v>
      </c>
      <c r="X37" s="70">
        <f t="shared" si="5"/>
        <v>2.0270270270270271E-2</v>
      </c>
      <c r="Y37" s="191">
        <f t="shared" si="15"/>
        <v>5976</v>
      </c>
      <c r="Z37" s="192">
        <f t="shared" si="6"/>
        <v>432</v>
      </c>
      <c r="AA37" s="70">
        <f t="shared" si="7"/>
        <v>7.2289156626506021E-2</v>
      </c>
      <c r="AB37" s="72"/>
      <c r="AC37" s="73" t="s">
        <v>51</v>
      </c>
      <c r="AD37" s="390">
        <f t="shared" si="8"/>
        <v>5.7293418544679897E-2</v>
      </c>
      <c r="AE37" s="72"/>
      <c r="AF37" s="105" t="str">
        <f t="shared" si="9"/>
        <v>池田市</v>
      </c>
      <c r="AG37" s="136">
        <f t="shared" si="16"/>
        <v>8.7833399027723039E-2</v>
      </c>
      <c r="AH37" s="136">
        <f t="shared" si="10"/>
        <v>9.3100638326768986E-2</v>
      </c>
      <c r="AI37" s="383">
        <f t="shared" si="11"/>
        <v>-0.50000000000000044</v>
      </c>
      <c r="AJ37" s="72"/>
      <c r="AK37" s="136">
        <f t="shared" si="12"/>
        <v>0.11069843599458863</v>
      </c>
      <c r="AL37" s="136">
        <f t="shared" si="13"/>
        <v>0.11099540272929283</v>
      </c>
      <c r="AM37" s="383">
        <f t="shared" si="14"/>
        <v>0</v>
      </c>
      <c r="AN37" s="381">
        <v>0</v>
      </c>
      <c r="AO37" s="380"/>
      <c r="AP37" s="380"/>
    </row>
    <row r="38" spans="2:42" ht="13.5" customHeight="1">
      <c r="B38" s="69">
        <v>34</v>
      </c>
      <c r="C38" s="61" t="s">
        <v>44</v>
      </c>
      <c r="D38" s="439">
        <v>105</v>
      </c>
      <c r="E38" s="192">
        <v>4</v>
      </c>
      <c r="F38" s="70">
        <f t="shared" si="17"/>
        <v>3.8095238095238099E-2</v>
      </c>
      <c r="G38" s="439">
        <v>215</v>
      </c>
      <c r="H38" s="192">
        <v>13</v>
      </c>
      <c r="I38" s="70">
        <f t="shared" si="0"/>
        <v>6.0465116279069767E-2</v>
      </c>
      <c r="J38" s="439">
        <v>9903</v>
      </c>
      <c r="K38" s="192">
        <v>904</v>
      </c>
      <c r="L38" s="70">
        <f t="shared" si="1"/>
        <v>9.1285469049782894E-2</v>
      </c>
      <c r="M38" s="439">
        <v>8273</v>
      </c>
      <c r="N38" s="192">
        <v>685</v>
      </c>
      <c r="O38" s="70">
        <f t="shared" si="2"/>
        <v>8.2799468149401673E-2</v>
      </c>
      <c r="P38" s="439">
        <v>5117</v>
      </c>
      <c r="Q38" s="192">
        <v>346</v>
      </c>
      <c r="R38" s="70">
        <f t="shared" si="3"/>
        <v>6.7617744772327529E-2</v>
      </c>
      <c r="S38" s="439">
        <v>2193</v>
      </c>
      <c r="T38" s="192">
        <v>80</v>
      </c>
      <c r="U38" s="70">
        <f t="shared" si="4"/>
        <v>3.6479708162334701E-2</v>
      </c>
      <c r="V38" s="439">
        <v>692</v>
      </c>
      <c r="W38" s="192">
        <v>14</v>
      </c>
      <c r="X38" s="70">
        <f t="shared" si="5"/>
        <v>2.023121387283237E-2</v>
      </c>
      <c r="Y38" s="191">
        <f t="shared" si="15"/>
        <v>26498</v>
      </c>
      <c r="Z38" s="192">
        <f t="shared" si="6"/>
        <v>2046</v>
      </c>
      <c r="AA38" s="70">
        <f t="shared" si="7"/>
        <v>7.7213374594309006E-2</v>
      </c>
      <c r="AB38" s="72"/>
      <c r="AC38" s="73" t="s">
        <v>11</v>
      </c>
      <c r="AD38" s="390">
        <f t="shared" si="8"/>
        <v>0.11179986716847465</v>
      </c>
      <c r="AE38" s="72"/>
      <c r="AF38" s="105" t="str">
        <f t="shared" si="9"/>
        <v>河南町</v>
      </c>
      <c r="AG38" s="136">
        <f t="shared" si="16"/>
        <v>8.7417702999268473E-2</v>
      </c>
      <c r="AH38" s="136">
        <f t="shared" si="10"/>
        <v>9.5094339622641508E-2</v>
      </c>
      <c r="AI38" s="383">
        <f t="shared" si="11"/>
        <v>-0.80000000000000071</v>
      </c>
      <c r="AJ38" s="72"/>
      <c r="AK38" s="136">
        <f t="shared" si="12"/>
        <v>0.11069843599458863</v>
      </c>
      <c r="AL38" s="136">
        <f t="shared" si="13"/>
        <v>0.11099540272929283</v>
      </c>
      <c r="AM38" s="383">
        <f t="shared" si="14"/>
        <v>0</v>
      </c>
      <c r="AN38" s="381">
        <v>0</v>
      </c>
      <c r="AO38" s="380"/>
      <c r="AP38" s="380"/>
    </row>
    <row r="39" spans="2:42" ht="13.5" customHeight="1">
      <c r="B39" s="346">
        <v>35</v>
      </c>
      <c r="C39" s="61" t="s">
        <v>1</v>
      </c>
      <c r="D39" s="328">
        <v>18</v>
      </c>
      <c r="E39" s="357">
        <v>1</v>
      </c>
      <c r="F39" s="358">
        <f t="shared" si="17"/>
        <v>5.5555555555555552E-2</v>
      </c>
      <c r="G39" s="328">
        <v>45</v>
      </c>
      <c r="H39" s="357">
        <v>5</v>
      </c>
      <c r="I39" s="358">
        <f t="shared" si="0"/>
        <v>0.1111111111111111</v>
      </c>
      <c r="J39" s="328">
        <v>19839</v>
      </c>
      <c r="K39" s="357">
        <v>2085</v>
      </c>
      <c r="L39" s="358">
        <f t="shared" si="1"/>
        <v>0.10509602298502949</v>
      </c>
      <c r="M39" s="328">
        <v>17205</v>
      </c>
      <c r="N39" s="357">
        <v>1927</v>
      </c>
      <c r="O39" s="358">
        <f t="shared" si="2"/>
        <v>0.11200232490555072</v>
      </c>
      <c r="P39" s="328">
        <v>11162</v>
      </c>
      <c r="Q39" s="357">
        <v>890</v>
      </c>
      <c r="R39" s="358">
        <f t="shared" si="3"/>
        <v>7.9734814549363917E-2</v>
      </c>
      <c r="S39" s="328">
        <v>4741</v>
      </c>
      <c r="T39" s="357">
        <v>253</v>
      </c>
      <c r="U39" s="358">
        <f t="shared" si="4"/>
        <v>5.336426914153132E-2</v>
      </c>
      <c r="V39" s="328">
        <v>1558</v>
      </c>
      <c r="W39" s="357">
        <v>25</v>
      </c>
      <c r="X39" s="358">
        <f t="shared" si="5"/>
        <v>1.6046213093709884E-2</v>
      </c>
      <c r="Y39" s="328">
        <f t="shared" si="15"/>
        <v>54568</v>
      </c>
      <c r="Z39" s="357">
        <f t="shared" si="6"/>
        <v>5186</v>
      </c>
      <c r="AA39" s="358">
        <f t="shared" si="7"/>
        <v>9.5037384547720274E-2</v>
      </c>
      <c r="AB39" s="72"/>
      <c r="AC39" s="73" t="s">
        <v>5</v>
      </c>
      <c r="AD39" s="390">
        <f t="shared" si="8"/>
        <v>0.16403717311432894</v>
      </c>
      <c r="AE39" s="72"/>
      <c r="AF39" s="105" t="str">
        <f t="shared" si="9"/>
        <v>泉南市</v>
      </c>
      <c r="AG39" s="136">
        <f t="shared" si="16"/>
        <v>8.3518683274021357E-2</v>
      </c>
      <c r="AH39" s="136">
        <f t="shared" si="10"/>
        <v>9.7862124156853775E-2</v>
      </c>
      <c r="AI39" s="383">
        <f t="shared" si="11"/>
        <v>-1.4</v>
      </c>
      <c r="AJ39" s="72"/>
      <c r="AK39" s="136">
        <f t="shared" si="12"/>
        <v>0.11069843599458863</v>
      </c>
      <c r="AL39" s="136">
        <f t="shared" si="13"/>
        <v>0.11099540272929283</v>
      </c>
      <c r="AM39" s="383">
        <f t="shared" si="14"/>
        <v>0</v>
      </c>
      <c r="AN39" s="381">
        <v>0</v>
      </c>
      <c r="AO39" s="380"/>
      <c r="AP39" s="380"/>
    </row>
    <row r="40" spans="2:42" ht="13.5" customHeight="1">
      <c r="B40" s="69">
        <v>36</v>
      </c>
      <c r="C40" s="61" t="s">
        <v>2</v>
      </c>
      <c r="D40" s="439">
        <v>30</v>
      </c>
      <c r="E40" s="192">
        <v>1</v>
      </c>
      <c r="F40" s="70">
        <f t="shared" si="17"/>
        <v>3.3333333333333333E-2</v>
      </c>
      <c r="G40" s="439">
        <v>49</v>
      </c>
      <c r="H40" s="192">
        <v>5</v>
      </c>
      <c r="I40" s="70">
        <f t="shared" si="0"/>
        <v>0.10204081632653061</v>
      </c>
      <c r="J40" s="439">
        <v>5362</v>
      </c>
      <c r="K40" s="192">
        <v>557</v>
      </c>
      <c r="L40" s="70">
        <f t="shared" si="1"/>
        <v>0.10387914957105558</v>
      </c>
      <c r="M40" s="439">
        <v>4693</v>
      </c>
      <c r="N40" s="192">
        <v>450</v>
      </c>
      <c r="O40" s="70">
        <f t="shared" si="2"/>
        <v>9.5887492009375672E-2</v>
      </c>
      <c r="P40" s="439">
        <v>3107</v>
      </c>
      <c r="Q40" s="192">
        <v>241</v>
      </c>
      <c r="R40" s="70">
        <f t="shared" si="3"/>
        <v>7.7566784679755391E-2</v>
      </c>
      <c r="S40" s="439">
        <v>1451</v>
      </c>
      <c r="T40" s="192">
        <v>71</v>
      </c>
      <c r="U40" s="70">
        <f t="shared" si="4"/>
        <v>4.8931771192281183E-2</v>
      </c>
      <c r="V40" s="439">
        <v>530</v>
      </c>
      <c r="W40" s="192">
        <v>12</v>
      </c>
      <c r="X40" s="70">
        <f t="shared" si="5"/>
        <v>2.2641509433962263E-2</v>
      </c>
      <c r="Y40" s="191">
        <f t="shared" si="15"/>
        <v>15222</v>
      </c>
      <c r="Z40" s="192">
        <f t="shared" si="6"/>
        <v>1337</v>
      </c>
      <c r="AA40" s="70">
        <f t="shared" si="7"/>
        <v>8.7833399027723039E-2</v>
      </c>
      <c r="AB40" s="72"/>
      <c r="AC40" s="73" t="s">
        <v>6</v>
      </c>
      <c r="AD40" s="390">
        <f t="shared" si="8"/>
        <v>0.11901081916537867</v>
      </c>
      <c r="AE40" s="72"/>
      <c r="AF40" s="105" t="str">
        <f t="shared" si="9"/>
        <v>松原市</v>
      </c>
      <c r="AG40" s="136">
        <f t="shared" si="16"/>
        <v>8.1127823489334935E-2</v>
      </c>
      <c r="AH40" s="136">
        <f t="shared" si="10"/>
        <v>8.0567955682246006E-2</v>
      </c>
      <c r="AI40" s="383">
        <f t="shared" si="11"/>
        <v>0</v>
      </c>
      <c r="AJ40" s="72"/>
      <c r="AK40" s="136">
        <f t="shared" si="12"/>
        <v>0.11069843599458863</v>
      </c>
      <c r="AL40" s="136">
        <f t="shared" si="13"/>
        <v>0.11099540272929283</v>
      </c>
      <c r="AM40" s="383">
        <f t="shared" si="14"/>
        <v>0</v>
      </c>
      <c r="AN40" s="381">
        <v>0</v>
      </c>
      <c r="AO40" s="380"/>
      <c r="AP40" s="380"/>
    </row>
    <row r="41" spans="2:42" ht="13.5" customHeight="1">
      <c r="B41" s="69">
        <v>37</v>
      </c>
      <c r="C41" s="61" t="s">
        <v>3</v>
      </c>
      <c r="D41" s="439">
        <v>21</v>
      </c>
      <c r="E41" s="192">
        <v>5</v>
      </c>
      <c r="F41" s="70">
        <f t="shared" si="17"/>
        <v>0.23809523809523808</v>
      </c>
      <c r="G41" s="439">
        <v>103</v>
      </c>
      <c r="H41" s="192">
        <v>10</v>
      </c>
      <c r="I41" s="70">
        <f t="shared" si="0"/>
        <v>9.7087378640776698E-2</v>
      </c>
      <c r="J41" s="439">
        <v>16899</v>
      </c>
      <c r="K41" s="192">
        <v>3130</v>
      </c>
      <c r="L41" s="70">
        <f t="shared" si="1"/>
        <v>0.18521806024025089</v>
      </c>
      <c r="M41" s="439">
        <v>14390</v>
      </c>
      <c r="N41" s="192">
        <v>2371</v>
      </c>
      <c r="O41" s="70">
        <f t="shared" si="2"/>
        <v>0.16476719944405838</v>
      </c>
      <c r="P41" s="439">
        <v>9485</v>
      </c>
      <c r="Q41" s="192">
        <v>1157</v>
      </c>
      <c r="R41" s="70">
        <f t="shared" si="3"/>
        <v>0.12198207696362678</v>
      </c>
      <c r="S41" s="439">
        <v>4085</v>
      </c>
      <c r="T41" s="192">
        <v>309</v>
      </c>
      <c r="U41" s="70">
        <f t="shared" si="4"/>
        <v>7.564259485924113E-2</v>
      </c>
      <c r="V41" s="439">
        <v>1336</v>
      </c>
      <c r="W41" s="192">
        <v>45</v>
      </c>
      <c r="X41" s="70">
        <f t="shared" si="5"/>
        <v>3.3682634730538924E-2</v>
      </c>
      <c r="Y41" s="191">
        <f t="shared" si="15"/>
        <v>46319</v>
      </c>
      <c r="Z41" s="192">
        <f t="shared" si="6"/>
        <v>7027</v>
      </c>
      <c r="AA41" s="70">
        <f t="shared" si="7"/>
        <v>0.15170880200349748</v>
      </c>
      <c r="AB41" s="72"/>
      <c r="AC41" s="73" t="s">
        <v>52</v>
      </c>
      <c r="AD41" s="390">
        <f t="shared" si="8"/>
        <v>0.11559139784946236</v>
      </c>
      <c r="AE41" s="72"/>
      <c r="AF41" s="105" t="str">
        <f t="shared" si="9"/>
        <v>交野市</v>
      </c>
      <c r="AG41" s="136">
        <f t="shared" si="16"/>
        <v>7.9315838014588746E-2</v>
      </c>
      <c r="AH41" s="136">
        <f t="shared" si="10"/>
        <v>8.3593749999999994E-2</v>
      </c>
      <c r="AI41" s="383">
        <f t="shared" si="11"/>
        <v>-0.50000000000000044</v>
      </c>
      <c r="AJ41" s="72"/>
      <c r="AK41" s="136">
        <f t="shared" si="12"/>
        <v>0.11069843599458863</v>
      </c>
      <c r="AL41" s="136">
        <f t="shared" si="13"/>
        <v>0.11099540272929283</v>
      </c>
      <c r="AM41" s="383">
        <f t="shared" si="14"/>
        <v>0</v>
      </c>
      <c r="AN41" s="381">
        <v>0</v>
      </c>
      <c r="AO41" s="380"/>
      <c r="AP41" s="380"/>
    </row>
    <row r="42" spans="2:42" ht="13.5" customHeight="1">
      <c r="B42" s="69">
        <v>38</v>
      </c>
      <c r="C42" s="73" t="s">
        <v>45</v>
      </c>
      <c r="D42" s="439">
        <v>21</v>
      </c>
      <c r="E42" s="192">
        <v>2</v>
      </c>
      <c r="F42" s="70">
        <f t="shared" si="17"/>
        <v>9.5238095238095233E-2</v>
      </c>
      <c r="G42" s="439">
        <v>50</v>
      </c>
      <c r="H42" s="192">
        <v>3</v>
      </c>
      <c r="I42" s="70">
        <f t="shared" si="0"/>
        <v>0.06</v>
      </c>
      <c r="J42" s="439">
        <v>3645</v>
      </c>
      <c r="K42" s="192">
        <v>501</v>
      </c>
      <c r="L42" s="70">
        <f t="shared" si="1"/>
        <v>0.1374485596707819</v>
      </c>
      <c r="M42" s="439">
        <v>2973</v>
      </c>
      <c r="N42" s="192">
        <v>397</v>
      </c>
      <c r="O42" s="70">
        <f t="shared" si="2"/>
        <v>0.13353514968045746</v>
      </c>
      <c r="P42" s="439">
        <v>1896</v>
      </c>
      <c r="Q42" s="192">
        <v>201</v>
      </c>
      <c r="R42" s="70">
        <f t="shared" si="3"/>
        <v>0.1060126582278481</v>
      </c>
      <c r="S42" s="439">
        <v>785</v>
      </c>
      <c r="T42" s="192">
        <v>55</v>
      </c>
      <c r="U42" s="70">
        <f t="shared" si="4"/>
        <v>7.0063694267515922E-2</v>
      </c>
      <c r="V42" s="439">
        <v>249</v>
      </c>
      <c r="W42" s="192">
        <v>9</v>
      </c>
      <c r="X42" s="70">
        <f t="shared" si="5"/>
        <v>3.614457831325301E-2</v>
      </c>
      <c r="Y42" s="191">
        <f t="shared" si="15"/>
        <v>9619</v>
      </c>
      <c r="Z42" s="192">
        <f t="shared" si="6"/>
        <v>1168</v>
      </c>
      <c r="AA42" s="70">
        <f t="shared" si="7"/>
        <v>0.12142634369477076</v>
      </c>
      <c r="AB42" s="72"/>
      <c r="AC42" s="73" t="s">
        <v>53</v>
      </c>
      <c r="AD42" s="390">
        <f t="shared" si="8"/>
        <v>0.11694128939369701</v>
      </c>
      <c r="AE42" s="72"/>
      <c r="AF42" s="105" t="str">
        <f t="shared" si="9"/>
        <v>岸和田市</v>
      </c>
      <c r="AG42" s="136">
        <f t="shared" si="16"/>
        <v>7.7213374594309006E-2</v>
      </c>
      <c r="AH42" s="136">
        <f t="shared" si="10"/>
        <v>7.9593335652711733E-2</v>
      </c>
      <c r="AI42" s="383">
        <f t="shared" si="11"/>
        <v>-0.30000000000000027</v>
      </c>
      <c r="AJ42" s="72"/>
      <c r="AK42" s="136">
        <f t="shared" si="12"/>
        <v>0.11069843599458863</v>
      </c>
      <c r="AL42" s="136">
        <f t="shared" si="13"/>
        <v>0.11099540272929283</v>
      </c>
      <c r="AM42" s="383">
        <f t="shared" si="14"/>
        <v>0</v>
      </c>
      <c r="AN42" s="381">
        <v>0</v>
      </c>
      <c r="AO42" s="380"/>
      <c r="AP42" s="380"/>
    </row>
    <row r="43" spans="2:42" ht="13.5" customHeight="1">
      <c r="B43" s="69">
        <v>39</v>
      </c>
      <c r="C43" s="73" t="s">
        <v>8</v>
      </c>
      <c r="D43" s="439">
        <v>33</v>
      </c>
      <c r="E43" s="192">
        <v>4</v>
      </c>
      <c r="F43" s="70">
        <f t="shared" si="17"/>
        <v>0.12121212121212122</v>
      </c>
      <c r="G43" s="439">
        <v>144</v>
      </c>
      <c r="H43" s="192">
        <v>16</v>
      </c>
      <c r="I43" s="70">
        <f t="shared" si="0"/>
        <v>0.1111111111111111</v>
      </c>
      <c r="J43" s="439">
        <v>21053</v>
      </c>
      <c r="K43" s="192">
        <v>2539</v>
      </c>
      <c r="L43" s="70">
        <f t="shared" si="1"/>
        <v>0.12060038949318387</v>
      </c>
      <c r="M43" s="439">
        <v>17770</v>
      </c>
      <c r="N43" s="192">
        <v>2149</v>
      </c>
      <c r="O43" s="70">
        <f t="shared" si="2"/>
        <v>0.12093415869442881</v>
      </c>
      <c r="P43" s="439">
        <v>10482</v>
      </c>
      <c r="Q43" s="192">
        <v>980</v>
      </c>
      <c r="R43" s="70">
        <f t="shared" si="3"/>
        <v>9.3493608090059147E-2</v>
      </c>
      <c r="S43" s="439">
        <v>4658</v>
      </c>
      <c r="T43" s="192">
        <v>286</v>
      </c>
      <c r="U43" s="70">
        <f t="shared" si="4"/>
        <v>6.1399742378703305E-2</v>
      </c>
      <c r="V43" s="439">
        <v>1418</v>
      </c>
      <c r="W43" s="192">
        <v>37</v>
      </c>
      <c r="X43" s="70">
        <f t="shared" si="5"/>
        <v>2.609308885754584E-2</v>
      </c>
      <c r="Y43" s="191">
        <f t="shared" si="15"/>
        <v>55558</v>
      </c>
      <c r="Z43" s="192">
        <f t="shared" si="6"/>
        <v>6011</v>
      </c>
      <c r="AA43" s="70">
        <f t="shared" si="7"/>
        <v>0.10819323949746211</v>
      </c>
      <c r="AB43" s="72"/>
      <c r="AC43" s="73" t="s">
        <v>54</v>
      </c>
      <c r="AD43" s="390">
        <f t="shared" si="8"/>
        <v>0.13195098963242224</v>
      </c>
      <c r="AE43" s="72"/>
      <c r="AF43" s="105" t="str">
        <f t="shared" si="9"/>
        <v>堺市</v>
      </c>
      <c r="AG43" s="136">
        <f t="shared" si="16"/>
        <v>7.4211160983452804E-2</v>
      </c>
      <c r="AH43" s="136">
        <f t="shared" si="10"/>
        <v>7.3116997563630715E-2</v>
      </c>
      <c r="AI43" s="383">
        <f t="shared" si="11"/>
        <v>0.10000000000000009</v>
      </c>
      <c r="AJ43" s="72"/>
      <c r="AK43" s="136">
        <f t="shared" si="12"/>
        <v>0.11069843599458863</v>
      </c>
      <c r="AL43" s="136">
        <f t="shared" si="13"/>
        <v>0.11099540272929283</v>
      </c>
      <c r="AM43" s="383">
        <f t="shared" si="14"/>
        <v>0</v>
      </c>
      <c r="AN43" s="381">
        <v>0</v>
      </c>
      <c r="AO43" s="380"/>
      <c r="AP43" s="380"/>
    </row>
    <row r="44" spans="2:42" ht="13.5" customHeight="1">
      <c r="B44" s="346">
        <v>40</v>
      </c>
      <c r="C44" s="73" t="s">
        <v>46</v>
      </c>
      <c r="D44" s="328">
        <v>49</v>
      </c>
      <c r="E44" s="357">
        <v>2</v>
      </c>
      <c r="F44" s="358">
        <f t="shared" si="17"/>
        <v>4.0816326530612242E-2</v>
      </c>
      <c r="G44" s="328">
        <v>121</v>
      </c>
      <c r="H44" s="357">
        <v>10</v>
      </c>
      <c r="I44" s="358">
        <f t="shared" si="0"/>
        <v>8.2644628099173556E-2</v>
      </c>
      <c r="J44" s="328">
        <v>4310</v>
      </c>
      <c r="K44" s="357">
        <v>586</v>
      </c>
      <c r="L44" s="358">
        <f t="shared" si="1"/>
        <v>0.13596287703016241</v>
      </c>
      <c r="M44" s="328">
        <v>3643</v>
      </c>
      <c r="N44" s="357">
        <v>505</v>
      </c>
      <c r="O44" s="358">
        <f t="shared" si="2"/>
        <v>0.13862201482294811</v>
      </c>
      <c r="P44" s="328">
        <v>2321</v>
      </c>
      <c r="Q44" s="357">
        <v>251</v>
      </c>
      <c r="R44" s="358">
        <f t="shared" si="3"/>
        <v>0.10814304179233089</v>
      </c>
      <c r="S44" s="328">
        <v>999</v>
      </c>
      <c r="T44" s="357">
        <v>61</v>
      </c>
      <c r="U44" s="358">
        <f t="shared" si="4"/>
        <v>6.1061061061061059E-2</v>
      </c>
      <c r="V44" s="328">
        <v>282</v>
      </c>
      <c r="W44" s="357">
        <v>5</v>
      </c>
      <c r="X44" s="358">
        <f t="shared" si="5"/>
        <v>1.7730496453900711E-2</v>
      </c>
      <c r="Y44" s="328">
        <f t="shared" si="15"/>
        <v>11725</v>
      </c>
      <c r="Z44" s="357">
        <f t="shared" si="6"/>
        <v>1420</v>
      </c>
      <c r="AA44" s="358">
        <f t="shared" si="7"/>
        <v>0.12110874200426439</v>
      </c>
      <c r="AB44" s="72"/>
      <c r="AC44" s="73" t="s">
        <v>55</v>
      </c>
      <c r="AD44" s="390">
        <f t="shared" si="8"/>
        <v>3.2858028518288902E-2</v>
      </c>
      <c r="AE44" s="72"/>
      <c r="AF44" s="105" t="str">
        <f t="shared" si="9"/>
        <v>太子町</v>
      </c>
      <c r="AG44" s="136">
        <f t="shared" si="16"/>
        <v>6.6766317887394122E-2</v>
      </c>
      <c r="AH44" s="136">
        <f t="shared" si="10"/>
        <v>6.6221765913757696E-2</v>
      </c>
      <c r="AI44" s="383">
        <f t="shared" si="11"/>
        <v>0.10000000000000009</v>
      </c>
      <c r="AJ44" s="72"/>
      <c r="AK44" s="136">
        <f t="shared" si="12"/>
        <v>0.11069843599458863</v>
      </c>
      <c r="AL44" s="136">
        <f t="shared" si="13"/>
        <v>0.11099540272929283</v>
      </c>
      <c r="AM44" s="383">
        <f t="shared" si="14"/>
        <v>0</v>
      </c>
      <c r="AN44" s="381">
        <v>0</v>
      </c>
      <c r="AO44" s="380"/>
      <c r="AP44" s="380"/>
    </row>
    <row r="45" spans="2:42" ht="13.5" customHeight="1">
      <c r="B45" s="69">
        <v>41</v>
      </c>
      <c r="C45" s="73" t="s">
        <v>13</v>
      </c>
      <c r="D45" s="439">
        <v>20</v>
      </c>
      <c r="E45" s="192">
        <v>1</v>
      </c>
      <c r="F45" s="70">
        <f t="shared" si="17"/>
        <v>0.05</v>
      </c>
      <c r="G45" s="439">
        <v>89</v>
      </c>
      <c r="H45" s="192">
        <v>8</v>
      </c>
      <c r="I45" s="70">
        <f t="shared" si="0"/>
        <v>8.98876404494382E-2</v>
      </c>
      <c r="J45" s="439">
        <v>7868</v>
      </c>
      <c r="K45" s="192">
        <v>1061</v>
      </c>
      <c r="L45" s="70">
        <f t="shared" si="1"/>
        <v>0.13485002541942043</v>
      </c>
      <c r="M45" s="439">
        <v>7297</v>
      </c>
      <c r="N45" s="192">
        <v>1063</v>
      </c>
      <c r="O45" s="70">
        <f t="shared" si="2"/>
        <v>0.14567630533095793</v>
      </c>
      <c r="P45" s="439">
        <v>4236</v>
      </c>
      <c r="Q45" s="192">
        <v>489</v>
      </c>
      <c r="R45" s="70">
        <f t="shared" si="3"/>
        <v>0.11543909348441926</v>
      </c>
      <c r="S45" s="439">
        <v>1628</v>
      </c>
      <c r="T45" s="192">
        <v>123</v>
      </c>
      <c r="U45" s="70">
        <f t="shared" si="4"/>
        <v>7.5552825552825553E-2</v>
      </c>
      <c r="V45" s="439">
        <v>548</v>
      </c>
      <c r="W45" s="192">
        <v>22</v>
      </c>
      <c r="X45" s="70">
        <f t="shared" si="5"/>
        <v>4.0145985401459854E-2</v>
      </c>
      <c r="Y45" s="191">
        <f t="shared" si="15"/>
        <v>21686</v>
      </c>
      <c r="Z45" s="192">
        <f t="shared" si="6"/>
        <v>2767</v>
      </c>
      <c r="AA45" s="70">
        <f t="shared" si="7"/>
        <v>0.12759383934335516</v>
      </c>
      <c r="AB45" s="72"/>
      <c r="AC45" s="73" t="s">
        <v>31</v>
      </c>
      <c r="AD45" s="390">
        <f t="shared" si="8"/>
        <v>6.6766317887394122E-2</v>
      </c>
      <c r="AE45" s="72"/>
      <c r="AF45" s="105" t="str">
        <f t="shared" si="9"/>
        <v>枚方市</v>
      </c>
      <c r="AG45" s="136">
        <f t="shared" si="16"/>
        <v>6.0583665612539528E-2</v>
      </c>
      <c r="AH45" s="136">
        <f t="shared" si="10"/>
        <v>6.3162227949599081E-2</v>
      </c>
      <c r="AI45" s="383">
        <f t="shared" si="11"/>
        <v>-0.20000000000000018</v>
      </c>
      <c r="AJ45" s="72"/>
      <c r="AK45" s="136">
        <f t="shared" si="12"/>
        <v>0.11069843599458863</v>
      </c>
      <c r="AL45" s="136">
        <f t="shared" si="13"/>
        <v>0.11099540272929283</v>
      </c>
      <c r="AM45" s="383">
        <f t="shared" si="14"/>
        <v>0</v>
      </c>
      <c r="AN45" s="381">
        <v>0</v>
      </c>
      <c r="AO45" s="380"/>
      <c r="AP45" s="380"/>
    </row>
    <row r="46" spans="2:42" ht="13.5" customHeight="1">
      <c r="B46" s="69">
        <v>42</v>
      </c>
      <c r="C46" s="73" t="s">
        <v>14</v>
      </c>
      <c r="D46" s="439">
        <v>87</v>
      </c>
      <c r="E46" s="192">
        <v>4</v>
      </c>
      <c r="F46" s="70">
        <f t="shared" si="17"/>
        <v>4.5977011494252873E-2</v>
      </c>
      <c r="G46" s="439">
        <v>346</v>
      </c>
      <c r="H46" s="192">
        <v>11</v>
      </c>
      <c r="I46" s="70">
        <f t="shared" si="0"/>
        <v>3.1791907514450865E-2</v>
      </c>
      <c r="J46" s="439">
        <v>23080</v>
      </c>
      <c r="K46" s="192">
        <v>1699</v>
      </c>
      <c r="L46" s="70">
        <f t="shared" si="1"/>
        <v>7.3613518197573655E-2</v>
      </c>
      <c r="M46" s="439">
        <v>18294</v>
      </c>
      <c r="N46" s="192">
        <v>1155</v>
      </c>
      <c r="O46" s="70">
        <f t="shared" si="2"/>
        <v>6.3135454247294193E-2</v>
      </c>
      <c r="P46" s="439">
        <v>10398</v>
      </c>
      <c r="Q46" s="192">
        <v>518</v>
      </c>
      <c r="R46" s="70">
        <f t="shared" si="3"/>
        <v>4.9817272552413923E-2</v>
      </c>
      <c r="S46" s="439">
        <v>4501</v>
      </c>
      <c r="T46" s="192">
        <v>115</v>
      </c>
      <c r="U46" s="70">
        <f t="shared" si="4"/>
        <v>2.5549877804932238E-2</v>
      </c>
      <c r="V46" s="439">
        <v>1478</v>
      </c>
      <c r="W46" s="192">
        <v>23</v>
      </c>
      <c r="X46" s="70">
        <f t="shared" si="5"/>
        <v>1.5561569688768605E-2</v>
      </c>
      <c r="Y46" s="191">
        <f t="shared" si="15"/>
        <v>58184</v>
      </c>
      <c r="Z46" s="192">
        <f t="shared" si="6"/>
        <v>3525</v>
      </c>
      <c r="AA46" s="70">
        <f t="shared" si="7"/>
        <v>6.0583665612539528E-2</v>
      </c>
      <c r="AB46" s="72"/>
      <c r="AC46" s="73" t="s">
        <v>32</v>
      </c>
      <c r="AD46" s="390">
        <f t="shared" si="8"/>
        <v>8.7417702999268473E-2</v>
      </c>
      <c r="AE46" s="72"/>
      <c r="AF46" s="105" t="str">
        <f t="shared" si="9"/>
        <v>阪南市</v>
      </c>
      <c r="AG46" s="136">
        <f t="shared" si="16"/>
        <v>5.7293418544679897E-2</v>
      </c>
      <c r="AH46" s="136">
        <f t="shared" si="10"/>
        <v>6.538817005545286E-2</v>
      </c>
      <c r="AI46" s="383">
        <f t="shared" si="11"/>
        <v>-0.8</v>
      </c>
      <c r="AJ46" s="72"/>
      <c r="AK46" s="136">
        <f t="shared" si="12"/>
        <v>0.11069843599458863</v>
      </c>
      <c r="AL46" s="136">
        <f t="shared" si="13"/>
        <v>0.11099540272929283</v>
      </c>
      <c r="AM46" s="383">
        <f t="shared" si="14"/>
        <v>0</v>
      </c>
      <c r="AN46" s="381">
        <v>0</v>
      </c>
      <c r="AO46" s="380"/>
      <c r="AP46" s="380"/>
    </row>
    <row r="47" spans="2:42" ht="13.5" customHeight="1">
      <c r="B47" s="69">
        <v>43</v>
      </c>
      <c r="C47" s="73" t="s">
        <v>9</v>
      </c>
      <c r="D47" s="439">
        <v>35</v>
      </c>
      <c r="E47" s="192">
        <v>3</v>
      </c>
      <c r="F47" s="70">
        <f t="shared" si="17"/>
        <v>8.5714285714285715E-2</v>
      </c>
      <c r="G47" s="439">
        <v>191</v>
      </c>
      <c r="H47" s="192">
        <v>20</v>
      </c>
      <c r="I47" s="70">
        <f t="shared" si="0"/>
        <v>0.10471204188481675</v>
      </c>
      <c r="J47" s="439">
        <v>13810</v>
      </c>
      <c r="K47" s="192">
        <v>3191</v>
      </c>
      <c r="L47" s="70">
        <f t="shared" si="1"/>
        <v>0.23106444605358437</v>
      </c>
      <c r="M47" s="439">
        <v>10982</v>
      </c>
      <c r="N47" s="192">
        <v>2678</v>
      </c>
      <c r="O47" s="70">
        <f t="shared" si="2"/>
        <v>0.24385357858313603</v>
      </c>
      <c r="P47" s="439">
        <v>6461</v>
      </c>
      <c r="Q47" s="192">
        <v>1235</v>
      </c>
      <c r="R47" s="70">
        <f t="shared" si="3"/>
        <v>0.19114688128772636</v>
      </c>
      <c r="S47" s="439">
        <v>2815</v>
      </c>
      <c r="T47" s="192">
        <v>322</v>
      </c>
      <c r="U47" s="70">
        <f t="shared" si="4"/>
        <v>0.11438721136767319</v>
      </c>
      <c r="V47" s="439">
        <v>951</v>
      </c>
      <c r="W47" s="192">
        <v>54</v>
      </c>
      <c r="X47" s="70">
        <f t="shared" si="5"/>
        <v>5.6782334384858045E-2</v>
      </c>
      <c r="Y47" s="191">
        <f t="shared" si="15"/>
        <v>35245</v>
      </c>
      <c r="Z47" s="192">
        <f t="shared" si="6"/>
        <v>7503</v>
      </c>
      <c r="AA47" s="70">
        <f t="shared" si="7"/>
        <v>0.21288125975315647</v>
      </c>
      <c r="AB47" s="72"/>
      <c r="AC47" s="73" t="s">
        <v>33</v>
      </c>
      <c r="AD47" s="390">
        <f t="shared" si="8"/>
        <v>9.6200485044462408E-2</v>
      </c>
      <c r="AE47" s="72"/>
      <c r="AF47" s="105" t="str">
        <f t="shared" si="9"/>
        <v>岬町</v>
      </c>
      <c r="AG47" s="136">
        <f t="shared" si="16"/>
        <v>3.2858028518288902E-2</v>
      </c>
      <c r="AH47" s="136">
        <f t="shared" si="10"/>
        <v>3.5725576983876066E-2</v>
      </c>
      <c r="AI47" s="383">
        <f t="shared" si="11"/>
        <v>-0.2999999999999996</v>
      </c>
      <c r="AJ47" s="72"/>
      <c r="AK47" s="136">
        <f t="shared" si="12"/>
        <v>0.11069843599458863</v>
      </c>
      <c r="AL47" s="136">
        <f>$AG$127</f>
        <v>0.11099540272929283</v>
      </c>
      <c r="AM47" s="383">
        <f t="shared" si="14"/>
        <v>0</v>
      </c>
      <c r="AN47" s="381">
        <v>999</v>
      </c>
      <c r="AO47" s="380"/>
      <c r="AP47" s="380"/>
    </row>
    <row r="48" spans="2:42" ht="13.5" customHeight="1">
      <c r="B48" s="69">
        <v>44</v>
      </c>
      <c r="C48" s="73" t="s">
        <v>21</v>
      </c>
      <c r="D48" s="439">
        <v>21</v>
      </c>
      <c r="E48" s="192">
        <v>4</v>
      </c>
      <c r="F48" s="70">
        <f t="shared" si="17"/>
        <v>0.19047619047619047</v>
      </c>
      <c r="G48" s="439">
        <v>97</v>
      </c>
      <c r="H48" s="192">
        <v>12</v>
      </c>
      <c r="I48" s="70">
        <f t="shared" si="0"/>
        <v>0.12371134020618557</v>
      </c>
      <c r="J48" s="439">
        <v>14825</v>
      </c>
      <c r="K48" s="192">
        <v>2770</v>
      </c>
      <c r="L48" s="70">
        <f t="shared" si="1"/>
        <v>0.18684654300168635</v>
      </c>
      <c r="M48" s="439">
        <v>12624</v>
      </c>
      <c r="N48" s="192">
        <v>2357</v>
      </c>
      <c r="O48" s="70">
        <f t="shared" si="2"/>
        <v>0.18670785804816223</v>
      </c>
      <c r="P48" s="439">
        <v>7414</v>
      </c>
      <c r="Q48" s="192">
        <v>1030</v>
      </c>
      <c r="R48" s="70">
        <f t="shared" si="3"/>
        <v>0.13892635554356622</v>
      </c>
      <c r="S48" s="439">
        <v>2958</v>
      </c>
      <c r="T48" s="192">
        <v>260</v>
      </c>
      <c r="U48" s="70">
        <f t="shared" si="4"/>
        <v>8.7897227856659904E-2</v>
      </c>
      <c r="V48" s="439">
        <v>962</v>
      </c>
      <c r="W48" s="192">
        <v>35</v>
      </c>
      <c r="X48" s="70">
        <f t="shared" si="5"/>
        <v>3.6382536382536385E-2</v>
      </c>
      <c r="Y48" s="191">
        <f t="shared" si="15"/>
        <v>38901</v>
      </c>
      <c r="Z48" s="192">
        <f t="shared" si="6"/>
        <v>6468</v>
      </c>
      <c r="AA48" s="70">
        <f t="shared" si="7"/>
        <v>0.16626821932598135</v>
      </c>
      <c r="AB48" s="72"/>
      <c r="AC48" s="72"/>
      <c r="AD48" s="72"/>
      <c r="AE48" s="72"/>
      <c r="AF48" s="48"/>
      <c r="AG48" s="48"/>
      <c r="AH48" s="48"/>
      <c r="AI48" s="48"/>
      <c r="AJ48" s="72"/>
      <c r="AK48" s="74"/>
      <c r="AL48" s="74"/>
      <c r="AM48" s="74"/>
    </row>
    <row r="49" spans="2:36" ht="13.5" customHeight="1">
      <c r="B49" s="69">
        <v>45</v>
      </c>
      <c r="C49" s="73" t="s">
        <v>47</v>
      </c>
      <c r="D49" s="439">
        <v>52</v>
      </c>
      <c r="E49" s="192">
        <v>6</v>
      </c>
      <c r="F49" s="70">
        <f t="shared" si="17"/>
        <v>0.11538461538461539</v>
      </c>
      <c r="G49" s="439">
        <v>146</v>
      </c>
      <c r="H49" s="192">
        <v>17</v>
      </c>
      <c r="I49" s="70">
        <f t="shared" si="0"/>
        <v>0.11643835616438356</v>
      </c>
      <c r="J49" s="439">
        <v>4872</v>
      </c>
      <c r="K49" s="192">
        <v>796</v>
      </c>
      <c r="L49" s="70">
        <f t="shared" si="1"/>
        <v>0.16338259441707717</v>
      </c>
      <c r="M49" s="439">
        <v>4197</v>
      </c>
      <c r="N49" s="192">
        <v>621</v>
      </c>
      <c r="O49" s="70">
        <f t="shared" si="2"/>
        <v>0.14796283059328091</v>
      </c>
      <c r="P49" s="439">
        <v>2606</v>
      </c>
      <c r="Q49" s="192">
        <v>309</v>
      </c>
      <c r="R49" s="70">
        <f t="shared" si="3"/>
        <v>0.11857252494244053</v>
      </c>
      <c r="S49" s="439">
        <v>1116</v>
      </c>
      <c r="T49" s="192">
        <v>70</v>
      </c>
      <c r="U49" s="70">
        <f t="shared" si="4"/>
        <v>6.2724014336917558E-2</v>
      </c>
      <c r="V49" s="439">
        <v>294</v>
      </c>
      <c r="W49" s="192">
        <v>11</v>
      </c>
      <c r="X49" s="70">
        <f t="shared" si="5"/>
        <v>3.7414965986394558E-2</v>
      </c>
      <c r="Y49" s="191">
        <f t="shared" si="15"/>
        <v>13283</v>
      </c>
      <c r="Z49" s="192">
        <f t="shared" si="6"/>
        <v>1830</v>
      </c>
      <c r="AA49" s="70">
        <f t="shared" si="7"/>
        <v>0.13777008205977564</v>
      </c>
      <c r="AB49" s="72"/>
      <c r="AC49" s="72"/>
      <c r="AD49" s="72"/>
      <c r="AE49" s="72"/>
      <c r="AJ49" s="72"/>
    </row>
    <row r="50" spans="2:36" ht="13.5" customHeight="1">
      <c r="B50" s="69">
        <v>46</v>
      </c>
      <c r="C50" s="73" t="s">
        <v>25</v>
      </c>
      <c r="D50" s="439">
        <v>28</v>
      </c>
      <c r="E50" s="192">
        <v>3</v>
      </c>
      <c r="F50" s="70">
        <f t="shared" si="17"/>
        <v>0.10714285714285714</v>
      </c>
      <c r="G50" s="439">
        <v>129</v>
      </c>
      <c r="H50" s="192">
        <v>5</v>
      </c>
      <c r="I50" s="70">
        <f t="shared" si="0"/>
        <v>3.875968992248062E-2</v>
      </c>
      <c r="J50" s="439">
        <v>6375</v>
      </c>
      <c r="K50" s="192">
        <v>942</v>
      </c>
      <c r="L50" s="70">
        <f t="shared" si="1"/>
        <v>0.14776470588235294</v>
      </c>
      <c r="M50" s="439">
        <v>5253</v>
      </c>
      <c r="N50" s="192">
        <v>768</v>
      </c>
      <c r="O50" s="70">
        <f t="shared" si="2"/>
        <v>0.14620217018846374</v>
      </c>
      <c r="P50" s="439">
        <v>3299</v>
      </c>
      <c r="Q50" s="192">
        <v>380</v>
      </c>
      <c r="R50" s="70">
        <f t="shared" si="3"/>
        <v>0.11518642012731131</v>
      </c>
      <c r="S50" s="439">
        <v>1418</v>
      </c>
      <c r="T50" s="192">
        <v>83</v>
      </c>
      <c r="U50" s="70">
        <f t="shared" si="4"/>
        <v>5.853314527503526E-2</v>
      </c>
      <c r="V50" s="439">
        <v>504</v>
      </c>
      <c r="W50" s="192">
        <v>18</v>
      </c>
      <c r="X50" s="70">
        <f t="shared" si="5"/>
        <v>3.5714285714285712E-2</v>
      </c>
      <c r="Y50" s="191">
        <f t="shared" si="15"/>
        <v>17006</v>
      </c>
      <c r="Z50" s="192">
        <f t="shared" si="6"/>
        <v>2199</v>
      </c>
      <c r="AA50" s="70">
        <f t="shared" si="7"/>
        <v>0.12930730330471599</v>
      </c>
      <c r="AB50" s="72"/>
      <c r="AC50" s="382" t="s">
        <v>414</v>
      </c>
      <c r="AD50" s="72"/>
      <c r="AE50" s="72"/>
      <c r="AJ50" s="72"/>
    </row>
    <row r="51" spans="2:36" ht="13.5" customHeight="1">
      <c r="B51" s="69">
        <v>47</v>
      </c>
      <c r="C51" s="73" t="s">
        <v>15</v>
      </c>
      <c r="D51" s="439">
        <v>32</v>
      </c>
      <c r="E51" s="192">
        <v>4</v>
      </c>
      <c r="F51" s="70">
        <f t="shared" si="17"/>
        <v>0.125</v>
      </c>
      <c r="G51" s="439">
        <v>174</v>
      </c>
      <c r="H51" s="192">
        <v>21</v>
      </c>
      <c r="I51" s="70">
        <f t="shared" si="0"/>
        <v>0.1206896551724138</v>
      </c>
      <c r="J51" s="439">
        <v>14178</v>
      </c>
      <c r="K51" s="192">
        <v>2028</v>
      </c>
      <c r="L51" s="70">
        <f t="shared" si="1"/>
        <v>0.14303851036817605</v>
      </c>
      <c r="M51" s="439">
        <v>11510</v>
      </c>
      <c r="N51" s="192">
        <v>1638</v>
      </c>
      <c r="O51" s="70">
        <f t="shared" si="2"/>
        <v>0.14231103388357949</v>
      </c>
      <c r="P51" s="439">
        <v>6264</v>
      </c>
      <c r="Q51" s="192">
        <v>671</v>
      </c>
      <c r="R51" s="70">
        <f t="shared" si="3"/>
        <v>0.10712005108556832</v>
      </c>
      <c r="S51" s="439">
        <v>2366</v>
      </c>
      <c r="T51" s="192">
        <v>145</v>
      </c>
      <c r="U51" s="70">
        <f t="shared" si="4"/>
        <v>6.1284868977176672E-2</v>
      </c>
      <c r="V51" s="439">
        <v>700</v>
      </c>
      <c r="W51" s="192">
        <v>18</v>
      </c>
      <c r="X51" s="70">
        <f t="shared" si="5"/>
        <v>2.5714285714285714E-2</v>
      </c>
      <c r="Y51" s="191">
        <f t="shared" si="15"/>
        <v>35224</v>
      </c>
      <c r="Z51" s="192">
        <f t="shared" si="6"/>
        <v>4525</v>
      </c>
      <c r="AA51" s="70">
        <f t="shared" si="7"/>
        <v>0.12846354758119463</v>
      </c>
      <c r="AB51" s="72"/>
      <c r="AC51" s="500"/>
      <c r="AD51" s="501" t="s">
        <v>167</v>
      </c>
      <c r="AE51" s="500" t="s">
        <v>64</v>
      </c>
      <c r="AF51" s="500"/>
      <c r="AG51" s="500"/>
      <c r="AJ51" s="72"/>
    </row>
    <row r="52" spans="2:36" ht="13.5" customHeight="1">
      <c r="B52" s="69">
        <v>48</v>
      </c>
      <c r="C52" s="73" t="s">
        <v>26</v>
      </c>
      <c r="D52" s="439">
        <v>14</v>
      </c>
      <c r="E52" s="192">
        <v>4</v>
      </c>
      <c r="F52" s="70">
        <f t="shared" si="17"/>
        <v>0.2857142857142857</v>
      </c>
      <c r="G52" s="439">
        <v>84</v>
      </c>
      <c r="H52" s="192">
        <v>12</v>
      </c>
      <c r="I52" s="70">
        <f t="shared" si="0"/>
        <v>0.14285714285714285</v>
      </c>
      <c r="J52" s="439">
        <v>7347</v>
      </c>
      <c r="K52" s="192">
        <v>1311</v>
      </c>
      <c r="L52" s="70">
        <f t="shared" si="1"/>
        <v>0.17844017966516945</v>
      </c>
      <c r="M52" s="439">
        <v>5761</v>
      </c>
      <c r="N52" s="192">
        <v>888</v>
      </c>
      <c r="O52" s="70">
        <f t="shared" si="2"/>
        <v>0.15413990626627322</v>
      </c>
      <c r="P52" s="439">
        <v>3460</v>
      </c>
      <c r="Q52" s="192">
        <v>429</v>
      </c>
      <c r="R52" s="70">
        <f t="shared" si="3"/>
        <v>0.12398843930635838</v>
      </c>
      <c r="S52" s="439">
        <v>1632</v>
      </c>
      <c r="T52" s="192">
        <v>123</v>
      </c>
      <c r="U52" s="70">
        <f t="shared" si="4"/>
        <v>7.5367647058823525E-2</v>
      </c>
      <c r="V52" s="439">
        <v>551</v>
      </c>
      <c r="W52" s="192">
        <v>15</v>
      </c>
      <c r="X52" s="70">
        <f t="shared" si="5"/>
        <v>2.7223230490018149E-2</v>
      </c>
      <c r="Y52" s="191">
        <f t="shared" si="15"/>
        <v>18849</v>
      </c>
      <c r="Z52" s="192">
        <f t="shared" si="6"/>
        <v>2782</v>
      </c>
      <c r="AA52" s="70">
        <f t="shared" si="7"/>
        <v>0.14759403681892938</v>
      </c>
      <c r="AB52" s="72"/>
      <c r="AC52" s="500"/>
      <c r="AD52" s="501"/>
      <c r="AE52" s="387" t="s">
        <v>75</v>
      </c>
      <c r="AF52" s="387" t="s">
        <v>72</v>
      </c>
      <c r="AG52" s="387" t="s">
        <v>212</v>
      </c>
      <c r="AJ52" s="72"/>
    </row>
    <row r="53" spans="2:36" ht="13.5" customHeight="1">
      <c r="B53" s="69">
        <v>49</v>
      </c>
      <c r="C53" s="73" t="s">
        <v>27</v>
      </c>
      <c r="D53" s="439">
        <v>9</v>
      </c>
      <c r="E53" s="192">
        <v>0</v>
      </c>
      <c r="F53" s="70">
        <f t="shared" si="17"/>
        <v>0</v>
      </c>
      <c r="G53" s="439">
        <v>36</v>
      </c>
      <c r="H53" s="192">
        <v>4</v>
      </c>
      <c r="I53" s="70">
        <f t="shared" si="0"/>
        <v>0.1111111111111111</v>
      </c>
      <c r="J53" s="439">
        <v>7230</v>
      </c>
      <c r="K53" s="192">
        <v>724</v>
      </c>
      <c r="L53" s="70">
        <f t="shared" si="1"/>
        <v>0.10013831258644537</v>
      </c>
      <c r="M53" s="439">
        <v>6452</v>
      </c>
      <c r="N53" s="192">
        <v>542</v>
      </c>
      <c r="O53" s="70">
        <f t="shared" si="2"/>
        <v>8.400495970241785E-2</v>
      </c>
      <c r="P53" s="439">
        <v>3522</v>
      </c>
      <c r="Q53" s="192">
        <v>226</v>
      </c>
      <c r="R53" s="70">
        <f t="shared" si="3"/>
        <v>6.4168086314593975E-2</v>
      </c>
      <c r="S53" s="439">
        <v>1409</v>
      </c>
      <c r="T53" s="192">
        <v>44</v>
      </c>
      <c r="U53" s="70">
        <f t="shared" si="4"/>
        <v>3.1227821149751596E-2</v>
      </c>
      <c r="V53" s="439">
        <v>423</v>
      </c>
      <c r="W53" s="192">
        <v>8</v>
      </c>
      <c r="X53" s="70">
        <f t="shared" si="5"/>
        <v>1.8912529550827423E-2</v>
      </c>
      <c r="Y53" s="191">
        <f t="shared" si="15"/>
        <v>19081</v>
      </c>
      <c r="Z53" s="192">
        <f t="shared" si="6"/>
        <v>1548</v>
      </c>
      <c r="AA53" s="70">
        <f t="shared" si="7"/>
        <v>8.1127823489334935E-2</v>
      </c>
      <c r="AB53" s="72"/>
      <c r="AC53" s="389">
        <v>1</v>
      </c>
      <c r="AD53" s="61" t="s">
        <v>57</v>
      </c>
      <c r="AE53" s="188">
        <v>321235</v>
      </c>
      <c r="AF53" s="188">
        <v>32395</v>
      </c>
      <c r="AG53" s="390">
        <v>0.10084517565022491</v>
      </c>
      <c r="AJ53" s="72"/>
    </row>
    <row r="54" spans="2:36" ht="13.5" customHeight="1">
      <c r="B54" s="69">
        <v>50</v>
      </c>
      <c r="C54" s="73" t="s">
        <v>16</v>
      </c>
      <c r="D54" s="439">
        <v>16</v>
      </c>
      <c r="E54" s="192">
        <v>1</v>
      </c>
      <c r="F54" s="70">
        <f t="shared" si="17"/>
        <v>6.25E-2</v>
      </c>
      <c r="G54" s="439">
        <v>123</v>
      </c>
      <c r="H54" s="192">
        <v>7</v>
      </c>
      <c r="I54" s="70">
        <f t="shared" si="0"/>
        <v>5.6910569105691054E-2</v>
      </c>
      <c r="J54" s="439">
        <v>6697</v>
      </c>
      <c r="K54" s="192">
        <v>833</v>
      </c>
      <c r="L54" s="70">
        <f t="shared" si="1"/>
        <v>0.12438405256084814</v>
      </c>
      <c r="M54" s="439">
        <v>5723</v>
      </c>
      <c r="N54" s="192">
        <v>731</v>
      </c>
      <c r="O54" s="70">
        <f t="shared" si="2"/>
        <v>0.12773021142757296</v>
      </c>
      <c r="P54" s="439">
        <v>2995</v>
      </c>
      <c r="Q54" s="192">
        <v>267</v>
      </c>
      <c r="R54" s="70">
        <f t="shared" si="3"/>
        <v>8.9148580968280461E-2</v>
      </c>
      <c r="S54" s="439">
        <v>1150</v>
      </c>
      <c r="T54" s="192">
        <v>69</v>
      </c>
      <c r="U54" s="70">
        <f t="shared" si="4"/>
        <v>0.06</v>
      </c>
      <c r="V54" s="439">
        <v>328</v>
      </c>
      <c r="W54" s="192">
        <v>7</v>
      </c>
      <c r="X54" s="70">
        <f t="shared" si="5"/>
        <v>2.1341463414634148E-2</v>
      </c>
      <c r="Y54" s="191">
        <f t="shared" si="15"/>
        <v>17032</v>
      </c>
      <c r="Z54" s="192">
        <f t="shared" si="6"/>
        <v>1915</v>
      </c>
      <c r="AA54" s="70">
        <f t="shared" si="7"/>
        <v>0.11243541568811649</v>
      </c>
      <c r="AB54" s="72"/>
      <c r="AC54" s="389">
        <v>2</v>
      </c>
      <c r="AD54" s="61" t="s">
        <v>124</v>
      </c>
      <c r="AE54" s="188">
        <v>11612</v>
      </c>
      <c r="AF54" s="188">
        <v>1474</v>
      </c>
      <c r="AG54" s="390">
        <v>0.12693765070616603</v>
      </c>
      <c r="AJ54" s="72"/>
    </row>
    <row r="55" spans="2:36" ht="13.5" customHeight="1">
      <c r="B55" s="69">
        <v>51</v>
      </c>
      <c r="C55" s="73" t="s">
        <v>48</v>
      </c>
      <c r="D55" s="439">
        <v>47</v>
      </c>
      <c r="E55" s="192">
        <v>6</v>
      </c>
      <c r="F55" s="70">
        <f t="shared" si="17"/>
        <v>0.1276595744680851</v>
      </c>
      <c r="G55" s="439">
        <v>156</v>
      </c>
      <c r="H55" s="192">
        <v>23</v>
      </c>
      <c r="I55" s="70">
        <f t="shared" si="0"/>
        <v>0.14743589743589744</v>
      </c>
      <c r="J55" s="439">
        <v>9006</v>
      </c>
      <c r="K55" s="192">
        <v>1890</v>
      </c>
      <c r="L55" s="70">
        <f t="shared" si="1"/>
        <v>0.20986009327115257</v>
      </c>
      <c r="M55" s="439">
        <v>7006</v>
      </c>
      <c r="N55" s="192">
        <v>1454</v>
      </c>
      <c r="O55" s="70">
        <f t="shared" si="2"/>
        <v>0.20753639737367971</v>
      </c>
      <c r="P55" s="439">
        <v>4089</v>
      </c>
      <c r="Q55" s="192">
        <v>637</v>
      </c>
      <c r="R55" s="70">
        <f t="shared" si="3"/>
        <v>0.15578381022254831</v>
      </c>
      <c r="S55" s="439">
        <v>1717</v>
      </c>
      <c r="T55" s="192">
        <v>156</v>
      </c>
      <c r="U55" s="70">
        <f t="shared" si="4"/>
        <v>9.0856144437973213E-2</v>
      </c>
      <c r="V55" s="439">
        <v>624</v>
      </c>
      <c r="W55" s="192">
        <v>26</v>
      </c>
      <c r="X55" s="70">
        <f t="shared" si="5"/>
        <v>4.1666666666666664E-2</v>
      </c>
      <c r="Y55" s="191">
        <f t="shared" si="15"/>
        <v>22645</v>
      </c>
      <c r="Z55" s="192">
        <f t="shared" si="6"/>
        <v>4192</v>
      </c>
      <c r="AA55" s="70">
        <f t="shared" si="7"/>
        <v>0.18511812762199162</v>
      </c>
      <c r="AB55" s="72"/>
      <c r="AC55" s="389">
        <v>3</v>
      </c>
      <c r="AD55" s="61" t="s">
        <v>125</v>
      </c>
      <c r="AE55" s="188">
        <v>7446</v>
      </c>
      <c r="AF55" s="188">
        <v>532</v>
      </c>
      <c r="AG55" s="390">
        <v>7.1447757185065811E-2</v>
      </c>
      <c r="AJ55" s="72"/>
    </row>
    <row r="56" spans="2:36" ht="13.5" customHeight="1">
      <c r="B56" s="69">
        <v>52</v>
      </c>
      <c r="C56" s="73" t="s">
        <v>4</v>
      </c>
      <c r="D56" s="439">
        <v>7</v>
      </c>
      <c r="E56" s="192">
        <v>0</v>
      </c>
      <c r="F56" s="70">
        <f t="shared" si="17"/>
        <v>0</v>
      </c>
      <c r="G56" s="439">
        <v>20</v>
      </c>
      <c r="H56" s="192">
        <v>3</v>
      </c>
      <c r="I56" s="70">
        <f t="shared" si="0"/>
        <v>0.15</v>
      </c>
      <c r="J56" s="439">
        <v>7115</v>
      </c>
      <c r="K56" s="192">
        <v>1456</v>
      </c>
      <c r="L56" s="70">
        <f t="shared" si="1"/>
        <v>0.20463808854532678</v>
      </c>
      <c r="M56" s="439">
        <v>5744</v>
      </c>
      <c r="N56" s="192">
        <v>1190</v>
      </c>
      <c r="O56" s="70">
        <f t="shared" si="2"/>
        <v>0.20717270194986073</v>
      </c>
      <c r="P56" s="439">
        <v>3427</v>
      </c>
      <c r="Q56" s="192">
        <v>489</v>
      </c>
      <c r="R56" s="70">
        <f t="shared" si="3"/>
        <v>0.14269039976655967</v>
      </c>
      <c r="S56" s="439">
        <v>1698</v>
      </c>
      <c r="T56" s="192">
        <v>171</v>
      </c>
      <c r="U56" s="70">
        <f t="shared" si="4"/>
        <v>0.10070671378091872</v>
      </c>
      <c r="V56" s="439">
        <v>576</v>
      </c>
      <c r="W56" s="192">
        <v>34</v>
      </c>
      <c r="X56" s="70">
        <f t="shared" si="5"/>
        <v>5.9027777777777776E-2</v>
      </c>
      <c r="Y56" s="191">
        <f t="shared" si="15"/>
        <v>18587</v>
      </c>
      <c r="Z56" s="192">
        <f t="shared" si="6"/>
        <v>3343</v>
      </c>
      <c r="AA56" s="70">
        <f t="shared" si="7"/>
        <v>0.17985688922365095</v>
      </c>
      <c r="AB56" s="72"/>
      <c r="AC56" s="389">
        <v>4</v>
      </c>
      <c r="AD56" s="61" t="s">
        <v>126</v>
      </c>
      <c r="AE56" s="188">
        <v>8559</v>
      </c>
      <c r="AF56" s="188">
        <v>586</v>
      </c>
      <c r="AG56" s="390">
        <v>6.8465942282976977E-2</v>
      </c>
      <c r="AJ56" s="72"/>
    </row>
    <row r="57" spans="2:36" ht="13.5" customHeight="1">
      <c r="B57" s="69">
        <v>53</v>
      </c>
      <c r="C57" s="73" t="s">
        <v>22</v>
      </c>
      <c r="D57" s="439">
        <v>30</v>
      </c>
      <c r="E57" s="192">
        <v>3</v>
      </c>
      <c r="F57" s="70">
        <f t="shared" si="17"/>
        <v>0.1</v>
      </c>
      <c r="G57" s="439">
        <v>66</v>
      </c>
      <c r="H57" s="192">
        <v>5</v>
      </c>
      <c r="I57" s="70">
        <f t="shared" si="0"/>
        <v>7.575757575757576E-2</v>
      </c>
      <c r="J57" s="439">
        <v>3926</v>
      </c>
      <c r="K57" s="192">
        <v>569</v>
      </c>
      <c r="L57" s="70">
        <f t="shared" si="1"/>
        <v>0.14493122771268466</v>
      </c>
      <c r="M57" s="439">
        <v>3347</v>
      </c>
      <c r="N57" s="192">
        <v>507</v>
      </c>
      <c r="O57" s="70">
        <f t="shared" si="2"/>
        <v>0.15147893636092022</v>
      </c>
      <c r="P57" s="439">
        <v>1941</v>
      </c>
      <c r="Q57" s="192">
        <v>185</v>
      </c>
      <c r="R57" s="70">
        <f t="shared" si="3"/>
        <v>9.5311695002575997E-2</v>
      </c>
      <c r="S57" s="439">
        <v>773</v>
      </c>
      <c r="T57" s="192">
        <v>44</v>
      </c>
      <c r="U57" s="70">
        <f t="shared" si="4"/>
        <v>5.6921086675291076E-2</v>
      </c>
      <c r="V57" s="439">
        <v>253</v>
      </c>
      <c r="W57" s="192">
        <v>7</v>
      </c>
      <c r="X57" s="70">
        <f t="shared" si="5"/>
        <v>2.766798418972332E-2</v>
      </c>
      <c r="Y57" s="191">
        <f t="shared" si="15"/>
        <v>10336</v>
      </c>
      <c r="Z57" s="192">
        <f t="shared" si="6"/>
        <v>1320</v>
      </c>
      <c r="AA57" s="70">
        <f t="shared" si="7"/>
        <v>0.12770897832817338</v>
      </c>
      <c r="AB57" s="72"/>
      <c r="AC57" s="389">
        <v>5</v>
      </c>
      <c r="AD57" s="61" t="s">
        <v>238</v>
      </c>
      <c r="AE57" s="188">
        <v>7223</v>
      </c>
      <c r="AF57" s="188">
        <v>861</v>
      </c>
      <c r="AG57" s="390">
        <v>0.11920254741797037</v>
      </c>
      <c r="AJ57" s="72"/>
    </row>
    <row r="58" spans="2:36" ht="13.5" customHeight="1">
      <c r="B58" s="69">
        <v>54</v>
      </c>
      <c r="C58" s="73" t="s">
        <v>28</v>
      </c>
      <c r="D58" s="439">
        <v>40</v>
      </c>
      <c r="E58" s="192">
        <v>2</v>
      </c>
      <c r="F58" s="70">
        <f t="shared" si="17"/>
        <v>0.05</v>
      </c>
      <c r="G58" s="439">
        <v>126</v>
      </c>
      <c r="H58" s="192">
        <v>8</v>
      </c>
      <c r="I58" s="70">
        <f t="shared" si="0"/>
        <v>6.3492063492063489E-2</v>
      </c>
      <c r="J58" s="439">
        <v>6538</v>
      </c>
      <c r="K58" s="192">
        <v>945</v>
      </c>
      <c r="L58" s="70">
        <f t="shared" si="1"/>
        <v>0.14453961456102785</v>
      </c>
      <c r="M58" s="439">
        <v>5399</v>
      </c>
      <c r="N58" s="192">
        <v>781</v>
      </c>
      <c r="O58" s="70">
        <f t="shared" si="2"/>
        <v>0.14465641785515837</v>
      </c>
      <c r="P58" s="439">
        <v>3229</v>
      </c>
      <c r="Q58" s="192">
        <v>319</v>
      </c>
      <c r="R58" s="70">
        <f t="shared" si="3"/>
        <v>9.8792195726231033E-2</v>
      </c>
      <c r="S58" s="439">
        <v>1413</v>
      </c>
      <c r="T58" s="192">
        <v>97</v>
      </c>
      <c r="U58" s="70">
        <f t="shared" si="4"/>
        <v>6.8648266100495403E-2</v>
      </c>
      <c r="V58" s="439">
        <v>433</v>
      </c>
      <c r="W58" s="192">
        <v>6</v>
      </c>
      <c r="X58" s="70">
        <f t="shared" si="5"/>
        <v>1.3856812933025405E-2</v>
      </c>
      <c r="Y58" s="191">
        <f t="shared" si="15"/>
        <v>17178</v>
      </c>
      <c r="Z58" s="192">
        <f t="shared" si="6"/>
        <v>2158</v>
      </c>
      <c r="AA58" s="70">
        <f t="shared" si="7"/>
        <v>0.12562580044242636</v>
      </c>
      <c r="AB58" s="72"/>
      <c r="AC58" s="389">
        <v>6</v>
      </c>
      <c r="AD58" s="61" t="s">
        <v>128</v>
      </c>
      <c r="AE58" s="188">
        <v>10567</v>
      </c>
      <c r="AF58" s="188">
        <v>1574</v>
      </c>
      <c r="AG58" s="390">
        <v>0.14895429166272359</v>
      </c>
      <c r="AJ58" s="72"/>
    </row>
    <row r="59" spans="2:36" ht="13.5" customHeight="1">
      <c r="B59" s="69">
        <v>55</v>
      </c>
      <c r="C59" s="73" t="s">
        <v>17</v>
      </c>
      <c r="D59" s="439">
        <v>23</v>
      </c>
      <c r="E59" s="192">
        <v>1</v>
      </c>
      <c r="F59" s="70">
        <f t="shared" si="17"/>
        <v>4.3478260869565216E-2</v>
      </c>
      <c r="G59" s="439">
        <v>87</v>
      </c>
      <c r="H59" s="192">
        <v>6</v>
      </c>
      <c r="I59" s="70">
        <f t="shared" si="0"/>
        <v>6.8965517241379309E-2</v>
      </c>
      <c r="J59" s="439">
        <v>6846</v>
      </c>
      <c r="K59" s="192">
        <v>738</v>
      </c>
      <c r="L59" s="70">
        <f t="shared" si="1"/>
        <v>0.10780017528483786</v>
      </c>
      <c r="M59" s="439">
        <v>6155</v>
      </c>
      <c r="N59" s="192">
        <v>659</v>
      </c>
      <c r="O59" s="70">
        <f t="shared" si="2"/>
        <v>0.10706742485783916</v>
      </c>
      <c r="P59" s="439">
        <v>3376</v>
      </c>
      <c r="Q59" s="192">
        <v>274</v>
      </c>
      <c r="R59" s="70">
        <f t="shared" si="3"/>
        <v>8.1161137440758299E-2</v>
      </c>
      <c r="S59" s="439">
        <v>1170</v>
      </c>
      <c r="T59" s="192">
        <v>62</v>
      </c>
      <c r="U59" s="70">
        <f t="shared" si="4"/>
        <v>5.2991452991452991E-2</v>
      </c>
      <c r="V59" s="439">
        <v>323</v>
      </c>
      <c r="W59" s="192">
        <v>10</v>
      </c>
      <c r="X59" s="70">
        <f t="shared" si="5"/>
        <v>3.0959752321981424E-2</v>
      </c>
      <c r="Y59" s="191">
        <f t="shared" si="15"/>
        <v>17980</v>
      </c>
      <c r="Z59" s="192">
        <f t="shared" si="6"/>
        <v>1750</v>
      </c>
      <c r="AA59" s="70">
        <f t="shared" si="7"/>
        <v>9.7330367074527246E-2</v>
      </c>
      <c r="AB59" s="72"/>
      <c r="AC59" s="389">
        <v>7</v>
      </c>
      <c r="AD59" s="61" t="s">
        <v>129</v>
      </c>
      <c r="AE59" s="188">
        <v>9428</v>
      </c>
      <c r="AF59" s="188">
        <v>1196</v>
      </c>
      <c r="AG59" s="390">
        <v>0.12685617310140007</v>
      </c>
      <c r="AJ59" s="72"/>
    </row>
    <row r="60" spans="2:36" ht="13.5" customHeight="1">
      <c r="B60" s="69">
        <v>56</v>
      </c>
      <c r="C60" s="73" t="s">
        <v>10</v>
      </c>
      <c r="D60" s="439">
        <v>7</v>
      </c>
      <c r="E60" s="192">
        <v>1</v>
      </c>
      <c r="F60" s="70">
        <f t="shared" si="17"/>
        <v>0.14285714285714285</v>
      </c>
      <c r="G60" s="439">
        <v>49</v>
      </c>
      <c r="H60" s="192">
        <v>1</v>
      </c>
      <c r="I60" s="70">
        <f t="shared" si="0"/>
        <v>2.0408163265306121E-2</v>
      </c>
      <c r="J60" s="439">
        <v>4719</v>
      </c>
      <c r="K60" s="192">
        <v>631</v>
      </c>
      <c r="L60" s="70">
        <f t="shared" si="1"/>
        <v>0.13371477007840643</v>
      </c>
      <c r="M60" s="439">
        <v>3733</v>
      </c>
      <c r="N60" s="192">
        <v>457</v>
      </c>
      <c r="O60" s="70">
        <f t="shared" si="2"/>
        <v>0.12242164478971337</v>
      </c>
      <c r="P60" s="439">
        <v>1933</v>
      </c>
      <c r="Q60" s="192">
        <v>183</v>
      </c>
      <c r="R60" s="70">
        <f t="shared" si="3"/>
        <v>9.4671495085359547E-2</v>
      </c>
      <c r="S60" s="439">
        <v>732</v>
      </c>
      <c r="T60" s="192">
        <v>44</v>
      </c>
      <c r="U60" s="70">
        <f t="shared" si="4"/>
        <v>6.0109289617486336E-2</v>
      </c>
      <c r="V60" s="439">
        <v>241</v>
      </c>
      <c r="W60" s="192">
        <v>6</v>
      </c>
      <c r="X60" s="70">
        <f t="shared" si="5"/>
        <v>2.4896265560165973E-2</v>
      </c>
      <c r="Y60" s="191">
        <f t="shared" si="15"/>
        <v>11414</v>
      </c>
      <c r="Z60" s="192">
        <f t="shared" si="6"/>
        <v>1323</v>
      </c>
      <c r="AA60" s="70">
        <f t="shared" si="7"/>
        <v>0.11591028561415805</v>
      </c>
      <c r="AB60" s="72"/>
      <c r="AC60" s="389">
        <v>8</v>
      </c>
      <c r="AD60" s="61" t="s">
        <v>58</v>
      </c>
      <c r="AE60" s="188">
        <v>7244</v>
      </c>
      <c r="AF60" s="188">
        <v>444</v>
      </c>
      <c r="AG60" s="390">
        <v>6.1292103810049695E-2</v>
      </c>
      <c r="AJ60" s="72"/>
    </row>
    <row r="61" spans="2:36" ht="13.5" customHeight="1">
      <c r="B61" s="69">
        <v>57</v>
      </c>
      <c r="C61" s="73" t="s">
        <v>49</v>
      </c>
      <c r="D61" s="439">
        <v>16</v>
      </c>
      <c r="E61" s="192">
        <v>1</v>
      </c>
      <c r="F61" s="70">
        <f t="shared" si="17"/>
        <v>6.25E-2</v>
      </c>
      <c r="G61" s="439">
        <v>47</v>
      </c>
      <c r="H61" s="192">
        <v>4</v>
      </c>
      <c r="I61" s="70">
        <f t="shared" si="0"/>
        <v>8.5106382978723402E-2</v>
      </c>
      <c r="J61" s="439">
        <v>3015</v>
      </c>
      <c r="K61" s="192">
        <v>472</v>
      </c>
      <c r="L61" s="70">
        <f t="shared" si="1"/>
        <v>0.15655058043117745</v>
      </c>
      <c r="M61" s="439">
        <v>2580</v>
      </c>
      <c r="N61" s="192">
        <v>393</v>
      </c>
      <c r="O61" s="70">
        <f t="shared" si="2"/>
        <v>0.15232558139534882</v>
      </c>
      <c r="P61" s="439">
        <v>1621</v>
      </c>
      <c r="Q61" s="192">
        <v>188</v>
      </c>
      <c r="R61" s="70">
        <f t="shared" si="3"/>
        <v>0.11597779148673658</v>
      </c>
      <c r="S61" s="439">
        <v>738</v>
      </c>
      <c r="T61" s="192">
        <v>48</v>
      </c>
      <c r="U61" s="70">
        <f t="shared" si="4"/>
        <v>6.5040650406504072E-2</v>
      </c>
      <c r="V61" s="439">
        <v>231</v>
      </c>
      <c r="W61" s="192">
        <v>9</v>
      </c>
      <c r="X61" s="70">
        <f t="shared" si="5"/>
        <v>3.896103896103896E-2</v>
      </c>
      <c r="Y61" s="191">
        <f t="shared" si="15"/>
        <v>8248</v>
      </c>
      <c r="Z61" s="192">
        <f t="shared" si="6"/>
        <v>1115</v>
      </c>
      <c r="AA61" s="70">
        <f t="shared" si="7"/>
        <v>0.13518428709990302</v>
      </c>
      <c r="AB61" s="72"/>
      <c r="AC61" s="389">
        <v>9</v>
      </c>
      <c r="AD61" s="61" t="s">
        <v>130</v>
      </c>
      <c r="AE61" s="188">
        <v>4599</v>
      </c>
      <c r="AF61" s="188">
        <v>455</v>
      </c>
      <c r="AG61" s="390">
        <v>9.8934550989345504E-2</v>
      </c>
      <c r="AJ61" s="72"/>
    </row>
    <row r="62" spans="2:36" ht="13.5" customHeight="1">
      <c r="B62" s="69">
        <v>58</v>
      </c>
      <c r="C62" s="73" t="s">
        <v>29</v>
      </c>
      <c r="D62" s="439">
        <v>5</v>
      </c>
      <c r="E62" s="192">
        <v>1</v>
      </c>
      <c r="F62" s="70">
        <f t="shared" si="17"/>
        <v>0.2</v>
      </c>
      <c r="G62" s="439">
        <v>45</v>
      </c>
      <c r="H62" s="192">
        <v>4</v>
      </c>
      <c r="I62" s="70">
        <f t="shared" si="0"/>
        <v>8.8888888888888892E-2</v>
      </c>
      <c r="J62" s="439">
        <v>3542</v>
      </c>
      <c r="K62" s="192">
        <v>601</v>
      </c>
      <c r="L62" s="70">
        <f t="shared" si="1"/>
        <v>0.1696781479390175</v>
      </c>
      <c r="M62" s="439">
        <v>3018</v>
      </c>
      <c r="N62" s="192">
        <v>454</v>
      </c>
      <c r="O62" s="70">
        <f t="shared" si="2"/>
        <v>0.15043074884029159</v>
      </c>
      <c r="P62" s="439">
        <v>1842</v>
      </c>
      <c r="Q62" s="192">
        <v>240</v>
      </c>
      <c r="R62" s="70">
        <f t="shared" si="3"/>
        <v>0.13029315960912052</v>
      </c>
      <c r="S62" s="439">
        <v>840</v>
      </c>
      <c r="T62" s="192">
        <v>68</v>
      </c>
      <c r="U62" s="70">
        <f t="shared" si="4"/>
        <v>8.0952380952380956E-2</v>
      </c>
      <c r="V62" s="439">
        <v>270</v>
      </c>
      <c r="W62" s="192">
        <v>5</v>
      </c>
      <c r="X62" s="70">
        <f t="shared" si="5"/>
        <v>1.8518518518518517E-2</v>
      </c>
      <c r="Y62" s="191">
        <f t="shared" si="15"/>
        <v>9562</v>
      </c>
      <c r="Z62" s="192">
        <f t="shared" si="6"/>
        <v>1373</v>
      </c>
      <c r="AA62" s="70">
        <f t="shared" si="7"/>
        <v>0.14358920727881197</v>
      </c>
      <c r="AB62" s="72"/>
      <c r="AC62" s="389">
        <v>10</v>
      </c>
      <c r="AD62" s="61" t="s">
        <v>59</v>
      </c>
      <c r="AE62" s="188">
        <v>11592</v>
      </c>
      <c r="AF62" s="188">
        <v>1387</v>
      </c>
      <c r="AG62" s="390">
        <v>0.11965148378191856</v>
      </c>
      <c r="AJ62" s="72"/>
    </row>
    <row r="63" spans="2:36" ht="13.5" customHeight="1">
      <c r="B63" s="69">
        <v>59</v>
      </c>
      <c r="C63" s="73" t="s">
        <v>23</v>
      </c>
      <c r="D63" s="439">
        <v>44</v>
      </c>
      <c r="E63" s="192">
        <v>1</v>
      </c>
      <c r="F63" s="70">
        <f t="shared" si="17"/>
        <v>2.2727272727272728E-2</v>
      </c>
      <c r="G63" s="439">
        <v>134</v>
      </c>
      <c r="H63" s="192">
        <v>8</v>
      </c>
      <c r="I63" s="70">
        <f t="shared" si="0"/>
        <v>5.9701492537313432E-2</v>
      </c>
      <c r="J63" s="439">
        <v>26408</v>
      </c>
      <c r="K63" s="192">
        <v>3656</v>
      </c>
      <c r="L63" s="70">
        <f t="shared" si="1"/>
        <v>0.13844289609209331</v>
      </c>
      <c r="M63" s="439">
        <v>22883</v>
      </c>
      <c r="N63" s="192">
        <v>3166</v>
      </c>
      <c r="O63" s="70">
        <f t="shared" si="2"/>
        <v>0.13835598479220382</v>
      </c>
      <c r="P63" s="439">
        <v>13531</v>
      </c>
      <c r="Q63" s="192">
        <v>1397</v>
      </c>
      <c r="R63" s="70">
        <f t="shared" si="3"/>
        <v>0.10324440174414308</v>
      </c>
      <c r="S63" s="439">
        <v>5117</v>
      </c>
      <c r="T63" s="192">
        <v>315</v>
      </c>
      <c r="U63" s="70">
        <f t="shared" si="4"/>
        <v>6.1559507523939808E-2</v>
      </c>
      <c r="V63" s="439">
        <v>1591</v>
      </c>
      <c r="W63" s="192">
        <v>43</v>
      </c>
      <c r="X63" s="70">
        <f t="shared" si="5"/>
        <v>2.7027027027027029E-2</v>
      </c>
      <c r="Y63" s="191">
        <f t="shared" si="15"/>
        <v>69708</v>
      </c>
      <c r="Z63" s="192">
        <f t="shared" si="6"/>
        <v>8586</v>
      </c>
      <c r="AA63" s="70">
        <f t="shared" si="7"/>
        <v>0.12317094164227922</v>
      </c>
      <c r="AB63" s="72"/>
      <c r="AC63" s="389">
        <v>11</v>
      </c>
      <c r="AD63" s="61" t="s">
        <v>60</v>
      </c>
      <c r="AE63" s="188">
        <v>19799</v>
      </c>
      <c r="AF63" s="188">
        <v>2086</v>
      </c>
      <c r="AG63" s="390">
        <v>0.10535885650790444</v>
      </c>
      <c r="AJ63" s="72"/>
    </row>
    <row r="64" spans="2:36" ht="13.5" customHeight="1">
      <c r="B64" s="69">
        <v>60</v>
      </c>
      <c r="C64" s="73" t="s">
        <v>50</v>
      </c>
      <c r="D64" s="439">
        <v>26</v>
      </c>
      <c r="E64" s="192">
        <v>2</v>
      </c>
      <c r="F64" s="70">
        <f t="shared" si="17"/>
        <v>7.6923076923076927E-2</v>
      </c>
      <c r="G64" s="439">
        <v>52</v>
      </c>
      <c r="H64" s="192">
        <v>3</v>
      </c>
      <c r="I64" s="70">
        <f t="shared" si="0"/>
        <v>5.7692307692307696E-2</v>
      </c>
      <c r="J64" s="439">
        <v>3593</v>
      </c>
      <c r="K64" s="192">
        <v>337</v>
      </c>
      <c r="L64" s="70">
        <f t="shared" si="1"/>
        <v>9.379348733648761E-2</v>
      </c>
      <c r="M64" s="439">
        <v>2794</v>
      </c>
      <c r="N64" s="192">
        <v>270</v>
      </c>
      <c r="O64" s="70">
        <f t="shared" si="2"/>
        <v>9.6635647816750173E-2</v>
      </c>
      <c r="P64" s="439">
        <v>1627</v>
      </c>
      <c r="Q64" s="192">
        <v>109</v>
      </c>
      <c r="R64" s="70">
        <f t="shared" si="3"/>
        <v>6.6994468346650279E-2</v>
      </c>
      <c r="S64" s="439">
        <v>695</v>
      </c>
      <c r="T64" s="192">
        <v>25</v>
      </c>
      <c r="U64" s="70">
        <f t="shared" si="4"/>
        <v>3.5971223021582732E-2</v>
      </c>
      <c r="V64" s="439">
        <v>205</v>
      </c>
      <c r="W64" s="192">
        <v>5</v>
      </c>
      <c r="X64" s="70">
        <f t="shared" si="5"/>
        <v>2.4390243902439025E-2</v>
      </c>
      <c r="Y64" s="191">
        <f t="shared" si="15"/>
        <v>8992</v>
      </c>
      <c r="Z64" s="192">
        <f t="shared" si="6"/>
        <v>751</v>
      </c>
      <c r="AA64" s="70">
        <f t="shared" si="7"/>
        <v>8.3518683274021357E-2</v>
      </c>
      <c r="AB64" s="72"/>
      <c r="AC64" s="389">
        <v>12</v>
      </c>
      <c r="AD64" s="61" t="s">
        <v>131</v>
      </c>
      <c r="AE64" s="188">
        <v>10166</v>
      </c>
      <c r="AF64" s="188">
        <v>1417</v>
      </c>
      <c r="AG64" s="390">
        <v>0.13938618925831203</v>
      </c>
      <c r="AJ64" s="72"/>
    </row>
    <row r="65" spans="2:36" ht="13.5" customHeight="1">
      <c r="B65" s="69">
        <v>61</v>
      </c>
      <c r="C65" s="73" t="s">
        <v>18</v>
      </c>
      <c r="D65" s="439">
        <v>0</v>
      </c>
      <c r="E65" s="192">
        <v>0</v>
      </c>
      <c r="F65" s="70" t="str">
        <f t="shared" si="17"/>
        <v>-</v>
      </c>
      <c r="G65" s="439">
        <v>11</v>
      </c>
      <c r="H65" s="192">
        <v>1</v>
      </c>
      <c r="I65" s="70">
        <f t="shared" si="0"/>
        <v>9.0909090909090912E-2</v>
      </c>
      <c r="J65" s="439">
        <v>3271</v>
      </c>
      <c r="K65" s="192">
        <v>369</v>
      </c>
      <c r="L65" s="70">
        <f t="shared" si="1"/>
        <v>0.11280953836747172</v>
      </c>
      <c r="M65" s="439">
        <v>2561</v>
      </c>
      <c r="N65" s="192">
        <v>260</v>
      </c>
      <c r="O65" s="70">
        <f t="shared" si="2"/>
        <v>0.10152284263959391</v>
      </c>
      <c r="P65" s="439">
        <v>1366</v>
      </c>
      <c r="Q65" s="192">
        <v>100</v>
      </c>
      <c r="R65" s="70">
        <f t="shared" si="3"/>
        <v>7.320644216691069E-2</v>
      </c>
      <c r="S65" s="439">
        <v>524</v>
      </c>
      <c r="T65" s="192">
        <v>20</v>
      </c>
      <c r="U65" s="70">
        <f t="shared" si="4"/>
        <v>3.8167938931297711E-2</v>
      </c>
      <c r="V65" s="439">
        <v>168</v>
      </c>
      <c r="W65" s="192">
        <v>4</v>
      </c>
      <c r="X65" s="70">
        <f t="shared" si="5"/>
        <v>2.3809523809523808E-2</v>
      </c>
      <c r="Y65" s="191">
        <f t="shared" si="15"/>
        <v>7901</v>
      </c>
      <c r="Z65" s="192">
        <f t="shared" si="6"/>
        <v>754</v>
      </c>
      <c r="AA65" s="70">
        <f t="shared" si="7"/>
        <v>9.5430958106568792E-2</v>
      </c>
      <c r="AB65" s="72"/>
      <c r="AC65" s="389">
        <v>13</v>
      </c>
      <c r="AD65" s="61" t="s">
        <v>132</v>
      </c>
      <c r="AE65" s="188">
        <v>17424</v>
      </c>
      <c r="AF65" s="188">
        <v>1519</v>
      </c>
      <c r="AG65" s="390">
        <v>8.7178604224058764E-2</v>
      </c>
      <c r="AJ65" s="72"/>
    </row>
    <row r="66" spans="2:36" ht="13.5" customHeight="1">
      <c r="B66" s="69">
        <v>62</v>
      </c>
      <c r="C66" s="73" t="s">
        <v>19</v>
      </c>
      <c r="D66" s="439">
        <v>17</v>
      </c>
      <c r="E66" s="192">
        <v>0</v>
      </c>
      <c r="F66" s="70">
        <f t="shared" si="17"/>
        <v>0</v>
      </c>
      <c r="G66" s="439">
        <v>41</v>
      </c>
      <c r="H66" s="192">
        <v>2</v>
      </c>
      <c r="I66" s="70">
        <f t="shared" si="0"/>
        <v>4.878048780487805E-2</v>
      </c>
      <c r="J66" s="439">
        <v>4739</v>
      </c>
      <c r="K66" s="192">
        <v>420</v>
      </c>
      <c r="L66" s="70">
        <f t="shared" si="1"/>
        <v>8.8626292466765136E-2</v>
      </c>
      <c r="M66" s="439">
        <v>3964</v>
      </c>
      <c r="N66" s="192">
        <v>352</v>
      </c>
      <c r="O66" s="70">
        <f t="shared" si="2"/>
        <v>8.879919273461151E-2</v>
      </c>
      <c r="P66" s="439">
        <v>2042</v>
      </c>
      <c r="Q66" s="192">
        <v>134</v>
      </c>
      <c r="R66" s="70">
        <f t="shared" si="3"/>
        <v>6.5621939275220378E-2</v>
      </c>
      <c r="S66" s="439">
        <v>847</v>
      </c>
      <c r="T66" s="192">
        <v>32</v>
      </c>
      <c r="U66" s="70">
        <f t="shared" si="4"/>
        <v>3.7780401416765051E-2</v>
      </c>
      <c r="V66" s="439">
        <v>277</v>
      </c>
      <c r="W66" s="192">
        <v>6</v>
      </c>
      <c r="X66" s="70">
        <f t="shared" si="5"/>
        <v>2.1660649819494584E-2</v>
      </c>
      <c r="Y66" s="191">
        <f t="shared" si="15"/>
        <v>11927</v>
      </c>
      <c r="Z66" s="192">
        <f t="shared" si="6"/>
        <v>946</v>
      </c>
      <c r="AA66" s="70">
        <f t="shared" si="7"/>
        <v>7.9315838014588746E-2</v>
      </c>
      <c r="AB66" s="72"/>
      <c r="AC66" s="389">
        <v>14</v>
      </c>
      <c r="AD66" s="61" t="s">
        <v>133</v>
      </c>
      <c r="AE66" s="188">
        <v>13382</v>
      </c>
      <c r="AF66" s="188">
        <v>1407</v>
      </c>
      <c r="AG66" s="390">
        <v>0.10514123449409654</v>
      </c>
      <c r="AJ66" s="72"/>
    </row>
    <row r="67" spans="2:36" ht="13.5" customHeight="1">
      <c r="B67" s="69">
        <v>63</v>
      </c>
      <c r="C67" s="73" t="s">
        <v>30</v>
      </c>
      <c r="D67" s="439">
        <v>8</v>
      </c>
      <c r="E67" s="192">
        <v>3</v>
      </c>
      <c r="F67" s="70">
        <f t="shared" si="17"/>
        <v>0.375</v>
      </c>
      <c r="G67" s="439">
        <v>10</v>
      </c>
      <c r="H67" s="192">
        <v>1</v>
      </c>
      <c r="I67" s="70">
        <f t="shared" si="0"/>
        <v>0.1</v>
      </c>
      <c r="J67" s="439">
        <v>3305</v>
      </c>
      <c r="K67" s="192">
        <v>368</v>
      </c>
      <c r="L67" s="70">
        <f t="shared" si="1"/>
        <v>0.11134644478063541</v>
      </c>
      <c r="M67" s="439">
        <v>2640</v>
      </c>
      <c r="N67" s="192">
        <v>266</v>
      </c>
      <c r="O67" s="70">
        <f t="shared" si="2"/>
        <v>0.10075757575757575</v>
      </c>
      <c r="P67" s="439">
        <v>1616</v>
      </c>
      <c r="Q67" s="192">
        <v>105</v>
      </c>
      <c r="R67" s="70">
        <f t="shared" si="3"/>
        <v>6.4975247524752477E-2</v>
      </c>
      <c r="S67" s="439">
        <v>786</v>
      </c>
      <c r="T67" s="192">
        <v>46</v>
      </c>
      <c r="U67" s="70">
        <f t="shared" si="4"/>
        <v>5.8524173027989825E-2</v>
      </c>
      <c r="V67" s="439">
        <v>237</v>
      </c>
      <c r="W67" s="192">
        <v>2</v>
      </c>
      <c r="X67" s="70">
        <f t="shared" si="5"/>
        <v>8.4388185654008432E-3</v>
      </c>
      <c r="Y67" s="191">
        <f t="shared" si="15"/>
        <v>8602</v>
      </c>
      <c r="Z67" s="192">
        <f t="shared" si="6"/>
        <v>791</v>
      </c>
      <c r="AA67" s="70">
        <f t="shared" si="7"/>
        <v>9.1955359218786323E-2</v>
      </c>
      <c r="AB67" s="72"/>
      <c r="AC67" s="389">
        <v>15</v>
      </c>
      <c r="AD67" s="61" t="s">
        <v>134</v>
      </c>
      <c r="AE67" s="188">
        <v>21468</v>
      </c>
      <c r="AF67" s="188">
        <v>1844</v>
      </c>
      <c r="AG67" s="390">
        <v>8.589528600708031E-2</v>
      </c>
      <c r="AJ67" s="72"/>
    </row>
    <row r="68" spans="2:36" ht="13.5" customHeight="1">
      <c r="B68" s="69">
        <v>64</v>
      </c>
      <c r="C68" s="73" t="s">
        <v>51</v>
      </c>
      <c r="D68" s="439">
        <v>60</v>
      </c>
      <c r="E68" s="192">
        <v>2</v>
      </c>
      <c r="F68" s="70">
        <f t="shared" si="17"/>
        <v>3.3333333333333333E-2</v>
      </c>
      <c r="G68" s="439">
        <v>120</v>
      </c>
      <c r="H68" s="192">
        <v>7</v>
      </c>
      <c r="I68" s="70">
        <f t="shared" si="0"/>
        <v>5.8333333333333334E-2</v>
      </c>
      <c r="J68" s="439">
        <v>3602</v>
      </c>
      <c r="K68" s="192">
        <v>286</v>
      </c>
      <c r="L68" s="70">
        <f t="shared" si="1"/>
        <v>7.9400333148250971E-2</v>
      </c>
      <c r="M68" s="439">
        <v>2747</v>
      </c>
      <c r="N68" s="192">
        <v>162</v>
      </c>
      <c r="O68" s="70">
        <f t="shared" si="2"/>
        <v>5.8973425555151074E-2</v>
      </c>
      <c r="P68" s="439">
        <v>1506</v>
      </c>
      <c r="Q68" s="192">
        <v>43</v>
      </c>
      <c r="R68" s="70">
        <f t="shared" si="3"/>
        <v>2.8552456839309428E-2</v>
      </c>
      <c r="S68" s="439">
        <v>655</v>
      </c>
      <c r="T68" s="192">
        <v>10</v>
      </c>
      <c r="U68" s="70">
        <f t="shared" si="4"/>
        <v>1.5267175572519083E-2</v>
      </c>
      <c r="V68" s="439">
        <v>229</v>
      </c>
      <c r="W68" s="192">
        <v>1</v>
      </c>
      <c r="X68" s="70">
        <f t="shared" si="5"/>
        <v>4.3668122270742356E-3</v>
      </c>
      <c r="Y68" s="191">
        <f t="shared" si="15"/>
        <v>8919</v>
      </c>
      <c r="Z68" s="192">
        <f t="shared" si="6"/>
        <v>511</v>
      </c>
      <c r="AA68" s="70">
        <f t="shared" si="7"/>
        <v>5.7293418544679897E-2</v>
      </c>
      <c r="AB68" s="72"/>
      <c r="AC68" s="389">
        <v>16</v>
      </c>
      <c r="AD68" s="61" t="s">
        <v>61</v>
      </c>
      <c r="AE68" s="188">
        <v>14128</v>
      </c>
      <c r="AF68" s="188">
        <v>1377</v>
      </c>
      <c r="AG68" s="390">
        <v>9.7466024915062288E-2</v>
      </c>
      <c r="AJ68" s="72"/>
    </row>
    <row r="69" spans="2:36" ht="13.5" customHeight="1">
      <c r="B69" s="69">
        <v>65</v>
      </c>
      <c r="C69" s="73" t="s">
        <v>11</v>
      </c>
      <c r="D69" s="439">
        <v>5</v>
      </c>
      <c r="E69" s="192">
        <v>0</v>
      </c>
      <c r="F69" s="70">
        <f t="shared" si="17"/>
        <v>0</v>
      </c>
      <c r="G69" s="439">
        <v>29</v>
      </c>
      <c r="H69" s="192">
        <v>1</v>
      </c>
      <c r="I69" s="70">
        <f t="shared" si="0"/>
        <v>3.4482758620689655E-2</v>
      </c>
      <c r="J69" s="439">
        <v>1826</v>
      </c>
      <c r="K69" s="192">
        <v>241</v>
      </c>
      <c r="L69" s="70">
        <f t="shared" si="1"/>
        <v>0.13198247535596933</v>
      </c>
      <c r="M69" s="439">
        <v>1309</v>
      </c>
      <c r="N69" s="192">
        <v>172</v>
      </c>
      <c r="O69" s="70">
        <f t="shared" si="2"/>
        <v>0.13139801375095492</v>
      </c>
      <c r="P69" s="439">
        <v>814</v>
      </c>
      <c r="Q69" s="192">
        <v>66</v>
      </c>
      <c r="R69" s="70">
        <f t="shared" si="3"/>
        <v>8.1081081081081086E-2</v>
      </c>
      <c r="S69" s="439">
        <v>385</v>
      </c>
      <c r="T69" s="192">
        <v>19</v>
      </c>
      <c r="U69" s="70">
        <f t="shared" si="4"/>
        <v>4.9350649350649353E-2</v>
      </c>
      <c r="V69" s="439">
        <v>149</v>
      </c>
      <c r="W69" s="192">
        <v>6</v>
      </c>
      <c r="X69" s="70">
        <f t="shared" si="5"/>
        <v>4.0268456375838924E-2</v>
      </c>
      <c r="Y69" s="191">
        <f t="shared" si="15"/>
        <v>4517</v>
      </c>
      <c r="Z69" s="192">
        <f t="shared" si="6"/>
        <v>505</v>
      </c>
      <c r="AA69" s="70">
        <f t="shared" si="7"/>
        <v>0.11179986716847465</v>
      </c>
      <c r="AB69" s="72"/>
      <c r="AC69" s="389">
        <v>17</v>
      </c>
      <c r="AD69" s="61" t="s">
        <v>135</v>
      </c>
      <c r="AE69" s="188">
        <v>20154</v>
      </c>
      <c r="AF69" s="188">
        <v>2039</v>
      </c>
      <c r="AG69" s="390">
        <v>0.10117098342760743</v>
      </c>
      <c r="AJ69" s="72"/>
    </row>
    <row r="70" spans="2:36" ht="13.5" customHeight="1">
      <c r="B70" s="69">
        <v>66</v>
      </c>
      <c r="C70" s="73" t="s">
        <v>5</v>
      </c>
      <c r="D70" s="439">
        <v>2</v>
      </c>
      <c r="E70" s="192">
        <v>1</v>
      </c>
      <c r="F70" s="70">
        <f t="shared" ref="F70:F78" si="18">IFERROR(E70/D70,"-")</f>
        <v>0.5</v>
      </c>
      <c r="G70" s="439">
        <v>4</v>
      </c>
      <c r="H70" s="192">
        <v>0</v>
      </c>
      <c r="I70" s="70">
        <f t="shared" ref="I70:I78" si="19">IFERROR(H70/G70,"-")</f>
        <v>0</v>
      </c>
      <c r="J70" s="439">
        <v>1912</v>
      </c>
      <c r="K70" s="192">
        <v>370</v>
      </c>
      <c r="L70" s="70">
        <f t="shared" ref="L70:L78" si="20">IFERROR(K70/J70,"-")</f>
        <v>0.19351464435146443</v>
      </c>
      <c r="M70" s="439">
        <v>1399</v>
      </c>
      <c r="N70" s="192">
        <v>240</v>
      </c>
      <c r="O70" s="70">
        <f t="shared" ref="O70:O78" si="21">IFERROR(N70/M70,"-")</f>
        <v>0.17155110793423875</v>
      </c>
      <c r="P70" s="439">
        <v>795</v>
      </c>
      <c r="Q70" s="192">
        <v>106</v>
      </c>
      <c r="R70" s="70">
        <f t="shared" ref="R70:R78" si="22">IFERROR(Q70/P70,"-")</f>
        <v>0.13333333333333333</v>
      </c>
      <c r="S70" s="439">
        <v>379</v>
      </c>
      <c r="T70" s="192">
        <v>37</v>
      </c>
      <c r="U70" s="70">
        <f t="shared" ref="U70:U78" si="23">IFERROR(T70/S70,"-")</f>
        <v>9.7625329815303433E-2</v>
      </c>
      <c r="V70" s="439">
        <v>136</v>
      </c>
      <c r="W70" s="192">
        <v>5</v>
      </c>
      <c r="X70" s="70">
        <f t="shared" ref="X70:X78" si="24">IFERROR(W70/V70,"-")</f>
        <v>3.6764705882352942E-2</v>
      </c>
      <c r="Y70" s="191">
        <f t="shared" ref="Y70:Y78" si="25">SUM(D70,G70,J70,M70,P70,S70,V70)</f>
        <v>4627</v>
      </c>
      <c r="Z70" s="192">
        <f t="shared" ref="Z70:Z78" si="26">SUM(E70,H70,K70,N70,Q70,T70,W70)</f>
        <v>759</v>
      </c>
      <c r="AA70" s="70">
        <f t="shared" ref="AA70:AA78" si="27">IFERROR(Z70/Y70,"-")</f>
        <v>0.16403717311432894</v>
      </c>
      <c r="AB70" s="72"/>
      <c r="AC70" s="389">
        <v>18</v>
      </c>
      <c r="AD70" s="61" t="s">
        <v>62</v>
      </c>
      <c r="AE70" s="188">
        <v>18407</v>
      </c>
      <c r="AF70" s="188">
        <v>2162</v>
      </c>
      <c r="AG70" s="390">
        <v>0.11745531591242463</v>
      </c>
      <c r="AJ70" s="72"/>
    </row>
    <row r="71" spans="2:36" ht="13.5" customHeight="1">
      <c r="B71" s="69">
        <v>67</v>
      </c>
      <c r="C71" s="73" t="s">
        <v>6</v>
      </c>
      <c r="D71" s="439">
        <v>13</v>
      </c>
      <c r="E71" s="192">
        <v>7</v>
      </c>
      <c r="F71" s="70">
        <f t="shared" si="18"/>
        <v>0.53846153846153844</v>
      </c>
      <c r="G71" s="439">
        <v>24</v>
      </c>
      <c r="H71" s="192">
        <v>12</v>
      </c>
      <c r="I71" s="70">
        <f t="shared" si="19"/>
        <v>0.5</v>
      </c>
      <c r="J71" s="439">
        <v>720</v>
      </c>
      <c r="K71" s="192">
        <v>102</v>
      </c>
      <c r="L71" s="70">
        <f t="shared" si="20"/>
        <v>0.14166666666666666</v>
      </c>
      <c r="M71" s="439">
        <v>550</v>
      </c>
      <c r="N71" s="192">
        <v>75</v>
      </c>
      <c r="O71" s="70">
        <f t="shared" si="21"/>
        <v>0.13636363636363635</v>
      </c>
      <c r="P71" s="439">
        <v>339</v>
      </c>
      <c r="Q71" s="192">
        <v>25</v>
      </c>
      <c r="R71" s="70">
        <f t="shared" si="22"/>
        <v>7.3746312684365781E-2</v>
      </c>
      <c r="S71" s="439">
        <v>211</v>
      </c>
      <c r="T71" s="192">
        <v>10</v>
      </c>
      <c r="U71" s="70">
        <f t="shared" si="23"/>
        <v>4.7393364928909949E-2</v>
      </c>
      <c r="V71" s="439">
        <v>84</v>
      </c>
      <c r="W71" s="192">
        <v>0</v>
      </c>
      <c r="X71" s="70">
        <f t="shared" si="24"/>
        <v>0</v>
      </c>
      <c r="Y71" s="191">
        <f t="shared" si="25"/>
        <v>1941</v>
      </c>
      <c r="Z71" s="192">
        <f t="shared" si="26"/>
        <v>231</v>
      </c>
      <c r="AA71" s="70">
        <f t="shared" si="27"/>
        <v>0.11901081916537867</v>
      </c>
      <c r="AB71" s="72"/>
      <c r="AC71" s="389">
        <v>19</v>
      </c>
      <c r="AD71" s="61" t="s">
        <v>136</v>
      </c>
      <c r="AE71" s="188">
        <v>12394</v>
      </c>
      <c r="AF71" s="188">
        <v>712</v>
      </c>
      <c r="AG71" s="390">
        <v>5.7447151847668229E-2</v>
      </c>
      <c r="AJ71" s="72"/>
    </row>
    <row r="72" spans="2:36" ht="13.5" customHeight="1">
      <c r="B72" s="69">
        <v>68</v>
      </c>
      <c r="C72" s="73" t="s">
        <v>52</v>
      </c>
      <c r="D72" s="439">
        <v>11</v>
      </c>
      <c r="E72" s="192">
        <v>0</v>
      </c>
      <c r="F72" s="70">
        <f t="shared" si="18"/>
        <v>0</v>
      </c>
      <c r="G72" s="439">
        <v>29</v>
      </c>
      <c r="H72" s="192">
        <v>0</v>
      </c>
      <c r="I72" s="70">
        <f t="shared" si="19"/>
        <v>0</v>
      </c>
      <c r="J72" s="439">
        <v>957</v>
      </c>
      <c r="K72" s="192">
        <v>126</v>
      </c>
      <c r="L72" s="70">
        <f t="shared" si="20"/>
        <v>0.13166144200626959</v>
      </c>
      <c r="M72" s="439">
        <v>752</v>
      </c>
      <c r="N72" s="192">
        <v>103</v>
      </c>
      <c r="O72" s="70">
        <f t="shared" si="21"/>
        <v>0.13696808510638298</v>
      </c>
      <c r="P72" s="439">
        <v>515</v>
      </c>
      <c r="Q72" s="192">
        <v>60</v>
      </c>
      <c r="R72" s="70">
        <f t="shared" si="22"/>
        <v>0.11650485436893204</v>
      </c>
      <c r="S72" s="439">
        <v>256</v>
      </c>
      <c r="T72" s="192">
        <v>12</v>
      </c>
      <c r="U72" s="70">
        <f t="shared" si="23"/>
        <v>4.6875E-2</v>
      </c>
      <c r="V72" s="439">
        <v>84</v>
      </c>
      <c r="W72" s="192">
        <v>0</v>
      </c>
      <c r="X72" s="70">
        <f t="shared" si="24"/>
        <v>0</v>
      </c>
      <c r="Y72" s="191">
        <f t="shared" si="25"/>
        <v>2604</v>
      </c>
      <c r="Z72" s="192">
        <f t="shared" si="26"/>
        <v>301</v>
      </c>
      <c r="AA72" s="70">
        <f t="shared" si="27"/>
        <v>0.11559139784946236</v>
      </c>
      <c r="AB72" s="72"/>
      <c r="AC72" s="389">
        <v>20</v>
      </c>
      <c r="AD72" s="61" t="s">
        <v>137</v>
      </c>
      <c r="AE72" s="188">
        <v>19468</v>
      </c>
      <c r="AF72" s="188">
        <v>1862</v>
      </c>
      <c r="AG72" s="390">
        <v>9.5644133963427164E-2</v>
      </c>
      <c r="AJ72" s="72"/>
    </row>
    <row r="73" spans="2:36" ht="13.5" customHeight="1">
      <c r="B73" s="69">
        <v>69</v>
      </c>
      <c r="C73" s="73" t="s">
        <v>53</v>
      </c>
      <c r="D73" s="439">
        <v>18</v>
      </c>
      <c r="E73" s="192">
        <v>1</v>
      </c>
      <c r="F73" s="70">
        <f t="shared" si="18"/>
        <v>5.5555555555555552E-2</v>
      </c>
      <c r="G73" s="439">
        <v>48</v>
      </c>
      <c r="H73" s="192">
        <v>6</v>
      </c>
      <c r="I73" s="70">
        <f t="shared" si="19"/>
        <v>0.125</v>
      </c>
      <c r="J73" s="439">
        <v>2685</v>
      </c>
      <c r="K73" s="192">
        <v>350</v>
      </c>
      <c r="L73" s="70">
        <f t="shared" si="20"/>
        <v>0.13035381750465549</v>
      </c>
      <c r="M73" s="439">
        <v>1886</v>
      </c>
      <c r="N73" s="192">
        <v>256</v>
      </c>
      <c r="O73" s="70">
        <f t="shared" si="21"/>
        <v>0.1357370095440085</v>
      </c>
      <c r="P73" s="439">
        <v>946</v>
      </c>
      <c r="Q73" s="192">
        <v>85</v>
      </c>
      <c r="R73" s="70">
        <f t="shared" si="22"/>
        <v>8.9852008456659624E-2</v>
      </c>
      <c r="S73" s="439">
        <v>499</v>
      </c>
      <c r="T73" s="192">
        <v>31</v>
      </c>
      <c r="U73" s="70">
        <f t="shared" si="23"/>
        <v>6.2124248496993988E-2</v>
      </c>
      <c r="V73" s="439">
        <v>169</v>
      </c>
      <c r="W73" s="192">
        <v>2</v>
      </c>
      <c r="X73" s="70">
        <f t="shared" si="24"/>
        <v>1.1834319526627219E-2</v>
      </c>
      <c r="Y73" s="191">
        <f t="shared" si="25"/>
        <v>6251</v>
      </c>
      <c r="Z73" s="192">
        <f t="shared" si="26"/>
        <v>731</v>
      </c>
      <c r="AA73" s="70">
        <f t="shared" si="27"/>
        <v>0.11694128939369701</v>
      </c>
      <c r="AB73" s="72"/>
      <c r="AC73" s="389">
        <v>21</v>
      </c>
      <c r="AD73" s="61" t="s">
        <v>138</v>
      </c>
      <c r="AE73" s="188">
        <v>12909</v>
      </c>
      <c r="AF73" s="188">
        <v>1151</v>
      </c>
      <c r="AG73" s="390">
        <v>8.9162599736617859E-2</v>
      </c>
      <c r="AJ73" s="72"/>
    </row>
    <row r="74" spans="2:36" ht="13.5" customHeight="1">
      <c r="B74" s="69">
        <v>70</v>
      </c>
      <c r="C74" s="73" t="s">
        <v>54</v>
      </c>
      <c r="D74" s="439">
        <v>2</v>
      </c>
      <c r="E74" s="192">
        <v>0</v>
      </c>
      <c r="F74" s="70">
        <f t="shared" si="18"/>
        <v>0</v>
      </c>
      <c r="G74" s="439">
        <v>8</v>
      </c>
      <c r="H74" s="192">
        <v>1</v>
      </c>
      <c r="I74" s="70">
        <f t="shared" si="19"/>
        <v>0.125</v>
      </c>
      <c r="J74" s="439">
        <v>377</v>
      </c>
      <c r="K74" s="192">
        <v>61</v>
      </c>
      <c r="L74" s="70">
        <f t="shared" si="20"/>
        <v>0.16180371352785147</v>
      </c>
      <c r="M74" s="439">
        <v>327</v>
      </c>
      <c r="N74" s="192">
        <v>51</v>
      </c>
      <c r="O74" s="70">
        <f t="shared" si="21"/>
        <v>0.15596330275229359</v>
      </c>
      <c r="P74" s="439">
        <v>209</v>
      </c>
      <c r="Q74" s="192">
        <v>18</v>
      </c>
      <c r="R74" s="70">
        <f t="shared" si="22"/>
        <v>8.6124401913875603E-2</v>
      </c>
      <c r="S74" s="439">
        <v>110</v>
      </c>
      <c r="T74" s="192">
        <v>9</v>
      </c>
      <c r="U74" s="70">
        <f t="shared" si="23"/>
        <v>8.1818181818181818E-2</v>
      </c>
      <c r="V74" s="439">
        <v>28</v>
      </c>
      <c r="W74" s="192">
        <v>0</v>
      </c>
      <c r="X74" s="70">
        <f t="shared" si="24"/>
        <v>0</v>
      </c>
      <c r="Y74" s="191">
        <f t="shared" si="25"/>
        <v>1061</v>
      </c>
      <c r="Z74" s="192">
        <f t="shared" si="26"/>
        <v>140</v>
      </c>
      <c r="AA74" s="70">
        <f t="shared" si="27"/>
        <v>0.13195098963242224</v>
      </c>
      <c r="AB74" s="72"/>
      <c r="AC74" s="389">
        <v>22</v>
      </c>
      <c r="AD74" s="61" t="s">
        <v>63</v>
      </c>
      <c r="AE74" s="188">
        <v>16308</v>
      </c>
      <c r="AF74" s="188">
        <v>1829</v>
      </c>
      <c r="AG74" s="390">
        <v>0.11215354427274957</v>
      </c>
      <c r="AJ74" s="72"/>
    </row>
    <row r="75" spans="2:36" ht="13.5" customHeight="1">
      <c r="B75" s="69">
        <v>71</v>
      </c>
      <c r="C75" s="73" t="s">
        <v>55</v>
      </c>
      <c r="D75" s="439">
        <v>5</v>
      </c>
      <c r="E75" s="192">
        <v>0</v>
      </c>
      <c r="F75" s="70">
        <f t="shared" si="18"/>
        <v>0</v>
      </c>
      <c r="G75" s="439">
        <v>9</v>
      </c>
      <c r="H75" s="192">
        <v>0</v>
      </c>
      <c r="I75" s="70">
        <f t="shared" si="19"/>
        <v>0</v>
      </c>
      <c r="J75" s="439">
        <v>1175</v>
      </c>
      <c r="K75" s="192">
        <v>64</v>
      </c>
      <c r="L75" s="70">
        <f t="shared" si="20"/>
        <v>5.4468085106382978E-2</v>
      </c>
      <c r="M75" s="439">
        <v>983</v>
      </c>
      <c r="N75" s="192">
        <v>25</v>
      </c>
      <c r="O75" s="70">
        <f t="shared" si="21"/>
        <v>2.5432349949135302E-2</v>
      </c>
      <c r="P75" s="439">
        <v>636</v>
      </c>
      <c r="Q75" s="192">
        <v>12</v>
      </c>
      <c r="R75" s="70">
        <f t="shared" si="22"/>
        <v>1.8867924528301886E-2</v>
      </c>
      <c r="S75" s="439">
        <v>315</v>
      </c>
      <c r="T75" s="192">
        <v>5</v>
      </c>
      <c r="U75" s="70">
        <f t="shared" si="23"/>
        <v>1.5873015873015872E-2</v>
      </c>
      <c r="V75" s="439">
        <v>103</v>
      </c>
      <c r="W75" s="192">
        <v>0</v>
      </c>
      <c r="X75" s="70">
        <f t="shared" si="24"/>
        <v>0</v>
      </c>
      <c r="Y75" s="191">
        <f t="shared" si="25"/>
        <v>3226</v>
      </c>
      <c r="Z75" s="192">
        <f t="shared" si="26"/>
        <v>106</v>
      </c>
      <c r="AA75" s="70">
        <f t="shared" si="27"/>
        <v>3.2858028518288902E-2</v>
      </c>
      <c r="AB75" s="72"/>
      <c r="AC75" s="389">
        <v>23</v>
      </c>
      <c r="AD75" s="61" t="s">
        <v>139</v>
      </c>
      <c r="AE75" s="188">
        <v>27323</v>
      </c>
      <c r="AF75" s="188">
        <v>2557</v>
      </c>
      <c r="AG75" s="390">
        <v>9.3584159865314931E-2</v>
      </c>
      <c r="AJ75" s="72"/>
    </row>
    <row r="76" spans="2:36" ht="13.5" customHeight="1">
      <c r="B76" s="69">
        <v>72</v>
      </c>
      <c r="C76" s="73" t="s">
        <v>31</v>
      </c>
      <c r="D76" s="439">
        <v>3</v>
      </c>
      <c r="E76" s="192">
        <v>0</v>
      </c>
      <c r="F76" s="70">
        <f t="shared" si="18"/>
        <v>0</v>
      </c>
      <c r="G76" s="439">
        <v>12</v>
      </c>
      <c r="H76" s="192">
        <v>1</v>
      </c>
      <c r="I76" s="70">
        <f t="shared" si="19"/>
        <v>8.3333333333333329E-2</v>
      </c>
      <c r="J76" s="439">
        <v>789</v>
      </c>
      <c r="K76" s="192">
        <v>69</v>
      </c>
      <c r="L76" s="70">
        <f t="shared" si="20"/>
        <v>8.7452471482889732E-2</v>
      </c>
      <c r="M76" s="439">
        <v>602</v>
      </c>
      <c r="N76" s="192">
        <v>44</v>
      </c>
      <c r="O76" s="70">
        <f t="shared" si="21"/>
        <v>7.3089700996677748E-2</v>
      </c>
      <c r="P76" s="439">
        <v>362</v>
      </c>
      <c r="Q76" s="192">
        <v>16</v>
      </c>
      <c r="R76" s="70">
        <f t="shared" si="22"/>
        <v>4.4198895027624308E-2</v>
      </c>
      <c r="S76" s="439">
        <v>182</v>
      </c>
      <c r="T76" s="192">
        <v>3</v>
      </c>
      <c r="U76" s="70">
        <f t="shared" si="23"/>
        <v>1.6483516483516484E-2</v>
      </c>
      <c r="V76" s="439">
        <v>57</v>
      </c>
      <c r="W76" s="192">
        <v>1</v>
      </c>
      <c r="X76" s="70">
        <f t="shared" si="24"/>
        <v>1.7543859649122806E-2</v>
      </c>
      <c r="Y76" s="191">
        <f t="shared" si="25"/>
        <v>2007</v>
      </c>
      <c r="Z76" s="192">
        <f t="shared" si="26"/>
        <v>134</v>
      </c>
      <c r="AA76" s="70">
        <f t="shared" si="27"/>
        <v>6.6766317887394122E-2</v>
      </c>
      <c r="AB76" s="72"/>
      <c r="AC76" s="389">
        <v>24</v>
      </c>
      <c r="AD76" s="61" t="s">
        <v>140</v>
      </c>
      <c r="AE76" s="188">
        <v>11625</v>
      </c>
      <c r="AF76" s="188">
        <v>1299</v>
      </c>
      <c r="AG76" s="390">
        <v>0.11174193548387097</v>
      </c>
      <c r="AJ76" s="72"/>
    </row>
    <row r="77" spans="2:36" ht="13.5" customHeight="1">
      <c r="B77" s="69">
        <v>73</v>
      </c>
      <c r="C77" s="73" t="s">
        <v>32</v>
      </c>
      <c r="D77" s="439">
        <v>1</v>
      </c>
      <c r="E77" s="192">
        <v>0</v>
      </c>
      <c r="F77" s="70">
        <f t="shared" si="18"/>
        <v>0</v>
      </c>
      <c r="G77" s="439">
        <v>2</v>
      </c>
      <c r="H77" s="192">
        <v>0</v>
      </c>
      <c r="I77" s="70">
        <f t="shared" si="19"/>
        <v>0</v>
      </c>
      <c r="J77" s="439">
        <v>1003</v>
      </c>
      <c r="K77" s="192">
        <v>102</v>
      </c>
      <c r="L77" s="70">
        <f t="shared" si="20"/>
        <v>0.10169491525423729</v>
      </c>
      <c r="M77" s="439">
        <v>834</v>
      </c>
      <c r="N77" s="192">
        <v>82</v>
      </c>
      <c r="O77" s="70">
        <f t="shared" si="21"/>
        <v>9.8321342925659472E-2</v>
      </c>
      <c r="P77" s="439">
        <v>570</v>
      </c>
      <c r="Q77" s="192">
        <v>43</v>
      </c>
      <c r="R77" s="70">
        <f t="shared" si="22"/>
        <v>7.5438596491228069E-2</v>
      </c>
      <c r="S77" s="439">
        <v>239</v>
      </c>
      <c r="T77" s="192">
        <v>10</v>
      </c>
      <c r="U77" s="70">
        <f t="shared" si="23"/>
        <v>4.1841004184100417E-2</v>
      </c>
      <c r="V77" s="439">
        <v>85</v>
      </c>
      <c r="W77" s="192">
        <v>2</v>
      </c>
      <c r="X77" s="70">
        <f t="shared" si="24"/>
        <v>2.3529411764705882E-2</v>
      </c>
      <c r="Y77" s="191">
        <f t="shared" si="25"/>
        <v>2734</v>
      </c>
      <c r="Z77" s="192">
        <f t="shared" si="26"/>
        <v>239</v>
      </c>
      <c r="AA77" s="70">
        <f t="shared" si="27"/>
        <v>8.7417702999268473E-2</v>
      </c>
      <c r="AB77" s="72"/>
      <c r="AC77" s="389">
        <v>25</v>
      </c>
      <c r="AD77" s="61" t="s">
        <v>141</v>
      </c>
      <c r="AE77" s="188">
        <v>8010</v>
      </c>
      <c r="AF77" s="188">
        <v>625</v>
      </c>
      <c r="AG77" s="390">
        <v>7.8027465667915102E-2</v>
      </c>
      <c r="AJ77" s="72"/>
    </row>
    <row r="78" spans="2:36" ht="13.5" customHeight="1" thickBot="1">
      <c r="B78" s="69">
        <v>74</v>
      </c>
      <c r="C78" s="73" t="s">
        <v>33</v>
      </c>
      <c r="D78" s="439">
        <v>2</v>
      </c>
      <c r="E78" s="192">
        <v>1</v>
      </c>
      <c r="F78" s="70">
        <f t="shared" si="18"/>
        <v>0.5</v>
      </c>
      <c r="G78" s="439">
        <v>2</v>
      </c>
      <c r="H78" s="192">
        <v>0</v>
      </c>
      <c r="I78" s="70">
        <f t="shared" si="19"/>
        <v>0</v>
      </c>
      <c r="J78" s="439">
        <v>525</v>
      </c>
      <c r="K78" s="192">
        <v>56</v>
      </c>
      <c r="L78" s="70">
        <f t="shared" si="20"/>
        <v>0.10666666666666667</v>
      </c>
      <c r="M78" s="439">
        <v>361</v>
      </c>
      <c r="N78" s="192">
        <v>43</v>
      </c>
      <c r="O78" s="70">
        <f t="shared" si="21"/>
        <v>0.11911357340720222</v>
      </c>
      <c r="P78" s="439">
        <v>219</v>
      </c>
      <c r="Q78" s="192">
        <v>15</v>
      </c>
      <c r="R78" s="70">
        <f t="shared" si="22"/>
        <v>6.8493150684931503E-2</v>
      </c>
      <c r="S78" s="439">
        <v>91</v>
      </c>
      <c r="T78" s="192">
        <v>3</v>
      </c>
      <c r="U78" s="70">
        <f t="shared" si="23"/>
        <v>3.2967032967032968E-2</v>
      </c>
      <c r="V78" s="439">
        <v>37</v>
      </c>
      <c r="W78" s="192">
        <v>1</v>
      </c>
      <c r="X78" s="70">
        <f t="shared" si="24"/>
        <v>2.7027027027027029E-2</v>
      </c>
      <c r="Y78" s="191">
        <f t="shared" si="25"/>
        <v>1237</v>
      </c>
      <c r="Z78" s="192">
        <f t="shared" si="26"/>
        <v>119</v>
      </c>
      <c r="AA78" s="70">
        <f t="shared" si="27"/>
        <v>9.6200485044462408E-2</v>
      </c>
      <c r="AB78" s="72"/>
      <c r="AC78" s="389">
        <v>26</v>
      </c>
      <c r="AD78" s="61" t="s">
        <v>35</v>
      </c>
      <c r="AE78" s="188">
        <v>115746</v>
      </c>
      <c r="AF78" s="188">
        <v>8463</v>
      </c>
      <c r="AG78" s="390">
        <v>7.3116997563630715E-2</v>
      </c>
      <c r="AJ78" s="72"/>
    </row>
    <row r="79" spans="2:36" ht="13.5" customHeight="1" thickTop="1">
      <c r="B79" s="496" t="s">
        <v>0</v>
      </c>
      <c r="C79" s="497"/>
      <c r="D79" s="195">
        <f>地区別_健診受診率!D13</f>
        <v>2142</v>
      </c>
      <c r="E79" s="196">
        <f>地区別_健診受診率!E13</f>
        <v>156</v>
      </c>
      <c r="F79" s="62">
        <f>地区別_健診受診率!F13</f>
        <v>7.2829131652661069E-2</v>
      </c>
      <c r="G79" s="195">
        <f>地区別_健診受診率!G13</f>
        <v>6913</v>
      </c>
      <c r="H79" s="196">
        <f>地区別_健診受診率!H13</f>
        <v>487</v>
      </c>
      <c r="I79" s="62">
        <f>地区別_健診受診率!I13</f>
        <v>7.0446983943295238E-2</v>
      </c>
      <c r="J79" s="195">
        <f>地区別_健診受診率!J13</f>
        <v>448701</v>
      </c>
      <c r="K79" s="196">
        <f>地区別_健診受診率!K13</f>
        <v>56708</v>
      </c>
      <c r="L79" s="62">
        <f>地区別_健診受診率!L13</f>
        <v>0.1263826022228611</v>
      </c>
      <c r="M79" s="195">
        <f>地区別_健診受診率!M13</f>
        <v>378663</v>
      </c>
      <c r="N79" s="196">
        <f>地区別_健診受診率!N13</f>
        <v>47054</v>
      </c>
      <c r="O79" s="62">
        <f>地区別_健診受診率!O13</f>
        <v>0.12426352719964719</v>
      </c>
      <c r="P79" s="195">
        <f>地区別_健診受診率!P13</f>
        <v>232757</v>
      </c>
      <c r="Q79" s="196">
        <f>地区別_健診受診率!Q13</f>
        <v>21981</v>
      </c>
      <c r="R79" s="62">
        <f>地区別_健診受診率!R13</f>
        <v>9.443754645402716E-2</v>
      </c>
      <c r="S79" s="195">
        <f>地区別_健診受診率!S13</f>
        <v>100194</v>
      </c>
      <c r="T79" s="196">
        <f>地区別_健診受診率!T13</f>
        <v>5826</v>
      </c>
      <c r="U79" s="62">
        <f>地区別_健診受診率!U13</f>
        <v>5.8147194442781006E-2</v>
      </c>
      <c r="V79" s="195">
        <f>地区別_健診受診率!V13</f>
        <v>32544</v>
      </c>
      <c r="W79" s="196">
        <f>地区別_健診受診率!W13</f>
        <v>838</v>
      </c>
      <c r="X79" s="62">
        <f>地区別_健診受診率!X13</f>
        <v>2.574975417895772E-2</v>
      </c>
      <c r="Y79" s="195">
        <f>地区別_健診受診率!Y13</f>
        <v>1201914</v>
      </c>
      <c r="Z79" s="196">
        <f>地区別_健診受診率!Z13</f>
        <v>133050</v>
      </c>
      <c r="AA79" s="62">
        <f>地区別_健診受診率!AA13</f>
        <v>0.11069843599458863</v>
      </c>
      <c r="AB79" s="167"/>
      <c r="AC79" s="389">
        <v>27</v>
      </c>
      <c r="AD79" s="61" t="s">
        <v>36</v>
      </c>
      <c r="AE79" s="188">
        <v>18944</v>
      </c>
      <c r="AF79" s="188">
        <v>1288</v>
      </c>
      <c r="AG79" s="390">
        <v>6.7989864864864871E-2</v>
      </c>
      <c r="AJ79" s="72"/>
    </row>
    <row r="80" spans="2:36">
      <c r="AC80" s="389">
        <v>28</v>
      </c>
      <c r="AD80" s="61" t="s">
        <v>37</v>
      </c>
      <c r="AE80" s="188">
        <v>15463</v>
      </c>
      <c r="AF80" s="188">
        <v>757</v>
      </c>
      <c r="AG80" s="390">
        <v>4.8955571363900927E-2</v>
      </c>
    </row>
    <row r="81" spans="29:33">
      <c r="AC81" s="389">
        <v>29</v>
      </c>
      <c r="AD81" s="61" t="s">
        <v>38</v>
      </c>
      <c r="AE81" s="188">
        <v>13522</v>
      </c>
      <c r="AF81" s="188">
        <v>855</v>
      </c>
      <c r="AG81" s="390">
        <v>6.3230291377015233E-2</v>
      </c>
    </row>
    <row r="82" spans="29:33">
      <c r="AC82" s="389">
        <v>30</v>
      </c>
      <c r="AD82" s="61" t="s">
        <v>39</v>
      </c>
      <c r="AE82" s="188">
        <v>17938</v>
      </c>
      <c r="AF82" s="188">
        <v>1342</v>
      </c>
      <c r="AG82" s="390">
        <v>7.4813245623815361E-2</v>
      </c>
    </row>
    <row r="83" spans="29:33">
      <c r="AC83" s="389">
        <v>31</v>
      </c>
      <c r="AD83" s="61" t="s">
        <v>40</v>
      </c>
      <c r="AE83" s="188">
        <v>23842</v>
      </c>
      <c r="AF83" s="188">
        <v>1829</v>
      </c>
      <c r="AG83" s="390">
        <v>7.6713362972904958E-2</v>
      </c>
    </row>
    <row r="84" spans="29:33">
      <c r="AC84" s="389">
        <v>32</v>
      </c>
      <c r="AD84" s="61" t="s">
        <v>41</v>
      </c>
      <c r="AE84" s="188">
        <v>20290</v>
      </c>
      <c r="AF84" s="188">
        <v>1952</v>
      </c>
      <c r="AG84" s="390">
        <v>9.620502710694924E-2</v>
      </c>
    </row>
    <row r="85" spans="29:33">
      <c r="AC85" s="389">
        <v>33</v>
      </c>
      <c r="AD85" s="61" t="s">
        <v>42</v>
      </c>
      <c r="AE85" s="188">
        <v>5747</v>
      </c>
      <c r="AF85" s="188">
        <v>440</v>
      </c>
      <c r="AG85" s="390">
        <v>7.6561684357055862E-2</v>
      </c>
    </row>
    <row r="86" spans="29:33">
      <c r="AC86" s="389">
        <v>34</v>
      </c>
      <c r="AD86" s="61" t="s">
        <v>44</v>
      </c>
      <c r="AE86" s="188">
        <v>25869</v>
      </c>
      <c r="AF86" s="188">
        <v>2059</v>
      </c>
      <c r="AG86" s="390">
        <v>7.9593335652711733E-2</v>
      </c>
    </row>
    <row r="87" spans="29:33">
      <c r="AC87" s="389">
        <v>35</v>
      </c>
      <c r="AD87" s="61" t="s">
        <v>1</v>
      </c>
      <c r="AE87" s="188">
        <v>52871</v>
      </c>
      <c r="AF87" s="188">
        <v>5033</v>
      </c>
      <c r="AG87" s="390">
        <v>9.5193962663842183E-2</v>
      </c>
    </row>
    <row r="88" spans="29:33">
      <c r="AC88" s="389">
        <v>36</v>
      </c>
      <c r="AD88" s="61" t="s">
        <v>2</v>
      </c>
      <c r="AE88" s="188">
        <v>14726</v>
      </c>
      <c r="AF88" s="188">
        <v>1371</v>
      </c>
      <c r="AG88" s="390">
        <v>9.3100638326768986E-2</v>
      </c>
    </row>
    <row r="89" spans="29:33">
      <c r="AC89" s="389">
        <v>37</v>
      </c>
      <c r="AD89" s="61" t="s">
        <v>3</v>
      </c>
      <c r="AE89" s="188">
        <v>44847</v>
      </c>
      <c r="AF89" s="188">
        <v>6630</v>
      </c>
      <c r="AG89" s="390">
        <v>0.14783597565054518</v>
      </c>
    </row>
    <row r="90" spans="29:33">
      <c r="AC90" s="389">
        <v>38</v>
      </c>
      <c r="AD90" s="73" t="s">
        <v>45</v>
      </c>
      <c r="AE90" s="188">
        <v>9354</v>
      </c>
      <c r="AF90" s="188">
        <v>1115</v>
      </c>
      <c r="AG90" s="390">
        <v>0.11920034209963652</v>
      </c>
    </row>
    <row r="91" spans="29:33">
      <c r="AC91" s="389">
        <v>39</v>
      </c>
      <c r="AD91" s="73" t="s">
        <v>8</v>
      </c>
      <c r="AE91" s="188">
        <v>53855</v>
      </c>
      <c r="AF91" s="188">
        <v>6122</v>
      </c>
      <c r="AG91" s="390">
        <v>0.11367561043542847</v>
      </c>
    </row>
    <row r="92" spans="29:33">
      <c r="AC92" s="389">
        <v>40</v>
      </c>
      <c r="AD92" s="73" t="s">
        <v>46</v>
      </c>
      <c r="AE92" s="188">
        <v>11479</v>
      </c>
      <c r="AF92" s="188">
        <v>1352</v>
      </c>
      <c r="AG92" s="390">
        <v>0.11778029445073612</v>
      </c>
    </row>
    <row r="93" spans="29:33">
      <c r="AC93" s="389">
        <v>41</v>
      </c>
      <c r="AD93" s="73" t="s">
        <v>13</v>
      </c>
      <c r="AE93" s="188">
        <v>21177</v>
      </c>
      <c r="AF93" s="188">
        <v>2594</v>
      </c>
      <c r="AG93" s="390">
        <v>0.12249138215989044</v>
      </c>
    </row>
    <row r="94" spans="29:33">
      <c r="AC94" s="389">
        <v>42</v>
      </c>
      <c r="AD94" s="73" t="s">
        <v>14</v>
      </c>
      <c r="AE94" s="188">
        <v>55872</v>
      </c>
      <c r="AF94" s="188">
        <v>3529</v>
      </c>
      <c r="AG94" s="390">
        <v>6.3162227949599081E-2</v>
      </c>
    </row>
    <row r="95" spans="29:33">
      <c r="AC95" s="389">
        <v>43</v>
      </c>
      <c r="AD95" s="73" t="s">
        <v>9</v>
      </c>
      <c r="AE95" s="188">
        <v>33774</v>
      </c>
      <c r="AF95" s="188">
        <v>7029</v>
      </c>
      <c r="AG95" s="390">
        <v>0.20811867116717001</v>
      </c>
    </row>
    <row r="96" spans="29:33">
      <c r="AC96" s="389">
        <v>44</v>
      </c>
      <c r="AD96" s="73" t="s">
        <v>21</v>
      </c>
      <c r="AE96" s="188">
        <v>37849</v>
      </c>
      <c r="AF96" s="188">
        <v>6363</v>
      </c>
      <c r="AG96" s="390">
        <v>0.16811540595524321</v>
      </c>
    </row>
    <row r="97" spans="29:33">
      <c r="AC97" s="389">
        <v>45</v>
      </c>
      <c r="AD97" s="73" t="s">
        <v>47</v>
      </c>
      <c r="AE97" s="188">
        <v>12995</v>
      </c>
      <c r="AF97" s="188">
        <v>1685</v>
      </c>
      <c r="AG97" s="390">
        <v>0.12966525586764141</v>
      </c>
    </row>
    <row r="98" spans="29:33">
      <c r="AC98" s="389">
        <v>46</v>
      </c>
      <c r="AD98" s="73" t="s">
        <v>25</v>
      </c>
      <c r="AE98" s="188">
        <v>16472</v>
      </c>
      <c r="AF98" s="188">
        <v>2188</v>
      </c>
      <c r="AG98" s="390">
        <v>0.13283147158814959</v>
      </c>
    </row>
    <row r="99" spans="29:33">
      <c r="AC99" s="389">
        <v>47</v>
      </c>
      <c r="AD99" s="73" t="s">
        <v>15</v>
      </c>
      <c r="AE99" s="188">
        <v>34125</v>
      </c>
      <c r="AF99" s="188">
        <v>4426</v>
      </c>
      <c r="AG99" s="390">
        <v>0.12969963369963369</v>
      </c>
    </row>
    <row r="100" spans="29:33">
      <c r="AC100" s="389">
        <v>48</v>
      </c>
      <c r="AD100" s="73" t="s">
        <v>26</v>
      </c>
      <c r="AE100" s="188">
        <v>18267</v>
      </c>
      <c r="AF100" s="188">
        <v>2836</v>
      </c>
      <c r="AG100" s="390">
        <v>0.15525264137515737</v>
      </c>
    </row>
    <row r="101" spans="29:33">
      <c r="AC101" s="389">
        <v>49</v>
      </c>
      <c r="AD101" s="73" t="s">
        <v>27</v>
      </c>
      <c r="AE101" s="188">
        <v>18593</v>
      </c>
      <c r="AF101" s="188">
        <v>1498</v>
      </c>
      <c r="AG101" s="390">
        <v>8.0567955682246006E-2</v>
      </c>
    </row>
    <row r="102" spans="29:33">
      <c r="AC102" s="389">
        <v>50</v>
      </c>
      <c r="AD102" s="73" t="s">
        <v>16</v>
      </c>
      <c r="AE102" s="188">
        <v>16401</v>
      </c>
      <c r="AF102" s="188">
        <v>1965</v>
      </c>
      <c r="AG102" s="390">
        <v>0.11980976769709165</v>
      </c>
    </row>
    <row r="103" spans="29:33">
      <c r="AC103" s="389">
        <v>51</v>
      </c>
      <c r="AD103" s="73" t="s">
        <v>48</v>
      </c>
      <c r="AE103" s="188">
        <v>21700</v>
      </c>
      <c r="AF103" s="188">
        <v>3972</v>
      </c>
      <c r="AG103" s="390">
        <v>0.18304147465437787</v>
      </c>
    </row>
    <row r="104" spans="29:33">
      <c r="AC104" s="389">
        <v>52</v>
      </c>
      <c r="AD104" s="73" t="s">
        <v>4</v>
      </c>
      <c r="AE104" s="188">
        <v>17940</v>
      </c>
      <c r="AF104" s="188">
        <v>3343</v>
      </c>
      <c r="AG104" s="390">
        <v>0.18634336677814939</v>
      </c>
    </row>
    <row r="105" spans="29:33">
      <c r="AC105" s="389">
        <v>53</v>
      </c>
      <c r="AD105" s="73" t="s">
        <v>22</v>
      </c>
      <c r="AE105" s="188">
        <v>10039</v>
      </c>
      <c r="AF105" s="188">
        <v>1346</v>
      </c>
      <c r="AG105" s="390">
        <v>0.13407709931268055</v>
      </c>
    </row>
    <row r="106" spans="29:33">
      <c r="AC106" s="389">
        <v>54</v>
      </c>
      <c r="AD106" s="73" t="s">
        <v>28</v>
      </c>
      <c r="AE106" s="188">
        <v>16624</v>
      </c>
      <c r="AF106" s="188">
        <v>1927</v>
      </c>
      <c r="AG106" s="390">
        <v>0.1159167468719923</v>
      </c>
    </row>
    <row r="107" spans="29:33">
      <c r="AC107" s="389">
        <v>55</v>
      </c>
      <c r="AD107" s="73" t="s">
        <v>17</v>
      </c>
      <c r="AE107" s="188">
        <v>17483</v>
      </c>
      <c r="AF107" s="188">
        <v>1787</v>
      </c>
      <c r="AG107" s="390">
        <v>0.10221357890522222</v>
      </c>
    </row>
    <row r="108" spans="29:33">
      <c r="AC108" s="389">
        <v>56</v>
      </c>
      <c r="AD108" s="73" t="s">
        <v>10</v>
      </c>
      <c r="AE108" s="188">
        <v>10979</v>
      </c>
      <c r="AF108" s="188">
        <v>1271</v>
      </c>
      <c r="AG108" s="390">
        <v>0.11576646324801894</v>
      </c>
    </row>
    <row r="109" spans="29:33">
      <c r="AC109" s="389">
        <v>57</v>
      </c>
      <c r="AD109" s="73" t="s">
        <v>49</v>
      </c>
      <c r="AE109" s="188">
        <v>8027</v>
      </c>
      <c r="AF109" s="188">
        <v>1134</v>
      </c>
      <c r="AG109" s="390">
        <v>0.14127320294007725</v>
      </c>
    </row>
    <row r="110" spans="29:33">
      <c r="AC110" s="389">
        <v>58</v>
      </c>
      <c r="AD110" s="73" t="s">
        <v>29</v>
      </c>
      <c r="AE110" s="188">
        <v>9360</v>
      </c>
      <c r="AF110" s="188">
        <v>1365</v>
      </c>
      <c r="AG110" s="390">
        <v>0.14583333333333334</v>
      </c>
    </row>
    <row r="111" spans="29:33">
      <c r="AC111" s="389">
        <v>59</v>
      </c>
      <c r="AD111" s="73" t="s">
        <v>23</v>
      </c>
      <c r="AE111" s="188">
        <v>67870</v>
      </c>
      <c r="AF111" s="188">
        <v>7987</v>
      </c>
      <c r="AG111" s="390">
        <v>0.1176808604685428</v>
      </c>
    </row>
    <row r="112" spans="29:33">
      <c r="AC112" s="389">
        <v>60</v>
      </c>
      <c r="AD112" s="73" t="s">
        <v>50</v>
      </c>
      <c r="AE112" s="188">
        <v>8747</v>
      </c>
      <c r="AF112" s="188">
        <v>856</v>
      </c>
      <c r="AG112" s="390">
        <v>9.7862124156853775E-2</v>
      </c>
    </row>
    <row r="113" spans="29:33">
      <c r="AC113" s="389">
        <v>61</v>
      </c>
      <c r="AD113" s="73" t="s">
        <v>18</v>
      </c>
      <c r="AE113" s="188">
        <v>7666</v>
      </c>
      <c r="AF113" s="188">
        <v>816</v>
      </c>
      <c r="AG113" s="390">
        <v>0.10644403861205322</v>
      </c>
    </row>
    <row r="114" spans="29:33">
      <c r="AC114" s="389">
        <v>62</v>
      </c>
      <c r="AD114" s="73" t="s">
        <v>19</v>
      </c>
      <c r="AE114" s="188">
        <v>11520</v>
      </c>
      <c r="AF114" s="188">
        <v>963</v>
      </c>
      <c r="AG114" s="390">
        <v>8.3593749999999994E-2</v>
      </c>
    </row>
    <row r="115" spans="29:33">
      <c r="AC115" s="389">
        <v>63</v>
      </c>
      <c r="AD115" s="73" t="s">
        <v>30</v>
      </c>
      <c r="AE115" s="188">
        <v>8337</v>
      </c>
      <c r="AF115" s="188">
        <v>721</v>
      </c>
      <c r="AG115" s="390">
        <v>8.6481947942905119E-2</v>
      </c>
    </row>
    <row r="116" spans="29:33">
      <c r="AC116" s="389">
        <v>64</v>
      </c>
      <c r="AD116" s="73" t="s">
        <v>51</v>
      </c>
      <c r="AE116" s="188">
        <v>8656</v>
      </c>
      <c r="AF116" s="188">
        <v>566</v>
      </c>
      <c r="AG116" s="390">
        <v>6.538817005545286E-2</v>
      </c>
    </row>
    <row r="117" spans="29:33">
      <c r="AC117" s="389">
        <v>65</v>
      </c>
      <c r="AD117" s="73" t="s">
        <v>11</v>
      </c>
      <c r="AE117" s="188">
        <v>4317</v>
      </c>
      <c r="AF117" s="188">
        <v>527</v>
      </c>
      <c r="AG117" s="390">
        <v>0.12207551540421589</v>
      </c>
    </row>
    <row r="118" spans="29:33">
      <c r="AC118" s="389">
        <v>66</v>
      </c>
      <c r="AD118" s="73" t="s">
        <v>5</v>
      </c>
      <c r="AE118" s="188">
        <v>4437</v>
      </c>
      <c r="AF118" s="188">
        <v>683</v>
      </c>
      <c r="AG118" s="390">
        <v>0.15393283750281722</v>
      </c>
    </row>
    <row r="119" spans="29:33">
      <c r="AC119" s="389">
        <v>67</v>
      </c>
      <c r="AD119" s="73" t="s">
        <v>6</v>
      </c>
      <c r="AE119" s="188">
        <v>1900</v>
      </c>
      <c r="AF119" s="188">
        <v>179</v>
      </c>
      <c r="AG119" s="390">
        <v>9.4210526315789467E-2</v>
      </c>
    </row>
    <row r="120" spans="29:33">
      <c r="AC120" s="389">
        <v>68</v>
      </c>
      <c r="AD120" s="73" t="s">
        <v>52</v>
      </c>
      <c r="AE120" s="188">
        <v>2559</v>
      </c>
      <c r="AF120" s="188">
        <v>269</v>
      </c>
      <c r="AG120" s="390">
        <v>0.10511918718249316</v>
      </c>
    </row>
    <row r="121" spans="29:33">
      <c r="AC121" s="389">
        <v>69</v>
      </c>
      <c r="AD121" s="73" t="s">
        <v>53</v>
      </c>
      <c r="AE121" s="188">
        <v>5938</v>
      </c>
      <c r="AF121" s="188">
        <v>684</v>
      </c>
      <c r="AG121" s="390">
        <v>0.11519029976423038</v>
      </c>
    </row>
    <row r="122" spans="29:33">
      <c r="AC122" s="389">
        <v>70</v>
      </c>
      <c r="AD122" s="73" t="s">
        <v>54</v>
      </c>
      <c r="AE122" s="188">
        <v>1039</v>
      </c>
      <c r="AF122" s="188">
        <v>150</v>
      </c>
      <c r="AG122" s="390">
        <v>0.14436958614051973</v>
      </c>
    </row>
    <row r="123" spans="29:33">
      <c r="AC123" s="389">
        <v>71</v>
      </c>
      <c r="AD123" s="73" t="s">
        <v>55</v>
      </c>
      <c r="AE123" s="188">
        <v>3163</v>
      </c>
      <c r="AF123" s="188">
        <v>113</v>
      </c>
      <c r="AG123" s="390">
        <v>3.5725576983876066E-2</v>
      </c>
    </row>
    <row r="124" spans="29:33">
      <c r="AC124" s="389">
        <v>72</v>
      </c>
      <c r="AD124" s="73" t="s">
        <v>31</v>
      </c>
      <c r="AE124" s="188">
        <v>1948</v>
      </c>
      <c r="AF124" s="188">
        <v>129</v>
      </c>
      <c r="AG124" s="390">
        <v>6.6221765913757696E-2</v>
      </c>
    </row>
    <row r="125" spans="29:33">
      <c r="AC125" s="389">
        <v>73</v>
      </c>
      <c r="AD125" s="73" t="s">
        <v>32</v>
      </c>
      <c r="AE125" s="188">
        <v>2650</v>
      </c>
      <c r="AF125" s="188">
        <v>252</v>
      </c>
      <c r="AG125" s="390">
        <v>9.5094339622641508E-2</v>
      </c>
    </row>
    <row r="126" spans="29:33">
      <c r="AC126" s="389">
        <v>74</v>
      </c>
      <c r="AD126" s="73" t="s">
        <v>33</v>
      </c>
      <c r="AE126" s="188">
        <v>1201</v>
      </c>
      <c r="AF126" s="188">
        <v>128</v>
      </c>
      <c r="AG126" s="390">
        <v>0.10657785179017486</v>
      </c>
    </row>
    <row r="127" spans="29:33">
      <c r="AC127" s="498" t="s">
        <v>0</v>
      </c>
      <c r="AD127" s="498"/>
      <c r="AE127" s="391">
        <v>1169607</v>
      </c>
      <c r="AF127" s="391">
        <v>129821</v>
      </c>
      <c r="AG127" s="392">
        <v>0.11099540272929283</v>
      </c>
    </row>
  </sheetData>
  <mergeCells count="18">
    <mergeCell ref="AC127:AD127"/>
    <mergeCell ref="AK3:AM3"/>
    <mergeCell ref="AC51:AC52"/>
    <mergeCell ref="AD51:AD52"/>
    <mergeCell ref="AE51:AG51"/>
    <mergeCell ref="AC3:AD4"/>
    <mergeCell ref="AF3:AI3"/>
    <mergeCell ref="B79:C79"/>
    <mergeCell ref="B3:B4"/>
    <mergeCell ref="C3:C4"/>
    <mergeCell ref="D3:F3"/>
    <mergeCell ref="G3:I3"/>
    <mergeCell ref="S3:U3"/>
    <mergeCell ref="V3:X3"/>
    <mergeCell ref="Y3:AA3"/>
    <mergeCell ref="J3:L3"/>
    <mergeCell ref="M3:O3"/>
    <mergeCell ref="P3:R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2-8.歯科健診分析</oddHeader>
  </headerFooter>
  <ignoredErrors>
    <ignoredError sqref="F5:F78 I5:I78 L5:L78 O5:O78 R5:R78 U5:U78 X5:Z5 AD5:AD47 X6:Z78" emptyCellReference="1"/>
    <ignoredError sqref="AF5:AF47 AH5 AH6:AH47" evalError="1"/>
    <ignoredError sqref="AG5:AG47"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99</vt:i4>
      </vt:variant>
    </vt:vector>
  </HeadingPairs>
  <TitlesOfParts>
    <vt:vector size="185" baseType="lpstr">
      <vt:lpstr>年齢別_健診受診率</vt:lpstr>
      <vt:lpstr>年齢別_健診受診率グラフ</vt:lpstr>
      <vt:lpstr>要介護度別_健診受診率</vt:lpstr>
      <vt:lpstr>要介護度別_健診受診率グラフ</vt:lpstr>
      <vt:lpstr>男女別_健診受診率</vt:lpstr>
      <vt:lpstr>地区別_健診受診率</vt:lpstr>
      <vt:lpstr>地区別_健診受診率グラフ</vt:lpstr>
      <vt:lpstr>地区別_健診受診率MAP</vt:lpstr>
      <vt:lpstr>市区町村別_健診受診率</vt:lpstr>
      <vt:lpstr>市町村別_健診受診率グラフ</vt:lpstr>
      <vt:lpstr>市区町村別_健診受診率MAP</vt:lpstr>
      <vt:lpstr>指導対象者群分析</vt:lpstr>
      <vt:lpstr>地区別_指導対象者群分析</vt:lpstr>
      <vt:lpstr>地区別_有所見者医療機関未受診グラフ</vt:lpstr>
      <vt:lpstr>地区別_状態不明者グラフ</vt:lpstr>
      <vt:lpstr>市区町村別_指導対象者群分析</vt:lpstr>
      <vt:lpstr>市町村別_有所見者医療機関未受診グラフ</vt:lpstr>
      <vt:lpstr>市町村別_状態不明者グラフ</vt:lpstr>
      <vt:lpstr>指導対象者群別歯科医療費</vt:lpstr>
      <vt:lpstr>地区別_指導対象者群別歯科医療費</vt:lpstr>
      <vt:lpstr>地区別_歯科健診受診治療中者歯科医療費グラフ</vt:lpstr>
      <vt:lpstr>地区別_歯科健診未受診治療中者歯科医療費グラフ</vt:lpstr>
      <vt:lpstr>市区町村別_指導対象者群別歯科医療費</vt:lpstr>
      <vt:lpstr>市町村別_歯科健診受診治療中者歯科医療費グラフ</vt:lpstr>
      <vt:lpstr>市町村別_歯科健診未受診治療中者歯科医療費グラフ</vt:lpstr>
      <vt:lpstr>有所見者割合</vt:lpstr>
      <vt:lpstr>地区別_有所見者割合</vt:lpstr>
      <vt:lpstr>地区別_現在歯グラフ</vt:lpstr>
      <vt:lpstr>地区別_現在歯MAP</vt:lpstr>
      <vt:lpstr>地区別_咬合グラフ</vt:lpstr>
      <vt:lpstr>地区別_咬合MAP</vt:lpstr>
      <vt:lpstr>地区別_歯垢グラフ</vt:lpstr>
      <vt:lpstr>地区別_歯垢MAP</vt:lpstr>
      <vt:lpstr>地区別_食渣グラフ</vt:lpstr>
      <vt:lpstr>地区別_食渣MAP</vt:lpstr>
      <vt:lpstr>地区別_舌苔グラフ</vt:lpstr>
      <vt:lpstr>地区別_舌苔MAP</vt:lpstr>
      <vt:lpstr>地区別_口臭グラフ</vt:lpstr>
      <vt:lpstr>地区別_口臭MAP</vt:lpstr>
      <vt:lpstr>地区別_口腔乾燥グラフ</vt:lpstr>
      <vt:lpstr>地区別_口腔乾燥MAP</vt:lpstr>
      <vt:lpstr>地区別_咀嚼能力グラフ</vt:lpstr>
      <vt:lpstr>地区別_咀嚼能力MAP</vt:lpstr>
      <vt:lpstr>地区別_舌･口唇機能グラフ</vt:lpstr>
      <vt:lpstr>地区別_舌･口唇機能MAP</vt:lpstr>
      <vt:lpstr>地区別_嚥下機能(唾液の飲込)グラフ</vt:lpstr>
      <vt:lpstr>地区別_嚥下機能(唾液の飲込)MAP</vt:lpstr>
      <vt:lpstr>地区別_嚥下機能(総合判定)グラフ</vt:lpstr>
      <vt:lpstr>地区別_嚥下機能(総合判定)MAP</vt:lpstr>
      <vt:lpstr>市区町村別_有所見者割合</vt:lpstr>
      <vt:lpstr>市町村別_現在歯グラフ</vt:lpstr>
      <vt:lpstr>市区町村別_現在歯MAP</vt:lpstr>
      <vt:lpstr>市町村別_咬合グラフ</vt:lpstr>
      <vt:lpstr>市区町村別_咬合MAP</vt:lpstr>
      <vt:lpstr>市町村別_歯垢グラフ</vt:lpstr>
      <vt:lpstr>市区町村別_歯垢MAP</vt:lpstr>
      <vt:lpstr>市町村別_食渣グラフ</vt:lpstr>
      <vt:lpstr>市区町村別_食渣MAP</vt:lpstr>
      <vt:lpstr>市町村別_舌苔グラフ</vt:lpstr>
      <vt:lpstr>市区町村別_舌苔MAP</vt:lpstr>
      <vt:lpstr>市町村別_口臭グラフ</vt:lpstr>
      <vt:lpstr>市区町村別_口臭MAP</vt:lpstr>
      <vt:lpstr>市町村別_口腔乾燥グラフ</vt:lpstr>
      <vt:lpstr>市区町村別_口腔乾燥MAP</vt:lpstr>
      <vt:lpstr>市町村別_咀嚼能力グラフ</vt:lpstr>
      <vt:lpstr>市区町村別_咀嚼能力MAP</vt:lpstr>
      <vt:lpstr>市町村別_舌･口唇機能グラフ</vt:lpstr>
      <vt:lpstr>市区町村別_舌･口唇機能MAP</vt:lpstr>
      <vt:lpstr>市町村別_嚥下機能(唾液の飲込)グラフ</vt:lpstr>
      <vt:lpstr>市区町村別_嚥下機能(唾液の飲込)MAP</vt:lpstr>
      <vt:lpstr>市町村別_嚥下機能(総合判定)グラフ</vt:lpstr>
      <vt:lpstr>市区町村別_嚥下機能(総合判定)MAP</vt:lpstr>
      <vt:lpstr>年齢階層別_EAT10別</vt:lpstr>
      <vt:lpstr>地区別_EAT10別</vt:lpstr>
      <vt:lpstr>地区別_EAT10別グラフ</vt:lpstr>
      <vt:lpstr>市区町村別_EAT10別</vt:lpstr>
      <vt:lpstr>市町村別_EAT10別グラフ</vt:lpstr>
      <vt:lpstr>市区町村別_EAT10別MAP</vt:lpstr>
      <vt:lpstr>EAT10別高齢者の疾病</vt:lpstr>
      <vt:lpstr>地区別_EAT10別高齢者の疾病</vt:lpstr>
      <vt:lpstr>地区別_3点以上高齢者の疾病患者割合グラフ</vt:lpstr>
      <vt:lpstr>市区町村別_EAT10別高齢者の疾病</vt:lpstr>
      <vt:lpstr>市町村別_3点以上高齢者の疾病患者割合グラフ</vt:lpstr>
      <vt:lpstr>市区町村別_3点以上高齢者の疾病患者割合MAP</vt:lpstr>
      <vt:lpstr>歯科健診受診率と関連する要因の重回帰分析結果</vt:lpstr>
      <vt:lpstr>歯科健診受診率との相関</vt:lpstr>
      <vt:lpstr>EAT10別高齢者の疾病!Print_Area</vt:lpstr>
      <vt:lpstr>市区町村別_3点以上高齢者の疾病患者割合MAP!Print_Area</vt:lpstr>
      <vt:lpstr>市区町村別_EAT10別!Print_Area</vt:lpstr>
      <vt:lpstr>市区町村別_EAT10別MAP!Print_Area</vt:lpstr>
      <vt:lpstr>市区町村別_EAT10別高齢者の疾病!Print_Area</vt:lpstr>
      <vt:lpstr>市区町村別_健診受診率!Print_Area</vt:lpstr>
      <vt:lpstr>市区町村別_健診受診率MAP!Print_Area</vt:lpstr>
      <vt:lpstr>市区町村別_現在歯MAP!Print_Area</vt:lpstr>
      <vt:lpstr>市区町村別_口腔乾燥MAP!Print_Area</vt:lpstr>
      <vt:lpstr>市区町村別_口臭MAP!Print_Area</vt:lpstr>
      <vt:lpstr>市区町村別_指導対象者群分析!Print_Area</vt:lpstr>
      <vt:lpstr>市区町村別_指導対象者群別歯科医療費!Print_Area</vt:lpstr>
      <vt:lpstr>市区町村別_歯垢MAP!Print_Area</vt:lpstr>
      <vt:lpstr>市区町村別_食渣MAP!Print_Area</vt:lpstr>
      <vt:lpstr>市区町村別_舌･口唇機能MAP!Print_Area</vt:lpstr>
      <vt:lpstr>市区町村別_舌苔MAP!Print_Area</vt:lpstr>
      <vt:lpstr>市区町村別_有所見者割合!Print_Area</vt:lpstr>
      <vt:lpstr>市区町村別_咀嚼能力MAP!Print_Area</vt:lpstr>
      <vt:lpstr>市区町村別_咬合MAP!Print_Area</vt:lpstr>
      <vt:lpstr>'市区町村別_嚥下機能(総合判定)MAP'!Print_Area</vt:lpstr>
      <vt:lpstr>'市区町村別_嚥下機能(唾液の飲込)MAP'!Print_Area</vt:lpstr>
      <vt:lpstr>市町村別_3点以上高齢者の疾病患者割合グラフ!Print_Area</vt:lpstr>
      <vt:lpstr>市町村別_EAT10別グラフ!Print_Area</vt:lpstr>
      <vt:lpstr>市町村別_健診受診率グラフ!Print_Area</vt:lpstr>
      <vt:lpstr>市町村別_現在歯グラフ!Print_Area</vt:lpstr>
      <vt:lpstr>市町村別_口腔乾燥グラフ!Print_Area</vt:lpstr>
      <vt:lpstr>市町村別_口臭グラフ!Print_Area</vt:lpstr>
      <vt:lpstr>市町村別_歯科健診受診治療中者歯科医療費グラフ!Print_Area</vt:lpstr>
      <vt:lpstr>市町村別_歯科健診未受診治療中者歯科医療費グラフ!Print_Area</vt:lpstr>
      <vt:lpstr>市町村別_歯垢グラフ!Print_Area</vt:lpstr>
      <vt:lpstr>市町村別_状態不明者グラフ!Print_Area</vt:lpstr>
      <vt:lpstr>市町村別_食渣グラフ!Print_Area</vt:lpstr>
      <vt:lpstr>市町村別_舌･口唇機能グラフ!Print_Area</vt:lpstr>
      <vt:lpstr>市町村別_舌苔グラフ!Print_Area</vt:lpstr>
      <vt:lpstr>市町村別_有所見者医療機関未受診グラフ!Print_Area</vt:lpstr>
      <vt:lpstr>市町村別_咀嚼能力グラフ!Print_Area</vt:lpstr>
      <vt:lpstr>市町村別_咬合グラフ!Print_Area</vt:lpstr>
      <vt:lpstr>'市町村別_嚥下機能(総合判定)グラフ'!Print_Area</vt:lpstr>
      <vt:lpstr>'市町村別_嚥下機能(唾液の飲込)グラフ'!Print_Area</vt:lpstr>
      <vt:lpstr>指導対象者群分析!Print_Area</vt:lpstr>
      <vt:lpstr>指導対象者群別歯科医療費!Print_Area</vt:lpstr>
      <vt:lpstr>歯科健診受診率との相関!Print_Area</vt:lpstr>
      <vt:lpstr>歯科健診受診率と関連する要因の重回帰分析結果!Print_Area</vt:lpstr>
      <vt:lpstr>男女別_健診受診率!Print_Area</vt:lpstr>
      <vt:lpstr>地区別_3点以上高齢者の疾病患者割合グラフ!Print_Area</vt:lpstr>
      <vt:lpstr>地区別_EAT10別!Print_Area</vt:lpstr>
      <vt:lpstr>地区別_EAT10別グラフ!Print_Area</vt:lpstr>
      <vt:lpstr>地区別_EAT10別高齢者の疾病!Print_Area</vt:lpstr>
      <vt:lpstr>地区別_健診受診率!Print_Area</vt:lpstr>
      <vt:lpstr>地区別_健診受診率MAP!Print_Area</vt:lpstr>
      <vt:lpstr>地区別_健診受診率グラフ!Print_Area</vt:lpstr>
      <vt:lpstr>地区別_現在歯MAP!Print_Area</vt:lpstr>
      <vt:lpstr>地区別_現在歯グラフ!Print_Area</vt:lpstr>
      <vt:lpstr>地区別_口腔乾燥MAP!Print_Area</vt:lpstr>
      <vt:lpstr>地区別_口腔乾燥グラフ!Print_Area</vt:lpstr>
      <vt:lpstr>地区別_口臭MAP!Print_Area</vt:lpstr>
      <vt:lpstr>地区別_口臭グラフ!Print_Area</vt:lpstr>
      <vt:lpstr>地区別_指導対象者群分析!Print_Area</vt:lpstr>
      <vt:lpstr>地区別_指導対象者群別歯科医療費!Print_Area</vt:lpstr>
      <vt:lpstr>地区別_歯科健診受診治療中者歯科医療費グラフ!Print_Area</vt:lpstr>
      <vt:lpstr>地区別_歯科健診未受診治療中者歯科医療費グラフ!Print_Area</vt:lpstr>
      <vt:lpstr>地区別_歯垢MAP!Print_Area</vt:lpstr>
      <vt:lpstr>地区別_歯垢グラフ!Print_Area</vt:lpstr>
      <vt:lpstr>地区別_状態不明者グラフ!Print_Area</vt:lpstr>
      <vt:lpstr>地区別_食渣MAP!Print_Area</vt:lpstr>
      <vt:lpstr>地区別_食渣グラフ!Print_Area</vt:lpstr>
      <vt:lpstr>地区別_舌･口唇機能MAP!Print_Area</vt:lpstr>
      <vt:lpstr>地区別_舌･口唇機能グラフ!Print_Area</vt:lpstr>
      <vt:lpstr>地区別_舌苔MAP!Print_Area</vt:lpstr>
      <vt:lpstr>地区別_舌苔グラフ!Print_Area</vt:lpstr>
      <vt:lpstr>地区別_有所見者医療機関未受診グラフ!Print_Area</vt:lpstr>
      <vt:lpstr>地区別_有所見者割合!Print_Area</vt:lpstr>
      <vt:lpstr>地区別_咀嚼能力MAP!Print_Area</vt:lpstr>
      <vt:lpstr>地区別_咀嚼能力グラフ!Print_Area</vt:lpstr>
      <vt:lpstr>地区別_咬合MAP!Print_Area</vt:lpstr>
      <vt:lpstr>地区別_咬合グラフ!Print_Area</vt:lpstr>
      <vt:lpstr>'地区別_嚥下機能(総合判定)MAP'!Print_Area</vt:lpstr>
      <vt:lpstr>'地区別_嚥下機能(総合判定)グラフ'!Print_Area</vt:lpstr>
      <vt:lpstr>'地区別_嚥下機能(唾液の飲込)MAP'!Print_Area</vt:lpstr>
      <vt:lpstr>'地区別_嚥下機能(唾液の飲込)グラフ'!Print_Area</vt:lpstr>
      <vt:lpstr>年齢階層別_EAT10別!Print_Area</vt:lpstr>
      <vt:lpstr>年齢別_健診受診率!Print_Area</vt:lpstr>
      <vt:lpstr>年齢別_健診受診率グラフ!Print_Area</vt:lpstr>
      <vt:lpstr>有所見者割合!Print_Area</vt:lpstr>
      <vt:lpstr>要介護度別_健診受診率!Print_Area</vt:lpstr>
      <vt:lpstr>要介護度別_健診受診率グラフ!Print_Area</vt:lpstr>
      <vt:lpstr>市区町村別_EAT10別!Print_Titles</vt:lpstr>
      <vt:lpstr>市区町村別_EAT10別高齢者の疾病!Print_Titles</vt:lpstr>
      <vt:lpstr>市区町村別_健診受診率!Print_Titles</vt:lpstr>
      <vt:lpstr>市区町村別_指導対象者群分析!Print_Titles</vt:lpstr>
      <vt:lpstr>市区町村別_指導対象者群別歯科医療費!Print_Titles</vt:lpstr>
      <vt:lpstr>市区町村別_有所見者割合!Print_Titles</vt:lpstr>
      <vt:lpstr>歯科健診受診率との相関!Print_Titles</vt:lpstr>
      <vt:lpstr>地区別_EAT10別!Print_Titles</vt:lpstr>
      <vt:lpstr>地区別_EAT10別高齢者の疾病!Print_Titles</vt:lpstr>
      <vt:lpstr>地区別_健診受診率!Print_Titles</vt:lpstr>
      <vt:lpstr>地区別_指導対象者群分析!Print_Titles</vt:lpstr>
      <vt:lpstr>地区別_指導対象者群別歯科医療費!Print_Titles</vt:lpstr>
      <vt:lpstr>地区別_有所見者割合!Print_Titles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2022-11-08T01:51:00Z</cp:lastPrinted>
  <dcterms:created xsi:type="dcterms:W3CDTF">2019-12-18T02:50:02Z</dcterms:created>
  <dcterms:modified xsi:type="dcterms:W3CDTF">2022-11-08T02:13:32Z</dcterms:modified>
  <cp:category/>
  <cp:contentStatus/>
  <dc:language/>
  <cp:version/>
</cp:coreProperties>
</file>